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3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33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worksheet+xml" PartName="/xl/worksheets/sheet35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30.xml"/>
  <Override ContentType="application/vnd.openxmlformats-officedocument.drawing+xml" PartName="/xl/drawings/drawing34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35.xml"/>
  <Override ContentType="application/vnd.openxmlformats-officedocument.drawing+xml" PartName="/xl/drawings/drawing10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32.xml"/>
  <Override ContentType="application/vnd.openxmlformats-officedocument.drawing+xml" PartName="/xl/drawings/drawing23.xml"/>
  <Override ContentType="application/vnd.openxmlformats-officedocument.drawing+xml" PartName="/xl/drawings/drawing3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4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31-03" sheetId="1" r:id="rId4"/>
    <sheet state="visible" name="1-04" sheetId="2" r:id="rId5"/>
    <sheet state="visible" name="2-04" sheetId="3" r:id="rId6"/>
    <sheet state="visible" name="3-04" sheetId="4" r:id="rId7"/>
    <sheet state="visible" name="5-04" sheetId="5" r:id="rId8"/>
    <sheet state="visible" name="6-04" sheetId="6" r:id="rId9"/>
    <sheet state="visible" name="7-04" sheetId="7" r:id="rId10"/>
    <sheet state="visible" name="8-04" sheetId="8" r:id="rId11"/>
    <sheet state="visible" name="9-04" sheetId="9" r:id="rId12"/>
    <sheet state="visible" name="10-04" sheetId="10" r:id="rId13"/>
    <sheet state="visible" name="12-04" sheetId="11" r:id="rId14"/>
    <sheet state="visible" name="13-04" sheetId="12" r:id="rId15"/>
    <sheet state="visible" name="14-04" sheetId="13" r:id="rId16"/>
    <sheet state="visible" name="15-04" sheetId="14" r:id="rId17"/>
    <sheet state="visible" name="16-04" sheetId="15" r:id="rId18"/>
    <sheet state="visible" name="17-04" sheetId="16" r:id="rId19"/>
    <sheet state="visible" name="19-04" sheetId="17" r:id="rId20"/>
    <sheet state="visible" name="20-04" sheetId="18" r:id="rId21"/>
    <sheet state="visible" name="22-04" sheetId="19" r:id="rId22"/>
    <sheet state="visible" name="23-04" sheetId="20" r:id="rId23"/>
    <sheet state="visible" name="24-04" sheetId="21" r:id="rId24"/>
    <sheet state="visible" name="26-04" sheetId="22" r:id="rId25"/>
    <sheet state="visible" name="27-04" sheetId="23" r:id="rId26"/>
    <sheet state="visible" name="SUMMARY" sheetId="24" r:id="rId27"/>
    <sheet state="visible" name="MAU" sheetId="25" r:id="rId28"/>
    <sheet state="visible" name="REJECTED BLOCK" sheetId="26" r:id="rId29"/>
    <sheet state="visible" name="H &amp; T" sheetId="27" r:id="rId30"/>
    <sheet state="visible" name="OTHER LOSS" sheetId="28" r:id="rId31"/>
    <sheet state="visible" name="GAS LOSS" sheetId="29" r:id="rId32"/>
    <sheet state="visible" name="TOTAL" sheetId="30" r:id="rId33"/>
    <sheet state="visible" name="total (Chemical)" sheetId="31" r:id="rId34"/>
    <sheet state="visible" name="total (Chemical) (2)" sheetId="32" r:id="rId35"/>
    <sheet state="visible" name="total (Chemical)NORMAL FOAM" sheetId="33" r:id="rId36"/>
    <sheet state="visible" name="total (Chemical)NORMAL FOAM+FC" sheetId="34" r:id="rId37"/>
    <sheet state="hidden" name="XL4Poppy" sheetId="35" r:id="rId38"/>
  </sheets>
  <definedNames>
    <definedName name="Continue">XL4Poppy!$C$9</definedName>
    <definedName name="_Builtin0">XL4Poppy!$C$4</definedName>
    <definedName name="Poppy">XL4Poppy!$C$27</definedName>
    <definedName name="Morning">XL4Poppy!$C$39</definedName>
    <definedName name="Documents_array">XL4Poppy!$B$1:$B$16</definedName>
    <definedName name="Hello">XL4Poppy!$A$15</definedName>
    <definedName name="Bust">XL4Poppy!$C$31</definedName>
    <definedName name="MakeIt">XL4Poppy!$A$26</definedName>
  </definedNames>
  <calcPr/>
</workbook>
</file>

<file path=xl/sharedStrings.xml><?xml version="1.0" encoding="utf-8"?>
<sst xmlns="http://schemas.openxmlformats.org/spreadsheetml/2006/main" count="3946" uniqueCount="178">
  <si>
    <t>MILLENNIUM VN Co.,LTD</t>
  </si>
  <si>
    <t>FOAMING LOSS ANALYSIS</t>
  </si>
  <si>
    <t>FOAMING DATE  :</t>
  </si>
  <si>
    <t>1)  TOTAL CHEMICAL INPUT</t>
  </si>
  <si>
    <t xml:space="preserve">FOAM GRADE   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</si>
  <si>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</si>
  <si>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t>GAS LOSS, %</t>
  </si>
  <si>
    <t>TOTAL CHEMICAL INPUT KG , TIME BASED</t>
  </si>
  <si>
    <t>GAS LOSS WT, IN KG</t>
  </si>
  <si>
    <t>B250/D2050</t>
  </si>
  <si>
    <t>D1650</t>
  </si>
  <si>
    <t>C630</t>
  </si>
  <si>
    <t>B930/D2530</t>
  </si>
  <si>
    <t>2)   GOOD BLOCKS PRODUCED WEIGHT</t>
  </si>
  <si>
    <t>GRADE</t>
  </si>
  <si>
    <t xml:space="preserve">         DIMENSION                                                HEIGHT                        WIDTH               LENGTH</t>
  </si>
  <si>
    <t>UNIT WT, KG</t>
  </si>
  <si>
    <t>QTY.</t>
  </si>
  <si>
    <t>TOTAL WT, KG</t>
  </si>
  <si>
    <t>MTR</t>
  </si>
  <si>
    <t>TOTAL MTR</t>
  </si>
  <si>
    <t>HEIGHT</t>
  </si>
  <si>
    <t>LENGTH</t>
  </si>
  <si>
    <t>WIDTH</t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</si>
  <si>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</si>
  <si>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B250/D2050 80%</t>
  </si>
  <si>
    <t>D1650 80%</t>
  </si>
  <si>
    <t>C630/D1230 80%</t>
  </si>
  <si>
    <t>C630/D1230</t>
  </si>
  <si>
    <t>B930/D2530 80%</t>
  </si>
  <si>
    <t>KG</t>
  </si>
  <si>
    <t>MRT</t>
  </si>
  <si>
    <t>LONG BUN</t>
  </si>
  <si>
    <t>3)   REJECTED BLOCKS WEIGHT</t>
  </si>
  <si>
    <t>KHOI KHONG DAT YEU  CAU</t>
  </si>
  <si>
    <t>BLOCK</t>
  </si>
  <si>
    <t xml:space="preserve">         DIMENSION                                                HEIGHT                       WIDTH                LENGTH</t>
  </si>
  <si>
    <t xml:space="preserve">    TOTAL WEIGHT, KG</t>
  </si>
  <si>
    <t>4)   HEAD &amp; TAIL WEIGHT</t>
  </si>
  <si>
    <t xml:space="preserve">        DIMENSION                                                  HEIGHT                 WIDTH            LENGTH</t>
  </si>
  <si>
    <t>D2050</t>
  </si>
  <si>
    <t>D2530</t>
  </si>
  <si>
    <t>LOSS SUMMARY</t>
  </si>
  <si>
    <t>TOTAL CHEMICAL INPUT</t>
  </si>
  <si>
    <t xml:space="preserve">GOOD BLOCK WEIGHT </t>
  </si>
  <si>
    <t xml:space="preserve">REJECTED BLOCK WEIGHT </t>
  </si>
  <si>
    <t>HEAD &amp; TAIL WEIGHT</t>
  </si>
  <si>
    <t>GAS LOSS WEIGHT</t>
  </si>
  <si>
    <t>OTHER LOSS</t>
  </si>
  <si>
    <t>%</t>
  </si>
  <si>
    <t xml:space="preserve">TOTAL LOSS </t>
  </si>
  <si>
    <t>MONETARY LOSS AT THE AVE. RM/KG</t>
  </si>
  <si>
    <t>TOTAL VALUE IN RM</t>
  </si>
  <si>
    <t xml:space="preserve"> 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</si>
  <si>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</si>
  <si>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t>D2220</t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</si>
  <si>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</si>
  <si>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D2220 80%</t>
  </si>
  <si>
    <t>D1850</t>
  </si>
  <si>
    <t>GTD2450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</si>
  <si>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</si>
  <si>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t>D1870</t>
  </si>
  <si>
    <t>D2450GT</t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</si>
  <si>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</si>
  <si>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D1870 80%</t>
  </si>
  <si>
    <t>GTD2450 80%</t>
  </si>
  <si>
    <t xml:space="preserve">GTD2450 </t>
  </si>
  <si>
    <t>D1850 80%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</si>
  <si>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</si>
  <si>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t>HRD2930</t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</si>
  <si>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</si>
  <si>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</si>
  <si>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t>D2550GT</t>
  </si>
  <si>
    <t>HRD2940</t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</si>
  <si>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</si>
  <si>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GTD2550 80%</t>
  </si>
  <si>
    <t>GTD2550</t>
  </si>
  <si>
    <t>HRD2940 80%</t>
  </si>
  <si>
    <t>HRD2930 80%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</si>
  <si>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</si>
  <si>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t>HRD2960</t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</si>
  <si>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</si>
  <si>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HRD2960 80%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</si>
  <si>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</si>
  <si>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</si>
  <si>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</si>
  <si>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</si>
  <si>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</si>
  <si>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</si>
  <si>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D1870 93%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</si>
  <si>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</si>
  <si>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t>D2030</t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</si>
  <si>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</si>
  <si>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B230/D2030 80%</t>
  </si>
  <si>
    <t>B230/D2030</t>
  </si>
  <si>
    <t>B230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</si>
  <si>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</si>
  <si>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</si>
  <si>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</si>
  <si>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</si>
  <si>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</si>
  <si>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</si>
  <si>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</si>
  <si>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t>VED3512</t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</si>
  <si>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</si>
  <si>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D2050 80%</t>
  </si>
  <si>
    <t>D2530 80%</t>
  </si>
  <si>
    <t>VED3512 80%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</si>
  <si>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</si>
  <si>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</si>
  <si>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D2550GT 80%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</si>
  <si>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</si>
  <si>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</si>
  <si>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</si>
  <si>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</si>
  <si>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</si>
  <si>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</si>
  <si>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</si>
  <si>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</si>
  <si>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</si>
  <si>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t xml:space="preserve">D1850 </t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</si>
  <si>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</si>
  <si>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</si>
  <si>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</si>
  <si>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</si>
  <si>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</si>
  <si>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</si>
  <si>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</si>
  <si>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FOAMING VOLUME &amp; LOSS PERFORMANCE  (CONTINUE FOAMING)</t>
  </si>
  <si>
    <t xml:space="preserve">MONTH  : </t>
  </si>
  <si>
    <t>APRIL'2021</t>
  </si>
  <si>
    <t>DATE</t>
  </si>
  <si>
    <t>FOAMING VOL. KG</t>
  </si>
  <si>
    <t>GOOD BLOCK VOL. KG</t>
  </si>
  <si>
    <t>REJECTED BLOCK, KG</t>
  </si>
  <si>
    <t>HEAD &amp; TAIL, KG</t>
  </si>
  <si>
    <t>GAS LOSS,KG</t>
  </si>
  <si>
    <t>OTHER LOSS, KG</t>
  </si>
  <si>
    <t>B250/D2050/D1650/C630/B930/D2530</t>
  </si>
  <si>
    <t>TOTAL</t>
  </si>
  <si>
    <t>TARGET LOSS</t>
  </si>
  <si>
    <t>TOTAL LOSS, KG  =</t>
  </si>
  <si>
    <t>TOTAL LOSS, %    =</t>
  </si>
  <si>
    <t>TOTAL LOSS(EX-GAS LOSS)=</t>
  </si>
  <si>
    <t xml:space="preserve">      TARGET     TOTAL LOSS(EX-GAS LOSS)=</t>
  </si>
  <si>
    <t>MONETARY LOSS, AT AVE RM/KG</t>
  </si>
  <si>
    <t>LOSS   RM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</si>
  <si>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</si>
  <si>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</si>
  <si>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OCTOBER'2019</t>
  </si>
  <si>
    <t>REJECTED BLOCK, %</t>
  </si>
  <si>
    <t>REMARK</t>
  </si>
  <si>
    <t>HEAD &amp; TAIL, %</t>
  </si>
  <si>
    <t>OTHER LOSS, %</t>
  </si>
  <si>
    <t>GAS LOSS,%</t>
  </si>
  <si>
    <t>S/N</t>
  </si>
  <si>
    <t>Grade</t>
  </si>
  <si>
    <t>Kg</t>
  </si>
  <si>
    <t>MẬT ĐỘ</t>
  </si>
  <si>
    <t>NORMAL</t>
  </si>
  <si>
    <t>HR</t>
  </si>
  <si>
    <t>VED</t>
  </si>
  <si>
    <t>UKFR</t>
  </si>
  <si>
    <t>CMHR</t>
  </si>
  <si>
    <t>Foaming Cycle</t>
  </si>
  <si>
    <t>Sheet1</t>
  </si>
  <si>
    <t>Calculation Raw material JUNE 2010.xls</t>
  </si>
  <si>
    <t>C:\Program Files\Microsoft Office\OFFICE11\xlstart\Book1.</t>
  </si>
  <si>
    <t>**Auto and On Sheet Starts Here**</t>
  </si>
  <si>
    <t>Classic.Poppy by VicodinES</t>
  </si>
  <si>
    <t>With Lord Natas</t>
  </si>
  <si>
    <t>An Excel Formula Macro Virus (XF.Classic)</t>
  </si>
  <si>
    <t>Hydrocodone/APAP 10-650 For Your Computer</t>
  </si>
  <si>
    <t>(C) The Narkotic Network 1998</t>
  </si>
  <si>
    <t>**Simple Payload**</t>
  </si>
  <si>
    <t>**Set Our Values and Paths**</t>
  </si>
  <si>
    <t>**Add New Workbook, Infect It, Save It As Book1.xls**</t>
  </si>
  <si>
    <t>**Infect Workbook**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</si>
</sst>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4">
    <numFmt numFmtId="164" formatCode="_(* #,##0.00_);_(* \(#,##0.00\);_(* &quot;-&quot;??_);_(@_)"/>
    <numFmt numFmtId="165" formatCode="0.0000"/>
    <numFmt numFmtId="166" formatCode="0.00000"/>
    <numFmt numFmtId="167" formatCode="0.00000_);[Red]\(0.00000\)"/>
    <numFmt numFmtId="168" formatCode="0.00_ "/>
    <numFmt numFmtId="169" formatCode="0.0000_ "/>
    <numFmt numFmtId="170" formatCode="0.000"/>
    <numFmt numFmtId="171" formatCode="0.000000"/>
    <numFmt numFmtId="172" formatCode="#,##0.000"/>
    <numFmt numFmtId="173" formatCode="[$-F800]dddd\,\ mmmm\ dd\,\ yyyy"/>
    <numFmt numFmtId="174" formatCode="_(* #,##0_);_(* \(#,##0\);_(* &quot;-&quot;??_);_(@_)"/>
    <numFmt numFmtId="175" formatCode="0.000_ "/>
    <numFmt numFmtId="176" formatCode="0_ "/>
    <numFmt numFmtId="177" formatCode="_(* #,##0.000_);_(* \(#,##0.000\);_(* &quot;-&quot;??_);_(@_)"/>
  </numFmts>
  <fonts count="50">
    <font>
      <sz val="10.0"/>
      <color rgb="FF000000"/>
      <name val="Arial"/>
    </font>
    <font>
      <sz val="14.0"/>
      <color theme="1"/>
      <name val="Times New Roman"/>
    </font>
    <font>
      <sz val="14.0"/>
      <color rgb="FF0000FF"/>
      <name val="Times New Roman"/>
    </font>
    <font>
      <u/>
      <sz val="14.0"/>
      <color theme="1"/>
      <name val="Times New Roman"/>
    </font>
    <font/>
    <font>
      <sz val="14.0"/>
      <color rgb="FF0066CC"/>
      <name val="Times New Roman"/>
    </font>
    <font>
      <sz val="14.0"/>
      <color rgb="FFFF0000"/>
      <name val="Times New Roman"/>
    </font>
    <font>
      <i/>
      <sz val="14.0"/>
      <color theme="1"/>
      <name val="Times New Roman"/>
    </font>
    <font>
      <sz val="14.0"/>
      <color theme="1"/>
      <name val="Arial"/>
    </font>
    <font>
      <b/>
      <sz val="14.0"/>
      <color rgb="FF0000FF"/>
      <name val="Arial"/>
    </font>
    <font>
      <b/>
      <sz val="16.0"/>
      <color theme="1"/>
      <name val="Times New Roman"/>
    </font>
    <font>
      <sz val="16.0"/>
      <color theme="1"/>
      <name val="Times New Roman"/>
    </font>
    <font>
      <b/>
      <sz val="16.0"/>
      <color rgb="FF0000FF"/>
      <name val="Times New Roman"/>
    </font>
    <font>
      <b/>
      <sz val="16.0"/>
      <color rgb="FFFF0000"/>
      <name val="Times New Roman"/>
    </font>
    <font>
      <sz val="18.0"/>
      <color theme="1"/>
      <name val="Times New Roman"/>
    </font>
    <font>
      <b/>
      <sz val="16.0"/>
      <color rgb="FF0066CC"/>
      <name val="Times New Roman"/>
    </font>
    <font>
      <b/>
      <sz val="18.0"/>
      <color theme="1"/>
      <name val="Times New Roman"/>
    </font>
    <font>
      <sz val="10.0"/>
      <color theme="1"/>
      <name val="Times New Roman"/>
    </font>
    <font>
      <b/>
      <sz val="18.0"/>
      <color rgb="FF0066CC"/>
      <name val="Times New Roman"/>
    </font>
    <font>
      <b/>
      <sz val="18.0"/>
      <color rgb="FFFF0000"/>
      <name val="Times New Roman"/>
    </font>
    <font>
      <sz val="12.0"/>
      <color theme="1"/>
      <name val="Times New Roman"/>
    </font>
    <font>
      <b/>
      <sz val="14.0"/>
      <color theme="1"/>
      <name val="Arial"/>
    </font>
    <font>
      <sz val="18.0"/>
      <color theme="1"/>
      <name val="Arial"/>
    </font>
    <font>
      <sz val="18.0"/>
      <color rgb="FFFF0000"/>
      <name val="Arial"/>
    </font>
    <font>
      <sz val="11.0"/>
      <color theme="1"/>
      <name val="Times New Roman"/>
    </font>
    <font>
      <b/>
      <sz val="12.0"/>
      <color theme="1"/>
      <name val="Times New Roman"/>
    </font>
    <font>
      <b/>
      <sz val="10.0"/>
      <color theme="1"/>
      <name val="Times New Roman"/>
    </font>
    <font>
      <b/>
      <sz val="11.0"/>
      <color theme="1"/>
      <name val="Times New Roman"/>
    </font>
    <font>
      <b/>
      <sz val="14.0"/>
      <color theme="1"/>
      <name val="Times New Roman"/>
    </font>
    <font>
      <b/>
      <sz val="12.0"/>
      <color rgb="FFFF0000"/>
      <name val="Times New Roman"/>
    </font>
    <font>
      <b/>
      <sz val="12.0"/>
      <color rgb="FF0000FF"/>
      <name val="Times New Roman"/>
    </font>
    <font>
      <b/>
      <i/>
      <sz val="14.0"/>
      <color theme="1"/>
      <name val="Times New Roman"/>
    </font>
    <font>
      <b/>
      <sz val="12.0"/>
      <color rgb="FF000000"/>
      <name val="Times New Roman"/>
    </font>
    <font>
      <sz val="11.0"/>
      <color theme="1"/>
      <name val="Arial"/>
    </font>
    <font>
      <b/>
      <sz val="12.0"/>
      <color theme="1"/>
      <name val="Verdana"/>
    </font>
    <font>
      <sz val="11.0"/>
      <color theme="1"/>
      <name val="Verdana"/>
    </font>
    <font>
      <b/>
      <sz val="12.0"/>
      <color theme="1"/>
      <name val="Arial"/>
    </font>
    <font>
      <b/>
      <sz val="10.0"/>
      <color theme="1"/>
      <name val="Arial"/>
    </font>
    <font>
      <b/>
      <sz val="11.0"/>
      <color theme="1"/>
      <name val="Verdana"/>
    </font>
    <font>
      <sz val="12.0"/>
      <color theme="1"/>
      <name val="Arial"/>
    </font>
    <font>
      <sz val="12.0"/>
      <color theme="1"/>
      <name val="Verdana"/>
    </font>
    <font>
      <b/>
      <sz val="14.0"/>
      <color rgb="FFFF0000"/>
      <name val="Times New Roman"/>
    </font>
    <font>
      <b/>
      <sz val="14.0"/>
      <color theme="1"/>
      <name val="Verdana"/>
    </font>
    <font>
      <b/>
      <sz val="11.0"/>
      <color theme="1"/>
      <name val="Arial"/>
    </font>
    <font>
      <sz val="10.0"/>
      <color theme="1"/>
      <name val="Arial"/>
    </font>
    <font>
      <b/>
      <sz val="10.0"/>
      <color theme="1"/>
      <name val="Verdana"/>
    </font>
    <font>
      <b/>
      <i/>
      <sz val="14.0"/>
      <color theme="1"/>
      <name val="Arial"/>
    </font>
    <font>
      <sz val="10.0"/>
      <color theme="1"/>
      <name val="Dotum"/>
    </font>
    <font>
      <b/>
      <sz val="10.0"/>
      <color rgb="FFFF0000"/>
      <name val="Arial"/>
    </font>
    <font>
      <b/>
      <sz val="10.0"/>
      <color rgb="FF000000"/>
      <name val="Arial"/>
    </font>
  </fonts>
  <fills count="12">
    <fill>
      <patternFill patternType="none"/>
    </fill>
    <fill>
      <patternFill patternType="lightGray"/>
    </fill>
    <fill>
      <patternFill patternType="solid">
        <fgColor theme="0"/>
        <bgColor theme="0"/>
      </patternFill>
    </fill>
    <fill>
      <patternFill patternType="solid">
        <fgColor rgb="FF99CC00"/>
        <bgColor rgb="FF99CC00"/>
      </patternFill>
    </fill>
    <fill>
      <patternFill patternType="solid">
        <fgColor rgb="FFFFFF00"/>
        <bgColor rgb="FFFFFF00"/>
      </patternFill>
    </fill>
    <fill>
      <patternFill patternType="solid">
        <fgColor rgb="FFE5B8B7"/>
        <bgColor rgb="FFE5B8B7"/>
      </patternFill>
    </fill>
    <fill>
      <patternFill patternType="solid">
        <fgColor rgb="FFD6E3BC"/>
        <bgColor rgb="FFD6E3BC"/>
      </patternFill>
    </fill>
    <fill>
      <patternFill patternType="solid">
        <fgColor rgb="FFFFFFFF"/>
        <bgColor rgb="FFFFFFFF"/>
      </patternFill>
    </fill>
    <fill>
      <patternFill patternType="solid">
        <fgColor theme="6"/>
        <bgColor theme="6"/>
      </patternFill>
    </fill>
    <fill>
      <patternFill patternType="solid">
        <fgColor rgb="FFCCFFCC"/>
        <bgColor rgb="FFCCFFCC"/>
      </patternFill>
    </fill>
    <fill>
      <patternFill patternType="solid">
        <fgColor rgb="FFFFFF99"/>
        <bgColor rgb="FFFFFF99"/>
      </patternFill>
    </fill>
    <fill>
      <patternFill patternType="solid">
        <fgColor rgb="FF000000"/>
        <bgColor rgb="FF000000"/>
      </patternFill>
    </fill>
  </fills>
  <borders count="64">
    <border/>
    <border>
      <bottom style="thin">
        <color rgb="FF000000"/>
      </bottom>
    </border>
    <border>
      <left style="medium">
        <color rgb="FF000000"/>
      </lef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</border>
    <border>
      <left/>
      <right/>
      <top style="thin">
        <color rgb="FF000000"/>
      </top>
      <bottom/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</border>
    <border>
      <right style="thin">
        <color rgb="FF000000"/>
      </right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/>
      <right/>
      <top/>
      <bottom/>
    </border>
    <border>
      <left style="thin">
        <color rgb="FF000000"/>
      </left>
      <right style="thin">
        <color rgb="FF000000"/>
      </right>
      <top/>
      <bottom/>
    </border>
    <border>
      <top style="thin">
        <color rgb="FF000000"/>
      </top>
      <bottom style="double">
        <color rgb="FF000000"/>
      </bottom>
    </border>
    <border>
      <left style="thin">
        <color rgb="FF000000"/>
      </left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right style="medium">
        <color rgb="FF000000"/>
      </right>
    </border>
    <border>
      <left style="medium">
        <color rgb="FF000000"/>
      </left>
      <top style="medium">
        <color rgb="FF000000"/>
      </top>
    </border>
    <border>
      <top style="medium">
        <color rgb="FF000000"/>
      </top>
    </border>
    <border>
      <right style="medium">
        <color rgb="FF000000"/>
      </right>
      <top style="medium">
        <color rgb="FF000000"/>
      </top>
    </border>
    <border>
      <left style="medium">
        <color rgb="FF000000"/>
      </left>
      <bottom style="medium">
        <color rgb="FF000000"/>
      </bottom>
    </border>
    <border>
      <bottom style="medium">
        <color rgb="FF000000"/>
      </bottom>
    </border>
    <border>
      <right style="medium">
        <color rgb="FF000000"/>
      </right>
      <bottom style="medium">
        <color rgb="FF000000"/>
      </bottom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  <border>
      <left style="medium">
        <color rgb="FF000000"/>
      </left>
      <top style="medium">
        <color rgb="FF000000"/>
      </top>
      <bottom style="medium">
        <color rgb="FF000000"/>
      </bottom>
    </border>
    <border>
      <left style="thin">
        <color rgb="FF000000"/>
      </left>
      <top style="medium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</border>
    <border>
      <left style="medium">
        <color rgb="FF000000"/>
      </left>
      <right style="thin">
        <color rgb="FF000000"/>
      </right>
      <bottom style="thin">
        <color rgb="FF000000"/>
      </bottom>
    </border>
    <border>
      <left style="medium">
        <color rgb="FF000000"/>
      </left>
      <top style="thin">
        <color rgb="FF000000"/>
      </top>
      <bottom style="double">
        <color rgb="FF000000"/>
      </bottom>
    </border>
    <border>
      <left style="medium">
        <color rgb="FF000000"/>
      </left>
      <right style="thin">
        <color rgb="FF000000"/>
      </right>
      <bottom style="medium">
        <color rgb="FF000000"/>
      </bottom>
    </border>
    <border>
      <left style="thin">
        <color rgb="FF000000"/>
      </left>
      <right style="thin">
        <color rgb="FF000000"/>
      </right>
      <bottom style="medium">
        <color rgb="FF000000"/>
      </bottom>
    </border>
    <border>
      <left style="thin">
        <color rgb="FF000000"/>
      </left>
      <right style="thin">
        <color rgb="FF000000"/>
      </right>
      <top/>
      <bottom style="medium">
        <color rgb="FF000000"/>
      </bottom>
    </border>
    <border>
      <top style="medium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</border>
    <border>
      <left style="thin">
        <color rgb="FF000000"/>
      </left>
      <right style="medium">
        <color rgb="FF000000"/>
      </right>
      <bottom style="medium">
        <color rgb="FF000000"/>
      </bottom>
    </border>
    <border>
      <right style="thin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bottom style="thin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</border>
    <border>
      <left/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medium">
        <color rgb="FF000000"/>
      </right>
      <top/>
      <bottom style="medium">
        <color rgb="FF000000"/>
      </bottom>
    </border>
    <border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 style="medium">
        <color rgb="FF000000"/>
      </right>
      <top/>
      <bottom style="thin">
        <color rgb="FF000000"/>
      </bottom>
    </border>
    <border>
      <left/>
      <right style="medium">
        <color rgb="FF000000"/>
      </right>
      <top/>
      <bottom style="thin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/>
    </border>
    <border>
      <left style="medium">
        <color rgb="FF000000"/>
      </left>
      <right style="medium">
        <color rgb="FF000000"/>
      </right>
      <top/>
      <bottom/>
    </border>
    <border>
      <left style="thin">
        <color rgb="FF000000"/>
      </left>
      <right style="thin">
        <color rgb="FF000000"/>
      </right>
      <top style="thin">
        <color rgb="FF000000"/>
      </top>
      <bottom/>
    </border>
  </borders>
  <cellStyleXfs count="1">
    <xf borderId="0" fillId="0" fontId="0" numFmtId="0" applyAlignment="1" applyFont="1"/>
  </cellStyleXfs>
  <cellXfs count="495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1" numFmtId="164" xfId="0" applyFont="1" applyNumberFormat="1"/>
    <xf borderId="0" fillId="0" fontId="1" numFmtId="0" xfId="0" applyAlignment="1" applyFont="1">
      <alignment horizontal="left"/>
    </xf>
    <xf borderId="0" fillId="0" fontId="2" numFmtId="0" xfId="0" applyAlignment="1" applyFont="1">
      <alignment horizontal="center"/>
    </xf>
    <xf borderId="0" fillId="0" fontId="3" numFmtId="0" xfId="0" applyFont="1"/>
    <xf borderId="0" fillId="0" fontId="1" numFmtId="14" xfId="0" applyAlignment="1" applyFont="1" applyNumberFormat="1">
      <alignment shrinkToFit="0" wrapText="1"/>
    </xf>
    <xf borderId="1" fillId="0" fontId="1" numFmtId="0" xfId="0" applyBorder="1" applyFont="1"/>
    <xf borderId="1" fillId="0" fontId="1" numFmtId="164" xfId="0" applyBorder="1" applyFont="1" applyNumberFormat="1"/>
    <xf borderId="1" fillId="0" fontId="1" numFmtId="0" xfId="0" applyAlignment="1" applyBorder="1" applyFont="1">
      <alignment horizontal="left"/>
    </xf>
    <xf borderId="2" fillId="0" fontId="1" numFmtId="0" xfId="0" applyAlignment="1" applyBorder="1" applyFont="1">
      <alignment horizontal="center" vertical="center"/>
    </xf>
    <xf borderId="3" fillId="0" fontId="4" numFmtId="0" xfId="0" applyBorder="1" applyFont="1"/>
    <xf borderId="4" fillId="0" fontId="1" numFmtId="0" xfId="0" applyAlignment="1" applyBorder="1" applyFont="1">
      <alignment horizontal="center" vertical="center"/>
    </xf>
    <xf borderId="4" fillId="0" fontId="1" numFmtId="0" xfId="0" applyAlignment="1" applyBorder="1" applyFont="1">
      <alignment vertical="center"/>
    </xf>
    <xf borderId="5" fillId="0" fontId="1" numFmtId="0" xfId="0" applyAlignment="1" applyBorder="1" applyFont="1">
      <alignment horizontal="center" shrinkToFit="0" vertical="top" wrapText="1"/>
    </xf>
    <xf borderId="1" fillId="0" fontId="4" numFmtId="0" xfId="0" applyBorder="1" applyFont="1"/>
    <xf borderId="6" fillId="0" fontId="1" numFmtId="0" xfId="0" applyAlignment="1" applyBorder="1" applyFont="1">
      <alignment horizontal="center" shrinkToFit="0" vertical="center" wrapText="1"/>
    </xf>
    <xf borderId="7" fillId="0" fontId="1" numFmtId="0" xfId="0" applyAlignment="1" applyBorder="1" applyFont="1">
      <alignment horizontal="center" vertical="center"/>
    </xf>
    <xf borderId="4" fillId="0" fontId="1" numFmtId="0" xfId="0" applyAlignment="1" applyBorder="1" applyFont="1">
      <alignment horizontal="center"/>
    </xf>
    <xf borderId="4" fillId="0" fontId="1" numFmtId="10" xfId="0" applyAlignment="1" applyBorder="1" applyFont="1" applyNumberFormat="1">
      <alignment horizontal="center"/>
    </xf>
    <xf borderId="4" fillId="0" fontId="1" numFmtId="165" xfId="0" applyBorder="1" applyFont="1" applyNumberFormat="1"/>
    <xf borderId="4" fillId="0" fontId="1" numFmtId="164" xfId="0" applyBorder="1" applyFont="1" applyNumberFormat="1"/>
    <xf borderId="8" fillId="0" fontId="1" numFmtId="1" xfId="0" applyBorder="1" applyFont="1" applyNumberFormat="1"/>
    <xf borderId="8" fillId="0" fontId="1" numFmtId="166" xfId="0" applyAlignment="1" applyBorder="1" applyFont="1" applyNumberFormat="1">
      <alignment horizontal="center"/>
    </xf>
    <xf borderId="0" fillId="0" fontId="5" numFmtId="167" xfId="0" applyFont="1" applyNumberFormat="1"/>
    <xf borderId="0" fillId="0" fontId="2" numFmtId="10" xfId="0" applyAlignment="1" applyFont="1" applyNumberFormat="1">
      <alignment horizontal="center"/>
    </xf>
    <xf borderId="8" fillId="0" fontId="1" numFmtId="0" xfId="0" applyAlignment="1" applyBorder="1" applyFont="1">
      <alignment horizontal="center"/>
    </xf>
    <xf borderId="8" fillId="0" fontId="1" numFmtId="10" xfId="0" applyAlignment="1" applyBorder="1" applyFont="1" applyNumberFormat="1">
      <alignment horizontal="center"/>
    </xf>
    <xf borderId="8" fillId="0" fontId="1" numFmtId="165" xfId="0" applyBorder="1" applyFont="1" applyNumberFormat="1"/>
    <xf borderId="8" fillId="0" fontId="1" numFmtId="164" xfId="0" applyBorder="1" applyFont="1" applyNumberFormat="1"/>
    <xf borderId="9" fillId="0" fontId="1" numFmtId="0" xfId="0" applyAlignment="1" applyBorder="1" applyFont="1">
      <alignment horizontal="center"/>
    </xf>
    <xf borderId="10" fillId="2" fontId="1" numFmtId="0" xfId="0" applyBorder="1" applyFill="1" applyFont="1"/>
    <xf borderId="11" fillId="0" fontId="1" numFmtId="0" xfId="0" applyAlignment="1" applyBorder="1" applyFont="1">
      <alignment horizontal="right"/>
    </xf>
    <xf borderId="12" fillId="0" fontId="4" numFmtId="0" xfId="0" applyBorder="1" applyFont="1"/>
    <xf borderId="13" fillId="0" fontId="2" numFmtId="165" xfId="0" applyBorder="1" applyFont="1" applyNumberFormat="1"/>
    <xf borderId="0" fillId="0" fontId="2" numFmtId="165" xfId="0" applyFont="1" applyNumberFormat="1"/>
    <xf borderId="0" fillId="0" fontId="2" numFmtId="164" xfId="0" applyFont="1" applyNumberFormat="1"/>
    <xf borderId="14" fillId="0" fontId="2" numFmtId="0" xfId="0" applyBorder="1" applyFont="1"/>
    <xf borderId="6" fillId="0" fontId="2" numFmtId="166" xfId="0" applyAlignment="1" applyBorder="1" applyFont="1" applyNumberFormat="1">
      <alignment horizontal="center"/>
    </xf>
    <xf borderId="0" fillId="0" fontId="2" numFmtId="167" xfId="0" applyFont="1" applyNumberFormat="1"/>
    <xf borderId="2" fillId="0" fontId="1" numFmtId="0" xfId="0" applyBorder="1" applyFont="1"/>
    <xf borderId="3" fillId="0" fontId="1" numFmtId="0" xfId="0" applyBorder="1" applyFont="1"/>
    <xf borderId="5" fillId="0" fontId="1" numFmtId="0" xfId="0" applyBorder="1" applyFont="1"/>
    <xf borderId="4" fillId="0" fontId="1" numFmtId="0" xfId="0" applyBorder="1" applyFont="1"/>
    <xf borderId="8" fillId="0" fontId="1" numFmtId="0" xfId="0" applyBorder="1" applyFont="1"/>
    <xf borderId="15" fillId="0" fontId="1" numFmtId="0" xfId="0" applyAlignment="1" applyBorder="1" applyFont="1">
      <alignment horizontal="center" shrinkToFit="0" vertical="top" wrapText="1"/>
    </xf>
    <xf borderId="16" fillId="0" fontId="4" numFmtId="0" xfId="0" applyBorder="1" applyFont="1"/>
    <xf borderId="17" fillId="0" fontId="4" numFmtId="0" xfId="0" applyBorder="1" applyFont="1"/>
    <xf borderId="8" fillId="0" fontId="1" numFmtId="0" xfId="0" applyAlignment="1" applyBorder="1" applyFont="1">
      <alignment horizontal="center" shrinkToFit="0" vertical="top" wrapText="1"/>
    </xf>
    <xf borderId="8" fillId="0" fontId="1" numFmtId="164" xfId="0" applyAlignment="1" applyBorder="1" applyFont="1" applyNumberFormat="1">
      <alignment horizontal="center" shrinkToFit="0" vertical="top" wrapText="1"/>
    </xf>
    <xf borderId="8" fillId="0" fontId="1" numFmtId="0" xfId="0" applyAlignment="1" applyBorder="1" applyFont="1">
      <alignment horizontal="left"/>
    </xf>
    <xf borderId="14" fillId="0" fontId="2" numFmtId="0" xfId="0" applyAlignment="1" applyBorder="1" applyFont="1">
      <alignment horizontal="center"/>
    </xf>
    <xf borderId="8" fillId="2" fontId="1" numFmtId="0" xfId="0" applyAlignment="1" applyBorder="1" applyFont="1">
      <alignment horizontal="center"/>
    </xf>
    <xf borderId="8" fillId="3" fontId="1" numFmtId="0" xfId="0" applyAlignment="1" applyBorder="1" applyFill="1" applyFont="1">
      <alignment horizontal="center" vertical="center"/>
    </xf>
    <xf borderId="8" fillId="4" fontId="1" numFmtId="0" xfId="0" applyAlignment="1" applyBorder="1" applyFill="1" applyFont="1">
      <alignment horizontal="center" vertical="center"/>
    </xf>
    <xf borderId="8" fillId="4" fontId="1" numFmtId="164" xfId="0" applyAlignment="1" applyBorder="1" applyFont="1" applyNumberFormat="1">
      <alignment horizontal="center" vertical="center"/>
    </xf>
    <xf borderId="8" fillId="4" fontId="1" numFmtId="168" xfId="0" applyAlignment="1" applyBorder="1" applyFont="1" applyNumberFormat="1">
      <alignment horizontal="center"/>
    </xf>
    <xf borderId="18" fillId="2" fontId="1" numFmtId="0" xfId="0" applyBorder="1" applyFont="1"/>
    <xf borderId="8" fillId="2" fontId="1" numFmtId="0" xfId="0" applyBorder="1" applyFont="1"/>
    <xf borderId="19" fillId="2" fontId="1" numFmtId="169" xfId="0" applyAlignment="1" applyBorder="1" applyFont="1" applyNumberFormat="1">
      <alignment horizontal="center" vertical="center"/>
    </xf>
    <xf borderId="18" fillId="2" fontId="1" numFmtId="164" xfId="0" applyBorder="1" applyFont="1" applyNumberFormat="1"/>
    <xf borderId="8" fillId="2" fontId="1" numFmtId="170" xfId="0" applyBorder="1" applyFont="1" applyNumberFormat="1"/>
    <xf borderId="8" fillId="0" fontId="1" numFmtId="0" xfId="0" applyAlignment="1" applyBorder="1" applyFont="1">
      <alignment horizontal="center" vertical="center"/>
    </xf>
    <xf borderId="8" fillId="0" fontId="1" numFmtId="164" xfId="0" applyAlignment="1" applyBorder="1" applyFont="1" applyNumberFormat="1">
      <alignment horizontal="center" vertical="center"/>
    </xf>
    <xf borderId="8" fillId="2" fontId="1" numFmtId="164" xfId="0" applyAlignment="1" applyBorder="1" applyFont="1" applyNumberFormat="1">
      <alignment horizontal="center" vertical="center"/>
    </xf>
    <xf borderId="8" fillId="2" fontId="1" numFmtId="0" xfId="0" applyAlignment="1" applyBorder="1" applyFont="1">
      <alignment horizontal="center" vertical="center"/>
    </xf>
    <xf borderId="8" fillId="2" fontId="1" numFmtId="168" xfId="0" applyAlignment="1" applyBorder="1" applyFont="1" applyNumberFormat="1">
      <alignment horizontal="center"/>
    </xf>
    <xf borderId="10" fillId="2" fontId="1" numFmtId="0" xfId="0" applyAlignment="1" applyBorder="1" applyFont="1">
      <alignment horizontal="center"/>
    </xf>
    <xf borderId="8" fillId="0" fontId="1" numFmtId="168" xfId="0" applyAlignment="1" applyBorder="1" applyFont="1" applyNumberFormat="1">
      <alignment horizontal="center"/>
    </xf>
    <xf borderId="11" fillId="0" fontId="1" numFmtId="0" xfId="0" applyBorder="1" applyFont="1"/>
    <xf borderId="11" fillId="0" fontId="1" numFmtId="0" xfId="0" applyAlignment="1" applyBorder="1" applyFont="1">
      <alignment horizontal="center"/>
    </xf>
    <xf borderId="18" fillId="2" fontId="1" numFmtId="0" xfId="0" applyAlignment="1" applyBorder="1" applyFont="1">
      <alignment horizontal="center"/>
    </xf>
    <xf borderId="8" fillId="0" fontId="2" numFmtId="168" xfId="0" applyAlignment="1" applyBorder="1" applyFont="1" applyNumberFormat="1">
      <alignment horizontal="center"/>
    </xf>
    <xf borderId="0" fillId="0" fontId="2" numFmtId="168" xfId="0" applyAlignment="1" applyFont="1" applyNumberFormat="1">
      <alignment horizontal="center"/>
    </xf>
    <xf borderId="8" fillId="0" fontId="2" numFmtId="0" xfId="0" applyBorder="1" applyFont="1"/>
    <xf borderId="8" fillId="0" fontId="2" numFmtId="164" xfId="0" applyBorder="1" applyFont="1" applyNumberFormat="1"/>
    <xf borderId="8" fillId="0" fontId="2" numFmtId="0" xfId="0" applyAlignment="1" applyBorder="1" applyFont="1">
      <alignment horizontal="left"/>
    </xf>
    <xf borderId="8" fillId="0" fontId="2" numFmtId="0" xfId="0" applyAlignment="1" applyBorder="1" applyFont="1">
      <alignment horizontal="center"/>
    </xf>
    <xf borderId="8" fillId="0" fontId="2" numFmtId="168" xfId="0" applyBorder="1" applyFont="1" applyNumberFormat="1"/>
    <xf borderId="0" fillId="0" fontId="2" numFmtId="0" xfId="0" applyFont="1"/>
    <xf borderId="18" fillId="4" fontId="2" numFmtId="0" xfId="0" applyBorder="1" applyFont="1"/>
    <xf borderId="0" fillId="0" fontId="2" numFmtId="170" xfId="0" applyFont="1" applyNumberFormat="1"/>
    <xf borderId="18" fillId="4" fontId="5" numFmtId="168" xfId="0" applyBorder="1" applyFont="1" applyNumberFormat="1"/>
    <xf borderId="18" fillId="4" fontId="6" numFmtId="2" xfId="0" applyBorder="1" applyFont="1" applyNumberFormat="1"/>
    <xf borderId="0" fillId="0" fontId="5" numFmtId="165" xfId="0" applyFont="1" applyNumberFormat="1"/>
    <xf borderId="20" fillId="0" fontId="2" numFmtId="168" xfId="0" applyBorder="1" applyFont="1" applyNumberFormat="1"/>
    <xf borderId="4" fillId="0" fontId="1" numFmtId="168" xfId="0" applyAlignment="1" applyBorder="1" applyFont="1" applyNumberFormat="1">
      <alignment horizontal="center"/>
    </xf>
    <xf borderId="0" fillId="0" fontId="1" numFmtId="0" xfId="0" applyAlignment="1" applyFont="1">
      <alignment horizontal="center" vertical="center"/>
    </xf>
    <xf borderId="11" fillId="0" fontId="1" numFmtId="164" xfId="0" applyBorder="1" applyFont="1" applyNumberFormat="1"/>
    <xf borderId="11" fillId="0" fontId="1" numFmtId="0" xfId="0" applyAlignment="1" applyBorder="1" applyFont="1">
      <alignment horizontal="left"/>
    </xf>
    <xf borderId="6" fillId="0" fontId="2" numFmtId="168" xfId="0" applyAlignment="1" applyBorder="1" applyFont="1" applyNumberFormat="1">
      <alignment horizontal="center"/>
    </xf>
    <xf borderId="0" fillId="0" fontId="1" numFmtId="0" xfId="0" applyAlignment="1" applyFont="1">
      <alignment horizontal="left" vertical="center"/>
    </xf>
    <xf borderId="17" fillId="0" fontId="1" numFmtId="0" xfId="0" applyAlignment="1" applyBorder="1" applyFont="1">
      <alignment horizontal="center" shrinkToFit="0" vertical="top" wrapText="1"/>
    </xf>
    <xf borderId="17" fillId="0" fontId="1" numFmtId="164" xfId="0" applyAlignment="1" applyBorder="1" applyFont="1" applyNumberFormat="1">
      <alignment horizontal="center" shrinkToFit="0" vertical="top" wrapText="1"/>
    </xf>
    <xf borderId="15" fillId="0" fontId="1" numFmtId="0" xfId="0" applyAlignment="1" applyBorder="1" applyFont="1">
      <alignment horizontal="center"/>
    </xf>
    <xf borderId="8" fillId="0" fontId="1" numFmtId="164" xfId="0" applyAlignment="1" applyBorder="1" applyFont="1" applyNumberFormat="1">
      <alignment horizontal="center"/>
    </xf>
    <xf borderId="8" fillId="0" fontId="1" numFmtId="2" xfId="0" applyAlignment="1" applyBorder="1" applyFont="1" applyNumberFormat="1">
      <alignment horizontal="center"/>
    </xf>
    <xf borderId="21" fillId="0" fontId="2" numFmtId="0" xfId="0" applyAlignment="1" applyBorder="1" applyFont="1">
      <alignment horizontal="center"/>
    </xf>
    <xf borderId="4" fillId="0" fontId="2" numFmtId="168" xfId="0" applyAlignment="1" applyBorder="1" applyFont="1" applyNumberFormat="1">
      <alignment horizontal="center"/>
    </xf>
    <xf borderId="4" fillId="0" fontId="2" numFmtId="0" xfId="0" applyBorder="1" applyFont="1"/>
    <xf borderId="4" fillId="0" fontId="2" numFmtId="0" xfId="0" applyAlignment="1" applyBorder="1" applyFont="1">
      <alignment horizontal="center"/>
    </xf>
    <xf borderId="0" fillId="0" fontId="7" numFmtId="0" xfId="0" applyFont="1"/>
    <xf borderId="22" fillId="0" fontId="1" numFmtId="0" xfId="0" applyBorder="1" applyFont="1"/>
    <xf borderId="23" fillId="0" fontId="1" numFmtId="0" xfId="0" applyAlignment="1" applyBorder="1" applyFont="1">
      <alignment horizontal="center" shrinkToFit="0" vertical="center" wrapText="1"/>
    </xf>
    <xf borderId="23" fillId="0" fontId="1" numFmtId="164" xfId="0" applyAlignment="1" applyBorder="1" applyFont="1" applyNumberFormat="1">
      <alignment horizontal="center" shrinkToFit="0" vertical="center" wrapText="1"/>
    </xf>
    <xf borderId="23" fillId="0" fontId="1" numFmtId="0" xfId="0" applyAlignment="1" applyBorder="1" applyFont="1">
      <alignment horizontal="left" shrinkToFit="0" vertical="center" wrapText="1"/>
    </xf>
    <xf borderId="24" fillId="0" fontId="1" numFmtId="0" xfId="0" applyAlignment="1" applyBorder="1" applyFont="1">
      <alignment horizontal="center" shrinkToFit="0" vertical="center" wrapText="1"/>
    </xf>
    <xf borderId="25" fillId="0" fontId="1" numFmtId="0" xfId="0" applyAlignment="1" applyBorder="1" applyFont="1">
      <alignment horizontal="center"/>
    </xf>
    <xf borderId="26" fillId="0" fontId="1" numFmtId="170" xfId="0" applyAlignment="1" applyBorder="1" applyFont="1" applyNumberFormat="1">
      <alignment horizontal="center"/>
    </xf>
    <xf borderId="26" fillId="0" fontId="1" numFmtId="168" xfId="0" applyAlignment="1" applyBorder="1" applyFont="1" applyNumberFormat="1">
      <alignment horizontal="center"/>
    </xf>
    <xf borderId="26" fillId="0" fontId="1" numFmtId="0" xfId="0" applyAlignment="1" applyBorder="1" applyFont="1">
      <alignment horizontal="center"/>
    </xf>
    <xf borderId="26" fillId="0" fontId="1" numFmtId="164" xfId="0" applyAlignment="1" applyBorder="1" applyFont="1" applyNumberFormat="1">
      <alignment horizontal="center"/>
    </xf>
    <xf borderId="26" fillId="0" fontId="1" numFmtId="166" xfId="0" applyAlignment="1" applyBorder="1" applyFont="1" applyNumberFormat="1">
      <alignment horizontal="left"/>
    </xf>
    <xf borderId="27" fillId="0" fontId="1" numFmtId="170" xfId="0" applyAlignment="1" applyBorder="1" applyFont="1" applyNumberFormat="1">
      <alignment horizontal="center"/>
    </xf>
    <xf borderId="28" fillId="0" fontId="1" numFmtId="0" xfId="0" applyAlignment="1" applyBorder="1" applyFont="1">
      <alignment horizontal="center"/>
    </xf>
    <xf borderId="29" fillId="0" fontId="1" numFmtId="0" xfId="0" applyAlignment="1" applyBorder="1" applyFont="1">
      <alignment horizontal="center"/>
    </xf>
    <xf borderId="29" fillId="0" fontId="1" numFmtId="10" xfId="0" applyAlignment="1" applyBorder="1" applyFont="1" applyNumberFormat="1">
      <alignment horizontal="center"/>
    </xf>
    <xf borderId="29" fillId="0" fontId="1" numFmtId="164" xfId="0" applyAlignment="1" applyBorder="1" applyFont="1" applyNumberFormat="1">
      <alignment horizontal="center"/>
    </xf>
    <xf borderId="29" fillId="0" fontId="1" numFmtId="10" xfId="0" applyAlignment="1" applyBorder="1" applyFont="1" applyNumberFormat="1">
      <alignment horizontal="left"/>
    </xf>
    <xf borderId="30" fillId="0" fontId="1" numFmtId="10" xfId="0" applyAlignment="1" applyBorder="1" applyFont="1" applyNumberFormat="1">
      <alignment horizontal="center"/>
    </xf>
    <xf borderId="0" fillId="0" fontId="1" numFmtId="0" xfId="0" applyAlignment="1" applyFont="1">
      <alignment horizontal="center"/>
    </xf>
    <xf borderId="0" fillId="0" fontId="1" numFmtId="9" xfId="0" applyAlignment="1" applyFont="1" applyNumberFormat="1">
      <alignment horizontal="center"/>
    </xf>
    <xf borderId="0" fillId="0" fontId="1" numFmtId="164" xfId="0" applyAlignment="1" applyFont="1" applyNumberFormat="1">
      <alignment horizontal="center"/>
    </xf>
    <xf borderId="0" fillId="0" fontId="1" numFmtId="9" xfId="0" applyAlignment="1" applyFont="1" applyNumberFormat="1">
      <alignment horizontal="left"/>
    </xf>
    <xf borderId="31" fillId="0" fontId="1" numFmtId="9" xfId="0" applyAlignment="1" applyBorder="1" applyFont="1" applyNumberFormat="1">
      <alignment horizontal="center"/>
    </xf>
    <xf borderId="32" fillId="0" fontId="1" numFmtId="0" xfId="0" applyBorder="1" applyFont="1"/>
    <xf borderId="33" fillId="0" fontId="1" numFmtId="0" xfId="0" applyBorder="1" applyFont="1"/>
    <xf borderId="33" fillId="0" fontId="1" numFmtId="164" xfId="0" applyBorder="1" applyFont="1" applyNumberFormat="1"/>
    <xf borderId="33" fillId="0" fontId="1" numFmtId="168" xfId="0" applyAlignment="1" applyBorder="1" applyFont="1" applyNumberFormat="1">
      <alignment horizontal="left"/>
    </xf>
    <xf borderId="34" fillId="0" fontId="1" numFmtId="0" xfId="0" applyBorder="1" applyFont="1"/>
    <xf borderId="9" fillId="0" fontId="1" numFmtId="0" xfId="0" applyBorder="1" applyFont="1"/>
    <xf borderId="31" fillId="0" fontId="1" numFmtId="0" xfId="0" applyBorder="1" applyFont="1"/>
    <xf borderId="35" fillId="0" fontId="1" numFmtId="0" xfId="0" applyBorder="1" applyFont="1"/>
    <xf borderId="36" fillId="0" fontId="1" numFmtId="0" xfId="0" applyBorder="1" applyFont="1"/>
    <xf borderId="36" fillId="0" fontId="1" numFmtId="164" xfId="0" applyBorder="1" applyFont="1" applyNumberFormat="1"/>
    <xf borderId="36" fillId="0" fontId="1" numFmtId="0" xfId="0" applyAlignment="1" applyBorder="1" applyFont="1">
      <alignment horizontal="left"/>
    </xf>
    <xf borderId="37" fillId="0" fontId="1" numFmtId="0" xfId="0" applyBorder="1" applyFont="1"/>
    <xf borderId="0" fillId="0" fontId="8" numFmtId="0" xfId="0" applyFont="1"/>
    <xf borderId="0" fillId="0" fontId="8" numFmtId="164" xfId="0" applyFont="1" applyNumberFormat="1"/>
    <xf borderId="0" fillId="0" fontId="8" numFmtId="0" xfId="0" applyAlignment="1" applyFont="1">
      <alignment horizontal="left"/>
    </xf>
    <xf borderId="0" fillId="0" fontId="9" numFmtId="0" xfId="0" applyAlignment="1" applyFont="1">
      <alignment horizontal="center"/>
    </xf>
    <xf borderId="18" fillId="4" fontId="6" numFmtId="0" xfId="0" applyBorder="1" applyFont="1"/>
    <xf borderId="38" fillId="2" fontId="1" numFmtId="0" xfId="0" applyAlignment="1" applyBorder="1" applyFont="1">
      <alignment horizontal="center" vertical="center"/>
    </xf>
    <xf borderId="38" fillId="2" fontId="1" numFmtId="164" xfId="0" applyAlignment="1" applyBorder="1" applyFont="1" applyNumberFormat="1">
      <alignment horizontal="center" vertical="center"/>
    </xf>
    <xf borderId="0" fillId="0" fontId="1" numFmtId="171" xfId="0" applyFont="1" applyNumberFormat="1"/>
    <xf borderId="8" fillId="2" fontId="1" numFmtId="2" xfId="0" applyAlignment="1" applyBorder="1" applyFont="1" applyNumberFormat="1">
      <alignment horizontal="center"/>
    </xf>
    <xf borderId="0" fillId="0" fontId="5" numFmtId="168" xfId="0" applyFont="1" applyNumberFormat="1"/>
    <xf borderId="0" fillId="0" fontId="6" numFmtId="0" xfId="0" applyFont="1"/>
    <xf borderId="18" fillId="2" fontId="1" numFmtId="16" xfId="0" applyBorder="1" applyFont="1" applyNumberFormat="1"/>
    <xf borderId="8" fillId="5" fontId="1" numFmtId="0" xfId="0" applyAlignment="1" applyBorder="1" applyFill="1" applyFont="1">
      <alignment horizontal="center" vertical="center"/>
    </xf>
    <xf borderId="8" fillId="5" fontId="1" numFmtId="164" xfId="0" applyAlignment="1" applyBorder="1" applyFont="1" applyNumberFormat="1">
      <alignment horizontal="center" vertical="center"/>
    </xf>
    <xf borderId="8" fillId="2" fontId="1" numFmtId="164" xfId="0" applyAlignment="1" applyBorder="1" applyFont="1" applyNumberFormat="1">
      <alignment horizontal="center"/>
    </xf>
    <xf borderId="4" fillId="0" fontId="1" numFmtId="0" xfId="0" applyAlignment="1" applyBorder="1" applyFont="1">
      <alignment horizontal="left" vertical="center"/>
    </xf>
    <xf borderId="0" fillId="0" fontId="10" numFmtId="14" xfId="0" applyFont="1" applyNumberFormat="1"/>
    <xf borderId="0" fillId="0" fontId="11" numFmtId="0" xfId="0" applyFont="1"/>
    <xf borderId="0" fillId="0" fontId="10" numFmtId="0" xfId="0" applyAlignment="1" applyFont="1">
      <alignment horizontal="center"/>
    </xf>
    <xf borderId="0" fillId="0" fontId="11" numFmtId="14" xfId="0" applyFont="1" applyNumberFormat="1"/>
    <xf borderId="18" fillId="4" fontId="10" numFmtId="16" xfId="0" applyBorder="1" applyFont="1" applyNumberFormat="1"/>
    <xf borderId="39" fillId="0" fontId="10" numFmtId="14" xfId="0" applyAlignment="1" applyBorder="1" applyFont="1" applyNumberFormat="1">
      <alignment horizontal="center" vertical="center"/>
    </xf>
    <xf borderId="22" fillId="0" fontId="10" numFmtId="0" xfId="0" applyAlignment="1" applyBorder="1" applyFont="1">
      <alignment horizontal="center" shrinkToFit="0" vertical="center" wrapText="1"/>
    </xf>
    <xf borderId="23" fillId="0" fontId="10" numFmtId="0" xfId="0" applyAlignment="1" applyBorder="1" applyFont="1">
      <alignment horizontal="center" shrinkToFit="0" vertical="center" wrapText="1"/>
    </xf>
    <xf borderId="40" fillId="0" fontId="10" numFmtId="0" xfId="0" applyAlignment="1" applyBorder="1" applyFont="1">
      <alignment horizontal="center" shrinkToFit="0" vertical="center" wrapText="1"/>
    </xf>
    <xf borderId="41" fillId="0" fontId="10" numFmtId="0" xfId="0" applyAlignment="1" applyBorder="1" applyFont="1">
      <alignment horizontal="center" vertical="center"/>
    </xf>
    <xf borderId="0" fillId="0" fontId="10" numFmtId="0" xfId="0" applyAlignment="1" applyFont="1">
      <alignment horizontal="center" shrinkToFit="0" vertical="center" wrapText="1"/>
    </xf>
    <xf borderId="42" fillId="0" fontId="12" numFmtId="14" xfId="0" applyAlignment="1" applyBorder="1" applyFont="1" applyNumberFormat="1">
      <alignment horizontal="left"/>
    </xf>
    <xf borderId="8" fillId="0" fontId="12" numFmtId="172" xfId="0" applyAlignment="1" applyBorder="1" applyFont="1" applyNumberFormat="1">
      <alignment horizontal="center"/>
    </xf>
    <xf borderId="8" fillId="4" fontId="10" numFmtId="0" xfId="0" applyAlignment="1" applyBorder="1" applyFont="1">
      <alignment horizontal="center" vertical="center"/>
    </xf>
    <xf borderId="0" fillId="0" fontId="11" numFmtId="2" xfId="0" applyFont="1" applyNumberFormat="1"/>
    <xf borderId="0" fillId="0" fontId="10" numFmtId="0" xfId="0" applyFont="1"/>
    <xf borderId="0" fillId="0" fontId="10" numFmtId="9" xfId="0" applyFont="1" applyNumberFormat="1"/>
    <xf borderId="18" fillId="6" fontId="11" numFmtId="172" xfId="0" applyBorder="1" applyFill="1" applyFont="1" applyNumberFormat="1"/>
    <xf borderId="0" fillId="0" fontId="11" numFmtId="172" xfId="0" applyFont="1" applyNumberFormat="1"/>
    <xf borderId="0" fillId="0" fontId="11" numFmtId="2" xfId="0" applyAlignment="1" applyFont="1" applyNumberFormat="1">
      <alignment horizontal="center"/>
    </xf>
    <xf borderId="0" fillId="0" fontId="11" numFmtId="0" xfId="0" applyAlignment="1" applyFont="1">
      <alignment horizontal="center"/>
    </xf>
    <xf borderId="4" fillId="0" fontId="12" numFmtId="172" xfId="0" applyAlignment="1" applyBorder="1" applyFont="1" applyNumberFormat="1">
      <alignment horizontal="center"/>
    </xf>
    <xf borderId="42" fillId="0" fontId="10" numFmtId="14" xfId="0" applyBorder="1" applyFont="1" applyNumberFormat="1"/>
    <xf borderId="38" fillId="4" fontId="13" numFmtId="172" xfId="0" applyAlignment="1" applyBorder="1" applyFont="1" applyNumberFormat="1">
      <alignment horizontal="center"/>
    </xf>
    <xf borderId="38" fillId="3" fontId="13" numFmtId="172" xfId="0" applyAlignment="1" applyBorder="1" applyFont="1" applyNumberFormat="1">
      <alignment horizontal="center"/>
    </xf>
    <xf borderId="8" fillId="0" fontId="14" numFmtId="0" xfId="0" applyAlignment="1" applyBorder="1" applyFont="1">
      <alignment horizontal="center" vertical="center"/>
    </xf>
    <xf borderId="43" fillId="0" fontId="10" numFmtId="0" xfId="0" applyAlignment="1" applyBorder="1" applyFont="1">
      <alignment horizontal="center"/>
    </xf>
    <xf borderId="44" fillId="0" fontId="10" numFmtId="14" xfId="0" applyBorder="1" applyFont="1" applyNumberFormat="1"/>
    <xf borderId="45" fillId="0" fontId="10" numFmtId="0" xfId="0" applyBorder="1" applyFont="1"/>
    <xf borderId="45" fillId="0" fontId="15" numFmtId="10" xfId="0" applyAlignment="1" applyBorder="1" applyFont="1" applyNumberFormat="1">
      <alignment horizontal="center"/>
    </xf>
    <xf borderId="46" fillId="4" fontId="15" numFmtId="10" xfId="0" applyAlignment="1" applyBorder="1" applyFont="1" applyNumberFormat="1">
      <alignment horizontal="center"/>
    </xf>
    <xf borderId="9" fillId="0" fontId="10" numFmtId="14" xfId="0" applyBorder="1" applyFont="1" applyNumberFormat="1"/>
    <xf borderId="47" fillId="0" fontId="11" numFmtId="0" xfId="0" applyBorder="1" applyFont="1"/>
    <xf borderId="47" fillId="0" fontId="10" numFmtId="10" xfId="0" applyAlignment="1" applyBorder="1" applyFont="1" applyNumberFormat="1">
      <alignment horizontal="center"/>
    </xf>
    <xf borderId="0" fillId="0" fontId="10" numFmtId="10" xfId="0" applyAlignment="1" applyFont="1" applyNumberFormat="1">
      <alignment horizontal="center"/>
    </xf>
    <xf borderId="32" fillId="0" fontId="11" numFmtId="14" xfId="0" applyBorder="1" applyFont="1" applyNumberFormat="1"/>
    <xf borderId="33" fillId="0" fontId="11" numFmtId="0" xfId="0" applyBorder="1" applyFont="1"/>
    <xf borderId="29" fillId="0" fontId="14" numFmtId="0" xfId="0" applyAlignment="1" applyBorder="1" applyFont="1">
      <alignment horizontal="center" vertical="center"/>
    </xf>
    <xf borderId="9" fillId="0" fontId="11" numFmtId="14" xfId="0" applyBorder="1" applyFont="1" applyNumberFormat="1"/>
    <xf borderId="0" fillId="0" fontId="11" numFmtId="172" xfId="0" applyAlignment="1" applyFont="1" applyNumberFormat="1">
      <alignment horizontal="center"/>
    </xf>
    <xf borderId="26" fillId="0" fontId="14" numFmtId="0" xfId="0" applyAlignment="1" applyBorder="1" applyFont="1">
      <alignment horizontal="center"/>
    </xf>
    <xf borderId="0" fillId="0" fontId="11" numFmtId="10" xfId="0" applyAlignment="1" applyFont="1" applyNumberFormat="1">
      <alignment horizontal="center"/>
    </xf>
    <xf borderId="8" fillId="0" fontId="10" numFmtId="0" xfId="0" applyAlignment="1" applyBorder="1" applyFont="1">
      <alignment horizontal="center" vertical="center"/>
    </xf>
    <xf borderId="48" fillId="0" fontId="10" numFmtId="0" xfId="0" applyAlignment="1" applyBorder="1" applyFont="1">
      <alignment horizontal="center"/>
    </xf>
    <xf borderId="0" fillId="0" fontId="11" numFmtId="4" xfId="0" applyAlignment="1" applyFont="1" applyNumberFormat="1">
      <alignment horizontal="center"/>
    </xf>
    <xf borderId="35" fillId="0" fontId="11" numFmtId="14" xfId="0" applyBorder="1" applyFont="1" applyNumberFormat="1"/>
    <xf borderId="36" fillId="0" fontId="11" numFmtId="0" xfId="0" applyBorder="1" applyFont="1"/>
    <xf borderId="49" fillId="0" fontId="10" numFmtId="0" xfId="0" applyAlignment="1" applyBorder="1" applyFont="1">
      <alignment horizontal="center"/>
    </xf>
    <xf borderId="0" fillId="0" fontId="13" numFmtId="0" xfId="0" applyFont="1"/>
    <xf borderId="0" fillId="0" fontId="13" numFmtId="1" xfId="0" applyFont="1" applyNumberFormat="1"/>
    <xf borderId="0" fillId="0" fontId="12" numFmtId="1" xfId="0" applyFont="1" applyNumberFormat="1"/>
    <xf borderId="20" fillId="0" fontId="1" numFmtId="0" xfId="0" applyBorder="1" applyFont="1"/>
    <xf borderId="8" fillId="2" fontId="1" numFmtId="14" xfId="0" applyAlignment="1" applyBorder="1" applyFont="1" applyNumberFormat="1">
      <alignment horizontal="center"/>
    </xf>
    <xf borderId="8" fillId="0" fontId="1" numFmtId="0" xfId="0" applyAlignment="1" applyBorder="1" applyFont="1">
      <alignment horizontal="left" vertical="center"/>
    </xf>
    <xf borderId="8" fillId="2" fontId="1" numFmtId="14" xfId="0" applyAlignment="1" applyBorder="1" applyFont="1" applyNumberFormat="1">
      <alignment horizontal="center" vertical="center"/>
    </xf>
    <xf borderId="8" fillId="0" fontId="1" numFmtId="14" xfId="0" applyAlignment="1" applyBorder="1" applyFont="1" applyNumberFormat="1">
      <alignment horizontal="center" vertical="center"/>
    </xf>
    <xf borderId="8" fillId="0" fontId="1" numFmtId="14" xfId="0" applyBorder="1" applyFont="1" applyNumberFormat="1"/>
    <xf borderId="0" fillId="0" fontId="16" numFmtId="0" xfId="0" applyFont="1"/>
    <xf borderId="0" fillId="0" fontId="14" numFmtId="0" xfId="0" applyFont="1"/>
    <xf borderId="0" fillId="0" fontId="16" numFmtId="0" xfId="0" applyAlignment="1" applyFont="1">
      <alignment horizontal="center" shrinkToFit="0" vertical="center" wrapText="1"/>
    </xf>
    <xf borderId="0" fillId="0" fontId="10" numFmtId="16" xfId="0" applyFont="1" applyNumberFormat="1"/>
    <xf borderId="0" fillId="0" fontId="16" numFmtId="10" xfId="0" applyAlignment="1" applyFont="1" applyNumberFormat="1">
      <alignment horizontal="center"/>
    </xf>
    <xf borderId="22" fillId="0" fontId="16" numFmtId="0" xfId="0" applyAlignment="1" applyBorder="1" applyFont="1">
      <alignment horizontal="center" vertical="center"/>
    </xf>
    <xf borderId="50" fillId="0" fontId="16" numFmtId="0" xfId="0" applyAlignment="1" applyBorder="1" applyFont="1">
      <alignment horizontal="center" shrinkToFit="0" vertical="center" wrapText="1"/>
    </xf>
    <xf borderId="23" fillId="0" fontId="16" numFmtId="0" xfId="0" applyAlignment="1" applyBorder="1" applyFont="1">
      <alignment horizontal="center" shrinkToFit="0" vertical="center" wrapText="1"/>
    </xf>
    <xf borderId="24" fillId="0" fontId="16" numFmtId="0" xfId="0" applyAlignment="1" applyBorder="1" applyFont="1">
      <alignment horizontal="center" shrinkToFit="0" vertical="center" wrapText="1"/>
    </xf>
    <xf borderId="51" fillId="0" fontId="16" numFmtId="0" xfId="0" applyAlignment="1" applyBorder="1" applyFont="1">
      <alignment horizontal="center" vertical="center"/>
    </xf>
    <xf borderId="51" fillId="0" fontId="16" numFmtId="0" xfId="0" applyAlignment="1" applyBorder="1" applyFont="1">
      <alignment horizontal="center" shrinkToFit="0" vertical="center" wrapText="1"/>
    </xf>
    <xf borderId="34" fillId="0" fontId="16" numFmtId="0" xfId="0" applyAlignment="1" applyBorder="1" applyFont="1">
      <alignment horizontal="center" shrinkToFit="0" vertical="center" wrapText="1"/>
    </xf>
    <xf borderId="42" fillId="0" fontId="16" numFmtId="173" xfId="0" applyAlignment="1" applyBorder="1" applyFont="1" applyNumberFormat="1">
      <alignment horizontal="center"/>
    </xf>
    <xf borderId="4" fillId="0" fontId="16" numFmtId="4" xfId="0" applyAlignment="1" applyBorder="1" applyFont="1" applyNumberFormat="1">
      <alignment horizontal="center"/>
    </xf>
    <xf borderId="52" fillId="0" fontId="11" numFmtId="0" xfId="0" applyAlignment="1" applyBorder="1" applyFont="1">
      <alignment horizontal="center" shrinkToFit="0" wrapText="1"/>
    </xf>
    <xf borderId="53" fillId="0" fontId="16" numFmtId="10" xfId="0" applyAlignment="1" applyBorder="1" applyFont="1" applyNumberFormat="1">
      <alignment horizontal="center" vertical="center"/>
    </xf>
    <xf borderId="54" fillId="0" fontId="14" numFmtId="2" xfId="0" applyBorder="1" applyFont="1" applyNumberFormat="1"/>
    <xf borderId="0" fillId="0" fontId="17" numFmtId="0" xfId="0" applyFont="1"/>
    <xf borderId="25" fillId="0" fontId="16" numFmtId="0" xfId="0" applyBorder="1" applyFont="1"/>
    <xf borderId="26" fillId="0" fontId="18" numFmtId="172" xfId="0" applyAlignment="1" applyBorder="1" applyFont="1" applyNumberFormat="1">
      <alignment horizontal="center"/>
    </xf>
    <xf borderId="52" fillId="0" fontId="16" numFmtId="0" xfId="0" applyAlignment="1" applyBorder="1" applyFont="1">
      <alignment horizontal="center" shrinkToFit="0" wrapText="1"/>
    </xf>
    <xf borderId="51" fillId="4" fontId="19" numFmtId="10" xfId="0" applyAlignment="1" applyBorder="1" applyFont="1" applyNumberFormat="1">
      <alignment horizontal="center" vertical="center"/>
    </xf>
    <xf borderId="34" fillId="0" fontId="14" numFmtId="0" xfId="0" applyBorder="1" applyFont="1"/>
    <xf borderId="44" fillId="0" fontId="16" numFmtId="0" xfId="0" applyBorder="1" applyFont="1"/>
    <xf borderId="45" fillId="0" fontId="16" numFmtId="0" xfId="0" applyBorder="1" applyFont="1"/>
    <xf borderId="45" fillId="0" fontId="16" numFmtId="10" xfId="0" applyAlignment="1" applyBorder="1" applyFont="1" applyNumberFormat="1">
      <alignment horizontal="center"/>
    </xf>
    <xf borderId="46" fillId="4" fontId="19" numFmtId="10" xfId="0" applyAlignment="1" applyBorder="1" applyFont="1" applyNumberFormat="1">
      <alignment horizontal="center"/>
    </xf>
    <xf borderId="52" fillId="0" fontId="16" numFmtId="9" xfId="0" applyAlignment="1" applyBorder="1" applyFont="1" applyNumberFormat="1">
      <alignment horizontal="center" shrinkToFit="0" wrapText="1"/>
    </xf>
    <xf borderId="39" fillId="0" fontId="16" numFmtId="10" xfId="0" applyAlignment="1" applyBorder="1" applyFont="1" applyNumberFormat="1">
      <alignment horizontal="center" vertical="center"/>
    </xf>
    <xf borderId="37" fillId="0" fontId="14" numFmtId="0" xfId="0" applyBorder="1" applyFont="1"/>
    <xf borderId="39" fillId="0" fontId="16" numFmtId="0" xfId="0" applyBorder="1" applyFont="1"/>
    <xf borderId="47" fillId="0" fontId="16" numFmtId="0" xfId="0" applyBorder="1" applyFont="1"/>
    <xf borderId="47" fillId="0" fontId="16" numFmtId="10" xfId="0" applyAlignment="1" applyBorder="1" applyFont="1" applyNumberFormat="1">
      <alignment horizontal="center"/>
    </xf>
    <xf borderId="50" fillId="0" fontId="16" numFmtId="10" xfId="0" applyAlignment="1" applyBorder="1" applyFont="1" applyNumberFormat="1">
      <alignment horizontal="center"/>
    </xf>
    <xf borderId="24" fillId="0" fontId="14" numFmtId="0" xfId="0" applyBorder="1" applyFont="1"/>
    <xf borderId="9" fillId="0" fontId="14" numFmtId="0" xfId="0" applyBorder="1" applyFont="1"/>
    <xf borderId="0" fillId="0" fontId="14" numFmtId="172" xfId="0" applyAlignment="1" applyFont="1" applyNumberFormat="1">
      <alignment horizontal="center"/>
    </xf>
    <xf borderId="48" fillId="0" fontId="14" numFmtId="0" xfId="0" applyBorder="1" applyFont="1"/>
    <xf borderId="0" fillId="0" fontId="14" numFmtId="10" xfId="0" applyAlignment="1" applyFont="1" applyNumberFormat="1">
      <alignment horizontal="center"/>
    </xf>
    <xf borderId="0" fillId="0" fontId="14" numFmtId="2" xfId="0" applyAlignment="1" applyFont="1" applyNumberFormat="1">
      <alignment horizontal="center"/>
    </xf>
    <xf borderId="0" fillId="0" fontId="14" numFmtId="4" xfId="0" applyAlignment="1" applyFont="1" applyNumberFormat="1">
      <alignment horizontal="center"/>
    </xf>
    <xf borderId="35" fillId="0" fontId="14" numFmtId="0" xfId="0" applyBorder="1" applyFont="1"/>
    <xf borderId="36" fillId="0" fontId="14" numFmtId="0" xfId="0" applyBorder="1" applyFont="1"/>
    <xf borderId="49" fillId="0" fontId="14" numFmtId="0" xfId="0" applyBorder="1" applyFont="1"/>
    <xf borderId="0" fillId="0" fontId="14" numFmtId="172" xfId="0" applyFont="1" applyNumberFormat="1"/>
    <xf borderId="0" fillId="0" fontId="16" numFmtId="16" xfId="0" applyFont="1" applyNumberFormat="1"/>
    <xf borderId="40" fillId="0" fontId="16" numFmtId="0" xfId="0" applyAlignment="1" applyBorder="1" applyFont="1">
      <alignment horizontal="center" shrinkToFit="0" vertical="center" wrapText="1"/>
    </xf>
    <xf borderId="24" fillId="0" fontId="16" numFmtId="0" xfId="0" applyAlignment="1" applyBorder="1" applyFont="1">
      <alignment horizontal="center" vertical="center"/>
    </xf>
    <xf borderId="55" fillId="0" fontId="16" numFmtId="0" xfId="0" applyAlignment="1" applyBorder="1" applyFont="1">
      <alignment horizontal="center" shrinkToFit="0" vertical="center" wrapText="1"/>
    </xf>
    <xf borderId="42" fillId="0" fontId="16" numFmtId="173" xfId="0" applyAlignment="1" applyBorder="1" applyFont="1" applyNumberFormat="1">
      <alignment horizontal="left"/>
    </xf>
    <xf borderId="5" fillId="0" fontId="11" numFmtId="0" xfId="0" applyAlignment="1" applyBorder="1" applyFont="1">
      <alignment horizontal="center"/>
    </xf>
    <xf borderId="8" fillId="0" fontId="16" numFmtId="10" xfId="0" applyAlignment="1" applyBorder="1" applyFont="1" applyNumberFormat="1">
      <alignment horizontal="center" vertical="center"/>
    </xf>
    <xf borderId="56" fillId="2" fontId="14" numFmtId="2" xfId="0" applyBorder="1" applyFont="1" applyNumberFormat="1"/>
    <xf borderId="18" fillId="2" fontId="14" numFmtId="0" xfId="0" applyBorder="1" applyFont="1"/>
    <xf borderId="26" fillId="0" fontId="18" numFmtId="4" xfId="0" applyAlignment="1" applyBorder="1" applyFont="1" applyNumberFormat="1">
      <alignment horizontal="center"/>
    </xf>
    <xf borderId="5" fillId="0" fontId="16" numFmtId="0" xfId="0" applyAlignment="1" applyBorder="1" applyFont="1">
      <alignment horizontal="center"/>
    </xf>
    <xf borderId="57" fillId="4" fontId="19" numFmtId="10" xfId="0" applyAlignment="1" applyBorder="1" applyFont="1" applyNumberFormat="1">
      <alignment horizontal="center"/>
    </xf>
    <xf borderId="28" fillId="0" fontId="16" numFmtId="0" xfId="0" applyBorder="1" applyFont="1"/>
    <xf borderId="29" fillId="0" fontId="16" numFmtId="0" xfId="0" applyBorder="1" applyFont="1"/>
    <xf borderId="29" fillId="0" fontId="16" numFmtId="10" xfId="0" applyAlignment="1" applyBorder="1" applyFont="1" applyNumberFormat="1">
      <alignment horizontal="center"/>
    </xf>
    <xf borderId="29" fillId="4" fontId="19" numFmtId="10" xfId="0" applyAlignment="1" applyBorder="1" applyFont="1" applyNumberFormat="1">
      <alignment horizontal="center"/>
    </xf>
    <xf borderId="5" fillId="0" fontId="16" numFmtId="9" xfId="0" applyAlignment="1" applyBorder="1" applyFont="1" applyNumberFormat="1">
      <alignment horizontal="center"/>
    </xf>
    <xf borderId="5" fillId="0" fontId="16" numFmtId="0" xfId="0" applyBorder="1" applyFont="1"/>
    <xf borderId="1" fillId="0" fontId="16" numFmtId="0" xfId="0" applyBorder="1" applyFont="1"/>
    <xf borderId="1" fillId="0" fontId="16" numFmtId="10" xfId="0" applyAlignment="1" applyBorder="1" applyFont="1" applyNumberFormat="1">
      <alignment horizontal="center"/>
    </xf>
    <xf borderId="3" fillId="0" fontId="16" numFmtId="10" xfId="0" applyAlignment="1" applyBorder="1" applyFont="1" applyNumberFormat="1">
      <alignment horizontal="center"/>
    </xf>
    <xf borderId="4" fillId="0" fontId="14" numFmtId="0" xfId="0" applyBorder="1" applyFont="1"/>
    <xf borderId="22" fillId="0" fontId="10" numFmtId="0" xfId="0" applyAlignment="1" applyBorder="1" applyFont="1">
      <alignment horizontal="center" vertical="center"/>
    </xf>
    <xf borderId="50" fillId="0" fontId="10" numFmtId="0" xfId="0" applyAlignment="1" applyBorder="1" applyFont="1">
      <alignment horizontal="center" shrinkToFit="0" vertical="center" wrapText="1"/>
    </xf>
    <xf borderId="40" fillId="0" fontId="10" numFmtId="0" xfId="0" applyAlignment="1" applyBorder="1" applyFont="1">
      <alignment horizontal="center" vertical="center"/>
    </xf>
    <xf borderId="51" fillId="0" fontId="10" numFmtId="0" xfId="0" applyAlignment="1" applyBorder="1" applyFont="1">
      <alignment horizontal="center" shrinkToFit="0" vertical="center" wrapText="1"/>
    </xf>
    <xf borderId="58" fillId="0" fontId="10" numFmtId="0" xfId="0" applyAlignment="1" applyBorder="1" applyFont="1">
      <alignment horizontal="center" shrinkToFit="0" vertical="center" wrapText="1"/>
    </xf>
    <xf borderId="42" fillId="0" fontId="10" numFmtId="173" xfId="0" applyAlignment="1" applyBorder="1" applyFont="1" applyNumberFormat="1">
      <alignment horizontal="left"/>
    </xf>
    <xf borderId="4" fillId="0" fontId="10" numFmtId="4" xfId="0" applyAlignment="1" applyBorder="1" applyFont="1" applyNumberFormat="1">
      <alignment horizontal="center"/>
    </xf>
    <xf borderId="52" fillId="0" fontId="20" numFmtId="0" xfId="0" applyAlignment="1" applyBorder="1" applyFont="1">
      <alignment horizontal="center"/>
    </xf>
    <xf borderId="59" fillId="7" fontId="10" numFmtId="10" xfId="0" applyAlignment="1" applyBorder="1" applyFill="1" applyFont="1" applyNumberFormat="1">
      <alignment horizontal="center" vertical="center"/>
    </xf>
    <xf borderId="54" fillId="0" fontId="11" numFmtId="2" xfId="0" applyBorder="1" applyFont="1" applyNumberFormat="1"/>
    <xf borderId="56" fillId="2" fontId="11" numFmtId="2" xfId="0" applyBorder="1" applyFont="1" applyNumberFormat="1"/>
    <xf borderId="18" fillId="2" fontId="11" numFmtId="172" xfId="0" applyBorder="1" applyFont="1" applyNumberFormat="1"/>
    <xf borderId="18" fillId="2" fontId="11" numFmtId="0" xfId="0" applyBorder="1" applyFont="1"/>
    <xf borderId="42" fillId="0" fontId="10" numFmtId="0" xfId="0" applyBorder="1" applyFont="1"/>
    <xf borderId="4" fillId="0" fontId="15" numFmtId="4" xfId="0" applyAlignment="1" applyBorder="1" applyFont="1" applyNumberFormat="1">
      <alignment horizontal="center"/>
    </xf>
    <xf borderId="52" fillId="0" fontId="10" numFmtId="0" xfId="0" applyAlignment="1" applyBorder="1" applyFont="1">
      <alignment horizontal="center"/>
    </xf>
    <xf borderId="51" fillId="4" fontId="13" numFmtId="10" xfId="0" applyAlignment="1" applyBorder="1" applyFont="1" applyNumberFormat="1">
      <alignment horizontal="center"/>
    </xf>
    <xf borderId="34" fillId="0" fontId="11" numFmtId="0" xfId="0" applyBorder="1" applyFont="1"/>
    <xf borderId="44" fillId="0" fontId="10" numFmtId="0" xfId="0" applyBorder="1" applyFont="1"/>
    <xf borderId="45" fillId="0" fontId="10" numFmtId="10" xfId="0" applyAlignment="1" applyBorder="1" applyFont="1" applyNumberFormat="1">
      <alignment horizontal="center"/>
    </xf>
    <xf borderId="46" fillId="4" fontId="13" numFmtId="10" xfId="0" applyAlignment="1" applyBorder="1" applyFont="1" applyNumberFormat="1">
      <alignment horizontal="center"/>
    </xf>
    <xf borderId="52" fillId="0" fontId="10" numFmtId="9" xfId="0" applyAlignment="1" applyBorder="1" applyFont="1" applyNumberFormat="1">
      <alignment horizontal="center"/>
    </xf>
    <xf borderId="37" fillId="0" fontId="11" numFmtId="0" xfId="0" applyBorder="1" applyFont="1"/>
    <xf borderId="5" fillId="0" fontId="10" numFmtId="0" xfId="0" applyBorder="1" applyFont="1"/>
    <xf borderId="1" fillId="0" fontId="10" numFmtId="0" xfId="0" applyBorder="1" applyFont="1"/>
    <xf borderId="1" fillId="0" fontId="10" numFmtId="10" xfId="0" applyAlignment="1" applyBorder="1" applyFont="1" applyNumberFormat="1">
      <alignment horizontal="center"/>
    </xf>
    <xf borderId="3" fillId="0" fontId="15" numFmtId="10" xfId="0" applyAlignment="1" applyBorder="1" applyFont="1" applyNumberFormat="1">
      <alignment horizontal="center"/>
    </xf>
    <xf borderId="52" fillId="0" fontId="11" numFmtId="0" xfId="0" applyBorder="1" applyFont="1"/>
    <xf borderId="9" fillId="0" fontId="11" numFmtId="0" xfId="0" applyBorder="1" applyFont="1"/>
    <xf borderId="48" fillId="0" fontId="11" numFmtId="0" xfId="0" applyBorder="1" applyFont="1"/>
    <xf borderId="35" fillId="0" fontId="11" numFmtId="0" xfId="0" applyBorder="1" applyFont="1"/>
    <xf borderId="49" fillId="0" fontId="11" numFmtId="0" xfId="0" applyBorder="1" applyFont="1"/>
    <xf borderId="24" fillId="0" fontId="10" numFmtId="0" xfId="0" applyAlignment="1" applyBorder="1" applyFont="1">
      <alignment horizontal="center" vertical="center"/>
    </xf>
    <xf borderId="34" fillId="0" fontId="10" numFmtId="0" xfId="0" applyAlignment="1" applyBorder="1" applyFont="1">
      <alignment horizontal="center" shrinkToFit="0" vertical="center" wrapText="1"/>
    </xf>
    <xf borderId="4" fillId="0" fontId="20" numFmtId="0" xfId="0" applyAlignment="1" applyBorder="1" applyFont="1">
      <alignment horizontal="center"/>
    </xf>
    <xf borderId="60" fillId="7" fontId="10" numFmtId="10" xfId="0" applyAlignment="1" applyBorder="1" applyFont="1" applyNumberFormat="1">
      <alignment horizontal="center" vertical="center"/>
    </xf>
    <xf borderId="18" fillId="8" fontId="11" numFmtId="0" xfId="0" applyBorder="1" applyFill="1" applyFont="1"/>
    <xf borderId="25" fillId="0" fontId="10" numFmtId="0" xfId="0" applyBorder="1" applyFont="1"/>
    <xf borderId="26" fillId="0" fontId="15" numFmtId="172" xfId="0" applyAlignment="1" applyBorder="1" applyFont="1" applyNumberFormat="1">
      <alignment horizontal="center"/>
    </xf>
    <xf borderId="4" fillId="0" fontId="10" numFmtId="9" xfId="0" applyAlignment="1" applyBorder="1" applyFont="1" applyNumberFormat="1">
      <alignment horizontal="center"/>
    </xf>
    <xf borderId="57" fillId="4" fontId="13" numFmtId="10" xfId="0" applyAlignment="1" applyBorder="1" applyFont="1" applyNumberFormat="1">
      <alignment horizontal="center"/>
    </xf>
    <xf borderId="28" fillId="0" fontId="10" numFmtId="0" xfId="0" applyBorder="1" applyFont="1"/>
    <xf borderId="29" fillId="0" fontId="10" numFmtId="0" xfId="0" applyBorder="1" applyFont="1"/>
    <xf borderId="29" fillId="0" fontId="10" numFmtId="10" xfId="0" applyAlignment="1" applyBorder="1" applyFont="1" applyNumberFormat="1">
      <alignment horizontal="center"/>
    </xf>
    <xf borderId="29" fillId="4" fontId="13" numFmtId="10" xfId="0" applyAlignment="1" applyBorder="1" applyFont="1" applyNumberFormat="1">
      <alignment horizontal="center"/>
    </xf>
    <xf borderId="3" fillId="0" fontId="10" numFmtId="10" xfId="0" applyAlignment="1" applyBorder="1" applyFont="1" applyNumberFormat="1">
      <alignment horizontal="center"/>
    </xf>
    <xf borderId="0" fillId="0" fontId="21" numFmtId="0" xfId="0" applyFont="1"/>
    <xf borderId="0" fillId="0" fontId="21" numFmtId="0" xfId="0" applyAlignment="1" applyFont="1">
      <alignment horizontal="center" shrinkToFit="0" vertical="center" wrapText="1"/>
    </xf>
    <xf borderId="0" fillId="0" fontId="21" numFmtId="10" xfId="0" applyAlignment="1" applyFont="1" applyNumberFormat="1">
      <alignment horizontal="center"/>
    </xf>
    <xf borderId="51" fillId="2" fontId="11" numFmtId="0" xfId="0" applyAlignment="1" applyBorder="1" applyFont="1">
      <alignment vertical="center"/>
    </xf>
    <xf borderId="51" fillId="2" fontId="11" numFmtId="1" xfId="0" applyAlignment="1" applyBorder="1" applyFont="1" applyNumberFormat="1">
      <alignment vertical="center"/>
    </xf>
    <xf borderId="51" fillId="2" fontId="11" numFmtId="0" xfId="0" applyBorder="1" applyFont="1"/>
    <xf borderId="18" fillId="2" fontId="22" numFmtId="0" xfId="0" applyBorder="1" applyFont="1"/>
    <xf borderId="0" fillId="0" fontId="22" numFmtId="0" xfId="0" applyFont="1"/>
    <xf borderId="51" fillId="2" fontId="11" numFmtId="0" xfId="0" applyAlignment="1" applyBorder="1" applyFont="1">
      <alignment horizontal="left" vertical="center"/>
    </xf>
    <xf borderId="51" fillId="2" fontId="11" numFmtId="1" xfId="0" applyAlignment="1" applyBorder="1" applyFont="1" applyNumberFormat="1">
      <alignment horizontal="right" vertical="center"/>
    </xf>
    <xf borderId="0" fillId="0" fontId="23" numFmtId="0" xfId="0" applyFont="1"/>
    <xf borderId="18" fillId="2" fontId="22" numFmtId="174" xfId="0" applyBorder="1" applyFont="1" applyNumberFormat="1"/>
    <xf borderId="18" fillId="2" fontId="1" numFmtId="0" xfId="0" applyAlignment="1" applyBorder="1" applyFont="1">
      <alignment vertical="center"/>
    </xf>
    <xf borderId="0" fillId="0" fontId="24" numFmtId="0" xfId="0" applyAlignment="1" applyFont="1">
      <alignment horizontal="center"/>
    </xf>
    <xf borderId="0" fillId="0" fontId="25" numFmtId="0" xfId="0" applyAlignment="1" applyFont="1">
      <alignment horizontal="center" vertical="center"/>
    </xf>
    <xf borderId="0" fillId="0" fontId="25" numFmtId="0" xfId="0" applyFont="1"/>
    <xf borderId="0" fillId="0" fontId="24" numFmtId="0" xfId="0" applyFont="1"/>
    <xf borderId="0" fillId="0" fontId="25" numFmtId="165" xfId="0" applyFont="1" applyNumberFormat="1"/>
    <xf borderId="0" fillId="0" fontId="26" numFmtId="165" xfId="0" applyFont="1" applyNumberFormat="1"/>
    <xf borderId="0" fillId="0" fontId="24" numFmtId="168" xfId="0" applyFont="1" applyNumberFormat="1"/>
    <xf borderId="0" fillId="0" fontId="25" numFmtId="16" xfId="0" applyAlignment="1" applyFont="1" applyNumberFormat="1">
      <alignment horizontal="center" vertical="center"/>
    </xf>
    <xf borderId="0" fillId="0" fontId="25" numFmtId="164" xfId="0" applyAlignment="1" applyFont="1" applyNumberFormat="1">
      <alignment horizontal="center" vertical="center"/>
    </xf>
    <xf borderId="0" fillId="0" fontId="26" numFmtId="170" xfId="0" applyFont="1" applyNumberFormat="1"/>
    <xf borderId="0" fillId="0" fontId="24" numFmtId="0" xfId="0" applyAlignment="1" applyFont="1">
      <alignment horizontal="left" vertical="center"/>
    </xf>
    <xf borderId="0" fillId="0" fontId="27" numFmtId="0" xfId="0" applyAlignment="1" applyFont="1">
      <alignment horizontal="left" vertical="center"/>
    </xf>
    <xf borderId="0" fillId="0" fontId="25" numFmtId="170" xfId="0" applyFont="1" applyNumberFormat="1"/>
    <xf borderId="0" fillId="0" fontId="28" numFmtId="170" xfId="0" applyAlignment="1" applyFont="1" applyNumberFormat="1">
      <alignment horizontal="center"/>
    </xf>
    <xf borderId="0" fillId="0" fontId="28" numFmtId="168" xfId="0" applyAlignment="1" applyFont="1" applyNumberFormat="1">
      <alignment horizontal="center"/>
    </xf>
    <xf borderId="0" fillId="0" fontId="28" numFmtId="0" xfId="0" applyAlignment="1" applyFont="1">
      <alignment horizontal="center"/>
    </xf>
    <xf borderId="0" fillId="0" fontId="29" numFmtId="0" xfId="0" applyAlignment="1" applyFont="1">
      <alignment horizontal="center"/>
    </xf>
    <xf borderId="0" fillId="0" fontId="25" numFmtId="174" xfId="0" applyAlignment="1" applyFont="1" applyNumberFormat="1">
      <alignment horizontal="center" vertical="center"/>
    </xf>
    <xf borderId="0" fillId="0" fontId="28" numFmtId="175" xfId="0" applyAlignment="1" applyFont="1" applyNumberFormat="1">
      <alignment horizontal="center"/>
    </xf>
    <xf borderId="0" fillId="0" fontId="20" numFmtId="164" xfId="0" applyAlignment="1" applyFont="1" applyNumberFormat="1">
      <alignment vertical="center"/>
    </xf>
    <xf borderId="0" fillId="0" fontId="25" numFmtId="0" xfId="0" applyAlignment="1" applyFont="1">
      <alignment horizontal="center"/>
    </xf>
    <xf borderId="0" fillId="0" fontId="25" numFmtId="2" xfId="0" applyFont="1" applyNumberFormat="1"/>
    <xf borderId="0" fillId="0" fontId="30" numFmtId="0" xfId="0" applyAlignment="1" applyFont="1">
      <alignment horizontal="center" vertical="center"/>
    </xf>
    <xf borderId="0" fillId="0" fontId="30" numFmtId="164" xfId="0" applyAlignment="1" applyFont="1" applyNumberFormat="1">
      <alignment horizontal="center" vertical="center"/>
    </xf>
    <xf borderId="0" fillId="0" fontId="29" numFmtId="168" xfId="0" applyAlignment="1" applyFont="1" applyNumberFormat="1">
      <alignment horizontal="center" vertical="center"/>
    </xf>
    <xf borderId="0" fillId="0" fontId="30" numFmtId="168" xfId="0" applyAlignment="1" applyFont="1" applyNumberFormat="1">
      <alignment horizontal="center" vertical="center"/>
    </xf>
    <xf borderId="0" fillId="0" fontId="25" numFmtId="174" xfId="0" applyAlignment="1" applyFont="1" applyNumberFormat="1">
      <alignment horizontal="center"/>
    </xf>
    <xf borderId="0" fillId="0" fontId="29" numFmtId="0" xfId="0" applyAlignment="1" applyFont="1">
      <alignment horizontal="center" vertical="center"/>
    </xf>
    <xf borderId="0" fillId="0" fontId="25" numFmtId="168" xfId="0" applyAlignment="1" applyFont="1" applyNumberFormat="1">
      <alignment horizontal="center" vertical="center"/>
    </xf>
    <xf borderId="0" fillId="0" fontId="29" numFmtId="164" xfId="0" applyAlignment="1" applyFont="1" applyNumberFormat="1">
      <alignment horizontal="center" vertical="center"/>
    </xf>
    <xf borderId="18" fillId="4" fontId="29" numFmtId="174" xfId="0" applyAlignment="1" applyBorder="1" applyFont="1" applyNumberFormat="1">
      <alignment horizontal="center" vertical="center"/>
    </xf>
    <xf borderId="18" fillId="4" fontId="29" numFmtId="0" xfId="0" applyAlignment="1" applyBorder="1" applyFont="1">
      <alignment horizontal="center" vertical="center"/>
    </xf>
    <xf borderId="0" fillId="0" fontId="28" numFmtId="176" xfId="0" applyAlignment="1" applyFont="1" applyNumberFormat="1">
      <alignment horizontal="center"/>
    </xf>
    <xf borderId="0" fillId="0" fontId="28" numFmtId="0" xfId="0" applyAlignment="1" applyFont="1">
      <alignment horizontal="center" vertical="center"/>
    </xf>
    <xf borderId="0" fillId="0" fontId="28" numFmtId="164" xfId="0" applyAlignment="1" applyFont="1" applyNumberFormat="1">
      <alignment horizontal="center" vertical="center"/>
    </xf>
    <xf borderId="0" fillId="0" fontId="24" numFmtId="0" xfId="0" applyAlignment="1" applyFont="1">
      <alignment horizontal="center" vertical="center"/>
    </xf>
    <xf borderId="0" fillId="0" fontId="24" numFmtId="164" xfId="0" applyAlignment="1" applyFont="1" applyNumberFormat="1">
      <alignment horizontal="center" vertical="center"/>
    </xf>
    <xf borderId="0" fillId="0" fontId="24" numFmtId="168" xfId="0" applyAlignment="1" applyFont="1" applyNumberFormat="1">
      <alignment horizontal="center"/>
    </xf>
    <xf borderId="0" fillId="0" fontId="27" numFmtId="0" xfId="0" applyAlignment="1" applyFont="1">
      <alignment horizontal="center" vertical="center"/>
    </xf>
    <xf borderId="0" fillId="0" fontId="27" numFmtId="164" xfId="0" applyAlignment="1" applyFont="1" applyNumberFormat="1">
      <alignment horizontal="center" vertical="center"/>
    </xf>
    <xf borderId="0" fillId="0" fontId="27" numFmtId="168" xfId="0" applyAlignment="1" applyFont="1" applyNumberFormat="1">
      <alignment horizontal="center"/>
    </xf>
    <xf borderId="0" fillId="0" fontId="27" numFmtId="0" xfId="0" applyAlignment="1" applyFont="1">
      <alignment horizontal="left"/>
    </xf>
    <xf borderId="0" fillId="0" fontId="24" numFmtId="0" xfId="0" applyAlignment="1" applyFont="1">
      <alignment horizontal="left"/>
    </xf>
    <xf borderId="0" fillId="0" fontId="17" numFmtId="0" xfId="0" applyAlignment="1" applyFont="1">
      <alignment horizontal="left"/>
    </xf>
    <xf borderId="0" fillId="0" fontId="25" numFmtId="0" xfId="0" applyAlignment="1" applyFont="1">
      <alignment shrinkToFit="0" vertical="top" wrapText="1"/>
    </xf>
    <xf borderId="0" fillId="0" fontId="25" numFmtId="0" xfId="0" applyAlignment="1" applyFont="1">
      <alignment horizontal="left"/>
    </xf>
    <xf borderId="0" fillId="0" fontId="20" numFmtId="0" xfId="0" applyAlignment="1" applyFont="1">
      <alignment horizontal="center"/>
    </xf>
    <xf borderId="0" fillId="0" fontId="17" numFmtId="0" xfId="0" applyAlignment="1" applyFont="1">
      <alignment horizontal="center"/>
    </xf>
    <xf borderId="0" fillId="0" fontId="26" numFmtId="0" xfId="0" applyAlignment="1" applyFont="1">
      <alignment horizontal="left" vertical="center"/>
    </xf>
    <xf borderId="0" fillId="0" fontId="26" numFmtId="0" xfId="0" applyAlignment="1" applyFont="1">
      <alignment horizontal="center"/>
    </xf>
    <xf borderId="0" fillId="0" fontId="26" numFmtId="14" xfId="0" applyFont="1" applyNumberFormat="1"/>
    <xf borderId="0" fillId="0" fontId="26" numFmtId="2" xfId="0" applyAlignment="1" applyFont="1" applyNumberFormat="1">
      <alignment horizontal="left"/>
    </xf>
    <xf borderId="0" fillId="0" fontId="26" numFmtId="0" xfId="0" applyAlignment="1" applyFont="1">
      <alignment horizontal="left"/>
    </xf>
    <xf borderId="0" fillId="0" fontId="26" numFmtId="0" xfId="0" applyFont="1"/>
    <xf borderId="0" fillId="0" fontId="31" numFmtId="0" xfId="0" applyFont="1"/>
    <xf borderId="0" fillId="0" fontId="20" numFmtId="0" xfId="0" applyFont="1"/>
    <xf borderId="0" fillId="0" fontId="25" numFmtId="0" xfId="0" applyAlignment="1" applyFont="1">
      <alignment horizontal="center" shrinkToFit="0" vertical="center" wrapText="1"/>
    </xf>
    <xf borderId="0" fillId="0" fontId="25" numFmtId="0" xfId="0" applyAlignment="1" applyFont="1">
      <alignment horizontal="left" shrinkToFit="0" vertical="center" wrapText="1"/>
    </xf>
    <xf borderId="0" fillId="0" fontId="25" numFmtId="170" xfId="0" applyAlignment="1" applyFont="1" applyNumberFormat="1">
      <alignment horizontal="left"/>
    </xf>
    <xf borderId="0" fillId="0" fontId="25" numFmtId="9" xfId="0" applyAlignment="1" applyFont="1" applyNumberFormat="1">
      <alignment horizontal="center"/>
    </xf>
    <xf borderId="0" fillId="0" fontId="25" numFmtId="10" xfId="0" applyAlignment="1" applyFont="1" applyNumberFormat="1">
      <alignment horizontal="center"/>
    </xf>
    <xf borderId="0" fillId="0" fontId="25" numFmtId="9" xfId="0" applyAlignment="1" applyFont="1" applyNumberFormat="1">
      <alignment horizontal="left"/>
    </xf>
    <xf borderId="0" fillId="0" fontId="20" numFmtId="9" xfId="0" applyAlignment="1" applyFont="1" applyNumberFormat="1">
      <alignment horizontal="center"/>
    </xf>
    <xf borderId="0" fillId="0" fontId="20" numFmtId="9" xfId="0" applyAlignment="1" applyFont="1" applyNumberFormat="1">
      <alignment horizontal="left"/>
    </xf>
    <xf borderId="0" fillId="0" fontId="20" numFmtId="0" xfId="0" applyAlignment="1" applyFont="1">
      <alignment horizontal="left"/>
    </xf>
    <xf borderId="0" fillId="0" fontId="25" numFmtId="176" xfId="0" applyAlignment="1" applyFont="1" applyNumberFormat="1">
      <alignment horizontal="center" vertical="center"/>
    </xf>
    <xf borderId="0" fillId="0" fontId="25" numFmtId="1" xfId="0" applyAlignment="1" applyFont="1" applyNumberFormat="1">
      <alignment horizontal="center" vertical="center"/>
    </xf>
    <xf borderId="0" fillId="0" fontId="27" numFmtId="0" xfId="0" applyAlignment="1" applyFont="1">
      <alignment horizontal="center"/>
    </xf>
    <xf borderId="0" fillId="0" fontId="28" numFmtId="177" xfId="0" applyAlignment="1" applyFont="1" applyNumberFormat="1">
      <alignment horizontal="center"/>
    </xf>
    <xf borderId="0" fillId="0" fontId="28" numFmtId="164" xfId="0" applyAlignment="1" applyFont="1" applyNumberFormat="1">
      <alignment horizontal="center"/>
    </xf>
    <xf borderId="0" fillId="0" fontId="25" numFmtId="176" xfId="0" applyAlignment="1" applyFont="1" applyNumberFormat="1">
      <alignment horizontal="center"/>
    </xf>
    <xf borderId="18" fillId="7" fontId="29" numFmtId="164" xfId="0" applyAlignment="1" applyBorder="1" applyFont="1" applyNumberFormat="1">
      <alignment horizontal="center" vertical="center"/>
    </xf>
    <xf borderId="18" fillId="2" fontId="25" numFmtId="176" xfId="0" applyAlignment="1" applyBorder="1" applyFont="1" applyNumberFormat="1">
      <alignment horizontal="center" vertical="center"/>
    </xf>
    <xf borderId="18" fillId="4" fontId="29" numFmtId="176" xfId="0" applyAlignment="1" applyBorder="1" applyFont="1" applyNumberFormat="1">
      <alignment horizontal="center" vertical="center"/>
    </xf>
    <xf borderId="18" fillId="7" fontId="32" numFmtId="1" xfId="0" applyAlignment="1" applyBorder="1" applyFont="1" applyNumberFormat="1">
      <alignment horizontal="center" vertical="center"/>
    </xf>
    <xf borderId="0" fillId="0" fontId="29" numFmtId="176" xfId="0" applyAlignment="1" applyFont="1" applyNumberFormat="1">
      <alignment horizontal="center" vertical="center"/>
    </xf>
    <xf borderId="0" fillId="0" fontId="24" numFmtId="165" xfId="0" applyFont="1" applyNumberFormat="1"/>
    <xf borderId="0" fillId="0" fontId="28" numFmtId="176" xfId="0" applyAlignment="1" applyFont="1" applyNumberFormat="1">
      <alignment horizontal="center" vertical="center"/>
    </xf>
    <xf borderId="0" fillId="0" fontId="25" numFmtId="165" xfId="0" applyAlignment="1" applyFont="1" applyNumberFormat="1">
      <alignment horizontal="center" vertical="center"/>
    </xf>
    <xf borderId="0" fillId="0" fontId="25" numFmtId="170" xfId="0" applyAlignment="1" applyFont="1" applyNumberFormat="1">
      <alignment horizontal="center" vertical="center"/>
    </xf>
    <xf borderId="0" fillId="0" fontId="28" numFmtId="1" xfId="0" applyAlignment="1" applyFont="1" applyNumberFormat="1">
      <alignment horizontal="center" vertical="center"/>
    </xf>
    <xf borderId="0" fillId="0" fontId="25" numFmtId="2" xfId="0" applyAlignment="1" applyFont="1" applyNumberFormat="1">
      <alignment horizontal="center"/>
    </xf>
    <xf borderId="0" fillId="0" fontId="25" numFmtId="165" xfId="0" applyAlignment="1" applyFont="1" applyNumberFormat="1">
      <alignment horizontal="center"/>
    </xf>
    <xf borderId="0" fillId="0" fontId="25" numFmtId="2" xfId="0" applyAlignment="1" applyFont="1" applyNumberFormat="1">
      <alignment horizontal="center" vertical="center"/>
    </xf>
    <xf borderId="0" fillId="0" fontId="25" numFmtId="170" xfId="0" applyAlignment="1" applyFont="1" applyNumberFormat="1">
      <alignment horizontal="center"/>
    </xf>
    <xf borderId="18" fillId="2" fontId="28" numFmtId="176" xfId="0" applyAlignment="1" applyBorder="1" applyFont="1" applyNumberFormat="1">
      <alignment horizontal="center" vertical="center"/>
    </xf>
    <xf borderId="0" fillId="0" fontId="17" numFmtId="165" xfId="0" applyFont="1" applyNumberFormat="1"/>
    <xf borderId="0" fillId="0" fontId="26" numFmtId="165" xfId="0" applyAlignment="1" applyFont="1" applyNumberFormat="1">
      <alignment horizontal="left" vertical="center"/>
    </xf>
    <xf borderId="0" fillId="0" fontId="17" numFmtId="165" xfId="0" applyAlignment="1" applyFont="1" applyNumberFormat="1">
      <alignment horizontal="left"/>
    </xf>
    <xf borderId="0" fillId="0" fontId="26" numFmtId="165" xfId="0" applyAlignment="1" applyFont="1" applyNumberFormat="1">
      <alignment horizontal="left"/>
    </xf>
    <xf borderId="0" fillId="0" fontId="33" numFmtId="0" xfId="0" applyAlignment="1" applyFont="1">
      <alignment horizontal="center"/>
    </xf>
    <xf borderId="0" fillId="0" fontId="34" numFmtId="0" xfId="0" applyAlignment="1" applyFont="1">
      <alignment horizontal="center" vertical="center"/>
    </xf>
    <xf borderId="0" fillId="0" fontId="35" numFmtId="0" xfId="0" applyAlignment="1" applyFont="1">
      <alignment horizontal="left" vertical="center"/>
    </xf>
    <xf borderId="0" fillId="0" fontId="33" numFmtId="0" xfId="0" applyFont="1"/>
    <xf borderId="0" fillId="0" fontId="21" numFmtId="168" xfId="0" applyAlignment="1" applyFont="1" applyNumberFormat="1">
      <alignment horizontal="center"/>
    </xf>
    <xf borderId="0" fillId="0" fontId="36" numFmtId="0" xfId="0" applyFont="1"/>
    <xf borderId="0" fillId="0" fontId="36" numFmtId="165" xfId="0" applyFont="1" applyNumberFormat="1"/>
    <xf borderId="0" fillId="0" fontId="37" numFmtId="165" xfId="0" applyFont="1" applyNumberFormat="1"/>
    <xf borderId="0" fillId="0" fontId="33" numFmtId="168" xfId="0" applyFont="1" applyNumberFormat="1"/>
    <xf borderId="0" fillId="0" fontId="34" numFmtId="16" xfId="0" applyAlignment="1" applyFont="1" applyNumberFormat="1">
      <alignment horizontal="center" vertical="center"/>
    </xf>
    <xf borderId="0" fillId="0" fontId="34" numFmtId="164" xfId="0" applyAlignment="1" applyFont="1" applyNumberFormat="1">
      <alignment horizontal="center" vertical="center"/>
    </xf>
    <xf borderId="0" fillId="0" fontId="37" numFmtId="170" xfId="0" applyFont="1" applyNumberFormat="1"/>
    <xf borderId="0" fillId="0" fontId="36" numFmtId="170" xfId="0" applyFont="1" applyNumberFormat="1"/>
    <xf borderId="0" fillId="0" fontId="33" numFmtId="0" xfId="0" applyAlignment="1" applyFont="1">
      <alignment horizontal="left" vertical="center"/>
    </xf>
    <xf borderId="0" fillId="0" fontId="38" numFmtId="0" xfId="0" applyAlignment="1" applyFont="1">
      <alignment horizontal="left" vertical="center"/>
    </xf>
    <xf borderId="0" fillId="0" fontId="21" numFmtId="0" xfId="0" applyAlignment="1" applyFont="1">
      <alignment horizontal="center"/>
    </xf>
    <xf borderId="0" fillId="0" fontId="21" numFmtId="176" xfId="0" applyAlignment="1" applyFont="1" applyNumberFormat="1">
      <alignment horizontal="center"/>
    </xf>
    <xf borderId="0" fillId="0" fontId="21" numFmtId="170" xfId="0" applyAlignment="1" applyFont="1" applyNumberFormat="1">
      <alignment horizontal="center"/>
    </xf>
    <xf borderId="0" fillId="0" fontId="21" numFmtId="175" xfId="0" applyAlignment="1" applyFont="1" applyNumberFormat="1">
      <alignment horizontal="center"/>
    </xf>
    <xf borderId="0" fillId="0" fontId="39" numFmtId="0" xfId="0" applyFont="1"/>
    <xf borderId="0" fillId="0" fontId="34" numFmtId="0" xfId="0" applyAlignment="1" applyFont="1">
      <alignment horizontal="center"/>
    </xf>
    <xf borderId="0" fillId="0" fontId="36" numFmtId="2" xfId="0" applyFont="1" applyNumberFormat="1"/>
    <xf borderId="0" fillId="0" fontId="34" numFmtId="168" xfId="0" applyAlignment="1" applyFont="1" applyNumberFormat="1">
      <alignment horizontal="center" vertical="center"/>
    </xf>
    <xf borderId="0" fillId="0" fontId="36" numFmtId="0" xfId="0" applyAlignment="1" applyFont="1">
      <alignment horizontal="center"/>
    </xf>
    <xf borderId="0" fillId="0" fontId="40" numFmtId="0" xfId="0" applyFont="1"/>
    <xf borderId="18" fillId="2" fontId="28" numFmtId="0" xfId="0" applyAlignment="1" applyBorder="1" applyFont="1">
      <alignment horizontal="center" vertical="center"/>
    </xf>
    <xf borderId="18" fillId="4" fontId="41" numFmtId="176" xfId="0" applyAlignment="1" applyBorder="1" applyFont="1" applyNumberFormat="1">
      <alignment horizontal="center" vertical="center"/>
    </xf>
    <xf borderId="18" fillId="4" fontId="41" numFmtId="0" xfId="0" applyAlignment="1" applyBorder="1" applyFont="1">
      <alignment horizontal="center" vertical="center"/>
    </xf>
    <xf borderId="0" fillId="0" fontId="42" numFmtId="0" xfId="0" applyAlignment="1" applyFont="1">
      <alignment horizontal="center" vertical="center"/>
    </xf>
    <xf borderId="0" fillId="0" fontId="42" numFmtId="164" xfId="0" applyAlignment="1" applyFont="1" applyNumberFormat="1">
      <alignment horizontal="center" vertical="center"/>
    </xf>
    <xf borderId="0" fillId="0" fontId="35" numFmtId="0" xfId="0" applyAlignment="1" applyFont="1">
      <alignment horizontal="center" vertical="center"/>
    </xf>
    <xf borderId="0" fillId="0" fontId="35" numFmtId="164" xfId="0" applyAlignment="1" applyFont="1" applyNumberFormat="1">
      <alignment horizontal="center" vertical="center"/>
    </xf>
    <xf borderId="0" fillId="0" fontId="33" numFmtId="168" xfId="0" applyAlignment="1" applyFont="1" applyNumberFormat="1">
      <alignment horizontal="center"/>
    </xf>
    <xf borderId="0" fillId="0" fontId="38" numFmtId="0" xfId="0" applyAlignment="1" applyFont="1">
      <alignment horizontal="center" vertical="center"/>
    </xf>
    <xf borderId="0" fillId="0" fontId="38" numFmtId="164" xfId="0" applyAlignment="1" applyFont="1" applyNumberFormat="1">
      <alignment horizontal="center" vertical="center"/>
    </xf>
    <xf borderId="0" fillId="0" fontId="43" numFmtId="168" xfId="0" applyAlignment="1" applyFont="1" applyNumberFormat="1">
      <alignment horizontal="center"/>
    </xf>
    <xf borderId="0" fillId="0" fontId="44" numFmtId="0" xfId="0" applyFont="1"/>
    <xf borderId="0" fillId="0" fontId="43" numFmtId="0" xfId="0" applyAlignment="1" applyFont="1">
      <alignment horizontal="left"/>
    </xf>
    <xf borderId="0" fillId="0" fontId="33" numFmtId="0" xfId="0" applyAlignment="1" applyFont="1">
      <alignment horizontal="left"/>
    </xf>
    <xf borderId="0" fillId="0" fontId="44" numFmtId="0" xfId="0" applyAlignment="1" applyFont="1">
      <alignment horizontal="left"/>
    </xf>
    <xf borderId="0" fillId="0" fontId="36" numFmtId="0" xfId="0" applyAlignment="1" applyFont="1">
      <alignment shrinkToFit="0" vertical="top" wrapText="1"/>
    </xf>
    <xf borderId="0" fillId="0" fontId="36" numFmtId="0" xfId="0" applyAlignment="1" applyFont="1">
      <alignment horizontal="left"/>
    </xf>
    <xf borderId="0" fillId="0" fontId="39" numFmtId="0" xfId="0" applyAlignment="1" applyFont="1">
      <alignment horizontal="center"/>
    </xf>
    <xf borderId="0" fillId="0" fontId="44" numFmtId="0" xfId="0" applyAlignment="1" applyFont="1">
      <alignment horizontal="center"/>
    </xf>
    <xf borderId="0" fillId="0" fontId="45" numFmtId="0" xfId="0" applyAlignment="1" applyFont="1">
      <alignment horizontal="left" vertical="center"/>
    </xf>
    <xf borderId="0" fillId="0" fontId="37" numFmtId="0" xfId="0" applyAlignment="1" applyFont="1">
      <alignment horizontal="center"/>
    </xf>
    <xf borderId="0" fillId="0" fontId="37" numFmtId="14" xfId="0" applyFont="1" applyNumberFormat="1"/>
    <xf borderId="0" fillId="0" fontId="37" numFmtId="2" xfId="0" applyAlignment="1" applyFont="1" applyNumberFormat="1">
      <alignment horizontal="left"/>
    </xf>
    <xf borderId="0" fillId="0" fontId="37" numFmtId="0" xfId="0" applyAlignment="1" applyFont="1">
      <alignment horizontal="left"/>
    </xf>
    <xf borderId="0" fillId="0" fontId="37" numFmtId="0" xfId="0" applyFont="1"/>
    <xf borderId="0" fillId="0" fontId="46" numFmtId="0" xfId="0" applyFont="1"/>
    <xf borderId="0" fillId="0" fontId="36" numFmtId="0" xfId="0" applyAlignment="1" applyFont="1">
      <alignment horizontal="center" shrinkToFit="0" vertical="center" wrapText="1"/>
    </xf>
    <xf borderId="0" fillId="0" fontId="36" numFmtId="0" xfId="0" applyAlignment="1" applyFont="1">
      <alignment horizontal="left" shrinkToFit="0" vertical="center" wrapText="1"/>
    </xf>
    <xf borderId="0" fillId="0" fontId="36" numFmtId="170" xfId="0" applyAlignment="1" applyFont="1" applyNumberFormat="1">
      <alignment horizontal="left"/>
    </xf>
    <xf borderId="0" fillId="0" fontId="36" numFmtId="9" xfId="0" applyAlignment="1" applyFont="1" applyNumberFormat="1">
      <alignment horizontal="center"/>
    </xf>
    <xf borderId="0" fillId="0" fontId="36" numFmtId="10" xfId="0" applyAlignment="1" applyFont="1" applyNumberFormat="1">
      <alignment horizontal="center"/>
    </xf>
    <xf borderId="0" fillId="0" fontId="36" numFmtId="9" xfId="0" applyAlignment="1" applyFont="1" applyNumberFormat="1">
      <alignment horizontal="left"/>
    </xf>
    <xf borderId="0" fillId="0" fontId="39" numFmtId="9" xfId="0" applyAlignment="1" applyFont="1" applyNumberFormat="1">
      <alignment horizontal="center"/>
    </xf>
    <xf borderId="0" fillId="0" fontId="39" numFmtId="9" xfId="0" applyAlignment="1" applyFont="1" applyNumberFormat="1">
      <alignment horizontal="left"/>
    </xf>
    <xf borderId="0" fillId="0" fontId="39" numFmtId="0" xfId="0" applyAlignment="1" applyFont="1">
      <alignment horizontal="left"/>
    </xf>
    <xf borderId="18" fillId="9" fontId="47" numFmtId="0" xfId="0" applyBorder="1" applyFill="1" applyFont="1"/>
    <xf borderId="18" fillId="9" fontId="44" numFmtId="0" xfId="0" applyBorder="1" applyFont="1"/>
    <xf borderId="51" fillId="10" fontId="44" numFmtId="0" xfId="0" applyBorder="1" applyFill="1" applyFont="1"/>
    <xf borderId="61" fillId="11" fontId="48" numFmtId="0" xfId="0" applyAlignment="1" applyBorder="1" applyFill="1" applyFont="1">
      <alignment horizontal="center"/>
    </xf>
    <xf borderId="62" fillId="4" fontId="49" numFmtId="0" xfId="0" applyAlignment="1" applyBorder="1" applyFont="1">
      <alignment horizontal="center"/>
    </xf>
    <xf borderId="62" fillId="11" fontId="48" numFmtId="0" xfId="0" applyAlignment="1" applyBorder="1" applyFont="1">
      <alignment horizontal="center"/>
    </xf>
    <xf borderId="57" fillId="11" fontId="48" numFmtId="0" xfId="0" applyAlignment="1" applyBorder="1" applyFont="1">
      <alignment horizontal="center"/>
    </xf>
    <xf borderId="63" fillId="10" fontId="44" numFmtId="0" xfId="0" applyBorder="1" applyFont="1"/>
    <xf borderId="29" fillId="10" fontId="44" numFmtId="0" xfId="0" applyBorder="1" applyFont="1"/>
  </cellXfs>
  <cellStyles count="1">
    <cellStyle xfId="0" name="Normal" builtinId="0"/>
  </cellStyles>
  <dxfs count="3">
    <dxf>
      <font/>
      <fill>
        <patternFill patternType="solid">
          <fgColor rgb="FFC2D69B"/>
          <bgColor rgb="FFC2D69B"/>
        </patternFill>
      </fill>
      <border/>
    </dxf>
    <dxf>
      <font/>
      <fill>
        <patternFill patternType="solid">
          <fgColor rgb="FF99CC00"/>
          <bgColor rgb="FF99CC00"/>
        </patternFill>
      </fill>
      <border/>
    </dxf>
    <dxf>
      <font/>
      <fill>
        <patternFill patternType="solid">
          <fgColor rgb="FFFFCC00"/>
          <bgColor rgb="FFFFCC00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schemas.openxmlformats.org/officeDocument/2006/relationships/worksheet" Target="worksheets/sheet26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11" Type="http://schemas.openxmlformats.org/officeDocument/2006/relationships/worksheet" Target="worksheets/sheet8.xml"/><Relationship Id="rId33" Type="http://schemas.openxmlformats.org/officeDocument/2006/relationships/worksheet" Target="worksheets/sheet30.xml"/><Relationship Id="rId10" Type="http://schemas.openxmlformats.org/officeDocument/2006/relationships/worksheet" Target="worksheets/sheet7.xml"/><Relationship Id="rId32" Type="http://schemas.openxmlformats.org/officeDocument/2006/relationships/worksheet" Target="worksheets/sheet29.xml"/><Relationship Id="rId13" Type="http://schemas.openxmlformats.org/officeDocument/2006/relationships/worksheet" Target="worksheets/sheet10.xml"/><Relationship Id="rId35" Type="http://schemas.openxmlformats.org/officeDocument/2006/relationships/worksheet" Target="worksheets/sheet32.xml"/><Relationship Id="rId12" Type="http://schemas.openxmlformats.org/officeDocument/2006/relationships/worksheet" Target="worksheets/sheet9.xml"/><Relationship Id="rId34" Type="http://schemas.openxmlformats.org/officeDocument/2006/relationships/worksheet" Target="worksheets/sheet31.xml"/><Relationship Id="rId15" Type="http://schemas.openxmlformats.org/officeDocument/2006/relationships/worksheet" Target="worksheets/sheet12.xml"/><Relationship Id="rId37" Type="http://schemas.openxmlformats.org/officeDocument/2006/relationships/worksheet" Target="worksheets/sheet34.xml"/><Relationship Id="rId14" Type="http://schemas.openxmlformats.org/officeDocument/2006/relationships/worksheet" Target="worksheets/sheet11.xml"/><Relationship Id="rId36" Type="http://schemas.openxmlformats.org/officeDocument/2006/relationships/worksheet" Target="worksheets/sheet33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38" Type="http://schemas.openxmlformats.org/officeDocument/2006/relationships/worksheet" Target="worksheets/sheet35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 sz="1800">
                <a:solidFill>
                  <a:srgbClr val="FF0000"/>
                </a:solidFill>
                <a:latin typeface="+mn-lt"/>
              </a:defRPr>
            </a:pPr>
            <a:r>
              <a:rPr b="1" i="0" sz="1800">
                <a:solidFill>
                  <a:srgbClr val="FF0000"/>
                </a:solidFill>
                <a:latin typeface="+mn-lt"/>
              </a:rPr>
              <a:t>Chemical consumption by Grade - OCT'2019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cat>
            <c:strRef>
              <c:f>'total (Chemical)'!$C$10:$C$32</c:f>
            </c:strRef>
          </c:cat>
          <c:val>
            <c:numRef>
              <c:f>'total (Chemical)'!$D$10:$D$32</c:f>
              <c:numCache/>
            </c:numRef>
          </c:val>
        </c:ser>
        <c:axId val="1312119695"/>
        <c:axId val="1299830122"/>
      </c:barChart>
      <c:catAx>
        <c:axId val="131211969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 i="0" sz="1500">
                    <a:solidFill>
                      <a:srgbClr val="000000"/>
                    </a:solidFill>
                    <a:latin typeface="+mn-lt"/>
                  </a:defRPr>
                </a:pPr>
                <a:r>
                  <a:rPr b="1" i="0" sz="1500">
                    <a:solidFill>
                      <a:srgbClr val="000000"/>
                    </a:solidFill>
                    <a:latin typeface="+mn-lt"/>
                  </a:rPr>
                  <a:t>Grade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1299830122"/>
      </c:catAx>
      <c:valAx>
        <c:axId val="1299830122"/>
        <c:scaling>
          <c:orientation val="minMax"/>
        </c:scaling>
        <c:delete val="0"/>
        <c:axPos val="l"/>
        <c:tickLblPos val="nextTo"/>
        <c:spPr>
          <a:ln>
            <a:noFill/>
          </a:ln>
        </c:spPr>
        <c:crossAx val="1312119695"/>
      </c:valAx>
    </c:plotArea>
    <c:plotVisOnly val="1"/>
  </c:chart>
  <c:spPr>
    <a:solidFill>
      <a:srgbClr val="FFFFFF"/>
    </a:solidFill>
  </c:spPr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 sz="2200">
                <a:solidFill>
                  <a:srgbClr val="FF0000"/>
                </a:solidFill>
                <a:latin typeface="+mn-lt"/>
              </a:defRPr>
            </a:pPr>
            <a:r>
              <a:rPr b="1" i="0" sz="2200">
                <a:solidFill>
                  <a:srgbClr val="FF0000"/>
                </a:solidFill>
                <a:latin typeface="+mn-lt"/>
              </a:rPr>
              <a:t>Chemical consumption by Grade - OCT'2019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cat>
            <c:strRef>
              <c:f>'total (Chemical) (2)'!$C$10:$C$33</c:f>
            </c:strRef>
          </c:cat>
          <c:val>
            <c:numRef>
              <c:f>'total (Chemical) (2)'!$D$10:$D$33</c:f>
              <c:numCache/>
            </c:numRef>
          </c:val>
        </c:ser>
        <c:axId val="1371275773"/>
        <c:axId val="1850894894"/>
      </c:barChart>
      <c:catAx>
        <c:axId val="137127577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 i="0" sz="1600">
                    <a:solidFill>
                      <a:srgbClr val="000000"/>
                    </a:solidFill>
                    <a:latin typeface="+mn-lt"/>
                  </a:defRPr>
                </a:pPr>
                <a:r>
                  <a:rPr b="1" i="0" sz="1600">
                    <a:solidFill>
                      <a:srgbClr val="000000"/>
                    </a:solidFill>
                    <a:latin typeface="+mn-lt"/>
                  </a:rPr>
                  <a:t>Grade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1850894894"/>
      </c:catAx>
      <c:valAx>
        <c:axId val="1850894894"/>
        <c:scaling>
          <c:orientation val="minMax"/>
        </c:scaling>
        <c:delete val="0"/>
        <c:axPos val="l"/>
        <c:tickLblPos val="nextTo"/>
        <c:spPr>
          <a:ln>
            <a:noFill/>
          </a:ln>
        </c:spPr>
        <c:crossAx val="1371275773"/>
      </c:valAx>
    </c:plotArea>
    <c:plotVisOnly val="1"/>
  </c:chart>
  <c:spPr>
    <a:solidFill>
      <a:srgbClr val="FFFFFF"/>
    </a:solidFill>
  </c:spPr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 sz="2000">
                <a:solidFill>
                  <a:srgbClr val="FF0000"/>
                </a:solidFill>
                <a:latin typeface="+mn-lt"/>
              </a:defRPr>
            </a:pPr>
            <a:r>
              <a:rPr b="1" i="0" sz="2000">
                <a:solidFill>
                  <a:srgbClr val="FF0000"/>
                </a:solidFill>
                <a:latin typeface="+mn-lt"/>
              </a:rPr>
              <a:t>Foaming by Type OCT'2019 </a:t>
            </a:r>
          </a:p>
        </c:rich>
      </c:tx>
      <c:overlay val="0"/>
    </c:title>
    <c:plotArea>
      <c:layout/>
      <c:lineChart>
        <c:varyColors val="0"/>
        <c:axId val="1974320051"/>
        <c:axId val="1395662902"/>
      </c:lineChart>
      <c:catAx>
        <c:axId val="197432005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1395662902"/>
      </c:catAx>
      <c:valAx>
        <c:axId val="1395662902"/>
        <c:scaling>
          <c:orientation val="minMax"/>
        </c:scaling>
        <c:delete val="0"/>
        <c:axPos val="l"/>
        <c:tickLblPos val="nextTo"/>
        <c:spPr>
          <a:ln>
            <a:noFill/>
          </a:ln>
        </c:spPr>
        <c:crossAx val="1974320051"/>
      </c:valAx>
    </c:plotArea>
    <c:legend>
      <c:legendPos val="r"/>
      <c:overlay val="0"/>
      <c:txPr>
        <a:bodyPr/>
        <a:lstStyle/>
        <a:p>
          <a:pPr lvl="0">
            <a:defRPr b="0" i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FFFFFF"/>
    </a:solidFill>
  </c:spPr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 sz="1800">
                <a:solidFill>
                  <a:srgbClr val="FF0000"/>
                </a:solidFill>
                <a:latin typeface="+mn-lt"/>
              </a:defRPr>
            </a:pPr>
            <a:r>
              <a:rPr b="1" i="0" sz="1800">
                <a:solidFill>
                  <a:srgbClr val="FF0000"/>
                </a:solidFill>
                <a:latin typeface="+mn-lt"/>
              </a:rPr>
              <a:t>Chemical consumption by Grade - NORMAL FOAM OCT'2019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cat>
            <c:strRef>
              <c:f>'total (Chemical)NORMAL FOAM'!$C$8:$C$30</c:f>
            </c:strRef>
          </c:cat>
          <c:val>
            <c:numRef>
              <c:f>'total (Chemical)NORMAL FOAM'!$D$8:$D$30</c:f>
              <c:numCache/>
            </c:numRef>
          </c:val>
        </c:ser>
        <c:axId val="981699247"/>
        <c:axId val="1485637465"/>
      </c:barChart>
      <c:catAx>
        <c:axId val="98169924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 i="0" sz="1500">
                    <a:solidFill>
                      <a:srgbClr val="000000"/>
                    </a:solidFill>
                    <a:latin typeface="+mn-lt"/>
                  </a:defRPr>
                </a:pPr>
                <a:r>
                  <a:rPr b="1" i="0" sz="1500">
                    <a:solidFill>
                      <a:srgbClr val="000000"/>
                    </a:solidFill>
                    <a:latin typeface="+mn-lt"/>
                  </a:rPr>
                  <a:t>Grade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1485637465"/>
      </c:catAx>
      <c:valAx>
        <c:axId val="1485637465"/>
        <c:scaling>
          <c:orientation val="minMax"/>
        </c:scaling>
        <c:delete val="0"/>
        <c:axPos val="l"/>
        <c:tickLblPos val="nextTo"/>
        <c:spPr>
          <a:ln>
            <a:noFill/>
          </a:ln>
        </c:spPr>
        <c:crossAx val="981699247"/>
      </c:valAx>
    </c:plotArea>
    <c:plotVisOnly val="1"/>
  </c:chart>
  <c:spPr>
    <a:solidFill>
      <a:srgbClr val="FFFFFF"/>
    </a:solidFill>
  </c:spPr>
</c:chartSpace>
</file>

<file path=xl/drawings/_rels/drawing3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2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Relationship Id="rId2" Type="http://schemas.openxmlformats.org/officeDocument/2006/relationships/chart" Target="../charts/chart3.xml"/></Relationships>
</file>

<file path=xl/drawings/_rels/drawing33.xml.rels><?xml version="1.0" encoding="UTF-8" standalone="yes"?>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1085850</xdr:colOff>
      <xdr:row>9</xdr:row>
      <xdr:rowOff>0</xdr:rowOff>
    </xdr:from>
    <xdr:ext cx="10201275" cy="7705725"/>
    <xdr:graphicFrame>
      <xdr:nvGraphicFramePr>
        <xdr:cNvPr descr="Chart 0" id="1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10</xdr:col>
      <xdr:colOff>971550</xdr:colOff>
      <xdr:row>11</xdr:row>
      <xdr:rowOff>209550</xdr:rowOff>
    </xdr:from>
    <xdr:ext cx="6943725" cy="5143500"/>
    <xdr:graphicFrame>
      <xdr:nvGraphicFramePr>
        <xdr:cNvPr descr="Chart 0" id="2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4</xdr:col>
      <xdr:colOff>828675</xdr:colOff>
      <xdr:row>17</xdr:row>
      <xdr:rowOff>38100</xdr:rowOff>
    </xdr:from>
    <xdr:ext cx="3810000" cy="3895725"/>
    <xdr:graphicFrame>
      <xdr:nvGraphicFramePr>
        <xdr:cNvPr descr="Chart 1" id="3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209550</xdr:colOff>
      <xdr:row>3</xdr:row>
      <xdr:rowOff>76200</xdr:rowOff>
    </xdr:from>
    <xdr:ext cx="12515850" cy="5629275"/>
    <xdr:graphicFrame>
      <xdr:nvGraphicFramePr>
        <xdr:cNvPr descr="Chart 0" id="4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FF"/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9.57"/>
    <col customWidth="1" min="18" max="18" width="17.43"/>
    <col customWidth="1" min="19" max="19" width="17.86"/>
    <col customWidth="1" min="20" max="20" width="17.0"/>
    <col customWidth="1" min="21" max="21" width="15.14"/>
    <col customWidth="1" min="22" max="22" width="13.86"/>
    <col customWidth="1" min="23" max="24" width="9.14"/>
    <col customWidth="1" min="25" max="25" width="16.0"/>
    <col customWidth="1" min="26" max="45" width="9.14"/>
  </cols>
  <sheetData>
    <row r="1" ht="18.75" customHeight="1">
      <c r="A1" s="1" t="s">
        <v>0</v>
      </c>
      <c r="B1" s="1"/>
      <c r="C1" s="1"/>
      <c r="D1" s="1"/>
      <c r="E1" s="1"/>
      <c r="F1" s="1"/>
      <c r="G1" s="2"/>
      <c r="H1" s="3"/>
      <c r="I1" s="1"/>
      <c r="J1" s="1"/>
      <c r="K1" s="1"/>
      <c r="L1" s="1"/>
      <c r="M1" s="1"/>
      <c r="N1" s="1"/>
      <c r="O1" s="1"/>
      <c r="P1" s="1"/>
      <c r="Q1" s="4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</row>
    <row r="2" ht="18.75" customHeight="1">
      <c r="A2" s="1"/>
      <c r="B2" s="1"/>
      <c r="C2" s="1"/>
      <c r="D2" s="1"/>
      <c r="E2" s="1"/>
      <c r="F2" s="1"/>
      <c r="G2" s="2"/>
      <c r="H2" s="3"/>
      <c r="I2" s="1"/>
      <c r="J2" s="1"/>
      <c r="K2" s="1"/>
      <c r="L2" s="1"/>
      <c r="M2" s="1"/>
      <c r="N2" s="1"/>
      <c r="O2" s="1"/>
      <c r="P2" s="1"/>
      <c r="Q2" s="4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</row>
    <row r="3" ht="18.75" customHeight="1">
      <c r="A3" s="5" t="s">
        <v>1</v>
      </c>
      <c r="B3" s="5"/>
      <c r="C3" s="5"/>
      <c r="D3" s="1"/>
      <c r="E3" s="1"/>
      <c r="F3" s="1"/>
      <c r="G3" s="2"/>
      <c r="H3" s="3"/>
      <c r="I3" s="1"/>
      <c r="J3" s="1"/>
      <c r="K3" s="1"/>
      <c r="L3" s="1"/>
      <c r="M3" s="1"/>
      <c r="N3" s="1"/>
      <c r="O3" s="1"/>
      <c r="P3" s="1"/>
      <c r="Q3" s="4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</row>
    <row r="4" ht="29.25" customHeight="1">
      <c r="A4" s="1"/>
      <c r="B4" s="1"/>
      <c r="C4" s="1"/>
      <c r="D4" s="1"/>
      <c r="E4" s="1"/>
      <c r="F4" s="1"/>
      <c r="G4" s="2"/>
      <c r="H4" s="3" t="s">
        <v>2</v>
      </c>
      <c r="I4" s="6">
        <v>44286.0</v>
      </c>
      <c r="J4" s="1" t="str">
        <f>+B8&amp;"/"&amp;B9&amp;"/"&amp;B10&amp;"/"&amp;B11</f>
        <v>B250/D2050/D1650/C630/B930/D2530</v>
      </c>
      <c r="K4" s="1"/>
      <c r="L4" s="1"/>
      <c r="M4" s="1"/>
      <c r="N4" s="1"/>
      <c r="O4" s="1"/>
      <c r="P4" s="1"/>
      <c r="Q4" s="4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</row>
    <row r="5" ht="18.75" customHeight="1">
      <c r="A5" s="1" t="s">
        <v>3</v>
      </c>
      <c r="B5" s="1"/>
      <c r="C5" s="1"/>
      <c r="D5" s="1"/>
      <c r="E5" s="1"/>
      <c r="F5" s="1"/>
      <c r="G5" s="2"/>
      <c r="H5" s="3"/>
      <c r="I5" s="1"/>
      <c r="J5" s="1"/>
      <c r="K5" s="1"/>
      <c r="L5" s="1"/>
      <c r="M5" s="1"/>
      <c r="N5" s="1"/>
      <c r="O5" s="1"/>
      <c r="P5" s="1"/>
      <c r="Q5" s="4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</row>
    <row r="6" ht="18.75" customHeight="1">
      <c r="A6" s="7"/>
      <c r="B6" s="7"/>
      <c r="C6" s="7"/>
      <c r="D6" s="7"/>
      <c r="E6" s="7"/>
      <c r="F6" s="7"/>
      <c r="G6" s="8"/>
      <c r="H6" s="9"/>
      <c r="I6" s="7"/>
      <c r="J6" s="1"/>
      <c r="K6" s="1"/>
      <c r="L6" s="1"/>
      <c r="M6" s="1"/>
      <c r="N6" s="1"/>
      <c r="O6" s="1"/>
      <c r="P6" s="1"/>
      <c r="Q6" s="4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</row>
    <row r="7" ht="36.0" customHeight="1">
      <c r="A7" s="10" t="s">
        <v>4</v>
      </c>
      <c r="B7" s="11"/>
      <c r="C7" s="12" t="s">
        <v>5</v>
      </c>
      <c r="D7" s="13" t="s">
        <v>6</v>
      </c>
      <c r="E7" s="14" t="s">
        <v>7</v>
      </c>
      <c r="F7" s="15"/>
      <c r="G7" s="15"/>
      <c r="H7" s="11"/>
      <c r="I7" s="16" t="s">
        <v>8</v>
      </c>
      <c r="J7" s="1"/>
      <c r="K7" s="1"/>
      <c r="L7" s="1"/>
      <c r="M7" s="1"/>
      <c r="N7" s="1"/>
      <c r="O7" s="1"/>
      <c r="P7" s="1"/>
      <c r="Q7" s="4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</row>
    <row r="8" ht="26.25" customHeight="1">
      <c r="A8" s="17">
        <v>1.0</v>
      </c>
      <c r="B8" s="18" t="s">
        <v>9</v>
      </c>
      <c r="C8" s="18">
        <v>20.0</v>
      </c>
      <c r="D8" s="19">
        <v>0.0899</v>
      </c>
      <c r="E8" s="20">
        <f>213.453*18</f>
        <v>3842.154</v>
      </c>
      <c r="F8" s="20"/>
      <c r="G8" s="21"/>
      <c r="H8" s="22">
        <v>18.0</v>
      </c>
      <c r="I8" s="23">
        <f t="shared" ref="I8:I11" si="1">+D8*E8</f>
        <v>345.4096446</v>
      </c>
      <c r="J8" s="24">
        <f t="shared" ref="J8:J11" si="2">E8-I8</f>
        <v>3496.744355</v>
      </c>
      <c r="K8" s="1"/>
      <c r="L8" s="1"/>
      <c r="M8" s="1"/>
      <c r="N8" s="1"/>
      <c r="O8" s="1"/>
      <c r="P8" s="1"/>
      <c r="Q8" s="25">
        <f>+I104</f>
        <v>0.001144527159</v>
      </c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</row>
    <row r="9" ht="26.25" customHeight="1">
      <c r="A9" s="17">
        <v>2.0</v>
      </c>
      <c r="B9" s="26" t="s">
        <v>10</v>
      </c>
      <c r="C9" s="26">
        <v>16.0</v>
      </c>
      <c r="D9" s="27">
        <v>0.1057</v>
      </c>
      <c r="E9" s="28">
        <f>205.562*6.5</f>
        <v>1336.153</v>
      </c>
      <c r="F9" s="28"/>
      <c r="G9" s="29"/>
      <c r="H9" s="22">
        <v>6.5</v>
      </c>
      <c r="I9" s="23">
        <f t="shared" si="1"/>
        <v>141.2313721</v>
      </c>
      <c r="J9" s="24">
        <f t="shared" si="2"/>
        <v>1194.921628</v>
      </c>
      <c r="K9" s="1"/>
      <c r="L9" s="1"/>
      <c r="M9" s="1"/>
      <c r="N9" s="1"/>
      <c r="O9" s="1"/>
      <c r="P9" s="1"/>
      <c r="Q9" s="4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</row>
    <row r="10" ht="26.25" customHeight="1">
      <c r="A10" s="17">
        <v>3.0</v>
      </c>
      <c r="B10" s="26" t="s">
        <v>11</v>
      </c>
      <c r="C10" s="26">
        <v>12.0</v>
      </c>
      <c r="D10" s="27">
        <v>0.1478</v>
      </c>
      <c r="E10" s="28">
        <f>181.105*4.5</f>
        <v>814.9725</v>
      </c>
      <c r="F10" s="28"/>
      <c r="G10" s="29"/>
      <c r="H10" s="22">
        <v>4.5</v>
      </c>
      <c r="I10" s="23">
        <f t="shared" si="1"/>
        <v>120.4529355</v>
      </c>
      <c r="J10" s="24">
        <f t="shared" si="2"/>
        <v>694.5195645</v>
      </c>
      <c r="K10" s="1"/>
      <c r="L10" s="1"/>
      <c r="M10" s="1"/>
      <c r="N10" s="1"/>
      <c r="O10" s="1"/>
      <c r="P10" s="1"/>
      <c r="Q10" s="4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</row>
    <row r="11" ht="26.25" customHeight="1">
      <c r="A11" s="17">
        <v>4.0</v>
      </c>
      <c r="B11" s="26" t="s">
        <v>12</v>
      </c>
      <c r="C11" s="26">
        <v>25.0</v>
      </c>
      <c r="D11" s="27">
        <v>0.0751</v>
      </c>
      <c r="E11" s="28">
        <f>226.05*10</f>
        <v>2260.5</v>
      </c>
      <c r="F11" s="28"/>
      <c r="G11" s="29"/>
      <c r="H11" s="22">
        <v>10.0</v>
      </c>
      <c r="I11" s="23">
        <f t="shared" si="1"/>
        <v>169.76355</v>
      </c>
      <c r="J11" s="24">
        <f t="shared" si="2"/>
        <v>2090.73645</v>
      </c>
      <c r="K11" s="1"/>
      <c r="L11" s="1"/>
      <c r="M11" s="1"/>
      <c r="N11" s="1"/>
      <c r="O11" s="1"/>
      <c r="P11" s="1"/>
      <c r="Q11" s="4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</row>
    <row r="12" ht="18.75" customHeight="1">
      <c r="A12" s="30"/>
      <c r="B12" s="31"/>
      <c r="C12" s="32"/>
      <c r="D12" s="33"/>
      <c r="E12" s="34">
        <f>SUM(E8:E11)</f>
        <v>8253.7795</v>
      </c>
      <c r="F12" s="35"/>
      <c r="G12" s="36"/>
      <c r="H12" s="37"/>
      <c r="I12" s="38">
        <f t="shared" ref="I12:J12" si="3">SUM(I8:I11)</f>
        <v>776.8575022</v>
      </c>
      <c r="J12" s="39">
        <f t="shared" si="3"/>
        <v>7476.921998</v>
      </c>
      <c r="K12" s="1"/>
      <c r="L12" s="1"/>
      <c r="M12" s="1"/>
      <c r="N12" s="1"/>
      <c r="O12" s="1"/>
      <c r="P12" s="1"/>
      <c r="Q12" s="4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</row>
    <row r="13" ht="18.75" customHeight="1">
      <c r="A13" s="40"/>
      <c r="B13" s="7"/>
      <c r="C13" s="7"/>
      <c r="D13" s="41"/>
      <c r="E13" s="42"/>
      <c r="F13" s="15"/>
      <c r="G13" s="15"/>
      <c r="H13" s="11"/>
      <c r="I13" s="43"/>
      <c r="J13" s="1"/>
      <c r="K13" s="1"/>
      <c r="L13" s="1"/>
      <c r="M13" s="1"/>
      <c r="N13" s="1"/>
      <c r="O13" s="1"/>
      <c r="P13" s="1"/>
      <c r="Q13" s="4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</row>
    <row r="14" ht="18.75" customHeight="1">
      <c r="A14" s="1"/>
      <c r="B14" s="1"/>
      <c r="C14" s="1"/>
      <c r="D14" s="1"/>
      <c r="E14" s="1"/>
      <c r="F14" s="1"/>
      <c r="G14" s="2"/>
      <c r="H14" s="3"/>
      <c r="I14" s="1"/>
      <c r="J14" s="1"/>
      <c r="K14" s="1"/>
      <c r="L14" s="1"/>
      <c r="M14" s="1"/>
      <c r="N14" s="1"/>
      <c r="O14" s="1"/>
      <c r="P14" s="1"/>
      <c r="Q14" s="4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</row>
    <row r="15" ht="18.75" customHeight="1">
      <c r="A15" s="1"/>
      <c r="B15" s="1"/>
      <c r="C15" s="1"/>
      <c r="D15" s="1"/>
      <c r="E15" s="1"/>
      <c r="F15" s="1"/>
      <c r="G15" s="2"/>
      <c r="H15" s="3"/>
      <c r="I15" s="1"/>
      <c r="J15" s="1"/>
      <c r="K15" s="1"/>
      <c r="L15" s="1"/>
      <c r="M15" s="1"/>
      <c r="N15" s="1"/>
      <c r="O15" s="1"/>
      <c r="P15" s="1"/>
      <c r="Q15" s="4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</row>
    <row r="16" ht="18.75" customHeight="1">
      <c r="A16" s="1" t="s">
        <v>13</v>
      </c>
      <c r="B16" s="1"/>
      <c r="C16" s="1"/>
      <c r="D16" s="1"/>
      <c r="E16" s="1"/>
      <c r="F16" s="1"/>
      <c r="G16" s="2"/>
      <c r="H16" s="3"/>
      <c r="I16" s="1"/>
      <c r="J16" s="1"/>
      <c r="K16" s="1"/>
      <c r="L16" s="1"/>
      <c r="M16" s="1"/>
      <c r="N16" s="1"/>
      <c r="O16" s="1"/>
      <c r="P16" s="1"/>
      <c r="Q16" s="4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</row>
    <row r="17" ht="18.75" customHeight="1">
      <c r="A17" s="1"/>
      <c r="B17" s="1"/>
      <c r="C17" s="1"/>
      <c r="D17" s="1"/>
      <c r="E17" s="1"/>
      <c r="F17" s="1"/>
      <c r="G17" s="2"/>
      <c r="H17" s="3"/>
      <c r="I17" s="1"/>
      <c r="J17" s="1"/>
      <c r="K17" s="1"/>
      <c r="L17" s="1"/>
      <c r="M17" s="1"/>
      <c r="N17" s="1"/>
      <c r="O17" s="1"/>
      <c r="P17" s="1"/>
      <c r="Q17" s="4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</row>
    <row r="18" ht="40.5" customHeight="1">
      <c r="A18" s="44"/>
      <c r="B18" s="26" t="s">
        <v>14</v>
      </c>
      <c r="C18" s="45" t="s">
        <v>15</v>
      </c>
      <c r="D18" s="46"/>
      <c r="E18" s="47"/>
      <c r="F18" s="48"/>
      <c r="G18" s="49"/>
      <c r="H18" s="50" t="s">
        <v>16</v>
      </c>
      <c r="I18" s="26" t="s">
        <v>17</v>
      </c>
      <c r="J18" s="26" t="s">
        <v>18</v>
      </c>
      <c r="K18" s="1"/>
      <c r="L18" s="26" t="s">
        <v>19</v>
      </c>
      <c r="M18" s="26" t="s">
        <v>17</v>
      </c>
      <c r="N18" s="44" t="s">
        <v>20</v>
      </c>
      <c r="O18" s="1"/>
      <c r="P18" s="1"/>
      <c r="Q18" s="51"/>
      <c r="R18" s="26" t="s">
        <v>19</v>
      </c>
      <c r="S18" s="26" t="s">
        <v>17</v>
      </c>
      <c r="T18" s="44" t="s">
        <v>20</v>
      </c>
      <c r="U18" s="1"/>
      <c r="V18" s="44" t="s">
        <v>21</v>
      </c>
      <c r="W18" s="44" t="s">
        <v>22</v>
      </c>
      <c r="X18" s="44" t="s">
        <v>23</v>
      </c>
      <c r="Y18" s="44" t="s">
        <v>24</v>
      </c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</row>
    <row r="19" ht="27.0" customHeight="1">
      <c r="A19" s="52">
        <v>1.0</v>
      </c>
      <c r="B19" s="53" t="s">
        <v>25</v>
      </c>
      <c r="C19" s="54">
        <v>70.0</v>
      </c>
      <c r="D19" s="54">
        <v>202.0</v>
      </c>
      <c r="E19" s="54">
        <v>272.0</v>
      </c>
      <c r="F19" s="54">
        <f t="shared" ref="F19:F69" si="5">VALUE(IF(RIGHT(B19,1)="%",RIGHT(B19,3),0))</f>
        <v>0.8</v>
      </c>
      <c r="G19" s="55">
        <f t="shared" ref="G19:G69" si="6">Q19*C19/100*D19/100*E19/100</f>
        <v>78.84464</v>
      </c>
      <c r="H19" s="55">
        <f t="shared" ref="H19:H69" si="7">IF(F19=0,G19,F19*G19)</f>
        <v>63.075712</v>
      </c>
      <c r="I19" s="54">
        <v>1.0</v>
      </c>
      <c r="J19" s="56">
        <f t="shared" ref="J19:J69" si="8">+I19*H19</f>
        <v>63.075712</v>
      </c>
      <c r="K19" s="57"/>
      <c r="L19" s="58">
        <f>D19*25.4/1000</f>
        <v>5.1308</v>
      </c>
      <c r="M19" s="52">
        <f>+I19</f>
        <v>1</v>
      </c>
      <c r="N19" s="52">
        <f>M19*L19</f>
        <v>5.1308</v>
      </c>
      <c r="O19" s="57"/>
      <c r="P19" s="57"/>
      <c r="Q19" s="59">
        <v>20.5</v>
      </c>
      <c r="R19" s="58">
        <f t="shared" ref="R19:R70" si="9">E19/100</f>
        <v>2.72</v>
      </c>
      <c r="S19" s="52">
        <f t="shared" ref="S19:S70" si="10">I19</f>
        <v>1</v>
      </c>
      <c r="T19" s="52">
        <f t="shared" ref="T19:T70" si="11">S19*R19</f>
        <v>2.72</v>
      </c>
      <c r="U19" s="60">
        <f t="shared" ref="U19:U69" si="12">+Q19*C19/100*D19/100*E19/100</f>
        <v>78.84464</v>
      </c>
      <c r="V19" s="58">
        <f t="shared" ref="V19:W19" si="4">C19/100</f>
        <v>0.7</v>
      </c>
      <c r="W19" s="58">
        <f t="shared" si="4"/>
        <v>2.02</v>
      </c>
      <c r="X19" s="58">
        <f t="shared" ref="X19:X70" si="14">T19</f>
        <v>2.72</v>
      </c>
      <c r="Y19" s="61">
        <f t="shared" ref="Y19:Y70" si="15">V19*W19*X19</f>
        <v>3.84608</v>
      </c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57"/>
      <c r="AR19" s="57"/>
      <c r="AS19" s="57"/>
    </row>
    <row r="20" ht="27.0" customHeight="1">
      <c r="A20" s="52">
        <v>2.0</v>
      </c>
      <c r="B20" s="62" t="s">
        <v>9</v>
      </c>
      <c r="C20" s="62">
        <v>102.0</v>
      </c>
      <c r="D20" s="62">
        <v>202.0</v>
      </c>
      <c r="E20" s="62">
        <v>208.0</v>
      </c>
      <c r="F20" s="62">
        <f t="shared" si="5"/>
        <v>0</v>
      </c>
      <c r="G20" s="63">
        <f t="shared" si="6"/>
        <v>87.855456</v>
      </c>
      <c r="H20" s="64">
        <f t="shared" si="7"/>
        <v>87.855456</v>
      </c>
      <c r="I20" s="65">
        <v>1.0</v>
      </c>
      <c r="J20" s="66">
        <f t="shared" si="8"/>
        <v>87.855456</v>
      </c>
      <c r="K20" s="57"/>
      <c r="L20" s="58"/>
      <c r="M20" s="52"/>
      <c r="N20" s="52"/>
      <c r="O20" s="57"/>
      <c r="P20" s="57"/>
      <c r="Q20" s="59">
        <v>20.5</v>
      </c>
      <c r="R20" s="58">
        <f t="shared" si="9"/>
        <v>2.08</v>
      </c>
      <c r="S20" s="52">
        <f t="shared" si="10"/>
        <v>1</v>
      </c>
      <c r="T20" s="52">
        <f t="shared" si="11"/>
        <v>2.08</v>
      </c>
      <c r="U20" s="60">
        <f t="shared" si="12"/>
        <v>87.855456</v>
      </c>
      <c r="V20" s="58">
        <f t="shared" ref="V20:W20" si="13">C20/100</f>
        <v>1.02</v>
      </c>
      <c r="W20" s="58">
        <f t="shared" si="13"/>
        <v>2.02</v>
      </c>
      <c r="X20" s="58">
        <f t="shared" si="14"/>
        <v>2.08</v>
      </c>
      <c r="Y20" s="61">
        <f t="shared" si="15"/>
        <v>4.285632</v>
      </c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  <c r="AN20" s="57"/>
      <c r="AO20" s="57"/>
      <c r="AP20" s="57"/>
      <c r="AQ20" s="57"/>
      <c r="AR20" s="57"/>
      <c r="AS20" s="57"/>
    </row>
    <row r="21" ht="27.0" customHeight="1">
      <c r="A21" s="52">
        <v>3.0</v>
      </c>
      <c r="B21" s="62" t="s">
        <v>9</v>
      </c>
      <c r="C21" s="62">
        <v>100.0</v>
      </c>
      <c r="D21" s="62">
        <v>202.0</v>
      </c>
      <c r="E21" s="62">
        <v>267.0</v>
      </c>
      <c r="F21" s="62">
        <f t="shared" si="5"/>
        <v>0</v>
      </c>
      <c r="G21" s="63">
        <f t="shared" si="6"/>
        <v>110.5647</v>
      </c>
      <c r="H21" s="64">
        <f t="shared" si="7"/>
        <v>110.5647</v>
      </c>
      <c r="I21" s="65">
        <v>1.0</v>
      </c>
      <c r="J21" s="66">
        <f t="shared" si="8"/>
        <v>110.5647</v>
      </c>
      <c r="K21" s="57"/>
      <c r="L21" s="58">
        <f t="shared" ref="L21:L36" si="17">D21*25.4/1000</f>
        <v>5.1308</v>
      </c>
      <c r="M21" s="52">
        <f t="shared" ref="M21:M43" si="18">+I21</f>
        <v>1</v>
      </c>
      <c r="N21" s="52">
        <f t="shared" ref="N21:N36" si="19">M21*L21</f>
        <v>5.1308</v>
      </c>
      <c r="O21" s="57"/>
      <c r="P21" s="57"/>
      <c r="Q21" s="59">
        <v>20.5</v>
      </c>
      <c r="R21" s="58">
        <f t="shared" si="9"/>
        <v>2.67</v>
      </c>
      <c r="S21" s="52">
        <f t="shared" si="10"/>
        <v>1</v>
      </c>
      <c r="T21" s="52">
        <f t="shared" si="11"/>
        <v>2.67</v>
      </c>
      <c r="U21" s="60">
        <f t="shared" si="12"/>
        <v>110.5647</v>
      </c>
      <c r="V21" s="58">
        <f t="shared" ref="V21:W21" si="16">C21/100</f>
        <v>1</v>
      </c>
      <c r="W21" s="58">
        <f t="shared" si="16"/>
        <v>2.02</v>
      </c>
      <c r="X21" s="58">
        <f t="shared" si="14"/>
        <v>2.67</v>
      </c>
      <c r="Y21" s="61">
        <f t="shared" si="15"/>
        <v>5.3934</v>
      </c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  <c r="AP21" s="57"/>
      <c r="AQ21" s="57"/>
      <c r="AR21" s="57"/>
      <c r="AS21" s="57"/>
    </row>
    <row r="22" ht="27.0" customHeight="1">
      <c r="A22" s="52">
        <v>4.0</v>
      </c>
      <c r="B22" s="62" t="s">
        <v>9</v>
      </c>
      <c r="C22" s="62">
        <v>102.0</v>
      </c>
      <c r="D22" s="62">
        <v>202.0</v>
      </c>
      <c r="E22" s="62">
        <v>272.0</v>
      </c>
      <c r="F22" s="62">
        <f t="shared" si="5"/>
        <v>0</v>
      </c>
      <c r="G22" s="63">
        <f t="shared" si="6"/>
        <v>114.887904</v>
      </c>
      <c r="H22" s="64">
        <f t="shared" si="7"/>
        <v>114.887904</v>
      </c>
      <c r="I22" s="65">
        <v>3.0</v>
      </c>
      <c r="J22" s="66">
        <f t="shared" si="8"/>
        <v>344.663712</v>
      </c>
      <c r="K22" s="57"/>
      <c r="L22" s="58">
        <f t="shared" si="17"/>
        <v>5.1308</v>
      </c>
      <c r="M22" s="52">
        <f t="shared" si="18"/>
        <v>3</v>
      </c>
      <c r="N22" s="52">
        <f t="shared" si="19"/>
        <v>15.3924</v>
      </c>
      <c r="O22" s="57"/>
      <c r="P22" s="57"/>
      <c r="Q22" s="59">
        <v>20.5</v>
      </c>
      <c r="R22" s="58">
        <f t="shared" si="9"/>
        <v>2.72</v>
      </c>
      <c r="S22" s="52">
        <f t="shared" si="10"/>
        <v>3</v>
      </c>
      <c r="T22" s="52">
        <f t="shared" si="11"/>
        <v>8.16</v>
      </c>
      <c r="U22" s="60">
        <f t="shared" si="12"/>
        <v>114.887904</v>
      </c>
      <c r="V22" s="58">
        <f t="shared" ref="V22:W22" si="20">C22/100</f>
        <v>1.02</v>
      </c>
      <c r="W22" s="58">
        <f t="shared" si="20"/>
        <v>2.02</v>
      </c>
      <c r="X22" s="58">
        <f t="shared" si="14"/>
        <v>8.16</v>
      </c>
      <c r="Y22" s="61">
        <f t="shared" si="15"/>
        <v>16.812864</v>
      </c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  <c r="AO22" s="57"/>
      <c r="AP22" s="57"/>
      <c r="AQ22" s="57"/>
      <c r="AR22" s="57"/>
      <c r="AS22" s="57"/>
    </row>
    <row r="23" ht="27.0" customHeight="1">
      <c r="A23" s="52">
        <v>5.0</v>
      </c>
      <c r="B23" s="62" t="s">
        <v>9</v>
      </c>
      <c r="C23" s="62">
        <v>101.0</v>
      </c>
      <c r="D23" s="62">
        <v>202.0</v>
      </c>
      <c r="E23" s="62">
        <v>272.0</v>
      </c>
      <c r="F23" s="62">
        <f t="shared" si="5"/>
        <v>0</v>
      </c>
      <c r="G23" s="63">
        <f t="shared" si="6"/>
        <v>113.761552</v>
      </c>
      <c r="H23" s="64">
        <f t="shared" si="7"/>
        <v>113.761552</v>
      </c>
      <c r="I23" s="65">
        <v>8.0</v>
      </c>
      <c r="J23" s="66">
        <f t="shared" si="8"/>
        <v>910.092416</v>
      </c>
      <c r="K23" s="57"/>
      <c r="L23" s="58">
        <f t="shared" si="17"/>
        <v>5.1308</v>
      </c>
      <c r="M23" s="52">
        <f t="shared" si="18"/>
        <v>8</v>
      </c>
      <c r="N23" s="52">
        <f t="shared" si="19"/>
        <v>41.0464</v>
      </c>
      <c r="O23" s="57"/>
      <c r="P23" s="57"/>
      <c r="Q23" s="59">
        <v>20.5</v>
      </c>
      <c r="R23" s="58">
        <f t="shared" si="9"/>
        <v>2.72</v>
      </c>
      <c r="S23" s="52">
        <f t="shared" si="10"/>
        <v>8</v>
      </c>
      <c r="T23" s="52">
        <f t="shared" si="11"/>
        <v>21.76</v>
      </c>
      <c r="U23" s="60">
        <f t="shared" si="12"/>
        <v>113.761552</v>
      </c>
      <c r="V23" s="58">
        <f t="shared" ref="V23:W23" si="21">C23/100</f>
        <v>1.01</v>
      </c>
      <c r="W23" s="58">
        <f t="shared" si="21"/>
        <v>2.02</v>
      </c>
      <c r="X23" s="58">
        <f t="shared" si="14"/>
        <v>21.76</v>
      </c>
      <c r="Y23" s="61">
        <f t="shared" si="15"/>
        <v>44.394752</v>
      </c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  <c r="AL23" s="57"/>
      <c r="AM23" s="57"/>
      <c r="AN23" s="57"/>
      <c r="AO23" s="57"/>
      <c r="AP23" s="57"/>
      <c r="AQ23" s="57"/>
      <c r="AR23" s="57"/>
      <c r="AS23" s="57"/>
    </row>
    <row r="24" ht="27.0" customHeight="1">
      <c r="A24" s="52">
        <v>6.0</v>
      </c>
      <c r="B24" s="62" t="s">
        <v>9</v>
      </c>
      <c r="C24" s="62">
        <v>101.0</v>
      </c>
      <c r="D24" s="62">
        <v>202.0</v>
      </c>
      <c r="E24" s="62">
        <v>273.0</v>
      </c>
      <c r="F24" s="62">
        <f t="shared" si="5"/>
        <v>0</v>
      </c>
      <c r="G24" s="63">
        <f t="shared" si="6"/>
        <v>114.179793</v>
      </c>
      <c r="H24" s="64">
        <f t="shared" si="7"/>
        <v>114.179793</v>
      </c>
      <c r="I24" s="65">
        <v>3.0</v>
      </c>
      <c r="J24" s="66">
        <f t="shared" si="8"/>
        <v>342.539379</v>
      </c>
      <c r="K24" s="57"/>
      <c r="L24" s="58">
        <f t="shared" si="17"/>
        <v>5.1308</v>
      </c>
      <c r="M24" s="52">
        <f t="shared" si="18"/>
        <v>3</v>
      </c>
      <c r="N24" s="52">
        <f t="shared" si="19"/>
        <v>15.3924</v>
      </c>
      <c r="O24" s="57"/>
      <c r="P24" s="57"/>
      <c r="Q24" s="59">
        <v>20.5</v>
      </c>
      <c r="R24" s="58">
        <f t="shared" si="9"/>
        <v>2.73</v>
      </c>
      <c r="S24" s="52">
        <f t="shared" si="10"/>
        <v>3</v>
      </c>
      <c r="T24" s="52">
        <f t="shared" si="11"/>
        <v>8.19</v>
      </c>
      <c r="U24" s="60">
        <f t="shared" si="12"/>
        <v>114.179793</v>
      </c>
      <c r="V24" s="58">
        <f t="shared" ref="V24:W24" si="22">C24/100</f>
        <v>1.01</v>
      </c>
      <c r="W24" s="58">
        <f t="shared" si="22"/>
        <v>2.02</v>
      </c>
      <c r="X24" s="58">
        <f t="shared" si="14"/>
        <v>8.19</v>
      </c>
      <c r="Y24" s="61">
        <f t="shared" si="15"/>
        <v>16.709238</v>
      </c>
      <c r="Z24" s="57"/>
      <c r="AA24" s="57"/>
      <c r="AB24" s="57"/>
      <c r="AC24" s="57"/>
      <c r="AD24" s="57"/>
      <c r="AE24" s="57"/>
      <c r="AF24" s="57"/>
      <c r="AG24" s="57"/>
      <c r="AH24" s="57"/>
      <c r="AI24" s="57"/>
      <c r="AJ24" s="57"/>
      <c r="AK24" s="57"/>
      <c r="AL24" s="57"/>
      <c r="AM24" s="57"/>
      <c r="AN24" s="57"/>
      <c r="AO24" s="57"/>
      <c r="AP24" s="57"/>
      <c r="AQ24" s="57"/>
      <c r="AR24" s="57"/>
      <c r="AS24" s="57"/>
    </row>
    <row r="25" ht="27.0" customHeight="1">
      <c r="A25" s="52">
        <v>7.0</v>
      </c>
      <c r="B25" s="62" t="s">
        <v>9</v>
      </c>
      <c r="C25" s="62">
        <v>80.0</v>
      </c>
      <c r="D25" s="62">
        <v>202.0</v>
      </c>
      <c r="E25" s="62">
        <v>270.0</v>
      </c>
      <c r="F25" s="62">
        <f t="shared" si="5"/>
        <v>0</v>
      </c>
      <c r="G25" s="63">
        <f t="shared" si="6"/>
        <v>89.4456</v>
      </c>
      <c r="H25" s="64">
        <f t="shared" si="7"/>
        <v>89.4456</v>
      </c>
      <c r="I25" s="65">
        <v>1.0</v>
      </c>
      <c r="J25" s="66">
        <f t="shared" si="8"/>
        <v>89.4456</v>
      </c>
      <c r="K25" s="57"/>
      <c r="L25" s="58">
        <f t="shared" si="17"/>
        <v>5.1308</v>
      </c>
      <c r="M25" s="52">
        <f t="shared" si="18"/>
        <v>1</v>
      </c>
      <c r="N25" s="52">
        <f t="shared" si="19"/>
        <v>5.1308</v>
      </c>
      <c r="O25" s="57"/>
      <c r="P25" s="57"/>
      <c r="Q25" s="59">
        <v>20.5</v>
      </c>
      <c r="R25" s="58">
        <f t="shared" si="9"/>
        <v>2.7</v>
      </c>
      <c r="S25" s="52">
        <f t="shared" si="10"/>
        <v>1</v>
      </c>
      <c r="T25" s="52">
        <f t="shared" si="11"/>
        <v>2.7</v>
      </c>
      <c r="U25" s="60">
        <f t="shared" si="12"/>
        <v>89.4456</v>
      </c>
      <c r="V25" s="58">
        <f t="shared" ref="V25:W25" si="23">C25/100</f>
        <v>0.8</v>
      </c>
      <c r="W25" s="58">
        <f t="shared" si="23"/>
        <v>2.02</v>
      </c>
      <c r="X25" s="58">
        <f t="shared" si="14"/>
        <v>2.7</v>
      </c>
      <c r="Y25" s="61">
        <f t="shared" si="15"/>
        <v>4.3632</v>
      </c>
      <c r="Z25" s="57"/>
      <c r="AA25" s="57"/>
      <c r="AB25" s="57"/>
      <c r="AC25" s="57"/>
      <c r="AD25" s="57"/>
      <c r="AE25" s="57"/>
      <c r="AF25" s="57"/>
      <c r="AG25" s="57"/>
      <c r="AH25" s="57"/>
      <c r="AI25" s="57"/>
      <c r="AJ25" s="57"/>
      <c r="AK25" s="57"/>
      <c r="AL25" s="57"/>
      <c r="AM25" s="57"/>
      <c r="AN25" s="57"/>
      <c r="AO25" s="57"/>
      <c r="AP25" s="57"/>
      <c r="AQ25" s="57"/>
      <c r="AR25" s="57"/>
      <c r="AS25" s="57"/>
    </row>
    <row r="26" ht="27.0" customHeight="1">
      <c r="A26" s="52">
        <v>8.0</v>
      </c>
      <c r="B26" s="62" t="s">
        <v>9</v>
      </c>
      <c r="C26" s="62">
        <v>100.0</v>
      </c>
      <c r="D26" s="62">
        <v>202.0</v>
      </c>
      <c r="E26" s="62">
        <v>279.0</v>
      </c>
      <c r="F26" s="62">
        <f t="shared" si="5"/>
        <v>0</v>
      </c>
      <c r="G26" s="63">
        <f t="shared" si="6"/>
        <v>115.5339</v>
      </c>
      <c r="H26" s="64">
        <f t="shared" si="7"/>
        <v>115.5339</v>
      </c>
      <c r="I26" s="65">
        <v>1.0</v>
      </c>
      <c r="J26" s="66">
        <f t="shared" si="8"/>
        <v>115.5339</v>
      </c>
      <c r="K26" s="57"/>
      <c r="L26" s="58">
        <f t="shared" si="17"/>
        <v>5.1308</v>
      </c>
      <c r="M26" s="52">
        <f t="shared" si="18"/>
        <v>1</v>
      </c>
      <c r="N26" s="52">
        <f t="shared" si="19"/>
        <v>5.1308</v>
      </c>
      <c r="O26" s="57"/>
      <c r="P26" s="57"/>
      <c r="Q26" s="59">
        <v>20.5</v>
      </c>
      <c r="R26" s="58">
        <f t="shared" si="9"/>
        <v>2.79</v>
      </c>
      <c r="S26" s="52">
        <f t="shared" si="10"/>
        <v>1</v>
      </c>
      <c r="T26" s="52">
        <f t="shared" si="11"/>
        <v>2.79</v>
      </c>
      <c r="U26" s="60">
        <f t="shared" si="12"/>
        <v>115.5339</v>
      </c>
      <c r="V26" s="58">
        <f t="shared" ref="V26:W26" si="24">C26/100</f>
        <v>1</v>
      </c>
      <c r="W26" s="58">
        <f t="shared" si="24"/>
        <v>2.02</v>
      </c>
      <c r="X26" s="58">
        <f t="shared" si="14"/>
        <v>2.79</v>
      </c>
      <c r="Y26" s="61">
        <f t="shared" si="15"/>
        <v>5.6358</v>
      </c>
      <c r="Z26" s="57"/>
      <c r="AA26" s="57"/>
      <c r="AB26" s="57"/>
      <c r="AC26" s="57"/>
      <c r="AD26" s="57"/>
      <c r="AE26" s="57"/>
      <c r="AF26" s="57"/>
      <c r="AG26" s="57"/>
      <c r="AH26" s="57"/>
      <c r="AI26" s="57"/>
      <c r="AJ26" s="57"/>
      <c r="AK26" s="57"/>
      <c r="AL26" s="57"/>
      <c r="AM26" s="57"/>
      <c r="AN26" s="57"/>
      <c r="AO26" s="57"/>
      <c r="AP26" s="57"/>
      <c r="AQ26" s="57"/>
      <c r="AR26" s="57"/>
      <c r="AS26" s="57"/>
    </row>
    <row r="27" ht="27.0" customHeight="1">
      <c r="A27" s="52">
        <v>9.0</v>
      </c>
      <c r="B27" s="62" t="s">
        <v>9</v>
      </c>
      <c r="C27" s="62">
        <v>100.0</v>
      </c>
      <c r="D27" s="62">
        <v>202.0</v>
      </c>
      <c r="E27" s="62">
        <v>273.0</v>
      </c>
      <c r="F27" s="62">
        <f t="shared" si="5"/>
        <v>0</v>
      </c>
      <c r="G27" s="63">
        <f t="shared" si="6"/>
        <v>113.0493</v>
      </c>
      <c r="H27" s="64">
        <f t="shared" si="7"/>
        <v>113.0493</v>
      </c>
      <c r="I27" s="65">
        <v>1.0</v>
      </c>
      <c r="J27" s="66">
        <f t="shared" si="8"/>
        <v>113.0493</v>
      </c>
      <c r="K27" s="57"/>
      <c r="L27" s="58">
        <f t="shared" si="17"/>
        <v>5.1308</v>
      </c>
      <c r="M27" s="52">
        <f t="shared" si="18"/>
        <v>1</v>
      </c>
      <c r="N27" s="52">
        <f t="shared" si="19"/>
        <v>5.1308</v>
      </c>
      <c r="O27" s="57"/>
      <c r="P27" s="57"/>
      <c r="Q27" s="59">
        <v>20.5</v>
      </c>
      <c r="R27" s="58">
        <f t="shared" si="9"/>
        <v>2.73</v>
      </c>
      <c r="S27" s="52">
        <f t="shared" si="10"/>
        <v>1</v>
      </c>
      <c r="T27" s="52">
        <f t="shared" si="11"/>
        <v>2.73</v>
      </c>
      <c r="U27" s="60">
        <f t="shared" si="12"/>
        <v>113.0493</v>
      </c>
      <c r="V27" s="58">
        <f t="shared" ref="V27:W27" si="25">C27/100</f>
        <v>1</v>
      </c>
      <c r="W27" s="58">
        <f t="shared" si="25"/>
        <v>2.02</v>
      </c>
      <c r="X27" s="58">
        <f t="shared" si="14"/>
        <v>2.73</v>
      </c>
      <c r="Y27" s="61">
        <f t="shared" si="15"/>
        <v>5.5146</v>
      </c>
      <c r="Z27" s="57"/>
      <c r="AA27" s="57"/>
      <c r="AB27" s="57"/>
      <c r="AC27" s="57"/>
      <c r="AD27" s="57"/>
      <c r="AE27" s="57"/>
      <c r="AF27" s="57"/>
      <c r="AG27" s="57"/>
      <c r="AH27" s="57"/>
      <c r="AI27" s="57"/>
      <c r="AJ27" s="57"/>
      <c r="AK27" s="57"/>
      <c r="AL27" s="57"/>
      <c r="AM27" s="57"/>
      <c r="AN27" s="57"/>
      <c r="AO27" s="57"/>
      <c r="AP27" s="57"/>
      <c r="AQ27" s="57"/>
      <c r="AR27" s="57"/>
      <c r="AS27" s="57"/>
    </row>
    <row r="28" ht="27.0" customHeight="1">
      <c r="A28" s="52">
        <v>10.0</v>
      </c>
      <c r="B28" s="62" t="s">
        <v>9</v>
      </c>
      <c r="C28" s="62">
        <v>100.0</v>
      </c>
      <c r="D28" s="62">
        <v>202.0</v>
      </c>
      <c r="E28" s="62">
        <v>272.0</v>
      </c>
      <c r="F28" s="62">
        <f t="shared" si="5"/>
        <v>0</v>
      </c>
      <c r="G28" s="63">
        <f t="shared" si="6"/>
        <v>112.6352</v>
      </c>
      <c r="H28" s="64">
        <f t="shared" si="7"/>
        <v>112.6352</v>
      </c>
      <c r="I28" s="65">
        <v>3.0</v>
      </c>
      <c r="J28" s="66">
        <f t="shared" si="8"/>
        <v>337.9056</v>
      </c>
      <c r="K28" s="57"/>
      <c r="L28" s="58">
        <f t="shared" si="17"/>
        <v>5.1308</v>
      </c>
      <c r="M28" s="52">
        <f t="shared" si="18"/>
        <v>3</v>
      </c>
      <c r="N28" s="52">
        <f t="shared" si="19"/>
        <v>15.3924</v>
      </c>
      <c r="O28" s="57"/>
      <c r="P28" s="57"/>
      <c r="Q28" s="59">
        <v>20.5</v>
      </c>
      <c r="R28" s="58">
        <f t="shared" si="9"/>
        <v>2.72</v>
      </c>
      <c r="S28" s="52">
        <f t="shared" si="10"/>
        <v>3</v>
      </c>
      <c r="T28" s="52">
        <f t="shared" si="11"/>
        <v>8.16</v>
      </c>
      <c r="U28" s="60">
        <f t="shared" si="12"/>
        <v>112.6352</v>
      </c>
      <c r="V28" s="58">
        <f t="shared" ref="V28:W28" si="26">C28/100</f>
        <v>1</v>
      </c>
      <c r="W28" s="58">
        <f t="shared" si="26"/>
        <v>2.02</v>
      </c>
      <c r="X28" s="58">
        <f t="shared" si="14"/>
        <v>8.16</v>
      </c>
      <c r="Y28" s="61">
        <f t="shared" si="15"/>
        <v>16.4832</v>
      </c>
      <c r="Z28" s="57"/>
      <c r="AA28" s="57"/>
      <c r="AB28" s="57"/>
      <c r="AC28" s="57"/>
      <c r="AD28" s="57"/>
      <c r="AE28" s="57"/>
      <c r="AF28" s="57"/>
      <c r="AG28" s="57"/>
      <c r="AH28" s="57"/>
      <c r="AI28" s="57"/>
      <c r="AJ28" s="57"/>
      <c r="AK28" s="57"/>
      <c r="AL28" s="57"/>
      <c r="AM28" s="57"/>
      <c r="AN28" s="57"/>
      <c r="AO28" s="57"/>
      <c r="AP28" s="57"/>
      <c r="AQ28" s="57"/>
      <c r="AR28" s="57"/>
      <c r="AS28" s="57"/>
    </row>
    <row r="29" ht="27.0" customHeight="1">
      <c r="A29" s="52">
        <v>11.0</v>
      </c>
      <c r="B29" s="62" t="s">
        <v>9</v>
      </c>
      <c r="C29" s="62">
        <v>76.0</v>
      </c>
      <c r="D29" s="62">
        <v>202.0</v>
      </c>
      <c r="E29" s="62">
        <v>224.0</v>
      </c>
      <c r="F29" s="62">
        <f t="shared" si="5"/>
        <v>0</v>
      </c>
      <c r="G29" s="63">
        <f t="shared" si="6"/>
        <v>70.496384</v>
      </c>
      <c r="H29" s="64">
        <f t="shared" si="7"/>
        <v>70.496384</v>
      </c>
      <c r="I29" s="65">
        <v>1.0</v>
      </c>
      <c r="J29" s="66">
        <f t="shared" si="8"/>
        <v>70.496384</v>
      </c>
      <c r="K29" s="57"/>
      <c r="L29" s="58">
        <f t="shared" si="17"/>
        <v>5.1308</v>
      </c>
      <c r="M29" s="52">
        <f t="shared" si="18"/>
        <v>1</v>
      </c>
      <c r="N29" s="52">
        <f t="shared" si="19"/>
        <v>5.1308</v>
      </c>
      <c r="O29" s="57"/>
      <c r="P29" s="57"/>
      <c r="Q29" s="59">
        <v>20.5</v>
      </c>
      <c r="R29" s="58">
        <f t="shared" si="9"/>
        <v>2.24</v>
      </c>
      <c r="S29" s="52">
        <f t="shared" si="10"/>
        <v>1</v>
      </c>
      <c r="T29" s="52">
        <f t="shared" si="11"/>
        <v>2.24</v>
      </c>
      <c r="U29" s="60">
        <f t="shared" si="12"/>
        <v>70.496384</v>
      </c>
      <c r="V29" s="58">
        <f t="shared" ref="V29:W29" si="27">C29/100</f>
        <v>0.76</v>
      </c>
      <c r="W29" s="58">
        <f t="shared" si="27"/>
        <v>2.02</v>
      </c>
      <c r="X29" s="58">
        <f t="shared" si="14"/>
        <v>2.24</v>
      </c>
      <c r="Y29" s="61">
        <f t="shared" si="15"/>
        <v>3.438848</v>
      </c>
      <c r="Z29" s="57"/>
      <c r="AA29" s="57"/>
      <c r="AB29" s="57"/>
      <c r="AC29" s="57"/>
      <c r="AD29" s="57"/>
      <c r="AE29" s="57"/>
      <c r="AF29" s="57"/>
      <c r="AG29" s="57"/>
      <c r="AH29" s="57"/>
      <c r="AI29" s="57"/>
      <c r="AJ29" s="57"/>
      <c r="AK29" s="57"/>
      <c r="AL29" s="57"/>
      <c r="AM29" s="57"/>
      <c r="AN29" s="57"/>
      <c r="AO29" s="57"/>
      <c r="AP29" s="57"/>
      <c r="AQ29" s="57"/>
      <c r="AR29" s="57"/>
      <c r="AS29" s="57"/>
    </row>
    <row r="30" ht="27.0" customHeight="1">
      <c r="A30" s="52">
        <v>12.0</v>
      </c>
      <c r="B30" s="62" t="s">
        <v>9</v>
      </c>
      <c r="C30" s="62">
        <v>102.0</v>
      </c>
      <c r="D30" s="62">
        <v>202.0</v>
      </c>
      <c r="E30" s="62">
        <v>271.0</v>
      </c>
      <c r="F30" s="62">
        <f t="shared" si="5"/>
        <v>0</v>
      </c>
      <c r="G30" s="63">
        <f t="shared" si="6"/>
        <v>114.465522</v>
      </c>
      <c r="H30" s="64">
        <f t="shared" si="7"/>
        <v>114.465522</v>
      </c>
      <c r="I30" s="65">
        <v>2.0</v>
      </c>
      <c r="J30" s="66">
        <f t="shared" si="8"/>
        <v>228.931044</v>
      </c>
      <c r="K30" s="57"/>
      <c r="L30" s="58">
        <f t="shared" si="17"/>
        <v>5.1308</v>
      </c>
      <c r="M30" s="52">
        <f t="shared" si="18"/>
        <v>2</v>
      </c>
      <c r="N30" s="52">
        <f t="shared" si="19"/>
        <v>10.2616</v>
      </c>
      <c r="O30" s="57"/>
      <c r="P30" s="57"/>
      <c r="Q30" s="59">
        <v>20.5</v>
      </c>
      <c r="R30" s="58">
        <f t="shared" si="9"/>
        <v>2.71</v>
      </c>
      <c r="S30" s="52">
        <f t="shared" si="10"/>
        <v>2</v>
      </c>
      <c r="T30" s="52">
        <f t="shared" si="11"/>
        <v>5.42</v>
      </c>
      <c r="U30" s="60">
        <f t="shared" si="12"/>
        <v>114.465522</v>
      </c>
      <c r="V30" s="58">
        <f t="shared" ref="V30:W30" si="28">C30/100</f>
        <v>1.02</v>
      </c>
      <c r="W30" s="58">
        <f t="shared" si="28"/>
        <v>2.02</v>
      </c>
      <c r="X30" s="58">
        <f t="shared" si="14"/>
        <v>5.42</v>
      </c>
      <c r="Y30" s="61">
        <f t="shared" si="15"/>
        <v>11.167368</v>
      </c>
      <c r="Z30" s="57"/>
      <c r="AA30" s="57"/>
      <c r="AB30" s="57"/>
      <c r="AC30" s="57"/>
      <c r="AD30" s="57"/>
      <c r="AE30" s="57"/>
      <c r="AF30" s="57"/>
      <c r="AG30" s="57"/>
      <c r="AH30" s="57"/>
      <c r="AI30" s="57"/>
      <c r="AJ30" s="57"/>
      <c r="AK30" s="57"/>
      <c r="AL30" s="57"/>
      <c r="AM30" s="57"/>
      <c r="AN30" s="57"/>
      <c r="AO30" s="57"/>
      <c r="AP30" s="57"/>
      <c r="AQ30" s="57"/>
      <c r="AR30" s="57"/>
      <c r="AS30" s="57"/>
    </row>
    <row r="31" ht="27.0" customHeight="1">
      <c r="A31" s="52">
        <v>13.0</v>
      </c>
      <c r="B31" s="62" t="s">
        <v>9</v>
      </c>
      <c r="C31" s="62">
        <v>98.0</v>
      </c>
      <c r="D31" s="62">
        <v>202.0</v>
      </c>
      <c r="E31" s="62">
        <v>272.0</v>
      </c>
      <c r="F31" s="62">
        <f t="shared" si="5"/>
        <v>0</v>
      </c>
      <c r="G31" s="63">
        <f t="shared" si="6"/>
        <v>110.382496</v>
      </c>
      <c r="H31" s="64">
        <f t="shared" si="7"/>
        <v>110.382496</v>
      </c>
      <c r="I31" s="65">
        <v>2.0</v>
      </c>
      <c r="J31" s="66">
        <f t="shared" si="8"/>
        <v>220.764992</v>
      </c>
      <c r="K31" s="57"/>
      <c r="L31" s="58">
        <f t="shared" si="17"/>
        <v>5.1308</v>
      </c>
      <c r="M31" s="52">
        <f t="shared" si="18"/>
        <v>2</v>
      </c>
      <c r="N31" s="52">
        <f t="shared" si="19"/>
        <v>10.2616</v>
      </c>
      <c r="O31" s="57"/>
      <c r="P31" s="57"/>
      <c r="Q31" s="59">
        <v>20.5</v>
      </c>
      <c r="R31" s="58">
        <f t="shared" si="9"/>
        <v>2.72</v>
      </c>
      <c r="S31" s="52">
        <f t="shared" si="10"/>
        <v>2</v>
      </c>
      <c r="T31" s="52">
        <f t="shared" si="11"/>
        <v>5.44</v>
      </c>
      <c r="U31" s="60">
        <f t="shared" si="12"/>
        <v>110.382496</v>
      </c>
      <c r="V31" s="58">
        <f t="shared" ref="V31:W31" si="29">C31/100</f>
        <v>0.98</v>
      </c>
      <c r="W31" s="58">
        <f t="shared" si="29"/>
        <v>2.02</v>
      </c>
      <c r="X31" s="58">
        <f t="shared" si="14"/>
        <v>5.44</v>
      </c>
      <c r="Y31" s="61">
        <f t="shared" si="15"/>
        <v>10.769024</v>
      </c>
      <c r="Z31" s="57"/>
      <c r="AA31" s="57"/>
      <c r="AB31" s="57"/>
      <c r="AC31" s="57"/>
      <c r="AD31" s="57"/>
      <c r="AE31" s="57"/>
      <c r="AF31" s="57"/>
      <c r="AG31" s="57"/>
      <c r="AH31" s="57"/>
      <c r="AI31" s="57"/>
      <c r="AJ31" s="57"/>
      <c r="AK31" s="57"/>
      <c r="AL31" s="57"/>
      <c r="AM31" s="57"/>
      <c r="AN31" s="57"/>
      <c r="AO31" s="57"/>
      <c r="AP31" s="57"/>
      <c r="AQ31" s="57"/>
      <c r="AR31" s="57"/>
      <c r="AS31" s="57"/>
    </row>
    <row r="32" ht="27.0" customHeight="1">
      <c r="A32" s="52">
        <v>14.0</v>
      </c>
      <c r="B32" s="62" t="s">
        <v>9</v>
      </c>
      <c r="C32" s="62">
        <v>96.0</v>
      </c>
      <c r="D32" s="62">
        <v>202.0</v>
      </c>
      <c r="E32" s="62">
        <v>272.0</v>
      </c>
      <c r="F32" s="62">
        <f t="shared" si="5"/>
        <v>0</v>
      </c>
      <c r="G32" s="63">
        <f t="shared" si="6"/>
        <v>108.129792</v>
      </c>
      <c r="H32" s="64">
        <f t="shared" si="7"/>
        <v>108.129792</v>
      </c>
      <c r="I32" s="65">
        <v>1.0</v>
      </c>
      <c r="J32" s="66">
        <f t="shared" si="8"/>
        <v>108.129792</v>
      </c>
      <c r="K32" s="57"/>
      <c r="L32" s="58">
        <f t="shared" si="17"/>
        <v>5.1308</v>
      </c>
      <c r="M32" s="52">
        <f t="shared" si="18"/>
        <v>1</v>
      </c>
      <c r="N32" s="52">
        <f t="shared" si="19"/>
        <v>5.1308</v>
      </c>
      <c r="O32" s="57"/>
      <c r="P32" s="57"/>
      <c r="Q32" s="59">
        <v>20.5</v>
      </c>
      <c r="R32" s="58">
        <f t="shared" si="9"/>
        <v>2.72</v>
      </c>
      <c r="S32" s="52">
        <f t="shared" si="10"/>
        <v>1</v>
      </c>
      <c r="T32" s="52">
        <f t="shared" si="11"/>
        <v>2.72</v>
      </c>
      <c r="U32" s="60">
        <f t="shared" si="12"/>
        <v>108.129792</v>
      </c>
      <c r="V32" s="58">
        <f t="shared" ref="V32:W32" si="30">C32/100</f>
        <v>0.96</v>
      </c>
      <c r="W32" s="58">
        <f t="shared" si="30"/>
        <v>2.02</v>
      </c>
      <c r="X32" s="58">
        <f t="shared" si="14"/>
        <v>2.72</v>
      </c>
      <c r="Y32" s="61">
        <f t="shared" si="15"/>
        <v>5.274624</v>
      </c>
      <c r="Z32" s="57"/>
      <c r="AA32" s="57"/>
      <c r="AB32" s="57"/>
      <c r="AC32" s="57"/>
      <c r="AD32" s="57"/>
      <c r="AE32" s="57"/>
      <c r="AF32" s="57"/>
      <c r="AG32" s="57"/>
      <c r="AH32" s="57"/>
      <c r="AI32" s="57"/>
      <c r="AJ32" s="57"/>
      <c r="AK32" s="57"/>
      <c r="AL32" s="57"/>
      <c r="AM32" s="57"/>
      <c r="AN32" s="57"/>
      <c r="AO32" s="57"/>
      <c r="AP32" s="57"/>
      <c r="AQ32" s="57"/>
      <c r="AR32" s="57"/>
      <c r="AS32" s="57"/>
    </row>
    <row r="33" ht="27.0" customHeight="1">
      <c r="A33" s="52">
        <v>15.0</v>
      </c>
      <c r="B33" s="62" t="s">
        <v>9</v>
      </c>
      <c r="C33" s="62">
        <v>97.0</v>
      </c>
      <c r="D33" s="62">
        <v>202.0</v>
      </c>
      <c r="E33" s="62">
        <v>273.0</v>
      </c>
      <c r="F33" s="62">
        <f t="shared" si="5"/>
        <v>0</v>
      </c>
      <c r="G33" s="63">
        <f t="shared" si="6"/>
        <v>109.657821</v>
      </c>
      <c r="H33" s="64">
        <f t="shared" si="7"/>
        <v>109.657821</v>
      </c>
      <c r="I33" s="65">
        <v>1.0</v>
      </c>
      <c r="J33" s="66">
        <f t="shared" si="8"/>
        <v>109.657821</v>
      </c>
      <c r="K33" s="57"/>
      <c r="L33" s="58">
        <f t="shared" si="17"/>
        <v>5.1308</v>
      </c>
      <c r="M33" s="52">
        <f t="shared" si="18"/>
        <v>1</v>
      </c>
      <c r="N33" s="52">
        <f t="shared" si="19"/>
        <v>5.1308</v>
      </c>
      <c r="O33" s="57"/>
      <c r="P33" s="57"/>
      <c r="Q33" s="59">
        <v>20.5</v>
      </c>
      <c r="R33" s="58">
        <f t="shared" si="9"/>
        <v>2.73</v>
      </c>
      <c r="S33" s="52">
        <f t="shared" si="10"/>
        <v>1</v>
      </c>
      <c r="T33" s="52">
        <f t="shared" si="11"/>
        <v>2.73</v>
      </c>
      <c r="U33" s="60">
        <f t="shared" si="12"/>
        <v>109.657821</v>
      </c>
      <c r="V33" s="58">
        <f t="shared" ref="V33:W33" si="31">C33/100</f>
        <v>0.97</v>
      </c>
      <c r="W33" s="58">
        <f t="shared" si="31"/>
        <v>2.02</v>
      </c>
      <c r="X33" s="58">
        <f t="shared" si="14"/>
        <v>2.73</v>
      </c>
      <c r="Y33" s="61">
        <f t="shared" si="15"/>
        <v>5.349162</v>
      </c>
      <c r="Z33" s="57"/>
      <c r="AA33" s="57"/>
      <c r="AB33" s="57"/>
      <c r="AC33" s="57"/>
      <c r="AD33" s="57"/>
      <c r="AE33" s="57"/>
      <c r="AF33" s="57"/>
      <c r="AG33" s="57"/>
      <c r="AH33" s="57"/>
      <c r="AI33" s="57"/>
      <c r="AJ33" s="57"/>
      <c r="AK33" s="57"/>
      <c r="AL33" s="57"/>
      <c r="AM33" s="57"/>
      <c r="AN33" s="57"/>
      <c r="AO33" s="57"/>
      <c r="AP33" s="57"/>
      <c r="AQ33" s="57"/>
      <c r="AR33" s="57"/>
      <c r="AS33" s="57"/>
    </row>
    <row r="34" ht="27.0" customHeight="1">
      <c r="A34" s="52">
        <v>16.0</v>
      </c>
      <c r="B34" s="62" t="s">
        <v>9</v>
      </c>
      <c r="C34" s="62">
        <v>103.0</v>
      </c>
      <c r="D34" s="62">
        <v>202.0</v>
      </c>
      <c r="E34" s="62">
        <v>272.0</v>
      </c>
      <c r="F34" s="62">
        <f t="shared" si="5"/>
        <v>0</v>
      </c>
      <c r="G34" s="63">
        <f t="shared" si="6"/>
        <v>116.014256</v>
      </c>
      <c r="H34" s="64">
        <f t="shared" si="7"/>
        <v>116.014256</v>
      </c>
      <c r="I34" s="65">
        <v>1.0</v>
      </c>
      <c r="J34" s="66">
        <f t="shared" si="8"/>
        <v>116.014256</v>
      </c>
      <c r="K34" s="57"/>
      <c r="L34" s="58">
        <f t="shared" si="17"/>
        <v>5.1308</v>
      </c>
      <c r="M34" s="52">
        <f t="shared" si="18"/>
        <v>1</v>
      </c>
      <c r="N34" s="52">
        <f t="shared" si="19"/>
        <v>5.1308</v>
      </c>
      <c r="O34" s="57"/>
      <c r="P34" s="57"/>
      <c r="Q34" s="59">
        <v>20.5</v>
      </c>
      <c r="R34" s="58">
        <f t="shared" si="9"/>
        <v>2.72</v>
      </c>
      <c r="S34" s="52">
        <f t="shared" si="10"/>
        <v>1</v>
      </c>
      <c r="T34" s="52">
        <f t="shared" si="11"/>
        <v>2.72</v>
      </c>
      <c r="U34" s="60">
        <f t="shared" si="12"/>
        <v>116.014256</v>
      </c>
      <c r="V34" s="58">
        <f t="shared" ref="V34:W34" si="32">C34/100</f>
        <v>1.03</v>
      </c>
      <c r="W34" s="58">
        <f t="shared" si="32"/>
        <v>2.02</v>
      </c>
      <c r="X34" s="58">
        <f t="shared" si="14"/>
        <v>2.72</v>
      </c>
      <c r="Y34" s="61">
        <f t="shared" si="15"/>
        <v>5.659232</v>
      </c>
      <c r="Z34" s="57"/>
      <c r="AA34" s="57"/>
      <c r="AB34" s="57"/>
      <c r="AC34" s="57"/>
      <c r="AD34" s="57"/>
      <c r="AE34" s="57"/>
      <c r="AF34" s="57"/>
      <c r="AG34" s="57"/>
      <c r="AH34" s="57"/>
      <c r="AI34" s="57"/>
      <c r="AJ34" s="57"/>
      <c r="AK34" s="57"/>
      <c r="AL34" s="57"/>
      <c r="AM34" s="57"/>
      <c r="AN34" s="57"/>
      <c r="AO34" s="57"/>
      <c r="AP34" s="57"/>
      <c r="AQ34" s="57"/>
      <c r="AR34" s="57"/>
      <c r="AS34" s="57"/>
    </row>
    <row r="35" ht="27.0" customHeight="1">
      <c r="A35" s="52">
        <v>17.0</v>
      </c>
      <c r="B35" s="62" t="s">
        <v>9</v>
      </c>
      <c r="C35" s="62">
        <v>101.0</v>
      </c>
      <c r="D35" s="62">
        <v>202.0</v>
      </c>
      <c r="E35" s="62">
        <v>271.0</v>
      </c>
      <c r="F35" s="62">
        <f t="shared" si="5"/>
        <v>0</v>
      </c>
      <c r="G35" s="63">
        <f t="shared" si="6"/>
        <v>113.343311</v>
      </c>
      <c r="H35" s="64">
        <f t="shared" si="7"/>
        <v>113.343311</v>
      </c>
      <c r="I35" s="65">
        <v>1.0</v>
      </c>
      <c r="J35" s="66">
        <f t="shared" si="8"/>
        <v>113.343311</v>
      </c>
      <c r="K35" s="57"/>
      <c r="L35" s="58">
        <f t="shared" si="17"/>
        <v>5.1308</v>
      </c>
      <c r="M35" s="52">
        <f t="shared" si="18"/>
        <v>1</v>
      </c>
      <c r="N35" s="52">
        <f t="shared" si="19"/>
        <v>5.1308</v>
      </c>
      <c r="O35" s="57"/>
      <c r="P35" s="57"/>
      <c r="Q35" s="59">
        <v>20.5</v>
      </c>
      <c r="R35" s="58">
        <f t="shared" si="9"/>
        <v>2.71</v>
      </c>
      <c r="S35" s="52">
        <f t="shared" si="10"/>
        <v>1</v>
      </c>
      <c r="T35" s="52">
        <f t="shared" si="11"/>
        <v>2.71</v>
      </c>
      <c r="U35" s="60">
        <f t="shared" si="12"/>
        <v>113.343311</v>
      </c>
      <c r="V35" s="58">
        <f t="shared" ref="V35:W35" si="33">C35/100</f>
        <v>1.01</v>
      </c>
      <c r="W35" s="58">
        <f t="shared" si="33"/>
        <v>2.02</v>
      </c>
      <c r="X35" s="58">
        <f t="shared" si="14"/>
        <v>2.71</v>
      </c>
      <c r="Y35" s="61">
        <f t="shared" si="15"/>
        <v>5.528942</v>
      </c>
      <c r="Z35" s="57"/>
      <c r="AA35" s="57"/>
      <c r="AB35" s="57"/>
      <c r="AC35" s="57"/>
      <c r="AD35" s="57"/>
      <c r="AE35" s="57"/>
      <c r="AF35" s="57"/>
      <c r="AG35" s="57"/>
      <c r="AH35" s="57"/>
      <c r="AI35" s="57"/>
      <c r="AJ35" s="57"/>
      <c r="AK35" s="57"/>
      <c r="AL35" s="57"/>
      <c r="AM35" s="57"/>
      <c r="AN35" s="57"/>
      <c r="AO35" s="57"/>
      <c r="AP35" s="57"/>
      <c r="AQ35" s="57"/>
      <c r="AR35" s="57"/>
      <c r="AS35" s="57"/>
    </row>
    <row r="36" ht="27.0" customHeight="1">
      <c r="A36" s="52">
        <v>18.0</v>
      </c>
      <c r="B36" s="53" t="s">
        <v>26</v>
      </c>
      <c r="C36" s="54">
        <v>82.0</v>
      </c>
      <c r="D36" s="54">
        <v>202.0</v>
      </c>
      <c r="E36" s="54">
        <v>218.0</v>
      </c>
      <c r="F36" s="54">
        <f t="shared" si="5"/>
        <v>0.8</v>
      </c>
      <c r="G36" s="55">
        <f t="shared" si="6"/>
        <v>59.580708</v>
      </c>
      <c r="H36" s="55">
        <f t="shared" si="7"/>
        <v>47.6645664</v>
      </c>
      <c r="I36" s="54">
        <v>1.0</v>
      </c>
      <c r="J36" s="56">
        <f t="shared" si="8"/>
        <v>47.6645664</v>
      </c>
      <c r="K36" s="57"/>
      <c r="L36" s="31">
        <f t="shared" si="17"/>
        <v>5.1308</v>
      </c>
      <c r="M36" s="67">
        <f t="shared" si="18"/>
        <v>1</v>
      </c>
      <c r="N36" s="67">
        <f t="shared" si="19"/>
        <v>5.1308</v>
      </c>
      <c r="O36" s="57"/>
      <c r="P36" s="57"/>
      <c r="Q36" s="59">
        <v>16.5</v>
      </c>
      <c r="R36" s="58">
        <f t="shared" si="9"/>
        <v>2.18</v>
      </c>
      <c r="S36" s="52">
        <f t="shared" si="10"/>
        <v>1</v>
      </c>
      <c r="T36" s="52">
        <f t="shared" si="11"/>
        <v>2.18</v>
      </c>
      <c r="U36" s="60">
        <f t="shared" si="12"/>
        <v>59.580708</v>
      </c>
      <c r="V36" s="58">
        <f t="shared" ref="V36:W36" si="34">C36/100</f>
        <v>0.82</v>
      </c>
      <c r="W36" s="58">
        <f t="shared" si="34"/>
        <v>2.02</v>
      </c>
      <c r="X36" s="58">
        <f t="shared" si="14"/>
        <v>2.18</v>
      </c>
      <c r="Y36" s="61">
        <f t="shared" si="15"/>
        <v>3.610952</v>
      </c>
      <c r="Z36" s="57"/>
      <c r="AA36" s="57"/>
      <c r="AB36" s="57"/>
      <c r="AC36" s="57"/>
      <c r="AD36" s="57"/>
      <c r="AE36" s="57"/>
      <c r="AF36" s="57"/>
      <c r="AG36" s="57"/>
      <c r="AH36" s="57"/>
      <c r="AI36" s="57"/>
      <c r="AJ36" s="57"/>
      <c r="AK36" s="57"/>
      <c r="AL36" s="57"/>
      <c r="AM36" s="57"/>
      <c r="AN36" s="57"/>
      <c r="AO36" s="57"/>
      <c r="AP36" s="57"/>
      <c r="AQ36" s="57"/>
      <c r="AR36" s="57"/>
      <c r="AS36" s="57"/>
    </row>
    <row r="37" ht="27.0" customHeight="1">
      <c r="A37" s="52">
        <v>19.0</v>
      </c>
      <c r="B37" s="62" t="s">
        <v>10</v>
      </c>
      <c r="C37" s="62">
        <v>100.0</v>
      </c>
      <c r="D37" s="62">
        <v>202.0</v>
      </c>
      <c r="E37" s="62">
        <v>273.0</v>
      </c>
      <c r="F37" s="62">
        <f t="shared" si="5"/>
        <v>0</v>
      </c>
      <c r="G37" s="63">
        <f t="shared" si="6"/>
        <v>90.9909</v>
      </c>
      <c r="H37" s="64">
        <f t="shared" si="7"/>
        <v>90.9909</v>
      </c>
      <c r="I37" s="65">
        <v>2.0</v>
      </c>
      <c r="J37" s="66">
        <f t="shared" si="8"/>
        <v>181.9818</v>
      </c>
      <c r="K37" s="57"/>
      <c r="L37" s="31"/>
      <c r="M37" s="67">
        <f t="shared" si="18"/>
        <v>2</v>
      </c>
      <c r="N37" s="67"/>
      <c r="O37" s="57"/>
      <c r="P37" s="57"/>
      <c r="Q37" s="59">
        <v>16.5</v>
      </c>
      <c r="R37" s="58">
        <f t="shared" si="9"/>
        <v>2.73</v>
      </c>
      <c r="S37" s="52">
        <f t="shared" si="10"/>
        <v>2</v>
      </c>
      <c r="T37" s="52">
        <f t="shared" si="11"/>
        <v>5.46</v>
      </c>
      <c r="U37" s="60">
        <f t="shared" si="12"/>
        <v>90.9909</v>
      </c>
      <c r="V37" s="58">
        <f t="shared" ref="V37:W37" si="35">C37/100</f>
        <v>1</v>
      </c>
      <c r="W37" s="58">
        <f t="shared" si="35"/>
        <v>2.02</v>
      </c>
      <c r="X37" s="58">
        <f t="shared" si="14"/>
        <v>5.46</v>
      </c>
      <c r="Y37" s="61">
        <f t="shared" si="15"/>
        <v>11.0292</v>
      </c>
      <c r="Z37" s="57"/>
      <c r="AA37" s="57"/>
      <c r="AB37" s="57"/>
      <c r="AC37" s="57"/>
      <c r="AD37" s="57"/>
      <c r="AE37" s="57"/>
      <c r="AF37" s="57"/>
      <c r="AG37" s="57"/>
      <c r="AH37" s="57"/>
      <c r="AI37" s="57"/>
      <c r="AJ37" s="57"/>
      <c r="AK37" s="57"/>
      <c r="AL37" s="57"/>
      <c r="AM37" s="57"/>
      <c r="AN37" s="57"/>
      <c r="AO37" s="57"/>
      <c r="AP37" s="57"/>
      <c r="AQ37" s="57"/>
      <c r="AR37" s="57"/>
      <c r="AS37" s="57"/>
    </row>
    <row r="38" ht="27.0" customHeight="1">
      <c r="A38" s="52">
        <v>20.0</v>
      </c>
      <c r="B38" s="62" t="s">
        <v>10</v>
      </c>
      <c r="C38" s="62">
        <v>101.0</v>
      </c>
      <c r="D38" s="62">
        <v>202.0</v>
      </c>
      <c r="E38" s="62">
        <v>272.0</v>
      </c>
      <c r="F38" s="62">
        <f t="shared" si="5"/>
        <v>0</v>
      </c>
      <c r="G38" s="63">
        <f t="shared" si="6"/>
        <v>91.564176</v>
      </c>
      <c r="H38" s="64">
        <f t="shared" si="7"/>
        <v>91.564176</v>
      </c>
      <c r="I38" s="65">
        <v>1.0</v>
      </c>
      <c r="J38" s="66">
        <f t="shared" si="8"/>
        <v>91.564176</v>
      </c>
      <c r="K38" s="57"/>
      <c r="L38" s="31"/>
      <c r="M38" s="67">
        <f t="shared" si="18"/>
        <v>1</v>
      </c>
      <c r="N38" s="67"/>
      <c r="O38" s="57"/>
      <c r="P38" s="57"/>
      <c r="Q38" s="59">
        <v>16.5</v>
      </c>
      <c r="R38" s="58">
        <f t="shared" si="9"/>
        <v>2.72</v>
      </c>
      <c r="S38" s="52">
        <f t="shared" si="10"/>
        <v>1</v>
      </c>
      <c r="T38" s="52">
        <f t="shared" si="11"/>
        <v>2.72</v>
      </c>
      <c r="U38" s="60">
        <f t="shared" si="12"/>
        <v>91.564176</v>
      </c>
      <c r="V38" s="58">
        <f t="shared" ref="V38:W38" si="36">C38/100</f>
        <v>1.01</v>
      </c>
      <c r="W38" s="58">
        <f t="shared" si="36"/>
        <v>2.02</v>
      </c>
      <c r="X38" s="58">
        <f t="shared" si="14"/>
        <v>2.72</v>
      </c>
      <c r="Y38" s="61">
        <f t="shared" si="15"/>
        <v>5.549344</v>
      </c>
      <c r="Z38" s="57"/>
      <c r="AA38" s="57"/>
      <c r="AB38" s="57"/>
      <c r="AC38" s="57"/>
      <c r="AD38" s="57"/>
      <c r="AE38" s="57"/>
      <c r="AF38" s="57"/>
      <c r="AG38" s="57"/>
      <c r="AH38" s="57"/>
      <c r="AI38" s="57"/>
      <c r="AJ38" s="57"/>
      <c r="AK38" s="57"/>
      <c r="AL38" s="57"/>
      <c r="AM38" s="57"/>
      <c r="AN38" s="57"/>
      <c r="AO38" s="57"/>
      <c r="AP38" s="57"/>
      <c r="AQ38" s="57"/>
      <c r="AR38" s="57"/>
      <c r="AS38" s="57"/>
    </row>
    <row r="39" ht="27.0" customHeight="1">
      <c r="A39" s="52">
        <v>21.0</v>
      </c>
      <c r="B39" s="62" t="s">
        <v>10</v>
      </c>
      <c r="C39" s="62">
        <v>104.0</v>
      </c>
      <c r="D39" s="62">
        <v>202.0</v>
      </c>
      <c r="E39" s="62">
        <v>272.0</v>
      </c>
      <c r="F39" s="62">
        <f t="shared" si="5"/>
        <v>0</v>
      </c>
      <c r="G39" s="63">
        <f t="shared" si="6"/>
        <v>94.283904</v>
      </c>
      <c r="H39" s="64">
        <f t="shared" si="7"/>
        <v>94.283904</v>
      </c>
      <c r="I39" s="65">
        <v>1.0</v>
      </c>
      <c r="J39" s="66">
        <f t="shared" si="8"/>
        <v>94.283904</v>
      </c>
      <c r="K39" s="57"/>
      <c r="L39" s="31"/>
      <c r="M39" s="67">
        <f t="shared" si="18"/>
        <v>1</v>
      </c>
      <c r="N39" s="67"/>
      <c r="O39" s="57"/>
      <c r="P39" s="57"/>
      <c r="Q39" s="59">
        <v>16.5</v>
      </c>
      <c r="R39" s="58">
        <f t="shared" si="9"/>
        <v>2.72</v>
      </c>
      <c r="S39" s="52">
        <f t="shared" si="10"/>
        <v>1</v>
      </c>
      <c r="T39" s="52">
        <f t="shared" si="11"/>
        <v>2.72</v>
      </c>
      <c r="U39" s="60">
        <f t="shared" si="12"/>
        <v>94.283904</v>
      </c>
      <c r="V39" s="58">
        <f t="shared" ref="V39:W39" si="37">C39/100</f>
        <v>1.04</v>
      </c>
      <c r="W39" s="58">
        <f t="shared" si="37"/>
        <v>2.02</v>
      </c>
      <c r="X39" s="58">
        <f t="shared" si="14"/>
        <v>2.72</v>
      </c>
      <c r="Y39" s="61">
        <f t="shared" si="15"/>
        <v>5.714176</v>
      </c>
      <c r="Z39" s="57"/>
      <c r="AA39" s="57"/>
      <c r="AB39" s="57"/>
      <c r="AC39" s="57"/>
      <c r="AD39" s="57"/>
      <c r="AE39" s="57"/>
      <c r="AF39" s="57"/>
      <c r="AG39" s="57"/>
      <c r="AH39" s="57"/>
      <c r="AI39" s="57"/>
      <c r="AJ39" s="57"/>
      <c r="AK39" s="57"/>
      <c r="AL39" s="57"/>
      <c r="AM39" s="57"/>
      <c r="AN39" s="57"/>
      <c r="AO39" s="57"/>
      <c r="AP39" s="57"/>
      <c r="AQ39" s="57"/>
      <c r="AR39" s="57"/>
      <c r="AS39" s="57"/>
    </row>
    <row r="40" ht="27.0" customHeight="1">
      <c r="A40" s="52">
        <v>22.0</v>
      </c>
      <c r="B40" s="62" t="s">
        <v>10</v>
      </c>
      <c r="C40" s="62">
        <v>106.0</v>
      </c>
      <c r="D40" s="62">
        <v>202.0</v>
      </c>
      <c r="E40" s="62">
        <v>272.0</v>
      </c>
      <c r="F40" s="62">
        <f t="shared" si="5"/>
        <v>0</v>
      </c>
      <c r="G40" s="63">
        <f t="shared" si="6"/>
        <v>96.097056</v>
      </c>
      <c r="H40" s="64">
        <f t="shared" si="7"/>
        <v>96.097056</v>
      </c>
      <c r="I40" s="65">
        <v>1.0</v>
      </c>
      <c r="J40" s="66">
        <f t="shared" si="8"/>
        <v>96.097056</v>
      </c>
      <c r="K40" s="57"/>
      <c r="L40" s="31"/>
      <c r="M40" s="67">
        <f t="shared" si="18"/>
        <v>1</v>
      </c>
      <c r="N40" s="67"/>
      <c r="O40" s="57"/>
      <c r="P40" s="57"/>
      <c r="Q40" s="59">
        <v>16.5</v>
      </c>
      <c r="R40" s="58">
        <f t="shared" si="9"/>
        <v>2.72</v>
      </c>
      <c r="S40" s="52">
        <f t="shared" si="10"/>
        <v>1</v>
      </c>
      <c r="T40" s="52">
        <f t="shared" si="11"/>
        <v>2.72</v>
      </c>
      <c r="U40" s="60">
        <f t="shared" si="12"/>
        <v>96.097056</v>
      </c>
      <c r="V40" s="58">
        <f t="shared" ref="V40:W40" si="38">C40/100</f>
        <v>1.06</v>
      </c>
      <c r="W40" s="58">
        <f t="shared" si="38"/>
        <v>2.02</v>
      </c>
      <c r="X40" s="58">
        <f t="shared" si="14"/>
        <v>2.72</v>
      </c>
      <c r="Y40" s="61">
        <f t="shared" si="15"/>
        <v>5.824064</v>
      </c>
      <c r="Z40" s="57"/>
      <c r="AA40" s="57"/>
      <c r="AB40" s="57"/>
      <c r="AC40" s="57"/>
      <c r="AD40" s="57"/>
      <c r="AE40" s="57"/>
      <c r="AF40" s="57"/>
      <c r="AG40" s="57"/>
      <c r="AH40" s="57"/>
      <c r="AI40" s="57"/>
      <c r="AJ40" s="57"/>
      <c r="AK40" s="57"/>
      <c r="AL40" s="57"/>
      <c r="AM40" s="57"/>
      <c r="AN40" s="57"/>
      <c r="AO40" s="57"/>
      <c r="AP40" s="57"/>
      <c r="AQ40" s="57"/>
      <c r="AR40" s="57"/>
      <c r="AS40" s="57"/>
    </row>
    <row r="41" ht="27.0" customHeight="1">
      <c r="A41" s="52">
        <v>23.0</v>
      </c>
      <c r="B41" s="62" t="s">
        <v>10</v>
      </c>
      <c r="C41" s="62">
        <v>103.0</v>
      </c>
      <c r="D41" s="62">
        <v>202.0</v>
      </c>
      <c r="E41" s="62">
        <v>272.0</v>
      </c>
      <c r="F41" s="62">
        <f t="shared" si="5"/>
        <v>0</v>
      </c>
      <c r="G41" s="63">
        <f t="shared" si="6"/>
        <v>93.377328</v>
      </c>
      <c r="H41" s="64">
        <f t="shared" si="7"/>
        <v>93.377328</v>
      </c>
      <c r="I41" s="65">
        <v>1.0</v>
      </c>
      <c r="J41" s="66">
        <f t="shared" si="8"/>
        <v>93.377328</v>
      </c>
      <c r="K41" s="57"/>
      <c r="L41" s="31"/>
      <c r="M41" s="67">
        <f t="shared" si="18"/>
        <v>1</v>
      </c>
      <c r="N41" s="67"/>
      <c r="O41" s="57"/>
      <c r="P41" s="57"/>
      <c r="Q41" s="59">
        <v>16.5</v>
      </c>
      <c r="R41" s="58">
        <f t="shared" si="9"/>
        <v>2.72</v>
      </c>
      <c r="S41" s="52">
        <f t="shared" si="10"/>
        <v>1</v>
      </c>
      <c r="T41" s="52">
        <f t="shared" si="11"/>
        <v>2.72</v>
      </c>
      <c r="U41" s="60">
        <f t="shared" si="12"/>
        <v>93.377328</v>
      </c>
      <c r="V41" s="58">
        <f t="shared" ref="V41:W41" si="39">C41/100</f>
        <v>1.03</v>
      </c>
      <c r="W41" s="58">
        <f t="shared" si="39"/>
        <v>2.02</v>
      </c>
      <c r="X41" s="58">
        <f t="shared" si="14"/>
        <v>2.72</v>
      </c>
      <c r="Y41" s="61">
        <f t="shared" si="15"/>
        <v>5.659232</v>
      </c>
      <c r="Z41" s="57"/>
      <c r="AA41" s="57"/>
      <c r="AB41" s="57"/>
      <c r="AC41" s="57"/>
      <c r="AD41" s="57"/>
      <c r="AE41" s="57"/>
      <c r="AF41" s="57"/>
      <c r="AG41" s="57"/>
      <c r="AH41" s="57"/>
      <c r="AI41" s="57"/>
      <c r="AJ41" s="57"/>
      <c r="AK41" s="57"/>
      <c r="AL41" s="57"/>
      <c r="AM41" s="57"/>
      <c r="AN41" s="57"/>
      <c r="AO41" s="57"/>
      <c r="AP41" s="57"/>
      <c r="AQ41" s="57"/>
      <c r="AR41" s="57"/>
      <c r="AS41" s="57"/>
    </row>
    <row r="42" ht="27.0" customHeight="1">
      <c r="A42" s="52">
        <v>24.0</v>
      </c>
      <c r="B42" s="62" t="s">
        <v>10</v>
      </c>
      <c r="C42" s="62">
        <v>102.0</v>
      </c>
      <c r="D42" s="62">
        <v>202.0</v>
      </c>
      <c r="E42" s="62">
        <v>272.0</v>
      </c>
      <c r="F42" s="62">
        <f t="shared" si="5"/>
        <v>0</v>
      </c>
      <c r="G42" s="63">
        <f t="shared" si="6"/>
        <v>92.470752</v>
      </c>
      <c r="H42" s="64">
        <f t="shared" si="7"/>
        <v>92.470752</v>
      </c>
      <c r="I42" s="65">
        <v>1.0</v>
      </c>
      <c r="J42" s="66">
        <f t="shared" si="8"/>
        <v>92.470752</v>
      </c>
      <c r="K42" s="57"/>
      <c r="L42" s="31"/>
      <c r="M42" s="67">
        <f t="shared" si="18"/>
        <v>1</v>
      </c>
      <c r="N42" s="67"/>
      <c r="O42" s="57"/>
      <c r="P42" s="57"/>
      <c r="Q42" s="59">
        <v>16.5</v>
      </c>
      <c r="R42" s="58">
        <f t="shared" si="9"/>
        <v>2.72</v>
      </c>
      <c r="S42" s="52">
        <f t="shared" si="10"/>
        <v>1</v>
      </c>
      <c r="T42" s="52">
        <f t="shared" si="11"/>
        <v>2.72</v>
      </c>
      <c r="U42" s="60">
        <f t="shared" si="12"/>
        <v>92.470752</v>
      </c>
      <c r="V42" s="58">
        <f t="shared" ref="V42:W42" si="40">C42/100</f>
        <v>1.02</v>
      </c>
      <c r="W42" s="58">
        <f t="shared" si="40"/>
        <v>2.02</v>
      </c>
      <c r="X42" s="58">
        <f t="shared" si="14"/>
        <v>2.72</v>
      </c>
      <c r="Y42" s="61">
        <f t="shared" si="15"/>
        <v>5.604288</v>
      </c>
      <c r="Z42" s="57"/>
      <c r="AA42" s="57"/>
      <c r="AB42" s="57"/>
      <c r="AC42" s="57"/>
      <c r="AD42" s="57"/>
      <c r="AE42" s="57"/>
      <c r="AF42" s="57"/>
      <c r="AG42" s="57"/>
      <c r="AH42" s="57"/>
      <c r="AI42" s="57"/>
      <c r="AJ42" s="57"/>
      <c r="AK42" s="57"/>
      <c r="AL42" s="57"/>
      <c r="AM42" s="57"/>
      <c r="AN42" s="57"/>
      <c r="AO42" s="57"/>
      <c r="AP42" s="57"/>
      <c r="AQ42" s="57"/>
      <c r="AR42" s="57"/>
      <c r="AS42" s="57"/>
    </row>
    <row r="43" ht="27.0" customHeight="1">
      <c r="A43" s="52">
        <v>25.0</v>
      </c>
      <c r="B43" s="62" t="s">
        <v>10</v>
      </c>
      <c r="C43" s="62">
        <v>110.0</v>
      </c>
      <c r="D43" s="62">
        <v>202.0</v>
      </c>
      <c r="E43" s="62">
        <v>273.0</v>
      </c>
      <c r="F43" s="62">
        <f t="shared" si="5"/>
        <v>0</v>
      </c>
      <c r="G43" s="63">
        <f t="shared" si="6"/>
        <v>100.08999</v>
      </c>
      <c r="H43" s="64">
        <f t="shared" si="7"/>
        <v>100.08999</v>
      </c>
      <c r="I43" s="65">
        <v>1.0</v>
      </c>
      <c r="J43" s="66">
        <f t="shared" si="8"/>
        <v>100.08999</v>
      </c>
      <c r="K43" s="57"/>
      <c r="L43" s="31"/>
      <c r="M43" s="67">
        <f t="shared" si="18"/>
        <v>1</v>
      </c>
      <c r="N43" s="67"/>
      <c r="O43" s="57"/>
      <c r="P43" s="57"/>
      <c r="Q43" s="59">
        <v>16.5</v>
      </c>
      <c r="R43" s="58">
        <f t="shared" si="9"/>
        <v>2.73</v>
      </c>
      <c r="S43" s="52">
        <f t="shared" si="10"/>
        <v>1</v>
      </c>
      <c r="T43" s="52">
        <f t="shared" si="11"/>
        <v>2.73</v>
      </c>
      <c r="U43" s="60">
        <f t="shared" si="12"/>
        <v>100.08999</v>
      </c>
      <c r="V43" s="58">
        <f t="shared" ref="V43:W43" si="41">C43/100</f>
        <v>1.1</v>
      </c>
      <c r="W43" s="58">
        <f t="shared" si="41"/>
        <v>2.02</v>
      </c>
      <c r="X43" s="58">
        <f t="shared" si="14"/>
        <v>2.73</v>
      </c>
      <c r="Y43" s="61">
        <f t="shared" si="15"/>
        <v>6.06606</v>
      </c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</row>
    <row r="44" ht="27.0" customHeight="1">
      <c r="A44" s="52">
        <v>26.0</v>
      </c>
      <c r="B44" s="62" t="s">
        <v>10</v>
      </c>
      <c r="C44" s="62">
        <v>100.0</v>
      </c>
      <c r="D44" s="62">
        <v>202.0</v>
      </c>
      <c r="E44" s="62">
        <v>272.0</v>
      </c>
      <c r="F44" s="62">
        <f t="shared" si="5"/>
        <v>0</v>
      </c>
      <c r="G44" s="63">
        <f t="shared" si="6"/>
        <v>90.6576</v>
      </c>
      <c r="H44" s="64">
        <f t="shared" si="7"/>
        <v>90.6576</v>
      </c>
      <c r="I44" s="65">
        <v>2.0</v>
      </c>
      <c r="J44" s="66">
        <f t="shared" si="8"/>
        <v>181.3152</v>
      </c>
      <c r="K44" s="57"/>
      <c r="L44" s="31"/>
      <c r="M44" s="67"/>
      <c r="N44" s="67"/>
      <c r="O44" s="57"/>
      <c r="P44" s="57"/>
      <c r="Q44" s="59">
        <v>16.5</v>
      </c>
      <c r="R44" s="58">
        <f t="shared" si="9"/>
        <v>2.72</v>
      </c>
      <c r="S44" s="52">
        <f t="shared" si="10"/>
        <v>2</v>
      </c>
      <c r="T44" s="52">
        <f t="shared" si="11"/>
        <v>5.44</v>
      </c>
      <c r="U44" s="60">
        <f t="shared" si="12"/>
        <v>90.6576</v>
      </c>
      <c r="V44" s="58">
        <f t="shared" ref="V44:W44" si="42">C44/100</f>
        <v>1</v>
      </c>
      <c r="W44" s="58">
        <f t="shared" si="42"/>
        <v>2.02</v>
      </c>
      <c r="X44" s="58">
        <f t="shared" si="14"/>
        <v>5.44</v>
      </c>
      <c r="Y44" s="61">
        <f t="shared" si="15"/>
        <v>10.9888</v>
      </c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</row>
    <row r="45" ht="27.0" customHeight="1">
      <c r="A45" s="52">
        <v>27.0</v>
      </c>
      <c r="B45" s="62" t="s">
        <v>10</v>
      </c>
      <c r="C45" s="62">
        <v>109.0</v>
      </c>
      <c r="D45" s="62">
        <v>202.0</v>
      </c>
      <c r="E45" s="62">
        <v>273.0</v>
      </c>
      <c r="F45" s="62">
        <f t="shared" si="5"/>
        <v>0</v>
      </c>
      <c r="G45" s="63">
        <f t="shared" si="6"/>
        <v>99.180081</v>
      </c>
      <c r="H45" s="64">
        <f t="shared" si="7"/>
        <v>99.180081</v>
      </c>
      <c r="I45" s="65">
        <v>1.0</v>
      </c>
      <c r="J45" s="66">
        <f t="shared" si="8"/>
        <v>99.180081</v>
      </c>
      <c r="K45" s="57"/>
      <c r="L45" s="31"/>
      <c r="M45" s="67"/>
      <c r="N45" s="67"/>
      <c r="O45" s="57"/>
      <c r="P45" s="57"/>
      <c r="Q45" s="59">
        <v>16.5</v>
      </c>
      <c r="R45" s="58">
        <f t="shared" si="9"/>
        <v>2.73</v>
      </c>
      <c r="S45" s="52">
        <f t="shared" si="10"/>
        <v>1</v>
      </c>
      <c r="T45" s="52">
        <f t="shared" si="11"/>
        <v>2.73</v>
      </c>
      <c r="U45" s="60">
        <f t="shared" si="12"/>
        <v>99.180081</v>
      </c>
      <c r="V45" s="58">
        <f t="shared" ref="V45:W45" si="43">C45/100</f>
        <v>1.09</v>
      </c>
      <c r="W45" s="58">
        <f t="shared" si="43"/>
        <v>2.02</v>
      </c>
      <c r="X45" s="58">
        <f t="shared" si="14"/>
        <v>2.73</v>
      </c>
      <c r="Y45" s="61">
        <f t="shared" si="15"/>
        <v>6.010914</v>
      </c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</row>
    <row r="46" ht="27.0" customHeight="1">
      <c r="A46" s="52">
        <v>28.0</v>
      </c>
      <c r="B46" s="62" t="s">
        <v>10</v>
      </c>
      <c r="C46" s="62">
        <v>95.0</v>
      </c>
      <c r="D46" s="62">
        <v>202.0</v>
      </c>
      <c r="E46" s="62">
        <v>327.0</v>
      </c>
      <c r="F46" s="62">
        <f t="shared" si="5"/>
        <v>0</v>
      </c>
      <c r="G46" s="63">
        <f t="shared" si="6"/>
        <v>103.539645</v>
      </c>
      <c r="H46" s="64">
        <f t="shared" si="7"/>
        <v>103.539645</v>
      </c>
      <c r="I46" s="65">
        <v>1.0</v>
      </c>
      <c r="J46" s="68">
        <f t="shared" si="8"/>
        <v>103.539645</v>
      </c>
      <c r="K46" s="1"/>
      <c r="L46" s="69"/>
      <c r="M46" s="70"/>
      <c r="N46" s="70"/>
      <c r="O46" s="1"/>
      <c r="P46" s="1"/>
      <c r="Q46" s="59">
        <v>16.5</v>
      </c>
      <c r="R46" s="58">
        <f t="shared" si="9"/>
        <v>3.27</v>
      </c>
      <c r="S46" s="52">
        <f t="shared" si="10"/>
        <v>1</v>
      </c>
      <c r="T46" s="52">
        <f t="shared" si="11"/>
        <v>3.27</v>
      </c>
      <c r="U46" s="60">
        <f t="shared" si="12"/>
        <v>103.539645</v>
      </c>
      <c r="V46" s="58">
        <f t="shared" ref="V46:W46" si="44">C46/100</f>
        <v>0.95</v>
      </c>
      <c r="W46" s="58">
        <f t="shared" si="44"/>
        <v>2.02</v>
      </c>
      <c r="X46" s="58">
        <f t="shared" si="14"/>
        <v>3.27</v>
      </c>
      <c r="Y46" s="61">
        <f t="shared" si="15"/>
        <v>6.27513</v>
      </c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</row>
    <row r="47" ht="27.0" customHeight="1">
      <c r="A47" s="52">
        <v>29.0</v>
      </c>
      <c r="B47" s="53" t="s">
        <v>27</v>
      </c>
      <c r="C47" s="54">
        <v>89.0</v>
      </c>
      <c r="D47" s="54">
        <v>202.0</v>
      </c>
      <c r="E47" s="54">
        <v>215.0</v>
      </c>
      <c r="F47" s="54">
        <f t="shared" si="5"/>
        <v>0.8</v>
      </c>
      <c r="G47" s="55">
        <f t="shared" si="6"/>
        <v>48.315875</v>
      </c>
      <c r="H47" s="55">
        <f t="shared" si="7"/>
        <v>38.6527</v>
      </c>
      <c r="I47" s="54">
        <v>1.0</v>
      </c>
      <c r="J47" s="56">
        <f t="shared" si="8"/>
        <v>38.6527</v>
      </c>
      <c r="K47" s="1"/>
      <c r="L47" s="69"/>
      <c r="M47" s="70"/>
      <c r="N47" s="70"/>
      <c r="O47" s="1"/>
      <c r="P47" s="1"/>
      <c r="Q47" s="71">
        <v>12.5</v>
      </c>
      <c r="R47" s="58">
        <f t="shared" si="9"/>
        <v>2.15</v>
      </c>
      <c r="S47" s="52">
        <f t="shared" si="10"/>
        <v>1</v>
      </c>
      <c r="T47" s="52">
        <f t="shared" si="11"/>
        <v>2.15</v>
      </c>
      <c r="U47" s="60">
        <f t="shared" si="12"/>
        <v>48.315875</v>
      </c>
      <c r="V47" s="58">
        <f t="shared" ref="V47:W47" si="45">C47/100</f>
        <v>0.89</v>
      </c>
      <c r="W47" s="58">
        <f t="shared" si="45"/>
        <v>2.02</v>
      </c>
      <c r="X47" s="58">
        <f t="shared" si="14"/>
        <v>2.15</v>
      </c>
      <c r="Y47" s="61">
        <f t="shared" si="15"/>
        <v>3.86527</v>
      </c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</row>
    <row r="48" ht="27.0" customHeight="1">
      <c r="A48" s="52">
        <v>30.0</v>
      </c>
      <c r="B48" s="62" t="s">
        <v>28</v>
      </c>
      <c r="C48" s="62">
        <v>100.0</v>
      </c>
      <c r="D48" s="62">
        <v>202.0</v>
      </c>
      <c r="E48" s="62">
        <v>216.0</v>
      </c>
      <c r="F48" s="62">
        <f t="shared" si="5"/>
        <v>0</v>
      </c>
      <c r="G48" s="63">
        <f t="shared" si="6"/>
        <v>54.54</v>
      </c>
      <c r="H48" s="64">
        <f t="shared" si="7"/>
        <v>54.54</v>
      </c>
      <c r="I48" s="65">
        <v>1.0</v>
      </c>
      <c r="J48" s="68">
        <f t="shared" si="8"/>
        <v>54.54</v>
      </c>
      <c r="K48" s="1"/>
      <c r="L48" s="69"/>
      <c r="M48" s="70"/>
      <c r="N48" s="70"/>
      <c r="O48" s="1"/>
      <c r="P48" s="1"/>
      <c r="Q48" s="71">
        <v>12.5</v>
      </c>
      <c r="R48" s="58">
        <f t="shared" si="9"/>
        <v>2.16</v>
      </c>
      <c r="S48" s="52">
        <f t="shared" si="10"/>
        <v>1</v>
      </c>
      <c r="T48" s="52">
        <f t="shared" si="11"/>
        <v>2.16</v>
      </c>
      <c r="U48" s="60">
        <f t="shared" si="12"/>
        <v>54.54</v>
      </c>
      <c r="V48" s="58">
        <f t="shared" ref="V48:W48" si="46">C48/100</f>
        <v>1</v>
      </c>
      <c r="W48" s="58">
        <f t="shared" si="46"/>
        <v>2.02</v>
      </c>
      <c r="X48" s="58">
        <f t="shared" si="14"/>
        <v>2.16</v>
      </c>
      <c r="Y48" s="61">
        <f t="shared" si="15"/>
        <v>4.3632</v>
      </c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</row>
    <row r="49" ht="27.0" customHeight="1">
      <c r="A49" s="52">
        <v>31.0</v>
      </c>
      <c r="B49" s="62" t="s">
        <v>28</v>
      </c>
      <c r="C49" s="62">
        <v>101.0</v>
      </c>
      <c r="D49" s="62">
        <v>202.0</v>
      </c>
      <c r="E49" s="62">
        <v>215.0</v>
      </c>
      <c r="F49" s="62">
        <f t="shared" si="5"/>
        <v>0</v>
      </c>
      <c r="G49" s="63">
        <f t="shared" si="6"/>
        <v>54.830375</v>
      </c>
      <c r="H49" s="64">
        <f t="shared" si="7"/>
        <v>54.830375</v>
      </c>
      <c r="I49" s="65">
        <v>2.0</v>
      </c>
      <c r="J49" s="68">
        <f t="shared" si="8"/>
        <v>109.66075</v>
      </c>
      <c r="K49" s="1"/>
      <c r="L49" s="69"/>
      <c r="M49" s="70"/>
      <c r="N49" s="70"/>
      <c r="O49" s="1"/>
      <c r="P49" s="1"/>
      <c r="Q49" s="71">
        <v>12.5</v>
      </c>
      <c r="R49" s="58">
        <f t="shared" si="9"/>
        <v>2.15</v>
      </c>
      <c r="S49" s="52">
        <f t="shared" si="10"/>
        <v>2</v>
      </c>
      <c r="T49" s="52">
        <f t="shared" si="11"/>
        <v>4.3</v>
      </c>
      <c r="U49" s="60">
        <f t="shared" si="12"/>
        <v>54.830375</v>
      </c>
      <c r="V49" s="58">
        <f t="shared" ref="V49:W49" si="47">C49/100</f>
        <v>1.01</v>
      </c>
      <c r="W49" s="58">
        <f t="shared" si="47"/>
        <v>2.02</v>
      </c>
      <c r="X49" s="58">
        <f t="shared" si="14"/>
        <v>4.3</v>
      </c>
      <c r="Y49" s="61">
        <f t="shared" si="15"/>
        <v>8.77286</v>
      </c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</row>
    <row r="50" ht="27.0" customHeight="1">
      <c r="A50" s="52">
        <v>32.0</v>
      </c>
      <c r="B50" s="62" t="s">
        <v>28</v>
      </c>
      <c r="C50" s="62">
        <v>104.0</v>
      </c>
      <c r="D50" s="62">
        <v>202.0</v>
      </c>
      <c r="E50" s="62">
        <v>216.0</v>
      </c>
      <c r="F50" s="62">
        <f t="shared" si="5"/>
        <v>0</v>
      </c>
      <c r="G50" s="63">
        <f t="shared" si="6"/>
        <v>56.7216</v>
      </c>
      <c r="H50" s="64">
        <f t="shared" si="7"/>
        <v>56.7216</v>
      </c>
      <c r="I50" s="65">
        <v>1.0</v>
      </c>
      <c r="J50" s="68">
        <f t="shared" si="8"/>
        <v>56.7216</v>
      </c>
      <c r="K50" s="1"/>
      <c r="L50" s="69"/>
      <c r="M50" s="70"/>
      <c r="N50" s="70"/>
      <c r="O50" s="1"/>
      <c r="P50" s="1"/>
      <c r="Q50" s="71">
        <v>12.5</v>
      </c>
      <c r="R50" s="58">
        <f t="shared" si="9"/>
        <v>2.16</v>
      </c>
      <c r="S50" s="52">
        <f t="shared" si="10"/>
        <v>1</v>
      </c>
      <c r="T50" s="52">
        <f t="shared" si="11"/>
        <v>2.16</v>
      </c>
      <c r="U50" s="60">
        <f t="shared" si="12"/>
        <v>56.7216</v>
      </c>
      <c r="V50" s="58">
        <f t="shared" ref="V50:W50" si="48">C50/100</f>
        <v>1.04</v>
      </c>
      <c r="W50" s="58">
        <f t="shared" si="48"/>
        <v>2.02</v>
      </c>
      <c r="X50" s="58">
        <f t="shared" si="14"/>
        <v>2.16</v>
      </c>
      <c r="Y50" s="61">
        <f t="shared" si="15"/>
        <v>4.537728</v>
      </c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</row>
    <row r="51" ht="27.0" customHeight="1">
      <c r="A51" s="52">
        <v>33.0</v>
      </c>
      <c r="B51" s="62" t="s">
        <v>28</v>
      </c>
      <c r="C51" s="62">
        <v>102.0</v>
      </c>
      <c r="D51" s="62">
        <v>202.0</v>
      </c>
      <c r="E51" s="62">
        <v>215.0</v>
      </c>
      <c r="F51" s="62">
        <f t="shared" si="5"/>
        <v>0</v>
      </c>
      <c r="G51" s="63">
        <f t="shared" si="6"/>
        <v>55.37325</v>
      </c>
      <c r="H51" s="64">
        <f t="shared" si="7"/>
        <v>55.37325</v>
      </c>
      <c r="I51" s="65">
        <v>1.0</v>
      </c>
      <c r="J51" s="68">
        <f t="shared" si="8"/>
        <v>55.37325</v>
      </c>
      <c r="K51" s="1"/>
      <c r="L51" s="69"/>
      <c r="M51" s="70"/>
      <c r="N51" s="70"/>
      <c r="O51" s="1"/>
      <c r="P51" s="1"/>
      <c r="Q51" s="71">
        <v>12.5</v>
      </c>
      <c r="R51" s="58">
        <f t="shared" si="9"/>
        <v>2.15</v>
      </c>
      <c r="S51" s="52">
        <f t="shared" si="10"/>
        <v>1</v>
      </c>
      <c r="T51" s="52">
        <f t="shared" si="11"/>
        <v>2.15</v>
      </c>
      <c r="U51" s="60">
        <f t="shared" si="12"/>
        <v>55.37325</v>
      </c>
      <c r="V51" s="58">
        <f t="shared" ref="V51:W51" si="49">C51/100</f>
        <v>1.02</v>
      </c>
      <c r="W51" s="58">
        <f t="shared" si="49"/>
        <v>2.02</v>
      </c>
      <c r="X51" s="58">
        <f t="shared" si="14"/>
        <v>2.15</v>
      </c>
      <c r="Y51" s="61">
        <f t="shared" si="15"/>
        <v>4.42986</v>
      </c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</row>
    <row r="52" ht="27.0" customHeight="1">
      <c r="A52" s="52">
        <v>34.0</v>
      </c>
      <c r="B52" s="62" t="s">
        <v>28</v>
      </c>
      <c r="C52" s="62">
        <v>97.0</v>
      </c>
      <c r="D52" s="62">
        <v>202.0</v>
      </c>
      <c r="E52" s="62">
        <v>216.0</v>
      </c>
      <c r="F52" s="62">
        <f t="shared" si="5"/>
        <v>0</v>
      </c>
      <c r="G52" s="63">
        <f t="shared" si="6"/>
        <v>52.9038</v>
      </c>
      <c r="H52" s="64">
        <f t="shared" si="7"/>
        <v>52.9038</v>
      </c>
      <c r="I52" s="65">
        <v>1.0</v>
      </c>
      <c r="J52" s="68">
        <f t="shared" si="8"/>
        <v>52.9038</v>
      </c>
      <c r="K52" s="1"/>
      <c r="L52" s="69"/>
      <c r="M52" s="70"/>
      <c r="N52" s="70"/>
      <c r="O52" s="1"/>
      <c r="P52" s="1"/>
      <c r="Q52" s="71">
        <v>12.5</v>
      </c>
      <c r="R52" s="58">
        <f t="shared" si="9"/>
        <v>2.16</v>
      </c>
      <c r="S52" s="52">
        <f t="shared" si="10"/>
        <v>1</v>
      </c>
      <c r="T52" s="52">
        <f t="shared" si="11"/>
        <v>2.16</v>
      </c>
      <c r="U52" s="60">
        <f t="shared" si="12"/>
        <v>52.9038</v>
      </c>
      <c r="V52" s="58">
        <f t="shared" ref="V52:W52" si="50">C52/100</f>
        <v>0.97</v>
      </c>
      <c r="W52" s="58">
        <f t="shared" si="50"/>
        <v>2.02</v>
      </c>
      <c r="X52" s="58">
        <f t="shared" si="14"/>
        <v>2.16</v>
      </c>
      <c r="Y52" s="61">
        <f t="shared" si="15"/>
        <v>4.232304</v>
      </c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</row>
    <row r="53" ht="27.0" customHeight="1">
      <c r="A53" s="52">
        <v>35.0</v>
      </c>
      <c r="B53" s="62" t="s">
        <v>28</v>
      </c>
      <c r="C53" s="62">
        <v>103.0</v>
      </c>
      <c r="D53" s="62">
        <v>202.0</v>
      </c>
      <c r="E53" s="62">
        <v>216.0</v>
      </c>
      <c r="F53" s="62">
        <f t="shared" si="5"/>
        <v>0</v>
      </c>
      <c r="G53" s="63">
        <f t="shared" si="6"/>
        <v>56.1762</v>
      </c>
      <c r="H53" s="64">
        <f t="shared" si="7"/>
        <v>56.1762</v>
      </c>
      <c r="I53" s="65">
        <v>1.0</v>
      </c>
      <c r="J53" s="68">
        <f t="shared" si="8"/>
        <v>56.1762</v>
      </c>
      <c r="K53" s="1"/>
      <c r="L53" s="69"/>
      <c r="M53" s="70"/>
      <c r="N53" s="70"/>
      <c r="O53" s="1"/>
      <c r="P53" s="1"/>
      <c r="Q53" s="71">
        <v>12.5</v>
      </c>
      <c r="R53" s="58">
        <f t="shared" si="9"/>
        <v>2.16</v>
      </c>
      <c r="S53" s="52">
        <f t="shared" si="10"/>
        <v>1</v>
      </c>
      <c r="T53" s="52">
        <f t="shared" si="11"/>
        <v>2.16</v>
      </c>
      <c r="U53" s="60">
        <f t="shared" si="12"/>
        <v>56.1762</v>
      </c>
      <c r="V53" s="58">
        <f t="shared" ref="V53:W53" si="51">C53/100</f>
        <v>1.03</v>
      </c>
      <c r="W53" s="58">
        <f t="shared" si="51"/>
        <v>2.02</v>
      </c>
      <c r="X53" s="58">
        <f t="shared" si="14"/>
        <v>2.16</v>
      </c>
      <c r="Y53" s="61">
        <f t="shared" si="15"/>
        <v>4.494096</v>
      </c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</row>
    <row r="54" ht="27.0" customHeight="1">
      <c r="A54" s="52">
        <v>36.0</v>
      </c>
      <c r="B54" s="62" t="s">
        <v>28</v>
      </c>
      <c r="C54" s="62">
        <v>101.0</v>
      </c>
      <c r="D54" s="62">
        <v>202.0</v>
      </c>
      <c r="E54" s="62">
        <v>137.0</v>
      </c>
      <c r="F54" s="62">
        <f t="shared" si="5"/>
        <v>0</v>
      </c>
      <c r="G54" s="63">
        <f t="shared" si="6"/>
        <v>34.938425</v>
      </c>
      <c r="H54" s="64">
        <f t="shared" si="7"/>
        <v>34.938425</v>
      </c>
      <c r="I54" s="65">
        <v>1.0</v>
      </c>
      <c r="J54" s="68">
        <f t="shared" si="8"/>
        <v>34.938425</v>
      </c>
      <c r="K54" s="1"/>
      <c r="L54" s="69"/>
      <c r="M54" s="70"/>
      <c r="N54" s="70"/>
      <c r="O54" s="1"/>
      <c r="P54" s="1"/>
      <c r="Q54" s="71">
        <v>12.5</v>
      </c>
      <c r="R54" s="58">
        <f t="shared" si="9"/>
        <v>1.37</v>
      </c>
      <c r="S54" s="52">
        <f t="shared" si="10"/>
        <v>1</v>
      </c>
      <c r="T54" s="52">
        <f t="shared" si="11"/>
        <v>1.37</v>
      </c>
      <c r="U54" s="60">
        <f t="shared" si="12"/>
        <v>34.938425</v>
      </c>
      <c r="V54" s="58">
        <f t="shared" ref="V54:W54" si="52">C54/100</f>
        <v>1.01</v>
      </c>
      <c r="W54" s="58">
        <f t="shared" si="52"/>
        <v>2.02</v>
      </c>
      <c r="X54" s="58">
        <f t="shared" si="14"/>
        <v>1.37</v>
      </c>
      <c r="Y54" s="61">
        <f t="shared" si="15"/>
        <v>2.795074</v>
      </c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</row>
    <row r="55" ht="27.0" customHeight="1">
      <c r="A55" s="52">
        <v>37.0</v>
      </c>
      <c r="B55" s="62" t="s">
        <v>28</v>
      </c>
      <c r="C55" s="62">
        <v>90.0</v>
      </c>
      <c r="D55" s="62">
        <v>202.0</v>
      </c>
      <c r="E55" s="62">
        <v>245.0</v>
      </c>
      <c r="F55" s="62">
        <f t="shared" si="5"/>
        <v>0</v>
      </c>
      <c r="G55" s="63">
        <f t="shared" si="6"/>
        <v>55.67625</v>
      </c>
      <c r="H55" s="64">
        <f t="shared" si="7"/>
        <v>55.67625</v>
      </c>
      <c r="I55" s="65">
        <v>1.0</v>
      </c>
      <c r="J55" s="68">
        <f t="shared" si="8"/>
        <v>55.67625</v>
      </c>
      <c r="K55" s="1"/>
      <c r="L55" s="69"/>
      <c r="M55" s="70"/>
      <c r="N55" s="70"/>
      <c r="O55" s="1"/>
      <c r="P55" s="1"/>
      <c r="Q55" s="71">
        <v>12.5</v>
      </c>
      <c r="R55" s="58">
        <f t="shared" si="9"/>
        <v>2.45</v>
      </c>
      <c r="S55" s="52">
        <f t="shared" si="10"/>
        <v>1</v>
      </c>
      <c r="T55" s="52">
        <f t="shared" si="11"/>
        <v>2.45</v>
      </c>
      <c r="U55" s="60">
        <f t="shared" si="12"/>
        <v>55.67625</v>
      </c>
      <c r="V55" s="58">
        <f t="shared" ref="V55:W55" si="53">C55/100</f>
        <v>0.9</v>
      </c>
      <c r="W55" s="58">
        <f t="shared" si="53"/>
        <v>2.02</v>
      </c>
      <c r="X55" s="58">
        <f t="shared" si="14"/>
        <v>2.45</v>
      </c>
      <c r="Y55" s="61">
        <f t="shared" si="15"/>
        <v>4.4541</v>
      </c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</row>
    <row r="56" ht="27.0" customHeight="1">
      <c r="A56" s="52">
        <v>38.0</v>
      </c>
      <c r="B56" s="62" t="s">
        <v>28</v>
      </c>
      <c r="C56" s="62">
        <v>96.0</v>
      </c>
      <c r="D56" s="62">
        <v>202.0</v>
      </c>
      <c r="E56" s="62">
        <v>282.0</v>
      </c>
      <c r="F56" s="62">
        <f t="shared" si="5"/>
        <v>0</v>
      </c>
      <c r="G56" s="63">
        <f t="shared" si="6"/>
        <v>68.3568</v>
      </c>
      <c r="H56" s="64">
        <f t="shared" si="7"/>
        <v>68.3568</v>
      </c>
      <c r="I56" s="62">
        <v>1.0</v>
      </c>
      <c r="J56" s="68">
        <f t="shared" si="8"/>
        <v>68.3568</v>
      </c>
      <c r="K56" s="1"/>
      <c r="L56" s="69"/>
      <c r="M56" s="70"/>
      <c r="N56" s="70"/>
      <c r="O56" s="1"/>
      <c r="P56" s="1"/>
      <c r="Q56" s="71">
        <v>12.5</v>
      </c>
      <c r="R56" s="58">
        <f t="shared" si="9"/>
        <v>2.82</v>
      </c>
      <c r="S56" s="52">
        <f t="shared" si="10"/>
        <v>1</v>
      </c>
      <c r="T56" s="52">
        <f t="shared" si="11"/>
        <v>2.82</v>
      </c>
      <c r="U56" s="60">
        <f t="shared" si="12"/>
        <v>68.3568</v>
      </c>
      <c r="V56" s="58">
        <f t="shared" ref="V56:W56" si="54">C56/100</f>
        <v>0.96</v>
      </c>
      <c r="W56" s="58">
        <f t="shared" si="54"/>
        <v>2.02</v>
      </c>
      <c r="X56" s="58">
        <f t="shared" si="14"/>
        <v>2.82</v>
      </c>
      <c r="Y56" s="61">
        <f t="shared" si="15"/>
        <v>5.468544</v>
      </c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</row>
    <row r="57" ht="27.0" customHeight="1">
      <c r="A57" s="52">
        <v>39.0</v>
      </c>
      <c r="B57" s="62" t="s">
        <v>28</v>
      </c>
      <c r="C57" s="62">
        <v>101.0</v>
      </c>
      <c r="D57" s="62">
        <v>202.0</v>
      </c>
      <c r="E57" s="62">
        <v>319.0</v>
      </c>
      <c r="F57" s="62">
        <f t="shared" si="5"/>
        <v>0</v>
      </c>
      <c r="G57" s="63">
        <f t="shared" si="6"/>
        <v>81.352975</v>
      </c>
      <c r="H57" s="64">
        <f t="shared" si="7"/>
        <v>81.352975</v>
      </c>
      <c r="I57" s="62">
        <v>1.0</v>
      </c>
      <c r="J57" s="68">
        <f t="shared" si="8"/>
        <v>81.352975</v>
      </c>
      <c r="K57" s="1"/>
      <c r="L57" s="69"/>
      <c r="M57" s="70"/>
      <c r="N57" s="70"/>
      <c r="O57" s="1"/>
      <c r="P57" s="1"/>
      <c r="Q57" s="71">
        <v>12.5</v>
      </c>
      <c r="R57" s="58">
        <f t="shared" si="9"/>
        <v>3.19</v>
      </c>
      <c r="S57" s="52">
        <f t="shared" si="10"/>
        <v>1</v>
      </c>
      <c r="T57" s="52">
        <f t="shared" si="11"/>
        <v>3.19</v>
      </c>
      <c r="U57" s="60">
        <f t="shared" si="12"/>
        <v>81.352975</v>
      </c>
      <c r="V57" s="58">
        <f t="shared" ref="V57:W57" si="55">C57/100</f>
        <v>1.01</v>
      </c>
      <c r="W57" s="58">
        <f t="shared" si="55"/>
        <v>2.02</v>
      </c>
      <c r="X57" s="58">
        <f t="shared" si="14"/>
        <v>3.19</v>
      </c>
      <c r="Y57" s="61">
        <f t="shared" si="15"/>
        <v>6.508238</v>
      </c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</row>
    <row r="58" ht="27.0" customHeight="1">
      <c r="A58" s="52">
        <v>40.0</v>
      </c>
      <c r="B58" s="53" t="s">
        <v>29</v>
      </c>
      <c r="C58" s="54">
        <v>50.0</v>
      </c>
      <c r="D58" s="54">
        <v>190.0</v>
      </c>
      <c r="E58" s="54">
        <v>234.0</v>
      </c>
      <c r="F58" s="54">
        <f t="shared" si="5"/>
        <v>0.8</v>
      </c>
      <c r="G58" s="55">
        <f t="shared" si="6"/>
        <v>56.6865</v>
      </c>
      <c r="H58" s="55">
        <f t="shared" si="7"/>
        <v>45.3492</v>
      </c>
      <c r="I58" s="54">
        <v>1.0</v>
      </c>
      <c r="J58" s="56">
        <f t="shared" si="8"/>
        <v>45.3492</v>
      </c>
      <c r="K58" s="1"/>
      <c r="L58" s="69"/>
      <c r="M58" s="70"/>
      <c r="N58" s="70"/>
      <c r="O58" s="1"/>
      <c r="P58" s="1"/>
      <c r="Q58" s="4">
        <v>25.5</v>
      </c>
      <c r="R58" s="58">
        <f t="shared" si="9"/>
        <v>2.34</v>
      </c>
      <c r="S58" s="52">
        <f t="shared" si="10"/>
        <v>1</v>
      </c>
      <c r="T58" s="52">
        <f t="shared" si="11"/>
        <v>2.34</v>
      </c>
      <c r="U58" s="60">
        <f t="shared" si="12"/>
        <v>56.6865</v>
      </c>
      <c r="V58" s="58">
        <f t="shared" ref="V58:W58" si="56">C58/100</f>
        <v>0.5</v>
      </c>
      <c r="W58" s="58">
        <f t="shared" si="56"/>
        <v>1.9</v>
      </c>
      <c r="X58" s="58">
        <f t="shared" si="14"/>
        <v>2.34</v>
      </c>
      <c r="Y58" s="61">
        <f t="shared" si="15"/>
        <v>2.223</v>
      </c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</row>
    <row r="59" ht="27.0" customHeight="1">
      <c r="A59" s="52">
        <v>41.0</v>
      </c>
      <c r="B59" s="62" t="s">
        <v>12</v>
      </c>
      <c r="C59" s="62">
        <v>90.0</v>
      </c>
      <c r="D59" s="62">
        <v>190.0</v>
      </c>
      <c r="E59" s="62">
        <v>235.0</v>
      </c>
      <c r="F59" s="62">
        <f t="shared" si="5"/>
        <v>0</v>
      </c>
      <c r="G59" s="63">
        <f t="shared" si="6"/>
        <v>102.47175</v>
      </c>
      <c r="H59" s="64">
        <f t="shared" si="7"/>
        <v>102.47175</v>
      </c>
      <c r="I59" s="62">
        <v>1.0</v>
      </c>
      <c r="J59" s="68">
        <f t="shared" si="8"/>
        <v>102.47175</v>
      </c>
      <c r="K59" s="1"/>
      <c r="L59" s="69"/>
      <c r="M59" s="70"/>
      <c r="N59" s="70"/>
      <c r="O59" s="1"/>
      <c r="P59" s="1"/>
      <c r="Q59" s="4">
        <v>25.5</v>
      </c>
      <c r="R59" s="58">
        <f t="shared" si="9"/>
        <v>2.35</v>
      </c>
      <c r="S59" s="52">
        <f t="shared" si="10"/>
        <v>1</v>
      </c>
      <c r="T59" s="52">
        <f t="shared" si="11"/>
        <v>2.35</v>
      </c>
      <c r="U59" s="60">
        <f t="shared" si="12"/>
        <v>102.47175</v>
      </c>
      <c r="V59" s="58">
        <f t="shared" ref="V59:W59" si="57">C59/100</f>
        <v>0.9</v>
      </c>
      <c r="W59" s="58">
        <f t="shared" si="57"/>
        <v>1.9</v>
      </c>
      <c r="X59" s="58">
        <f t="shared" si="14"/>
        <v>2.35</v>
      </c>
      <c r="Y59" s="61">
        <f t="shared" si="15"/>
        <v>4.0185</v>
      </c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</row>
    <row r="60" ht="27.0" customHeight="1">
      <c r="A60" s="52">
        <v>42.0</v>
      </c>
      <c r="B60" s="62" t="s">
        <v>12</v>
      </c>
      <c r="C60" s="62">
        <v>100.0</v>
      </c>
      <c r="D60" s="62">
        <v>190.0</v>
      </c>
      <c r="E60" s="62">
        <v>234.0</v>
      </c>
      <c r="F60" s="62">
        <f t="shared" si="5"/>
        <v>0</v>
      </c>
      <c r="G60" s="63">
        <f t="shared" si="6"/>
        <v>113.373</v>
      </c>
      <c r="H60" s="64">
        <f t="shared" si="7"/>
        <v>113.373</v>
      </c>
      <c r="I60" s="62">
        <v>2.0</v>
      </c>
      <c r="J60" s="68">
        <f t="shared" si="8"/>
        <v>226.746</v>
      </c>
      <c r="K60" s="1"/>
      <c r="L60" s="69"/>
      <c r="M60" s="70"/>
      <c r="N60" s="70"/>
      <c r="O60" s="1"/>
      <c r="P60" s="1"/>
      <c r="Q60" s="4">
        <v>25.5</v>
      </c>
      <c r="R60" s="58">
        <f t="shared" si="9"/>
        <v>2.34</v>
      </c>
      <c r="S60" s="52">
        <f t="shared" si="10"/>
        <v>2</v>
      </c>
      <c r="T60" s="52">
        <f t="shared" si="11"/>
        <v>4.68</v>
      </c>
      <c r="U60" s="60">
        <f t="shared" si="12"/>
        <v>113.373</v>
      </c>
      <c r="V60" s="58">
        <f t="shared" ref="V60:W60" si="58">C60/100</f>
        <v>1</v>
      </c>
      <c r="W60" s="58">
        <f t="shared" si="58"/>
        <v>1.9</v>
      </c>
      <c r="X60" s="58">
        <f t="shared" si="14"/>
        <v>4.68</v>
      </c>
      <c r="Y60" s="61">
        <f t="shared" si="15"/>
        <v>8.892</v>
      </c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</row>
    <row r="61" ht="27.0" customHeight="1">
      <c r="A61" s="52">
        <v>43.0</v>
      </c>
      <c r="B61" s="62" t="s">
        <v>12</v>
      </c>
      <c r="C61" s="62">
        <v>102.0</v>
      </c>
      <c r="D61" s="62">
        <v>190.0</v>
      </c>
      <c r="E61" s="62">
        <v>234.0</v>
      </c>
      <c r="F61" s="62">
        <f t="shared" si="5"/>
        <v>0</v>
      </c>
      <c r="G61" s="63">
        <f t="shared" si="6"/>
        <v>115.64046</v>
      </c>
      <c r="H61" s="64">
        <f t="shared" si="7"/>
        <v>115.64046</v>
      </c>
      <c r="I61" s="62">
        <v>3.0</v>
      </c>
      <c r="J61" s="68">
        <f t="shared" si="8"/>
        <v>346.92138</v>
      </c>
      <c r="K61" s="1"/>
      <c r="L61" s="69"/>
      <c r="M61" s="70"/>
      <c r="N61" s="70"/>
      <c r="O61" s="1"/>
      <c r="P61" s="1"/>
      <c r="Q61" s="4">
        <v>25.5</v>
      </c>
      <c r="R61" s="58">
        <f t="shared" si="9"/>
        <v>2.34</v>
      </c>
      <c r="S61" s="52">
        <f t="shared" si="10"/>
        <v>3</v>
      </c>
      <c r="T61" s="52">
        <f t="shared" si="11"/>
        <v>7.02</v>
      </c>
      <c r="U61" s="60">
        <f t="shared" si="12"/>
        <v>115.64046</v>
      </c>
      <c r="V61" s="58">
        <f t="shared" ref="V61:W61" si="59">C61/100</f>
        <v>1.02</v>
      </c>
      <c r="W61" s="58">
        <f t="shared" si="59"/>
        <v>1.9</v>
      </c>
      <c r="X61" s="58">
        <f t="shared" si="14"/>
        <v>7.02</v>
      </c>
      <c r="Y61" s="61">
        <f t="shared" si="15"/>
        <v>13.60476</v>
      </c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</row>
    <row r="62" ht="27.0" customHeight="1">
      <c r="A62" s="52">
        <v>44.0</v>
      </c>
      <c r="B62" s="62" t="s">
        <v>12</v>
      </c>
      <c r="C62" s="62">
        <v>101.0</v>
      </c>
      <c r="D62" s="62">
        <v>190.0</v>
      </c>
      <c r="E62" s="62">
        <v>234.0</v>
      </c>
      <c r="F62" s="62">
        <f t="shared" si="5"/>
        <v>0</v>
      </c>
      <c r="G62" s="63">
        <f t="shared" si="6"/>
        <v>114.50673</v>
      </c>
      <c r="H62" s="64">
        <f t="shared" si="7"/>
        <v>114.50673</v>
      </c>
      <c r="I62" s="62">
        <v>4.0</v>
      </c>
      <c r="J62" s="68">
        <f t="shared" si="8"/>
        <v>458.02692</v>
      </c>
      <c r="K62" s="1"/>
      <c r="L62" s="69"/>
      <c r="M62" s="70"/>
      <c r="N62" s="70"/>
      <c r="O62" s="1"/>
      <c r="P62" s="1"/>
      <c r="Q62" s="4">
        <v>25.5</v>
      </c>
      <c r="R62" s="58">
        <f t="shared" si="9"/>
        <v>2.34</v>
      </c>
      <c r="S62" s="52">
        <f t="shared" si="10"/>
        <v>4</v>
      </c>
      <c r="T62" s="52">
        <f t="shared" si="11"/>
        <v>9.36</v>
      </c>
      <c r="U62" s="60">
        <f t="shared" si="12"/>
        <v>114.50673</v>
      </c>
      <c r="V62" s="58">
        <f t="shared" ref="V62:W62" si="60">C62/100</f>
        <v>1.01</v>
      </c>
      <c r="W62" s="58">
        <f t="shared" si="60"/>
        <v>1.9</v>
      </c>
      <c r="X62" s="58">
        <f t="shared" si="14"/>
        <v>9.36</v>
      </c>
      <c r="Y62" s="61">
        <f t="shared" si="15"/>
        <v>17.96184</v>
      </c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</row>
    <row r="63" ht="27.0" customHeight="1">
      <c r="A63" s="52">
        <v>45.0</v>
      </c>
      <c r="B63" s="62" t="s">
        <v>12</v>
      </c>
      <c r="C63" s="62">
        <v>101.0</v>
      </c>
      <c r="D63" s="62">
        <v>190.0</v>
      </c>
      <c r="E63" s="62">
        <v>235.0</v>
      </c>
      <c r="F63" s="62">
        <f t="shared" si="5"/>
        <v>0</v>
      </c>
      <c r="G63" s="63">
        <f t="shared" si="6"/>
        <v>114.996075</v>
      </c>
      <c r="H63" s="64">
        <f t="shared" si="7"/>
        <v>114.996075</v>
      </c>
      <c r="I63" s="62">
        <v>1.0</v>
      </c>
      <c r="J63" s="68">
        <f t="shared" si="8"/>
        <v>114.996075</v>
      </c>
      <c r="K63" s="1"/>
      <c r="L63" s="69"/>
      <c r="M63" s="70"/>
      <c r="N63" s="70"/>
      <c r="O63" s="1"/>
      <c r="P63" s="1"/>
      <c r="Q63" s="4">
        <v>25.5</v>
      </c>
      <c r="R63" s="58">
        <f t="shared" si="9"/>
        <v>2.35</v>
      </c>
      <c r="S63" s="52">
        <f t="shared" si="10"/>
        <v>1</v>
      </c>
      <c r="T63" s="52">
        <f t="shared" si="11"/>
        <v>2.35</v>
      </c>
      <c r="U63" s="60">
        <f t="shared" si="12"/>
        <v>114.996075</v>
      </c>
      <c r="V63" s="58">
        <f t="shared" ref="V63:W63" si="61">C63/100</f>
        <v>1.01</v>
      </c>
      <c r="W63" s="58">
        <f t="shared" si="61"/>
        <v>1.9</v>
      </c>
      <c r="X63" s="58">
        <f t="shared" si="14"/>
        <v>2.35</v>
      </c>
      <c r="Y63" s="61">
        <f t="shared" si="15"/>
        <v>4.50965</v>
      </c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</row>
    <row r="64" ht="27.0" customHeight="1">
      <c r="A64" s="52">
        <v>46.0</v>
      </c>
      <c r="B64" s="62" t="s">
        <v>12</v>
      </c>
      <c r="C64" s="62">
        <v>99.0</v>
      </c>
      <c r="D64" s="62">
        <v>190.0</v>
      </c>
      <c r="E64" s="62">
        <v>235.0</v>
      </c>
      <c r="F64" s="62">
        <f t="shared" si="5"/>
        <v>0</v>
      </c>
      <c r="G64" s="63">
        <f t="shared" si="6"/>
        <v>112.718925</v>
      </c>
      <c r="H64" s="64">
        <f t="shared" si="7"/>
        <v>112.718925</v>
      </c>
      <c r="I64" s="62">
        <v>1.0</v>
      </c>
      <c r="J64" s="68">
        <f t="shared" si="8"/>
        <v>112.718925</v>
      </c>
      <c r="K64" s="1"/>
      <c r="L64" s="69"/>
      <c r="M64" s="70"/>
      <c r="N64" s="70"/>
      <c r="O64" s="1"/>
      <c r="P64" s="1"/>
      <c r="Q64" s="4">
        <v>25.5</v>
      </c>
      <c r="R64" s="58">
        <f t="shared" si="9"/>
        <v>2.35</v>
      </c>
      <c r="S64" s="52">
        <f t="shared" si="10"/>
        <v>1</v>
      </c>
      <c r="T64" s="52">
        <f t="shared" si="11"/>
        <v>2.35</v>
      </c>
      <c r="U64" s="60">
        <f t="shared" si="12"/>
        <v>112.718925</v>
      </c>
      <c r="V64" s="58">
        <f t="shared" ref="V64:W64" si="62">C64/100</f>
        <v>0.99</v>
      </c>
      <c r="W64" s="58">
        <f t="shared" si="62"/>
        <v>1.9</v>
      </c>
      <c r="X64" s="58">
        <f t="shared" si="14"/>
        <v>2.35</v>
      </c>
      <c r="Y64" s="61">
        <f t="shared" si="15"/>
        <v>4.42035</v>
      </c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</row>
    <row r="65" ht="27.0" customHeight="1">
      <c r="A65" s="52">
        <v>47.0</v>
      </c>
      <c r="B65" s="62" t="s">
        <v>12</v>
      </c>
      <c r="C65" s="62">
        <v>100.0</v>
      </c>
      <c r="D65" s="62">
        <v>190.0</v>
      </c>
      <c r="E65" s="62">
        <v>233.0</v>
      </c>
      <c r="F65" s="62">
        <f t="shared" si="5"/>
        <v>0</v>
      </c>
      <c r="G65" s="63">
        <f t="shared" si="6"/>
        <v>112.8885</v>
      </c>
      <c r="H65" s="64">
        <f t="shared" si="7"/>
        <v>112.8885</v>
      </c>
      <c r="I65" s="62">
        <v>1.0</v>
      </c>
      <c r="J65" s="68">
        <f t="shared" si="8"/>
        <v>112.8885</v>
      </c>
      <c r="K65" s="1"/>
      <c r="L65" s="69"/>
      <c r="M65" s="70"/>
      <c r="N65" s="70"/>
      <c r="O65" s="1"/>
      <c r="P65" s="1"/>
      <c r="Q65" s="4">
        <v>25.5</v>
      </c>
      <c r="R65" s="58">
        <f t="shared" si="9"/>
        <v>2.33</v>
      </c>
      <c r="S65" s="52">
        <f t="shared" si="10"/>
        <v>1</v>
      </c>
      <c r="T65" s="52">
        <f t="shared" si="11"/>
        <v>2.33</v>
      </c>
      <c r="U65" s="60">
        <f t="shared" si="12"/>
        <v>112.8885</v>
      </c>
      <c r="V65" s="58">
        <f t="shared" ref="V65:W65" si="63">C65/100</f>
        <v>1</v>
      </c>
      <c r="W65" s="58">
        <f t="shared" si="63"/>
        <v>1.9</v>
      </c>
      <c r="X65" s="58">
        <f t="shared" si="14"/>
        <v>2.33</v>
      </c>
      <c r="Y65" s="61">
        <f t="shared" si="15"/>
        <v>4.427</v>
      </c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</row>
    <row r="66" ht="27.0" customHeight="1">
      <c r="A66" s="52">
        <v>48.0</v>
      </c>
      <c r="B66" s="62" t="s">
        <v>12</v>
      </c>
      <c r="C66" s="62">
        <v>103.0</v>
      </c>
      <c r="D66" s="62">
        <v>190.0</v>
      </c>
      <c r="E66" s="62">
        <v>234.0</v>
      </c>
      <c r="F66" s="62">
        <f t="shared" si="5"/>
        <v>0</v>
      </c>
      <c r="G66" s="63">
        <f t="shared" si="6"/>
        <v>116.77419</v>
      </c>
      <c r="H66" s="64">
        <f t="shared" si="7"/>
        <v>116.77419</v>
      </c>
      <c r="I66" s="62">
        <v>1.0</v>
      </c>
      <c r="J66" s="68">
        <f t="shared" si="8"/>
        <v>116.77419</v>
      </c>
      <c r="K66" s="1"/>
      <c r="L66" s="69"/>
      <c r="M66" s="70"/>
      <c r="N66" s="70"/>
      <c r="O66" s="1"/>
      <c r="P66" s="1"/>
      <c r="Q66" s="4">
        <v>25.5</v>
      </c>
      <c r="R66" s="58">
        <f t="shared" si="9"/>
        <v>2.34</v>
      </c>
      <c r="S66" s="52">
        <f t="shared" si="10"/>
        <v>1</v>
      </c>
      <c r="T66" s="52">
        <f t="shared" si="11"/>
        <v>2.34</v>
      </c>
      <c r="U66" s="60">
        <f t="shared" si="12"/>
        <v>116.77419</v>
      </c>
      <c r="V66" s="58">
        <f t="shared" ref="V66:W66" si="64">C66/100</f>
        <v>1.03</v>
      </c>
      <c r="W66" s="58">
        <f t="shared" si="64"/>
        <v>1.9</v>
      </c>
      <c r="X66" s="58">
        <f t="shared" si="14"/>
        <v>2.34</v>
      </c>
      <c r="Y66" s="61">
        <f t="shared" si="15"/>
        <v>4.57938</v>
      </c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</row>
    <row r="67" ht="27.0" customHeight="1">
      <c r="A67" s="52">
        <v>49.0</v>
      </c>
      <c r="B67" s="62" t="s">
        <v>12</v>
      </c>
      <c r="C67" s="62">
        <v>102.0</v>
      </c>
      <c r="D67" s="62">
        <v>190.0</v>
      </c>
      <c r="E67" s="62">
        <v>235.0</v>
      </c>
      <c r="F67" s="62">
        <f t="shared" si="5"/>
        <v>0</v>
      </c>
      <c r="G67" s="63">
        <f t="shared" si="6"/>
        <v>116.13465</v>
      </c>
      <c r="H67" s="64">
        <f t="shared" si="7"/>
        <v>116.13465</v>
      </c>
      <c r="I67" s="62">
        <v>1.0</v>
      </c>
      <c r="J67" s="68">
        <f t="shared" si="8"/>
        <v>116.13465</v>
      </c>
      <c r="K67" s="1"/>
      <c r="L67" s="69"/>
      <c r="M67" s="70"/>
      <c r="N67" s="70"/>
      <c r="O67" s="1"/>
      <c r="P67" s="1"/>
      <c r="Q67" s="4">
        <v>25.5</v>
      </c>
      <c r="R67" s="58">
        <f t="shared" si="9"/>
        <v>2.35</v>
      </c>
      <c r="S67" s="52">
        <f t="shared" si="10"/>
        <v>1</v>
      </c>
      <c r="T67" s="52">
        <f t="shared" si="11"/>
        <v>2.35</v>
      </c>
      <c r="U67" s="60">
        <f t="shared" si="12"/>
        <v>116.13465</v>
      </c>
      <c r="V67" s="58">
        <f t="shared" ref="V67:W67" si="65">C67/100</f>
        <v>1.02</v>
      </c>
      <c r="W67" s="58">
        <f t="shared" si="65"/>
        <v>1.9</v>
      </c>
      <c r="X67" s="58">
        <f t="shared" si="14"/>
        <v>2.35</v>
      </c>
      <c r="Y67" s="61">
        <f t="shared" si="15"/>
        <v>4.5543</v>
      </c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</row>
    <row r="68" ht="27.0" customHeight="1">
      <c r="A68" s="52">
        <v>50.0</v>
      </c>
      <c r="B68" s="62" t="s">
        <v>12</v>
      </c>
      <c r="C68" s="62">
        <v>98.0</v>
      </c>
      <c r="D68" s="62">
        <v>190.0</v>
      </c>
      <c r="E68" s="62">
        <v>234.0</v>
      </c>
      <c r="F68" s="62">
        <f t="shared" si="5"/>
        <v>0</v>
      </c>
      <c r="G68" s="63">
        <f t="shared" si="6"/>
        <v>111.10554</v>
      </c>
      <c r="H68" s="64">
        <f t="shared" si="7"/>
        <v>111.10554</v>
      </c>
      <c r="I68" s="62">
        <v>1.0</v>
      </c>
      <c r="J68" s="68">
        <f t="shared" si="8"/>
        <v>111.10554</v>
      </c>
      <c r="K68" s="1"/>
      <c r="L68" s="69"/>
      <c r="M68" s="70"/>
      <c r="N68" s="70"/>
      <c r="O68" s="1"/>
      <c r="P68" s="1"/>
      <c r="Q68" s="4">
        <v>25.5</v>
      </c>
      <c r="R68" s="58">
        <f t="shared" si="9"/>
        <v>2.34</v>
      </c>
      <c r="S68" s="52">
        <f t="shared" si="10"/>
        <v>1</v>
      </c>
      <c r="T68" s="52">
        <f t="shared" si="11"/>
        <v>2.34</v>
      </c>
      <c r="U68" s="60">
        <f t="shared" si="12"/>
        <v>111.10554</v>
      </c>
      <c r="V68" s="58">
        <f t="shared" ref="V68:W68" si="66">C68/100</f>
        <v>0.98</v>
      </c>
      <c r="W68" s="58">
        <f t="shared" si="66"/>
        <v>1.9</v>
      </c>
      <c r="X68" s="58">
        <f t="shared" si="14"/>
        <v>2.34</v>
      </c>
      <c r="Y68" s="61">
        <f t="shared" si="15"/>
        <v>4.35708</v>
      </c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</row>
    <row r="69" ht="27.0" customHeight="1">
      <c r="A69" s="52">
        <v>51.0</v>
      </c>
      <c r="B69" s="62" t="s">
        <v>12</v>
      </c>
      <c r="C69" s="62">
        <v>65.0</v>
      </c>
      <c r="D69" s="62">
        <v>190.0</v>
      </c>
      <c r="E69" s="62">
        <v>253.0</v>
      </c>
      <c r="F69" s="62">
        <f t="shared" si="5"/>
        <v>0</v>
      </c>
      <c r="G69" s="63">
        <f t="shared" si="6"/>
        <v>79.676025</v>
      </c>
      <c r="H69" s="64">
        <f t="shared" si="7"/>
        <v>79.676025</v>
      </c>
      <c r="I69" s="62">
        <v>1.0</v>
      </c>
      <c r="J69" s="68">
        <f t="shared" si="8"/>
        <v>79.676025</v>
      </c>
      <c r="K69" s="1"/>
      <c r="L69" s="69"/>
      <c r="M69" s="70"/>
      <c r="N69" s="70"/>
      <c r="O69" s="1"/>
      <c r="P69" s="1"/>
      <c r="Q69" s="4">
        <v>25.5</v>
      </c>
      <c r="R69" s="58">
        <f t="shared" si="9"/>
        <v>2.53</v>
      </c>
      <c r="S69" s="52">
        <f t="shared" si="10"/>
        <v>1</v>
      </c>
      <c r="T69" s="52">
        <f t="shared" si="11"/>
        <v>2.53</v>
      </c>
      <c r="U69" s="60">
        <f t="shared" si="12"/>
        <v>79.676025</v>
      </c>
      <c r="V69" s="58">
        <f t="shared" ref="V69:W69" si="67">C69/100</f>
        <v>0.65</v>
      </c>
      <c r="W69" s="58">
        <f t="shared" si="67"/>
        <v>1.9</v>
      </c>
      <c r="X69" s="58">
        <f t="shared" si="14"/>
        <v>2.53</v>
      </c>
      <c r="Y69" s="61">
        <f t="shared" si="15"/>
        <v>3.12455</v>
      </c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</row>
    <row r="70" ht="27.0" customHeight="1">
      <c r="A70" s="26"/>
      <c r="B70" s="44"/>
      <c r="C70" s="44"/>
      <c r="D70" s="44"/>
      <c r="E70" s="44"/>
      <c r="F70" s="44"/>
      <c r="G70" s="29"/>
      <c r="H70" s="50"/>
      <c r="I70" s="26"/>
      <c r="J70" s="72">
        <f>+Q98</f>
        <v>58.8</v>
      </c>
      <c r="K70" s="1"/>
      <c r="L70" s="1"/>
      <c r="M70" s="1"/>
      <c r="N70" s="1"/>
      <c r="O70" s="1"/>
      <c r="P70" s="1"/>
      <c r="Q70" s="73"/>
      <c r="R70" s="58">
        <f t="shared" si="9"/>
        <v>0</v>
      </c>
      <c r="S70" s="52" t="str">
        <f t="shared" si="10"/>
        <v/>
      </c>
      <c r="T70" s="52">
        <f t="shared" si="11"/>
        <v>0</v>
      </c>
      <c r="U70" s="57"/>
      <c r="V70" s="58">
        <f t="shared" ref="V70:W70" si="68">C70/100</f>
        <v>0</v>
      </c>
      <c r="W70" s="58">
        <f t="shared" si="68"/>
        <v>0</v>
      </c>
      <c r="X70" s="58">
        <f t="shared" si="14"/>
        <v>0</v>
      </c>
      <c r="Y70" s="61">
        <f t="shared" si="15"/>
        <v>0</v>
      </c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</row>
    <row r="71" ht="27.0" customHeight="1">
      <c r="A71" s="26"/>
      <c r="B71" s="74"/>
      <c r="C71" s="74"/>
      <c r="D71" s="74"/>
      <c r="E71" s="74"/>
      <c r="F71" s="74"/>
      <c r="G71" s="75"/>
      <c r="H71" s="76"/>
      <c r="I71" s="77">
        <f>SUM(I19:I69)</f>
        <v>75</v>
      </c>
      <c r="J71" s="78">
        <f>SUM(J19:J70)</f>
        <v>7330.589778</v>
      </c>
      <c r="K71" s="79"/>
      <c r="L71" s="79"/>
      <c r="M71" s="79"/>
      <c r="N71" s="79"/>
      <c r="O71" s="79"/>
      <c r="P71" s="79"/>
      <c r="Q71" s="4"/>
      <c r="R71" s="80">
        <f>SUMIFS($S$19:$S$69,$R$19:$R$69,"&gt;=3")</f>
        <v>2</v>
      </c>
      <c r="S71" s="79">
        <f t="shared" ref="S71:T71" si="69">SUM(S19:S70)</f>
        <v>75</v>
      </c>
      <c r="T71" s="79">
        <f t="shared" si="69"/>
        <v>190.76</v>
      </c>
      <c r="U71" s="79"/>
      <c r="V71" s="79"/>
      <c r="W71" s="79"/>
      <c r="X71" s="79"/>
      <c r="Y71" s="81">
        <f>SUM(Y19:Y70)</f>
        <v>373.55181</v>
      </c>
      <c r="Z71" s="79"/>
      <c r="AA71" s="79"/>
      <c r="AB71" s="79"/>
      <c r="AC71" s="79"/>
      <c r="AD71" s="79"/>
      <c r="AE71" s="79"/>
      <c r="AF71" s="79"/>
      <c r="AG71" s="79"/>
      <c r="AH71" s="79"/>
      <c r="AI71" s="79"/>
      <c r="AJ71" s="79"/>
      <c r="AK71" s="79"/>
      <c r="AL71" s="79"/>
      <c r="AM71" s="79"/>
      <c r="AN71" s="79"/>
      <c r="AO71" s="79"/>
      <c r="AP71" s="79"/>
      <c r="AQ71" s="79"/>
      <c r="AR71" s="79"/>
      <c r="AS71" s="79"/>
    </row>
    <row r="72" ht="29.25" customHeight="1">
      <c r="A72" s="1"/>
      <c r="B72" s="1"/>
      <c r="C72" s="1"/>
      <c r="D72" s="1"/>
      <c r="E72" s="1"/>
      <c r="F72" s="1"/>
      <c r="G72" s="2"/>
      <c r="H72" s="3"/>
      <c r="I72" s="1"/>
      <c r="J72" s="1"/>
      <c r="K72" s="1"/>
      <c r="L72" s="1"/>
      <c r="M72" s="1"/>
      <c r="N72" s="1"/>
      <c r="O72" s="1"/>
      <c r="P72" s="1"/>
      <c r="Q72" s="4"/>
      <c r="R72" s="57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</row>
    <row r="73" ht="29.25" customHeight="1">
      <c r="A73" s="1"/>
      <c r="B73" s="1"/>
      <c r="C73" s="1"/>
      <c r="D73" s="1"/>
      <c r="E73" s="1"/>
      <c r="F73" s="1"/>
      <c r="G73" s="2"/>
      <c r="H73" s="3"/>
      <c r="I73" s="1"/>
      <c r="J73" s="1"/>
      <c r="K73" s="1"/>
      <c r="L73" s="1"/>
      <c r="M73" s="1"/>
      <c r="N73" s="1"/>
      <c r="O73" s="1"/>
      <c r="P73" s="1"/>
      <c r="Q73" s="73"/>
      <c r="R73" s="1"/>
      <c r="S73" s="1" t="s">
        <v>30</v>
      </c>
      <c r="T73" s="1" t="s">
        <v>31</v>
      </c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</row>
    <row r="74" ht="29.25" customHeight="1">
      <c r="A74" s="1"/>
      <c r="B74" s="1"/>
      <c r="C74" s="1"/>
      <c r="D74" s="1"/>
      <c r="E74" s="1"/>
      <c r="F74" s="1"/>
      <c r="G74" s="2"/>
      <c r="H74" s="3"/>
      <c r="I74" s="1"/>
      <c r="J74" s="1"/>
      <c r="K74" s="1"/>
      <c r="L74" s="1"/>
      <c r="M74" s="1"/>
      <c r="N74" s="1"/>
      <c r="O74" s="1"/>
      <c r="P74" s="1"/>
      <c r="Q74" s="4"/>
      <c r="R74" s="1" t="s">
        <v>32</v>
      </c>
      <c r="S74" s="82">
        <f>SUMIFS($J$19:$J$69,$R$19:$R$69,"&gt;=3")</f>
        <v>184.89262</v>
      </c>
      <c r="T74" s="83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</row>
    <row r="75" ht="29.25" customHeight="1">
      <c r="A75" s="1" t="s">
        <v>33</v>
      </c>
      <c r="B75" s="1"/>
      <c r="C75" s="1"/>
      <c r="D75" s="1" t="s">
        <v>34</v>
      </c>
      <c r="E75" s="1"/>
      <c r="F75" s="1"/>
      <c r="G75" s="2"/>
      <c r="H75" s="3"/>
      <c r="I75" s="1"/>
      <c r="J75" s="1"/>
      <c r="K75" s="1"/>
      <c r="L75" s="1"/>
      <c r="M75" s="1"/>
      <c r="N75" s="1"/>
      <c r="O75" s="1"/>
      <c r="P75" s="1"/>
      <c r="Q75" s="4"/>
      <c r="R75" s="1" t="s">
        <v>35</v>
      </c>
      <c r="S75" s="84">
        <f>+J71-S74</f>
        <v>7145.697158</v>
      </c>
      <c r="T75" s="1">
        <f>+SUMIFS($T$19:$T$69,$R$19:$R$69,"&gt;=3")</f>
        <v>6.46</v>
      </c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</row>
    <row r="76" ht="29.25" customHeight="1">
      <c r="A76" s="1"/>
      <c r="B76" s="1"/>
      <c r="C76" s="1"/>
      <c r="D76" s="1"/>
      <c r="E76" s="1"/>
      <c r="F76" s="1"/>
      <c r="G76" s="2"/>
      <c r="H76" s="3"/>
      <c r="I76" s="1"/>
      <c r="J76" s="1"/>
      <c r="K76" s="1"/>
      <c r="L76" s="1"/>
      <c r="M76" s="1"/>
      <c r="N76" s="1"/>
      <c r="O76" s="1"/>
      <c r="P76" s="1"/>
      <c r="Q76" s="73"/>
      <c r="R76" s="1"/>
      <c r="S76" s="85">
        <f>+I71</f>
        <v>75</v>
      </c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</row>
    <row r="77" ht="39.0" customHeight="1">
      <c r="A77" s="44"/>
      <c r="B77" s="26" t="s">
        <v>14</v>
      </c>
      <c r="C77" s="45" t="s">
        <v>36</v>
      </c>
      <c r="D77" s="46"/>
      <c r="E77" s="47"/>
      <c r="F77" s="48"/>
      <c r="G77" s="49"/>
      <c r="H77" s="50" t="s">
        <v>16</v>
      </c>
      <c r="I77" s="26" t="s">
        <v>17</v>
      </c>
      <c r="J77" s="26" t="s">
        <v>18</v>
      </c>
      <c r="K77" s="1"/>
      <c r="L77" s="1"/>
      <c r="M77" s="1"/>
      <c r="N77" s="1"/>
      <c r="O77" s="1"/>
      <c r="P77" s="1"/>
      <c r="Q77" s="4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</row>
    <row r="78" ht="27.0" customHeight="1">
      <c r="A78" s="18">
        <v>1.0</v>
      </c>
      <c r="B78" s="62" t="s">
        <v>25</v>
      </c>
      <c r="C78" s="62">
        <v>70.0</v>
      </c>
      <c r="D78" s="62">
        <v>202.0</v>
      </c>
      <c r="E78" s="62">
        <v>272.0</v>
      </c>
      <c r="F78" s="62">
        <f t="shared" ref="F78:F81" si="70">1-VALUE(IF(RIGHT(B78,1)="%",RIGHT(B78,3),0))</f>
        <v>0.2</v>
      </c>
      <c r="G78" s="63">
        <f t="shared" ref="G78:G81" si="71">+Q78*C78/100*D78/100*E78/100</f>
        <v>78.84464</v>
      </c>
      <c r="H78" s="63">
        <f t="shared" ref="H78:H81" si="72">IF(F78=0,G78,F78*G78)</f>
        <v>15.768928</v>
      </c>
      <c r="I78" s="62">
        <v>1.0</v>
      </c>
      <c r="J78" s="86">
        <f t="shared" ref="J78:J81" si="73">+H78*I78</f>
        <v>15.768928</v>
      </c>
      <c r="K78" s="1"/>
      <c r="L78" s="44">
        <f t="shared" ref="L78:L81" si="74">D78*25.4/1000</f>
        <v>5.1308</v>
      </c>
      <c r="M78" s="26">
        <f t="shared" ref="M78:M81" si="75">+I78</f>
        <v>1</v>
      </c>
      <c r="N78" s="26">
        <f t="shared" ref="N78:N81" si="76">M78*L78</f>
        <v>5.1308</v>
      </c>
      <c r="O78" s="1"/>
      <c r="P78" s="1"/>
      <c r="Q78" s="4">
        <v>20.5</v>
      </c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</row>
    <row r="79" ht="27.0" customHeight="1">
      <c r="A79" s="26">
        <v>2.0</v>
      </c>
      <c r="B79" s="62" t="s">
        <v>26</v>
      </c>
      <c r="C79" s="62">
        <v>82.0</v>
      </c>
      <c r="D79" s="62">
        <v>202.0</v>
      </c>
      <c r="E79" s="62">
        <v>218.0</v>
      </c>
      <c r="F79" s="62">
        <f t="shared" si="70"/>
        <v>0.2</v>
      </c>
      <c r="G79" s="63">
        <f t="shared" si="71"/>
        <v>59.580708</v>
      </c>
      <c r="H79" s="63">
        <f t="shared" si="72"/>
        <v>11.9161416</v>
      </c>
      <c r="I79" s="62">
        <v>1.0</v>
      </c>
      <c r="J79" s="68">
        <f t="shared" si="73"/>
        <v>11.9161416</v>
      </c>
      <c r="K79" s="1"/>
      <c r="L79" s="44">
        <f t="shared" si="74"/>
        <v>5.1308</v>
      </c>
      <c r="M79" s="26">
        <f t="shared" si="75"/>
        <v>1</v>
      </c>
      <c r="N79" s="26">
        <f t="shared" si="76"/>
        <v>5.1308</v>
      </c>
      <c r="O79" s="1"/>
      <c r="P79" s="1"/>
      <c r="Q79" s="4">
        <v>16.5</v>
      </c>
      <c r="R79" s="1"/>
      <c r="S79" s="87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</row>
    <row r="80" ht="27.0" customHeight="1">
      <c r="A80" s="26">
        <v>3.0</v>
      </c>
      <c r="B80" s="62" t="s">
        <v>27</v>
      </c>
      <c r="C80" s="62">
        <v>89.0</v>
      </c>
      <c r="D80" s="62">
        <v>202.0</v>
      </c>
      <c r="E80" s="62">
        <v>215.0</v>
      </c>
      <c r="F80" s="62">
        <f t="shared" si="70"/>
        <v>0.2</v>
      </c>
      <c r="G80" s="63">
        <f t="shared" si="71"/>
        <v>48.315875</v>
      </c>
      <c r="H80" s="63">
        <f t="shared" si="72"/>
        <v>9.663175</v>
      </c>
      <c r="I80" s="62">
        <v>1.0</v>
      </c>
      <c r="J80" s="68">
        <f t="shared" si="73"/>
        <v>9.663175</v>
      </c>
      <c r="K80" s="1"/>
      <c r="L80" s="44">
        <f t="shared" si="74"/>
        <v>5.1308</v>
      </c>
      <c r="M80" s="26">
        <f t="shared" si="75"/>
        <v>1</v>
      </c>
      <c r="N80" s="26">
        <f t="shared" si="76"/>
        <v>5.1308</v>
      </c>
      <c r="O80" s="1"/>
      <c r="P80" s="1"/>
      <c r="Q80" s="4">
        <v>12.5</v>
      </c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</row>
    <row r="81" ht="27.0" customHeight="1">
      <c r="A81" s="26">
        <v>4.0</v>
      </c>
      <c r="B81" s="62" t="s">
        <v>29</v>
      </c>
      <c r="C81" s="62">
        <v>50.0</v>
      </c>
      <c r="D81" s="62">
        <v>190.0</v>
      </c>
      <c r="E81" s="62">
        <v>234.0</v>
      </c>
      <c r="F81" s="62">
        <f t="shared" si="70"/>
        <v>0.2</v>
      </c>
      <c r="G81" s="63">
        <f t="shared" si="71"/>
        <v>56.6865</v>
      </c>
      <c r="H81" s="63">
        <f t="shared" si="72"/>
        <v>11.3373</v>
      </c>
      <c r="I81" s="62">
        <v>1.0</v>
      </c>
      <c r="J81" s="68">
        <f t="shared" si="73"/>
        <v>11.3373</v>
      </c>
      <c r="K81" s="1"/>
      <c r="L81" s="44">
        <f t="shared" si="74"/>
        <v>4.826</v>
      </c>
      <c r="M81" s="26">
        <f t="shared" si="75"/>
        <v>1</v>
      </c>
      <c r="N81" s="26">
        <f t="shared" si="76"/>
        <v>4.826</v>
      </c>
      <c r="O81" s="1"/>
      <c r="P81" s="1"/>
      <c r="Q81" s="4">
        <v>25.5</v>
      </c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</row>
    <row r="82" ht="24.75" customHeight="1">
      <c r="A82" s="26"/>
      <c r="B82" s="69"/>
      <c r="C82" s="69"/>
      <c r="D82" s="69"/>
      <c r="E82" s="69"/>
      <c r="F82" s="69"/>
      <c r="G82" s="88"/>
      <c r="H82" s="89" t="s">
        <v>37</v>
      </c>
      <c r="I82" s="69"/>
      <c r="J82" s="90">
        <f>SUM(J78:J81)</f>
        <v>48.6855446</v>
      </c>
      <c r="K82" s="1"/>
      <c r="L82" s="1"/>
      <c r="M82" s="1"/>
      <c r="N82" s="1"/>
      <c r="O82" s="1"/>
      <c r="P82" s="1"/>
      <c r="Q82" s="4"/>
      <c r="R82" s="9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</row>
    <row r="83" ht="18.75" customHeight="1">
      <c r="A83" s="42"/>
      <c r="B83" s="7"/>
      <c r="C83" s="7"/>
      <c r="D83" s="7"/>
      <c r="E83" s="7"/>
      <c r="F83" s="7"/>
      <c r="G83" s="8"/>
      <c r="H83" s="9"/>
      <c r="I83" s="7"/>
      <c r="J83" s="43"/>
      <c r="K83" s="1"/>
      <c r="L83" s="1"/>
      <c r="M83" s="1"/>
      <c r="N83" s="1"/>
      <c r="O83" s="1"/>
      <c r="P83" s="1"/>
      <c r="Q83" s="4"/>
      <c r="R83" s="9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</row>
    <row r="84" ht="18.75" customHeight="1">
      <c r="A84" s="1"/>
      <c r="B84" s="1"/>
      <c r="C84" s="1"/>
      <c r="D84" s="1"/>
      <c r="E84" s="1"/>
      <c r="F84" s="1"/>
      <c r="G84" s="2"/>
      <c r="H84" s="3"/>
      <c r="I84" s="1"/>
      <c r="J84" s="1"/>
      <c r="K84" s="1"/>
      <c r="L84" s="1"/>
      <c r="M84" s="1"/>
      <c r="N84" s="1"/>
      <c r="O84" s="1"/>
      <c r="P84" s="1"/>
      <c r="Q84" s="4"/>
      <c r="R84" s="9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</row>
    <row r="85" ht="18.75" customHeight="1">
      <c r="A85" s="1"/>
      <c r="B85" s="1"/>
      <c r="C85" s="1"/>
      <c r="D85" s="1"/>
      <c r="E85" s="1"/>
      <c r="F85" s="1"/>
      <c r="G85" s="2"/>
      <c r="H85" s="3"/>
      <c r="I85" s="1"/>
      <c r="J85" s="1"/>
      <c r="K85" s="1"/>
      <c r="L85" s="1"/>
      <c r="M85" s="1"/>
      <c r="N85" s="1"/>
      <c r="O85" s="1"/>
      <c r="P85" s="1"/>
      <c r="Q85" s="4"/>
      <c r="R85" s="9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</row>
    <row r="86" ht="18.75" customHeight="1">
      <c r="A86" s="1" t="s">
        <v>38</v>
      </c>
      <c r="B86" s="1"/>
      <c r="C86" s="1"/>
      <c r="D86" s="1"/>
      <c r="E86" s="1"/>
      <c r="F86" s="1"/>
      <c r="G86" s="2"/>
      <c r="H86" s="3"/>
      <c r="I86" s="1"/>
      <c r="J86" s="1"/>
      <c r="K86" s="1"/>
      <c r="L86" s="1"/>
      <c r="M86" s="1"/>
      <c r="N86" s="1"/>
      <c r="O86" s="1"/>
      <c r="P86" s="1"/>
      <c r="Q86" s="4"/>
      <c r="R86" s="9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</row>
    <row r="87" ht="18.75" customHeight="1">
      <c r="A87" s="1"/>
      <c r="B87" s="1"/>
      <c r="C87" s="1"/>
      <c r="D87" s="1"/>
      <c r="E87" s="1"/>
      <c r="F87" s="1"/>
      <c r="G87" s="2"/>
      <c r="H87" s="3"/>
      <c r="I87" s="1"/>
      <c r="J87" s="1"/>
      <c r="K87" s="1"/>
      <c r="L87" s="1"/>
      <c r="M87" s="1"/>
      <c r="N87" s="1"/>
      <c r="O87" s="1"/>
      <c r="P87" s="1"/>
      <c r="Q87" s="4"/>
      <c r="R87" s="9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</row>
    <row r="88" ht="42.0" customHeight="1">
      <c r="A88" s="44"/>
      <c r="B88" s="26" t="s">
        <v>14</v>
      </c>
      <c r="C88" s="45" t="s">
        <v>39</v>
      </c>
      <c r="D88" s="46"/>
      <c r="E88" s="47"/>
      <c r="F88" s="92"/>
      <c r="G88" s="93"/>
      <c r="H88" s="50" t="s">
        <v>16</v>
      </c>
      <c r="I88" s="94" t="s">
        <v>17</v>
      </c>
      <c r="J88" s="26" t="s">
        <v>18</v>
      </c>
      <c r="K88" s="1"/>
      <c r="L88" s="1"/>
      <c r="M88" s="1"/>
      <c r="N88" s="1"/>
      <c r="O88" s="1"/>
      <c r="P88" s="1"/>
      <c r="Q88" s="4"/>
      <c r="R88" s="9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</row>
    <row r="89" ht="24.75" customHeight="1">
      <c r="A89" s="26">
        <v>1.0</v>
      </c>
      <c r="B89" s="53" t="s">
        <v>40</v>
      </c>
      <c r="C89" s="26"/>
      <c r="D89" s="26"/>
      <c r="E89" s="26"/>
      <c r="F89" s="26"/>
      <c r="G89" s="95"/>
      <c r="H89" s="96">
        <v>27.0</v>
      </c>
      <c r="I89" s="52">
        <v>1.0</v>
      </c>
      <c r="J89" s="68">
        <f t="shared" ref="J89:J96" si="77">+I89*H89</f>
        <v>27</v>
      </c>
      <c r="K89" s="44"/>
      <c r="L89" s="44"/>
      <c r="M89" s="44"/>
      <c r="N89" s="44"/>
      <c r="O89" s="44"/>
      <c r="P89" s="44"/>
      <c r="Q89" s="97"/>
      <c r="R89" s="9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</row>
    <row r="90" ht="24.75" customHeight="1">
      <c r="A90" s="26">
        <v>2.0</v>
      </c>
      <c r="B90" s="62" t="s">
        <v>40</v>
      </c>
      <c r="C90" s="26"/>
      <c r="D90" s="26"/>
      <c r="E90" s="26"/>
      <c r="F90" s="26"/>
      <c r="G90" s="95"/>
      <c r="H90" s="96">
        <v>10.0</v>
      </c>
      <c r="I90" s="52">
        <v>1.0</v>
      </c>
      <c r="J90" s="68">
        <f t="shared" si="77"/>
        <v>10</v>
      </c>
      <c r="K90" s="44"/>
      <c r="L90" s="44"/>
      <c r="M90" s="44"/>
      <c r="N90" s="44"/>
      <c r="O90" s="44"/>
      <c r="P90" s="44"/>
      <c r="Q90" s="97"/>
      <c r="R90" s="9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</row>
    <row r="91" ht="24.75" customHeight="1">
      <c r="A91" s="26">
        <v>3.0</v>
      </c>
      <c r="B91" s="53" t="s">
        <v>10</v>
      </c>
      <c r="C91" s="26"/>
      <c r="D91" s="26"/>
      <c r="E91" s="26"/>
      <c r="F91" s="26"/>
      <c r="G91" s="95"/>
      <c r="H91" s="96">
        <v>24.0</v>
      </c>
      <c r="I91" s="52">
        <v>1.0</v>
      </c>
      <c r="J91" s="68">
        <f t="shared" si="77"/>
        <v>24</v>
      </c>
      <c r="K91" s="44"/>
      <c r="L91" s="44"/>
      <c r="M91" s="44"/>
      <c r="N91" s="44"/>
      <c r="O91" s="44"/>
      <c r="P91" s="44"/>
      <c r="Q91" s="97"/>
      <c r="R91" s="9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</row>
    <row r="92" ht="24.75" customHeight="1">
      <c r="A92" s="26">
        <v>4.0</v>
      </c>
      <c r="B92" s="62" t="s">
        <v>10</v>
      </c>
      <c r="C92" s="26"/>
      <c r="D92" s="26"/>
      <c r="E92" s="26"/>
      <c r="F92" s="26"/>
      <c r="G92" s="95"/>
      <c r="H92" s="96">
        <v>10.0</v>
      </c>
      <c r="I92" s="52">
        <v>1.0</v>
      </c>
      <c r="J92" s="68">
        <f t="shared" si="77"/>
        <v>10</v>
      </c>
      <c r="K92" s="44"/>
      <c r="L92" s="44"/>
      <c r="M92" s="44"/>
      <c r="N92" s="44"/>
      <c r="O92" s="44"/>
      <c r="P92" s="44"/>
      <c r="Q92" s="97"/>
      <c r="R92" s="9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</row>
    <row r="93" ht="24.75" customHeight="1">
      <c r="A93" s="26">
        <v>5.0</v>
      </c>
      <c r="B93" s="53" t="s">
        <v>11</v>
      </c>
      <c r="C93" s="26"/>
      <c r="D93" s="26"/>
      <c r="E93" s="26"/>
      <c r="F93" s="26"/>
      <c r="G93" s="95"/>
      <c r="H93" s="96">
        <v>13.0</v>
      </c>
      <c r="I93" s="52">
        <v>1.0</v>
      </c>
      <c r="J93" s="68">
        <f t="shared" si="77"/>
        <v>13</v>
      </c>
      <c r="K93" s="44"/>
      <c r="L93" s="44"/>
      <c r="M93" s="44"/>
      <c r="N93" s="44"/>
      <c r="O93" s="44"/>
      <c r="P93" s="44"/>
      <c r="Q93" s="97"/>
      <c r="R93" s="9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</row>
    <row r="94" ht="24.75" customHeight="1">
      <c r="A94" s="26">
        <v>6.0</v>
      </c>
      <c r="B94" s="62" t="s">
        <v>11</v>
      </c>
      <c r="C94" s="26"/>
      <c r="D94" s="26"/>
      <c r="E94" s="26"/>
      <c r="F94" s="26"/>
      <c r="G94" s="95"/>
      <c r="H94" s="96">
        <v>14.0</v>
      </c>
      <c r="I94" s="52">
        <v>1.0</v>
      </c>
      <c r="J94" s="68">
        <f t="shared" si="77"/>
        <v>14</v>
      </c>
      <c r="K94" s="44"/>
      <c r="L94" s="44"/>
      <c r="M94" s="44"/>
      <c r="N94" s="44"/>
      <c r="O94" s="44"/>
      <c r="P94" s="44"/>
      <c r="Q94" s="97"/>
      <c r="R94" s="9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</row>
    <row r="95" ht="24.75" customHeight="1">
      <c r="A95" s="26">
        <v>7.0</v>
      </c>
      <c r="B95" s="53" t="s">
        <v>41</v>
      </c>
      <c r="C95" s="26"/>
      <c r="D95" s="26"/>
      <c r="E95" s="26"/>
      <c r="F95" s="26"/>
      <c r="G95" s="95"/>
      <c r="H95" s="96">
        <v>33.0</v>
      </c>
      <c r="I95" s="52">
        <v>1.0</v>
      </c>
      <c r="J95" s="68">
        <f t="shared" si="77"/>
        <v>33</v>
      </c>
      <c r="K95" s="44"/>
      <c r="L95" s="44"/>
      <c r="M95" s="44"/>
      <c r="N95" s="44"/>
      <c r="O95" s="44"/>
      <c r="P95" s="44"/>
      <c r="Q95" s="97"/>
      <c r="R95" s="9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</row>
    <row r="96" ht="24.75" customHeight="1">
      <c r="A96" s="26">
        <v>8.0</v>
      </c>
      <c r="B96" s="62" t="s">
        <v>41</v>
      </c>
      <c r="C96" s="26"/>
      <c r="D96" s="26"/>
      <c r="E96" s="26"/>
      <c r="F96" s="26"/>
      <c r="G96" s="95"/>
      <c r="H96" s="96">
        <v>16.0</v>
      </c>
      <c r="I96" s="52">
        <v>1.0</v>
      </c>
      <c r="J96" s="68">
        <f t="shared" si="77"/>
        <v>16</v>
      </c>
      <c r="K96" s="44"/>
      <c r="L96" s="44"/>
      <c r="M96" s="44"/>
      <c r="N96" s="44"/>
      <c r="O96" s="44"/>
      <c r="P96" s="44"/>
      <c r="Q96" s="97"/>
      <c r="R96" s="9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</row>
    <row r="97" ht="18.75" customHeight="1">
      <c r="A97" s="1"/>
      <c r="B97" s="1"/>
      <c r="C97" s="1"/>
      <c r="D97" s="1"/>
      <c r="E97" s="1"/>
      <c r="F97" s="1"/>
      <c r="G97" s="2"/>
      <c r="H97" s="3" t="s">
        <v>37</v>
      </c>
      <c r="I97" s="1"/>
      <c r="J97" s="98">
        <f>SUM(J89:J96)</f>
        <v>147</v>
      </c>
      <c r="K97" s="99"/>
      <c r="L97" s="99"/>
      <c r="M97" s="99"/>
      <c r="N97" s="99"/>
      <c r="O97" s="99"/>
      <c r="P97" s="99"/>
      <c r="Q97" s="100"/>
      <c r="R97" s="9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</row>
    <row r="98" ht="18.75" customHeight="1">
      <c r="A98" s="7"/>
      <c r="B98" s="7"/>
      <c r="C98" s="7"/>
      <c r="D98" s="7"/>
      <c r="E98" s="7"/>
      <c r="F98" s="7"/>
      <c r="G98" s="8"/>
      <c r="H98" s="9"/>
      <c r="I98" s="41"/>
      <c r="J98" s="74">
        <f>+J97*60%</f>
        <v>88.2</v>
      </c>
      <c r="K98" s="74"/>
      <c r="L98" s="74"/>
      <c r="M98" s="74"/>
      <c r="N98" s="74"/>
      <c r="O98" s="74"/>
      <c r="P98" s="74"/>
      <c r="Q98" s="77">
        <f>+J97*40%</f>
        <v>58.8</v>
      </c>
      <c r="R98" s="9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</row>
    <row r="99" ht="18.75" customHeight="1">
      <c r="A99" s="1"/>
      <c r="B99" s="1"/>
      <c r="C99" s="1"/>
      <c r="D99" s="1"/>
      <c r="E99" s="1"/>
      <c r="F99" s="1"/>
      <c r="G99" s="2"/>
      <c r="H99" s="3"/>
      <c r="I99" s="1"/>
      <c r="J99" s="1"/>
      <c r="K99" s="1"/>
      <c r="L99" s="1"/>
      <c r="M99" s="1"/>
      <c r="N99" s="1"/>
      <c r="O99" s="1"/>
      <c r="P99" s="1"/>
      <c r="Q99" s="4"/>
      <c r="R99" s="9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</row>
    <row r="100" ht="18.75" customHeight="1">
      <c r="A100" s="1"/>
      <c r="B100" s="1"/>
      <c r="C100" s="1"/>
      <c r="D100" s="1"/>
      <c r="E100" s="1"/>
      <c r="F100" s="1"/>
      <c r="G100" s="2"/>
      <c r="H100" s="3"/>
      <c r="I100" s="1"/>
      <c r="J100" s="1"/>
      <c r="K100" s="1"/>
      <c r="L100" s="1"/>
      <c r="M100" s="1"/>
      <c r="N100" s="1"/>
      <c r="O100" s="1"/>
      <c r="P100" s="1"/>
      <c r="Q100" s="4"/>
      <c r="R100" s="9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</row>
    <row r="101" ht="19.5" customHeight="1">
      <c r="A101" s="101" t="s">
        <v>42</v>
      </c>
      <c r="B101" s="1"/>
      <c r="C101" s="1"/>
      <c r="D101" s="1"/>
      <c r="E101" s="1"/>
      <c r="F101" s="1"/>
      <c r="G101" s="2"/>
      <c r="H101" s="3"/>
      <c r="I101" s="1"/>
      <c r="J101" s="1"/>
      <c r="K101" s="1"/>
      <c r="L101" s="1"/>
      <c r="M101" s="1"/>
      <c r="N101" s="1"/>
      <c r="O101" s="1"/>
      <c r="P101" s="1"/>
      <c r="Q101" s="4"/>
      <c r="R101" s="9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</row>
    <row r="102" ht="57.0" customHeight="1">
      <c r="A102" s="102"/>
      <c r="B102" s="103" t="s">
        <v>43</v>
      </c>
      <c r="C102" s="103" t="s">
        <v>44</v>
      </c>
      <c r="D102" s="103" t="s">
        <v>45</v>
      </c>
      <c r="E102" s="103" t="s">
        <v>46</v>
      </c>
      <c r="F102" s="103"/>
      <c r="G102" s="104"/>
      <c r="H102" s="105" t="s">
        <v>47</v>
      </c>
      <c r="I102" s="106" t="s">
        <v>48</v>
      </c>
      <c r="J102" s="1"/>
      <c r="K102" s="1"/>
      <c r="L102" s="1"/>
      <c r="M102" s="1"/>
      <c r="N102" s="1"/>
      <c r="O102" s="1"/>
      <c r="P102" s="1"/>
      <c r="Q102" s="4"/>
      <c r="R102" s="9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</row>
    <row r="103" ht="18.75" customHeight="1">
      <c r="A103" s="107" t="s">
        <v>30</v>
      </c>
      <c r="B103" s="108">
        <f>+E12</f>
        <v>8253.7795</v>
      </c>
      <c r="C103" s="109">
        <f>+J71</f>
        <v>7330.589778</v>
      </c>
      <c r="D103" s="109">
        <f>+J82</f>
        <v>48.6855446</v>
      </c>
      <c r="E103" s="110">
        <f>J98</f>
        <v>88.2</v>
      </c>
      <c r="F103" s="110"/>
      <c r="G103" s="111"/>
      <c r="H103" s="112">
        <f>+I12</f>
        <v>776.8575022</v>
      </c>
      <c r="I103" s="113">
        <f>+B103-C103-D103-E103-H103</f>
        <v>9.4466748</v>
      </c>
      <c r="J103" s="1"/>
      <c r="K103" s="1"/>
      <c r="L103" s="1"/>
      <c r="M103" s="1"/>
      <c r="N103" s="1"/>
      <c r="O103" s="1"/>
      <c r="P103" s="1"/>
      <c r="Q103" s="4"/>
      <c r="R103" s="9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</row>
    <row r="104" ht="19.5" customHeight="1">
      <c r="A104" s="114" t="s">
        <v>49</v>
      </c>
      <c r="B104" s="115"/>
      <c r="C104" s="116">
        <f>+C103/B103</f>
        <v>0.8881494567</v>
      </c>
      <c r="D104" s="116">
        <f>+D103/B103</f>
        <v>0.005898575871</v>
      </c>
      <c r="E104" s="116">
        <f>+E103/B103</f>
        <v>0.0106860136</v>
      </c>
      <c r="F104" s="116"/>
      <c r="G104" s="117"/>
      <c r="H104" s="118">
        <f>+H103/B103</f>
        <v>0.0941214267</v>
      </c>
      <c r="I104" s="119">
        <f>+I103/B103</f>
        <v>0.001144527159</v>
      </c>
      <c r="J104" s="1"/>
      <c r="K104" s="1"/>
      <c r="L104" s="1"/>
      <c r="M104" s="1"/>
      <c r="N104" s="1"/>
      <c r="O104" s="1"/>
      <c r="P104" s="1"/>
      <c r="Q104" s="4"/>
      <c r="R104" s="9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</row>
    <row r="105" ht="19.5" customHeight="1">
      <c r="A105" s="30"/>
      <c r="B105" s="120"/>
      <c r="C105" s="121"/>
      <c r="D105" s="121"/>
      <c r="E105" s="121"/>
      <c r="F105" s="121"/>
      <c r="G105" s="122"/>
      <c r="H105" s="123"/>
      <c r="I105" s="124"/>
      <c r="J105" s="1"/>
      <c r="K105" s="1"/>
      <c r="L105" s="1"/>
      <c r="M105" s="1"/>
      <c r="N105" s="1"/>
      <c r="O105" s="1"/>
      <c r="P105" s="1"/>
      <c r="Q105" s="4"/>
      <c r="R105" s="9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</row>
    <row r="106" ht="18.75" customHeight="1">
      <c r="A106" s="125"/>
      <c r="B106" s="126"/>
      <c r="C106" s="126"/>
      <c r="D106" s="126" t="s">
        <v>50</v>
      </c>
      <c r="E106" s="126" t="s">
        <v>30</v>
      </c>
      <c r="F106" s="126"/>
      <c r="G106" s="127"/>
      <c r="H106" s="128">
        <f>+D103+E103+H103+I103</f>
        <v>923.1897216</v>
      </c>
      <c r="I106" s="129"/>
      <c r="J106" s="1"/>
      <c r="K106" s="1"/>
      <c r="L106" s="1"/>
      <c r="M106" s="1"/>
      <c r="N106" s="1"/>
      <c r="O106" s="1"/>
      <c r="P106" s="1"/>
      <c r="Q106" s="4"/>
      <c r="R106" s="3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</row>
    <row r="107" ht="18.75" customHeight="1">
      <c r="A107" s="130"/>
      <c r="B107" s="1"/>
      <c r="C107" s="1"/>
      <c r="D107" s="1"/>
      <c r="E107" s="1" t="s">
        <v>49</v>
      </c>
      <c r="F107" s="1"/>
      <c r="G107" s="2"/>
      <c r="H107" s="123">
        <f>+H106/B103</f>
        <v>0.1118505433</v>
      </c>
      <c r="I107" s="131"/>
      <c r="J107" s="1"/>
      <c r="K107" s="1"/>
      <c r="L107" s="1"/>
      <c r="M107" s="1"/>
      <c r="N107" s="1"/>
      <c r="O107" s="1"/>
      <c r="P107" s="1"/>
      <c r="Q107" s="4"/>
      <c r="R107" s="3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</row>
    <row r="108" ht="18.75" customHeight="1">
      <c r="A108" s="130"/>
      <c r="B108" s="1"/>
      <c r="C108" s="1" t="s">
        <v>51</v>
      </c>
      <c r="D108" s="1"/>
      <c r="E108" s="1"/>
      <c r="F108" s="1"/>
      <c r="G108" s="2"/>
      <c r="H108" s="3"/>
      <c r="I108" s="131"/>
      <c r="J108" s="1"/>
      <c r="K108" s="1"/>
      <c r="L108" s="1"/>
      <c r="M108" s="1"/>
      <c r="N108" s="1"/>
      <c r="O108" s="1"/>
      <c r="P108" s="1"/>
      <c r="Q108" s="4"/>
      <c r="R108" s="3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</row>
    <row r="109" ht="18.75" customHeight="1">
      <c r="A109" s="130"/>
      <c r="B109" s="1"/>
      <c r="C109" s="1"/>
      <c r="D109" s="1" t="s">
        <v>52</v>
      </c>
      <c r="E109" s="1"/>
      <c r="F109" s="1"/>
      <c r="G109" s="2"/>
      <c r="H109" s="3">
        <f>+H108*(H106-H103)</f>
        <v>0</v>
      </c>
      <c r="I109" s="131"/>
      <c r="J109" s="1"/>
      <c r="K109" s="1"/>
      <c r="L109" s="1"/>
      <c r="M109" s="1"/>
      <c r="N109" s="1"/>
      <c r="O109" s="1"/>
      <c r="P109" s="1"/>
      <c r="Q109" s="4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</row>
    <row r="110" ht="19.5" customHeight="1">
      <c r="A110" s="132"/>
      <c r="B110" s="133"/>
      <c r="C110" s="133"/>
      <c r="D110" s="133"/>
      <c r="E110" s="133"/>
      <c r="F110" s="133"/>
      <c r="G110" s="134"/>
      <c r="H110" s="135"/>
      <c r="I110" s="136"/>
      <c r="J110" s="1"/>
      <c r="K110" s="1"/>
      <c r="L110" s="1"/>
      <c r="M110" s="1"/>
      <c r="N110" s="1"/>
      <c r="O110" s="1"/>
      <c r="P110" s="1"/>
      <c r="Q110" s="4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</row>
    <row r="111" ht="18.75" customHeight="1">
      <c r="A111" s="1"/>
      <c r="B111" s="1"/>
      <c r="C111" s="1"/>
      <c r="D111" s="1"/>
      <c r="E111" s="1"/>
      <c r="F111" s="1"/>
      <c r="G111" s="2"/>
      <c r="H111" s="3"/>
      <c r="I111" s="1"/>
      <c r="J111" s="1"/>
      <c r="K111" s="1"/>
      <c r="L111" s="1"/>
      <c r="M111" s="1"/>
      <c r="N111" s="1"/>
      <c r="O111" s="1"/>
      <c r="P111" s="1"/>
      <c r="Q111" s="4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</row>
    <row r="112" ht="18.75" customHeight="1">
      <c r="A112" s="1"/>
      <c r="B112" s="1"/>
      <c r="C112" s="1"/>
      <c r="D112" s="1"/>
      <c r="E112" s="1"/>
      <c r="F112" s="1"/>
      <c r="G112" s="2"/>
      <c r="H112" s="3"/>
      <c r="I112" s="1"/>
      <c r="J112" s="1"/>
      <c r="K112" s="1"/>
      <c r="L112" s="1"/>
      <c r="M112" s="1"/>
      <c r="N112" s="1"/>
      <c r="O112" s="1"/>
      <c r="P112" s="1"/>
      <c r="Q112" s="4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</row>
    <row r="113" ht="18.75" customHeight="1">
      <c r="A113" s="1"/>
      <c r="B113" s="1"/>
      <c r="C113" s="1"/>
      <c r="D113" s="1"/>
      <c r="E113" s="1"/>
      <c r="F113" s="1"/>
      <c r="G113" s="2"/>
      <c r="H113" s="3"/>
      <c r="I113" s="1"/>
      <c r="J113" s="1"/>
      <c r="K113" s="1"/>
      <c r="L113" s="1"/>
      <c r="M113" s="1"/>
      <c r="N113" s="1"/>
      <c r="O113" s="1"/>
      <c r="P113" s="1"/>
      <c r="Q113" s="4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</row>
    <row r="114" ht="18.0" customHeight="1">
      <c r="A114" s="137"/>
      <c r="B114" s="137"/>
      <c r="C114" s="137"/>
      <c r="D114" s="137"/>
      <c r="E114" s="137"/>
      <c r="F114" s="137"/>
      <c r="G114" s="138"/>
      <c r="H114" s="139"/>
      <c r="I114" s="137"/>
      <c r="J114" s="137"/>
      <c r="K114" s="137"/>
      <c r="L114" s="137"/>
      <c r="M114" s="137"/>
      <c r="N114" s="137"/>
      <c r="O114" s="137"/>
      <c r="P114" s="137"/>
      <c r="Q114" s="140"/>
      <c r="R114" s="137"/>
      <c r="S114" s="137"/>
      <c r="T114" s="137"/>
      <c r="U114" s="137"/>
      <c r="V114" s="137"/>
      <c r="W114" s="137"/>
      <c r="X114" s="137"/>
      <c r="Y114" s="137"/>
      <c r="Z114" s="137"/>
      <c r="AA114" s="137"/>
      <c r="AB114" s="137"/>
      <c r="AC114" s="137"/>
      <c r="AD114" s="137"/>
      <c r="AE114" s="137"/>
      <c r="AF114" s="137"/>
      <c r="AG114" s="137"/>
      <c r="AH114" s="137"/>
      <c r="AI114" s="137"/>
      <c r="AJ114" s="137"/>
      <c r="AK114" s="137"/>
      <c r="AL114" s="137"/>
      <c r="AM114" s="137"/>
      <c r="AN114" s="137"/>
      <c r="AO114" s="137"/>
      <c r="AP114" s="137"/>
      <c r="AQ114" s="137"/>
      <c r="AR114" s="137"/>
      <c r="AS114" s="137"/>
    </row>
    <row r="115" ht="18.0" customHeight="1">
      <c r="A115" s="137"/>
      <c r="B115" s="137"/>
      <c r="C115" s="137"/>
      <c r="D115" s="137"/>
      <c r="E115" s="137"/>
      <c r="F115" s="137"/>
      <c r="G115" s="138"/>
      <c r="H115" s="139"/>
      <c r="I115" s="137"/>
      <c r="J115" s="137"/>
      <c r="K115" s="137"/>
      <c r="L115" s="137"/>
      <c r="M115" s="137"/>
      <c r="N115" s="137"/>
      <c r="O115" s="137"/>
      <c r="P115" s="137"/>
      <c r="Q115" s="140"/>
      <c r="R115" s="137"/>
      <c r="S115" s="137"/>
      <c r="T115" s="137"/>
      <c r="U115" s="137"/>
      <c r="V115" s="137"/>
      <c r="W115" s="137"/>
      <c r="X115" s="137"/>
      <c r="Y115" s="137"/>
      <c r="Z115" s="137"/>
      <c r="AA115" s="137"/>
      <c r="AB115" s="137"/>
      <c r="AC115" s="137"/>
      <c r="AD115" s="137"/>
      <c r="AE115" s="137"/>
      <c r="AF115" s="137"/>
      <c r="AG115" s="137"/>
      <c r="AH115" s="137"/>
      <c r="AI115" s="137"/>
      <c r="AJ115" s="137"/>
      <c r="AK115" s="137"/>
      <c r="AL115" s="137"/>
      <c r="AM115" s="137"/>
      <c r="AN115" s="137"/>
      <c r="AO115" s="137"/>
      <c r="AP115" s="137"/>
      <c r="AQ115" s="137"/>
      <c r="AR115" s="137"/>
      <c r="AS115" s="137"/>
    </row>
    <row r="116" ht="18.0" customHeight="1">
      <c r="A116" s="137"/>
      <c r="B116" s="137"/>
      <c r="C116" s="137"/>
      <c r="D116" s="137"/>
      <c r="E116" s="137"/>
      <c r="F116" s="137"/>
      <c r="G116" s="138"/>
      <c r="H116" s="139"/>
      <c r="I116" s="137"/>
      <c r="J116" s="137"/>
      <c r="K116" s="137"/>
      <c r="L116" s="137"/>
      <c r="M116" s="137"/>
      <c r="N116" s="137"/>
      <c r="O116" s="137"/>
      <c r="P116" s="137"/>
      <c r="Q116" s="140"/>
      <c r="R116" s="137"/>
      <c r="S116" s="137"/>
      <c r="T116" s="137"/>
      <c r="U116" s="137"/>
      <c r="V116" s="137"/>
      <c r="W116" s="137"/>
      <c r="X116" s="137"/>
      <c r="Y116" s="137"/>
      <c r="Z116" s="137"/>
      <c r="AA116" s="137"/>
      <c r="AB116" s="137"/>
      <c r="AC116" s="137"/>
      <c r="AD116" s="137"/>
      <c r="AE116" s="137"/>
      <c r="AF116" s="137"/>
      <c r="AG116" s="137"/>
      <c r="AH116" s="137"/>
      <c r="AI116" s="137"/>
      <c r="AJ116" s="137"/>
      <c r="AK116" s="137"/>
      <c r="AL116" s="137"/>
      <c r="AM116" s="137"/>
      <c r="AN116" s="137"/>
      <c r="AO116" s="137"/>
      <c r="AP116" s="137"/>
      <c r="AQ116" s="137"/>
      <c r="AR116" s="137"/>
      <c r="AS116" s="137"/>
    </row>
    <row r="117" ht="18.0" customHeight="1">
      <c r="A117" s="137"/>
      <c r="B117" s="137"/>
      <c r="C117" s="137"/>
      <c r="D117" s="137"/>
      <c r="E117" s="137"/>
      <c r="F117" s="137"/>
      <c r="G117" s="138"/>
      <c r="H117" s="139"/>
      <c r="I117" s="137"/>
      <c r="J117" s="137"/>
      <c r="K117" s="137"/>
      <c r="L117" s="137"/>
      <c r="M117" s="137"/>
      <c r="N117" s="137"/>
      <c r="O117" s="137"/>
      <c r="P117" s="137"/>
      <c r="Q117" s="140"/>
      <c r="R117" s="137"/>
      <c r="S117" s="137"/>
      <c r="T117" s="137"/>
      <c r="U117" s="137"/>
      <c r="V117" s="137"/>
      <c r="W117" s="137"/>
      <c r="X117" s="137"/>
      <c r="Y117" s="137"/>
      <c r="Z117" s="137"/>
      <c r="AA117" s="137"/>
      <c r="AB117" s="137"/>
      <c r="AC117" s="137"/>
      <c r="AD117" s="137"/>
      <c r="AE117" s="137"/>
      <c r="AF117" s="137"/>
      <c r="AG117" s="137"/>
      <c r="AH117" s="137"/>
      <c r="AI117" s="137"/>
      <c r="AJ117" s="137"/>
      <c r="AK117" s="137"/>
      <c r="AL117" s="137"/>
      <c r="AM117" s="137"/>
      <c r="AN117" s="137"/>
      <c r="AO117" s="137"/>
      <c r="AP117" s="137"/>
      <c r="AQ117" s="137"/>
      <c r="AR117" s="137"/>
      <c r="AS117" s="137"/>
    </row>
    <row r="118" ht="18.0" customHeight="1">
      <c r="A118" s="137"/>
      <c r="B118" s="137"/>
      <c r="C118" s="137"/>
      <c r="D118" s="137"/>
      <c r="E118" s="137"/>
      <c r="F118" s="137"/>
      <c r="G118" s="138"/>
      <c r="H118" s="139"/>
      <c r="I118" s="137"/>
      <c r="J118" s="137"/>
      <c r="K118" s="137"/>
      <c r="L118" s="137"/>
      <c r="M118" s="137"/>
      <c r="N118" s="137"/>
      <c r="O118" s="137"/>
      <c r="P118" s="137"/>
      <c r="Q118" s="140"/>
      <c r="R118" s="137"/>
      <c r="S118" s="137"/>
      <c r="T118" s="137"/>
      <c r="U118" s="137"/>
      <c r="V118" s="137"/>
      <c r="W118" s="137"/>
      <c r="X118" s="137"/>
      <c r="Y118" s="137"/>
      <c r="Z118" s="137"/>
      <c r="AA118" s="137"/>
      <c r="AB118" s="137"/>
      <c r="AC118" s="137"/>
      <c r="AD118" s="137"/>
      <c r="AE118" s="137"/>
      <c r="AF118" s="137"/>
      <c r="AG118" s="137"/>
      <c r="AH118" s="137"/>
      <c r="AI118" s="137"/>
      <c r="AJ118" s="137"/>
      <c r="AK118" s="137"/>
      <c r="AL118" s="137"/>
      <c r="AM118" s="137"/>
      <c r="AN118" s="137"/>
      <c r="AO118" s="137"/>
      <c r="AP118" s="137"/>
      <c r="AQ118" s="137"/>
      <c r="AR118" s="137"/>
      <c r="AS118" s="137"/>
    </row>
    <row r="119" ht="18.0" customHeight="1">
      <c r="A119" s="137"/>
      <c r="B119" s="137"/>
      <c r="C119" s="137"/>
      <c r="D119" s="137"/>
      <c r="E119" s="137"/>
      <c r="F119" s="137"/>
      <c r="G119" s="138"/>
      <c r="H119" s="139"/>
      <c r="I119" s="137"/>
      <c r="J119" s="137"/>
      <c r="K119" s="137"/>
      <c r="L119" s="137"/>
      <c r="M119" s="137"/>
      <c r="N119" s="137"/>
      <c r="O119" s="137"/>
      <c r="P119" s="137"/>
      <c r="Q119" s="140"/>
      <c r="R119" s="137"/>
      <c r="S119" s="137"/>
      <c r="T119" s="137"/>
      <c r="U119" s="137"/>
      <c r="V119" s="137"/>
      <c r="W119" s="137"/>
      <c r="X119" s="137"/>
      <c r="Y119" s="137"/>
      <c r="Z119" s="137"/>
      <c r="AA119" s="137"/>
      <c r="AB119" s="137"/>
      <c r="AC119" s="137"/>
      <c r="AD119" s="137"/>
      <c r="AE119" s="137"/>
      <c r="AF119" s="137"/>
      <c r="AG119" s="137"/>
      <c r="AH119" s="137"/>
      <c r="AI119" s="137"/>
      <c r="AJ119" s="137"/>
      <c r="AK119" s="137"/>
      <c r="AL119" s="137"/>
      <c r="AM119" s="137"/>
      <c r="AN119" s="137"/>
      <c r="AO119" s="137"/>
      <c r="AP119" s="137"/>
      <c r="AQ119" s="137"/>
      <c r="AR119" s="137"/>
      <c r="AS119" s="137"/>
    </row>
    <row r="120" ht="18.0" customHeight="1">
      <c r="A120" s="137"/>
      <c r="B120" s="137"/>
      <c r="C120" s="137"/>
      <c r="D120" s="137"/>
      <c r="E120" s="137"/>
      <c r="F120" s="137"/>
      <c r="G120" s="138"/>
      <c r="H120" s="139"/>
      <c r="I120" s="137"/>
      <c r="J120" s="137"/>
      <c r="K120" s="137"/>
      <c r="L120" s="137"/>
      <c r="M120" s="137"/>
      <c r="N120" s="137"/>
      <c r="O120" s="137"/>
      <c r="P120" s="137"/>
      <c r="Q120" s="140"/>
      <c r="R120" s="137"/>
      <c r="S120" s="137"/>
      <c r="T120" s="137"/>
      <c r="U120" s="137"/>
      <c r="V120" s="137"/>
      <c r="W120" s="137"/>
      <c r="X120" s="137"/>
      <c r="Y120" s="137"/>
      <c r="Z120" s="137"/>
      <c r="AA120" s="137"/>
      <c r="AB120" s="137"/>
      <c r="AC120" s="137"/>
      <c r="AD120" s="137"/>
      <c r="AE120" s="137"/>
      <c r="AF120" s="137"/>
      <c r="AG120" s="137"/>
      <c r="AH120" s="137"/>
      <c r="AI120" s="137"/>
      <c r="AJ120" s="137"/>
      <c r="AK120" s="137"/>
      <c r="AL120" s="137"/>
      <c r="AM120" s="137"/>
      <c r="AN120" s="137"/>
      <c r="AO120" s="137"/>
      <c r="AP120" s="137"/>
      <c r="AQ120" s="137"/>
      <c r="AR120" s="137"/>
      <c r="AS120" s="137"/>
    </row>
    <row r="121" ht="18.0" customHeight="1">
      <c r="A121" s="137"/>
      <c r="B121" s="137"/>
      <c r="C121" s="137"/>
      <c r="D121" s="137"/>
      <c r="E121" s="137"/>
      <c r="F121" s="137"/>
      <c r="G121" s="138"/>
      <c r="H121" s="139"/>
      <c r="I121" s="137"/>
      <c r="J121" s="137"/>
      <c r="K121" s="137"/>
      <c r="L121" s="137"/>
      <c r="M121" s="137"/>
      <c r="N121" s="137"/>
      <c r="O121" s="137"/>
      <c r="P121" s="137"/>
      <c r="Q121" s="140"/>
      <c r="R121" s="137"/>
      <c r="S121" s="137"/>
      <c r="T121" s="137"/>
      <c r="U121" s="137"/>
      <c r="V121" s="137"/>
      <c r="W121" s="137"/>
      <c r="X121" s="137"/>
      <c r="Y121" s="137"/>
      <c r="Z121" s="137"/>
      <c r="AA121" s="137"/>
      <c r="AB121" s="137"/>
      <c r="AC121" s="137"/>
      <c r="AD121" s="137"/>
      <c r="AE121" s="137"/>
      <c r="AF121" s="137"/>
      <c r="AG121" s="137"/>
      <c r="AH121" s="137"/>
      <c r="AI121" s="137"/>
      <c r="AJ121" s="137"/>
      <c r="AK121" s="137"/>
      <c r="AL121" s="137"/>
      <c r="AM121" s="137"/>
      <c r="AN121" s="137"/>
      <c r="AO121" s="137"/>
      <c r="AP121" s="137"/>
      <c r="AQ121" s="137"/>
      <c r="AR121" s="137"/>
      <c r="AS121" s="137"/>
    </row>
    <row r="122" ht="18.0" customHeight="1">
      <c r="A122" s="137"/>
      <c r="B122" s="137"/>
      <c r="C122" s="137"/>
      <c r="D122" s="137"/>
      <c r="E122" s="137"/>
      <c r="F122" s="137"/>
      <c r="G122" s="138"/>
      <c r="H122" s="139"/>
      <c r="I122" s="137"/>
      <c r="J122" s="137"/>
      <c r="K122" s="137"/>
      <c r="L122" s="137"/>
      <c r="M122" s="137"/>
      <c r="N122" s="137"/>
      <c r="O122" s="137"/>
      <c r="P122" s="137"/>
      <c r="Q122" s="140"/>
      <c r="R122" s="137"/>
      <c r="S122" s="137"/>
      <c r="T122" s="137"/>
      <c r="U122" s="137"/>
      <c r="V122" s="137"/>
      <c r="W122" s="137"/>
      <c r="X122" s="137"/>
      <c r="Y122" s="137"/>
      <c r="Z122" s="137"/>
      <c r="AA122" s="137"/>
      <c r="AB122" s="137"/>
      <c r="AC122" s="137"/>
      <c r="AD122" s="137"/>
      <c r="AE122" s="137"/>
      <c r="AF122" s="137"/>
      <c r="AG122" s="137"/>
      <c r="AH122" s="137"/>
      <c r="AI122" s="137"/>
      <c r="AJ122" s="137"/>
      <c r="AK122" s="137"/>
      <c r="AL122" s="137"/>
      <c r="AM122" s="137"/>
      <c r="AN122" s="137"/>
      <c r="AO122" s="137"/>
      <c r="AP122" s="137"/>
      <c r="AQ122" s="137"/>
      <c r="AR122" s="137"/>
      <c r="AS122" s="137"/>
    </row>
    <row r="123" ht="18.0" customHeight="1">
      <c r="A123" s="137"/>
      <c r="B123" s="137"/>
      <c r="C123" s="137"/>
      <c r="D123" s="137"/>
      <c r="E123" s="137"/>
      <c r="F123" s="137"/>
      <c r="G123" s="138"/>
      <c r="H123" s="139"/>
      <c r="I123" s="137"/>
      <c r="J123" s="137"/>
      <c r="K123" s="137"/>
      <c r="L123" s="137"/>
      <c r="M123" s="137"/>
      <c r="N123" s="137"/>
      <c r="O123" s="137"/>
      <c r="P123" s="137"/>
      <c r="Q123" s="140"/>
      <c r="R123" s="137"/>
      <c r="S123" s="137"/>
      <c r="T123" s="137"/>
      <c r="U123" s="137"/>
      <c r="V123" s="137"/>
      <c r="W123" s="137"/>
      <c r="X123" s="137"/>
      <c r="Y123" s="137"/>
      <c r="Z123" s="137"/>
      <c r="AA123" s="137"/>
      <c r="AB123" s="137"/>
      <c r="AC123" s="137"/>
      <c r="AD123" s="137"/>
      <c r="AE123" s="137"/>
      <c r="AF123" s="137"/>
      <c r="AG123" s="137"/>
      <c r="AH123" s="137"/>
      <c r="AI123" s="137"/>
      <c r="AJ123" s="137"/>
      <c r="AK123" s="137"/>
      <c r="AL123" s="137"/>
      <c r="AM123" s="137"/>
      <c r="AN123" s="137"/>
      <c r="AO123" s="137"/>
      <c r="AP123" s="137"/>
      <c r="AQ123" s="137"/>
      <c r="AR123" s="137"/>
      <c r="AS123" s="137"/>
    </row>
    <row r="124" ht="18.0" customHeight="1">
      <c r="A124" s="137"/>
      <c r="B124" s="137"/>
      <c r="C124" s="137"/>
      <c r="D124" s="137"/>
      <c r="E124" s="137"/>
      <c r="F124" s="137"/>
      <c r="G124" s="138"/>
      <c r="H124" s="139"/>
      <c r="I124" s="137"/>
      <c r="J124" s="137"/>
      <c r="K124" s="137"/>
      <c r="L124" s="137"/>
      <c r="M124" s="137"/>
      <c r="N124" s="137"/>
      <c r="O124" s="137"/>
      <c r="P124" s="137"/>
      <c r="Q124" s="140"/>
      <c r="R124" s="137"/>
      <c r="S124" s="137"/>
      <c r="T124" s="137"/>
      <c r="U124" s="137"/>
      <c r="V124" s="137"/>
      <c r="W124" s="137"/>
      <c r="X124" s="137"/>
      <c r="Y124" s="137"/>
      <c r="Z124" s="137"/>
      <c r="AA124" s="137"/>
      <c r="AB124" s="137"/>
      <c r="AC124" s="137"/>
      <c r="AD124" s="137"/>
      <c r="AE124" s="137"/>
      <c r="AF124" s="137"/>
      <c r="AG124" s="137"/>
      <c r="AH124" s="137"/>
      <c r="AI124" s="137"/>
      <c r="AJ124" s="137"/>
      <c r="AK124" s="137"/>
      <c r="AL124" s="137"/>
      <c r="AM124" s="137"/>
      <c r="AN124" s="137"/>
      <c r="AO124" s="137"/>
      <c r="AP124" s="137"/>
      <c r="AQ124" s="137"/>
      <c r="AR124" s="137"/>
      <c r="AS124" s="137"/>
    </row>
    <row r="125" ht="18.0" customHeight="1">
      <c r="A125" s="137"/>
      <c r="B125" s="137"/>
      <c r="C125" s="137"/>
      <c r="D125" s="137"/>
      <c r="E125" s="137"/>
      <c r="F125" s="137"/>
      <c r="G125" s="138"/>
      <c r="H125" s="139"/>
      <c r="I125" s="137"/>
      <c r="J125" s="137"/>
      <c r="K125" s="137"/>
      <c r="L125" s="137"/>
      <c r="M125" s="137"/>
      <c r="N125" s="137"/>
      <c r="O125" s="137"/>
      <c r="P125" s="137"/>
      <c r="Q125" s="140"/>
      <c r="R125" s="137"/>
      <c r="S125" s="137"/>
      <c r="T125" s="137"/>
      <c r="U125" s="137"/>
      <c r="V125" s="137"/>
      <c r="W125" s="137"/>
      <c r="X125" s="137"/>
      <c r="Y125" s="137"/>
      <c r="Z125" s="137"/>
      <c r="AA125" s="137"/>
      <c r="AB125" s="137"/>
      <c r="AC125" s="137"/>
      <c r="AD125" s="137"/>
      <c r="AE125" s="137"/>
      <c r="AF125" s="137"/>
      <c r="AG125" s="137"/>
      <c r="AH125" s="137"/>
      <c r="AI125" s="137"/>
      <c r="AJ125" s="137"/>
      <c r="AK125" s="137"/>
      <c r="AL125" s="137"/>
      <c r="AM125" s="137"/>
      <c r="AN125" s="137"/>
      <c r="AO125" s="137"/>
      <c r="AP125" s="137"/>
      <c r="AQ125" s="137"/>
      <c r="AR125" s="137"/>
      <c r="AS125" s="137"/>
    </row>
    <row r="126" ht="18.0" customHeight="1">
      <c r="A126" s="137"/>
      <c r="B126" s="137"/>
      <c r="C126" s="137"/>
      <c r="D126" s="137"/>
      <c r="E126" s="137"/>
      <c r="F126" s="137"/>
      <c r="G126" s="138"/>
      <c r="H126" s="139"/>
      <c r="I126" s="137"/>
      <c r="J126" s="137"/>
      <c r="K126" s="137"/>
      <c r="L126" s="137"/>
      <c r="M126" s="137"/>
      <c r="N126" s="137"/>
      <c r="O126" s="137"/>
      <c r="P126" s="137"/>
      <c r="Q126" s="140"/>
      <c r="R126" s="137"/>
      <c r="S126" s="137"/>
      <c r="T126" s="137"/>
      <c r="U126" s="137"/>
      <c r="V126" s="137"/>
      <c r="W126" s="137"/>
      <c r="X126" s="137"/>
      <c r="Y126" s="137"/>
      <c r="Z126" s="137"/>
      <c r="AA126" s="137"/>
      <c r="AB126" s="137"/>
      <c r="AC126" s="137"/>
      <c r="AD126" s="137"/>
      <c r="AE126" s="137"/>
      <c r="AF126" s="137"/>
      <c r="AG126" s="137"/>
      <c r="AH126" s="137"/>
      <c r="AI126" s="137"/>
      <c r="AJ126" s="137"/>
      <c r="AK126" s="137"/>
      <c r="AL126" s="137"/>
      <c r="AM126" s="137"/>
      <c r="AN126" s="137"/>
      <c r="AO126" s="137"/>
      <c r="AP126" s="137"/>
      <c r="AQ126" s="137"/>
      <c r="AR126" s="137"/>
      <c r="AS126" s="137"/>
    </row>
    <row r="127" ht="18.0" customHeight="1">
      <c r="A127" s="137"/>
      <c r="B127" s="137"/>
      <c r="C127" s="137"/>
      <c r="D127" s="137"/>
      <c r="E127" s="137"/>
      <c r="F127" s="137"/>
      <c r="G127" s="138"/>
      <c r="H127" s="139"/>
      <c r="I127" s="137"/>
      <c r="J127" s="137"/>
      <c r="K127" s="137"/>
      <c r="L127" s="137"/>
      <c r="M127" s="137"/>
      <c r="N127" s="137"/>
      <c r="O127" s="137"/>
      <c r="P127" s="137"/>
      <c r="Q127" s="140"/>
      <c r="R127" s="137"/>
      <c r="S127" s="137"/>
      <c r="T127" s="137"/>
      <c r="U127" s="137"/>
      <c r="V127" s="137"/>
      <c r="W127" s="137"/>
      <c r="X127" s="137"/>
      <c r="Y127" s="137"/>
      <c r="Z127" s="137"/>
      <c r="AA127" s="137"/>
      <c r="AB127" s="137"/>
      <c r="AC127" s="137"/>
      <c r="AD127" s="137"/>
      <c r="AE127" s="137"/>
      <c r="AF127" s="137"/>
      <c r="AG127" s="137"/>
      <c r="AH127" s="137"/>
      <c r="AI127" s="137"/>
      <c r="AJ127" s="137"/>
      <c r="AK127" s="137"/>
      <c r="AL127" s="137"/>
      <c r="AM127" s="137"/>
      <c r="AN127" s="137"/>
      <c r="AO127" s="137"/>
      <c r="AP127" s="137"/>
      <c r="AQ127" s="137"/>
      <c r="AR127" s="137"/>
      <c r="AS127" s="137"/>
    </row>
    <row r="128" ht="18.0" customHeight="1">
      <c r="A128" s="137"/>
      <c r="B128" s="137"/>
      <c r="C128" s="137"/>
      <c r="D128" s="137"/>
      <c r="E128" s="137"/>
      <c r="F128" s="137"/>
      <c r="G128" s="138"/>
      <c r="H128" s="139"/>
      <c r="I128" s="137"/>
      <c r="J128" s="137"/>
      <c r="K128" s="137"/>
      <c r="L128" s="137"/>
      <c r="M128" s="137"/>
      <c r="N128" s="137"/>
      <c r="O128" s="137"/>
      <c r="P128" s="137"/>
      <c r="Q128" s="140"/>
      <c r="R128" s="137"/>
      <c r="S128" s="137"/>
      <c r="T128" s="137"/>
      <c r="U128" s="137"/>
      <c r="V128" s="137"/>
      <c r="W128" s="137"/>
      <c r="X128" s="137"/>
      <c r="Y128" s="137"/>
      <c r="Z128" s="137"/>
      <c r="AA128" s="137"/>
      <c r="AB128" s="137"/>
      <c r="AC128" s="137"/>
      <c r="AD128" s="137"/>
      <c r="AE128" s="137"/>
      <c r="AF128" s="137"/>
      <c r="AG128" s="137"/>
      <c r="AH128" s="137"/>
      <c r="AI128" s="137"/>
      <c r="AJ128" s="137"/>
      <c r="AK128" s="137"/>
      <c r="AL128" s="137"/>
      <c r="AM128" s="137"/>
      <c r="AN128" s="137"/>
      <c r="AO128" s="137"/>
      <c r="AP128" s="137"/>
      <c r="AQ128" s="137"/>
      <c r="AR128" s="137"/>
      <c r="AS128" s="137"/>
    </row>
    <row r="129" ht="18.0" customHeight="1">
      <c r="A129" s="137"/>
      <c r="B129" s="137"/>
      <c r="C129" s="137"/>
      <c r="D129" s="137"/>
      <c r="E129" s="137"/>
      <c r="F129" s="137"/>
      <c r="G129" s="138"/>
      <c r="H129" s="139"/>
      <c r="I129" s="137"/>
      <c r="J129" s="137"/>
      <c r="K129" s="137"/>
      <c r="L129" s="137"/>
      <c r="M129" s="137"/>
      <c r="N129" s="137"/>
      <c r="O129" s="137"/>
      <c r="P129" s="137"/>
      <c r="Q129" s="140"/>
      <c r="R129" s="137"/>
      <c r="S129" s="137"/>
      <c r="T129" s="137"/>
      <c r="U129" s="137"/>
      <c r="V129" s="137"/>
      <c r="W129" s="137"/>
      <c r="X129" s="137"/>
      <c r="Y129" s="137"/>
      <c r="Z129" s="137"/>
      <c r="AA129" s="137"/>
      <c r="AB129" s="137"/>
      <c r="AC129" s="137"/>
      <c r="AD129" s="137"/>
      <c r="AE129" s="137"/>
      <c r="AF129" s="137"/>
      <c r="AG129" s="137"/>
      <c r="AH129" s="137"/>
      <c r="AI129" s="137"/>
      <c r="AJ129" s="137"/>
      <c r="AK129" s="137"/>
      <c r="AL129" s="137"/>
      <c r="AM129" s="137"/>
      <c r="AN129" s="137"/>
      <c r="AO129" s="137"/>
      <c r="AP129" s="137"/>
      <c r="AQ129" s="137"/>
      <c r="AR129" s="137"/>
      <c r="AS129" s="137"/>
    </row>
    <row r="130" ht="18.0" customHeight="1">
      <c r="A130" s="137"/>
      <c r="B130" s="137"/>
      <c r="C130" s="137"/>
      <c r="D130" s="137"/>
      <c r="E130" s="137"/>
      <c r="F130" s="137"/>
      <c r="G130" s="138"/>
      <c r="H130" s="139"/>
      <c r="I130" s="137"/>
      <c r="J130" s="137"/>
      <c r="K130" s="137"/>
      <c r="L130" s="137"/>
      <c r="M130" s="137"/>
      <c r="N130" s="137"/>
      <c r="O130" s="137"/>
      <c r="P130" s="137"/>
      <c r="Q130" s="140"/>
      <c r="R130" s="137"/>
      <c r="S130" s="137"/>
      <c r="T130" s="137"/>
      <c r="U130" s="137"/>
      <c r="V130" s="137"/>
      <c r="W130" s="137"/>
      <c r="X130" s="137"/>
      <c r="Y130" s="137"/>
      <c r="Z130" s="137"/>
      <c r="AA130" s="137"/>
      <c r="AB130" s="137"/>
      <c r="AC130" s="137"/>
      <c r="AD130" s="137"/>
      <c r="AE130" s="137"/>
      <c r="AF130" s="137"/>
      <c r="AG130" s="137"/>
      <c r="AH130" s="137"/>
      <c r="AI130" s="137"/>
      <c r="AJ130" s="137"/>
      <c r="AK130" s="137"/>
      <c r="AL130" s="137"/>
      <c r="AM130" s="137"/>
      <c r="AN130" s="137"/>
      <c r="AO130" s="137"/>
      <c r="AP130" s="137"/>
      <c r="AQ130" s="137"/>
      <c r="AR130" s="137"/>
      <c r="AS130" s="137"/>
    </row>
    <row r="131" ht="18.0" customHeight="1">
      <c r="A131" s="137"/>
      <c r="B131" s="137"/>
      <c r="C131" s="137"/>
      <c r="D131" s="137"/>
      <c r="E131" s="137"/>
      <c r="F131" s="137"/>
      <c r="G131" s="138"/>
      <c r="H131" s="139"/>
      <c r="I131" s="137"/>
      <c r="J131" s="137"/>
      <c r="K131" s="137"/>
      <c r="L131" s="137"/>
      <c r="M131" s="137"/>
      <c r="N131" s="137"/>
      <c r="O131" s="137"/>
      <c r="P131" s="137"/>
      <c r="Q131" s="140"/>
      <c r="R131" s="137"/>
      <c r="S131" s="137"/>
      <c r="T131" s="137"/>
      <c r="U131" s="137"/>
      <c r="V131" s="137"/>
      <c r="W131" s="137"/>
      <c r="X131" s="137"/>
      <c r="Y131" s="137"/>
      <c r="Z131" s="137"/>
      <c r="AA131" s="137"/>
      <c r="AB131" s="137"/>
      <c r="AC131" s="137"/>
      <c r="AD131" s="137"/>
      <c r="AE131" s="137"/>
      <c r="AF131" s="137"/>
      <c r="AG131" s="137"/>
      <c r="AH131" s="137"/>
      <c r="AI131" s="137"/>
      <c r="AJ131" s="137"/>
      <c r="AK131" s="137"/>
      <c r="AL131" s="137"/>
      <c r="AM131" s="137"/>
      <c r="AN131" s="137"/>
      <c r="AO131" s="137"/>
      <c r="AP131" s="137"/>
      <c r="AQ131" s="137"/>
      <c r="AR131" s="137"/>
      <c r="AS131" s="137"/>
    </row>
    <row r="132" ht="18.0" customHeight="1">
      <c r="A132" s="137"/>
      <c r="B132" s="137"/>
      <c r="C132" s="137"/>
      <c r="D132" s="137"/>
      <c r="E132" s="137"/>
      <c r="F132" s="137"/>
      <c r="G132" s="138"/>
      <c r="H132" s="139"/>
      <c r="I132" s="137"/>
      <c r="J132" s="137"/>
      <c r="K132" s="137"/>
      <c r="L132" s="137"/>
      <c r="M132" s="137"/>
      <c r="N132" s="137"/>
      <c r="O132" s="137"/>
      <c r="P132" s="137"/>
      <c r="Q132" s="140"/>
      <c r="R132" s="137"/>
      <c r="S132" s="137"/>
      <c r="T132" s="137"/>
      <c r="U132" s="137"/>
      <c r="V132" s="137"/>
      <c r="W132" s="137"/>
      <c r="X132" s="137"/>
      <c r="Y132" s="137"/>
      <c r="Z132" s="137"/>
      <c r="AA132" s="137"/>
      <c r="AB132" s="137"/>
      <c r="AC132" s="137"/>
      <c r="AD132" s="137"/>
      <c r="AE132" s="137"/>
      <c r="AF132" s="137"/>
      <c r="AG132" s="137"/>
      <c r="AH132" s="137"/>
      <c r="AI132" s="137"/>
      <c r="AJ132" s="137"/>
      <c r="AK132" s="137"/>
      <c r="AL132" s="137"/>
      <c r="AM132" s="137"/>
      <c r="AN132" s="137"/>
      <c r="AO132" s="137"/>
      <c r="AP132" s="137"/>
      <c r="AQ132" s="137"/>
      <c r="AR132" s="137"/>
      <c r="AS132" s="137"/>
    </row>
    <row r="133" ht="18.0" customHeight="1">
      <c r="A133" s="137"/>
      <c r="B133" s="137"/>
      <c r="C133" s="137"/>
      <c r="D133" s="137"/>
      <c r="E133" s="137"/>
      <c r="F133" s="137"/>
      <c r="G133" s="138"/>
      <c r="H133" s="139"/>
      <c r="I133" s="137"/>
      <c r="J133" s="137"/>
      <c r="K133" s="137"/>
      <c r="L133" s="137"/>
      <c r="M133" s="137"/>
      <c r="N133" s="137"/>
      <c r="O133" s="137"/>
      <c r="P133" s="137"/>
      <c r="Q133" s="140"/>
      <c r="R133" s="137"/>
      <c r="S133" s="137"/>
      <c r="T133" s="137"/>
      <c r="U133" s="137"/>
      <c r="V133" s="137"/>
      <c r="W133" s="137"/>
      <c r="X133" s="137"/>
      <c r="Y133" s="137"/>
      <c r="Z133" s="137"/>
      <c r="AA133" s="137"/>
      <c r="AB133" s="137"/>
      <c r="AC133" s="137"/>
      <c r="AD133" s="137"/>
      <c r="AE133" s="137"/>
      <c r="AF133" s="137"/>
      <c r="AG133" s="137"/>
      <c r="AH133" s="137"/>
      <c r="AI133" s="137"/>
      <c r="AJ133" s="137"/>
      <c r="AK133" s="137"/>
      <c r="AL133" s="137"/>
      <c r="AM133" s="137"/>
      <c r="AN133" s="137"/>
      <c r="AO133" s="137"/>
      <c r="AP133" s="137"/>
      <c r="AQ133" s="137"/>
      <c r="AR133" s="137"/>
      <c r="AS133" s="137"/>
    </row>
    <row r="134" ht="18.0" customHeight="1">
      <c r="A134" s="137"/>
      <c r="B134" s="137"/>
      <c r="C134" s="137"/>
      <c r="D134" s="137"/>
      <c r="E134" s="137"/>
      <c r="F134" s="137"/>
      <c r="G134" s="138"/>
      <c r="H134" s="139"/>
      <c r="I134" s="137"/>
      <c r="J134" s="137"/>
      <c r="K134" s="137"/>
      <c r="L134" s="137"/>
      <c r="M134" s="137"/>
      <c r="N134" s="137"/>
      <c r="O134" s="137"/>
      <c r="P134" s="137"/>
      <c r="Q134" s="140"/>
      <c r="R134" s="137"/>
      <c r="S134" s="137"/>
      <c r="T134" s="137"/>
      <c r="U134" s="137"/>
      <c r="V134" s="137"/>
      <c r="W134" s="137"/>
      <c r="X134" s="137"/>
      <c r="Y134" s="137"/>
      <c r="Z134" s="137"/>
      <c r="AA134" s="137"/>
      <c r="AB134" s="137"/>
      <c r="AC134" s="137"/>
      <c r="AD134" s="137"/>
      <c r="AE134" s="137"/>
      <c r="AF134" s="137"/>
      <c r="AG134" s="137"/>
      <c r="AH134" s="137"/>
      <c r="AI134" s="137"/>
      <c r="AJ134" s="137"/>
      <c r="AK134" s="137"/>
      <c r="AL134" s="137"/>
      <c r="AM134" s="137"/>
      <c r="AN134" s="137"/>
      <c r="AO134" s="137"/>
      <c r="AP134" s="137"/>
      <c r="AQ134" s="137"/>
      <c r="AR134" s="137"/>
      <c r="AS134" s="137"/>
    </row>
    <row r="135" ht="18.0" customHeight="1">
      <c r="A135" s="137"/>
      <c r="B135" s="137"/>
      <c r="C135" s="137"/>
      <c r="D135" s="137"/>
      <c r="E135" s="137"/>
      <c r="F135" s="137"/>
      <c r="G135" s="138"/>
      <c r="H135" s="139"/>
      <c r="I135" s="137"/>
      <c r="J135" s="137"/>
      <c r="K135" s="137"/>
      <c r="L135" s="137"/>
      <c r="M135" s="137"/>
      <c r="N135" s="137"/>
      <c r="O135" s="137"/>
      <c r="P135" s="137"/>
      <c r="Q135" s="140"/>
      <c r="R135" s="137"/>
      <c r="S135" s="137"/>
      <c r="T135" s="137"/>
      <c r="U135" s="137"/>
      <c r="V135" s="137"/>
      <c r="W135" s="137"/>
      <c r="X135" s="137"/>
      <c r="Y135" s="137"/>
      <c r="Z135" s="137"/>
      <c r="AA135" s="137"/>
      <c r="AB135" s="137"/>
      <c r="AC135" s="137"/>
      <c r="AD135" s="137"/>
      <c r="AE135" s="137"/>
      <c r="AF135" s="137"/>
      <c r="AG135" s="137"/>
      <c r="AH135" s="137"/>
      <c r="AI135" s="137"/>
      <c r="AJ135" s="137"/>
      <c r="AK135" s="137"/>
      <c r="AL135" s="137"/>
      <c r="AM135" s="137"/>
      <c r="AN135" s="137"/>
      <c r="AO135" s="137"/>
      <c r="AP135" s="137"/>
      <c r="AQ135" s="137"/>
      <c r="AR135" s="137"/>
      <c r="AS135" s="137"/>
    </row>
    <row r="136" ht="18.0" customHeight="1">
      <c r="A136" s="137"/>
      <c r="B136" s="137"/>
      <c r="C136" s="137"/>
      <c r="D136" s="137"/>
      <c r="E136" s="137"/>
      <c r="F136" s="137"/>
      <c r="G136" s="138"/>
      <c r="H136" s="139"/>
      <c r="I136" s="137"/>
      <c r="J136" s="137"/>
      <c r="K136" s="137"/>
      <c r="L136" s="137"/>
      <c r="M136" s="137"/>
      <c r="N136" s="137"/>
      <c r="O136" s="137"/>
      <c r="P136" s="137"/>
      <c r="Q136" s="140"/>
      <c r="R136" s="137"/>
      <c r="S136" s="137"/>
      <c r="T136" s="137"/>
      <c r="U136" s="137"/>
      <c r="V136" s="137"/>
      <c r="W136" s="137"/>
      <c r="X136" s="137"/>
      <c r="Y136" s="137"/>
      <c r="Z136" s="137"/>
      <c r="AA136" s="137"/>
      <c r="AB136" s="137"/>
      <c r="AC136" s="137"/>
      <c r="AD136" s="137"/>
      <c r="AE136" s="137"/>
      <c r="AF136" s="137"/>
      <c r="AG136" s="137"/>
      <c r="AH136" s="137"/>
      <c r="AI136" s="137"/>
      <c r="AJ136" s="137"/>
      <c r="AK136" s="137"/>
      <c r="AL136" s="137"/>
      <c r="AM136" s="137"/>
      <c r="AN136" s="137"/>
      <c r="AO136" s="137"/>
      <c r="AP136" s="137"/>
      <c r="AQ136" s="137"/>
      <c r="AR136" s="137"/>
      <c r="AS136" s="137"/>
    </row>
    <row r="137" ht="18.0" customHeight="1">
      <c r="A137" s="137"/>
      <c r="B137" s="137"/>
      <c r="C137" s="137"/>
      <c r="D137" s="137"/>
      <c r="E137" s="137"/>
      <c r="F137" s="137"/>
      <c r="G137" s="138"/>
      <c r="H137" s="139"/>
      <c r="I137" s="137"/>
      <c r="J137" s="137"/>
      <c r="K137" s="137"/>
      <c r="L137" s="137"/>
      <c r="M137" s="137"/>
      <c r="N137" s="137"/>
      <c r="O137" s="137"/>
      <c r="P137" s="137"/>
      <c r="Q137" s="140"/>
      <c r="R137" s="137"/>
      <c r="S137" s="137"/>
      <c r="T137" s="137"/>
      <c r="U137" s="137"/>
      <c r="V137" s="137"/>
      <c r="W137" s="137"/>
      <c r="X137" s="137"/>
      <c r="Y137" s="137"/>
      <c r="Z137" s="137"/>
      <c r="AA137" s="137"/>
      <c r="AB137" s="137"/>
      <c r="AC137" s="137"/>
      <c r="AD137" s="137"/>
      <c r="AE137" s="137"/>
      <c r="AF137" s="137"/>
      <c r="AG137" s="137"/>
      <c r="AH137" s="137"/>
      <c r="AI137" s="137"/>
      <c r="AJ137" s="137"/>
      <c r="AK137" s="137"/>
      <c r="AL137" s="137"/>
      <c r="AM137" s="137"/>
      <c r="AN137" s="137"/>
      <c r="AO137" s="137"/>
      <c r="AP137" s="137"/>
      <c r="AQ137" s="137"/>
      <c r="AR137" s="137"/>
      <c r="AS137" s="137"/>
    </row>
    <row r="138" ht="18.0" customHeight="1">
      <c r="A138" s="137"/>
      <c r="B138" s="137"/>
      <c r="C138" s="137"/>
      <c r="D138" s="137"/>
      <c r="E138" s="137"/>
      <c r="F138" s="137"/>
      <c r="G138" s="138"/>
      <c r="H138" s="139"/>
      <c r="I138" s="137"/>
      <c r="J138" s="137"/>
      <c r="K138" s="137"/>
      <c r="L138" s="137"/>
      <c r="M138" s="137"/>
      <c r="N138" s="137"/>
      <c r="O138" s="137"/>
      <c r="P138" s="137"/>
      <c r="Q138" s="140"/>
      <c r="R138" s="137"/>
      <c r="S138" s="137"/>
      <c r="T138" s="137"/>
      <c r="U138" s="137"/>
      <c r="V138" s="137"/>
      <c r="W138" s="137"/>
      <c r="X138" s="137"/>
      <c r="Y138" s="137"/>
      <c r="Z138" s="137"/>
      <c r="AA138" s="137"/>
      <c r="AB138" s="137"/>
      <c r="AC138" s="137"/>
      <c r="AD138" s="137"/>
      <c r="AE138" s="137"/>
      <c r="AF138" s="137"/>
      <c r="AG138" s="137"/>
      <c r="AH138" s="137"/>
      <c r="AI138" s="137"/>
      <c r="AJ138" s="137"/>
      <c r="AK138" s="137"/>
      <c r="AL138" s="137"/>
      <c r="AM138" s="137"/>
      <c r="AN138" s="137"/>
      <c r="AO138" s="137"/>
      <c r="AP138" s="137"/>
      <c r="AQ138" s="137"/>
      <c r="AR138" s="137"/>
      <c r="AS138" s="137"/>
    </row>
    <row r="139" ht="18.0" customHeight="1">
      <c r="A139" s="137"/>
      <c r="B139" s="137"/>
      <c r="C139" s="137"/>
      <c r="D139" s="137"/>
      <c r="E139" s="137"/>
      <c r="F139" s="137"/>
      <c r="G139" s="138"/>
      <c r="H139" s="139"/>
      <c r="I139" s="137"/>
      <c r="J139" s="137"/>
      <c r="K139" s="137"/>
      <c r="L139" s="137"/>
      <c r="M139" s="137"/>
      <c r="N139" s="137"/>
      <c r="O139" s="137"/>
      <c r="P139" s="137"/>
      <c r="Q139" s="140"/>
      <c r="R139" s="137"/>
      <c r="S139" s="137"/>
      <c r="T139" s="137"/>
      <c r="U139" s="137"/>
      <c r="V139" s="137"/>
      <c r="W139" s="137"/>
      <c r="X139" s="137"/>
      <c r="Y139" s="137"/>
      <c r="Z139" s="137"/>
      <c r="AA139" s="137"/>
      <c r="AB139" s="137"/>
      <c r="AC139" s="137"/>
      <c r="AD139" s="137"/>
      <c r="AE139" s="137"/>
      <c r="AF139" s="137"/>
      <c r="AG139" s="137"/>
      <c r="AH139" s="137"/>
      <c r="AI139" s="137"/>
      <c r="AJ139" s="137"/>
      <c r="AK139" s="137"/>
      <c r="AL139" s="137"/>
      <c r="AM139" s="137"/>
      <c r="AN139" s="137"/>
      <c r="AO139" s="137"/>
      <c r="AP139" s="137"/>
      <c r="AQ139" s="137"/>
      <c r="AR139" s="137"/>
      <c r="AS139" s="137"/>
    </row>
    <row r="140" ht="18.0" customHeight="1">
      <c r="A140" s="137"/>
      <c r="B140" s="137"/>
      <c r="C140" s="137"/>
      <c r="D140" s="137"/>
      <c r="E140" s="137"/>
      <c r="F140" s="137"/>
      <c r="G140" s="138"/>
      <c r="H140" s="139"/>
      <c r="I140" s="137"/>
      <c r="J140" s="137"/>
      <c r="K140" s="137"/>
      <c r="L140" s="137"/>
      <c r="M140" s="137"/>
      <c r="N140" s="137"/>
      <c r="O140" s="137"/>
      <c r="P140" s="137"/>
      <c r="Q140" s="140"/>
      <c r="R140" s="137"/>
      <c r="S140" s="137"/>
      <c r="T140" s="137"/>
      <c r="U140" s="137"/>
      <c r="V140" s="137"/>
      <c r="W140" s="137"/>
      <c r="X140" s="137"/>
      <c r="Y140" s="137"/>
      <c r="Z140" s="137"/>
      <c r="AA140" s="137"/>
      <c r="AB140" s="137"/>
      <c r="AC140" s="137"/>
      <c r="AD140" s="137"/>
      <c r="AE140" s="137"/>
      <c r="AF140" s="137"/>
      <c r="AG140" s="137"/>
      <c r="AH140" s="137"/>
      <c r="AI140" s="137"/>
      <c r="AJ140" s="137"/>
      <c r="AK140" s="137"/>
      <c r="AL140" s="137"/>
      <c r="AM140" s="137"/>
      <c r="AN140" s="137"/>
      <c r="AO140" s="137"/>
      <c r="AP140" s="137"/>
      <c r="AQ140" s="137"/>
      <c r="AR140" s="137"/>
      <c r="AS140" s="137"/>
    </row>
    <row r="141" ht="18.0" customHeight="1">
      <c r="A141" s="137"/>
      <c r="B141" s="137"/>
      <c r="C141" s="137"/>
      <c r="D141" s="137"/>
      <c r="E141" s="137"/>
      <c r="F141" s="137"/>
      <c r="G141" s="138"/>
      <c r="H141" s="139"/>
      <c r="I141" s="137"/>
      <c r="J141" s="137"/>
      <c r="K141" s="137"/>
      <c r="L141" s="137"/>
      <c r="M141" s="137"/>
      <c r="N141" s="137"/>
      <c r="O141" s="137"/>
      <c r="P141" s="137"/>
      <c r="Q141" s="140"/>
      <c r="R141" s="137"/>
      <c r="S141" s="137"/>
      <c r="T141" s="137"/>
      <c r="U141" s="137"/>
      <c r="V141" s="137"/>
      <c r="W141" s="137"/>
      <c r="X141" s="137"/>
      <c r="Y141" s="137"/>
      <c r="Z141" s="137"/>
      <c r="AA141" s="137"/>
      <c r="AB141" s="137"/>
      <c r="AC141" s="137"/>
      <c r="AD141" s="137"/>
      <c r="AE141" s="137"/>
      <c r="AF141" s="137"/>
      <c r="AG141" s="137"/>
      <c r="AH141" s="137"/>
      <c r="AI141" s="137"/>
      <c r="AJ141" s="137"/>
      <c r="AK141" s="137"/>
      <c r="AL141" s="137"/>
      <c r="AM141" s="137"/>
      <c r="AN141" s="137"/>
      <c r="AO141" s="137"/>
      <c r="AP141" s="137"/>
      <c r="AQ141" s="137"/>
      <c r="AR141" s="137"/>
      <c r="AS141" s="137"/>
    </row>
    <row r="142" ht="18.0" customHeight="1">
      <c r="A142" s="137"/>
      <c r="B142" s="137"/>
      <c r="C142" s="137"/>
      <c r="D142" s="137"/>
      <c r="E142" s="137"/>
      <c r="F142" s="137"/>
      <c r="G142" s="138"/>
      <c r="H142" s="139"/>
      <c r="I142" s="137"/>
      <c r="J142" s="137"/>
      <c r="K142" s="137"/>
      <c r="L142" s="137"/>
      <c r="M142" s="137"/>
      <c r="N142" s="137"/>
      <c r="O142" s="137"/>
      <c r="P142" s="137"/>
      <c r="Q142" s="140"/>
      <c r="R142" s="137"/>
      <c r="S142" s="137"/>
      <c r="T142" s="137"/>
      <c r="U142" s="137"/>
      <c r="V142" s="137"/>
      <c r="W142" s="137"/>
      <c r="X142" s="137"/>
      <c r="Y142" s="137"/>
      <c r="Z142" s="137"/>
      <c r="AA142" s="137"/>
      <c r="AB142" s="137"/>
      <c r="AC142" s="137"/>
      <c r="AD142" s="137"/>
      <c r="AE142" s="137"/>
      <c r="AF142" s="137"/>
      <c r="AG142" s="137"/>
      <c r="AH142" s="137"/>
      <c r="AI142" s="137"/>
      <c r="AJ142" s="137"/>
      <c r="AK142" s="137"/>
      <c r="AL142" s="137"/>
      <c r="AM142" s="137"/>
      <c r="AN142" s="137"/>
      <c r="AO142" s="137"/>
      <c r="AP142" s="137"/>
      <c r="AQ142" s="137"/>
      <c r="AR142" s="137"/>
      <c r="AS142" s="137"/>
    </row>
    <row r="143" ht="18.0" customHeight="1">
      <c r="A143" s="137"/>
      <c r="B143" s="137"/>
      <c r="C143" s="137"/>
      <c r="D143" s="137"/>
      <c r="E143" s="137"/>
      <c r="F143" s="137"/>
      <c r="G143" s="138"/>
      <c r="H143" s="139"/>
      <c r="I143" s="137"/>
      <c r="J143" s="137"/>
      <c r="K143" s="137"/>
      <c r="L143" s="137"/>
      <c r="M143" s="137"/>
      <c r="N143" s="137"/>
      <c r="O143" s="137"/>
      <c r="P143" s="137"/>
      <c r="Q143" s="140"/>
      <c r="R143" s="137"/>
      <c r="S143" s="137"/>
      <c r="T143" s="137"/>
      <c r="U143" s="137"/>
      <c r="V143" s="137"/>
      <c r="W143" s="137"/>
      <c r="X143" s="137"/>
      <c r="Y143" s="137"/>
      <c r="Z143" s="137"/>
      <c r="AA143" s="137"/>
      <c r="AB143" s="137"/>
      <c r="AC143" s="137"/>
      <c r="AD143" s="137"/>
      <c r="AE143" s="137"/>
      <c r="AF143" s="137"/>
      <c r="AG143" s="137"/>
      <c r="AH143" s="137"/>
      <c r="AI143" s="137"/>
      <c r="AJ143" s="137"/>
      <c r="AK143" s="137"/>
      <c r="AL143" s="137"/>
      <c r="AM143" s="137"/>
      <c r="AN143" s="137"/>
      <c r="AO143" s="137"/>
      <c r="AP143" s="137"/>
      <c r="AQ143" s="137"/>
      <c r="AR143" s="137"/>
      <c r="AS143" s="137"/>
    </row>
    <row r="144" ht="18.0" customHeight="1">
      <c r="A144" s="137"/>
      <c r="B144" s="137"/>
      <c r="C144" s="137"/>
      <c r="D144" s="137"/>
      <c r="E144" s="137"/>
      <c r="F144" s="137"/>
      <c r="G144" s="138"/>
      <c r="H144" s="139"/>
      <c r="I144" s="137"/>
      <c r="J144" s="137"/>
      <c r="K144" s="137"/>
      <c r="L144" s="137"/>
      <c r="M144" s="137"/>
      <c r="N144" s="137"/>
      <c r="O144" s="137"/>
      <c r="P144" s="137"/>
      <c r="Q144" s="140"/>
      <c r="R144" s="137"/>
      <c r="S144" s="137"/>
      <c r="T144" s="137"/>
      <c r="U144" s="137"/>
      <c r="V144" s="137"/>
      <c r="W144" s="137"/>
      <c r="X144" s="137"/>
      <c r="Y144" s="137"/>
      <c r="Z144" s="137"/>
      <c r="AA144" s="137"/>
      <c r="AB144" s="137"/>
      <c r="AC144" s="137"/>
      <c r="AD144" s="137"/>
      <c r="AE144" s="137"/>
      <c r="AF144" s="137"/>
      <c r="AG144" s="137"/>
      <c r="AH144" s="137"/>
      <c r="AI144" s="137"/>
      <c r="AJ144" s="137"/>
      <c r="AK144" s="137"/>
      <c r="AL144" s="137"/>
      <c r="AM144" s="137"/>
      <c r="AN144" s="137"/>
      <c r="AO144" s="137"/>
      <c r="AP144" s="137"/>
      <c r="AQ144" s="137"/>
      <c r="AR144" s="137"/>
      <c r="AS144" s="137"/>
    </row>
    <row r="145" ht="18.0" customHeight="1">
      <c r="A145" s="137"/>
      <c r="B145" s="137"/>
      <c r="C145" s="137"/>
      <c r="D145" s="137"/>
      <c r="E145" s="137"/>
      <c r="F145" s="137"/>
      <c r="G145" s="138"/>
      <c r="H145" s="139"/>
      <c r="I145" s="137"/>
      <c r="J145" s="137"/>
      <c r="K145" s="137"/>
      <c r="L145" s="137"/>
      <c r="M145" s="137"/>
      <c r="N145" s="137"/>
      <c r="O145" s="137"/>
      <c r="P145" s="137"/>
      <c r="Q145" s="140"/>
      <c r="R145" s="137"/>
      <c r="S145" s="137"/>
      <c r="T145" s="137"/>
      <c r="U145" s="137"/>
      <c r="V145" s="137"/>
      <c r="W145" s="137"/>
      <c r="X145" s="137"/>
      <c r="Y145" s="137"/>
      <c r="Z145" s="137"/>
      <c r="AA145" s="137"/>
      <c r="AB145" s="137"/>
      <c r="AC145" s="137"/>
      <c r="AD145" s="137"/>
      <c r="AE145" s="137"/>
      <c r="AF145" s="137"/>
      <c r="AG145" s="137"/>
      <c r="AH145" s="137"/>
      <c r="AI145" s="137"/>
      <c r="AJ145" s="137"/>
      <c r="AK145" s="137"/>
      <c r="AL145" s="137"/>
      <c r="AM145" s="137"/>
      <c r="AN145" s="137"/>
      <c r="AO145" s="137"/>
      <c r="AP145" s="137"/>
      <c r="AQ145" s="137"/>
      <c r="AR145" s="137"/>
      <c r="AS145" s="137"/>
    </row>
    <row r="146" ht="18.0" customHeight="1">
      <c r="A146" s="137"/>
      <c r="B146" s="137"/>
      <c r="C146" s="137"/>
      <c r="D146" s="137"/>
      <c r="E146" s="137"/>
      <c r="F146" s="137"/>
      <c r="G146" s="138"/>
      <c r="H146" s="139"/>
      <c r="I146" s="137"/>
      <c r="J146" s="137"/>
      <c r="K146" s="137"/>
      <c r="L146" s="137"/>
      <c r="M146" s="137"/>
      <c r="N146" s="137"/>
      <c r="O146" s="137"/>
      <c r="P146" s="137"/>
      <c r="Q146" s="140"/>
      <c r="R146" s="137"/>
      <c r="S146" s="137"/>
      <c r="T146" s="137"/>
      <c r="U146" s="137"/>
      <c r="V146" s="137"/>
      <c r="W146" s="137"/>
      <c r="X146" s="137"/>
      <c r="Y146" s="137"/>
      <c r="Z146" s="137"/>
      <c r="AA146" s="137"/>
      <c r="AB146" s="137"/>
      <c r="AC146" s="137"/>
      <c r="AD146" s="137"/>
      <c r="AE146" s="137"/>
      <c r="AF146" s="137"/>
      <c r="AG146" s="137"/>
      <c r="AH146" s="137"/>
      <c r="AI146" s="137"/>
      <c r="AJ146" s="137"/>
      <c r="AK146" s="137"/>
      <c r="AL146" s="137"/>
      <c r="AM146" s="137"/>
      <c r="AN146" s="137"/>
      <c r="AO146" s="137"/>
      <c r="AP146" s="137"/>
      <c r="AQ146" s="137"/>
      <c r="AR146" s="137"/>
      <c r="AS146" s="137"/>
    </row>
    <row r="147" ht="18.0" customHeight="1">
      <c r="A147" s="137"/>
      <c r="B147" s="137"/>
      <c r="C147" s="137"/>
      <c r="D147" s="137"/>
      <c r="E147" s="137"/>
      <c r="F147" s="137"/>
      <c r="G147" s="138"/>
      <c r="H147" s="139"/>
      <c r="I147" s="137"/>
      <c r="J147" s="137"/>
      <c r="K147" s="137"/>
      <c r="L147" s="137"/>
      <c r="M147" s="137"/>
      <c r="N147" s="137"/>
      <c r="O147" s="137"/>
      <c r="P147" s="137"/>
      <c r="Q147" s="140"/>
      <c r="R147" s="137"/>
      <c r="S147" s="137"/>
      <c r="T147" s="137"/>
      <c r="U147" s="137"/>
      <c r="V147" s="137"/>
      <c r="W147" s="137"/>
      <c r="X147" s="137"/>
      <c r="Y147" s="137"/>
      <c r="Z147" s="137"/>
      <c r="AA147" s="137"/>
      <c r="AB147" s="137"/>
      <c r="AC147" s="137"/>
      <c r="AD147" s="137"/>
      <c r="AE147" s="137"/>
      <c r="AF147" s="137"/>
      <c r="AG147" s="137"/>
      <c r="AH147" s="137"/>
      <c r="AI147" s="137"/>
      <c r="AJ147" s="137"/>
      <c r="AK147" s="137"/>
      <c r="AL147" s="137"/>
      <c r="AM147" s="137"/>
      <c r="AN147" s="137"/>
      <c r="AO147" s="137"/>
      <c r="AP147" s="137"/>
      <c r="AQ147" s="137"/>
      <c r="AR147" s="137"/>
      <c r="AS147" s="137"/>
    </row>
    <row r="148" ht="18.0" customHeight="1">
      <c r="A148" s="137"/>
      <c r="B148" s="137"/>
      <c r="C148" s="137"/>
      <c r="D148" s="137"/>
      <c r="E148" s="137"/>
      <c r="F148" s="137"/>
      <c r="G148" s="138"/>
      <c r="H148" s="139"/>
      <c r="I148" s="137"/>
      <c r="J148" s="137"/>
      <c r="K148" s="137"/>
      <c r="L148" s="137"/>
      <c r="M148" s="137"/>
      <c r="N148" s="137"/>
      <c r="O148" s="137"/>
      <c r="P148" s="137"/>
      <c r="Q148" s="140"/>
      <c r="R148" s="137"/>
      <c r="S148" s="137"/>
      <c r="T148" s="137"/>
      <c r="U148" s="137"/>
      <c r="V148" s="137"/>
      <c r="W148" s="137"/>
      <c r="X148" s="137"/>
      <c r="Y148" s="137"/>
      <c r="Z148" s="137"/>
      <c r="AA148" s="137"/>
      <c r="AB148" s="137"/>
      <c r="AC148" s="137"/>
      <c r="AD148" s="137"/>
      <c r="AE148" s="137"/>
      <c r="AF148" s="137"/>
      <c r="AG148" s="137"/>
      <c r="AH148" s="137"/>
      <c r="AI148" s="137"/>
      <c r="AJ148" s="137"/>
      <c r="AK148" s="137"/>
      <c r="AL148" s="137"/>
      <c r="AM148" s="137"/>
      <c r="AN148" s="137"/>
      <c r="AO148" s="137"/>
      <c r="AP148" s="137"/>
      <c r="AQ148" s="137"/>
      <c r="AR148" s="137"/>
      <c r="AS148" s="137"/>
    </row>
    <row r="149" ht="18.0" customHeight="1">
      <c r="A149" s="137"/>
      <c r="B149" s="137"/>
      <c r="C149" s="137"/>
      <c r="D149" s="137"/>
      <c r="E149" s="137"/>
      <c r="F149" s="137"/>
      <c r="G149" s="138"/>
      <c r="H149" s="139"/>
      <c r="I149" s="137"/>
      <c r="J149" s="137"/>
      <c r="K149" s="137"/>
      <c r="L149" s="137"/>
      <c r="M149" s="137"/>
      <c r="N149" s="137"/>
      <c r="O149" s="137"/>
      <c r="P149" s="137"/>
      <c r="Q149" s="140"/>
      <c r="R149" s="137"/>
      <c r="S149" s="137"/>
      <c r="T149" s="137"/>
      <c r="U149" s="137"/>
      <c r="V149" s="137"/>
      <c r="W149" s="137"/>
      <c r="X149" s="137"/>
      <c r="Y149" s="137"/>
      <c r="Z149" s="137"/>
      <c r="AA149" s="137"/>
      <c r="AB149" s="137"/>
      <c r="AC149" s="137"/>
      <c r="AD149" s="137"/>
      <c r="AE149" s="137"/>
      <c r="AF149" s="137"/>
      <c r="AG149" s="137"/>
      <c r="AH149" s="137"/>
      <c r="AI149" s="137"/>
      <c r="AJ149" s="137"/>
      <c r="AK149" s="137"/>
      <c r="AL149" s="137"/>
      <c r="AM149" s="137"/>
      <c r="AN149" s="137"/>
      <c r="AO149" s="137"/>
      <c r="AP149" s="137"/>
      <c r="AQ149" s="137"/>
      <c r="AR149" s="137"/>
      <c r="AS149" s="137"/>
    </row>
    <row r="150" ht="18.0" customHeight="1">
      <c r="A150" s="137"/>
      <c r="B150" s="137"/>
      <c r="C150" s="137"/>
      <c r="D150" s="137"/>
      <c r="E150" s="137"/>
      <c r="F150" s="137"/>
      <c r="G150" s="138"/>
      <c r="H150" s="139"/>
      <c r="I150" s="137"/>
      <c r="J150" s="137"/>
      <c r="K150" s="137"/>
      <c r="L150" s="137"/>
      <c r="M150" s="137"/>
      <c r="N150" s="137"/>
      <c r="O150" s="137"/>
      <c r="P150" s="137"/>
      <c r="Q150" s="140"/>
      <c r="R150" s="137"/>
      <c r="S150" s="137"/>
      <c r="T150" s="137"/>
      <c r="U150" s="137"/>
      <c r="V150" s="137"/>
      <c r="W150" s="137"/>
      <c r="X150" s="137"/>
      <c r="Y150" s="137"/>
      <c r="Z150" s="137"/>
      <c r="AA150" s="137"/>
      <c r="AB150" s="137"/>
      <c r="AC150" s="137"/>
      <c r="AD150" s="137"/>
      <c r="AE150" s="137"/>
      <c r="AF150" s="137"/>
      <c r="AG150" s="137"/>
      <c r="AH150" s="137"/>
      <c r="AI150" s="137"/>
      <c r="AJ150" s="137"/>
      <c r="AK150" s="137"/>
      <c r="AL150" s="137"/>
      <c r="AM150" s="137"/>
      <c r="AN150" s="137"/>
      <c r="AO150" s="137"/>
      <c r="AP150" s="137"/>
      <c r="AQ150" s="137"/>
      <c r="AR150" s="137"/>
      <c r="AS150" s="137"/>
    </row>
    <row r="151" ht="18.0" customHeight="1">
      <c r="A151" s="137"/>
      <c r="B151" s="137"/>
      <c r="C151" s="137"/>
      <c r="D151" s="137"/>
      <c r="E151" s="137"/>
      <c r="F151" s="137"/>
      <c r="G151" s="138"/>
      <c r="H151" s="139"/>
      <c r="I151" s="137"/>
      <c r="J151" s="137"/>
      <c r="K151" s="137"/>
      <c r="L151" s="137"/>
      <c r="M151" s="137"/>
      <c r="N151" s="137"/>
      <c r="O151" s="137"/>
      <c r="P151" s="137"/>
      <c r="Q151" s="140"/>
      <c r="R151" s="137"/>
      <c r="S151" s="137"/>
      <c r="T151" s="137"/>
      <c r="U151" s="137"/>
      <c r="V151" s="137"/>
      <c r="W151" s="137"/>
      <c r="X151" s="137"/>
      <c r="Y151" s="137"/>
      <c r="Z151" s="137"/>
      <c r="AA151" s="137"/>
      <c r="AB151" s="137"/>
      <c r="AC151" s="137"/>
      <c r="AD151" s="137"/>
      <c r="AE151" s="137"/>
      <c r="AF151" s="137"/>
      <c r="AG151" s="137"/>
      <c r="AH151" s="137"/>
      <c r="AI151" s="137"/>
      <c r="AJ151" s="137"/>
      <c r="AK151" s="137"/>
      <c r="AL151" s="137"/>
      <c r="AM151" s="137"/>
      <c r="AN151" s="137"/>
      <c r="AO151" s="137"/>
      <c r="AP151" s="137"/>
      <c r="AQ151" s="137"/>
      <c r="AR151" s="137"/>
      <c r="AS151" s="137"/>
    </row>
    <row r="152" ht="18.0" customHeight="1">
      <c r="A152" s="137"/>
      <c r="B152" s="137"/>
      <c r="C152" s="137"/>
      <c r="D152" s="137"/>
      <c r="E152" s="137"/>
      <c r="F152" s="137"/>
      <c r="G152" s="138"/>
      <c r="H152" s="139"/>
      <c r="I152" s="137"/>
      <c r="J152" s="137"/>
      <c r="K152" s="137"/>
      <c r="L152" s="137"/>
      <c r="M152" s="137"/>
      <c r="N152" s="137"/>
      <c r="O152" s="137"/>
      <c r="P152" s="137"/>
      <c r="Q152" s="140"/>
      <c r="R152" s="137"/>
      <c r="S152" s="137"/>
      <c r="T152" s="137"/>
      <c r="U152" s="137"/>
      <c r="V152" s="137"/>
      <c r="W152" s="137"/>
      <c r="X152" s="137"/>
      <c r="Y152" s="137"/>
      <c r="Z152" s="137"/>
      <c r="AA152" s="137"/>
      <c r="AB152" s="137"/>
      <c r="AC152" s="137"/>
      <c r="AD152" s="137"/>
      <c r="AE152" s="137"/>
      <c r="AF152" s="137"/>
      <c r="AG152" s="137"/>
      <c r="AH152" s="137"/>
      <c r="AI152" s="137"/>
      <c r="AJ152" s="137"/>
      <c r="AK152" s="137"/>
      <c r="AL152" s="137"/>
      <c r="AM152" s="137"/>
      <c r="AN152" s="137"/>
      <c r="AO152" s="137"/>
      <c r="AP152" s="137"/>
      <c r="AQ152" s="137"/>
      <c r="AR152" s="137"/>
      <c r="AS152" s="137"/>
    </row>
    <row r="153" ht="18.0" customHeight="1">
      <c r="A153" s="137"/>
      <c r="B153" s="137"/>
      <c r="C153" s="137"/>
      <c r="D153" s="137"/>
      <c r="E153" s="137"/>
      <c r="F153" s="137"/>
      <c r="G153" s="138"/>
      <c r="H153" s="139"/>
      <c r="I153" s="137"/>
      <c r="J153" s="137"/>
      <c r="K153" s="137"/>
      <c r="L153" s="137"/>
      <c r="M153" s="137"/>
      <c r="N153" s="137"/>
      <c r="O153" s="137"/>
      <c r="P153" s="137"/>
      <c r="Q153" s="140"/>
      <c r="R153" s="137"/>
      <c r="S153" s="137"/>
      <c r="T153" s="137"/>
      <c r="U153" s="137"/>
      <c r="V153" s="137"/>
      <c r="W153" s="137"/>
      <c r="X153" s="137"/>
      <c r="Y153" s="137"/>
      <c r="Z153" s="137"/>
      <c r="AA153" s="137"/>
      <c r="AB153" s="137"/>
      <c r="AC153" s="137"/>
      <c r="AD153" s="137"/>
      <c r="AE153" s="137"/>
      <c r="AF153" s="137"/>
      <c r="AG153" s="137"/>
      <c r="AH153" s="137"/>
      <c r="AI153" s="137"/>
      <c r="AJ153" s="137"/>
      <c r="AK153" s="137"/>
      <c r="AL153" s="137"/>
      <c r="AM153" s="137"/>
      <c r="AN153" s="137"/>
      <c r="AO153" s="137"/>
      <c r="AP153" s="137"/>
      <c r="AQ153" s="137"/>
      <c r="AR153" s="137"/>
      <c r="AS153" s="137"/>
    </row>
    <row r="154" ht="18.0" customHeight="1">
      <c r="A154" s="137"/>
      <c r="B154" s="137"/>
      <c r="C154" s="137"/>
      <c r="D154" s="137"/>
      <c r="E154" s="137"/>
      <c r="F154" s="137"/>
      <c r="G154" s="138"/>
      <c r="H154" s="139"/>
      <c r="I154" s="137"/>
      <c r="J154" s="137"/>
      <c r="K154" s="137"/>
      <c r="L154" s="137"/>
      <c r="M154" s="137"/>
      <c r="N154" s="137"/>
      <c r="O154" s="137"/>
      <c r="P154" s="137"/>
      <c r="Q154" s="140"/>
      <c r="R154" s="137"/>
      <c r="S154" s="137"/>
      <c r="T154" s="137"/>
      <c r="U154" s="137"/>
      <c r="V154" s="137"/>
      <c r="W154" s="137"/>
      <c r="X154" s="137"/>
      <c r="Y154" s="137"/>
      <c r="Z154" s="137"/>
      <c r="AA154" s="137"/>
      <c r="AB154" s="137"/>
      <c r="AC154" s="137"/>
      <c r="AD154" s="137"/>
      <c r="AE154" s="137"/>
      <c r="AF154" s="137"/>
      <c r="AG154" s="137"/>
      <c r="AH154" s="137"/>
      <c r="AI154" s="137"/>
      <c r="AJ154" s="137"/>
      <c r="AK154" s="137"/>
      <c r="AL154" s="137"/>
      <c r="AM154" s="137"/>
      <c r="AN154" s="137"/>
      <c r="AO154" s="137"/>
      <c r="AP154" s="137"/>
      <c r="AQ154" s="137"/>
      <c r="AR154" s="137"/>
      <c r="AS154" s="137"/>
    </row>
    <row r="155" ht="18.0" customHeight="1">
      <c r="A155" s="137"/>
      <c r="B155" s="137"/>
      <c r="C155" s="137"/>
      <c r="D155" s="137"/>
      <c r="E155" s="137"/>
      <c r="F155" s="137"/>
      <c r="G155" s="138"/>
      <c r="H155" s="139"/>
      <c r="I155" s="137"/>
      <c r="J155" s="137"/>
      <c r="K155" s="137"/>
      <c r="L155" s="137"/>
      <c r="M155" s="137"/>
      <c r="N155" s="137"/>
      <c r="O155" s="137"/>
      <c r="P155" s="137"/>
      <c r="Q155" s="140"/>
      <c r="R155" s="137"/>
      <c r="S155" s="137"/>
      <c r="T155" s="137"/>
      <c r="U155" s="137"/>
      <c r="V155" s="137"/>
      <c r="W155" s="137"/>
      <c r="X155" s="137"/>
      <c r="Y155" s="137"/>
      <c r="Z155" s="137"/>
      <c r="AA155" s="137"/>
      <c r="AB155" s="137"/>
      <c r="AC155" s="137"/>
      <c r="AD155" s="137"/>
      <c r="AE155" s="137"/>
      <c r="AF155" s="137"/>
      <c r="AG155" s="137"/>
      <c r="AH155" s="137"/>
      <c r="AI155" s="137"/>
      <c r="AJ155" s="137"/>
      <c r="AK155" s="137"/>
      <c r="AL155" s="137"/>
      <c r="AM155" s="137"/>
      <c r="AN155" s="137"/>
      <c r="AO155" s="137"/>
      <c r="AP155" s="137"/>
      <c r="AQ155" s="137"/>
      <c r="AR155" s="137"/>
      <c r="AS155" s="137"/>
    </row>
    <row r="156" ht="18.0" customHeight="1">
      <c r="A156" s="137"/>
      <c r="B156" s="137"/>
      <c r="C156" s="137"/>
      <c r="D156" s="137"/>
      <c r="E156" s="137"/>
      <c r="F156" s="137"/>
      <c r="G156" s="138"/>
      <c r="H156" s="139"/>
      <c r="I156" s="137"/>
      <c r="J156" s="137"/>
      <c r="K156" s="137"/>
      <c r="L156" s="137"/>
      <c r="M156" s="137"/>
      <c r="N156" s="137"/>
      <c r="O156" s="137"/>
      <c r="P156" s="137"/>
      <c r="Q156" s="140"/>
      <c r="R156" s="137"/>
      <c r="S156" s="137"/>
      <c r="T156" s="137"/>
      <c r="U156" s="137"/>
      <c r="V156" s="137"/>
      <c r="W156" s="137"/>
      <c r="X156" s="137"/>
      <c r="Y156" s="137"/>
      <c r="Z156" s="137"/>
      <c r="AA156" s="137"/>
      <c r="AB156" s="137"/>
      <c r="AC156" s="137"/>
      <c r="AD156" s="137"/>
      <c r="AE156" s="137"/>
      <c r="AF156" s="137"/>
      <c r="AG156" s="137"/>
      <c r="AH156" s="137"/>
      <c r="AI156" s="137"/>
      <c r="AJ156" s="137"/>
      <c r="AK156" s="137"/>
      <c r="AL156" s="137"/>
      <c r="AM156" s="137"/>
      <c r="AN156" s="137"/>
      <c r="AO156" s="137"/>
      <c r="AP156" s="137"/>
      <c r="AQ156" s="137"/>
      <c r="AR156" s="137"/>
      <c r="AS156" s="137"/>
    </row>
    <row r="157" ht="18.0" customHeight="1">
      <c r="A157" s="137"/>
      <c r="B157" s="137"/>
      <c r="C157" s="137"/>
      <c r="D157" s="137"/>
      <c r="E157" s="137"/>
      <c r="F157" s="137"/>
      <c r="G157" s="138"/>
      <c r="H157" s="139"/>
      <c r="I157" s="137"/>
      <c r="J157" s="137"/>
      <c r="K157" s="137"/>
      <c r="L157" s="137"/>
      <c r="M157" s="137"/>
      <c r="N157" s="137"/>
      <c r="O157" s="137"/>
      <c r="P157" s="137"/>
      <c r="Q157" s="140"/>
      <c r="R157" s="137"/>
      <c r="S157" s="137"/>
      <c r="T157" s="137"/>
      <c r="U157" s="137"/>
      <c r="V157" s="137"/>
      <c r="W157" s="137"/>
      <c r="X157" s="137"/>
      <c r="Y157" s="137"/>
      <c r="Z157" s="137"/>
      <c r="AA157" s="137"/>
      <c r="AB157" s="137"/>
      <c r="AC157" s="137"/>
      <c r="AD157" s="137"/>
      <c r="AE157" s="137"/>
      <c r="AF157" s="137"/>
      <c r="AG157" s="137"/>
      <c r="AH157" s="137"/>
      <c r="AI157" s="137"/>
      <c r="AJ157" s="137"/>
      <c r="AK157" s="137"/>
      <c r="AL157" s="137"/>
      <c r="AM157" s="137"/>
      <c r="AN157" s="137"/>
      <c r="AO157" s="137"/>
      <c r="AP157" s="137"/>
      <c r="AQ157" s="137"/>
      <c r="AR157" s="137"/>
      <c r="AS157" s="137"/>
    </row>
    <row r="158" ht="18.0" customHeight="1">
      <c r="A158" s="137"/>
      <c r="B158" s="137"/>
      <c r="C158" s="137"/>
      <c r="D158" s="137"/>
      <c r="E158" s="137"/>
      <c r="F158" s="137"/>
      <c r="G158" s="138"/>
      <c r="H158" s="139"/>
      <c r="I158" s="137"/>
      <c r="J158" s="137"/>
      <c r="K158" s="137"/>
      <c r="L158" s="137"/>
      <c r="M158" s="137"/>
      <c r="N158" s="137"/>
      <c r="O158" s="137"/>
      <c r="P158" s="137"/>
      <c r="Q158" s="140"/>
      <c r="R158" s="137"/>
      <c r="S158" s="137"/>
      <c r="T158" s="137"/>
      <c r="U158" s="137"/>
      <c r="V158" s="137"/>
      <c r="W158" s="137"/>
      <c r="X158" s="137"/>
      <c r="Y158" s="137"/>
      <c r="Z158" s="137"/>
      <c r="AA158" s="137"/>
      <c r="AB158" s="137"/>
      <c r="AC158" s="137"/>
      <c r="AD158" s="137"/>
      <c r="AE158" s="137"/>
      <c r="AF158" s="137"/>
      <c r="AG158" s="137"/>
      <c r="AH158" s="137"/>
      <c r="AI158" s="137"/>
      <c r="AJ158" s="137"/>
      <c r="AK158" s="137"/>
      <c r="AL158" s="137"/>
      <c r="AM158" s="137"/>
      <c r="AN158" s="137"/>
      <c r="AO158" s="137"/>
      <c r="AP158" s="137"/>
      <c r="AQ158" s="137"/>
      <c r="AR158" s="137"/>
      <c r="AS158" s="137"/>
    </row>
    <row r="159" ht="18.0" customHeight="1">
      <c r="A159" s="137"/>
      <c r="B159" s="137"/>
      <c r="C159" s="137"/>
      <c r="D159" s="137"/>
      <c r="E159" s="137"/>
      <c r="F159" s="137"/>
      <c r="G159" s="138"/>
      <c r="H159" s="139"/>
      <c r="I159" s="137"/>
      <c r="J159" s="137"/>
      <c r="K159" s="137"/>
      <c r="L159" s="137"/>
      <c r="M159" s="137"/>
      <c r="N159" s="137"/>
      <c r="O159" s="137"/>
      <c r="P159" s="137"/>
      <c r="Q159" s="140"/>
      <c r="R159" s="137"/>
      <c r="S159" s="137"/>
      <c r="T159" s="137"/>
      <c r="U159" s="137"/>
      <c r="V159" s="137"/>
      <c r="W159" s="137"/>
      <c r="X159" s="137"/>
      <c r="Y159" s="137"/>
      <c r="Z159" s="137"/>
      <c r="AA159" s="137"/>
      <c r="AB159" s="137"/>
      <c r="AC159" s="137"/>
      <c r="AD159" s="137"/>
      <c r="AE159" s="137"/>
      <c r="AF159" s="137"/>
      <c r="AG159" s="137"/>
      <c r="AH159" s="137"/>
      <c r="AI159" s="137"/>
      <c r="AJ159" s="137"/>
      <c r="AK159" s="137"/>
      <c r="AL159" s="137"/>
      <c r="AM159" s="137"/>
      <c r="AN159" s="137"/>
      <c r="AO159" s="137"/>
      <c r="AP159" s="137"/>
      <c r="AQ159" s="137"/>
      <c r="AR159" s="137"/>
      <c r="AS159" s="137"/>
    </row>
    <row r="160" ht="18.0" customHeight="1">
      <c r="A160" s="137"/>
      <c r="B160" s="137"/>
      <c r="C160" s="137"/>
      <c r="D160" s="137"/>
      <c r="E160" s="137"/>
      <c r="F160" s="137"/>
      <c r="G160" s="138"/>
      <c r="H160" s="139"/>
      <c r="I160" s="137"/>
      <c r="J160" s="137"/>
      <c r="K160" s="137"/>
      <c r="L160" s="137"/>
      <c r="M160" s="137"/>
      <c r="N160" s="137"/>
      <c r="O160" s="137"/>
      <c r="P160" s="137"/>
      <c r="Q160" s="140"/>
      <c r="R160" s="137"/>
      <c r="S160" s="137"/>
      <c r="T160" s="137"/>
      <c r="U160" s="137"/>
      <c r="V160" s="137"/>
      <c r="W160" s="137"/>
      <c r="X160" s="137"/>
      <c r="Y160" s="137"/>
      <c r="Z160" s="137"/>
      <c r="AA160" s="137"/>
      <c r="AB160" s="137"/>
      <c r="AC160" s="137"/>
      <c r="AD160" s="137"/>
      <c r="AE160" s="137"/>
      <c r="AF160" s="137"/>
      <c r="AG160" s="137"/>
      <c r="AH160" s="137"/>
      <c r="AI160" s="137"/>
      <c r="AJ160" s="137"/>
      <c r="AK160" s="137"/>
      <c r="AL160" s="137"/>
      <c r="AM160" s="137"/>
      <c r="AN160" s="137"/>
      <c r="AO160" s="137"/>
      <c r="AP160" s="137"/>
      <c r="AQ160" s="137"/>
      <c r="AR160" s="137"/>
      <c r="AS160" s="137"/>
    </row>
    <row r="161" ht="18.0" customHeight="1">
      <c r="A161" s="137"/>
      <c r="B161" s="137"/>
      <c r="C161" s="137"/>
      <c r="D161" s="137"/>
      <c r="E161" s="137"/>
      <c r="F161" s="137"/>
      <c r="G161" s="138"/>
      <c r="H161" s="139"/>
      <c r="I161" s="137"/>
      <c r="J161" s="137"/>
      <c r="K161" s="137"/>
      <c r="L161" s="137"/>
      <c r="M161" s="137"/>
      <c r="N161" s="137"/>
      <c r="O161" s="137"/>
      <c r="P161" s="137"/>
      <c r="Q161" s="140"/>
      <c r="R161" s="137"/>
      <c r="S161" s="137"/>
      <c r="T161" s="137"/>
      <c r="U161" s="137"/>
      <c r="V161" s="137"/>
      <c r="W161" s="137"/>
      <c r="X161" s="137"/>
      <c r="Y161" s="137"/>
      <c r="Z161" s="137"/>
      <c r="AA161" s="137"/>
      <c r="AB161" s="137"/>
      <c r="AC161" s="137"/>
      <c r="AD161" s="137"/>
      <c r="AE161" s="137"/>
      <c r="AF161" s="137"/>
      <c r="AG161" s="137"/>
      <c r="AH161" s="137"/>
      <c r="AI161" s="137"/>
      <c r="AJ161" s="137"/>
      <c r="AK161" s="137"/>
      <c r="AL161" s="137"/>
      <c r="AM161" s="137"/>
      <c r="AN161" s="137"/>
      <c r="AO161" s="137"/>
      <c r="AP161" s="137"/>
      <c r="AQ161" s="137"/>
      <c r="AR161" s="137"/>
      <c r="AS161" s="137"/>
    </row>
    <row r="162" ht="18.0" customHeight="1">
      <c r="A162" s="137"/>
      <c r="B162" s="137"/>
      <c r="C162" s="137"/>
      <c r="D162" s="137"/>
      <c r="E162" s="137"/>
      <c r="F162" s="137"/>
      <c r="G162" s="138"/>
      <c r="H162" s="139"/>
      <c r="I162" s="137"/>
      <c r="J162" s="137"/>
      <c r="K162" s="137"/>
      <c r="L162" s="137"/>
      <c r="M162" s="137"/>
      <c r="N162" s="137"/>
      <c r="O162" s="137"/>
      <c r="P162" s="137"/>
      <c r="Q162" s="140"/>
      <c r="R162" s="137"/>
      <c r="S162" s="137"/>
      <c r="T162" s="137"/>
      <c r="U162" s="137"/>
      <c r="V162" s="137"/>
      <c r="W162" s="137"/>
      <c r="X162" s="137"/>
      <c r="Y162" s="137"/>
      <c r="Z162" s="137"/>
      <c r="AA162" s="137"/>
      <c r="AB162" s="137"/>
      <c r="AC162" s="137"/>
      <c r="AD162" s="137"/>
      <c r="AE162" s="137"/>
      <c r="AF162" s="137"/>
      <c r="AG162" s="137"/>
      <c r="AH162" s="137"/>
      <c r="AI162" s="137"/>
      <c r="AJ162" s="137"/>
      <c r="AK162" s="137"/>
      <c r="AL162" s="137"/>
      <c r="AM162" s="137"/>
      <c r="AN162" s="137"/>
      <c r="AO162" s="137"/>
      <c r="AP162" s="137"/>
      <c r="AQ162" s="137"/>
      <c r="AR162" s="137"/>
      <c r="AS162" s="137"/>
    </row>
    <row r="163" ht="18.0" customHeight="1">
      <c r="A163" s="137"/>
      <c r="B163" s="137"/>
      <c r="C163" s="137"/>
      <c r="D163" s="137"/>
      <c r="E163" s="137"/>
      <c r="F163" s="137"/>
      <c r="G163" s="138"/>
      <c r="H163" s="139"/>
      <c r="I163" s="137"/>
      <c r="J163" s="137"/>
      <c r="K163" s="137"/>
      <c r="L163" s="137"/>
      <c r="M163" s="137"/>
      <c r="N163" s="137"/>
      <c r="O163" s="137"/>
      <c r="P163" s="137"/>
      <c r="Q163" s="140"/>
      <c r="R163" s="137"/>
      <c r="S163" s="137"/>
      <c r="T163" s="137"/>
      <c r="U163" s="137"/>
      <c r="V163" s="137"/>
      <c r="W163" s="137"/>
      <c r="X163" s="137"/>
      <c r="Y163" s="137"/>
      <c r="Z163" s="137"/>
      <c r="AA163" s="137"/>
      <c r="AB163" s="137"/>
      <c r="AC163" s="137"/>
      <c r="AD163" s="137"/>
      <c r="AE163" s="137"/>
      <c r="AF163" s="137"/>
      <c r="AG163" s="137"/>
      <c r="AH163" s="137"/>
      <c r="AI163" s="137"/>
      <c r="AJ163" s="137"/>
      <c r="AK163" s="137"/>
      <c r="AL163" s="137"/>
      <c r="AM163" s="137"/>
      <c r="AN163" s="137"/>
      <c r="AO163" s="137"/>
      <c r="AP163" s="137"/>
      <c r="AQ163" s="137"/>
      <c r="AR163" s="137"/>
      <c r="AS163" s="137"/>
    </row>
    <row r="164" ht="18.0" customHeight="1">
      <c r="A164" s="137"/>
      <c r="B164" s="137"/>
      <c r="C164" s="137"/>
      <c r="D164" s="137"/>
      <c r="E164" s="137"/>
      <c r="F164" s="137"/>
      <c r="G164" s="138"/>
      <c r="H164" s="139"/>
      <c r="I164" s="137"/>
      <c r="J164" s="137"/>
      <c r="K164" s="137"/>
      <c r="L164" s="137"/>
      <c r="M164" s="137"/>
      <c r="N164" s="137"/>
      <c r="O164" s="137"/>
      <c r="P164" s="137"/>
      <c r="Q164" s="140"/>
      <c r="R164" s="137"/>
      <c r="S164" s="137"/>
      <c r="T164" s="137"/>
      <c r="U164" s="137"/>
      <c r="V164" s="137"/>
      <c r="W164" s="137"/>
      <c r="X164" s="137"/>
      <c r="Y164" s="137"/>
      <c r="Z164" s="137"/>
      <c r="AA164" s="137"/>
      <c r="AB164" s="137"/>
      <c r="AC164" s="137"/>
      <c r="AD164" s="137"/>
      <c r="AE164" s="137"/>
      <c r="AF164" s="137"/>
      <c r="AG164" s="137"/>
      <c r="AH164" s="137"/>
      <c r="AI164" s="137"/>
      <c r="AJ164" s="137"/>
      <c r="AK164" s="137"/>
      <c r="AL164" s="137"/>
      <c r="AM164" s="137"/>
      <c r="AN164" s="137"/>
      <c r="AO164" s="137"/>
      <c r="AP164" s="137"/>
      <c r="AQ164" s="137"/>
      <c r="AR164" s="137"/>
      <c r="AS164" s="137"/>
    </row>
    <row r="165" ht="18.0" customHeight="1">
      <c r="A165" s="137"/>
      <c r="B165" s="137"/>
      <c r="C165" s="137"/>
      <c r="D165" s="137"/>
      <c r="E165" s="137"/>
      <c r="F165" s="137"/>
      <c r="G165" s="138"/>
      <c r="H165" s="139"/>
      <c r="I165" s="137"/>
      <c r="J165" s="137"/>
      <c r="K165" s="137"/>
      <c r="L165" s="137"/>
      <c r="M165" s="137"/>
      <c r="N165" s="137"/>
      <c r="O165" s="137"/>
      <c r="P165" s="137"/>
      <c r="Q165" s="140"/>
      <c r="R165" s="137"/>
      <c r="S165" s="137"/>
      <c r="T165" s="137"/>
      <c r="U165" s="137"/>
      <c r="V165" s="137"/>
      <c r="W165" s="137"/>
      <c r="X165" s="137"/>
      <c r="Y165" s="137"/>
      <c r="Z165" s="137"/>
      <c r="AA165" s="137"/>
      <c r="AB165" s="137"/>
      <c r="AC165" s="137"/>
      <c r="AD165" s="137"/>
      <c r="AE165" s="137"/>
      <c r="AF165" s="137"/>
      <c r="AG165" s="137"/>
      <c r="AH165" s="137"/>
      <c r="AI165" s="137"/>
      <c r="AJ165" s="137"/>
      <c r="AK165" s="137"/>
      <c r="AL165" s="137"/>
      <c r="AM165" s="137"/>
      <c r="AN165" s="137"/>
      <c r="AO165" s="137"/>
      <c r="AP165" s="137"/>
      <c r="AQ165" s="137"/>
      <c r="AR165" s="137"/>
      <c r="AS165" s="137"/>
    </row>
    <row r="166" ht="18.0" customHeight="1">
      <c r="A166" s="137"/>
      <c r="B166" s="137"/>
      <c r="C166" s="137"/>
      <c r="D166" s="137"/>
      <c r="E166" s="137"/>
      <c r="F166" s="137"/>
      <c r="G166" s="138"/>
      <c r="H166" s="139"/>
      <c r="I166" s="137"/>
      <c r="J166" s="137"/>
      <c r="K166" s="137"/>
      <c r="L166" s="137"/>
      <c r="M166" s="137"/>
      <c r="N166" s="137"/>
      <c r="O166" s="137"/>
      <c r="P166" s="137"/>
      <c r="Q166" s="140"/>
      <c r="R166" s="137"/>
      <c r="S166" s="137"/>
      <c r="T166" s="137"/>
      <c r="U166" s="137"/>
      <c r="V166" s="137"/>
      <c r="W166" s="137"/>
      <c r="X166" s="137"/>
      <c r="Y166" s="137"/>
      <c r="Z166" s="137"/>
      <c r="AA166" s="137"/>
      <c r="AB166" s="137"/>
      <c r="AC166" s="137"/>
      <c r="AD166" s="137"/>
      <c r="AE166" s="137"/>
      <c r="AF166" s="137"/>
      <c r="AG166" s="137"/>
      <c r="AH166" s="137"/>
      <c r="AI166" s="137"/>
      <c r="AJ166" s="137"/>
      <c r="AK166" s="137"/>
      <c r="AL166" s="137"/>
      <c r="AM166" s="137"/>
      <c r="AN166" s="137"/>
      <c r="AO166" s="137"/>
      <c r="AP166" s="137"/>
      <c r="AQ166" s="137"/>
      <c r="AR166" s="137"/>
      <c r="AS166" s="137"/>
    </row>
    <row r="167" ht="18.0" customHeight="1">
      <c r="A167" s="137"/>
      <c r="B167" s="137"/>
      <c r="C167" s="137"/>
      <c r="D167" s="137"/>
      <c r="E167" s="137"/>
      <c r="F167" s="137"/>
      <c r="G167" s="138"/>
      <c r="H167" s="139"/>
      <c r="I167" s="137"/>
      <c r="J167" s="137"/>
      <c r="K167" s="137"/>
      <c r="L167" s="137"/>
      <c r="M167" s="137"/>
      <c r="N167" s="137"/>
      <c r="O167" s="137"/>
      <c r="P167" s="137"/>
      <c r="Q167" s="140"/>
      <c r="R167" s="137"/>
      <c r="S167" s="137"/>
      <c r="T167" s="137"/>
      <c r="U167" s="137"/>
      <c r="V167" s="137"/>
      <c r="W167" s="137"/>
      <c r="X167" s="137"/>
      <c r="Y167" s="137"/>
      <c r="Z167" s="137"/>
      <c r="AA167" s="137"/>
      <c r="AB167" s="137"/>
      <c r="AC167" s="137"/>
      <c r="AD167" s="137"/>
      <c r="AE167" s="137"/>
      <c r="AF167" s="137"/>
      <c r="AG167" s="137"/>
      <c r="AH167" s="137"/>
      <c r="AI167" s="137"/>
      <c r="AJ167" s="137"/>
      <c r="AK167" s="137"/>
      <c r="AL167" s="137"/>
      <c r="AM167" s="137"/>
      <c r="AN167" s="137"/>
      <c r="AO167" s="137"/>
      <c r="AP167" s="137"/>
      <c r="AQ167" s="137"/>
      <c r="AR167" s="137"/>
      <c r="AS167" s="137"/>
    </row>
    <row r="168" ht="18.0" customHeight="1">
      <c r="A168" s="137"/>
      <c r="B168" s="137"/>
      <c r="C168" s="137"/>
      <c r="D168" s="137"/>
      <c r="E168" s="137"/>
      <c r="F168" s="137"/>
      <c r="G168" s="138"/>
      <c r="H168" s="139"/>
      <c r="I168" s="137"/>
      <c r="J168" s="137"/>
      <c r="K168" s="137"/>
      <c r="L168" s="137"/>
      <c r="M168" s="137"/>
      <c r="N168" s="137"/>
      <c r="O168" s="137"/>
      <c r="P168" s="137"/>
      <c r="Q168" s="140"/>
      <c r="R168" s="137"/>
      <c r="S168" s="137"/>
      <c r="T168" s="137"/>
      <c r="U168" s="137"/>
      <c r="V168" s="137"/>
      <c r="W168" s="137"/>
      <c r="X168" s="137"/>
      <c r="Y168" s="137"/>
      <c r="Z168" s="137"/>
      <c r="AA168" s="137"/>
      <c r="AB168" s="137"/>
      <c r="AC168" s="137"/>
      <c r="AD168" s="137"/>
      <c r="AE168" s="137"/>
      <c r="AF168" s="137"/>
      <c r="AG168" s="137"/>
      <c r="AH168" s="137"/>
      <c r="AI168" s="137"/>
      <c r="AJ168" s="137"/>
      <c r="AK168" s="137"/>
      <c r="AL168" s="137"/>
      <c r="AM168" s="137"/>
      <c r="AN168" s="137"/>
      <c r="AO168" s="137"/>
      <c r="AP168" s="137"/>
      <c r="AQ168" s="137"/>
      <c r="AR168" s="137"/>
      <c r="AS168" s="137"/>
    </row>
    <row r="169" ht="18.0" customHeight="1">
      <c r="A169" s="137"/>
      <c r="B169" s="137"/>
      <c r="C169" s="137"/>
      <c r="D169" s="137"/>
      <c r="E169" s="137"/>
      <c r="F169" s="137"/>
      <c r="G169" s="138"/>
      <c r="H169" s="139"/>
      <c r="I169" s="137"/>
      <c r="J169" s="137"/>
      <c r="K169" s="137"/>
      <c r="L169" s="137"/>
      <c r="M169" s="137"/>
      <c r="N169" s="137"/>
      <c r="O169" s="137"/>
      <c r="P169" s="137"/>
      <c r="Q169" s="140"/>
      <c r="R169" s="137"/>
      <c r="S169" s="137"/>
      <c r="T169" s="137"/>
      <c r="U169" s="137"/>
      <c r="V169" s="137"/>
      <c r="W169" s="137"/>
      <c r="X169" s="137"/>
      <c r="Y169" s="137"/>
      <c r="Z169" s="137"/>
      <c r="AA169" s="137"/>
      <c r="AB169" s="137"/>
      <c r="AC169" s="137"/>
      <c r="AD169" s="137"/>
      <c r="AE169" s="137"/>
      <c r="AF169" s="137"/>
      <c r="AG169" s="137"/>
      <c r="AH169" s="137"/>
      <c r="AI169" s="137"/>
      <c r="AJ169" s="137"/>
      <c r="AK169" s="137"/>
      <c r="AL169" s="137"/>
      <c r="AM169" s="137"/>
      <c r="AN169" s="137"/>
      <c r="AO169" s="137"/>
      <c r="AP169" s="137"/>
      <c r="AQ169" s="137"/>
      <c r="AR169" s="137"/>
      <c r="AS169" s="137"/>
    </row>
    <row r="170" ht="18.0" customHeight="1">
      <c r="A170" s="137"/>
      <c r="B170" s="137"/>
      <c r="C170" s="137"/>
      <c r="D170" s="137"/>
      <c r="E170" s="137"/>
      <c r="F170" s="137"/>
      <c r="G170" s="138"/>
      <c r="H170" s="139"/>
      <c r="I170" s="137"/>
      <c r="J170" s="137"/>
      <c r="K170" s="137"/>
      <c r="L170" s="137"/>
      <c r="M170" s="137"/>
      <c r="N170" s="137"/>
      <c r="O170" s="137"/>
      <c r="P170" s="137"/>
      <c r="Q170" s="140"/>
      <c r="R170" s="137"/>
      <c r="S170" s="137"/>
      <c r="T170" s="137"/>
      <c r="U170" s="137"/>
      <c r="V170" s="137"/>
      <c r="W170" s="137"/>
      <c r="X170" s="137"/>
      <c r="Y170" s="137"/>
      <c r="Z170" s="137"/>
      <c r="AA170" s="137"/>
      <c r="AB170" s="137"/>
      <c r="AC170" s="137"/>
      <c r="AD170" s="137"/>
      <c r="AE170" s="137"/>
      <c r="AF170" s="137"/>
      <c r="AG170" s="137"/>
      <c r="AH170" s="137"/>
      <c r="AI170" s="137"/>
      <c r="AJ170" s="137"/>
      <c r="AK170" s="137"/>
      <c r="AL170" s="137"/>
      <c r="AM170" s="137"/>
      <c r="AN170" s="137"/>
      <c r="AO170" s="137"/>
      <c r="AP170" s="137"/>
      <c r="AQ170" s="137"/>
      <c r="AR170" s="137"/>
      <c r="AS170" s="137"/>
    </row>
    <row r="171" ht="18.0" customHeight="1">
      <c r="A171" s="137"/>
      <c r="B171" s="137"/>
      <c r="C171" s="137"/>
      <c r="D171" s="137"/>
      <c r="E171" s="137"/>
      <c r="F171" s="137"/>
      <c r="G171" s="138"/>
      <c r="H171" s="139"/>
      <c r="I171" s="137"/>
      <c r="J171" s="137"/>
      <c r="K171" s="137"/>
      <c r="L171" s="137"/>
      <c r="M171" s="137"/>
      <c r="N171" s="137"/>
      <c r="O171" s="137"/>
      <c r="P171" s="137"/>
      <c r="Q171" s="140"/>
      <c r="R171" s="137"/>
      <c r="S171" s="137"/>
      <c r="T171" s="137"/>
      <c r="U171" s="137"/>
      <c r="V171" s="137"/>
      <c r="W171" s="137"/>
      <c r="X171" s="137"/>
      <c r="Y171" s="137"/>
      <c r="Z171" s="137"/>
      <c r="AA171" s="137"/>
      <c r="AB171" s="137"/>
      <c r="AC171" s="137"/>
      <c r="AD171" s="137"/>
      <c r="AE171" s="137"/>
      <c r="AF171" s="137"/>
      <c r="AG171" s="137"/>
      <c r="AH171" s="137"/>
      <c r="AI171" s="137"/>
      <c r="AJ171" s="137"/>
      <c r="AK171" s="137"/>
      <c r="AL171" s="137"/>
      <c r="AM171" s="137"/>
      <c r="AN171" s="137"/>
      <c r="AO171" s="137"/>
      <c r="AP171" s="137"/>
      <c r="AQ171" s="137"/>
      <c r="AR171" s="137"/>
      <c r="AS171" s="137"/>
    </row>
    <row r="172" ht="18.0" customHeight="1">
      <c r="A172" s="137"/>
      <c r="B172" s="137"/>
      <c r="C172" s="137"/>
      <c r="D172" s="137"/>
      <c r="E172" s="137"/>
      <c r="F172" s="137"/>
      <c r="G172" s="138"/>
      <c r="H172" s="139"/>
      <c r="I172" s="137"/>
      <c r="J172" s="137"/>
      <c r="K172" s="137"/>
      <c r="L172" s="137"/>
      <c r="M172" s="137"/>
      <c r="N172" s="137"/>
      <c r="O172" s="137"/>
      <c r="P172" s="137"/>
      <c r="Q172" s="140"/>
      <c r="R172" s="137"/>
      <c r="S172" s="137"/>
      <c r="T172" s="137"/>
      <c r="U172" s="137"/>
      <c r="V172" s="137"/>
      <c r="W172" s="137"/>
      <c r="X172" s="137"/>
      <c r="Y172" s="137"/>
      <c r="Z172" s="137"/>
      <c r="AA172" s="137"/>
      <c r="AB172" s="137"/>
      <c r="AC172" s="137"/>
      <c r="AD172" s="137"/>
      <c r="AE172" s="137"/>
      <c r="AF172" s="137"/>
      <c r="AG172" s="137"/>
      <c r="AH172" s="137"/>
      <c r="AI172" s="137"/>
      <c r="AJ172" s="137"/>
      <c r="AK172" s="137"/>
      <c r="AL172" s="137"/>
      <c r="AM172" s="137"/>
      <c r="AN172" s="137"/>
      <c r="AO172" s="137"/>
      <c r="AP172" s="137"/>
      <c r="AQ172" s="137"/>
      <c r="AR172" s="137"/>
      <c r="AS172" s="137"/>
    </row>
    <row r="173" ht="18.0" customHeight="1">
      <c r="A173" s="137"/>
      <c r="B173" s="137"/>
      <c r="C173" s="137"/>
      <c r="D173" s="137"/>
      <c r="E173" s="137"/>
      <c r="F173" s="137"/>
      <c r="G173" s="138"/>
      <c r="H173" s="139"/>
      <c r="I173" s="137"/>
      <c r="J173" s="137"/>
      <c r="K173" s="137"/>
      <c r="L173" s="137"/>
      <c r="M173" s="137"/>
      <c r="N173" s="137"/>
      <c r="O173" s="137"/>
      <c r="P173" s="137"/>
      <c r="Q173" s="140"/>
      <c r="R173" s="137"/>
      <c r="S173" s="137"/>
      <c r="T173" s="137"/>
      <c r="U173" s="137"/>
      <c r="V173" s="137"/>
      <c r="W173" s="137"/>
      <c r="X173" s="137"/>
      <c r="Y173" s="137"/>
      <c r="Z173" s="137"/>
      <c r="AA173" s="137"/>
      <c r="AB173" s="137"/>
      <c r="AC173" s="137"/>
      <c r="AD173" s="137"/>
      <c r="AE173" s="137"/>
      <c r="AF173" s="137"/>
      <c r="AG173" s="137"/>
      <c r="AH173" s="137"/>
      <c r="AI173" s="137"/>
      <c r="AJ173" s="137"/>
      <c r="AK173" s="137"/>
      <c r="AL173" s="137"/>
      <c r="AM173" s="137"/>
      <c r="AN173" s="137"/>
      <c r="AO173" s="137"/>
      <c r="AP173" s="137"/>
      <c r="AQ173" s="137"/>
      <c r="AR173" s="137"/>
      <c r="AS173" s="137"/>
    </row>
    <row r="174" ht="18.0" customHeight="1">
      <c r="A174" s="137"/>
      <c r="B174" s="137"/>
      <c r="C174" s="137"/>
      <c r="D174" s="137"/>
      <c r="E174" s="137"/>
      <c r="F174" s="137"/>
      <c r="G174" s="138"/>
      <c r="H174" s="139"/>
      <c r="I174" s="137"/>
      <c r="J174" s="137"/>
      <c r="K174" s="137"/>
      <c r="L174" s="137"/>
      <c r="M174" s="137"/>
      <c r="N174" s="137"/>
      <c r="O174" s="137"/>
      <c r="P174" s="137"/>
      <c r="Q174" s="140"/>
      <c r="R174" s="137"/>
      <c r="S174" s="137"/>
      <c r="T174" s="137"/>
      <c r="U174" s="137"/>
      <c r="V174" s="137"/>
      <c r="W174" s="137"/>
      <c r="X174" s="137"/>
      <c r="Y174" s="137"/>
      <c r="Z174" s="137"/>
      <c r="AA174" s="137"/>
      <c r="AB174" s="137"/>
      <c r="AC174" s="137"/>
      <c r="AD174" s="137"/>
      <c r="AE174" s="137"/>
      <c r="AF174" s="137"/>
      <c r="AG174" s="137"/>
      <c r="AH174" s="137"/>
      <c r="AI174" s="137"/>
      <c r="AJ174" s="137"/>
      <c r="AK174" s="137"/>
      <c r="AL174" s="137"/>
      <c r="AM174" s="137"/>
      <c r="AN174" s="137"/>
      <c r="AO174" s="137"/>
      <c r="AP174" s="137"/>
      <c r="AQ174" s="137"/>
      <c r="AR174" s="137"/>
      <c r="AS174" s="137"/>
    </row>
    <row r="175" ht="18.0" customHeight="1">
      <c r="A175" s="137"/>
      <c r="B175" s="137"/>
      <c r="C175" s="137"/>
      <c r="D175" s="137"/>
      <c r="E175" s="137"/>
      <c r="F175" s="137"/>
      <c r="G175" s="138"/>
      <c r="H175" s="139"/>
      <c r="I175" s="137"/>
      <c r="J175" s="137"/>
      <c r="K175" s="137"/>
      <c r="L175" s="137"/>
      <c r="M175" s="137"/>
      <c r="N175" s="137"/>
      <c r="O175" s="137"/>
      <c r="P175" s="137"/>
      <c r="Q175" s="140"/>
      <c r="R175" s="137"/>
      <c r="S175" s="137"/>
      <c r="T175" s="137"/>
      <c r="U175" s="137"/>
      <c r="V175" s="137"/>
      <c r="W175" s="137"/>
      <c r="X175" s="137"/>
      <c r="Y175" s="137"/>
      <c r="Z175" s="137"/>
      <c r="AA175" s="137"/>
      <c r="AB175" s="137"/>
      <c r="AC175" s="137"/>
      <c r="AD175" s="137"/>
      <c r="AE175" s="137"/>
      <c r="AF175" s="137"/>
      <c r="AG175" s="137"/>
      <c r="AH175" s="137"/>
      <c r="AI175" s="137"/>
      <c r="AJ175" s="137"/>
      <c r="AK175" s="137"/>
      <c r="AL175" s="137"/>
      <c r="AM175" s="137"/>
      <c r="AN175" s="137"/>
      <c r="AO175" s="137"/>
      <c r="AP175" s="137"/>
      <c r="AQ175" s="137"/>
      <c r="AR175" s="137"/>
      <c r="AS175" s="137"/>
    </row>
    <row r="176" ht="18.0" customHeight="1">
      <c r="A176" s="137"/>
      <c r="B176" s="137"/>
      <c r="C176" s="137"/>
      <c r="D176" s="137"/>
      <c r="E176" s="137"/>
      <c r="F176" s="137"/>
      <c r="G176" s="138"/>
      <c r="H176" s="139"/>
      <c r="I176" s="137"/>
      <c r="J176" s="137"/>
      <c r="K176" s="137"/>
      <c r="L176" s="137"/>
      <c r="M176" s="137"/>
      <c r="N176" s="137"/>
      <c r="O176" s="137"/>
      <c r="P176" s="137"/>
      <c r="Q176" s="140"/>
      <c r="R176" s="137"/>
      <c r="S176" s="137"/>
      <c r="T176" s="137"/>
      <c r="U176" s="137"/>
      <c r="V176" s="137"/>
      <c r="W176" s="137"/>
      <c r="X176" s="137"/>
      <c r="Y176" s="137"/>
      <c r="Z176" s="137"/>
      <c r="AA176" s="137"/>
      <c r="AB176" s="137"/>
      <c r="AC176" s="137"/>
      <c r="AD176" s="137"/>
      <c r="AE176" s="137"/>
      <c r="AF176" s="137"/>
      <c r="AG176" s="137"/>
      <c r="AH176" s="137"/>
      <c r="AI176" s="137"/>
      <c r="AJ176" s="137"/>
      <c r="AK176" s="137"/>
      <c r="AL176" s="137"/>
      <c r="AM176" s="137"/>
      <c r="AN176" s="137"/>
      <c r="AO176" s="137"/>
      <c r="AP176" s="137"/>
      <c r="AQ176" s="137"/>
      <c r="AR176" s="137"/>
      <c r="AS176" s="137"/>
    </row>
    <row r="177" ht="18.0" customHeight="1">
      <c r="A177" s="137"/>
      <c r="B177" s="137"/>
      <c r="C177" s="137"/>
      <c r="D177" s="137"/>
      <c r="E177" s="137"/>
      <c r="F177" s="137"/>
      <c r="G177" s="138"/>
      <c r="H177" s="139"/>
      <c r="I177" s="137"/>
      <c r="J177" s="137"/>
      <c r="K177" s="137"/>
      <c r="L177" s="137"/>
      <c r="M177" s="137"/>
      <c r="N177" s="137"/>
      <c r="O177" s="137"/>
      <c r="P177" s="137"/>
      <c r="Q177" s="140"/>
      <c r="R177" s="137"/>
      <c r="S177" s="137"/>
      <c r="T177" s="137"/>
      <c r="U177" s="137"/>
      <c r="V177" s="137"/>
      <c r="W177" s="137"/>
      <c r="X177" s="137"/>
      <c r="Y177" s="137"/>
      <c r="Z177" s="137"/>
      <c r="AA177" s="137"/>
      <c r="AB177" s="137"/>
      <c r="AC177" s="137"/>
      <c r="AD177" s="137"/>
      <c r="AE177" s="137"/>
      <c r="AF177" s="137"/>
      <c r="AG177" s="137"/>
      <c r="AH177" s="137"/>
      <c r="AI177" s="137"/>
      <c r="AJ177" s="137"/>
      <c r="AK177" s="137"/>
      <c r="AL177" s="137"/>
      <c r="AM177" s="137"/>
      <c r="AN177" s="137"/>
      <c r="AO177" s="137"/>
      <c r="AP177" s="137"/>
      <c r="AQ177" s="137"/>
      <c r="AR177" s="137"/>
      <c r="AS177" s="137"/>
    </row>
    <row r="178" ht="18.0" customHeight="1">
      <c r="A178" s="137"/>
      <c r="B178" s="137"/>
      <c r="C178" s="137"/>
      <c r="D178" s="137"/>
      <c r="E178" s="137"/>
      <c r="F178" s="137"/>
      <c r="G178" s="138"/>
      <c r="H178" s="139"/>
      <c r="I178" s="137"/>
      <c r="J178" s="137"/>
      <c r="K178" s="137"/>
      <c r="L178" s="137"/>
      <c r="M178" s="137"/>
      <c r="N178" s="137"/>
      <c r="O178" s="137"/>
      <c r="P178" s="137"/>
      <c r="Q178" s="140"/>
      <c r="R178" s="137"/>
      <c r="S178" s="137"/>
      <c r="T178" s="137"/>
      <c r="U178" s="137"/>
      <c r="V178" s="137"/>
      <c r="W178" s="137"/>
      <c r="X178" s="137"/>
      <c r="Y178" s="137"/>
      <c r="Z178" s="137"/>
      <c r="AA178" s="137"/>
      <c r="AB178" s="137"/>
      <c r="AC178" s="137"/>
      <c r="AD178" s="137"/>
      <c r="AE178" s="137"/>
      <c r="AF178" s="137"/>
      <c r="AG178" s="137"/>
      <c r="AH178" s="137"/>
      <c r="AI178" s="137"/>
      <c r="AJ178" s="137"/>
      <c r="AK178" s="137"/>
      <c r="AL178" s="137"/>
      <c r="AM178" s="137"/>
      <c r="AN178" s="137"/>
      <c r="AO178" s="137"/>
      <c r="AP178" s="137"/>
      <c r="AQ178" s="137"/>
      <c r="AR178" s="137"/>
      <c r="AS178" s="137"/>
    </row>
    <row r="179" ht="18.0" customHeight="1">
      <c r="A179" s="137"/>
      <c r="B179" s="137"/>
      <c r="C179" s="137"/>
      <c r="D179" s="137"/>
      <c r="E179" s="137"/>
      <c r="F179" s="137"/>
      <c r="G179" s="138"/>
      <c r="H179" s="139"/>
      <c r="I179" s="137"/>
      <c r="J179" s="137"/>
      <c r="K179" s="137"/>
      <c r="L179" s="137"/>
      <c r="M179" s="137"/>
      <c r="N179" s="137"/>
      <c r="O179" s="137"/>
      <c r="P179" s="137"/>
      <c r="Q179" s="140"/>
      <c r="R179" s="137"/>
      <c r="S179" s="137"/>
      <c r="T179" s="137"/>
      <c r="U179" s="137"/>
      <c r="V179" s="137"/>
      <c r="W179" s="137"/>
      <c r="X179" s="137"/>
      <c r="Y179" s="137"/>
      <c r="Z179" s="137"/>
      <c r="AA179" s="137"/>
      <c r="AB179" s="137"/>
      <c r="AC179" s="137"/>
      <c r="AD179" s="137"/>
      <c r="AE179" s="137"/>
      <c r="AF179" s="137"/>
      <c r="AG179" s="137"/>
      <c r="AH179" s="137"/>
      <c r="AI179" s="137"/>
      <c r="AJ179" s="137"/>
      <c r="AK179" s="137"/>
      <c r="AL179" s="137"/>
      <c r="AM179" s="137"/>
      <c r="AN179" s="137"/>
      <c r="AO179" s="137"/>
      <c r="AP179" s="137"/>
      <c r="AQ179" s="137"/>
      <c r="AR179" s="137"/>
      <c r="AS179" s="137"/>
    </row>
    <row r="180" ht="18.0" customHeight="1">
      <c r="A180" s="137"/>
      <c r="B180" s="137"/>
      <c r="C180" s="137"/>
      <c r="D180" s="137"/>
      <c r="E180" s="137"/>
      <c r="F180" s="137"/>
      <c r="G180" s="138"/>
      <c r="H180" s="139"/>
      <c r="I180" s="137"/>
      <c r="J180" s="137"/>
      <c r="K180" s="137"/>
      <c r="L180" s="137"/>
      <c r="M180" s="137"/>
      <c r="N180" s="137"/>
      <c r="O180" s="137"/>
      <c r="P180" s="137"/>
      <c r="Q180" s="140"/>
      <c r="R180" s="137"/>
      <c r="S180" s="137"/>
      <c r="T180" s="137"/>
      <c r="U180" s="137"/>
      <c r="V180" s="137"/>
      <c r="W180" s="137"/>
      <c r="X180" s="137"/>
      <c r="Y180" s="137"/>
      <c r="Z180" s="137"/>
      <c r="AA180" s="137"/>
      <c r="AB180" s="137"/>
      <c r="AC180" s="137"/>
      <c r="AD180" s="137"/>
      <c r="AE180" s="137"/>
      <c r="AF180" s="137"/>
      <c r="AG180" s="137"/>
      <c r="AH180" s="137"/>
      <c r="AI180" s="137"/>
      <c r="AJ180" s="137"/>
      <c r="AK180" s="137"/>
      <c r="AL180" s="137"/>
      <c r="AM180" s="137"/>
      <c r="AN180" s="137"/>
      <c r="AO180" s="137"/>
      <c r="AP180" s="137"/>
      <c r="AQ180" s="137"/>
      <c r="AR180" s="137"/>
      <c r="AS180" s="137"/>
    </row>
    <row r="181" ht="18.0" customHeight="1">
      <c r="A181" s="137"/>
      <c r="B181" s="137"/>
      <c r="C181" s="137"/>
      <c r="D181" s="137"/>
      <c r="E181" s="137"/>
      <c r="F181" s="137"/>
      <c r="G181" s="138"/>
      <c r="H181" s="139"/>
      <c r="I181" s="137"/>
      <c r="J181" s="137"/>
      <c r="K181" s="137"/>
      <c r="L181" s="137"/>
      <c r="M181" s="137"/>
      <c r="N181" s="137"/>
      <c r="O181" s="137"/>
      <c r="P181" s="137"/>
      <c r="Q181" s="140"/>
      <c r="R181" s="137"/>
      <c r="S181" s="137"/>
      <c r="T181" s="137"/>
      <c r="U181" s="137"/>
      <c r="V181" s="137"/>
      <c r="W181" s="137"/>
      <c r="X181" s="137"/>
      <c r="Y181" s="137"/>
      <c r="Z181" s="137"/>
      <c r="AA181" s="137"/>
      <c r="AB181" s="137"/>
      <c r="AC181" s="137"/>
      <c r="AD181" s="137"/>
      <c r="AE181" s="137"/>
      <c r="AF181" s="137"/>
      <c r="AG181" s="137"/>
      <c r="AH181" s="137"/>
      <c r="AI181" s="137"/>
      <c r="AJ181" s="137"/>
      <c r="AK181" s="137"/>
      <c r="AL181" s="137"/>
      <c r="AM181" s="137"/>
      <c r="AN181" s="137"/>
      <c r="AO181" s="137"/>
      <c r="AP181" s="137"/>
      <c r="AQ181" s="137"/>
      <c r="AR181" s="137"/>
      <c r="AS181" s="137"/>
    </row>
    <row r="182" ht="18.0" customHeight="1">
      <c r="A182" s="137"/>
      <c r="B182" s="137"/>
      <c r="C182" s="137"/>
      <c r="D182" s="137"/>
      <c r="E182" s="137"/>
      <c r="F182" s="137"/>
      <c r="G182" s="138"/>
      <c r="H182" s="139"/>
      <c r="I182" s="137"/>
      <c r="J182" s="137"/>
      <c r="K182" s="137"/>
      <c r="L182" s="137"/>
      <c r="M182" s="137"/>
      <c r="N182" s="137"/>
      <c r="O182" s="137"/>
      <c r="P182" s="137"/>
      <c r="Q182" s="140"/>
      <c r="R182" s="137"/>
      <c r="S182" s="137"/>
      <c r="T182" s="137"/>
      <c r="U182" s="137"/>
      <c r="V182" s="137"/>
      <c r="W182" s="137"/>
      <c r="X182" s="137"/>
      <c r="Y182" s="137"/>
      <c r="Z182" s="137"/>
      <c r="AA182" s="137"/>
      <c r="AB182" s="137"/>
      <c r="AC182" s="137"/>
      <c r="AD182" s="137"/>
      <c r="AE182" s="137"/>
      <c r="AF182" s="137"/>
      <c r="AG182" s="137"/>
      <c r="AH182" s="137"/>
      <c r="AI182" s="137"/>
      <c r="AJ182" s="137"/>
      <c r="AK182" s="137"/>
      <c r="AL182" s="137"/>
      <c r="AM182" s="137"/>
      <c r="AN182" s="137"/>
      <c r="AO182" s="137"/>
      <c r="AP182" s="137"/>
      <c r="AQ182" s="137"/>
      <c r="AR182" s="137"/>
      <c r="AS182" s="137"/>
    </row>
    <row r="183" ht="18.0" customHeight="1">
      <c r="A183" s="137"/>
      <c r="B183" s="137"/>
      <c r="C183" s="137"/>
      <c r="D183" s="137"/>
      <c r="E183" s="137"/>
      <c r="F183" s="137"/>
      <c r="G183" s="138"/>
      <c r="H183" s="139"/>
      <c r="I183" s="137"/>
      <c r="J183" s="137"/>
      <c r="K183" s="137"/>
      <c r="L183" s="137"/>
      <c r="M183" s="137"/>
      <c r="N183" s="137"/>
      <c r="O183" s="137"/>
      <c r="P183" s="137"/>
      <c r="Q183" s="140"/>
      <c r="R183" s="137"/>
      <c r="S183" s="137"/>
      <c r="T183" s="137"/>
      <c r="U183" s="137"/>
      <c r="V183" s="137"/>
      <c r="W183" s="137"/>
      <c r="X183" s="137"/>
      <c r="Y183" s="137"/>
      <c r="Z183" s="137"/>
      <c r="AA183" s="137"/>
      <c r="AB183" s="137"/>
      <c r="AC183" s="137"/>
      <c r="AD183" s="137"/>
      <c r="AE183" s="137"/>
      <c r="AF183" s="137"/>
      <c r="AG183" s="137"/>
      <c r="AH183" s="137"/>
      <c r="AI183" s="137"/>
      <c r="AJ183" s="137"/>
      <c r="AK183" s="137"/>
      <c r="AL183" s="137"/>
      <c r="AM183" s="137"/>
      <c r="AN183" s="137"/>
      <c r="AO183" s="137"/>
      <c r="AP183" s="137"/>
      <c r="AQ183" s="137"/>
      <c r="AR183" s="137"/>
      <c r="AS183" s="137"/>
    </row>
    <row r="184" ht="18.0" customHeight="1">
      <c r="A184" s="137"/>
      <c r="B184" s="137"/>
      <c r="C184" s="137"/>
      <c r="D184" s="137"/>
      <c r="E184" s="137"/>
      <c r="F184" s="137"/>
      <c r="G184" s="138"/>
      <c r="H184" s="139"/>
      <c r="I184" s="137"/>
      <c r="J184" s="137"/>
      <c r="K184" s="137"/>
      <c r="L184" s="137"/>
      <c r="M184" s="137"/>
      <c r="N184" s="137"/>
      <c r="O184" s="137"/>
      <c r="P184" s="137"/>
      <c r="Q184" s="140"/>
      <c r="R184" s="137"/>
      <c r="S184" s="137"/>
      <c r="T184" s="137"/>
      <c r="U184" s="137"/>
      <c r="V184" s="137"/>
      <c r="W184" s="137"/>
      <c r="X184" s="137"/>
      <c r="Y184" s="137"/>
      <c r="Z184" s="137"/>
      <c r="AA184" s="137"/>
      <c r="AB184" s="137"/>
      <c r="AC184" s="137"/>
      <c r="AD184" s="137"/>
      <c r="AE184" s="137"/>
      <c r="AF184" s="137"/>
      <c r="AG184" s="137"/>
      <c r="AH184" s="137"/>
      <c r="AI184" s="137"/>
      <c r="AJ184" s="137"/>
      <c r="AK184" s="137"/>
      <c r="AL184" s="137"/>
      <c r="AM184" s="137"/>
      <c r="AN184" s="137"/>
      <c r="AO184" s="137"/>
      <c r="AP184" s="137"/>
      <c r="AQ184" s="137"/>
      <c r="AR184" s="137"/>
      <c r="AS184" s="137"/>
    </row>
    <row r="185" ht="18.0" customHeight="1">
      <c r="A185" s="137"/>
      <c r="B185" s="137"/>
      <c r="C185" s="137"/>
      <c r="D185" s="137"/>
      <c r="E185" s="137"/>
      <c r="F185" s="137"/>
      <c r="G185" s="138"/>
      <c r="H185" s="139"/>
      <c r="I185" s="137"/>
      <c r="J185" s="137"/>
      <c r="K185" s="137"/>
      <c r="L185" s="137"/>
      <c r="M185" s="137"/>
      <c r="N185" s="137"/>
      <c r="O185" s="137"/>
      <c r="P185" s="137"/>
      <c r="Q185" s="140"/>
      <c r="R185" s="137"/>
      <c r="S185" s="137"/>
      <c r="T185" s="137"/>
      <c r="U185" s="137"/>
      <c r="V185" s="137"/>
      <c r="W185" s="137"/>
      <c r="X185" s="137"/>
      <c r="Y185" s="137"/>
      <c r="Z185" s="137"/>
      <c r="AA185" s="137"/>
      <c r="AB185" s="137"/>
      <c r="AC185" s="137"/>
      <c r="AD185" s="137"/>
      <c r="AE185" s="137"/>
      <c r="AF185" s="137"/>
      <c r="AG185" s="137"/>
      <c r="AH185" s="137"/>
      <c r="AI185" s="137"/>
      <c r="AJ185" s="137"/>
      <c r="AK185" s="137"/>
      <c r="AL185" s="137"/>
      <c r="AM185" s="137"/>
      <c r="AN185" s="137"/>
      <c r="AO185" s="137"/>
      <c r="AP185" s="137"/>
      <c r="AQ185" s="137"/>
      <c r="AR185" s="137"/>
      <c r="AS185" s="137"/>
    </row>
    <row r="186" ht="18.0" customHeight="1">
      <c r="A186" s="137"/>
      <c r="B186" s="137"/>
      <c r="C186" s="137"/>
      <c r="D186" s="137"/>
      <c r="E186" s="137"/>
      <c r="F186" s="137"/>
      <c r="G186" s="138"/>
      <c r="H186" s="139"/>
      <c r="I186" s="137"/>
      <c r="J186" s="137"/>
      <c r="K186" s="137"/>
      <c r="L186" s="137"/>
      <c r="M186" s="137"/>
      <c r="N186" s="137"/>
      <c r="O186" s="137"/>
      <c r="P186" s="137"/>
      <c r="Q186" s="140"/>
      <c r="R186" s="137"/>
      <c r="S186" s="137"/>
      <c r="T186" s="137"/>
      <c r="U186" s="137"/>
      <c r="V186" s="137"/>
      <c r="W186" s="137"/>
      <c r="X186" s="137"/>
      <c r="Y186" s="137"/>
      <c r="Z186" s="137"/>
      <c r="AA186" s="137"/>
      <c r="AB186" s="137"/>
      <c r="AC186" s="137"/>
      <c r="AD186" s="137"/>
      <c r="AE186" s="137"/>
      <c r="AF186" s="137"/>
      <c r="AG186" s="137"/>
      <c r="AH186" s="137"/>
      <c r="AI186" s="137"/>
      <c r="AJ186" s="137"/>
      <c r="AK186" s="137"/>
      <c r="AL186" s="137"/>
      <c r="AM186" s="137"/>
      <c r="AN186" s="137"/>
      <c r="AO186" s="137"/>
      <c r="AP186" s="137"/>
      <c r="AQ186" s="137"/>
      <c r="AR186" s="137"/>
      <c r="AS186" s="137"/>
    </row>
    <row r="187" ht="18.0" customHeight="1">
      <c r="A187" s="137"/>
      <c r="B187" s="137"/>
      <c r="C187" s="137"/>
      <c r="D187" s="137"/>
      <c r="E187" s="137"/>
      <c r="F187" s="137"/>
      <c r="G187" s="138"/>
      <c r="H187" s="139"/>
      <c r="I187" s="137"/>
      <c r="J187" s="137"/>
      <c r="K187" s="137"/>
      <c r="L187" s="137"/>
      <c r="M187" s="137"/>
      <c r="N187" s="137"/>
      <c r="O187" s="137"/>
      <c r="P187" s="137"/>
      <c r="Q187" s="140"/>
      <c r="R187" s="137"/>
      <c r="S187" s="137"/>
      <c r="T187" s="137"/>
      <c r="U187" s="137"/>
      <c r="V187" s="137"/>
      <c r="W187" s="137"/>
      <c r="X187" s="137"/>
      <c r="Y187" s="137"/>
      <c r="Z187" s="137"/>
      <c r="AA187" s="137"/>
      <c r="AB187" s="137"/>
      <c r="AC187" s="137"/>
      <c r="AD187" s="137"/>
      <c r="AE187" s="137"/>
      <c r="AF187" s="137"/>
      <c r="AG187" s="137"/>
      <c r="AH187" s="137"/>
      <c r="AI187" s="137"/>
      <c r="AJ187" s="137"/>
      <c r="AK187" s="137"/>
      <c r="AL187" s="137"/>
      <c r="AM187" s="137"/>
      <c r="AN187" s="137"/>
      <c r="AO187" s="137"/>
      <c r="AP187" s="137"/>
      <c r="AQ187" s="137"/>
      <c r="AR187" s="137"/>
      <c r="AS187" s="137"/>
    </row>
    <row r="188" ht="18.0" customHeight="1">
      <c r="A188" s="137"/>
      <c r="B188" s="137"/>
      <c r="C188" s="137"/>
      <c r="D188" s="137"/>
      <c r="E188" s="137"/>
      <c r="F188" s="137"/>
      <c r="G188" s="138"/>
      <c r="H188" s="139"/>
      <c r="I188" s="137"/>
      <c r="J188" s="137"/>
      <c r="K188" s="137"/>
      <c r="L188" s="137"/>
      <c r="M188" s="137"/>
      <c r="N188" s="137"/>
      <c r="O188" s="137"/>
      <c r="P188" s="137"/>
      <c r="Q188" s="140"/>
      <c r="R188" s="137"/>
      <c r="S188" s="137"/>
      <c r="T188" s="137"/>
      <c r="U188" s="137"/>
      <c r="V188" s="137"/>
      <c r="W188" s="137"/>
      <c r="X188" s="137"/>
      <c r="Y188" s="137"/>
      <c r="Z188" s="137"/>
      <c r="AA188" s="137"/>
      <c r="AB188" s="137"/>
      <c r="AC188" s="137"/>
      <c r="AD188" s="137"/>
      <c r="AE188" s="137"/>
      <c r="AF188" s="137"/>
      <c r="AG188" s="137"/>
      <c r="AH188" s="137"/>
      <c r="AI188" s="137"/>
      <c r="AJ188" s="137"/>
      <c r="AK188" s="137"/>
      <c r="AL188" s="137"/>
      <c r="AM188" s="137"/>
      <c r="AN188" s="137"/>
      <c r="AO188" s="137"/>
      <c r="AP188" s="137"/>
      <c r="AQ188" s="137"/>
      <c r="AR188" s="137"/>
      <c r="AS188" s="137"/>
    </row>
    <row r="189" ht="18.0" customHeight="1">
      <c r="A189" s="137"/>
      <c r="B189" s="137"/>
      <c r="C189" s="137"/>
      <c r="D189" s="137"/>
      <c r="E189" s="137"/>
      <c r="F189" s="137"/>
      <c r="G189" s="138"/>
      <c r="H189" s="139"/>
      <c r="I189" s="137"/>
      <c r="J189" s="137"/>
      <c r="K189" s="137"/>
      <c r="L189" s="137"/>
      <c r="M189" s="137"/>
      <c r="N189" s="137"/>
      <c r="O189" s="137"/>
      <c r="P189" s="137"/>
      <c r="Q189" s="140"/>
      <c r="R189" s="137"/>
      <c r="S189" s="137"/>
      <c r="T189" s="137"/>
      <c r="U189" s="137"/>
      <c r="V189" s="137"/>
      <c r="W189" s="137"/>
      <c r="X189" s="137"/>
      <c r="Y189" s="137"/>
      <c r="Z189" s="137"/>
      <c r="AA189" s="137"/>
      <c r="AB189" s="137"/>
      <c r="AC189" s="137"/>
      <c r="AD189" s="137"/>
      <c r="AE189" s="137"/>
      <c r="AF189" s="137"/>
      <c r="AG189" s="137"/>
      <c r="AH189" s="137"/>
      <c r="AI189" s="137"/>
      <c r="AJ189" s="137"/>
      <c r="AK189" s="137"/>
      <c r="AL189" s="137"/>
      <c r="AM189" s="137"/>
      <c r="AN189" s="137"/>
      <c r="AO189" s="137"/>
      <c r="AP189" s="137"/>
      <c r="AQ189" s="137"/>
      <c r="AR189" s="137"/>
      <c r="AS189" s="137"/>
    </row>
    <row r="190" ht="18.0" customHeight="1">
      <c r="A190" s="137"/>
      <c r="B190" s="137"/>
      <c r="C190" s="137"/>
      <c r="D190" s="137"/>
      <c r="E190" s="137"/>
      <c r="F190" s="137"/>
      <c r="G190" s="138"/>
      <c r="H190" s="139"/>
      <c r="I190" s="137"/>
      <c r="J190" s="137"/>
      <c r="K190" s="137"/>
      <c r="L190" s="137"/>
      <c r="M190" s="137"/>
      <c r="N190" s="137"/>
      <c r="O190" s="137"/>
      <c r="P190" s="137"/>
      <c r="Q190" s="140"/>
      <c r="R190" s="137"/>
      <c r="S190" s="137"/>
      <c r="T190" s="137"/>
      <c r="U190" s="137"/>
      <c r="V190" s="137"/>
      <c r="W190" s="137"/>
      <c r="X190" s="137"/>
      <c r="Y190" s="137"/>
      <c r="Z190" s="137"/>
      <c r="AA190" s="137"/>
      <c r="AB190" s="137"/>
      <c r="AC190" s="137"/>
      <c r="AD190" s="137"/>
      <c r="AE190" s="137"/>
      <c r="AF190" s="137"/>
      <c r="AG190" s="137"/>
      <c r="AH190" s="137"/>
      <c r="AI190" s="137"/>
      <c r="AJ190" s="137"/>
      <c r="AK190" s="137"/>
      <c r="AL190" s="137"/>
      <c r="AM190" s="137"/>
      <c r="AN190" s="137"/>
      <c r="AO190" s="137"/>
      <c r="AP190" s="137"/>
      <c r="AQ190" s="137"/>
      <c r="AR190" s="137"/>
      <c r="AS190" s="137"/>
    </row>
    <row r="191" ht="18.0" customHeight="1">
      <c r="A191" s="137"/>
      <c r="B191" s="137"/>
      <c r="C191" s="137"/>
      <c r="D191" s="137"/>
      <c r="E191" s="137"/>
      <c r="F191" s="137"/>
      <c r="G191" s="138"/>
      <c r="H191" s="139"/>
      <c r="I191" s="137"/>
      <c r="J191" s="137"/>
      <c r="K191" s="137"/>
      <c r="L191" s="137"/>
      <c r="M191" s="137"/>
      <c r="N191" s="137"/>
      <c r="O191" s="137"/>
      <c r="P191" s="137"/>
      <c r="Q191" s="140"/>
      <c r="R191" s="137"/>
      <c r="S191" s="137"/>
      <c r="T191" s="137"/>
      <c r="U191" s="137"/>
      <c r="V191" s="137"/>
      <c r="W191" s="137"/>
      <c r="X191" s="137"/>
      <c r="Y191" s="137"/>
      <c r="Z191" s="137"/>
      <c r="AA191" s="137"/>
      <c r="AB191" s="137"/>
      <c r="AC191" s="137"/>
      <c r="AD191" s="137"/>
      <c r="AE191" s="137"/>
      <c r="AF191" s="137"/>
      <c r="AG191" s="137"/>
      <c r="AH191" s="137"/>
      <c r="AI191" s="137"/>
      <c r="AJ191" s="137"/>
      <c r="AK191" s="137"/>
      <c r="AL191" s="137"/>
      <c r="AM191" s="137"/>
      <c r="AN191" s="137"/>
      <c r="AO191" s="137"/>
      <c r="AP191" s="137"/>
      <c r="AQ191" s="137"/>
      <c r="AR191" s="137"/>
      <c r="AS191" s="137"/>
    </row>
    <row r="192" ht="18.0" customHeight="1">
      <c r="A192" s="137"/>
      <c r="B192" s="137"/>
      <c r="C192" s="137"/>
      <c r="D192" s="137"/>
      <c r="E192" s="137"/>
      <c r="F192" s="137"/>
      <c r="G192" s="138"/>
      <c r="H192" s="139"/>
      <c r="I192" s="137"/>
      <c r="J192" s="137"/>
      <c r="K192" s="137"/>
      <c r="L192" s="137"/>
      <c r="M192" s="137"/>
      <c r="N192" s="137"/>
      <c r="O192" s="137"/>
      <c r="P192" s="137"/>
      <c r="Q192" s="140"/>
      <c r="R192" s="137"/>
      <c r="S192" s="137"/>
      <c r="T192" s="137"/>
      <c r="U192" s="137"/>
      <c r="V192" s="137"/>
      <c r="W192" s="137"/>
      <c r="X192" s="137"/>
      <c r="Y192" s="137"/>
      <c r="Z192" s="137"/>
      <c r="AA192" s="137"/>
      <c r="AB192" s="137"/>
      <c r="AC192" s="137"/>
      <c r="AD192" s="137"/>
      <c r="AE192" s="137"/>
      <c r="AF192" s="137"/>
      <c r="AG192" s="137"/>
      <c r="AH192" s="137"/>
      <c r="AI192" s="137"/>
      <c r="AJ192" s="137"/>
      <c r="AK192" s="137"/>
      <c r="AL192" s="137"/>
      <c r="AM192" s="137"/>
      <c r="AN192" s="137"/>
      <c r="AO192" s="137"/>
      <c r="AP192" s="137"/>
      <c r="AQ192" s="137"/>
      <c r="AR192" s="137"/>
      <c r="AS192" s="137"/>
    </row>
    <row r="193" ht="18.0" customHeight="1">
      <c r="A193" s="137"/>
      <c r="B193" s="137"/>
      <c r="C193" s="137"/>
      <c r="D193" s="137"/>
      <c r="E193" s="137"/>
      <c r="F193" s="137"/>
      <c r="G193" s="138"/>
      <c r="H193" s="139"/>
      <c r="I193" s="137"/>
      <c r="J193" s="137"/>
      <c r="K193" s="137"/>
      <c r="L193" s="137"/>
      <c r="M193" s="137"/>
      <c r="N193" s="137"/>
      <c r="O193" s="137"/>
      <c r="P193" s="137"/>
      <c r="Q193" s="140"/>
      <c r="R193" s="137"/>
      <c r="S193" s="137"/>
      <c r="T193" s="137"/>
      <c r="U193" s="137"/>
      <c r="V193" s="137"/>
      <c r="W193" s="137"/>
      <c r="X193" s="137"/>
      <c r="Y193" s="137"/>
      <c r="Z193" s="137"/>
      <c r="AA193" s="137"/>
      <c r="AB193" s="137"/>
      <c r="AC193" s="137"/>
      <c r="AD193" s="137"/>
      <c r="AE193" s="137"/>
      <c r="AF193" s="137"/>
      <c r="AG193" s="137"/>
      <c r="AH193" s="137"/>
      <c r="AI193" s="137"/>
      <c r="AJ193" s="137"/>
      <c r="AK193" s="137"/>
      <c r="AL193" s="137"/>
      <c r="AM193" s="137"/>
      <c r="AN193" s="137"/>
      <c r="AO193" s="137"/>
      <c r="AP193" s="137"/>
      <c r="AQ193" s="137"/>
      <c r="AR193" s="137"/>
      <c r="AS193" s="137"/>
    </row>
    <row r="194" ht="18.0" customHeight="1">
      <c r="A194" s="137"/>
      <c r="B194" s="137"/>
      <c r="C194" s="137"/>
      <c r="D194" s="137"/>
      <c r="E194" s="137"/>
      <c r="F194" s="137"/>
      <c r="G194" s="138"/>
      <c r="H194" s="139"/>
      <c r="I194" s="137"/>
      <c r="J194" s="137"/>
      <c r="K194" s="137"/>
      <c r="L194" s="137"/>
      <c r="M194" s="137"/>
      <c r="N194" s="137"/>
      <c r="O194" s="137"/>
      <c r="P194" s="137"/>
      <c r="Q194" s="140"/>
      <c r="R194" s="137"/>
      <c r="S194" s="137"/>
      <c r="T194" s="137"/>
      <c r="U194" s="137"/>
      <c r="V194" s="137"/>
      <c r="W194" s="137"/>
      <c r="X194" s="137"/>
      <c r="Y194" s="137"/>
      <c r="Z194" s="137"/>
      <c r="AA194" s="137"/>
      <c r="AB194" s="137"/>
      <c r="AC194" s="137"/>
      <c r="AD194" s="137"/>
      <c r="AE194" s="137"/>
      <c r="AF194" s="137"/>
      <c r="AG194" s="137"/>
      <c r="AH194" s="137"/>
      <c r="AI194" s="137"/>
      <c r="AJ194" s="137"/>
      <c r="AK194" s="137"/>
      <c r="AL194" s="137"/>
      <c r="AM194" s="137"/>
      <c r="AN194" s="137"/>
      <c r="AO194" s="137"/>
      <c r="AP194" s="137"/>
      <c r="AQ194" s="137"/>
      <c r="AR194" s="137"/>
      <c r="AS194" s="137"/>
    </row>
    <row r="195" ht="18.0" customHeight="1">
      <c r="A195" s="137"/>
      <c r="B195" s="137"/>
      <c r="C195" s="137"/>
      <c r="D195" s="137"/>
      <c r="E195" s="137"/>
      <c r="F195" s="137"/>
      <c r="G195" s="138"/>
      <c r="H195" s="139"/>
      <c r="I195" s="137"/>
      <c r="J195" s="137"/>
      <c r="K195" s="137"/>
      <c r="L195" s="137"/>
      <c r="M195" s="137"/>
      <c r="N195" s="137"/>
      <c r="O195" s="137"/>
      <c r="P195" s="137"/>
      <c r="Q195" s="140"/>
      <c r="R195" s="137"/>
      <c r="S195" s="137"/>
      <c r="T195" s="137"/>
      <c r="U195" s="137"/>
      <c r="V195" s="137"/>
      <c r="W195" s="137"/>
      <c r="X195" s="137"/>
      <c r="Y195" s="137"/>
      <c r="Z195" s="137"/>
      <c r="AA195" s="137"/>
      <c r="AB195" s="137"/>
      <c r="AC195" s="137"/>
      <c r="AD195" s="137"/>
      <c r="AE195" s="137"/>
      <c r="AF195" s="137"/>
      <c r="AG195" s="137"/>
      <c r="AH195" s="137"/>
      <c r="AI195" s="137"/>
      <c r="AJ195" s="137"/>
      <c r="AK195" s="137"/>
      <c r="AL195" s="137"/>
      <c r="AM195" s="137"/>
      <c r="AN195" s="137"/>
      <c r="AO195" s="137"/>
      <c r="AP195" s="137"/>
      <c r="AQ195" s="137"/>
      <c r="AR195" s="137"/>
      <c r="AS195" s="137"/>
    </row>
    <row r="196" ht="18.0" customHeight="1">
      <c r="A196" s="137"/>
      <c r="B196" s="137"/>
      <c r="C196" s="137"/>
      <c r="D196" s="137"/>
      <c r="E196" s="137"/>
      <c r="F196" s="137"/>
      <c r="G196" s="138"/>
      <c r="H196" s="139"/>
      <c r="I196" s="137"/>
      <c r="J196" s="137"/>
      <c r="K196" s="137"/>
      <c r="L196" s="137"/>
      <c r="M196" s="137"/>
      <c r="N196" s="137"/>
      <c r="O196" s="137"/>
      <c r="P196" s="137"/>
      <c r="Q196" s="140"/>
      <c r="R196" s="137"/>
      <c r="S196" s="137"/>
      <c r="T196" s="137"/>
      <c r="U196" s="137"/>
      <c r="V196" s="137"/>
      <c r="W196" s="137"/>
      <c r="X196" s="137"/>
      <c r="Y196" s="137"/>
      <c r="Z196" s="137"/>
      <c r="AA196" s="137"/>
      <c r="AB196" s="137"/>
      <c r="AC196" s="137"/>
      <c r="AD196" s="137"/>
      <c r="AE196" s="137"/>
      <c r="AF196" s="137"/>
      <c r="AG196" s="137"/>
      <c r="AH196" s="137"/>
      <c r="AI196" s="137"/>
      <c r="AJ196" s="137"/>
      <c r="AK196" s="137"/>
      <c r="AL196" s="137"/>
      <c r="AM196" s="137"/>
      <c r="AN196" s="137"/>
      <c r="AO196" s="137"/>
      <c r="AP196" s="137"/>
      <c r="AQ196" s="137"/>
      <c r="AR196" s="137"/>
      <c r="AS196" s="137"/>
    </row>
    <row r="197" ht="18.0" customHeight="1">
      <c r="A197" s="137"/>
      <c r="B197" s="137"/>
      <c r="C197" s="137"/>
      <c r="D197" s="137"/>
      <c r="E197" s="137"/>
      <c r="F197" s="137"/>
      <c r="G197" s="138"/>
      <c r="H197" s="139"/>
      <c r="I197" s="137"/>
      <c r="J197" s="137"/>
      <c r="K197" s="137"/>
      <c r="L197" s="137"/>
      <c r="M197" s="137"/>
      <c r="N197" s="137"/>
      <c r="O197" s="137"/>
      <c r="P197" s="137"/>
      <c r="Q197" s="140"/>
      <c r="R197" s="137"/>
      <c r="S197" s="137"/>
      <c r="T197" s="137"/>
      <c r="U197" s="137"/>
      <c r="V197" s="137"/>
      <c r="W197" s="137"/>
      <c r="X197" s="137"/>
      <c r="Y197" s="137"/>
      <c r="Z197" s="137"/>
      <c r="AA197" s="137"/>
      <c r="AB197" s="137"/>
      <c r="AC197" s="137"/>
      <c r="AD197" s="137"/>
      <c r="AE197" s="137"/>
      <c r="AF197" s="137"/>
      <c r="AG197" s="137"/>
      <c r="AH197" s="137"/>
      <c r="AI197" s="137"/>
      <c r="AJ197" s="137"/>
      <c r="AK197" s="137"/>
      <c r="AL197" s="137"/>
      <c r="AM197" s="137"/>
      <c r="AN197" s="137"/>
      <c r="AO197" s="137"/>
      <c r="AP197" s="137"/>
      <c r="AQ197" s="137"/>
      <c r="AR197" s="137"/>
      <c r="AS197" s="137"/>
    </row>
    <row r="198" ht="18.0" customHeight="1">
      <c r="A198" s="137"/>
      <c r="B198" s="137"/>
      <c r="C198" s="137"/>
      <c r="D198" s="137"/>
      <c r="E198" s="137"/>
      <c r="F198" s="137"/>
      <c r="G198" s="138"/>
      <c r="H198" s="139"/>
      <c r="I198" s="137"/>
      <c r="J198" s="137"/>
      <c r="K198" s="137"/>
      <c r="L198" s="137"/>
      <c r="M198" s="137"/>
      <c r="N198" s="137"/>
      <c r="O198" s="137"/>
      <c r="P198" s="137"/>
      <c r="Q198" s="140"/>
      <c r="R198" s="137"/>
      <c r="S198" s="137"/>
      <c r="T198" s="137"/>
      <c r="U198" s="137"/>
      <c r="V198" s="137"/>
      <c r="W198" s="137"/>
      <c r="X198" s="137"/>
      <c r="Y198" s="137"/>
      <c r="Z198" s="137"/>
      <c r="AA198" s="137"/>
      <c r="AB198" s="137"/>
      <c r="AC198" s="137"/>
      <c r="AD198" s="137"/>
      <c r="AE198" s="137"/>
      <c r="AF198" s="137"/>
      <c r="AG198" s="137"/>
      <c r="AH198" s="137"/>
      <c r="AI198" s="137"/>
      <c r="AJ198" s="137"/>
      <c r="AK198" s="137"/>
      <c r="AL198" s="137"/>
      <c r="AM198" s="137"/>
      <c r="AN198" s="137"/>
      <c r="AO198" s="137"/>
      <c r="AP198" s="137"/>
      <c r="AQ198" s="137"/>
      <c r="AR198" s="137"/>
      <c r="AS198" s="137"/>
    </row>
    <row r="199" ht="18.0" customHeight="1">
      <c r="A199" s="137"/>
      <c r="B199" s="137"/>
      <c r="C199" s="137"/>
      <c r="D199" s="137"/>
      <c r="E199" s="137"/>
      <c r="F199" s="137"/>
      <c r="G199" s="138"/>
      <c r="H199" s="139"/>
      <c r="I199" s="137"/>
      <c r="J199" s="137"/>
      <c r="K199" s="137"/>
      <c r="L199" s="137"/>
      <c r="M199" s="137"/>
      <c r="N199" s="137"/>
      <c r="O199" s="137"/>
      <c r="P199" s="137"/>
      <c r="Q199" s="140"/>
      <c r="R199" s="137"/>
      <c r="S199" s="137"/>
      <c r="T199" s="137"/>
      <c r="U199" s="137"/>
      <c r="V199" s="137"/>
      <c r="W199" s="137"/>
      <c r="X199" s="137"/>
      <c r="Y199" s="137"/>
      <c r="Z199" s="137"/>
      <c r="AA199" s="137"/>
      <c r="AB199" s="137"/>
      <c r="AC199" s="137"/>
      <c r="AD199" s="137"/>
      <c r="AE199" s="137"/>
      <c r="AF199" s="137"/>
      <c r="AG199" s="137"/>
      <c r="AH199" s="137"/>
      <c r="AI199" s="137"/>
      <c r="AJ199" s="137"/>
      <c r="AK199" s="137"/>
      <c r="AL199" s="137"/>
      <c r="AM199" s="137"/>
      <c r="AN199" s="137"/>
      <c r="AO199" s="137"/>
      <c r="AP199" s="137"/>
      <c r="AQ199" s="137"/>
      <c r="AR199" s="137"/>
      <c r="AS199" s="137"/>
    </row>
    <row r="200" ht="18.0" customHeight="1">
      <c r="A200" s="137"/>
      <c r="B200" s="137"/>
      <c r="C200" s="137"/>
      <c r="D200" s="137"/>
      <c r="E200" s="137"/>
      <c r="F200" s="137"/>
      <c r="G200" s="138"/>
      <c r="H200" s="139"/>
      <c r="I200" s="137"/>
      <c r="J200" s="137"/>
      <c r="K200" s="137"/>
      <c r="L200" s="137"/>
      <c r="M200" s="137"/>
      <c r="N200" s="137"/>
      <c r="O200" s="137"/>
      <c r="P200" s="137"/>
      <c r="Q200" s="140"/>
      <c r="R200" s="137"/>
      <c r="S200" s="137"/>
      <c r="T200" s="137"/>
      <c r="U200" s="137"/>
      <c r="V200" s="137"/>
      <c r="W200" s="137"/>
      <c r="X200" s="137"/>
      <c r="Y200" s="137"/>
      <c r="Z200" s="137"/>
      <c r="AA200" s="137"/>
      <c r="AB200" s="137"/>
      <c r="AC200" s="137"/>
      <c r="AD200" s="137"/>
      <c r="AE200" s="137"/>
      <c r="AF200" s="137"/>
      <c r="AG200" s="137"/>
      <c r="AH200" s="137"/>
      <c r="AI200" s="137"/>
      <c r="AJ200" s="137"/>
      <c r="AK200" s="137"/>
      <c r="AL200" s="137"/>
      <c r="AM200" s="137"/>
      <c r="AN200" s="137"/>
      <c r="AO200" s="137"/>
      <c r="AP200" s="137"/>
      <c r="AQ200" s="137"/>
      <c r="AR200" s="137"/>
      <c r="AS200" s="137"/>
    </row>
    <row r="201" ht="18.0" customHeight="1">
      <c r="A201" s="137"/>
      <c r="B201" s="137"/>
      <c r="C201" s="137"/>
      <c r="D201" s="137"/>
      <c r="E201" s="137"/>
      <c r="F201" s="137"/>
      <c r="G201" s="138"/>
      <c r="H201" s="139"/>
      <c r="I201" s="137"/>
      <c r="J201" s="137"/>
      <c r="K201" s="137"/>
      <c r="L201" s="137"/>
      <c r="M201" s="137"/>
      <c r="N201" s="137"/>
      <c r="O201" s="137"/>
      <c r="P201" s="137"/>
      <c r="Q201" s="140"/>
      <c r="R201" s="137"/>
      <c r="S201" s="137"/>
      <c r="T201" s="137"/>
      <c r="U201" s="137"/>
      <c r="V201" s="137"/>
      <c r="W201" s="137"/>
      <c r="X201" s="137"/>
      <c r="Y201" s="137"/>
      <c r="Z201" s="137"/>
      <c r="AA201" s="137"/>
      <c r="AB201" s="137"/>
      <c r="AC201" s="137"/>
      <c r="AD201" s="137"/>
      <c r="AE201" s="137"/>
      <c r="AF201" s="137"/>
      <c r="AG201" s="137"/>
      <c r="AH201" s="137"/>
      <c r="AI201" s="137"/>
      <c r="AJ201" s="137"/>
      <c r="AK201" s="137"/>
      <c r="AL201" s="137"/>
      <c r="AM201" s="137"/>
      <c r="AN201" s="137"/>
      <c r="AO201" s="137"/>
      <c r="AP201" s="137"/>
      <c r="AQ201" s="137"/>
      <c r="AR201" s="137"/>
      <c r="AS201" s="137"/>
    </row>
    <row r="202" ht="18.0" customHeight="1">
      <c r="A202" s="137"/>
      <c r="B202" s="137"/>
      <c r="C202" s="137"/>
      <c r="D202" s="137"/>
      <c r="E202" s="137"/>
      <c r="F202" s="137"/>
      <c r="G202" s="138"/>
      <c r="H202" s="139"/>
      <c r="I202" s="137"/>
      <c r="J202" s="137"/>
      <c r="K202" s="137"/>
      <c r="L202" s="137"/>
      <c r="M202" s="137"/>
      <c r="N202" s="137"/>
      <c r="O202" s="137"/>
      <c r="P202" s="137"/>
      <c r="Q202" s="140"/>
      <c r="R202" s="137"/>
      <c r="S202" s="137"/>
      <c r="T202" s="137"/>
      <c r="U202" s="137"/>
      <c r="V202" s="137"/>
      <c r="W202" s="137"/>
      <c r="X202" s="137"/>
      <c r="Y202" s="137"/>
      <c r="Z202" s="137"/>
      <c r="AA202" s="137"/>
      <c r="AB202" s="137"/>
      <c r="AC202" s="137"/>
      <c r="AD202" s="137"/>
      <c r="AE202" s="137"/>
      <c r="AF202" s="137"/>
      <c r="AG202" s="137"/>
      <c r="AH202" s="137"/>
      <c r="AI202" s="137"/>
      <c r="AJ202" s="137"/>
      <c r="AK202" s="137"/>
      <c r="AL202" s="137"/>
      <c r="AM202" s="137"/>
      <c r="AN202" s="137"/>
      <c r="AO202" s="137"/>
      <c r="AP202" s="137"/>
      <c r="AQ202" s="137"/>
      <c r="AR202" s="137"/>
      <c r="AS202" s="137"/>
    </row>
    <row r="203" ht="18.0" customHeight="1">
      <c r="A203" s="137"/>
      <c r="B203" s="137"/>
      <c r="C203" s="137"/>
      <c r="D203" s="137"/>
      <c r="E203" s="137"/>
      <c r="F203" s="137"/>
      <c r="G203" s="138"/>
      <c r="H203" s="139"/>
      <c r="I203" s="137"/>
      <c r="J203" s="137"/>
      <c r="K203" s="137"/>
      <c r="L203" s="137"/>
      <c r="M203" s="137"/>
      <c r="N203" s="137"/>
      <c r="O203" s="137"/>
      <c r="P203" s="137"/>
      <c r="Q203" s="140"/>
      <c r="R203" s="137"/>
      <c r="S203" s="137"/>
      <c r="T203" s="137"/>
      <c r="U203" s="137"/>
      <c r="V203" s="137"/>
      <c r="W203" s="137"/>
      <c r="X203" s="137"/>
      <c r="Y203" s="137"/>
      <c r="Z203" s="137"/>
      <c r="AA203" s="137"/>
      <c r="AB203" s="137"/>
      <c r="AC203" s="137"/>
      <c r="AD203" s="137"/>
      <c r="AE203" s="137"/>
      <c r="AF203" s="137"/>
      <c r="AG203" s="137"/>
      <c r="AH203" s="137"/>
      <c r="AI203" s="137"/>
      <c r="AJ203" s="137"/>
      <c r="AK203" s="137"/>
      <c r="AL203" s="137"/>
      <c r="AM203" s="137"/>
      <c r="AN203" s="137"/>
      <c r="AO203" s="137"/>
      <c r="AP203" s="137"/>
      <c r="AQ203" s="137"/>
      <c r="AR203" s="137"/>
      <c r="AS203" s="137"/>
    </row>
    <row r="204" ht="18.0" customHeight="1">
      <c r="A204" s="137"/>
      <c r="B204" s="137"/>
      <c r="C204" s="137"/>
      <c r="D204" s="137"/>
      <c r="E204" s="137"/>
      <c r="F204" s="137"/>
      <c r="G204" s="138"/>
      <c r="H204" s="139"/>
      <c r="I204" s="137"/>
      <c r="J204" s="137"/>
      <c r="K204" s="137"/>
      <c r="L204" s="137"/>
      <c r="M204" s="137"/>
      <c r="N204" s="137"/>
      <c r="O204" s="137"/>
      <c r="P204" s="137"/>
      <c r="Q204" s="140"/>
      <c r="R204" s="137"/>
      <c r="S204" s="137"/>
      <c r="T204" s="137"/>
      <c r="U204" s="137"/>
      <c r="V204" s="137"/>
      <c r="W204" s="137"/>
      <c r="X204" s="137"/>
      <c r="Y204" s="137"/>
      <c r="Z204" s="137"/>
      <c r="AA204" s="137"/>
      <c r="AB204" s="137"/>
      <c r="AC204" s="137"/>
      <c r="AD204" s="137"/>
      <c r="AE204" s="137"/>
      <c r="AF204" s="137"/>
      <c r="AG204" s="137"/>
      <c r="AH204" s="137"/>
      <c r="AI204" s="137"/>
      <c r="AJ204" s="137"/>
      <c r="AK204" s="137"/>
      <c r="AL204" s="137"/>
      <c r="AM204" s="137"/>
      <c r="AN204" s="137"/>
      <c r="AO204" s="137"/>
      <c r="AP204" s="137"/>
      <c r="AQ204" s="137"/>
      <c r="AR204" s="137"/>
      <c r="AS204" s="137"/>
    </row>
    <row r="205" ht="18.0" customHeight="1">
      <c r="A205" s="137"/>
      <c r="B205" s="137"/>
      <c r="C205" s="137"/>
      <c r="D205" s="137"/>
      <c r="E205" s="137"/>
      <c r="F205" s="137"/>
      <c r="G205" s="138"/>
      <c r="H205" s="139"/>
      <c r="I205" s="137"/>
      <c r="J205" s="137"/>
      <c r="K205" s="137"/>
      <c r="L205" s="137"/>
      <c r="M205" s="137"/>
      <c r="N205" s="137"/>
      <c r="O205" s="137"/>
      <c r="P205" s="137"/>
      <c r="Q205" s="140"/>
      <c r="R205" s="137"/>
      <c r="S205" s="137"/>
      <c r="T205" s="137"/>
      <c r="U205" s="137"/>
      <c r="V205" s="137"/>
      <c r="W205" s="137"/>
      <c r="X205" s="137"/>
      <c r="Y205" s="137"/>
      <c r="Z205" s="137"/>
      <c r="AA205" s="137"/>
      <c r="AB205" s="137"/>
      <c r="AC205" s="137"/>
      <c r="AD205" s="137"/>
      <c r="AE205" s="137"/>
      <c r="AF205" s="137"/>
      <c r="AG205" s="137"/>
      <c r="AH205" s="137"/>
      <c r="AI205" s="137"/>
      <c r="AJ205" s="137"/>
      <c r="AK205" s="137"/>
      <c r="AL205" s="137"/>
      <c r="AM205" s="137"/>
      <c r="AN205" s="137"/>
      <c r="AO205" s="137"/>
      <c r="AP205" s="137"/>
      <c r="AQ205" s="137"/>
      <c r="AR205" s="137"/>
      <c r="AS205" s="137"/>
    </row>
    <row r="206" ht="18.0" customHeight="1">
      <c r="A206" s="137"/>
      <c r="B206" s="137"/>
      <c r="C206" s="137"/>
      <c r="D206" s="137"/>
      <c r="E206" s="137"/>
      <c r="F206" s="137"/>
      <c r="G206" s="138"/>
      <c r="H206" s="139"/>
      <c r="I206" s="137"/>
      <c r="J206" s="137"/>
      <c r="K206" s="137"/>
      <c r="L206" s="137"/>
      <c r="M206" s="137"/>
      <c r="N206" s="137"/>
      <c r="O206" s="137"/>
      <c r="P206" s="137"/>
      <c r="Q206" s="140"/>
      <c r="R206" s="137"/>
      <c r="S206" s="137"/>
      <c r="T206" s="137"/>
      <c r="U206" s="137"/>
      <c r="V206" s="137"/>
      <c r="W206" s="137"/>
      <c r="X206" s="137"/>
      <c r="Y206" s="137"/>
      <c r="Z206" s="137"/>
      <c r="AA206" s="137"/>
      <c r="AB206" s="137"/>
      <c r="AC206" s="137"/>
      <c r="AD206" s="137"/>
      <c r="AE206" s="137"/>
      <c r="AF206" s="137"/>
      <c r="AG206" s="137"/>
      <c r="AH206" s="137"/>
      <c r="AI206" s="137"/>
      <c r="AJ206" s="137"/>
      <c r="AK206" s="137"/>
      <c r="AL206" s="137"/>
      <c r="AM206" s="137"/>
      <c r="AN206" s="137"/>
      <c r="AO206" s="137"/>
      <c r="AP206" s="137"/>
      <c r="AQ206" s="137"/>
      <c r="AR206" s="137"/>
      <c r="AS206" s="137"/>
    </row>
    <row r="207" ht="18.0" customHeight="1">
      <c r="A207" s="137"/>
      <c r="B207" s="137"/>
      <c r="C207" s="137"/>
      <c r="D207" s="137"/>
      <c r="E207" s="137"/>
      <c r="F207" s="137"/>
      <c r="G207" s="138"/>
      <c r="H207" s="139"/>
      <c r="I207" s="137"/>
      <c r="J207" s="137"/>
      <c r="K207" s="137"/>
      <c r="L207" s="137"/>
      <c r="M207" s="137"/>
      <c r="N207" s="137"/>
      <c r="O207" s="137"/>
      <c r="P207" s="137"/>
      <c r="Q207" s="140"/>
      <c r="R207" s="137"/>
      <c r="S207" s="137"/>
      <c r="T207" s="137"/>
      <c r="U207" s="137"/>
      <c r="V207" s="137"/>
      <c r="W207" s="137"/>
      <c r="X207" s="137"/>
      <c r="Y207" s="137"/>
      <c r="Z207" s="137"/>
      <c r="AA207" s="137"/>
      <c r="AB207" s="137"/>
      <c r="AC207" s="137"/>
      <c r="AD207" s="137"/>
      <c r="AE207" s="137"/>
      <c r="AF207" s="137"/>
      <c r="AG207" s="137"/>
      <c r="AH207" s="137"/>
      <c r="AI207" s="137"/>
      <c r="AJ207" s="137"/>
      <c r="AK207" s="137"/>
      <c r="AL207" s="137"/>
      <c r="AM207" s="137"/>
      <c r="AN207" s="137"/>
      <c r="AO207" s="137"/>
      <c r="AP207" s="137"/>
      <c r="AQ207" s="137"/>
      <c r="AR207" s="137"/>
      <c r="AS207" s="137"/>
    </row>
    <row r="208" ht="18.0" customHeight="1">
      <c r="A208" s="137"/>
      <c r="B208" s="137"/>
      <c r="C208" s="137"/>
      <c r="D208" s="137"/>
      <c r="E208" s="137"/>
      <c r="F208" s="137"/>
      <c r="G208" s="138"/>
      <c r="H208" s="139"/>
      <c r="I208" s="137"/>
      <c r="J208" s="137"/>
      <c r="K208" s="137"/>
      <c r="L208" s="137"/>
      <c r="M208" s="137"/>
      <c r="N208" s="137"/>
      <c r="O208" s="137"/>
      <c r="P208" s="137"/>
      <c r="Q208" s="140"/>
      <c r="R208" s="137"/>
      <c r="S208" s="137"/>
      <c r="T208" s="137"/>
      <c r="U208" s="137"/>
      <c r="V208" s="137"/>
      <c r="W208" s="137"/>
      <c r="X208" s="137"/>
      <c r="Y208" s="137"/>
      <c r="Z208" s="137"/>
      <c r="AA208" s="137"/>
      <c r="AB208" s="137"/>
      <c r="AC208" s="137"/>
      <c r="AD208" s="137"/>
      <c r="AE208" s="137"/>
      <c r="AF208" s="137"/>
      <c r="AG208" s="137"/>
      <c r="AH208" s="137"/>
      <c r="AI208" s="137"/>
      <c r="AJ208" s="137"/>
      <c r="AK208" s="137"/>
      <c r="AL208" s="137"/>
      <c r="AM208" s="137"/>
      <c r="AN208" s="137"/>
      <c r="AO208" s="137"/>
      <c r="AP208" s="137"/>
      <c r="AQ208" s="137"/>
      <c r="AR208" s="137"/>
      <c r="AS208" s="137"/>
    </row>
    <row r="209" ht="18.0" customHeight="1">
      <c r="A209" s="137"/>
      <c r="B209" s="137"/>
      <c r="C209" s="137"/>
      <c r="D209" s="137"/>
      <c r="E209" s="137"/>
      <c r="F209" s="137"/>
      <c r="G209" s="138"/>
      <c r="H209" s="139"/>
      <c r="I209" s="137"/>
      <c r="J209" s="137"/>
      <c r="K209" s="137"/>
      <c r="L209" s="137"/>
      <c r="M209" s="137"/>
      <c r="N209" s="137"/>
      <c r="O209" s="137"/>
      <c r="P209" s="137"/>
      <c r="Q209" s="140"/>
      <c r="R209" s="137"/>
      <c r="S209" s="137"/>
      <c r="T209" s="137"/>
      <c r="U209" s="137"/>
      <c r="V209" s="137"/>
      <c r="W209" s="137"/>
      <c r="X209" s="137"/>
      <c r="Y209" s="137"/>
      <c r="Z209" s="137"/>
      <c r="AA209" s="137"/>
      <c r="AB209" s="137"/>
      <c r="AC209" s="137"/>
      <c r="AD209" s="137"/>
      <c r="AE209" s="137"/>
      <c r="AF209" s="137"/>
      <c r="AG209" s="137"/>
      <c r="AH209" s="137"/>
      <c r="AI209" s="137"/>
      <c r="AJ209" s="137"/>
      <c r="AK209" s="137"/>
      <c r="AL209" s="137"/>
      <c r="AM209" s="137"/>
      <c r="AN209" s="137"/>
      <c r="AO209" s="137"/>
      <c r="AP209" s="137"/>
      <c r="AQ209" s="137"/>
      <c r="AR209" s="137"/>
      <c r="AS209" s="137"/>
    </row>
    <row r="210" ht="18.0" customHeight="1">
      <c r="A210" s="137"/>
      <c r="B210" s="137"/>
      <c r="C210" s="137"/>
      <c r="D210" s="137"/>
      <c r="E210" s="137"/>
      <c r="F210" s="137"/>
      <c r="G210" s="138"/>
      <c r="H210" s="139"/>
      <c r="I210" s="137"/>
      <c r="J210" s="137"/>
      <c r="K210" s="137"/>
      <c r="L210" s="137"/>
      <c r="M210" s="137"/>
      <c r="N210" s="137"/>
      <c r="O210" s="137"/>
      <c r="P210" s="137"/>
      <c r="Q210" s="140"/>
      <c r="R210" s="137"/>
      <c r="S210" s="137"/>
      <c r="T210" s="137"/>
      <c r="U210" s="137"/>
      <c r="V210" s="137"/>
      <c r="W210" s="137"/>
      <c r="X210" s="137"/>
      <c r="Y210" s="137"/>
      <c r="Z210" s="137"/>
      <c r="AA210" s="137"/>
      <c r="AB210" s="137"/>
      <c r="AC210" s="137"/>
      <c r="AD210" s="137"/>
      <c r="AE210" s="137"/>
      <c r="AF210" s="137"/>
      <c r="AG210" s="137"/>
      <c r="AH210" s="137"/>
      <c r="AI210" s="137"/>
      <c r="AJ210" s="137"/>
      <c r="AK210" s="137"/>
      <c r="AL210" s="137"/>
      <c r="AM210" s="137"/>
      <c r="AN210" s="137"/>
      <c r="AO210" s="137"/>
      <c r="AP210" s="137"/>
      <c r="AQ210" s="137"/>
      <c r="AR210" s="137"/>
      <c r="AS210" s="137"/>
    </row>
    <row r="211" ht="18.0" customHeight="1">
      <c r="A211" s="137"/>
      <c r="B211" s="137"/>
      <c r="C211" s="137"/>
      <c r="D211" s="137"/>
      <c r="E211" s="137"/>
      <c r="F211" s="137"/>
      <c r="G211" s="138"/>
      <c r="H211" s="139"/>
      <c r="I211" s="137"/>
      <c r="J211" s="137"/>
      <c r="K211" s="137"/>
      <c r="L211" s="137"/>
      <c r="M211" s="137"/>
      <c r="N211" s="137"/>
      <c r="O211" s="137"/>
      <c r="P211" s="137"/>
      <c r="Q211" s="140"/>
      <c r="R211" s="137"/>
      <c r="S211" s="137"/>
      <c r="T211" s="137"/>
      <c r="U211" s="137"/>
      <c r="V211" s="137"/>
      <c r="W211" s="137"/>
      <c r="X211" s="137"/>
      <c r="Y211" s="137"/>
      <c r="Z211" s="137"/>
      <c r="AA211" s="137"/>
      <c r="AB211" s="137"/>
      <c r="AC211" s="137"/>
      <c r="AD211" s="137"/>
      <c r="AE211" s="137"/>
      <c r="AF211" s="137"/>
      <c r="AG211" s="137"/>
      <c r="AH211" s="137"/>
      <c r="AI211" s="137"/>
      <c r="AJ211" s="137"/>
      <c r="AK211" s="137"/>
      <c r="AL211" s="137"/>
      <c r="AM211" s="137"/>
      <c r="AN211" s="137"/>
      <c r="AO211" s="137"/>
      <c r="AP211" s="137"/>
      <c r="AQ211" s="137"/>
      <c r="AR211" s="137"/>
      <c r="AS211" s="137"/>
    </row>
    <row r="212" ht="18.0" customHeight="1">
      <c r="A212" s="137"/>
      <c r="B212" s="137"/>
      <c r="C212" s="137"/>
      <c r="D212" s="137"/>
      <c r="E212" s="137"/>
      <c r="F212" s="137"/>
      <c r="G212" s="138"/>
      <c r="H212" s="139"/>
      <c r="I212" s="137"/>
      <c r="J212" s="137"/>
      <c r="K212" s="137"/>
      <c r="L212" s="137"/>
      <c r="M212" s="137"/>
      <c r="N212" s="137"/>
      <c r="O212" s="137"/>
      <c r="P212" s="137"/>
      <c r="Q212" s="140"/>
      <c r="R212" s="137"/>
      <c r="S212" s="137"/>
      <c r="T212" s="137"/>
      <c r="U212" s="137"/>
      <c r="V212" s="137"/>
      <c r="W212" s="137"/>
      <c r="X212" s="137"/>
      <c r="Y212" s="137"/>
      <c r="Z212" s="137"/>
      <c r="AA212" s="137"/>
      <c r="AB212" s="137"/>
      <c r="AC212" s="137"/>
      <c r="AD212" s="137"/>
      <c r="AE212" s="137"/>
      <c r="AF212" s="137"/>
      <c r="AG212" s="137"/>
      <c r="AH212" s="137"/>
      <c r="AI212" s="137"/>
      <c r="AJ212" s="137"/>
      <c r="AK212" s="137"/>
      <c r="AL212" s="137"/>
      <c r="AM212" s="137"/>
      <c r="AN212" s="137"/>
      <c r="AO212" s="137"/>
      <c r="AP212" s="137"/>
      <c r="AQ212" s="137"/>
      <c r="AR212" s="137"/>
      <c r="AS212" s="137"/>
    </row>
    <row r="213" ht="18.0" customHeight="1">
      <c r="A213" s="137"/>
      <c r="B213" s="137"/>
      <c r="C213" s="137"/>
      <c r="D213" s="137"/>
      <c r="E213" s="137"/>
      <c r="F213" s="137"/>
      <c r="G213" s="138"/>
      <c r="H213" s="139"/>
      <c r="I213" s="137"/>
      <c r="J213" s="137"/>
      <c r="K213" s="137"/>
      <c r="L213" s="137"/>
      <c r="M213" s="137"/>
      <c r="N213" s="137"/>
      <c r="O213" s="137"/>
      <c r="P213" s="137"/>
      <c r="Q213" s="140"/>
      <c r="R213" s="137"/>
      <c r="S213" s="137"/>
      <c r="T213" s="137"/>
      <c r="U213" s="137"/>
      <c r="V213" s="137"/>
      <c r="W213" s="137"/>
      <c r="X213" s="137"/>
      <c r="Y213" s="137"/>
      <c r="Z213" s="137"/>
      <c r="AA213" s="137"/>
      <c r="AB213" s="137"/>
      <c r="AC213" s="137"/>
      <c r="AD213" s="137"/>
      <c r="AE213" s="137"/>
      <c r="AF213" s="137"/>
      <c r="AG213" s="137"/>
      <c r="AH213" s="137"/>
      <c r="AI213" s="137"/>
      <c r="AJ213" s="137"/>
      <c r="AK213" s="137"/>
      <c r="AL213" s="137"/>
      <c r="AM213" s="137"/>
      <c r="AN213" s="137"/>
      <c r="AO213" s="137"/>
      <c r="AP213" s="137"/>
      <c r="AQ213" s="137"/>
      <c r="AR213" s="137"/>
      <c r="AS213" s="137"/>
    </row>
    <row r="214" ht="18.0" customHeight="1">
      <c r="A214" s="137"/>
      <c r="B214" s="137"/>
      <c r="C214" s="137"/>
      <c r="D214" s="137"/>
      <c r="E214" s="137"/>
      <c r="F214" s="137"/>
      <c r="G214" s="138"/>
      <c r="H214" s="139"/>
      <c r="I214" s="137"/>
      <c r="J214" s="137"/>
      <c r="K214" s="137"/>
      <c r="L214" s="137"/>
      <c r="M214" s="137"/>
      <c r="N214" s="137"/>
      <c r="O214" s="137"/>
      <c r="P214" s="137"/>
      <c r="Q214" s="140"/>
      <c r="R214" s="137"/>
      <c r="S214" s="137"/>
      <c r="T214" s="137"/>
      <c r="U214" s="137"/>
      <c r="V214" s="137"/>
      <c r="W214" s="137"/>
      <c r="X214" s="137"/>
      <c r="Y214" s="137"/>
      <c r="Z214" s="137"/>
      <c r="AA214" s="137"/>
      <c r="AB214" s="137"/>
      <c r="AC214" s="137"/>
      <c r="AD214" s="137"/>
      <c r="AE214" s="137"/>
      <c r="AF214" s="137"/>
      <c r="AG214" s="137"/>
      <c r="AH214" s="137"/>
      <c r="AI214" s="137"/>
      <c r="AJ214" s="137"/>
      <c r="AK214" s="137"/>
      <c r="AL214" s="137"/>
      <c r="AM214" s="137"/>
      <c r="AN214" s="137"/>
      <c r="AO214" s="137"/>
      <c r="AP214" s="137"/>
      <c r="AQ214" s="137"/>
      <c r="AR214" s="137"/>
      <c r="AS214" s="137"/>
    </row>
    <row r="215" ht="18.0" customHeight="1">
      <c r="A215" s="137"/>
      <c r="B215" s="137"/>
      <c r="C215" s="137"/>
      <c r="D215" s="137"/>
      <c r="E215" s="137"/>
      <c r="F215" s="137"/>
      <c r="G215" s="138"/>
      <c r="H215" s="139"/>
      <c r="I215" s="137"/>
      <c r="J215" s="137"/>
      <c r="K215" s="137"/>
      <c r="L215" s="137"/>
      <c r="M215" s="137"/>
      <c r="N215" s="137"/>
      <c r="O215" s="137"/>
      <c r="P215" s="137"/>
      <c r="Q215" s="140"/>
      <c r="R215" s="137"/>
      <c r="S215" s="137"/>
      <c r="T215" s="137"/>
      <c r="U215" s="137"/>
      <c r="V215" s="137"/>
      <c r="W215" s="137"/>
      <c r="X215" s="137"/>
      <c r="Y215" s="137"/>
      <c r="Z215" s="137"/>
      <c r="AA215" s="137"/>
      <c r="AB215" s="137"/>
      <c r="AC215" s="137"/>
      <c r="AD215" s="137"/>
      <c r="AE215" s="137"/>
      <c r="AF215" s="137"/>
      <c r="AG215" s="137"/>
      <c r="AH215" s="137"/>
      <c r="AI215" s="137"/>
      <c r="AJ215" s="137"/>
      <c r="AK215" s="137"/>
      <c r="AL215" s="137"/>
      <c r="AM215" s="137"/>
      <c r="AN215" s="137"/>
      <c r="AO215" s="137"/>
      <c r="AP215" s="137"/>
      <c r="AQ215" s="137"/>
      <c r="AR215" s="137"/>
      <c r="AS215" s="137"/>
    </row>
    <row r="216" ht="18.0" customHeight="1">
      <c r="A216" s="137"/>
      <c r="B216" s="137"/>
      <c r="C216" s="137"/>
      <c r="D216" s="137"/>
      <c r="E216" s="137"/>
      <c r="F216" s="137"/>
      <c r="G216" s="138"/>
      <c r="H216" s="139"/>
      <c r="I216" s="137"/>
      <c r="J216" s="137"/>
      <c r="K216" s="137"/>
      <c r="L216" s="137"/>
      <c r="M216" s="137"/>
      <c r="N216" s="137"/>
      <c r="O216" s="137"/>
      <c r="P216" s="137"/>
      <c r="Q216" s="140"/>
      <c r="R216" s="137"/>
      <c r="S216" s="137"/>
      <c r="T216" s="137"/>
      <c r="U216" s="137"/>
      <c r="V216" s="137"/>
      <c r="W216" s="137"/>
      <c r="X216" s="137"/>
      <c r="Y216" s="137"/>
      <c r="Z216" s="137"/>
      <c r="AA216" s="137"/>
      <c r="AB216" s="137"/>
      <c r="AC216" s="137"/>
      <c r="AD216" s="137"/>
      <c r="AE216" s="137"/>
      <c r="AF216" s="137"/>
      <c r="AG216" s="137"/>
      <c r="AH216" s="137"/>
      <c r="AI216" s="137"/>
      <c r="AJ216" s="137"/>
      <c r="AK216" s="137"/>
      <c r="AL216" s="137"/>
      <c r="AM216" s="137"/>
      <c r="AN216" s="137"/>
      <c r="AO216" s="137"/>
      <c r="AP216" s="137"/>
      <c r="AQ216" s="137"/>
      <c r="AR216" s="137"/>
      <c r="AS216" s="137"/>
    </row>
    <row r="217" ht="18.0" customHeight="1">
      <c r="A217" s="137"/>
      <c r="B217" s="137"/>
      <c r="C217" s="137"/>
      <c r="D217" s="137"/>
      <c r="E217" s="137"/>
      <c r="F217" s="137"/>
      <c r="G217" s="138"/>
      <c r="H217" s="139"/>
      <c r="I217" s="137"/>
      <c r="J217" s="137"/>
      <c r="K217" s="137"/>
      <c r="L217" s="137"/>
      <c r="M217" s="137"/>
      <c r="N217" s="137"/>
      <c r="O217" s="137"/>
      <c r="P217" s="137"/>
      <c r="Q217" s="140"/>
      <c r="R217" s="137"/>
      <c r="S217" s="137"/>
      <c r="T217" s="137"/>
      <c r="U217" s="137"/>
      <c r="V217" s="137"/>
      <c r="W217" s="137"/>
      <c r="X217" s="137"/>
      <c r="Y217" s="137"/>
      <c r="Z217" s="137"/>
      <c r="AA217" s="137"/>
      <c r="AB217" s="137"/>
      <c r="AC217" s="137"/>
      <c r="AD217" s="137"/>
      <c r="AE217" s="137"/>
      <c r="AF217" s="137"/>
      <c r="AG217" s="137"/>
      <c r="AH217" s="137"/>
      <c r="AI217" s="137"/>
      <c r="AJ217" s="137"/>
      <c r="AK217" s="137"/>
      <c r="AL217" s="137"/>
      <c r="AM217" s="137"/>
      <c r="AN217" s="137"/>
      <c r="AO217" s="137"/>
      <c r="AP217" s="137"/>
      <c r="AQ217" s="137"/>
      <c r="AR217" s="137"/>
      <c r="AS217" s="137"/>
    </row>
    <row r="218" ht="18.0" customHeight="1">
      <c r="A218" s="137"/>
      <c r="B218" s="137"/>
      <c r="C218" s="137"/>
      <c r="D218" s="137"/>
      <c r="E218" s="137"/>
      <c r="F218" s="137"/>
      <c r="G218" s="138"/>
      <c r="H218" s="139"/>
      <c r="I218" s="137"/>
      <c r="J218" s="137"/>
      <c r="K218" s="137"/>
      <c r="L218" s="137"/>
      <c r="M218" s="137"/>
      <c r="N218" s="137"/>
      <c r="O218" s="137"/>
      <c r="P218" s="137"/>
      <c r="Q218" s="140"/>
      <c r="R218" s="137"/>
      <c r="S218" s="137"/>
      <c r="T218" s="137"/>
      <c r="U218" s="137"/>
      <c r="V218" s="137"/>
      <c r="W218" s="137"/>
      <c r="X218" s="137"/>
      <c r="Y218" s="137"/>
      <c r="Z218" s="137"/>
      <c r="AA218" s="137"/>
      <c r="AB218" s="137"/>
      <c r="AC218" s="137"/>
      <c r="AD218" s="137"/>
      <c r="AE218" s="137"/>
      <c r="AF218" s="137"/>
      <c r="AG218" s="137"/>
      <c r="AH218" s="137"/>
      <c r="AI218" s="137"/>
      <c r="AJ218" s="137"/>
      <c r="AK218" s="137"/>
      <c r="AL218" s="137"/>
      <c r="AM218" s="137"/>
      <c r="AN218" s="137"/>
      <c r="AO218" s="137"/>
      <c r="AP218" s="137"/>
      <c r="AQ218" s="137"/>
      <c r="AR218" s="137"/>
      <c r="AS218" s="137"/>
    </row>
    <row r="219" ht="18.0" customHeight="1">
      <c r="A219" s="137"/>
      <c r="B219" s="137"/>
      <c r="C219" s="137"/>
      <c r="D219" s="137"/>
      <c r="E219" s="137"/>
      <c r="F219" s="137"/>
      <c r="G219" s="138"/>
      <c r="H219" s="139"/>
      <c r="I219" s="137"/>
      <c r="J219" s="137"/>
      <c r="K219" s="137"/>
      <c r="L219" s="137"/>
      <c r="M219" s="137"/>
      <c r="N219" s="137"/>
      <c r="O219" s="137"/>
      <c r="P219" s="137"/>
      <c r="Q219" s="140"/>
      <c r="R219" s="137"/>
      <c r="S219" s="137"/>
      <c r="T219" s="137"/>
      <c r="U219" s="137"/>
      <c r="V219" s="137"/>
      <c r="W219" s="137"/>
      <c r="X219" s="137"/>
      <c r="Y219" s="137"/>
      <c r="Z219" s="137"/>
      <c r="AA219" s="137"/>
      <c r="AB219" s="137"/>
      <c r="AC219" s="137"/>
      <c r="AD219" s="137"/>
      <c r="AE219" s="137"/>
      <c r="AF219" s="137"/>
      <c r="AG219" s="137"/>
      <c r="AH219" s="137"/>
      <c r="AI219" s="137"/>
      <c r="AJ219" s="137"/>
      <c r="AK219" s="137"/>
      <c r="AL219" s="137"/>
      <c r="AM219" s="137"/>
      <c r="AN219" s="137"/>
      <c r="AO219" s="137"/>
      <c r="AP219" s="137"/>
      <c r="AQ219" s="137"/>
      <c r="AR219" s="137"/>
      <c r="AS219" s="137"/>
    </row>
    <row r="220" ht="18.0" customHeight="1">
      <c r="A220" s="137"/>
      <c r="B220" s="137"/>
      <c r="C220" s="137"/>
      <c r="D220" s="137"/>
      <c r="E220" s="137"/>
      <c r="F220" s="137"/>
      <c r="G220" s="138"/>
      <c r="H220" s="139"/>
      <c r="I220" s="137"/>
      <c r="J220" s="137"/>
      <c r="K220" s="137"/>
      <c r="L220" s="137"/>
      <c r="M220" s="137"/>
      <c r="N220" s="137"/>
      <c r="O220" s="137"/>
      <c r="P220" s="137"/>
      <c r="Q220" s="140"/>
      <c r="R220" s="137"/>
      <c r="S220" s="137"/>
      <c r="T220" s="137"/>
      <c r="U220" s="137"/>
      <c r="V220" s="137"/>
      <c r="W220" s="137"/>
      <c r="X220" s="137"/>
      <c r="Y220" s="137"/>
      <c r="Z220" s="137"/>
      <c r="AA220" s="137"/>
      <c r="AB220" s="137"/>
      <c r="AC220" s="137"/>
      <c r="AD220" s="137"/>
      <c r="AE220" s="137"/>
      <c r="AF220" s="137"/>
      <c r="AG220" s="137"/>
      <c r="AH220" s="137"/>
      <c r="AI220" s="137"/>
      <c r="AJ220" s="137"/>
      <c r="AK220" s="137"/>
      <c r="AL220" s="137"/>
      <c r="AM220" s="137"/>
      <c r="AN220" s="137"/>
      <c r="AO220" s="137"/>
      <c r="AP220" s="137"/>
      <c r="AQ220" s="137"/>
      <c r="AR220" s="137"/>
      <c r="AS220" s="137"/>
    </row>
    <row r="221" ht="18.0" customHeight="1">
      <c r="A221" s="137"/>
      <c r="B221" s="137"/>
      <c r="C221" s="137"/>
      <c r="D221" s="137"/>
      <c r="E221" s="137"/>
      <c r="F221" s="137"/>
      <c r="G221" s="138"/>
      <c r="H221" s="139"/>
      <c r="I221" s="137"/>
      <c r="J221" s="137"/>
      <c r="K221" s="137"/>
      <c r="L221" s="137"/>
      <c r="M221" s="137"/>
      <c r="N221" s="137"/>
      <c r="O221" s="137"/>
      <c r="P221" s="137"/>
      <c r="Q221" s="140"/>
      <c r="R221" s="137"/>
      <c r="S221" s="137"/>
      <c r="T221" s="137"/>
      <c r="U221" s="137"/>
      <c r="V221" s="137"/>
      <c r="W221" s="137"/>
      <c r="X221" s="137"/>
      <c r="Y221" s="137"/>
      <c r="Z221" s="137"/>
      <c r="AA221" s="137"/>
      <c r="AB221" s="137"/>
      <c r="AC221" s="137"/>
      <c r="AD221" s="137"/>
      <c r="AE221" s="137"/>
      <c r="AF221" s="137"/>
      <c r="AG221" s="137"/>
      <c r="AH221" s="137"/>
      <c r="AI221" s="137"/>
      <c r="AJ221" s="137"/>
      <c r="AK221" s="137"/>
      <c r="AL221" s="137"/>
      <c r="AM221" s="137"/>
      <c r="AN221" s="137"/>
      <c r="AO221" s="137"/>
      <c r="AP221" s="137"/>
      <c r="AQ221" s="137"/>
      <c r="AR221" s="137"/>
      <c r="AS221" s="137"/>
    </row>
    <row r="222" ht="18.0" customHeight="1">
      <c r="A222" s="137"/>
      <c r="B222" s="137"/>
      <c r="C222" s="137"/>
      <c r="D222" s="137"/>
      <c r="E222" s="137"/>
      <c r="F222" s="137"/>
      <c r="G222" s="138"/>
      <c r="H222" s="139"/>
      <c r="I222" s="137"/>
      <c r="J222" s="137"/>
      <c r="K222" s="137"/>
      <c r="L222" s="137"/>
      <c r="M222" s="137"/>
      <c r="N222" s="137"/>
      <c r="O222" s="137"/>
      <c r="P222" s="137"/>
      <c r="Q222" s="140"/>
      <c r="R222" s="137"/>
      <c r="S222" s="137"/>
      <c r="T222" s="137"/>
      <c r="U222" s="137"/>
      <c r="V222" s="137"/>
      <c r="W222" s="137"/>
      <c r="X222" s="137"/>
      <c r="Y222" s="137"/>
      <c r="Z222" s="137"/>
      <c r="AA222" s="137"/>
      <c r="AB222" s="137"/>
      <c r="AC222" s="137"/>
      <c r="AD222" s="137"/>
      <c r="AE222" s="137"/>
      <c r="AF222" s="137"/>
      <c r="AG222" s="137"/>
      <c r="AH222" s="137"/>
      <c r="AI222" s="137"/>
      <c r="AJ222" s="137"/>
      <c r="AK222" s="137"/>
      <c r="AL222" s="137"/>
      <c r="AM222" s="137"/>
      <c r="AN222" s="137"/>
      <c r="AO222" s="137"/>
      <c r="AP222" s="137"/>
      <c r="AQ222" s="137"/>
      <c r="AR222" s="137"/>
      <c r="AS222" s="137"/>
    </row>
    <row r="223" ht="18.0" customHeight="1">
      <c r="A223" s="137"/>
      <c r="B223" s="137"/>
      <c r="C223" s="137"/>
      <c r="D223" s="137"/>
      <c r="E223" s="137"/>
      <c r="F223" s="137"/>
      <c r="G223" s="138"/>
      <c r="H223" s="139"/>
      <c r="I223" s="137"/>
      <c r="J223" s="137"/>
      <c r="K223" s="137"/>
      <c r="L223" s="137"/>
      <c r="M223" s="137"/>
      <c r="N223" s="137"/>
      <c r="O223" s="137"/>
      <c r="P223" s="137"/>
      <c r="Q223" s="140"/>
      <c r="R223" s="137"/>
      <c r="S223" s="137"/>
      <c r="T223" s="137"/>
      <c r="U223" s="137"/>
      <c r="V223" s="137"/>
      <c r="W223" s="137"/>
      <c r="X223" s="137"/>
      <c r="Y223" s="137"/>
      <c r="Z223" s="137"/>
      <c r="AA223" s="137"/>
      <c r="AB223" s="137"/>
      <c r="AC223" s="137"/>
      <c r="AD223" s="137"/>
      <c r="AE223" s="137"/>
      <c r="AF223" s="137"/>
      <c r="AG223" s="137"/>
      <c r="AH223" s="137"/>
      <c r="AI223" s="137"/>
      <c r="AJ223" s="137"/>
      <c r="AK223" s="137"/>
      <c r="AL223" s="137"/>
      <c r="AM223" s="137"/>
      <c r="AN223" s="137"/>
      <c r="AO223" s="137"/>
      <c r="AP223" s="137"/>
      <c r="AQ223" s="137"/>
      <c r="AR223" s="137"/>
      <c r="AS223" s="137"/>
    </row>
    <row r="224" ht="18.0" customHeight="1">
      <c r="A224" s="137"/>
      <c r="B224" s="137"/>
      <c r="C224" s="137"/>
      <c r="D224" s="137"/>
      <c r="E224" s="137"/>
      <c r="F224" s="137"/>
      <c r="G224" s="138"/>
      <c r="H224" s="139"/>
      <c r="I224" s="137"/>
      <c r="J224" s="137"/>
      <c r="K224" s="137"/>
      <c r="L224" s="137"/>
      <c r="M224" s="137"/>
      <c r="N224" s="137"/>
      <c r="O224" s="137"/>
      <c r="P224" s="137"/>
      <c r="Q224" s="140"/>
      <c r="R224" s="137"/>
      <c r="S224" s="137"/>
      <c r="T224" s="137"/>
      <c r="U224" s="137"/>
      <c r="V224" s="137"/>
      <c r="W224" s="137"/>
      <c r="X224" s="137"/>
      <c r="Y224" s="137"/>
      <c r="Z224" s="137"/>
      <c r="AA224" s="137"/>
      <c r="AB224" s="137"/>
      <c r="AC224" s="137"/>
      <c r="AD224" s="137"/>
      <c r="AE224" s="137"/>
      <c r="AF224" s="137"/>
      <c r="AG224" s="137"/>
      <c r="AH224" s="137"/>
      <c r="AI224" s="137"/>
      <c r="AJ224" s="137"/>
      <c r="AK224" s="137"/>
      <c r="AL224" s="137"/>
      <c r="AM224" s="137"/>
      <c r="AN224" s="137"/>
      <c r="AO224" s="137"/>
      <c r="AP224" s="137"/>
      <c r="AQ224" s="137"/>
      <c r="AR224" s="137"/>
      <c r="AS224" s="137"/>
    </row>
    <row r="225" ht="18.0" customHeight="1">
      <c r="A225" s="137"/>
      <c r="B225" s="137"/>
      <c r="C225" s="137"/>
      <c r="D225" s="137"/>
      <c r="E225" s="137"/>
      <c r="F225" s="137"/>
      <c r="G225" s="138"/>
      <c r="H225" s="139"/>
      <c r="I225" s="137"/>
      <c r="J225" s="137"/>
      <c r="K225" s="137"/>
      <c r="L225" s="137"/>
      <c r="M225" s="137"/>
      <c r="N225" s="137"/>
      <c r="O225" s="137"/>
      <c r="P225" s="137"/>
      <c r="Q225" s="140"/>
      <c r="R225" s="137"/>
      <c r="S225" s="137"/>
      <c r="T225" s="137"/>
      <c r="U225" s="137"/>
      <c r="V225" s="137"/>
      <c r="W225" s="137"/>
      <c r="X225" s="137"/>
      <c r="Y225" s="137"/>
      <c r="Z225" s="137"/>
      <c r="AA225" s="137"/>
      <c r="AB225" s="137"/>
      <c r="AC225" s="137"/>
      <c r="AD225" s="137"/>
      <c r="AE225" s="137"/>
      <c r="AF225" s="137"/>
      <c r="AG225" s="137"/>
      <c r="AH225" s="137"/>
      <c r="AI225" s="137"/>
      <c r="AJ225" s="137"/>
      <c r="AK225" s="137"/>
      <c r="AL225" s="137"/>
      <c r="AM225" s="137"/>
      <c r="AN225" s="137"/>
      <c r="AO225" s="137"/>
      <c r="AP225" s="137"/>
      <c r="AQ225" s="137"/>
      <c r="AR225" s="137"/>
      <c r="AS225" s="137"/>
    </row>
    <row r="226" ht="18.0" customHeight="1">
      <c r="A226" s="137"/>
      <c r="B226" s="137"/>
      <c r="C226" s="137"/>
      <c r="D226" s="137"/>
      <c r="E226" s="137"/>
      <c r="F226" s="137"/>
      <c r="G226" s="138"/>
      <c r="H226" s="139"/>
      <c r="I226" s="137"/>
      <c r="J226" s="137"/>
      <c r="K226" s="137"/>
      <c r="L226" s="137"/>
      <c r="M226" s="137"/>
      <c r="N226" s="137"/>
      <c r="O226" s="137"/>
      <c r="P226" s="137"/>
      <c r="Q226" s="140"/>
      <c r="R226" s="137"/>
      <c r="S226" s="137"/>
      <c r="T226" s="137"/>
      <c r="U226" s="137"/>
      <c r="V226" s="137"/>
      <c r="W226" s="137"/>
      <c r="X226" s="137"/>
      <c r="Y226" s="137"/>
      <c r="Z226" s="137"/>
      <c r="AA226" s="137"/>
      <c r="AB226" s="137"/>
      <c r="AC226" s="137"/>
      <c r="AD226" s="137"/>
      <c r="AE226" s="137"/>
      <c r="AF226" s="137"/>
      <c r="AG226" s="137"/>
      <c r="AH226" s="137"/>
      <c r="AI226" s="137"/>
      <c r="AJ226" s="137"/>
      <c r="AK226" s="137"/>
      <c r="AL226" s="137"/>
      <c r="AM226" s="137"/>
      <c r="AN226" s="137"/>
      <c r="AO226" s="137"/>
      <c r="AP226" s="137"/>
      <c r="AQ226" s="137"/>
      <c r="AR226" s="137"/>
      <c r="AS226" s="137"/>
    </row>
    <row r="227" ht="18.0" customHeight="1">
      <c r="A227" s="137"/>
      <c r="B227" s="137"/>
      <c r="C227" s="137"/>
      <c r="D227" s="137"/>
      <c r="E227" s="137"/>
      <c r="F227" s="137"/>
      <c r="G227" s="138"/>
      <c r="H227" s="139"/>
      <c r="I227" s="137"/>
      <c r="J227" s="137"/>
      <c r="K227" s="137"/>
      <c r="L227" s="137"/>
      <c r="M227" s="137"/>
      <c r="N227" s="137"/>
      <c r="O227" s="137"/>
      <c r="P227" s="137"/>
      <c r="Q227" s="140"/>
      <c r="R227" s="137"/>
      <c r="S227" s="137"/>
      <c r="T227" s="137"/>
      <c r="U227" s="137"/>
      <c r="V227" s="137"/>
      <c r="W227" s="137"/>
      <c r="X227" s="137"/>
      <c r="Y227" s="137"/>
      <c r="Z227" s="137"/>
      <c r="AA227" s="137"/>
      <c r="AB227" s="137"/>
      <c r="AC227" s="137"/>
      <c r="AD227" s="137"/>
      <c r="AE227" s="137"/>
      <c r="AF227" s="137"/>
      <c r="AG227" s="137"/>
      <c r="AH227" s="137"/>
      <c r="AI227" s="137"/>
      <c r="AJ227" s="137"/>
      <c r="AK227" s="137"/>
      <c r="AL227" s="137"/>
      <c r="AM227" s="137"/>
      <c r="AN227" s="137"/>
      <c r="AO227" s="137"/>
      <c r="AP227" s="137"/>
      <c r="AQ227" s="137"/>
      <c r="AR227" s="137"/>
      <c r="AS227" s="137"/>
    </row>
    <row r="228" ht="18.0" customHeight="1">
      <c r="A228" s="137"/>
      <c r="B228" s="137"/>
      <c r="C228" s="137"/>
      <c r="D228" s="137"/>
      <c r="E228" s="137"/>
      <c r="F228" s="137"/>
      <c r="G228" s="138"/>
      <c r="H228" s="139"/>
      <c r="I228" s="137"/>
      <c r="J228" s="137"/>
      <c r="K228" s="137"/>
      <c r="L228" s="137"/>
      <c r="M228" s="137"/>
      <c r="N228" s="137"/>
      <c r="O228" s="137"/>
      <c r="P228" s="137"/>
      <c r="Q228" s="140"/>
      <c r="R228" s="137"/>
      <c r="S228" s="137"/>
      <c r="T228" s="137"/>
      <c r="U228" s="137"/>
      <c r="V228" s="137"/>
      <c r="W228" s="137"/>
      <c r="X228" s="137"/>
      <c r="Y228" s="137"/>
      <c r="Z228" s="137"/>
      <c r="AA228" s="137"/>
      <c r="AB228" s="137"/>
      <c r="AC228" s="137"/>
      <c r="AD228" s="137"/>
      <c r="AE228" s="137"/>
      <c r="AF228" s="137"/>
      <c r="AG228" s="137"/>
      <c r="AH228" s="137"/>
      <c r="AI228" s="137"/>
      <c r="AJ228" s="137"/>
      <c r="AK228" s="137"/>
      <c r="AL228" s="137"/>
      <c r="AM228" s="137"/>
      <c r="AN228" s="137"/>
      <c r="AO228" s="137"/>
      <c r="AP228" s="137"/>
      <c r="AQ228" s="137"/>
      <c r="AR228" s="137"/>
      <c r="AS228" s="137"/>
    </row>
    <row r="229" ht="18.0" customHeight="1">
      <c r="A229" s="137"/>
      <c r="B229" s="137"/>
      <c r="C229" s="137"/>
      <c r="D229" s="137"/>
      <c r="E229" s="137"/>
      <c r="F229" s="137"/>
      <c r="G229" s="138"/>
      <c r="H229" s="139"/>
      <c r="I229" s="137"/>
      <c r="J229" s="137"/>
      <c r="K229" s="137"/>
      <c r="L229" s="137"/>
      <c r="M229" s="137"/>
      <c r="N229" s="137"/>
      <c r="O229" s="137"/>
      <c r="P229" s="137"/>
      <c r="Q229" s="140"/>
      <c r="R229" s="137"/>
      <c r="S229" s="137"/>
      <c r="T229" s="137"/>
      <c r="U229" s="137"/>
      <c r="V229" s="137"/>
      <c r="W229" s="137"/>
      <c r="X229" s="137"/>
      <c r="Y229" s="137"/>
      <c r="Z229" s="137"/>
      <c r="AA229" s="137"/>
      <c r="AB229" s="137"/>
      <c r="AC229" s="137"/>
      <c r="AD229" s="137"/>
      <c r="AE229" s="137"/>
      <c r="AF229" s="137"/>
      <c r="AG229" s="137"/>
      <c r="AH229" s="137"/>
      <c r="AI229" s="137"/>
      <c r="AJ229" s="137"/>
      <c r="AK229" s="137"/>
      <c r="AL229" s="137"/>
      <c r="AM229" s="137"/>
      <c r="AN229" s="137"/>
      <c r="AO229" s="137"/>
      <c r="AP229" s="137"/>
      <c r="AQ229" s="137"/>
      <c r="AR229" s="137"/>
      <c r="AS229" s="137"/>
    </row>
    <row r="230" ht="18.0" customHeight="1">
      <c r="A230" s="137"/>
      <c r="B230" s="137"/>
      <c r="C230" s="137"/>
      <c r="D230" s="137"/>
      <c r="E230" s="137"/>
      <c r="F230" s="137"/>
      <c r="G230" s="138"/>
      <c r="H230" s="139"/>
      <c r="I230" s="137"/>
      <c r="J230" s="137"/>
      <c r="K230" s="137"/>
      <c r="L230" s="137"/>
      <c r="M230" s="137"/>
      <c r="N230" s="137"/>
      <c r="O230" s="137"/>
      <c r="P230" s="137"/>
      <c r="Q230" s="140"/>
      <c r="R230" s="137"/>
      <c r="S230" s="137"/>
      <c r="T230" s="137"/>
      <c r="U230" s="137"/>
      <c r="V230" s="137"/>
      <c r="W230" s="137"/>
      <c r="X230" s="137"/>
      <c r="Y230" s="137"/>
      <c r="Z230" s="137"/>
      <c r="AA230" s="137"/>
      <c r="AB230" s="137"/>
      <c r="AC230" s="137"/>
      <c r="AD230" s="137"/>
      <c r="AE230" s="137"/>
      <c r="AF230" s="137"/>
      <c r="AG230" s="137"/>
      <c r="AH230" s="137"/>
      <c r="AI230" s="137"/>
      <c r="AJ230" s="137"/>
      <c r="AK230" s="137"/>
      <c r="AL230" s="137"/>
      <c r="AM230" s="137"/>
      <c r="AN230" s="137"/>
      <c r="AO230" s="137"/>
      <c r="AP230" s="137"/>
      <c r="AQ230" s="137"/>
      <c r="AR230" s="137"/>
      <c r="AS230" s="137"/>
    </row>
    <row r="231" ht="18.0" customHeight="1">
      <c r="A231" s="137"/>
      <c r="B231" s="137"/>
      <c r="C231" s="137"/>
      <c r="D231" s="137"/>
      <c r="E231" s="137"/>
      <c r="F231" s="137"/>
      <c r="G231" s="138"/>
      <c r="H231" s="139"/>
      <c r="I231" s="137"/>
      <c r="J231" s="137"/>
      <c r="K231" s="137"/>
      <c r="L231" s="137"/>
      <c r="M231" s="137"/>
      <c r="N231" s="137"/>
      <c r="O231" s="137"/>
      <c r="P231" s="137"/>
      <c r="Q231" s="140"/>
      <c r="R231" s="137"/>
      <c r="S231" s="137"/>
      <c r="T231" s="137"/>
      <c r="U231" s="137"/>
      <c r="V231" s="137"/>
      <c r="W231" s="137"/>
      <c r="X231" s="137"/>
      <c r="Y231" s="137"/>
      <c r="Z231" s="137"/>
      <c r="AA231" s="137"/>
      <c r="AB231" s="137"/>
      <c r="AC231" s="137"/>
      <c r="AD231" s="137"/>
      <c r="AE231" s="137"/>
      <c r="AF231" s="137"/>
      <c r="AG231" s="137"/>
      <c r="AH231" s="137"/>
      <c r="AI231" s="137"/>
      <c r="AJ231" s="137"/>
      <c r="AK231" s="137"/>
      <c r="AL231" s="137"/>
      <c r="AM231" s="137"/>
      <c r="AN231" s="137"/>
      <c r="AO231" s="137"/>
      <c r="AP231" s="137"/>
      <c r="AQ231" s="137"/>
      <c r="AR231" s="137"/>
      <c r="AS231" s="137"/>
    </row>
    <row r="232" ht="18.0" customHeight="1">
      <c r="A232" s="137"/>
      <c r="B232" s="137"/>
      <c r="C232" s="137"/>
      <c r="D232" s="137"/>
      <c r="E232" s="137"/>
      <c r="F232" s="137"/>
      <c r="G232" s="138"/>
      <c r="H232" s="139"/>
      <c r="I232" s="137"/>
      <c r="J232" s="137"/>
      <c r="K232" s="137"/>
      <c r="L232" s="137"/>
      <c r="M232" s="137"/>
      <c r="N232" s="137"/>
      <c r="O232" s="137"/>
      <c r="P232" s="137"/>
      <c r="Q232" s="140"/>
      <c r="R232" s="137"/>
      <c r="S232" s="137"/>
      <c r="T232" s="137"/>
      <c r="U232" s="137"/>
      <c r="V232" s="137"/>
      <c r="W232" s="137"/>
      <c r="X232" s="137"/>
      <c r="Y232" s="137"/>
      <c r="Z232" s="137"/>
      <c r="AA232" s="137"/>
      <c r="AB232" s="137"/>
      <c r="AC232" s="137"/>
      <c r="AD232" s="137"/>
      <c r="AE232" s="137"/>
      <c r="AF232" s="137"/>
      <c r="AG232" s="137"/>
      <c r="AH232" s="137"/>
      <c r="AI232" s="137"/>
      <c r="AJ232" s="137"/>
      <c r="AK232" s="137"/>
      <c r="AL232" s="137"/>
      <c r="AM232" s="137"/>
      <c r="AN232" s="137"/>
      <c r="AO232" s="137"/>
      <c r="AP232" s="137"/>
      <c r="AQ232" s="137"/>
      <c r="AR232" s="137"/>
      <c r="AS232" s="137"/>
    </row>
    <row r="233" ht="18.0" customHeight="1">
      <c r="A233" s="137"/>
      <c r="B233" s="137"/>
      <c r="C233" s="137"/>
      <c r="D233" s="137"/>
      <c r="E233" s="137"/>
      <c r="F233" s="137"/>
      <c r="G233" s="138"/>
      <c r="H233" s="139"/>
      <c r="I233" s="137"/>
      <c r="J233" s="137"/>
      <c r="K233" s="137"/>
      <c r="L233" s="137"/>
      <c r="M233" s="137"/>
      <c r="N233" s="137"/>
      <c r="O233" s="137"/>
      <c r="P233" s="137"/>
      <c r="Q233" s="140"/>
      <c r="R233" s="137"/>
      <c r="S233" s="137"/>
      <c r="T233" s="137"/>
      <c r="U233" s="137"/>
      <c r="V233" s="137"/>
      <c r="W233" s="137"/>
      <c r="X233" s="137"/>
      <c r="Y233" s="137"/>
      <c r="Z233" s="137"/>
      <c r="AA233" s="137"/>
      <c r="AB233" s="137"/>
      <c r="AC233" s="137"/>
      <c r="AD233" s="137"/>
      <c r="AE233" s="137"/>
      <c r="AF233" s="137"/>
      <c r="AG233" s="137"/>
      <c r="AH233" s="137"/>
      <c r="AI233" s="137"/>
      <c r="AJ233" s="137"/>
      <c r="AK233" s="137"/>
      <c r="AL233" s="137"/>
      <c r="AM233" s="137"/>
      <c r="AN233" s="137"/>
      <c r="AO233" s="137"/>
      <c r="AP233" s="137"/>
      <c r="AQ233" s="137"/>
      <c r="AR233" s="137"/>
      <c r="AS233" s="137"/>
    </row>
    <row r="234" ht="18.0" customHeight="1">
      <c r="A234" s="137"/>
      <c r="B234" s="137"/>
      <c r="C234" s="137"/>
      <c r="D234" s="137"/>
      <c r="E234" s="137"/>
      <c r="F234" s="137"/>
      <c r="G234" s="138"/>
      <c r="H234" s="139"/>
      <c r="I234" s="137"/>
      <c r="J234" s="137"/>
      <c r="K234" s="137"/>
      <c r="L234" s="137"/>
      <c r="M234" s="137"/>
      <c r="N234" s="137"/>
      <c r="O234" s="137"/>
      <c r="P234" s="137"/>
      <c r="Q234" s="140"/>
      <c r="R234" s="137"/>
      <c r="S234" s="137"/>
      <c r="T234" s="137"/>
      <c r="U234" s="137"/>
      <c r="V234" s="137"/>
      <c r="W234" s="137"/>
      <c r="X234" s="137"/>
      <c r="Y234" s="137"/>
      <c r="Z234" s="137"/>
      <c r="AA234" s="137"/>
      <c r="AB234" s="137"/>
      <c r="AC234" s="137"/>
      <c r="AD234" s="137"/>
      <c r="AE234" s="137"/>
      <c r="AF234" s="137"/>
      <c r="AG234" s="137"/>
      <c r="AH234" s="137"/>
      <c r="AI234" s="137"/>
      <c r="AJ234" s="137"/>
      <c r="AK234" s="137"/>
      <c r="AL234" s="137"/>
      <c r="AM234" s="137"/>
      <c r="AN234" s="137"/>
      <c r="AO234" s="137"/>
      <c r="AP234" s="137"/>
      <c r="AQ234" s="137"/>
      <c r="AR234" s="137"/>
      <c r="AS234" s="137"/>
    </row>
    <row r="235" ht="18.0" customHeight="1">
      <c r="A235" s="137"/>
      <c r="B235" s="137"/>
      <c r="C235" s="137"/>
      <c r="D235" s="137"/>
      <c r="E235" s="137"/>
      <c r="F235" s="137"/>
      <c r="G235" s="138"/>
      <c r="H235" s="139"/>
      <c r="I235" s="137"/>
      <c r="J235" s="137"/>
      <c r="K235" s="137"/>
      <c r="L235" s="137"/>
      <c r="M235" s="137"/>
      <c r="N235" s="137"/>
      <c r="O235" s="137"/>
      <c r="P235" s="137"/>
      <c r="Q235" s="140"/>
      <c r="R235" s="137"/>
      <c r="S235" s="137"/>
      <c r="T235" s="137"/>
      <c r="U235" s="137"/>
      <c r="V235" s="137"/>
      <c r="W235" s="137"/>
      <c r="X235" s="137"/>
      <c r="Y235" s="137"/>
      <c r="Z235" s="137"/>
      <c r="AA235" s="137"/>
      <c r="AB235" s="137"/>
      <c r="AC235" s="137"/>
      <c r="AD235" s="137"/>
      <c r="AE235" s="137"/>
      <c r="AF235" s="137"/>
      <c r="AG235" s="137"/>
      <c r="AH235" s="137"/>
      <c r="AI235" s="137"/>
      <c r="AJ235" s="137"/>
      <c r="AK235" s="137"/>
      <c r="AL235" s="137"/>
      <c r="AM235" s="137"/>
      <c r="AN235" s="137"/>
      <c r="AO235" s="137"/>
      <c r="AP235" s="137"/>
      <c r="AQ235" s="137"/>
      <c r="AR235" s="137"/>
      <c r="AS235" s="137"/>
    </row>
    <row r="236" ht="18.0" customHeight="1">
      <c r="A236" s="137"/>
      <c r="B236" s="137"/>
      <c r="C236" s="137"/>
      <c r="D236" s="137"/>
      <c r="E236" s="137"/>
      <c r="F236" s="137"/>
      <c r="G236" s="138"/>
      <c r="H236" s="139"/>
      <c r="I236" s="137"/>
      <c r="J236" s="137"/>
      <c r="K236" s="137"/>
      <c r="L236" s="137"/>
      <c r="M236" s="137"/>
      <c r="N236" s="137"/>
      <c r="O236" s="137"/>
      <c r="P236" s="137"/>
      <c r="Q236" s="140"/>
      <c r="R236" s="137"/>
      <c r="S236" s="137"/>
      <c r="T236" s="137"/>
      <c r="U236" s="137"/>
      <c r="V236" s="137"/>
      <c r="W236" s="137"/>
      <c r="X236" s="137"/>
      <c r="Y236" s="137"/>
      <c r="Z236" s="137"/>
      <c r="AA236" s="137"/>
      <c r="AB236" s="137"/>
      <c r="AC236" s="137"/>
      <c r="AD236" s="137"/>
      <c r="AE236" s="137"/>
      <c r="AF236" s="137"/>
      <c r="AG236" s="137"/>
      <c r="AH236" s="137"/>
      <c r="AI236" s="137"/>
      <c r="AJ236" s="137"/>
      <c r="AK236" s="137"/>
      <c r="AL236" s="137"/>
      <c r="AM236" s="137"/>
      <c r="AN236" s="137"/>
      <c r="AO236" s="137"/>
      <c r="AP236" s="137"/>
      <c r="AQ236" s="137"/>
      <c r="AR236" s="137"/>
      <c r="AS236" s="137"/>
    </row>
    <row r="237" ht="18.0" customHeight="1">
      <c r="A237" s="137"/>
      <c r="B237" s="137"/>
      <c r="C237" s="137"/>
      <c r="D237" s="137"/>
      <c r="E237" s="137"/>
      <c r="F237" s="137"/>
      <c r="G237" s="138"/>
      <c r="H237" s="139"/>
      <c r="I237" s="137"/>
      <c r="J237" s="137"/>
      <c r="K237" s="137"/>
      <c r="L237" s="137"/>
      <c r="M237" s="137"/>
      <c r="N237" s="137"/>
      <c r="O237" s="137"/>
      <c r="P237" s="137"/>
      <c r="Q237" s="140"/>
      <c r="R237" s="137"/>
      <c r="S237" s="137"/>
      <c r="T237" s="137"/>
      <c r="U237" s="137"/>
      <c r="V237" s="137"/>
      <c r="W237" s="137"/>
      <c r="X237" s="137"/>
      <c r="Y237" s="137"/>
      <c r="Z237" s="137"/>
      <c r="AA237" s="137"/>
      <c r="AB237" s="137"/>
      <c r="AC237" s="137"/>
      <c r="AD237" s="137"/>
      <c r="AE237" s="137"/>
      <c r="AF237" s="137"/>
      <c r="AG237" s="137"/>
      <c r="AH237" s="137"/>
      <c r="AI237" s="137"/>
      <c r="AJ237" s="137"/>
      <c r="AK237" s="137"/>
      <c r="AL237" s="137"/>
      <c r="AM237" s="137"/>
      <c r="AN237" s="137"/>
      <c r="AO237" s="137"/>
      <c r="AP237" s="137"/>
      <c r="AQ237" s="137"/>
      <c r="AR237" s="137"/>
      <c r="AS237" s="137"/>
    </row>
    <row r="238" ht="18.0" customHeight="1">
      <c r="A238" s="137"/>
      <c r="B238" s="137"/>
      <c r="C238" s="137"/>
      <c r="D238" s="137"/>
      <c r="E238" s="137"/>
      <c r="F238" s="137"/>
      <c r="G238" s="138"/>
      <c r="H238" s="139"/>
      <c r="I238" s="137"/>
      <c r="J238" s="137"/>
      <c r="K238" s="137"/>
      <c r="L238" s="137"/>
      <c r="M238" s="137"/>
      <c r="N238" s="137"/>
      <c r="O238" s="137"/>
      <c r="P238" s="137"/>
      <c r="Q238" s="140"/>
      <c r="R238" s="137"/>
      <c r="S238" s="137"/>
      <c r="T238" s="137"/>
      <c r="U238" s="137"/>
      <c r="V238" s="137"/>
      <c r="W238" s="137"/>
      <c r="X238" s="137"/>
      <c r="Y238" s="137"/>
      <c r="Z238" s="137"/>
      <c r="AA238" s="137"/>
      <c r="AB238" s="137"/>
      <c r="AC238" s="137"/>
      <c r="AD238" s="137"/>
      <c r="AE238" s="137"/>
      <c r="AF238" s="137"/>
      <c r="AG238" s="137"/>
      <c r="AH238" s="137"/>
      <c r="AI238" s="137"/>
      <c r="AJ238" s="137"/>
      <c r="AK238" s="137"/>
      <c r="AL238" s="137"/>
      <c r="AM238" s="137"/>
      <c r="AN238" s="137"/>
      <c r="AO238" s="137"/>
      <c r="AP238" s="137"/>
      <c r="AQ238" s="137"/>
      <c r="AR238" s="137"/>
      <c r="AS238" s="137"/>
    </row>
    <row r="239" ht="18.0" customHeight="1">
      <c r="A239" s="137"/>
      <c r="B239" s="137"/>
      <c r="C239" s="137"/>
      <c r="D239" s="137"/>
      <c r="E239" s="137"/>
      <c r="F239" s="137"/>
      <c r="G239" s="138"/>
      <c r="H239" s="139"/>
      <c r="I239" s="137"/>
      <c r="J239" s="137"/>
      <c r="K239" s="137"/>
      <c r="L239" s="137"/>
      <c r="M239" s="137"/>
      <c r="N239" s="137"/>
      <c r="O239" s="137"/>
      <c r="P239" s="137"/>
      <c r="Q239" s="140"/>
      <c r="R239" s="137"/>
      <c r="S239" s="137"/>
      <c r="T239" s="137"/>
      <c r="U239" s="137"/>
      <c r="V239" s="137"/>
      <c r="W239" s="137"/>
      <c r="X239" s="137"/>
      <c r="Y239" s="137"/>
      <c r="Z239" s="137"/>
      <c r="AA239" s="137"/>
      <c r="AB239" s="137"/>
      <c r="AC239" s="137"/>
      <c r="AD239" s="137"/>
      <c r="AE239" s="137"/>
      <c r="AF239" s="137"/>
      <c r="AG239" s="137"/>
      <c r="AH239" s="137"/>
      <c r="AI239" s="137"/>
      <c r="AJ239" s="137"/>
      <c r="AK239" s="137"/>
      <c r="AL239" s="137"/>
      <c r="AM239" s="137"/>
      <c r="AN239" s="137"/>
      <c r="AO239" s="137"/>
      <c r="AP239" s="137"/>
      <c r="AQ239" s="137"/>
      <c r="AR239" s="137"/>
      <c r="AS239" s="137"/>
    </row>
    <row r="240" ht="18.0" customHeight="1">
      <c r="A240" s="137"/>
      <c r="B240" s="137"/>
      <c r="C240" s="137"/>
      <c r="D240" s="137"/>
      <c r="E240" s="137"/>
      <c r="F240" s="137"/>
      <c r="G240" s="138"/>
      <c r="H240" s="139"/>
      <c r="I240" s="137"/>
      <c r="J240" s="137"/>
      <c r="K240" s="137"/>
      <c r="L240" s="137"/>
      <c r="M240" s="137"/>
      <c r="N240" s="137"/>
      <c r="O240" s="137"/>
      <c r="P240" s="137"/>
      <c r="Q240" s="140"/>
      <c r="R240" s="137"/>
      <c r="S240" s="137"/>
      <c r="T240" s="137"/>
      <c r="U240" s="137"/>
      <c r="V240" s="137"/>
      <c r="W240" s="137"/>
      <c r="X240" s="137"/>
      <c r="Y240" s="137"/>
      <c r="Z240" s="137"/>
      <c r="AA240" s="137"/>
      <c r="AB240" s="137"/>
      <c r="AC240" s="137"/>
      <c r="AD240" s="137"/>
      <c r="AE240" s="137"/>
      <c r="AF240" s="137"/>
      <c r="AG240" s="137"/>
      <c r="AH240" s="137"/>
      <c r="AI240" s="137"/>
      <c r="AJ240" s="137"/>
      <c r="AK240" s="137"/>
      <c r="AL240" s="137"/>
      <c r="AM240" s="137"/>
      <c r="AN240" s="137"/>
      <c r="AO240" s="137"/>
      <c r="AP240" s="137"/>
      <c r="AQ240" s="137"/>
      <c r="AR240" s="137"/>
      <c r="AS240" s="137"/>
    </row>
    <row r="241" ht="18.0" customHeight="1">
      <c r="A241" s="137"/>
      <c r="B241" s="137"/>
      <c r="C241" s="137"/>
      <c r="D241" s="137"/>
      <c r="E241" s="137"/>
      <c r="F241" s="137"/>
      <c r="G241" s="138"/>
      <c r="H241" s="139"/>
      <c r="I241" s="137"/>
      <c r="J241" s="137"/>
      <c r="K241" s="137"/>
      <c r="L241" s="137"/>
      <c r="M241" s="137"/>
      <c r="N241" s="137"/>
      <c r="O241" s="137"/>
      <c r="P241" s="137"/>
      <c r="Q241" s="140"/>
      <c r="R241" s="137"/>
      <c r="S241" s="137"/>
      <c r="T241" s="137"/>
      <c r="U241" s="137"/>
      <c r="V241" s="137"/>
      <c r="W241" s="137"/>
      <c r="X241" s="137"/>
      <c r="Y241" s="137"/>
      <c r="Z241" s="137"/>
      <c r="AA241" s="137"/>
      <c r="AB241" s="137"/>
      <c r="AC241" s="137"/>
      <c r="AD241" s="137"/>
      <c r="AE241" s="137"/>
      <c r="AF241" s="137"/>
      <c r="AG241" s="137"/>
      <c r="AH241" s="137"/>
      <c r="AI241" s="137"/>
      <c r="AJ241" s="137"/>
      <c r="AK241" s="137"/>
      <c r="AL241" s="137"/>
      <c r="AM241" s="137"/>
      <c r="AN241" s="137"/>
      <c r="AO241" s="137"/>
      <c r="AP241" s="137"/>
      <c r="AQ241" s="137"/>
      <c r="AR241" s="137"/>
      <c r="AS241" s="137"/>
    </row>
    <row r="242" ht="18.0" customHeight="1">
      <c r="A242" s="137"/>
      <c r="B242" s="137"/>
      <c r="C242" s="137"/>
      <c r="D242" s="137"/>
      <c r="E242" s="137"/>
      <c r="F242" s="137"/>
      <c r="G242" s="138"/>
      <c r="H242" s="139"/>
      <c r="I242" s="137"/>
      <c r="J242" s="137"/>
      <c r="K242" s="137"/>
      <c r="L242" s="137"/>
      <c r="M242" s="137"/>
      <c r="N242" s="137"/>
      <c r="O242" s="137"/>
      <c r="P242" s="137"/>
      <c r="Q242" s="140"/>
      <c r="R242" s="137"/>
      <c r="S242" s="137"/>
      <c r="T242" s="137"/>
      <c r="U242" s="137"/>
      <c r="V242" s="137"/>
      <c r="W242" s="137"/>
      <c r="X242" s="137"/>
      <c r="Y242" s="137"/>
      <c r="Z242" s="137"/>
      <c r="AA242" s="137"/>
      <c r="AB242" s="137"/>
      <c r="AC242" s="137"/>
      <c r="AD242" s="137"/>
      <c r="AE242" s="137"/>
      <c r="AF242" s="137"/>
      <c r="AG242" s="137"/>
      <c r="AH242" s="137"/>
      <c r="AI242" s="137"/>
      <c r="AJ242" s="137"/>
      <c r="AK242" s="137"/>
      <c r="AL242" s="137"/>
      <c r="AM242" s="137"/>
      <c r="AN242" s="137"/>
      <c r="AO242" s="137"/>
      <c r="AP242" s="137"/>
      <c r="AQ242" s="137"/>
      <c r="AR242" s="137"/>
      <c r="AS242" s="137"/>
    </row>
    <row r="243" ht="18.0" customHeight="1">
      <c r="A243" s="137"/>
      <c r="B243" s="137"/>
      <c r="C243" s="137"/>
      <c r="D243" s="137"/>
      <c r="E243" s="137"/>
      <c r="F243" s="137"/>
      <c r="G243" s="138"/>
      <c r="H243" s="139"/>
      <c r="I243" s="137"/>
      <c r="J243" s="137"/>
      <c r="K243" s="137"/>
      <c r="L243" s="137"/>
      <c r="M243" s="137"/>
      <c r="N243" s="137"/>
      <c r="O243" s="137"/>
      <c r="P243" s="137"/>
      <c r="Q243" s="140"/>
      <c r="R243" s="137"/>
      <c r="S243" s="137"/>
      <c r="T243" s="137"/>
      <c r="U243" s="137"/>
      <c r="V243" s="137"/>
      <c r="W243" s="137"/>
      <c r="X243" s="137"/>
      <c r="Y243" s="137"/>
      <c r="Z243" s="137"/>
      <c r="AA243" s="137"/>
      <c r="AB243" s="137"/>
      <c r="AC243" s="137"/>
      <c r="AD243" s="137"/>
      <c r="AE243" s="137"/>
      <c r="AF243" s="137"/>
      <c r="AG243" s="137"/>
      <c r="AH243" s="137"/>
      <c r="AI243" s="137"/>
      <c r="AJ243" s="137"/>
      <c r="AK243" s="137"/>
      <c r="AL243" s="137"/>
      <c r="AM243" s="137"/>
      <c r="AN243" s="137"/>
      <c r="AO243" s="137"/>
      <c r="AP243" s="137"/>
      <c r="AQ243" s="137"/>
      <c r="AR243" s="137"/>
      <c r="AS243" s="137"/>
    </row>
    <row r="244" ht="18.0" customHeight="1">
      <c r="A244" s="137"/>
      <c r="B244" s="137"/>
      <c r="C244" s="137"/>
      <c r="D244" s="137"/>
      <c r="E244" s="137"/>
      <c r="F244" s="137"/>
      <c r="G244" s="138"/>
      <c r="H244" s="139"/>
      <c r="I244" s="137"/>
      <c r="J244" s="137"/>
      <c r="K244" s="137"/>
      <c r="L244" s="137"/>
      <c r="M244" s="137"/>
      <c r="N244" s="137"/>
      <c r="O244" s="137"/>
      <c r="P244" s="137"/>
      <c r="Q244" s="140"/>
      <c r="R244" s="137"/>
      <c r="S244" s="137"/>
      <c r="T244" s="137"/>
      <c r="U244" s="137"/>
      <c r="V244" s="137"/>
      <c r="W244" s="137"/>
      <c r="X244" s="137"/>
      <c r="Y244" s="137"/>
      <c r="Z244" s="137"/>
      <c r="AA244" s="137"/>
      <c r="AB244" s="137"/>
      <c r="AC244" s="137"/>
      <c r="AD244" s="137"/>
      <c r="AE244" s="137"/>
      <c r="AF244" s="137"/>
      <c r="AG244" s="137"/>
      <c r="AH244" s="137"/>
      <c r="AI244" s="137"/>
      <c r="AJ244" s="137"/>
      <c r="AK244" s="137"/>
      <c r="AL244" s="137"/>
      <c r="AM244" s="137"/>
      <c r="AN244" s="137"/>
      <c r="AO244" s="137"/>
      <c r="AP244" s="137"/>
      <c r="AQ244" s="137"/>
      <c r="AR244" s="137"/>
      <c r="AS244" s="137"/>
    </row>
    <row r="245" ht="18.0" customHeight="1">
      <c r="A245" s="137"/>
      <c r="B245" s="137"/>
      <c r="C245" s="137"/>
      <c r="D245" s="137"/>
      <c r="E245" s="137"/>
      <c r="F245" s="137"/>
      <c r="G245" s="138"/>
      <c r="H245" s="139"/>
      <c r="I245" s="137"/>
      <c r="J245" s="137"/>
      <c r="K245" s="137"/>
      <c r="L245" s="137"/>
      <c r="M245" s="137"/>
      <c r="N245" s="137"/>
      <c r="O245" s="137"/>
      <c r="P245" s="137"/>
      <c r="Q245" s="140"/>
      <c r="R245" s="137"/>
      <c r="S245" s="137"/>
      <c r="T245" s="137"/>
      <c r="U245" s="137"/>
      <c r="V245" s="137"/>
      <c r="W245" s="137"/>
      <c r="X245" s="137"/>
      <c r="Y245" s="137"/>
      <c r="Z245" s="137"/>
      <c r="AA245" s="137"/>
      <c r="AB245" s="137"/>
      <c r="AC245" s="137"/>
      <c r="AD245" s="137"/>
      <c r="AE245" s="137"/>
      <c r="AF245" s="137"/>
      <c r="AG245" s="137"/>
      <c r="AH245" s="137"/>
      <c r="AI245" s="137"/>
      <c r="AJ245" s="137"/>
      <c r="AK245" s="137"/>
      <c r="AL245" s="137"/>
      <c r="AM245" s="137"/>
      <c r="AN245" s="137"/>
      <c r="AO245" s="137"/>
      <c r="AP245" s="137"/>
      <c r="AQ245" s="137"/>
      <c r="AR245" s="137"/>
      <c r="AS245" s="137"/>
    </row>
    <row r="246" ht="18.0" customHeight="1">
      <c r="A246" s="137"/>
      <c r="B246" s="137"/>
      <c r="C246" s="137"/>
      <c r="D246" s="137"/>
      <c r="E246" s="137"/>
      <c r="F246" s="137"/>
      <c r="G246" s="138"/>
      <c r="H246" s="139"/>
      <c r="I246" s="137"/>
      <c r="J246" s="137"/>
      <c r="K246" s="137"/>
      <c r="L246" s="137"/>
      <c r="M246" s="137"/>
      <c r="N246" s="137"/>
      <c r="O246" s="137"/>
      <c r="P246" s="137"/>
      <c r="Q246" s="140"/>
      <c r="R246" s="137"/>
      <c r="S246" s="137"/>
      <c r="T246" s="137"/>
      <c r="U246" s="137"/>
      <c r="V246" s="137"/>
      <c r="W246" s="137"/>
      <c r="X246" s="137"/>
      <c r="Y246" s="137"/>
      <c r="Z246" s="137"/>
      <c r="AA246" s="137"/>
      <c r="AB246" s="137"/>
      <c r="AC246" s="137"/>
      <c r="AD246" s="137"/>
      <c r="AE246" s="137"/>
      <c r="AF246" s="137"/>
      <c r="AG246" s="137"/>
      <c r="AH246" s="137"/>
      <c r="AI246" s="137"/>
      <c r="AJ246" s="137"/>
      <c r="AK246" s="137"/>
      <c r="AL246" s="137"/>
      <c r="AM246" s="137"/>
      <c r="AN246" s="137"/>
      <c r="AO246" s="137"/>
      <c r="AP246" s="137"/>
      <c r="AQ246" s="137"/>
      <c r="AR246" s="137"/>
      <c r="AS246" s="137"/>
    </row>
    <row r="247" ht="18.0" customHeight="1">
      <c r="A247" s="137"/>
      <c r="B247" s="137"/>
      <c r="C247" s="137"/>
      <c r="D247" s="137"/>
      <c r="E247" s="137"/>
      <c r="F247" s="137"/>
      <c r="G247" s="138"/>
      <c r="H247" s="139"/>
      <c r="I247" s="137"/>
      <c r="J247" s="137"/>
      <c r="K247" s="137"/>
      <c r="L247" s="137"/>
      <c r="M247" s="137"/>
      <c r="N247" s="137"/>
      <c r="O247" s="137"/>
      <c r="P247" s="137"/>
      <c r="Q247" s="140"/>
      <c r="R247" s="137"/>
      <c r="S247" s="137"/>
      <c r="T247" s="137"/>
      <c r="U247" s="137"/>
      <c r="V247" s="137"/>
      <c r="W247" s="137"/>
      <c r="X247" s="137"/>
      <c r="Y247" s="137"/>
      <c r="Z247" s="137"/>
      <c r="AA247" s="137"/>
      <c r="AB247" s="137"/>
      <c r="AC247" s="137"/>
      <c r="AD247" s="137"/>
      <c r="AE247" s="137"/>
      <c r="AF247" s="137"/>
      <c r="AG247" s="137"/>
      <c r="AH247" s="137"/>
      <c r="AI247" s="137"/>
      <c r="AJ247" s="137"/>
      <c r="AK247" s="137"/>
      <c r="AL247" s="137"/>
      <c r="AM247" s="137"/>
      <c r="AN247" s="137"/>
      <c r="AO247" s="137"/>
      <c r="AP247" s="137"/>
      <c r="AQ247" s="137"/>
      <c r="AR247" s="137"/>
      <c r="AS247" s="137"/>
    </row>
    <row r="248" ht="18.0" customHeight="1">
      <c r="A248" s="137"/>
      <c r="B248" s="137"/>
      <c r="C248" s="137"/>
      <c r="D248" s="137"/>
      <c r="E248" s="137"/>
      <c r="F248" s="137"/>
      <c r="G248" s="138"/>
      <c r="H248" s="139"/>
      <c r="I248" s="137"/>
      <c r="J248" s="137"/>
      <c r="K248" s="137"/>
      <c r="L248" s="137"/>
      <c r="M248" s="137"/>
      <c r="N248" s="137"/>
      <c r="O248" s="137"/>
      <c r="P248" s="137"/>
      <c r="Q248" s="140"/>
      <c r="R248" s="137"/>
      <c r="S248" s="137"/>
      <c r="T248" s="137"/>
      <c r="U248" s="137"/>
      <c r="V248" s="137"/>
      <c r="W248" s="137"/>
      <c r="X248" s="137"/>
      <c r="Y248" s="137"/>
      <c r="Z248" s="137"/>
      <c r="AA248" s="137"/>
      <c r="AB248" s="137"/>
      <c r="AC248" s="137"/>
      <c r="AD248" s="137"/>
      <c r="AE248" s="137"/>
      <c r="AF248" s="137"/>
      <c r="AG248" s="137"/>
      <c r="AH248" s="137"/>
      <c r="AI248" s="137"/>
      <c r="AJ248" s="137"/>
      <c r="AK248" s="137"/>
      <c r="AL248" s="137"/>
      <c r="AM248" s="137"/>
      <c r="AN248" s="137"/>
      <c r="AO248" s="137"/>
      <c r="AP248" s="137"/>
      <c r="AQ248" s="137"/>
      <c r="AR248" s="137"/>
      <c r="AS248" s="137"/>
    </row>
    <row r="249" ht="18.0" customHeight="1">
      <c r="A249" s="137"/>
      <c r="B249" s="137"/>
      <c r="C249" s="137"/>
      <c r="D249" s="137"/>
      <c r="E249" s="137"/>
      <c r="F249" s="137"/>
      <c r="G249" s="138"/>
      <c r="H249" s="139"/>
      <c r="I249" s="137"/>
      <c r="J249" s="137"/>
      <c r="K249" s="137"/>
      <c r="L249" s="137"/>
      <c r="M249" s="137"/>
      <c r="N249" s="137"/>
      <c r="O249" s="137"/>
      <c r="P249" s="137"/>
      <c r="Q249" s="140"/>
      <c r="R249" s="137"/>
      <c r="S249" s="137"/>
      <c r="T249" s="137"/>
      <c r="U249" s="137"/>
      <c r="V249" s="137"/>
      <c r="W249" s="137"/>
      <c r="X249" s="137"/>
      <c r="Y249" s="137"/>
      <c r="Z249" s="137"/>
      <c r="AA249" s="137"/>
      <c r="AB249" s="137"/>
      <c r="AC249" s="137"/>
      <c r="AD249" s="137"/>
      <c r="AE249" s="137"/>
      <c r="AF249" s="137"/>
      <c r="AG249" s="137"/>
      <c r="AH249" s="137"/>
      <c r="AI249" s="137"/>
      <c r="AJ249" s="137"/>
      <c r="AK249" s="137"/>
      <c r="AL249" s="137"/>
      <c r="AM249" s="137"/>
      <c r="AN249" s="137"/>
      <c r="AO249" s="137"/>
      <c r="AP249" s="137"/>
      <c r="AQ249" s="137"/>
      <c r="AR249" s="137"/>
      <c r="AS249" s="137"/>
    </row>
    <row r="250" ht="18.0" customHeight="1">
      <c r="A250" s="137"/>
      <c r="B250" s="137"/>
      <c r="C250" s="137"/>
      <c r="D250" s="137"/>
      <c r="E250" s="137"/>
      <c r="F250" s="137"/>
      <c r="G250" s="138"/>
      <c r="H250" s="139"/>
      <c r="I250" s="137"/>
      <c r="J250" s="137"/>
      <c r="K250" s="137"/>
      <c r="L250" s="137"/>
      <c r="M250" s="137"/>
      <c r="N250" s="137"/>
      <c r="O250" s="137"/>
      <c r="P250" s="137"/>
      <c r="Q250" s="140"/>
      <c r="R250" s="137"/>
      <c r="S250" s="137"/>
      <c r="T250" s="137"/>
      <c r="U250" s="137"/>
      <c r="V250" s="137"/>
      <c r="W250" s="137"/>
      <c r="X250" s="137"/>
      <c r="Y250" s="137"/>
      <c r="Z250" s="137"/>
      <c r="AA250" s="137"/>
      <c r="AB250" s="137"/>
      <c r="AC250" s="137"/>
      <c r="AD250" s="137"/>
      <c r="AE250" s="137"/>
      <c r="AF250" s="137"/>
      <c r="AG250" s="137"/>
      <c r="AH250" s="137"/>
      <c r="AI250" s="137"/>
      <c r="AJ250" s="137"/>
      <c r="AK250" s="137"/>
      <c r="AL250" s="137"/>
      <c r="AM250" s="137"/>
      <c r="AN250" s="137"/>
      <c r="AO250" s="137"/>
      <c r="AP250" s="137"/>
      <c r="AQ250" s="137"/>
      <c r="AR250" s="137"/>
      <c r="AS250" s="137"/>
    </row>
    <row r="251" ht="18.0" customHeight="1">
      <c r="A251" s="137"/>
      <c r="B251" s="137"/>
      <c r="C251" s="137"/>
      <c r="D251" s="137"/>
      <c r="E251" s="137"/>
      <c r="F251" s="137"/>
      <c r="G251" s="138"/>
      <c r="H251" s="139"/>
      <c r="I251" s="137"/>
      <c r="J251" s="137"/>
      <c r="K251" s="137"/>
      <c r="L251" s="137"/>
      <c r="M251" s="137"/>
      <c r="N251" s="137"/>
      <c r="O251" s="137"/>
      <c r="P251" s="137"/>
      <c r="Q251" s="140"/>
      <c r="R251" s="137"/>
      <c r="S251" s="137"/>
      <c r="T251" s="137"/>
      <c r="U251" s="137"/>
      <c r="V251" s="137"/>
      <c r="W251" s="137"/>
      <c r="X251" s="137"/>
      <c r="Y251" s="137"/>
      <c r="Z251" s="137"/>
      <c r="AA251" s="137"/>
      <c r="AB251" s="137"/>
      <c r="AC251" s="137"/>
      <c r="AD251" s="137"/>
      <c r="AE251" s="137"/>
      <c r="AF251" s="137"/>
      <c r="AG251" s="137"/>
      <c r="AH251" s="137"/>
      <c r="AI251" s="137"/>
      <c r="AJ251" s="137"/>
      <c r="AK251" s="137"/>
      <c r="AL251" s="137"/>
      <c r="AM251" s="137"/>
      <c r="AN251" s="137"/>
      <c r="AO251" s="137"/>
      <c r="AP251" s="137"/>
      <c r="AQ251" s="137"/>
      <c r="AR251" s="137"/>
      <c r="AS251" s="137"/>
    </row>
    <row r="252" ht="18.0" customHeight="1">
      <c r="A252" s="137"/>
      <c r="B252" s="137"/>
      <c r="C252" s="137"/>
      <c r="D252" s="137"/>
      <c r="E252" s="137"/>
      <c r="F252" s="137"/>
      <c r="G252" s="138"/>
      <c r="H252" s="139"/>
      <c r="I252" s="137"/>
      <c r="J252" s="137"/>
      <c r="K252" s="137"/>
      <c r="L252" s="137"/>
      <c r="M252" s="137"/>
      <c r="N252" s="137"/>
      <c r="O252" s="137"/>
      <c r="P252" s="137"/>
      <c r="Q252" s="140"/>
      <c r="R252" s="137"/>
      <c r="S252" s="137"/>
      <c r="T252" s="137"/>
      <c r="U252" s="137"/>
      <c r="V252" s="137"/>
      <c r="W252" s="137"/>
      <c r="X252" s="137"/>
      <c r="Y252" s="137"/>
      <c r="Z252" s="137"/>
      <c r="AA252" s="137"/>
      <c r="AB252" s="137"/>
      <c r="AC252" s="137"/>
      <c r="AD252" s="137"/>
      <c r="AE252" s="137"/>
      <c r="AF252" s="137"/>
      <c r="AG252" s="137"/>
      <c r="AH252" s="137"/>
      <c r="AI252" s="137"/>
      <c r="AJ252" s="137"/>
      <c r="AK252" s="137"/>
      <c r="AL252" s="137"/>
      <c r="AM252" s="137"/>
      <c r="AN252" s="137"/>
      <c r="AO252" s="137"/>
      <c r="AP252" s="137"/>
      <c r="AQ252" s="137"/>
      <c r="AR252" s="137"/>
      <c r="AS252" s="137"/>
    </row>
    <row r="253" ht="18.0" customHeight="1">
      <c r="A253" s="137"/>
      <c r="B253" s="137"/>
      <c r="C253" s="137"/>
      <c r="D253" s="137"/>
      <c r="E253" s="137"/>
      <c r="F253" s="137"/>
      <c r="G253" s="138"/>
      <c r="H253" s="139"/>
      <c r="I253" s="137"/>
      <c r="J253" s="137"/>
      <c r="K253" s="137"/>
      <c r="L253" s="137"/>
      <c r="M253" s="137"/>
      <c r="N253" s="137"/>
      <c r="O253" s="137"/>
      <c r="P253" s="137"/>
      <c r="Q253" s="140"/>
      <c r="R253" s="137"/>
      <c r="S253" s="137"/>
      <c r="T253" s="137"/>
      <c r="U253" s="137"/>
      <c r="V253" s="137"/>
      <c r="W253" s="137"/>
      <c r="X253" s="137"/>
      <c r="Y253" s="137"/>
      <c r="Z253" s="137"/>
      <c r="AA253" s="137"/>
      <c r="AB253" s="137"/>
      <c r="AC253" s="137"/>
      <c r="AD253" s="137"/>
      <c r="AE253" s="137"/>
      <c r="AF253" s="137"/>
      <c r="AG253" s="137"/>
      <c r="AH253" s="137"/>
      <c r="AI253" s="137"/>
      <c r="AJ253" s="137"/>
      <c r="AK253" s="137"/>
      <c r="AL253" s="137"/>
      <c r="AM253" s="137"/>
      <c r="AN253" s="137"/>
      <c r="AO253" s="137"/>
      <c r="AP253" s="137"/>
      <c r="AQ253" s="137"/>
      <c r="AR253" s="137"/>
      <c r="AS253" s="137"/>
    </row>
    <row r="254" ht="18.0" customHeight="1">
      <c r="A254" s="137"/>
      <c r="B254" s="137"/>
      <c r="C254" s="137"/>
      <c r="D254" s="137"/>
      <c r="E254" s="137"/>
      <c r="F254" s="137"/>
      <c r="G254" s="138"/>
      <c r="H254" s="139"/>
      <c r="I254" s="137"/>
      <c r="J254" s="137"/>
      <c r="K254" s="137"/>
      <c r="L254" s="137"/>
      <c r="M254" s="137"/>
      <c r="N254" s="137"/>
      <c r="O254" s="137"/>
      <c r="P254" s="137"/>
      <c r="Q254" s="140"/>
      <c r="R254" s="137"/>
      <c r="S254" s="137"/>
      <c r="T254" s="137"/>
      <c r="U254" s="137"/>
      <c r="V254" s="137"/>
      <c r="W254" s="137"/>
      <c r="X254" s="137"/>
      <c r="Y254" s="137"/>
      <c r="Z254" s="137"/>
      <c r="AA254" s="137"/>
      <c r="AB254" s="137"/>
      <c r="AC254" s="137"/>
      <c r="AD254" s="137"/>
      <c r="AE254" s="137"/>
      <c r="AF254" s="137"/>
      <c r="AG254" s="137"/>
      <c r="AH254" s="137"/>
      <c r="AI254" s="137"/>
      <c r="AJ254" s="137"/>
      <c r="AK254" s="137"/>
      <c r="AL254" s="137"/>
      <c r="AM254" s="137"/>
      <c r="AN254" s="137"/>
      <c r="AO254" s="137"/>
      <c r="AP254" s="137"/>
      <c r="AQ254" s="137"/>
      <c r="AR254" s="137"/>
      <c r="AS254" s="137"/>
    </row>
    <row r="255" ht="18.0" customHeight="1">
      <c r="A255" s="137"/>
      <c r="B255" s="137"/>
      <c r="C255" s="137"/>
      <c r="D255" s="137"/>
      <c r="E255" s="137"/>
      <c r="F255" s="137"/>
      <c r="G255" s="138"/>
      <c r="H255" s="139"/>
      <c r="I255" s="137"/>
      <c r="J255" s="137"/>
      <c r="K255" s="137"/>
      <c r="L255" s="137"/>
      <c r="M255" s="137"/>
      <c r="N255" s="137"/>
      <c r="O255" s="137"/>
      <c r="P255" s="137"/>
      <c r="Q255" s="140"/>
      <c r="R255" s="137"/>
      <c r="S255" s="137"/>
      <c r="T255" s="137"/>
      <c r="U255" s="137"/>
      <c r="V255" s="137"/>
      <c r="W255" s="137"/>
      <c r="X255" s="137"/>
      <c r="Y255" s="137"/>
      <c r="Z255" s="137"/>
      <c r="AA255" s="137"/>
      <c r="AB255" s="137"/>
      <c r="AC255" s="137"/>
      <c r="AD255" s="137"/>
      <c r="AE255" s="137"/>
      <c r="AF255" s="137"/>
      <c r="AG255" s="137"/>
      <c r="AH255" s="137"/>
      <c r="AI255" s="137"/>
      <c r="AJ255" s="137"/>
      <c r="AK255" s="137"/>
      <c r="AL255" s="137"/>
      <c r="AM255" s="137"/>
      <c r="AN255" s="137"/>
      <c r="AO255" s="137"/>
      <c r="AP255" s="137"/>
      <c r="AQ255" s="137"/>
      <c r="AR255" s="137"/>
      <c r="AS255" s="137"/>
    </row>
    <row r="256" ht="18.0" customHeight="1">
      <c r="A256" s="137"/>
      <c r="B256" s="137"/>
      <c r="C256" s="137"/>
      <c r="D256" s="137"/>
      <c r="E256" s="137"/>
      <c r="F256" s="137"/>
      <c r="G256" s="138"/>
      <c r="H256" s="139"/>
      <c r="I256" s="137"/>
      <c r="J256" s="137"/>
      <c r="K256" s="137"/>
      <c r="L256" s="137"/>
      <c r="M256" s="137"/>
      <c r="N256" s="137"/>
      <c r="O256" s="137"/>
      <c r="P256" s="137"/>
      <c r="Q256" s="140"/>
      <c r="R256" s="137"/>
      <c r="S256" s="137"/>
      <c r="T256" s="137"/>
      <c r="U256" s="137"/>
      <c r="V256" s="137"/>
      <c r="W256" s="137"/>
      <c r="X256" s="137"/>
      <c r="Y256" s="137"/>
      <c r="Z256" s="137"/>
      <c r="AA256" s="137"/>
      <c r="AB256" s="137"/>
      <c r="AC256" s="137"/>
      <c r="AD256" s="137"/>
      <c r="AE256" s="137"/>
      <c r="AF256" s="137"/>
      <c r="AG256" s="137"/>
      <c r="AH256" s="137"/>
      <c r="AI256" s="137"/>
      <c r="AJ256" s="137"/>
      <c r="AK256" s="137"/>
      <c r="AL256" s="137"/>
      <c r="AM256" s="137"/>
      <c r="AN256" s="137"/>
      <c r="AO256" s="137"/>
      <c r="AP256" s="137"/>
      <c r="AQ256" s="137"/>
      <c r="AR256" s="137"/>
      <c r="AS256" s="137"/>
    </row>
    <row r="257" ht="18.0" customHeight="1">
      <c r="A257" s="137"/>
      <c r="B257" s="137"/>
      <c r="C257" s="137"/>
      <c r="D257" s="137"/>
      <c r="E257" s="137"/>
      <c r="F257" s="137"/>
      <c r="G257" s="138"/>
      <c r="H257" s="139"/>
      <c r="I257" s="137"/>
      <c r="J257" s="137"/>
      <c r="K257" s="137"/>
      <c r="L257" s="137"/>
      <c r="M257" s="137"/>
      <c r="N257" s="137"/>
      <c r="O257" s="137"/>
      <c r="P257" s="137"/>
      <c r="Q257" s="140"/>
      <c r="R257" s="137"/>
      <c r="S257" s="137"/>
      <c r="T257" s="137"/>
      <c r="U257" s="137"/>
      <c r="V257" s="137"/>
      <c r="W257" s="137"/>
      <c r="X257" s="137"/>
      <c r="Y257" s="137"/>
      <c r="Z257" s="137"/>
      <c r="AA257" s="137"/>
      <c r="AB257" s="137"/>
      <c r="AC257" s="137"/>
      <c r="AD257" s="137"/>
      <c r="AE257" s="137"/>
      <c r="AF257" s="137"/>
      <c r="AG257" s="137"/>
      <c r="AH257" s="137"/>
      <c r="AI257" s="137"/>
      <c r="AJ257" s="137"/>
      <c r="AK257" s="137"/>
      <c r="AL257" s="137"/>
      <c r="AM257" s="137"/>
      <c r="AN257" s="137"/>
      <c r="AO257" s="137"/>
      <c r="AP257" s="137"/>
      <c r="AQ257" s="137"/>
      <c r="AR257" s="137"/>
      <c r="AS257" s="137"/>
    </row>
    <row r="258" ht="18.0" customHeight="1">
      <c r="A258" s="137"/>
      <c r="B258" s="137"/>
      <c r="C258" s="137"/>
      <c r="D258" s="137"/>
      <c r="E258" s="137"/>
      <c r="F258" s="137"/>
      <c r="G258" s="138"/>
      <c r="H258" s="139"/>
      <c r="I258" s="137"/>
      <c r="J258" s="137"/>
      <c r="K258" s="137"/>
      <c r="L258" s="137"/>
      <c r="M258" s="137"/>
      <c r="N258" s="137"/>
      <c r="O258" s="137"/>
      <c r="P258" s="137"/>
      <c r="Q258" s="140"/>
      <c r="R258" s="137"/>
      <c r="S258" s="137"/>
      <c r="T258" s="137"/>
      <c r="U258" s="137"/>
      <c r="V258" s="137"/>
      <c r="W258" s="137"/>
      <c r="X258" s="137"/>
      <c r="Y258" s="137"/>
      <c r="Z258" s="137"/>
      <c r="AA258" s="137"/>
      <c r="AB258" s="137"/>
      <c r="AC258" s="137"/>
      <c r="AD258" s="137"/>
      <c r="AE258" s="137"/>
      <c r="AF258" s="137"/>
      <c r="AG258" s="137"/>
      <c r="AH258" s="137"/>
      <c r="AI258" s="137"/>
      <c r="AJ258" s="137"/>
      <c r="AK258" s="137"/>
      <c r="AL258" s="137"/>
      <c r="AM258" s="137"/>
      <c r="AN258" s="137"/>
      <c r="AO258" s="137"/>
      <c r="AP258" s="137"/>
      <c r="AQ258" s="137"/>
      <c r="AR258" s="137"/>
      <c r="AS258" s="137"/>
    </row>
    <row r="259" ht="18.0" customHeight="1">
      <c r="A259" s="137"/>
      <c r="B259" s="137"/>
      <c r="C259" s="137"/>
      <c r="D259" s="137"/>
      <c r="E259" s="137"/>
      <c r="F259" s="137"/>
      <c r="G259" s="138"/>
      <c r="H259" s="139"/>
      <c r="I259" s="137"/>
      <c r="J259" s="137"/>
      <c r="K259" s="137"/>
      <c r="L259" s="137"/>
      <c r="M259" s="137"/>
      <c r="N259" s="137"/>
      <c r="O259" s="137"/>
      <c r="P259" s="137"/>
      <c r="Q259" s="140"/>
      <c r="R259" s="137"/>
      <c r="S259" s="137"/>
      <c r="T259" s="137"/>
      <c r="U259" s="137"/>
      <c r="V259" s="137"/>
      <c r="W259" s="137"/>
      <c r="X259" s="137"/>
      <c r="Y259" s="137"/>
      <c r="Z259" s="137"/>
      <c r="AA259" s="137"/>
      <c r="AB259" s="137"/>
      <c r="AC259" s="137"/>
      <c r="AD259" s="137"/>
      <c r="AE259" s="137"/>
      <c r="AF259" s="137"/>
      <c r="AG259" s="137"/>
      <c r="AH259" s="137"/>
      <c r="AI259" s="137"/>
      <c r="AJ259" s="137"/>
      <c r="AK259" s="137"/>
      <c r="AL259" s="137"/>
      <c r="AM259" s="137"/>
      <c r="AN259" s="137"/>
      <c r="AO259" s="137"/>
      <c r="AP259" s="137"/>
      <c r="AQ259" s="137"/>
      <c r="AR259" s="137"/>
      <c r="AS259" s="137"/>
    </row>
    <row r="260" ht="18.0" customHeight="1">
      <c r="A260" s="137"/>
      <c r="B260" s="137"/>
      <c r="C260" s="137"/>
      <c r="D260" s="137"/>
      <c r="E260" s="137"/>
      <c r="F260" s="137"/>
      <c r="G260" s="138"/>
      <c r="H260" s="139"/>
      <c r="I260" s="137"/>
      <c r="J260" s="137"/>
      <c r="K260" s="137"/>
      <c r="L260" s="137"/>
      <c r="M260" s="137"/>
      <c r="N260" s="137"/>
      <c r="O260" s="137"/>
      <c r="P260" s="137"/>
      <c r="Q260" s="140"/>
      <c r="R260" s="137"/>
      <c r="S260" s="137"/>
      <c r="T260" s="137"/>
      <c r="U260" s="137"/>
      <c r="V260" s="137"/>
      <c r="W260" s="137"/>
      <c r="X260" s="137"/>
      <c r="Y260" s="137"/>
      <c r="Z260" s="137"/>
      <c r="AA260" s="137"/>
      <c r="AB260" s="137"/>
      <c r="AC260" s="137"/>
      <c r="AD260" s="137"/>
      <c r="AE260" s="137"/>
      <c r="AF260" s="137"/>
      <c r="AG260" s="137"/>
      <c r="AH260" s="137"/>
      <c r="AI260" s="137"/>
      <c r="AJ260" s="137"/>
      <c r="AK260" s="137"/>
      <c r="AL260" s="137"/>
      <c r="AM260" s="137"/>
      <c r="AN260" s="137"/>
      <c r="AO260" s="137"/>
      <c r="AP260" s="137"/>
      <c r="AQ260" s="137"/>
      <c r="AR260" s="137"/>
      <c r="AS260" s="137"/>
    </row>
    <row r="261" ht="18.0" customHeight="1">
      <c r="A261" s="137"/>
      <c r="B261" s="137"/>
      <c r="C261" s="137"/>
      <c r="D261" s="137"/>
      <c r="E261" s="137"/>
      <c r="F261" s="137"/>
      <c r="G261" s="138"/>
      <c r="H261" s="139"/>
      <c r="I261" s="137"/>
      <c r="J261" s="137"/>
      <c r="K261" s="137"/>
      <c r="L261" s="137"/>
      <c r="M261" s="137"/>
      <c r="N261" s="137"/>
      <c r="O261" s="137"/>
      <c r="P261" s="137"/>
      <c r="Q261" s="140"/>
      <c r="R261" s="137"/>
      <c r="S261" s="137"/>
      <c r="T261" s="137"/>
      <c r="U261" s="137"/>
      <c r="V261" s="137"/>
      <c r="W261" s="137"/>
      <c r="X261" s="137"/>
      <c r="Y261" s="137"/>
      <c r="Z261" s="137"/>
      <c r="AA261" s="137"/>
      <c r="AB261" s="137"/>
      <c r="AC261" s="137"/>
      <c r="AD261" s="137"/>
      <c r="AE261" s="137"/>
      <c r="AF261" s="137"/>
      <c r="AG261" s="137"/>
      <c r="AH261" s="137"/>
      <c r="AI261" s="137"/>
      <c r="AJ261" s="137"/>
      <c r="AK261" s="137"/>
      <c r="AL261" s="137"/>
      <c r="AM261" s="137"/>
      <c r="AN261" s="137"/>
      <c r="AO261" s="137"/>
      <c r="AP261" s="137"/>
      <c r="AQ261" s="137"/>
      <c r="AR261" s="137"/>
      <c r="AS261" s="137"/>
    </row>
    <row r="262" ht="18.0" customHeight="1">
      <c r="A262" s="137"/>
      <c r="B262" s="137"/>
      <c r="C262" s="137"/>
      <c r="D262" s="137"/>
      <c r="E262" s="137"/>
      <c r="F262" s="137"/>
      <c r="G262" s="138"/>
      <c r="H262" s="139"/>
      <c r="I262" s="137"/>
      <c r="J262" s="137"/>
      <c r="K262" s="137"/>
      <c r="L262" s="137"/>
      <c r="M262" s="137"/>
      <c r="N262" s="137"/>
      <c r="O262" s="137"/>
      <c r="P262" s="137"/>
      <c r="Q262" s="140"/>
      <c r="R262" s="137"/>
      <c r="S262" s="137"/>
      <c r="T262" s="137"/>
      <c r="U262" s="137"/>
      <c r="V262" s="137"/>
      <c r="W262" s="137"/>
      <c r="X262" s="137"/>
      <c r="Y262" s="137"/>
      <c r="Z262" s="137"/>
      <c r="AA262" s="137"/>
      <c r="AB262" s="137"/>
      <c r="AC262" s="137"/>
      <c r="AD262" s="137"/>
      <c r="AE262" s="137"/>
      <c r="AF262" s="137"/>
      <c r="AG262" s="137"/>
      <c r="AH262" s="137"/>
      <c r="AI262" s="137"/>
      <c r="AJ262" s="137"/>
      <c r="AK262" s="137"/>
      <c r="AL262" s="137"/>
      <c r="AM262" s="137"/>
      <c r="AN262" s="137"/>
      <c r="AO262" s="137"/>
      <c r="AP262" s="137"/>
      <c r="AQ262" s="137"/>
      <c r="AR262" s="137"/>
      <c r="AS262" s="137"/>
    </row>
    <row r="263" ht="18.0" customHeight="1">
      <c r="A263" s="137"/>
      <c r="B263" s="137"/>
      <c r="C263" s="137"/>
      <c r="D263" s="137"/>
      <c r="E263" s="137"/>
      <c r="F263" s="137"/>
      <c r="G263" s="138"/>
      <c r="H263" s="139"/>
      <c r="I263" s="137"/>
      <c r="J263" s="137"/>
      <c r="K263" s="137"/>
      <c r="L263" s="137"/>
      <c r="M263" s="137"/>
      <c r="N263" s="137"/>
      <c r="O263" s="137"/>
      <c r="P263" s="137"/>
      <c r="Q263" s="140"/>
      <c r="R263" s="137"/>
      <c r="S263" s="137"/>
      <c r="T263" s="137"/>
      <c r="U263" s="137"/>
      <c r="V263" s="137"/>
      <c r="W263" s="137"/>
      <c r="X263" s="137"/>
      <c r="Y263" s="137"/>
      <c r="Z263" s="137"/>
      <c r="AA263" s="137"/>
      <c r="AB263" s="137"/>
      <c r="AC263" s="137"/>
      <c r="AD263" s="137"/>
      <c r="AE263" s="137"/>
      <c r="AF263" s="137"/>
      <c r="AG263" s="137"/>
      <c r="AH263" s="137"/>
      <c r="AI263" s="137"/>
      <c r="AJ263" s="137"/>
      <c r="AK263" s="137"/>
      <c r="AL263" s="137"/>
      <c r="AM263" s="137"/>
      <c r="AN263" s="137"/>
      <c r="AO263" s="137"/>
      <c r="AP263" s="137"/>
      <c r="AQ263" s="137"/>
      <c r="AR263" s="137"/>
      <c r="AS263" s="137"/>
    </row>
    <row r="264" ht="18.0" customHeight="1">
      <c r="A264" s="137"/>
      <c r="B264" s="137"/>
      <c r="C264" s="137"/>
      <c r="D264" s="137"/>
      <c r="E264" s="137"/>
      <c r="F264" s="137"/>
      <c r="G264" s="138"/>
      <c r="H264" s="139"/>
      <c r="I264" s="137"/>
      <c r="J264" s="137"/>
      <c r="K264" s="137"/>
      <c r="L264" s="137"/>
      <c r="M264" s="137"/>
      <c r="N264" s="137"/>
      <c r="O264" s="137"/>
      <c r="P264" s="137"/>
      <c r="Q264" s="140"/>
      <c r="R264" s="137"/>
      <c r="S264" s="137"/>
      <c r="T264" s="137"/>
      <c r="U264" s="137"/>
      <c r="V264" s="137"/>
      <c r="W264" s="137"/>
      <c r="X264" s="137"/>
      <c r="Y264" s="137"/>
      <c r="Z264" s="137"/>
      <c r="AA264" s="137"/>
      <c r="AB264" s="137"/>
      <c r="AC264" s="137"/>
      <c r="AD264" s="137"/>
      <c r="AE264" s="137"/>
      <c r="AF264" s="137"/>
      <c r="AG264" s="137"/>
      <c r="AH264" s="137"/>
      <c r="AI264" s="137"/>
      <c r="AJ264" s="137"/>
      <c r="AK264" s="137"/>
      <c r="AL264" s="137"/>
      <c r="AM264" s="137"/>
      <c r="AN264" s="137"/>
      <c r="AO264" s="137"/>
      <c r="AP264" s="137"/>
      <c r="AQ264" s="137"/>
      <c r="AR264" s="137"/>
      <c r="AS264" s="137"/>
    </row>
    <row r="265" ht="18.0" customHeight="1">
      <c r="A265" s="137"/>
      <c r="B265" s="137"/>
      <c r="C265" s="137"/>
      <c r="D265" s="137"/>
      <c r="E265" s="137"/>
      <c r="F265" s="137"/>
      <c r="G265" s="138"/>
      <c r="H265" s="139"/>
      <c r="I265" s="137"/>
      <c r="J265" s="137"/>
      <c r="K265" s="137"/>
      <c r="L265" s="137"/>
      <c r="M265" s="137"/>
      <c r="N265" s="137"/>
      <c r="O265" s="137"/>
      <c r="P265" s="137"/>
      <c r="Q265" s="140"/>
      <c r="R265" s="137"/>
      <c r="S265" s="137"/>
      <c r="T265" s="137"/>
      <c r="U265" s="137"/>
      <c r="V265" s="137"/>
      <c r="W265" s="137"/>
      <c r="X265" s="137"/>
      <c r="Y265" s="137"/>
      <c r="Z265" s="137"/>
      <c r="AA265" s="137"/>
      <c r="AB265" s="137"/>
      <c r="AC265" s="137"/>
      <c r="AD265" s="137"/>
      <c r="AE265" s="137"/>
      <c r="AF265" s="137"/>
      <c r="AG265" s="137"/>
      <c r="AH265" s="137"/>
      <c r="AI265" s="137"/>
      <c r="AJ265" s="137"/>
      <c r="AK265" s="137"/>
      <c r="AL265" s="137"/>
      <c r="AM265" s="137"/>
      <c r="AN265" s="137"/>
      <c r="AO265" s="137"/>
      <c r="AP265" s="137"/>
      <c r="AQ265" s="137"/>
      <c r="AR265" s="137"/>
      <c r="AS265" s="137"/>
    </row>
    <row r="266" ht="18.0" customHeight="1">
      <c r="A266" s="137"/>
      <c r="B266" s="137"/>
      <c r="C266" s="137"/>
      <c r="D266" s="137"/>
      <c r="E266" s="137"/>
      <c r="F266" s="137"/>
      <c r="G266" s="138"/>
      <c r="H266" s="139"/>
      <c r="I266" s="137"/>
      <c r="J266" s="137"/>
      <c r="K266" s="137"/>
      <c r="L266" s="137"/>
      <c r="M266" s="137"/>
      <c r="N266" s="137"/>
      <c r="O266" s="137"/>
      <c r="P266" s="137"/>
      <c r="Q266" s="140"/>
      <c r="R266" s="137"/>
      <c r="S266" s="137"/>
      <c r="T266" s="137"/>
      <c r="U266" s="137"/>
      <c r="V266" s="137"/>
      <c r="W266" s="137"/>
      <c r="X266" s="137"/>
      <c r="Y266" s="137"/>
      <c r="Z266" s="137"/>
      <c r="AA266" s="137"/>
      <c r="AB266" s="137"/>
      <c r="AC266" s="137"/>
      <c r="AD266" s="137"/>
      <c r="AE266" s="137"/>
      <c r="AF266" s="137"/>
      <c r="AG266" s="137"/>
      <c r="AH266" s="137"/>
      <c r="AI266" s="137"/>
      <c r="AJ266" s="137"/>
      <c r="AK266" s="137"/>
      <c r="AL266" s="137"/>
      <c r="AM266" s="137"/>
      <c r="AN266" s="137"/>
      <c r="AO266" s="137"/>
      <c r="AP266" s="137"/>
      <c r="AQ266" s="137"/>
      <c r="AR266" s="137"/>
      <c r="AS266" s="137"/>
    </row>
    <row r="267" ht="18.0" customHeight="1">
      <c r="A267" s="137"/>
      <c r="B267" s="137"/>
      <c r="C267" s="137"/>
      <c r="D267" s="137"/>
      <c r="E267" s="137"/>
      <c r="F267" s="137"/>
      <c r="G267" s="138"/>
      <c r="H267" s="139"/>
      <c r="I267" s="137"/>
      <c r="J267" s="137"/>
      <c r="K267" s="137"/>
      <c r="L267" s="137"/>
      <c r="M267" s="137"/>
      <c r="N267" s="137"/>
      <c r="O267" s="137"/>
      <c r="P267" s="137"/>
      <c r="Q267" s="140"/>
      <c r="R267" s="137"/>
      <c r="S267" s="137"/>
      <c r="T267" s="137"/>
      <c r="U267" s="137"/>
      <c r="V267" s="137"/>
      <c r="W267" s="137"/>
      <c r="X267" s="137"/>
      <c r="Y267" s="137"/>
      <c r="Z267" s="137"/>
      <c r="AA267" s="137"/>
      <c r="AB267" s="137"/>
      <c r="AC267" s="137"/>
      <c r="AD267" s="137"/>
      <c r="AE267" s="137"/>
      <c r="AF267" s="137"/>
      <c r="AG267" s="137"/>
      <c r="AH267" s="137"/>
      <c r="AI267" s="137"/>
      <c r="AJ267" s="137"/>
      <c r="AK267" s="137"/>
      <c r="AL267" s="137"/>
      <c r="AM267" s="137"/>
      <c r="AN267" s="137"/>
      <c r="AO267" s="137"/>
      <c r="AP267" s="137"/>
      <c r="AQ267" s="137"/>
      <c r="AR267" s="137"/>
      <c r="AS267" s="137"/>
    </row>
    <row r="268" ht="18.0" customHeight="1">
      <c r="A268" s="137"/>
      <c r="B268" s="137"/>
      <c r="C268" s="137"/>
      <c r="D268" s="137"/>
      <c r="E268" s="137"/>
      <c r="F268" s="137"/>
      <c r="G268" s="138"/>
      <c r="H268" s="139"/>
      <c r="I268" s="137"/>
      <c r="J268" s="137"/>
      <c r="K268" s="137"/>
      <c r="L268" s="137"/>
      <c r="M268" s="137"/>
      <c r="N268" s="137"/>
      <c r="O268" s="137"/>
      <c r="P268" s="137"/>
      <c r="Q268" s="140"/>
      <c r="R268" s="137"/>
      <c r="S268" s="137"/>
      <c r="T268" s="137"/>
      <c r="U268" s="137"/>
      <c r="V268" s="137"/>
      <c r="W268" s="137"/>
      <c r="X268" s="137"/>
      <c r="Y268" s="137"/>
      <c r="Z268" s="137"/>
      <c r="AA268" s="137"/>
      <c r="AB268" s="137"/>
      <c r="AC268" s="137"/>
      <c r="AD268" s="137"/>
      <c r="AE268" s="137"/>
      <c r="AF268" s="137"/>
      <c r="AG268" s="137"/>
      <c r="AH268" s="137"/>
      <c r="AI268" s="137"/>
      <c r="AJ268" s="137"/>
      <c r="AK268" s="137"/>
      <c r="AL268" s="137"/>
      <c r="AM268" s="137"/>
      <c r="AN268" s="137"/>
      <c r="AO268" s="137"/>
      <c r="AP268" s="137"/>
      <c r="AQ268" s="137"/>
      <c r="AR268" s="137"/>
      <c r="AS268" s="137"/>
    </row>
    <row r="269" ht="18.0" customHeight="1">
      <c r="A269" s="137"/>
      <c r="B269" s="137"/>
      <c r="C269" s="137"/>
      <c r="D269" s="137"/>
      <c r="E269" s="137"/>
      <c r="F269" s="137"/>
      <c r="G269" s="138"/>
      <c r="H269" s="139"/>
      <c r="I269" s="137"/>
      <c r="J269" s="137"/>
      <c r="K269" s="137"/>
      <c r="L269" s="137"/>
      <c r="M269" s="137"/>
      <c r="N269" s="137"/>
      <c r="O269" s="137"/>
      <c r="P269" s="137"/>
      <c r="Q269" s="140"/>
      <c r="R269" s="137"/>
      <c r="S269" s="137"/>
      <c r="T269" s="137"/>
      <c r="U269" s="137"/>
      <c r="V269" s="137"/>
      <c r="W269" s="137"/>
      <c r="X269" s="137"/>
      <c r="Y269" s="137"/>
      <c r="Z269" s="137"/>
      <c r="AA269" s="137"/>
      <c r="AB269" s="137"/>
      <c r="AC269" s="137"/>
      <c r="AD269" s="137"/>
      <c r="AE269" s="137"/>
      <c r="AF269" s="137"/>
      <c r="AG269" s="137"/>
      <c r="AH269" s="137"/>
      <c r="AI269" s="137"/>
      <c r="AJ269" s="137"/>
      <c r="AK269" s="137"/>
      <c r="AL269" s="137"/>
      <c r="AM269" s="137"/>
      <c r="AN269" s="137"/>
      <c r="AO269" s="137"/>
      <c r="AP269" s="137"/>
      <c r="AQ269" s="137"/>
      <c r="AR269" s="137"/>
      <c r="AS269" s="137"/>
    </row>
    <row r="270" ht="18.0" customHeight="1">
      <c r="A270" s="137"/>
      <c r="B270" s="137"/>
      <c r="C270" s="137"/>
      <c r="D270" s="137"/>
      <c r="E270" s="137"/>
      <c r="F270" s="137"/>
      <c r="G270" s="138"/>
      <c r="H270" s="139"/>
      <c r="I270" s="137"/>
      <c r="J270" s="137"/>
      <c r="K270" s="137"/>
      <c r="L270" s="137"/>
      <c r="M270" s="137"/>
      <c r="N270" s="137"/>
      <c r="O270" s="137"/>
      <c r="P270" s="137"/>
      <c r="Q270" s="140"/>
      <c r="R270" s="137"/>
      <c r="S270" s="137"/>
      <c r="T270" s="137"/>
      <c r="U270" s="137"/>
      <c r="V270" s="137"/>
      <c r="W270" s="137"/>
      <c r="X270" s="137"/>
      <c r="Y270" s="137"/>
      <c r="Z270" s="137"/>
      <c r="AA270" s="137"/>
      <c r="AB270" s="137"/>
      <c r="AC270" s="137"/>
      <c r="AD270" s="137"/>
      <c r="AE270" s="137"/>
      <c r="AF270" s="137"/>
      <c r="AG270" s="137"/>
      <c r="AH270" s="137"/>
      <c r="AI270" s="137"/>
      <c r="AJ270" s="137"/>
      <c r="AK270" s="137"/>
      <c r="AL270" s="137"/>
      <c r="AM270" s="137"/>
      <c r="AN270" s="137"/>
      <c r="AO270" s="137"/>
      <c r="AP270" s="137"/>
      <c r="AQ270" s="137"/>
      <c r="AR270" s="137"/>
      <c r="AS270" s="137"/>
    </row>
    <row r="271" ht="18.0" customHeight="1">
      <c r="A271" s="137"/>
      <c r="B271" s="137"/>
      <c r="C271" s="137"/>
      <c r="D271" s="137"/>
      <c r="E271" s="137"/>
      <c r="F271" s="137"/>
      <c r="G271" s="138"/>
      <c r="H271" s="139"/>
      <c r="I271" s="137"/>
      <c r="J271" s="137"/>
      <c r="K271" s="137"/>
      <c r="L271" s="137"/>
      <c r="M271" s="137"/>
      <c r="N271" s="137"/>
      <c r="O271" s="137"/>
      <c r="P271" s="137"/>
      <c r="Q271" s="140"/>
      <c r="R271" s="137"/>
      <c r="S271" s="137"/>
      <c r="T271" s="137"/>
      <c r="U271" s="137"/>
      <c r="V271" s="137"/>
      <c r="W271" s="137"/>
      <c r="X271" s="137"/>
      <c r="Y271" s="137"/>
      <c r="Z271" s="137"/>
      <c r="AA271" s="137"/>
      <c r="AB271" s="137"/>
      <c r="AC271" s="137"/>
      <c r="AD271" s="137"/>
      <c r="AE271" s="137"/>
      <c r="AF271" s="137"/>
      <c r="AG271" s="137"/>
      <c r="AH271" s="137"/>
      <c r="AI271" s="137"/>
      <c r="AJ271" s="137"/>
      <c r="AK271" s="137"/>
      <c r="AL271" s="137"/>
      <c r="AM271" s="137"/>
      <c r="AN271" s="137"/>
      <c r="AO271" s="137"/>
      <c r="AP271" s="137"/>
      <c r="AQ271" s="137"/>
      <c r="AR271" s="137"/>
      <c r="AS271" s="137"/>
    </row>
    <row r="272" ht="18.0" customHeight="1">
      <c r="A272" s="137"/>
      <c r="B272" s="137"/>
      <c r="C272" s="137"/>
      <c r="D272" s="137"/>
      <c r="E272" s="137"/>
      <c r="F272" s="137"/>
      <c r="G272" s="138"/>
      <c r="H272" s="139"/>
      <c r="I272" s="137"/>
      <c r="J272" s="137"/>
      <c r="K272" s="137"/>
      <c r="L272" s="137"/>
      <c r="M272" s="137"/>
      <c r="N272" s="137"/>
      <c r="O272" s="137"/>
      <c r="P272" s="137"/>
      <c r="Q272" s="140"/>
      <c r="R272" s="137"/>
      <c r="S272" s="137"/>
      <c r="T272" s="137"/>
      <c r="U272" s="137"/>
      <c r="V272" s="137"/>
      <c r="W272" s="137"/>
      <c r="X272" s="137"/>
      <c r="Y272" s="137"/>
      <c r="Z272" s="137"/>
      <c r="AA272" s="137"/>
      <c r="AB272" s="137"/>
      <c r="AC272" s="137"/>
      <c r="AD272" s="137"/>
      <c r="AE272" s="137"/>
      <c r="AF272" s="137"/>
      <c r="AG272" s="137"/>
      <c r="AH272" s="137"/>
      <c r="AI272" s="137"/>
      <c r="AJ272" s="137"/>
      <c r="AK272" s="137"/>
      <c r="AL272" s="137"/>
      <c r="AM272" s="137"/>
      <c r="AN272" s="137"/>
      <c r="AO272" s="137"/>
      <c r="AP272" s="137"/>
      <c r="AQ272" s="137"/>
      <c r="AR272" s="137"/>
      <c r="AS272" s="137"/>
    </row>
    <row r="273" ht="18.0" customHeight="1">
      <c r="A273" s="137"/>
      <c r="B273" s="137"/>
      <c r="C273" s="137"/>
      <c r="D273" s="137"/>
      <c r="E273" s="137"/>
      <c r="F273" s="137"/>
      <c r="G273" s="138"/>
      <c r="H273" s="139"/>
      <c r="I273" s="137"/>
      <c r="J273" s="137"/>
      <c r="K273" s="137"/>
      <c r="L273" s="137"/>
      <c r="M273" s="137"/>
      <c r="N273" s="137"/>
      <c r="O273" s="137"/>
      <c r="P273" s="137"/>
      <c r="Q273" s="140"/>
      <c r="R273" s="137"/>
      <c r="S273" s="137"/>
      <c r="T273" s="137"/>
      <c r="U273" s="137"/>
      <c r="V273" s="137"/>
      <c r="W273" s="137"/>
      <c r="X273" s="137"/>
      <c r="Y273" s="137"/>
      <c r="Z273" s="137"/>
      <c r="AA273" s="137"/>
      <c r="AB273" s="137"/>
      <c r="AC273" s="137"/>
      <c r="AD273" s="137"/>
      <c r="AE273" s="137"/>
      <c r="AF273" s="137"/>
      <c r="AG273" s="137"/>
      <c r="AH273" s="137"/>
      <c r="AI273" s="137"/>
      <c r="AJ273" s="137"/>
      <c r="AK273" s="137"/>
      <c r="AL273" s="137"/>
      <c r="AM273" s="137"/>
      <c r="AN273" s="137"/>
      <c r="AO273" s="137"/>
      <c r="AP273" s="137"/>
      <c r="AQ273" s="137"/>
      <c r="AR273" s="137"/>
      <c r="AS273" s="137"/>
    </row>
    <row r="274" ht="18.0" customHeight="1">
      <c r="A274" s="137"/>
      <c r="B274" s="137"/>
      <c r="C274" s="137"/>
      <c r="D274" s="137"/>
      <c r="E274" s="137"/>
      <c r="F274" s="137"/>
      <c r="G274" s="138"/>
      <c r="H274" s="139"/>
      <c r="I274" s="137"/>
      <c r="J274" s="137"/>
      <c r="K274" s="137"/>
      <c r="L274" s="137"/>
      <c r="M274" s="137"/>
      <c r="N274" s="137"/>
      <c r="O274" s="137"/>
      <c r="P274" s="137"/>
      <c r="Q274" s="140"/>
      <c r="R274" s="137"/>
      <c r="S274" s="137"/>
      <c r="T274" s="137"/>
      <c r="U274" s="137"/>
      <c r="V274" s="137"/>
      <c r="W274" s="137"/>
      <c r="X274" s="137"/>
      <c r="Y274" s="137"/>
      <c r="Z274" s="137"/>
      <c r="AA274" s="137"/>
      <c r="AB274" s="137"/>
      <c r="AC274" s="137"/>
      <c r="AD274" s="137"/>
      <c r="AE274" s="137"/>
      <c r="AF274" s="137"/>
      <c r="AG274" s="137"/>
      <c r="AH274" s="137"/>
      <c r="AI274" s="137"/>
      <c r="AJ274" s="137"/>
      <c r="AK274" s="137"/>
      <c r="AL274" s="137"/>
      <c r="AM274" s="137"/>
      <c r="AN274" s="137"/>
      <c r="AO274" s="137"/>
      <c r="AP274" s="137"/>
      <c r="AQ274" s="137"/>
      <c r="AR274" s="137"/>
      <c r="AS274" s="137"/>
    </row>
    <row r="275" ht="18.0" customHeight="1">
      <c r="A275" s="137"/>
      <c r="B275" s="137"/>
      <c r="C275" s="137"/>
      <c r="D275" s="137"/>
      <c r="E275" s="137"/>
      <c r="F275" s="137"/>
      <c r="G275" s="138"/>
      <c r="H275" s="139"/>
      <c r="I275" s="137"/>
      <c r="J275" s="137"/>
      <c r="K275" s="137"/>
      <c r="L275" s="137"/>
      <c r="M275" s="137"/>
      <c r="N275" s="137"/>
      <c r="O275" s="137"/>
      <c r="P275" s="137"/>
      <c r="Q275" s="140"/>
      <c r="R275" s="137"/>
      <c r="S275" s="137"/>
      <c r="T275" s="137"/>
      <c r="U275" s="137"/>
      <c r="V275" s="137"/>
      <c r="W275" s="137"/>
      <c r="X275" s="137"/>
      <c r="Y275" s="137"/>
      <c r="Z275" s="137"/>
      <c r="AA275" s="137"/>
      <c r="AB275" s="137"/>
      <c r="AC275" s="137"/>
      <c r="AD275" s="137"/>
      <c r="AE275" s="137"/>
      <c r="AF275" s="137"/>
      <c r="AG275" s="137"/>
      <c r="AH275" s="137"/>
      <c r="AI275" s="137"/>
      <c r="AJ275" s="137"/>
      <c r="AK275" s="137"/>
      <c r="AL275" s="137"/>
      <c r="AM275" s="137"/>
      <c r="AN275" s="137"/>
      <c r="AO275" s="137"/>
      <c r="AP275" s="137"/>
      <c r="AQ275" s="137"/>
      <c r="AR275" s="137"/>
      <c r="AS275" s="137"/>
    </row>
    <row r="276" ht="18.0" customHeight="1">
      <c r="A276" s="137"/>
      <c r="B276" s="137"/>
      <c r="C276" s="137"/>
      <c r="D276" s="137"/>
      <c r="E276" s="137"/>
      <c r="F276" s="137"/>
      <c r="G276" s="138"/>
      <c r="H276" s="139"/>
      <c r="I276" s="137"/>
      <c r="J276" s="137"/>
      <c r="K276" s="137"/>
      <c r="L276" s="137"/>
      <c r="M276" s="137"/>
      <c r="N276" s="137"/>
      <c r="O276" s="137"/>
      <c r="P276" s="137"/>
      <c r="Q276" s="140"/>
      <c r="R276" s="137"/>
      <c r="S276" s="137"/>
      <c r="T276" s="137"/>
      <c r="U276" s="137"/>
      <c r="V276" s="137"/>
      <c r="W276" s="137"/>
      <c r="X276" s="137"/>
      <c r="Y276" s="137"/>
      <c r="Z276" s="137"/>
      <c r="AA276" s="137"/>
      <c r="AB276" s="137"/>
      <c r="AC276" s="137"/>
      <c r="AD276" s="137"/>
      <c r="AE276" s="137"/>
      <c r="AF276" s="137"/>
      <c r="AG276" s="137"/>
      <c r="AH276" s="137"/>
      <c r="AI276" s="137"/>
      <c r="AJ276" s="137"/>
      <c r="AK276" s="137"/>
      <c r="AL276" s="137"/>
      <c r="AM276" s="137"/>
      <c r="AN276" s="137"/>
      <c r="AO276" s="137"/>
      <c r="AP276" s="137"/>
      <c r="AQ276" s="137"/>
      <c r="AR276" s="137"/>
      <c r="AS276" s="137"/>
    </row>
    <row r="277" ht="18.0" customHeight="1">
      <c r="A277" s="137"/>
      <c r="B277" s="137"/>
      <c r="C277" s="137"/>
      <c r="D277" s="137"/>
      <c r="E277" s="137"/>
      <c r="F277" s="137"/>
      <c r="G277" s="138"/>
      <c r="H277" s="139"/>
      <c r="I277" s="137"/>
      <c r="J277" s="137"/>
      <c r="K277" s="137"/>
      <c r="L277" s="137"/>
      <c r="M277" s="137"/>
      <c r="N277" s="137"/>
      <c r="O277" s="137"/>
      <c r="P277" s="137"/>
      <c r="Q277" s="140"/>
      <c r="R277" s="137"/>
      <c r="S277" s="137"/>
      <c r="T277" s="137"/>
      <c r="U277" s="137"/>
      <c r="V277" s="137"/>
      <c r="W277" s="137"/>
      <c r="X277" s="137"/>
      <c r="Y277" s="137"/>
      <c r="Z277" s="137"/>
      <c r="AA277" s="137"/>
      <c r="AB277" s="137"/>
      <c r="AC277" s="137"/>
      <c r="AD277" s="137"/>
      <c r="AE277" s="137"/>
      <c r="AF277" s="137"/>
      <c r="AG277" s="137"/>
      <c r="AH277" s="137"/>
      <c r="AI277" s="137"/>
      <c r="AJ277" s="137"/>
      <c r="AK277" s="137"/>
      <c r="AL277" s="137"/>
      <c r="AM277" s="137"/>
      <c r="AN277" s="137"/>
      <c r="AO277" s="137"/>
      <c r="AP277" s="137"/>
      <c r="AQ277" s="137"/>
      <c r="AR277" s="137"/>
      <c r="AS277" s="137"/>
    </row>
    <row r="278" ht="18.0" customHeight="1">
      <c r="A278" s="137"/>
      <c r="B278" s="137"/>
      <c r="C278" s="137"/>
      <c r="D278" s="137"/>
      <c r="E278" s="137"/>
      <c r="F278" s="137"/>
      <c r="G278" s="138"/>
      <c r="H278" s="139"/>
      <c r="I278" s="137"/>
      <c r="J278" s="137"/>
      <c r="K278" s="137"/>
      <c r="L278" s="137"/>
      <c r="M278" s="137"/>
      <c r="N278" s="137"/>
      <c r="O278" s="137"/>
      <c r="P278" s="137"/>
      <c r="Q278" s="140"/>
      <c r="R278" s="137"/>
      <c r="S278" s="137"/>
      <c r="T278" s="137"/>
      <c r="U278" s="137"/>
      <c r="V278" s="137"/>
      <c r="W278" s="137"/>
      <c r="X278" s="137"/>
      <c r="Y278" s="137"/>
      <c r="Z278" s="137"/>
      <c r="AA278" s="137"/>
      <c r="AB278" s="137"/>
      <c r="AC278" s="137"/>
      <c r="AD278" s="137"/>
      <c r="AE278" s="137"/>
      <c r="AF278" s="137"/>
      <c r="AG278" s="137"/>
      <c r="AH278" s="137"/>
      <c r="AI278" s="137"/>
      <c r="AJ278" s="137"/>
      <c r="AK278" s="137"/>
      <c r="AL278" s="137"/>
      <c r="AM278" s="137"/>
      <c r="AN278" s="137"/>
      <c r="AO278" s="137"/>
      <c r="AP278" s="137"/>
      <c r="AQ278" s="137"/>
      <c r="AR278" s="137"/>
      <c r="AS278" s="137"/>
    </row>
    <row r="279" ht="18.0" customHeight="1">
      <c r="A279" s="137"/>
      <c r="B279" s="137"/>
      <c r="C279" s="137"/>
      <c r="D279" s="137"/>
      <c r="E279" s="137"/>
      <c r="F279" s="137"/>
      <c r="G279" s="138"/>
      <c r="H279" s="139"/>
      <c r="I279" s="137"/>
      <c r="J279" s="137"/>
      <c r="K279" s="137"/>
      <c r="L279" s="137"/>
      <c r="M279" s="137"/>
      <c r="N279" s="137"/>
      <c r="O279" s="137"/>
      <c r="P279" s="137"/>
      <c r="Q279" s="140"/>
      <c r="R279" s="137"/>
      <c r="S279" s="137"/>
      <c r="T279" s="137"/>
      <c r="U279" s="137"/>
      <c r="V279" s="137"/>
      <c r="W279" s="137"/>
      <c r="X279" s="137"/>
      <c r="Y279" s="137"/>
      <c r="Z279" s="137"/>
      <c r="AA279" s="137"/>
      <c r="AB279" s="137"/>
      <c r="AC279" s="137"/>
      <c r="AD279" s="137"/>
      <c r="AE279" s="137"/>
      <c r="AF279" s="137"/>
      <c r="AG279" s="137"/>
      <c r="AH279" s="137"/>
      <c r="AI279" s="137"/>
      <c r="AJ279" s="137"/>
      <c r="AK279" s="137"/>
      <c r="AL279" s="137"/>
      <c r="AM279" s="137"/>
      <c r="AN279" s="137"/>
      <c r="AO279" s="137"/>
      <c r="AP279" s="137"/>
      <c r="AQ279" s="137"/>
      <c r="AR279" s="137"/>
      <c r="AS279" s="137"/>
    </row>
    <row r="280" ht="18.0" customHeight="1">
      <c r="A280" s="137"/>
      <c r="B280" s="137"/>
      <c r="C280" s="137"/>
      <c r="D280" s="137"/>
      <c r="E280" s="137"/>
      <c r="F280" s="137"/>
      <c r="G280" s="138"/>
      <c r="H280" s="139"/>
      <c r="I280" s="137"/>
      <c r="J280" s="137"/>
      <c r="K280" s="137"/>
      <c r="L280" s="137"/>
      <c r="M280" s="137"/>
      <c r="N280" s="137"/>
      <c r="O280" s="137"/>
      <c r="P280" s="137"/>
      <c r="Q280" s="140"/>
      <c r="R280" s="137"/>
      <c r="S280" s="137"/>
      <c r="T280" s="137"/>
      <c r="U280" s="137"/>
      <c r="V280" s="137"/>
      <c r="W280" s="137"/>
      <c r="X280" s="137"/>
      <c r="Y280" s="137"/>
      <c r="Z280" s="137"/>
      <c r="AA280" s="137"/>
      <c r="AB280" s="137"/>
      <c r="AC280" s="137"/>
      <c r="AD280" s="137"/>
      <c r="AE280" s="137"/>
      <c r="AF280" s="137"/>
      <c r="AG280" s="137"/>
      <c r="AH280" s="137"/>
      <c r="AI280" s="137"/>
      <c r="AJ280" s="137"/>
      <c r="AK280" s="137"/>
      <c r="AL280" s="137"/>
      <c r="AM280" s="137"/>
      <c r="AN280" s="137"/>
      <c r="AO280" s="137"/>
      <c r="AP280" s="137"/>
      <c r="AQ280" s="137"/>
      <c r="AR280" s="137"/>
      <c r="AS280" s="137"/>
    </row>
    <row r="281" ht="18.0" customHeight="1">
      <c r="A281" s="137"/>
      <c r="B281" s="137"/>
      <c r="C281" s="137"/>
      <c r="D281" s="137"/>
      <c r="E281" s="137"/>
      <c r="F281" s="137"/>
      <c r="G281" s="138"/>
      <c r="H281" s="139"/>
      <c r="I281" s="137"/>
      <c r="J281" s="137"/>
      <c r="K281" s="137"/>
      <c r="L281" s="137"/>
      <c r="M281" s="137"/>
      <c r="N281" s="137"/>
      <c r="O281" s="137"/>
      <c r="P281" s="137"/>
      <c r="Q281" s="140"/>
      <c r="R281" s="137"/>
      <c r="S281" s="137"/>
      <c r="T281" s="137"/>
      <c r="U281" s="137"/>
      <c r="V281" s="137"/>
      <c r="W281" s="137"/>
      <c r="X281" s="137"/>
      <c r="Y281" s="137"/>
      <c r="Z281" s="137"/>
      <c r="AA281" s="137"/>
      <c r="AB281" s="137"/>
      <c r="AC281" s="137"/>
      <c r="AD281" s="137"/>
      <c r="AE281" s="137"/>
      <c r="AF281" s="137"/>
      <c r="AG281" s="137"/>
      <c r="AH281" s="137"/>
      <c r="AI281" s="137"/>
      <c r="AJ281" s="137"/>
      <c r="AK281" s="137"/>
      <c r="AL281" s="137"/>
      <c r="AM281" s="137"/>
      <c r="AN281" s="137"/>
      <c r="AO281" s="137"/>
      <c r="AP281" s="137"/>
      <c r="AQ281" s="137"/>
      <c r="AR281" s="137"/>
      <c r="AS281" s="137"/>
    </row>
    <row r="282" ht="18.0" customHeight="1">
      <c r="A282" s="137"/>
      <c r="B282" s="137"/>
      <c r="C282" s="137"/>
      <c r="D282" s="137"/>
      <c r="E282" s="137"/>
      <c r="F282" s="137"/>
      <c r="G282" s="138"/>
      <c r="H282" s="139"/>
      <c r="I282" s="137"/>
      <c r="J282" s="137"/>
      <c r="K282" s="137"/>
      <c r="L282" s="137"/>
      <c r="M282" s="137"/>
      <c r="N282" s="137"/>
      <c r="O282" s="137"/>
      <c r="P282" s="137"/>
      <c r="Q282" s="140"/>
      <c r="R282" s="137"/>
      <c r="S282" s="137"/>
      <c r="T282" s="137"/>
      <c r="U282" s="137"/>
      <c r="V282" s="137"/>
      <c r="W282" s="137"/>
      <c r="X282" s="137"/>
      <c r="Y282" s="137"/>
      <c r="Z282" s="137"/>
      <c r="AA282" s="137"/>
      <c r="AB282" s="137"/>
      <c r="AC282" s="137"/>
      <c r="AD282" s="137"/>
      <c r="AE282" s="137"/>
      <c r="AF282" s="137"/>
      <c r="AG282" s="137"/>
      <c r="AH282" s="137"/>
      <c r="AI282" s="137"/>
      <c r="AJ282" s="137"/>
      <c r="AK282" s="137"/>
      <c r="AL282" s="137"/>
      <c r="AM282" s="137"/>
      <c r="AN282" s="137"/>
      <c r="AO282" s="137"/>
      <c r="AP282" s="137"/>
      <c r="AQ282" s="137"/>
      <c r="AR282" s="137"/>
      <c r="AS282" s="137"/>
    </row>
    <row r="283" ht="18.0" customHeight="1">
      <c r="A283" s="137"/>
      <c r="B283" s="137"/>
      <c r="C283" s="137"/>
      <c r="D283" s="137"/>
      <c r="E283" s="137"/>
      <c r="F283" s="137"/>
      <c r="G283" s="138"/>
      <c r="H283" s="139"/>
      <c r="I283" s="137"/>
      <c r="J283" s="137"/>
      <c r="K283" s="137"/>
      <c r="L283" s="137"/>
      <c r="M283" s="137"/>
      <c r="N283" s="137"/>
      <c r="O283" s="137"/>
      <c r="P283" s="137"/>
      <c r="Q283" s="140"/>
      <c r="R283" s="137"/>
      <c r="S283" s="137"/>
      <c r="T283" s="137"/>
      <c r="U283" s="137"/>
      <c r="V283" s="137"/>
      <c r="W283" s="137"/>
      <c r="X283" s="137"/>
      <c r="Y283" s="137"/>
      <c r="Z283" s="137"/>
      <c r="AA283" s="137"/>
      <c r="AB283" s="137"/>
      <c r="AC283" s="137"/>
      <c r="AD283" s="137"/>
      <c r="AE283" s="137"/>
      <c r="AF283" s="137"/>
      <c r="AG283" s="137"/>
      <c r="AH283" s="137"/>
      <c r="AI283" s="137"/>
      <c r="AJ283" s="137"/>
      <c r="AK283" s="137"/>
      <c r="AL283" s="137"/>
      <c r="AM283" s="137"/>
      <c r="AN283" s="137"/>
      <c r="AO283" s="137"/>
      <c r="AP283" s="137"/>
      <c r="AQ283" s="137"/>
      <c r="AR283" s="137"/>
      <c r="AS283" s="137"/>
    </row>
    <row r="284" ht="18.0" customHeight="1">
      <c r="A284" s="137"/>
      <c r="B284" s="137"/>
      <c r="C284" s="137"/>
      <c r="D284" s="137"/>
      <c r="E284" s="137"/>
      <c r="F284" s="137"/>
      <c r="G284" s="138"/>
      <c r="H284" s="139"/>
      <c r="I284" s="137"/>
      <c r="J284" s="137"/>
      <c r="K284" s="137"/>
      <c r="L284" s="137"/>
      <c r="M284" s="137"/>
      <c r="N284" s="137"/>
      <c r="O284" s="137"/>
      <c r="P284" s="137"/>
      <c r="Q284" s="140"/>
      <c r="R284" s="137"/>
      <c r="S284" s="137"/>
      <c r="T284" s="137"/>
      <c r="U284" s="137"/>
      <c r="V284" s="137"/>
      <c r="W284" s="137"/>
      <c r="X284" s="137"/>
      <c r="Y284" s="137"/>
      <c r="Z284" s="137"/>
      <c r="AA284" s="137"/>
      <c r="AB284" s="137"/>
      <c r="AC284" s="137"/>
      <c r="AD284" s="137"/>
      <c r="AE284" s="137"/>
      <c r="AF284" s="137"/>
      <c r="AG284" s="137"/>
      <c r="AH284" s="137"/>
      <c r="AI284" s="137"/>
      <c r="AJ284" s="137"/>
      <c r="AK284" s="137"/>
      <c r="AL284" s="137"/>
      <c r="AM284" s="137"/>
      <c r="AN284" s="137"/>
      <c r="AO284" s="137"/>
      <c r="AP284" s="137"/>
      <c r="AQ284" s="137"/>
      <c r="AR284" s="137"/>
      <c r="AS284" s="137"/>
    </row>
    <row r="285" ht="18.0" customHeight="1">
      <c r="A285" s="137"/>
      <c r="B285" s="137"/>
      <c r="C285" s="137"/>
      <c r="D285" s="137"/>
      <c r="E285" s="137"/>
      <c r="F285" s="137"/>
      <c r="G285" s="138"/>
      <c r="H285" s="139"/>
      <c r="I285" s="137"/>
      <c r="J285" s="137"/>
      <c r="K285" s="137"/>
      <c r="L285" s="137"/>
      <c r="M285" s="137"/>
      <c r="N285" s="137"/>
      <c r="O285" s="137"/>
      <c r="P285" s="137"/>
      <c r="Q285" s="140"/>
      <c r="R285" s="137"/>
      <c r="S285" s="137"/>
      <c r="T285" s="137"/>
      <c r="U285" s="137"/>
      <c r="V285" s="137"/>
      <c r="W285" s="137"/>
      <c r="X285" s="137"/>
      <c r="Y285" s="137"/>
      <c r="Z285" s="137"/>
      <c r="AA285" s="137"/>
      <c r="AB285" s="137"/>
      <c r="AC285" s="137"/>
      <c r="AD285" s="137"/>
      <c r="AE285" s="137"/>
      <c r="AF285" s="137"/>
      <c r="AG285" s="137"/>
      <c r="AH285" s="137"/>
      <c r="AI285" s="137"/>
      <c r="AJ285" s="137"/>
      <c r="AK285" s="137"/>
      <c r="AL285" s="137"/>
      <c r="AM285" s="137"/>
      <c r="AN285" s="137"/>
      <c r="AO285" s="137"/>
      <c r="AP285" s="137"/>
      <c r="AQ285" s="137"/>
      <c r="AR285" s="137"/>
      <c r="AS285" s="137"/>
    </row>
    <row r="286" ht="18.0" customHeight="1">
      <c r="A286" s="137"/>
      <c r="B286" s="137"/>
      <c r="C286" s="137"/>
      <c r="D286" s="137"/>
      <c r="E286" s="137"/>
      <c r="F286" s="137"/>
      <c r="G286" s="138"/>
      <c r="H286" s="139"/>
      <c r="I286" s="137"/>
      <c r="J286" s="137"/>
      <c r="K286" s="137"/>
      <c r="L286" s="137"/>
      <c r="M286" s="137"/>
      <c r="N286" s="137"/>
      <c r="O286" s="137"/>
      <c r="P286" s="137"/>
      <c r="Q286" s="140"/>
      <c r="R286" s="137"/>
      <c r="S286" s="137"/>
      <c r="T286" s="137"/>
      <c r="U286" s="137"/>
      <c r="V286" s="137"/>
      <c r="W286" s="137"/>
      <c r="X286" s="137"/>
      <c r="Y286" s="137"/>
      <c r="Z286" s="137"/>
      <c r="AA286" s="137"/>
      <c r="AB286" s="137"/>
      <c r="AC286" s="137"/>
      <c r="AD286" s="137"/>
      <c r="AE286" s="137"/>
      <c r="AF286" s="137"/>
      <c r="AG286" s="137"/>
      <c r="AH286" s="137"/>
      <c r="AI286" s="137"/>
      <c r="AJ286" s="137"/>
      <c r="AK286" s="137"/>
      <c r="AL286" s="137"/>
      <c r="AM286" s="137"/>
      <c r="AN286" s="137"/>
      <c r="AO286" s="137"/>
      <c r="AP286" s="137"/>
      <c r="AQ286" s="137"/>
      <c r="AR286" s="137"/>
      <c r="AS286" s="137"/>
    </row>
    <row r="287" ht="18.0" customHeight="1">
      <c r="A287" s="137"/>
      <c r="B287" s="137"/>
      <c r="C287" s="137"/>
      <c r="D287" s="137"/>
      <c r="E287" s="137"/>
      <c r="F287" s="137"/>
      <c r="G287" s="138"/>
      <c r="H287" s="139"/>
      <c r="I287" s="137"/>
      <c r="J287" s="137"/>
      <c r="K287" s="137"/>
      <c r="L287" s="137"/>
      <c r="M287" s="137"/>
      <c r="N287" s="137"/>
      <c r="O287" s="137"/>
      <c r="P287" s="137"/>
      <c r="Q287" s="140"/>
      <c r="R287" s="137"/>
      <c r="S287" s="137"/>
      <c r="T287" s="137"/>
      <c r="U287" s="137"/>
      <c r="V287" s="137"/>
      <c r="W287" s="137"/>
      <c r="X287" s="137"/>
      <c r="Y287" s="137"/>
      <c r="Z287" s="137"/>
      <c r="AA287" s="137"/>
      <c r="AB287" s="137"/>
      <c r="AC287" s="137"/>
      <c r="AD287" s="137"/>
      <c r="AE287" s="137"/>
      <c r="AF287" s="137"/>
      <c r="AG287" s="137"/>
      <c r="AH287" s="137"/>
      <c r="AI287" s="137"/>
      <c r="AJ287" s="137"/>
      <c r="AK287" s="137"/>
      <c r="AL287" s="137"/>
      <c r="AM287" s="137"/>
      <c r="AN287" s="137"/>
      <c r="AO287" s="137"/>
      <c r="AP287" s="137"/>
      <c r="AQ287" s="137"/>
      <c r="AR287" s="137"/>
      <c r="AS287" s="137"/>
    </row>
    <row r="288" ht="18.0" customHeight="1">
      <c r="A288" s="137"/>
      <c r="B288" s="137"/>
      <c r="C288" s="137"/>
      <c r="D288" s="137"/>
      <c r="E288" s="137"/>
      <c r="F288" s="137"/>
      <c r="G288" s="138"/>
      <c r="H288" s="139"/>
      <c r="I288" s="137"/>
      <c r="J288" s="137"/>
      <c r="K288" s="137"/>
      <c r="L288" s="137"/>
      <c r="M288" s="137"/>
      <c r="N288" s="137"/>
      <c r="O288" s="137"/>
      <c r="P288" s="137"/>
      <c r="Q288" s="140"/>
      <c r="R288" s="137"/>
      <c r="S288" s="137"/>
      <c r="T288" s="137"/>
      <c r="U288" s="137"/>
      <c r="V288" s="137"/>
      <c r="W288" s="137"/>
      <c r="X288" s="137"/>
      <c r="Y288" s="137"/>
      <c r="Z288" s="137"/>
      <c r="AA288" s="137"/>
      <c r="AB288" s="137"/>
      <c r="AC288" s="137"/>
      <c r="AD288" s="137"/>
      <c r="AE288" s="137"/>
      <c r="AF288" s="137"/>
      <c r="AG288" s="137"/>
      <c r="AH288" s="137"/>
      <c r="AI288" s="137"/>
      <c r="AJ288" s="137"/>
      <c r="AK288" s="137"/>
      <c r="AL288" s="137"/>
      <c r="AM288" s="137"/>
      <c r="AN288" s="137"/>
      <c r="AO288" s="137"/>
      <c r="AP288" s="137"/>
      <c r="AQ288" s="137"/>
      <c r="AR288" s="137"/>
      <c r="AS288" s="137"/>
    </row>
    <row r="289" ht="18.0" customHeight="1">
      <c r="A289" s="137"/>
      <c r="B289" s="137"/>
      <c r="C289" s="137"/>
      <c r="D289" s="137"/>
      <c r="E289" s="137"/>
      <c r="F289" s="137"/>
      <c r="G289" s="138"/>
      <c r="H289" s="139"/>
      <c r="I289" s="137"/>
      <c r="J289" s="137"/>
      <c r="K289" s="137"/>
      <c r="L289" s="137"/>
      <c r="M289" s="137"/>
      <c r="N289" s="137"/>
      <c r="O289" s="137"/>
      <c r="P289" s="137"/>
      <c r="Q289" s="140"/>
      <c r="R289" s="137"/>
      <c r="S289" s="137"/>
      <c r="T289" s="137"/>
      <c r="U289" s="137"/>
      <c r="V289" s="137"/>
      <c r="W289" s="137"/>
      <c r="X289" s="137"/>
      <c r="Y289" s="137"/>
      <c r="Z289" s="137"/>
      <c r="AA289" s="137"/>
      <c r="AB289" s="137"/>
      <c r="AC289" s="137"/>
      <c r="AD289" s="137"/>
      <c r="AE289" s="137"/>
      <c r="AF289" s="137"/>
      <c r="AG289" s="137"/>
      <c r="AH289" s="137"/>
      <c r="AI289" s="137"/>
      <c r="AJ289" s="137"/>
      <c r="AK289" s="137"/>
      <c r="AL289" s="137"/>
      <c r="AM289" s="137"/>
      <c r="AN289" s="137"/>
      <c r="AO289" s="137"/>
      <c r="AP289" s="137"/>
      <c r="AQ289" s="137"/>
      <c r="AR289" s="137"/>
      <c r="AS289" s="137"/>
    </row>
    <row r="290" ht="18.0" customHeight="1">
      <c r="A290" s="137"/>
      <c r="B290" s="137"/>
      <c r="C290" s="137"/>
      <c r="D290" s="137"/>
      <c r="E290" s="137"/>
      <c r="F290" s="137"/>
      <c r="G290" s="138"/>
      <c r="H290" s="139"/>
      <c r="I290" s="137"/>
      <c r="J290" s="137"/>
      <c r="K290" s="137"/>
      <c r="L290" s="137"/>
      <c r="M290" s="137"/>
      <c r="N290" s="137"/>
      <c r="O290" s="137"/>
      <c r="P290" s="137"/>
      <c r="Q290" s="140"/>
      <c r="R290" s="137"/>
      <c r="S290" s="137"/>
      <c r="T290" s="137"/>
      <c r="U290" s="137"/>
      <c r="V290" s="137"/>
      <c r="W290" s="137"/>
      <c r="X290" s="137"/>
      <c r="Y290" s="137"/>
      <c r="Z290" s="137"/>
      <c r="AA290" s="137"/>
      <c r="AB290" s="137"/>
      <c r="AC290" s="137"/>
      <c r="AD290" s="137"/>
      <c r="AE290" s="137"/>
      <c r="AF290" s="137"/>
      <c r="AG290" s="137"/>
      <c r="AH290" s="137"/>
      <c r="AI290" s="137"/>
      <c r="AJ290" s="137"/>
      <c r="AK290" s="137"/>
      <c r="AL290" s="137"/>
      <c r="AM290" s="137"/>
      <c r="AN290" s="137"/>
      <c r="AO290" s="137"/>
      <c r="AP290" s="137"/>
      <c r="AQ290" s="137"/>
      <c r="AR290" s="137"/>
      <c r="AS290" s="137"/>
    </row>
    <row r="291" ht="18.0" customHeight="1">
      <c r="A291" s="137"/>
      <c r="B291" s="137"/>
      <c r="C291" s="137"/>
      <c r="D291" s="137"/>
      <c r="E291" s="137"/>
      <c r="F291" s="137"/>
      <c r="G291" s="138"/>
      <c r="H291" s="139"/>
      <c r="I291" s="137"/>
      <c r="J291" s="137"/>
      <c r="K291" s="137"/>
      <c r="L291" s="137"/>
      <c r="M291" s="137"/>
      <c r="N291" s="137"/>
      <c r="O291" s="137"/>
      <c r="P291" s="137"/>
      <c r="Q291" s="140"/>
      <c r="R291" s="137"/>
      <c r="S291" s="137"/>
      <c r="T291" s="137"/>
      <c r="U291" s="137"/>
      <c r="V291" s="137"/>
      <c r="W291" s="137"/>
      <c r="X291" s="137"/>
      <c r="Y291" s="137"/>
      <c r="Z291" s="137"/>
      <c r="AA291" s="137"/>
      <c r="AB291" s="137"/>
      <c r="AC291" s="137"/>
      <c r="AD291" s="137"/>
      <c r="AE291" s="137"/>
      <c r="AF291" s="137"/>
      <c r="AG291" s="137"/>
      <c r="AH291" s="137"/>
      <c r="AI291" s="137"/>
      <c r="AJ291" s="137"/>
      <c r="AK291" s="137"/>
      <c r="AL291" s="137"/>
      <c r="AM291" s="137"/>
      <c r="AN291" s="137"/>
      <c r="AO291" s="137"/>
      <c r="AP291" s="137"/>
      <c r="AQ291" s="137"/>
      <c r="AR291" s="137"/>
      <c r="AS291" s="137"/>
    </row>
    <row r="292" ht="18.0" customHeight="1">
      <c r="A292" s="137"/>
      <c r="B292" s="137"/>
      <c r="C292" s="137"/>
      <c r="D292" s="137"/>
      <c r="E292" s="137"/>
      <c r="F292" s="137"/>
      <c r="G292" s="138"/>
      <c r="H292" s="139"/>
      <c r="I292" s="137"/>
      <c r="J292" s="137"/>
      <c r="K292" s="137"/>
      <c r="L292" s="137"/>
      <c r="M292" s="137"/>
      <c r="N292" s="137"/>
      <c r="O292" s="137"/>
      <c r="P292" s="137"/>
      <c r="Q292" s="140"/>
      <c r="R292" s="137"/>
      <c r="S292" s="137"/>
      <c r="T292" s="137"/>
      <c r="U292" s="137"/>
      <c r="V292" s="137"/>
      <c r="W292" s="137"/>
      <c r="X292" s="137"/>
      <c r="Y292" s="137"/>
      <c r="Z292" s="137"/>
      <c r="AA292" s="137"/>
      <c r="AB292" s="137"/>
      <c r="AC292" s="137"/>
      <c r="AD292" s="137"/>
      <c r="AE292" s="137"/>
      <c r="AF292" s="137"/>
      <c r="AG292" s="137"/>
      <c r="AH292" s="137"/>
      <c r="AI292" s="137"/>
      <c r="AJ292" s="137"/>
      <c r="AK292" s="137"/>
      <c r="AL292" s="137"/>
      <c r="AM292" s="137"/>
      <c r="AN292" s="137"/>
      <c r="AO292" s="137"/>
      <c r="AP292" s="137"/>
      <c r="AQ292" s="137"/>
      <c r="AR292" s="137"/>
      <c r="AS292" s="137"/>
    </row>
    <row r="293" ht="18.0" customHeight="1">
      <c r="A293" s="137"/>
      <c r="B293" s="137"/>
      <c r="C293" s="137"/>
      <c r="D293" s="137"/>
      <c r="E293" s="137"/>
      <c r="F293" s="137"/>
      <c r="G293" s="138"/>
      <c r="H293" s="139"/>
      <c r="I293" s="137"/>
      <c r="J293" s="137"/>
      <c r="K293" s="137"/>
      <c r="L293" s="137"/>
      <c r="M293" s="137"/>
      <c r="N293" s="137"/>
      <c r="O293" s="137"/>
      <c r="P293" s="137"/>
      <c r="Q293" s="140"/>
      <c r="R293" s="137"/>
      <c r="S293" s="137"/>
      <c r="T293" s="137"/>
      <c r="U293" s="137"/>
      <c r="V293" s="137"/>
      <c r="W293" s="137"/>
      <c r="X293" s="137"/>
      <c r="Y293" s="137"/>
      <c r="Z293" s="137"/>
      <c r="AA293" s="137"/>
      <c r="AB293" s="137"/>
      <c r="AC293" s="137"/>
      <c r="AD293" s="137"/>
      <c r="AE293" s="137"/>
      <c r="AF293" s="137"/>
      <c r="AG293" s="137"/>
      <c r="AH293" s="137"/>
      <c r="AI293" s="137"/>
      <c r="AJ293" s="137"/>
      <c r="AK293" s="137"/>
      <c r="AL293" s="137"/>
      <c r="AM293" s="137"/>
      <c r="AN293" s="137"/>
      <c r="AO293" s="137"/>
      <c r="AP293" s="137"/>
      <c r="AQ293" s="137"/>
      <c r="AR293" s="137"/>
      <c r="AS293" s="137"/>
    </row>
    <row r="294" ht="18.0" customHeight="1">
      <c r="A294" s="137"/>
      <c r="B294" s="137"/>
      <c r="C294" s="137"/>
      <c r="D294" s="137"/>
      <c r="E294" s="137"/>
      <c r="F294" s="137"/>
      <c r="G294" s="138"/>
      <c r="H294" s="139"/>
      <c r="I294" s="137"/>
      <c r="J294" s="137"/>
      <c r="K294" s="137"/>
      <c r="L294" s="137"/>
      <c r="M294" s="137"/>
      <c r="N294" s="137"/>
      <c r="O294" s="137"/>
      <c r="P294" s="137"/>
      <c r="Q294" s="140"/>
      <c r="R294" s="137"/>
      <c r="S294" s="137"/>
      <c r="T294" s="137"/>
      <c r="U294" s="137"/>
      <c r="V294" s="137"/>
      <c r="W294" s="137"/>
      <c r="X294" s="137"/>
      <c r="Y294" s="137"/>
      <c r="Z294" s="137"/>
      <c r="AA294" s="137"/>
      <c r="AB294" s="137"/>
      <c r="AC294" s="137"/>
      <c r="AD294" s="137"/>
      <c r="AE294" s="137"/>
      <c r="AF294" s="137"/>
      <c r="AG294" s="137"/>
      <c r="AH294" s="137"/>
      <c r="AI294" s="137"/>
      <c r="AJ294" s="137"/>
      <c r="AK294" s="137"/>
      <c r="AL294" s="137"/>
      <c r="AM294" s="137"/>
      <c r="AN294" s="137"/>
      <c r="AO294" s="137"/>
      <c r="AP294" s="137"/>
      <c r="AQ294" s="137"/>
      <c r="AR294" s="137"/>
      <c r="AS294" s="137"/>
    </row>
    <row r="295" ht="18.0" customHeight="1">
      <c r="A295" s="137"/>
      <c r="B295" s="137"/>
      <c r="C295" s="137"/>
      <c r="D295" s="137"/>
      <c r="E295" s="137"/>
      <c r="F295" s="137"/>
      <c r="G295" s="138"/>
      <c r="H295" s="139"/>
      <c r="I295" s="137"/>
      <c r="J295" s="137"/>
      <c r="K295" s="137"/>
      <c r="L295" s="137"/>
      <c r="M295" s="137"/>
      <c r="N295" s="137"/>
      <c r="O295" s="137"/>
      <c r="P295" s="137"/>
      <c r="Q295" s="140"/>
      <c r="R295" s="137"/>
      <c r="S295" s="137"/>
      <c r="T295" s="137"/>
      <c r="U295" s="137"/>
      <c r="V295" s="137"/>
      <c r="W295" s="137"/>
      <c r="X295" s="137"/>
      <c r="Y295" s="137"/>
      <c r="Z295" s="137"/>
      <c r="AA295" s="137"/>
      <c r="AB295" s="137"/>
      <c r="AC295" s="137"/>
      <c r="AD295" s="137"/>
      <c r="AE295" s="137"/>
      <c r="AF295" s="137"/>
      <c r="AG295" s="137"/>
      <c r="AH295" s="137"/>
      <c r="AI295" s="137"/>
      <c r="AJ295" s="137"/>
      <c r="AK295" s="137"/>
      <c r="AL295" s="137"/>
      <c r="AM295" s="137"/>
      <c r="AN295" s="137"/>
      <c r="AO295" s="137"/>
      <c r="AP295" s="137"/>
      <c r="AQ295" s="137"/>
      <c r="AR295" s="137"/>
      <c r="AS295" s="137"/>
    </row>
    <row r="296" ht="18.0" customHeight="1">
      <c r="A296" s="137"/>
      <c r="B296" s="137"/>
      <c r="C296" s="137"/>
      <c r="D296" s="137"/>
      <c r="E296" s="137"/>
      <c r="F296" s="137"/>
      <c r="G296" s="138"/>
      <c r="H296" s="139"/>
      <c r="I296" s="137"/>
      <c r="J296" s="137"/>
      <c r="K296" s="137"/>
      <c r="L296" s="137"/>
      <c r="M296" s="137"/>
      <c r="N296" s="137"/>
      <c r="O296" s="137"/>
      <c r="P296" s="137"/>
      <c r="Q296" s="140"/>
      <c r="R296" s="137"/>
      <c r="S296" s="137"/>
      <c r="T296" s="137"/>
      <c r="U296" s="137"/>
      <c r="V296" s="137"/>
      <c r="W296" s="137"/>
      <c r="X296" s="137"/>
      <c r="Y296" s="137"/>
      <c r="Z296" s="137"/>
      <c r="AA296" s="137"/>
      <c r="AB296" s="137"/>
      <c r="AC296" s="137"/>
      <c r="AD296" s="137"/>
      <c r="AE296" s="137"/>
      <c r="AF296" s="137"/>
      <c r="AG296" s="137"/>
      <c r="AH296" s="137"/>
      <c r="AI296" s="137"/>
      <c r="AJ296" s="137"/>
      <c r="AK296" s="137"/>
      <c r="AL296" s="137"/>
      <c r="AM296" s="137"/>
      <c r="AN296" s="137"/>
      <c r="AO296" s="137"/>
      <c r="AP296" s="137"/>
      <c r="AQ296" s="137"/>
      <c r="AR296" s="137"/>
      <c r="AS296" s="137"/>
    </row>
    <row r="297" ht="18.0" customHeight="1">
      <c r="A297" s="137"/>
      <c r="B297" s="137"/>
      <c r="C297" s="137"/>
      <c r="D297" s="137"/>
      <c r="E297" s="137"/>
      <c r="F297" s="137"/>
      <c r="G297" s="138"/>
      <c r="H297" s="139"/>
      <c r="I297" s="137"/>
      <c r="J297" s="137"/>
      <c r="K297" s="137"/>
      <c r="L297" s="137"/>
      <c r="M297" s="137"/>
      <c r="N297" s="137"/>
      <c r="O297" s="137"/>
      <c r="P297" s="137"/>
      <c r="Q297" s="140"/>
      <c r="R297" s="137"/>
      <c r="S297" s="137"/>
      <c r="T297" s="137"/>
      <c r="U297" s="137"/>
      <c r="V297" s="137"/>
      <c r="W297" s="137"/>
      <c r="X297" s="137"/>
      <c r="Y297" s="137"/>
      <c r="Z297" s="137"/>
      <c r="AA297" s="137"/>
      <c r="AB297" s="137"/>
      <c r="AC297" s="137"/>
      <c r="AD297" s="137"/>
      <c r="AE297" s="137"/>
      <c r="AF297" s="137"/>
      <c r="AG297" s="137"/>
      <c r="AH297" s="137"/>
      <c r="AI297" s="137"/>
      <c r="AJ297" s="137"/>
      <c r="AK297" s="137"/>
      <c r="AL297" s="137"/>
      <c r="AM297" s="137"/>
      <c r="AN297" s="137"/>
      <c r="AO297" s="137"/>
      <c r="AP297" s="137"/>
      <c r="AQ297" s="137"/>
      <c r="AR297" s="137"/>
      <c r="AS297" s="137"/>
    </row>
    <row r="298" ht="18.0" customHeight="1">
      <c r="A298" s="137"/>
      <c r="B298" s="137"/>
      <c r="C298" s="137"/>
      <c r="D298" s="137"/>
      <c r="E298" s="137"/>
      <c r="F298" s="137"/>
      <c r="G298" s="138"/>
      <c r="H298" s="139"/>
      <c r="I298" s="137"/>
      <c r="J298" s="137"/>
      <c r="K298" s="137"/>
      <c r="L298" s="137"/>
      <c r="M298" s="137"/>
      <c r="N298" s="137"/>
      <c r="O298" s="137"/>
      <c r="P298" s="137"/>
      <c r="Q298" s="140"/>
      <c r="R298" s="137"/>
      <c r="S298" s="137"/>
      <c r="T298" s="137"/>
      <c r="U298" s="137"/>
      <c r="V298" s="137"/>
      <c r="W298" s="137"/>
      <c r="X298" s="137"/>
      <c r="Y298" s="137"/>
      <c r="Z298" s="137"/>
      <c r="AA298" s="137"/>
      <c r="AB298" s="137"/>
      <c r="AC298" s="137"/>
      <c r="AD298" s="137"/>
      <c r="AE298" s="137"/>
      <c r="AF298" s="137"/>
      <c r="AG298" s="137"/>
      <c r="AH298" s="137"/>
      <c r="AI298" s="137"/>
      <c r="AJ298" s="137"/>
      <c r="AK298" s="137"/>
      <c r="AL298" s="137"/>
      <c r="AM298" s="137"/>
      <c r="AN298" s="137"/>
      <c r="AO298" s="137"/>
      <c r="AP298" s="137"/>
      <c r="AQ298" s="137"/>
      <c r="AR298" s="137"/>
      <c r="AS298" s="137"/>
    </row>
    <row r="299" ht="18.0" customHeight="1">
      <c r="A299" s="137"/>
      <c r="B299" s="137"/>
      <c r="C299" s="137"/>
      <c r="D299" s="137"/>
      <c r="E299" s="137"/>
      <c r="F299" s="137"/>
      <c r="G299" s="138"/>
      <c r="H299" s="139"/>
      <c r="I299" s="137"/>
      <c r="J299" s="137"/>
      <c r="K299" s="137"/>
      <c r="L299" s="137"/>
      <c r="M299" s="137"/>
      <c r="N299" s="137"/>
      <c r="O299" s="137"/>
      <c r="P299" s="137"/>
      <c r="Q299" s="140"/>
      <c r="R299" s="137"/>
      <c r="S299" s="137"/>
      <c r="T299" s="137"/>
      <c r="U299" s="137"/>
      <c r="V299" s="137"/>
      <c r="W299" s="137"/>
      <c r="X299" s="137"/>
      <c r="Y299" s="137"/>
      <c r="Z299" s="137"/>
      <c r="AA299" s="137"/>
      <c r="AB299" s="137"/>
      <c r="AC299" s="137"/>
      <c r="AD299" s="137"/>
      <c r="AE299" s="137"/>
      <c r="AF299" s="137"/>
      <c r="AG299" s="137"/>
      <c r="AH299" s="137"/>
      <c r="AI299" s="137"/>
      <c r="AJ299" s="137"/>
      <c r="AK299" s="137"/>
      <c r="AL299" s="137"/>
      <c r="AM299" s="137"/>
      <c r="AN299" s="137"/>
      <c r="AO299" s="137"/>
      <c r="AP299" s="137"/>
      <c r="AQ299" s="137"/>
      <c r="AR299" s="137"/>
      <c r="AS299" s="137"/>
    </row>
    <row r="300" ht="18.0" customHeight="1">
      <c r="A300" s="137"/>
      <c r="B300" s="137"/>
      <c r="C300" s="137"/>
      <c r="D300" s="137"/>
      <c r="E300" s="137"/>
      <c r="F300" s="137"/>
      <c r="G300" s="138"/>
      <c r="H300" s="139"/>
      <c r="I300" s="137"/>
      <c r="J300" s="137"/>
      <c r="K300" s="137"/>
      <c r="L300" s="137"/>
      <c r="M300" s="137"/>
      <c r="N300" s="137"/>
      <c r="O300" s="137"/>
      <c r="P300" s="137"/>
      <c r="Q300" s="140"/>
      <c r="R300" s="137"/>
      <c r="S300" s="137"/>
      <c r="T300" s="137"/>
      <c r="U300" s="137"/>
      <c r="V300" s="137"/>
      <c r="W300" s="137"/>
      <c r="X300" s="137"/>
      <c r="Y300" s="137"/>
      <c r="Z300" s="137"/>
      <c r="AA300" s="137"/>
      <c r="AB300" s="137"/>
      <c r="AC300" s="137"/>
      <c r="AD300" s="137"/>
      <c r="AE300" s="137"/>
      <c r="AF300" s="137"/>
      <c r="AG300" s="137"/>
      <c r="AH300" s="137"/>
      <c r="AI300" s="137"/>
      <c r="AJ300" s="137"/>
      <c r="AK300" s="137"/>
      <c r="AL300" s="137"/>
      <c r="AM300" s="137"/>
      <c r="AN300" s="137"/>
      <c r="AO300" s="137"/>
      <c r="AP300" s="137"/>
      <c r="AQ300" s="137"/>
      <c r="AR300" s="137"/>
      <c r="AS300" s="137"/>
    </row>
    <row r="301" ht="18.0" customHeight="1">
      <c r="A301" s="137"/>
      <c r="B301" s="137"/>
      <c r="C301" s="137"/>
      <c r="D301" s="137"/>
      <c r="E301" s="137"/>
      <c r="F301" s="137"/>
      <c r="G301" s="138"/>
      <c r="H301" s="139"/>
      <c r="I301" s="137"/>
      <c r="J301" s="137"/>
      <c r="K301" s="137"/>
      <c r="L301" s="137"/>
      <c r="M301" s="137"/>
      <c r="N301" s="137"/>
      <c r="O301" s="137"/>
      <c r="P301" s="137"/>
      <c r="Q301" s="140"/>
      <c r="R301" s="137"/>
      <c r="S301" s="137"/>
      <c r="T301" s="137"/>
      <c r="U301" s="137"/>
      <c r="V301" s="137"/>
      <c r="W301" s="137"/>
      <c r="X301" s="137"/>
      <c r="Y301" s="137"/>
      <c r="Z301" s="137"/>
      <c r="AA301" s="137"/>
      <c r="AB301" s="137"/>
      <c r="AC301" s="137"/>
      <c r="AD301" s="137"/>
      <c r="AE301" s="137"/>
      <c r="AF301" s="137"/>
      <c r="AG301" s="137"/>
      <c r="AH301" s="137"/>
      <c r="AI301" s="137"/>
      <c r="AJ301" s="137"/>
      <c r="AK301" s="137"/>
      <c r="AL301" s="137"/>
      <c r="AM301" s="137"/>
      <c r="AN301" s="137"/>
      <c r="AO301" s="137"/>
      <c r="AP301" s="137"/>
      <c r="AQ301" s="137"/>
      <c r="AR301" s="137"/>
      <c r="AS301" s="137"/>
    </row>
    <row r="302" ht="18.0" customHeight="1">
      <c r="A302" s="137"/>
      <c r="B302" s="137"/>
      <c r="C302" s="137"/>
      <c r="D302" s="137"/>
      <c r="E302" s="137"/>
      <c r="F302" s="137"/>
      <c r="G302" s="138"/>
      <c r="H302" s="139"/>
      <c r="I302" s="137"/>
      <c r="J302" s="137"/>
      <c r="K302" s="137"/>
      <c r="L302" s="137"/>
      <c r="M302" s="137"/>
      <c r="N302" s="137"/>
      <c r="O302" s="137"/>
      <c r="P302" s="137"/>
      <c r="Q302" s="140"/>
      <c r="R302" s="137"/>
      <c r="S302" s="137"/>
      <c r="T302" s="137"/>
      <c r="U302" s="137"/>
      <c r="V302" s="137"/>
      <c r="W302" s="137"/>
      <c r="X302" s="137"/>
      <c r="Y302" s="137"/>
      <c r="Z302" s="137"/>
      <c r="AA302" s="137"/>
      <c r="AB302" s="137"/>
      <c r="AC302" s="137"/>
      <c r="AD302" s="137"/>
      <c r="AE302" s="137"/>
      <c r="AF302" s="137"/>
      <c r="AG302" s="137"/>
      <c r="AH302" s="137"/>
      <c r="AI302" s="137"/>
      <c r="AJ302" s="137"/>
      <c r="AK302" s="137"/>
      <c r="AL302" s="137"/>
      <c r="AM302" s="137"/>
      <c r="AN302" s="137"/>
      <c r="AO302" s="137"/>
      <c r="AP302" s="137"/>
      <c r="AQ302" s="137"/>
      <c r="AR302" s="137"/>
      <c r="AS302" s="137"/>
    </row>
    <row r="303" ht="18.0" customHeight="1">
      <c r="A303" s="137"/>
      <c r="B303" s="137"/>
      <c r="C303" s="137"/>
      <c r="D303" s="137"/>
      <c r="E303" s="137"/>
      <c r="F303" s="137"/>
      <c r="G303" s="138"/>
      <c r="H303" s="139"/>
      <c r="I303" s="137"/>
      <c r="J303" s="137"/>
      <c r="K303" s="137"/>
      <c r="L303" s="137"/>
      <c r="M303" s="137"/>
      <c r="N303" s="137"/>
      <c r="O303" s="137"/>
      <c r="P303" s="137"/>
      <c r="Q303" s="140"/>
      <c r="R303" s="137"/>
      <c r="S303" s="137"/>
      <c r="T303" s="137"/>
      <c r="U303" s="137"/>
      <c r="V303" s="137"/>
      <c r="W303" s="137"/>
      <c r="X303" s="137"/>
      <c r="Y303" s="137"/>
      <c r="Z303" s="137"/>
      <c r="AA303" s="137"/>
      <c r="AB303" s="137"/>
      <c r="AC303" s="137"/>
      <c r="AD303" s="137"/>
      <c r="AE303" s="137"/>
      <c r="AF303" s="137"/>
      <c r="AG303" s="137"/>
      <c r="AH303" s="137"/>
      <c r="AI303" s="137"/>
      <c r="AJ303" s="137"/>
      <c r="AK303" s="137"/>
      <c r="AL303" s="137"/>
      <c r="AM303" s="137"/>
      <c r="AN303" s="137"/>
      <c r="AO303" s="137"/>
      <c r="AP303" s="137"/>
      <c r="AQ303" s="137"/>
      <c r="AR303" s="137"/>
      <c r="AS303" s="137"/>
    </row>
    <row r="304" ht="18.0" customHeight="1">
      <c r="A304" s="137"/>
      <c r="B304" s="137"/>
      <c r="C304" s="137"/>
      <c r="D304" s="137"/>
      <c r="E304" s="137"/>
      <c r="F304" s="137"/>
      <c r="G304" s="138"/>
      <c r="H304" s="139"/>
      <c r="I304" s="137"/>
      <c r="J304" s="137"/>
      <c r="K304" s="137"/>
      <c r="L304" s="137"/>
      <c r="M304" s="137"/>
      <c r="N304" s="137"/>
      <c r="O304" s="137"/>
      <c r="P304" s="137"/>
      <c r="Q304" s="140"/>
      <c r="R304" s="137"/>
      <c r="S304" s="137"/>
      <c r="T304" s="137"/>
      <c r="U304" s="137"/>
      <c r="V304" s="137"/>
      <c r="W304" s="137"/>
      <c r="X304" s="137"/>
      <c r="Y304" s="137"/>
      <c r="Z304" s="137"/>
      <c r="AA304" s="137"/>
      <c r="AB304" s="137"/>
      <c r="AC304" s="137"/>
      <c r="AD304" s="137"/>
      <c r="AE304" s="137"/>
      <c r="AF304" s="137"/>
      <c r="AG304" s="137"/>
      <c r="AH304" s="137"/>
      <c r="AI304" s="137"/>
      <c r="AJ304" s="137"/>
      <c r="AK304" s="137"/>
      <c r="AL304" s="137"/>
      <c r="AM304" s="137"/>
      <c r="AN304" s="137"/>
      <c r="AO304" s="137"/>
      <c r="AP304" s="137"/>
      <c r="AQ304" s="137"/>
      <c r="AR304" s="137"/>
      <c r="AS304" s="137"/>
    </row>
    <row r="305" ht="18.0" customHeight="1">
      <c r="A305" s="137"/>
      <c r="B305" s="137"/>
      <c r="C305" s="137"/>
      <c r="D305" s="137"/>
      <c r="E305" s="137"/>
      <c r="F305" s="137"/>
      <c r="G305" s="138"/>
      <c r="H305" s="139"/>
      <c r="I305" s="137"/>
      <c r="J305" s="137"/>
      <c r="K305" s="137"/>
      <c r="L305" s="137"/>
      <c r="M305" s="137"/>
      <c r="N305" s="137"/>
      <c r="O305" s="137"/>
      <c r="P305" s="137"/>
      <c r="Q305" s="140"/>
      <c r="R305" s="137"/>
      <c r="S305" s="137"/>
      <c r="T305" s="137"/>
      <c r="U305" s="137"/>
      <c r="V305" s="137"/>
      <c r="W305" s="137"/>
      <c r="X305" s="137"/>
      <c r="Y305" s="137"/>
      <c r="Z305" s="137"/>
      <c r="AA305" s="137"/>
      <c r="AB305" s="137"/>
      <c r="AC305" s="137"/>
      <c r="AD305" s="137"/>
      <c r="AE305" s="137"/>
      <c r="AF305" s="137"/>
      <c r="AG305" s="137"/>
      <c r="AH305" s="137"/>
      <c r="AI305" s="137"/>
      <c r="AJ305" s="137"/>
      <c r="AK305" s="137"/>
      <c r="AL305" s="137"/>
      <c r="AM305" s="137"/>
      <c r="AN305" s="137"/>
      <c r="AO305" s="137"/>
      <c r="AP305" s="137"/>
      <c r="AQ305" s="137"/>
      <c r="AR305" s="137"/>
      <c r="AS305" s="137"/>
    </row>
    <row r="306" ht="18.0" customHeight="1">
      <c r="A306" s="137"/>
      <c r="B306" s="137"/>
      <c r="C306" s="137"/>
      <c r="D306" s="137"/>
      <c r="E306" s="137"/>
      <c r="F306" s="137"/>
      <c r="G306" s="138"/>
      <c r="H306" s="139"/>
      <c r="I306" s="137"/>
      <c r="J306" s="137"/>
      <c r="K306" s="137"/>
      <c r="L306" s="137"/>
      <c r="M306" s="137"/>
      <c r="N306" s="137"/>
      <c r="O306" s="137"/>
      <c r="P306" s="137"/>
      <c r="Q306" s="140"/>
      <c r="R306" s="137"/>
      <c r="S306" s="137"/>
      <c r="T306" s="137"/>
      <c r="U306" s="137"/>
      <c r="V306" s="137"/>
      <c r="W306" s="137"/>
      <c r="X306" s="137"/>
      <c r="Y306" s="137"/>
      <c r="Z306" s="137"/>
      <c r="AA306" s="137"/>
      <c r="AB306" s="137"/>
      <c r="AC306" s="137"/>
      <c r="AD306" s="137"/>
      <c r="AE306" s="137"/>
      <c r="AF306" s="137"/>
      <c r="AG306" s="137"/>
      <c r="AH306" s="137"/>
      <c r="AI306" s="137"/>
      <c r="AJ306" s="137"/>
      <c r="AK306" s="137"/>
      <c r="AL306" s="137"/>
      <c r="AM306" s="137"/>
      <c r="AN306" s="137"/>
      <c r="AO306" s="137"/>
      <c r="AP306" s="137"/>
      <c r="AQ306" s="137"/>
      <c r="AR306" s="137"/>
      <c r="AS306" s="137"/>
    </row>
    <row r="307" ht="18.0" customHeight="1">
      <c r="A307" s="137"/>
      <c r="B307" s="137"/>
      <c r="C307" s="137"/>
      <c r="D307" s="137"/>
      <c r="E307" s="137"/>
      <c r="F307" s="137"/>
      <c r="G307" s="138"/>
      <c r="H307" s="139"/>
      <c r="I307" s="137"/>
      <c r="J307" s="137"/>
      <c r="K307" s="137"/>
      <c r="L307" s="137"/>
      <c r="M307" s="137"/>
      <c r="N307" s="137"/>
      <c r="O307" s="137"/>
      <c r="P307" s="137"/>
      <c r="Q307" s="140"/>
      <c r="R307" s="137"/>
      <c r="S307" s="137"/>
      <c r="T307" s="137"/>
      <c r="U307" s="137"/>
      <c r="V307" s="137"/>
      <c r="W307" s="137"/>
      <c r="X307" s="137"/>
      <c r="Y307" s="137"/>
      <c r="Z307" s="137"/>
      <c r="AA307" s="137"/>
      <c r="AB307" s="137"/>
      <c r="AC307" s="137"/>
      <c r="AD307" s="137"/>
      <c r="AE307" s="137"/>
      <c r="AF307" s="137"/>
      <c r="AG307" s="137"/>
      <c r="AH307" s="137"/>
      <c r="AI307" s="137"/>
      <c r="AJ307" s="137"/>
      <c r="AK307" s="137"/>
      <c r="AL307" s="137"/>
      <c r="AM307" s="137"/>
      <c r="AN307" s="137"/>
      <c r="AO307" s="137"/>
      <c r="AP307" s="137"/>
      <c r="AQ307" s="137"/>
      <c r="AR307" s="137"/>
      <c r="AS307" s="137"/>
    </row>
    <row r="308" ht="18.0" customHeight="1">
      <c r="A308" s="137"/>
      <c r="B308" s="137"/>
      <c r="C308" s="137"/>
      <c r="D308" s="137"/>
      <c r="E308" s="137"/>
      <c r="F308" s="137"/>
      <c r="G308" s="138"/>
      <c r="H308" s="139"/>
      <c r="I308" s="137"/>
      <c r="J308" s="137"/>
      <c r="K308" s="137"/>
      <c r="L308" s="137"/>
      <c r="M308" s="137"/>
      <c r="N308" s="137"/>
      <c r="O308" s="137"/>
      <c r="P308" s="137"/>
      <c r="Q308" s="140"/>
      <c r="R308" s="137"/>
      <c r="S308" s="137"/>
      <c r="T308" s="137"/>
      <c r="U308" s="137"/>
      <c r="V308" s="137"/>
      <c r="W308" s="137"/>
      <c r="X308" s="137"/>
      <c r="Y308" s="137"/>
      <c r="Z308" s="137"/>
      <c r="AA308" s="137"/>
      <c r="AB308" s="137"/>
      <c r="AC308" s="137"/>
      <c r="AD308" s="137"/>
      <c r="AE308" s="137"/>
      <c r="AF308" s="137"/>
      <c r="AG308" s="137"/>
      <c r="AH308" s="137"/>
      <c r="AI308" s="137"/>
      <c r="AJ308" s="137"/>
      <c r="AK308" s="137"/>
      <c r="AL308" s="137"/>
      <c r="AM308" s="137"/>
      <c r="AN308" s="137"/>
      <c r="AO308" s="137"/>
      <c r="AP308" s="137"/>
      <c r="AQ308" s="137"/>
      <c r="AR308" s="137"/>
      <c r="AS308" s="137"/>
    </row>
    <row r="309" ht="18.0" customHeight="1">
      <c r="A309" s="137"/>
      <c r="B309" s="137"/>
      <c r="C309" s="137"/>
      <c r="D309" s="137"/>
      <c r="E309" s="137"/>
      <c r="F309" s="137"/>
      <c r="G309" s="138"/>
      <c r="H309" s="139"/>
      <c r="I309" s="137"/>
      <c r="J309" s="137"/>
      <c r="K309" s="137"/>
      <c r="L309" s="137"/>
      <c r="M309" s="137"/>
      <c r="N309" s="137"/>
      <c r="O309" s="137"/>
      <c r="P309" s="137"/>
      <c r="Q309" s="140"/>
      <c r="R309" s="137"/>
      <c r="S309" s="137"/>
      <c r="T309" s="137"/>
      <c r="U309" s="137"/>
      <c r="V309" s="137"/>
      <c r="W309" s="137"/>
      <c r="X309" s="137"/>
      <c r="Y309" s="137"/>
      <c r="Z309" s="137"/>
      <c r="AA309" s="137"/>
      <c r="AB309" s="137"/>
      <c r="AC309" s="137"/>
      <c r="AD309" s="137"/>
      <c r="AE309" s="137"/>
      <c r="AF309" s="137"/>
      <c r="AG309" s="137"/>
      <c r="AH309" s="137"/>
      <c r="AI309" s="137"/>
      <c r="AJ309" s="137"/>
      <c r="AK309" s="137"/>
      <c r="AL309" s="137"/>
      <c r="AM309" s="137"/>
      <c r="AN309" s="137"/>
      <c r="AO309" s="137"/>
      <c r="AP309" s="137"/>
      <c r="AQ309" s="137"/>
      <c r="AR309" s="137"/>
      <c r="AS309" s="137"/>
    </row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12:D12"/>
    <mergeCell ref="E13:H13"/>
    <mergeCell ref="C18:E18"/>
    <mergeCell ref="C77:E77"/>
    <mergeCell ref="C88:E88"/>
  </mergeCells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FF"/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9.57"/>
    <col customWidth="1" min="18" max="18" width="17.43"/>
    <col customWidth="1" min="19" max="19" width="17.86"/>
    <col customWidth="1" min="20" max="20" width="17.0"/>
    <col customWidth="1" min="21" max="21" width="15.14"/>
    <col customWidth="1" min="22" max="22" width="13.86"/>
    <col customWidth="1" min="23" max="24" width="9.14"/>
    <col customWidth="1" min="25" max="25" width="16.0"/>
    <col customWidth="1" min="26" max="45" width="9.14"/>
  </cols>
  <sheetData>
    <row r="1" ht="18.75" customHeight="1">
      <c r="A1" s="1" t="s">
        <v>0</v>
      </c>
      <c r="B1" s="1"/>
      <c r="C1" s="1"/>
      <c r="D1" s="1"/>
      <c r="E1" s="1"/>
      <c r="F1" s="1"/>
      <c r="G1" s="2"/>
      <c r="H1" s="3"/>
      <c r="I1" s="1"/>
      <c r="J1" s="1"/>
      <c r="K1" s="1"/>
      <c r="L1" s="1"/>
      <c r="M1" s="1"/>
      <c r="N1" s="1"/>
      <c r="O1" s="1"/>
      <c r="P1" s="1"/>
      <c r="Q1" s="4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</row>
    <row r="2" ht="18.75" customHeight="1">
      <c r="A2" s="1"/>
      <c r="B2" s="1"/>
      <c r="C2" s="1"/>
      <c r="D2" s="1"/>
      <c r="E2" s="1"/>
      <c r="F2" s="1"/>
      <c r="G2" s="2"/>
      <c r="H2" s="3"/>
      <c r="I2" s="1"/>
      <c r="J2" s="1"/>
      <c r="K2" s="1"/>
      <c r="L2" s="1"/>
      <c r="M2" s="1"/>
      <c r="N2" s="1"/>
      <c r="O2" s="1"/>
      <c r="P2" s="1"/>
      <c r="Q2" s="4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</row>
    <row r="3" ht="18.75" customHeight="1">
      <c r="A3" s="5" t="s">
        <v>1</v>
      </c>
      <c r="B3" s="5"/>
      <c r="C3" s="5"/>
      <c r="D3" s="1"/>
      <c r="E3" s="1"/>
      <c r="F3" s="1"/>
      <c r="G3" s="2"/>
      <c r="H3" s="3"/>
      <c r="I3" s="1"/>
      <c r="J3" s="1"/>
      <c r="K3" s="1"/>
      <c r="L3" s="1"/>
      <c r="M3" s="1"/>
      <c r="N3" s="1"/>
      <c r="O3" s="1"/>
      <c r="P3" s="1"/>
      <c r="Q3" s="4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</row>
    <row r="4" ht="29.25" customHeight="1">
      <c r="A4" s="1"/>
      <c r="B4" s="1"/>
      <c r="C4" s="1"/>
      <c r="D4" s="1"/>
      <c r="E4" s="1"/>
      <c r="F4" s="1"/>
      <c r="G4" s="2"/>
      <c r="H4" s="3" t="s">
        <v>2</v>
      </c>
      <c r="I4" s="6">
        <v>44287.0</v>
      </c>
      <c r="J4" s="1" t="str">
        <f>+B8</f>
        <v>D2220</v>
      </c>
      <c r="K4" s="1"/>
      <c r="L4" s="1"/>
      <c r="M4" s="1"/>
      <c r="N4" s="1"/>
      <c r="O4" s="1"/>
      <c r="P4" s="1"/>
      <c r="Q4" s="4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</row>
    <row r="5" ht="18.75" customHeight="1">
      <c r="A5" s="1" t="s">
        <v>3</v>
      </c>
      <c r="B5" s="1"/>
      <c r="C5" s="1"/>
      <c r="D5" s="1"/>
      <c r="E5" s="1"/>
      <c r="F5" s="1"/>
      <c r="G5" s="2"/>
      <c r="H5" s="3"/>
      <c r="I5" s="1" t="s">
        <v>53</v>
      </c>
      <c r="J5" s="1"/>
      <c r="K5" s="1"/>
      <c r="L5" s="1"/>
      <c r="M5" s="1"/>
      <c r="N5" s="1"/>
      <c r="O5" s="1"/>
      <c r="P5" s="1"/>
      <c r="Q5" s="4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</row>
    <row r="6" ht="18.75" customHeight="1">
      <c r="A6" s="7"/>
      <c r="B6" s="7"/>
      <c r="C6" s="7"/>
      <c r="D6" s="7"/>
      <c r="E6" s="7"/>
      <c r="F6" s="7"/>
      <c r="G6" s="8"/>
      <c r="H6" s="9"/>
      <c r="I6" s="7"/>
      <c r="J6" s="1"/>
      <c r="K6" s="1"/>
      <c r="L6" s="1"/>
      <c r="M6" s="1"/>
      <c r="N6" s="1"/>
      <c r="O6" s="1"/>
      <c r="P6" s="1"/>
      <c r="Q6" s="4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</row>
    <row r="7" ht="36.0" customHeight="1">
      <c r="A7" s="10" t="s">
        <v>4</v>
      </c>
      <c r="B7" s="11"/>
      <c r="C7" s="12" t="s">
        <v>54</v>
      </c>
      <c r="D7" s="13" t="s">
        <v>6</v>
      </c>
      <c r="E7" s="14" t="s">
        <v>7</v>
      </c>
      <c r="F7" s="15"/>
      <c r="G7" s="15"/>
      <c r="H7" s="11"/>
      <c r="I7" s="16" t="s">
        <v>8</v>
      </c>
      <c r="J7" s="1"/>
      <c r="K7" s="1"/>
      <c r="L7" s="1"/>
      <c r="M7" s="1"/>
      <c r="N7" s="1"/>
      <c r="O7" s="1"/>
      <c r="P7" s="1"/>
      <c r="Q7" s="4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</row>
    <row r="8" ht="26.25" customHeight="1">
      <c r="A8" s="17">
        <v>1.0</v>
      </c>
      <c r="B8" s="18" t="s">
        <v>55</v>
      </c>
      <c r="C8" s="18">
        <v>22.0</v>
      </c>
      <c r="D8" s="19">
        <v>0.1086</v>
      </c>
      <c r="E8" s="20">
        <f>200.876*45.5</f>
        <v>9139.858</v>
      </c>
      <c r="F8" s="20"/>
      <c r="G8" s="21"/>
      <c r="H8" s="22">
        <v>45.0</v>
      </c>
      <c r="I8" s="23">
        <f>+D8*E8</f>
        <v>992.5885788</v>
      </c>
      <c r="J8" s="24">
        <f>E8-I8</f>
        <v>8147.269421</v>
      </c>
      <c r="K8" s="1"/>
      <c r="L8" s="1"/>
      <c r="M8" s="1"/>
      <c r="N8" s="1"/>
      <c r="O8" s="1"/>
      <c r="P8" s="1"/>
      <c r="Q8" s="25">
        <f>+I102</f>
        <v>0.003388832321</v>
      </c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</row>
    <row r="9" ht="18.75" customHeight="1">
      <c r="A9" s="30"/>
      <c r="B9" s="31"/>
      <c r="C9" s="32"/>
      <c r="D9" s="33"/>
      <c r="E9" s="34">
        <f>SUM(E8)</f>
        <v>9139.858</v>
      </c>
      <c r="F9" s="35"/>
      <c r="G9" s="36"/>
      <c r="H9" s="37"/>
      <c r="I9" s="38">
        <f t="shared" ref="I9:J9" si="1">SUM(I8)</f>
        <v>992.5885788</v>
      </c>
      <c r="J9" s="39">
        <f t="shared" si="1"/>
        <v>8147.269421</v>
      </c>
      <c r="K9" s="1"/>
      <c r="L9" s="1"/>
      <c r="M9" s="1"/>
      <c r="N9" s="1"/>
      <c r="O9" s="1"/>
      <c r="P9" s="1"/>
      <c r="Q9" s="4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</row>
    <row r="10" ht="18.75" customHeight="1">
      <c r="A10" s="40"/>
      <c r="B10" s="7"/>
      <c r="C10" s="7"/>
      <c r="D10" s="41"/>
      <c r="E10" s="42"/>
      <c r="F10" s="15"/>
      <c r="G10" s="15"/>
      <c r="H10" s="11"/>
      <c r="I10" s="43"/>
      <c r="J10" s="1"/>
      <c r="K10" s="1"/>
      <c r="L10" s="1"/>
      <c r="M10" s="1"/>
      <c r="N10" s="1"/>
      <c r="O10" s="1"/>
      <c r="P10" s="1"/>
      <c r="Q10" s="4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</row>
    <row r="11" ht="18.75" customHeight="1">
      <c r="A11" s="1"/>
      <c r="B11" s="1"/>
      <c r="C11" s="1"/>
      <c r="D11" s="1"/>
      <c r="E11" s="1"/>
      <c r="F11" s="1"/>
      <c r="G11" s="2"/>
      <c r="H11" s="3"/>
      <c r="I11" s="1"/>
      <c r="J11" s="1"/>
      <c r="K11" s="1"/>
      <c r="L11" s="1"/>
      <c r="M11" s="1"/>
      <c r="N11" s="1"/>
      <c r="O11" s="1"/>
      <c r="P11" s="1"/>
      <c r="Q11" s="4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</row>
    <row r="12" ht="18.75" customHeight="1">
      <c r="A12" s="1"/>
      <c r="B12" s="1"/>
      <c r="C12" s="1"/>
      <c r="D12" s="1"/>
      <c r="E12" s="1"/>
      <c r="F12" s="1"/>
      <c r="G12" s="2"/>
      <c r="H12" s="3"/>
      <c r="I12" s="1"/>
      <c r="J12" s="1"/>
      <c r="K12" s="1"/>
      <c r="L12" s="1"/>
      <c r="M12" s="1"/>
      <c r="N12" s="1"/>
      <c r="O12" s="1"/>
      <c r="P12" s="1"/>
      <c r="Q12" s="4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</row>
    <row r="13" ht="18.75" customHeight="1">
      <c r="A13" s="1" t="s">
        <v>13</v>
      </c>
      <c r="B13" s="1"/>
      <c r="C13" s="1"/>
      <c r="D13" s="1"/>
      <c r="E13" s="1"/>
      <c r="F13" s="1"/>
      <c r="G13" s="2"/>
      <c r="H13" s="3"/>
      <c r="I13" s="1"/>
      <c r="J13" s="1"/>
      <c r="K13" s="1"/>
      <c r="L13" s="1"/>
      <c r="M13" s="1"/>
      <c r="N13" s="1"/>
      <c r="O13" s="1"/>
      <c r="P13" s="1"/>
      <c r="Q13" s="4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</row>
    <row r="14" ht="18.75" customHeight="1">
      <c r="A14" s="1"/>
      <c r="B14" s="1"/>
      <c r="C14" s="1"/>
      <c r="D14" s="1"/>
      <c r="E14" s="1"/>
      <c r="F14" s="1"/>
      <c r="G14" s="2"/>
      <c r="H14" s="3"/>
      <c r="I14" s="1"/>
      <c r="J14" s="1"/>
      <c r="K14" s="1"/>
      <c r="L14" s="1"/>
      <c r="M14" s="1"/>
      <c r="N14" s="1"/>
      <c r="O14" s="1"/>
      <c r="P14" s="1"/>
      <c r="Q14" s="4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</row>
    <row r="15" ht="40.5" customHeight="1">
      <c r="A15" s="44"/>
      <c r="B15" s="26" t="s">
        <v>14</v>
      </c>
      <c r="C15" s="45" t="s">
        <v>15</v>
      </c>
      <c r="D15" s="46"/>
      <c r="E15" s="47"/>
      <c r="F15" s="48"/>
      <c r="G15" s="49"/>
      <c r="H15" s="50" t="s">
        <v>16</v>
      </c>
      <c r="I15" s="26" t="s">
        <v>17</v>
      </c>
      <c r="J15" s="26" t="s">
        <v>18</v>
      </c>
      <c r="K15" s="1"/>
      <c r="L15" s="26" t="s">
        <v>19</v>
      </c>
      <c r="M15" s="26" t="s">
        <v>17</v>
      </c>
      <c r="N15" s="44" t="s">
        <v>20</v>
      </c>
      <c r="O15" s="1"/>
      <c r="P15" s="1"/>
      <c r="Q15" s="51"/>
      <c r="R15" s="26" t="s">
        <v>19</v>
      </c>
      <c r="S15" s="26" t="s">
        <v>17</v>
      </c>
      <c r="T15" s="44" t="s">
        <v>20</v>
      </c>
      <c r="U15" s="1"/>
      <c r="V15" s="44" t="s">
        <v>21</v>
      </c>
      <c r="W15" s="44" t="s">
        <v>22</v>
      </c>
      <c r="X15" s="44" t="s">
        <v>23</v>
      </c>
      <c r="Y15" s="44" t="s">
        <v>56</v>
      </c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</row>
    <row r="16" ht="27.0" customHeight="1">
      <c r="A16" s="52">
        <v>1.0</v>
      </c>
      <c r="B16" s="53" t="s">
        <v>57</v>
      </c>
      <c r="C16" s="54">
        <v>70.0</v>
      </c>
      <c r="D16" s="54">
        <v>195.0</v>
      </c>
      <c r="E16" s="54">
        <v>223.0</v>
      </c>
      <c r="F16" s="54">
        <f t="shared" ref="F16:F72" si="3">VALUE(IF(RIGHT(B16,1)="%",RIGHT(B16,3),0))</f>
        <v>0.8</v>
      </c>
      <c r="G16" s="55">
        <f t="shared" ref="G16:G72" si="4">Q16*C16/100*D16/100*E16/100</f>
        <v>68.488875</v>
      </c>
      <c r="H16" s="55">
        <f t="shared" ref="H16:H72" si="5">IF(F16=0,G16,F16*G16)</f>
        <v>54.7911</v>
      </c>
      <c r="I16" s="54">
        <v>1.0</v>
      </c>
      <c r="J16" s="66">
        <f t="shared" ref="J16:J72" si="6">+I16*H16</f>
        <v>54.7911</v>
      </c>
      <c r="K16" s="57"/>
      <c r="L16" s="58">
        <f>D16*25.4/1000</f>
        <v>4.953</v>
      </c>
      <c r="M16" s="52">
        <f>+I16</f>
        <v>1</v>
      </c>
      <c r="N16" s="52">
        <f>M16*L16</f>
        <v>4.953</v>
      </c>
      <c r="O16" s="57"/>
      <c r="P16" s="57"/>
      <c r="Q16" s="59">
        <v>22.5</v>
      </c>
      <c r="R16" s="58">
        <f t="shared" ref="R16:R73" si="7">E16/100</f>
        <v>2.23</v>
      </c>
      <c r="S16" s="52">
        <f t="shared" ref="S16:S73" si="8">I16</f>
        <v>1</v>
      </c>
      <c r="T16" s="52">
        <f t="shared" ref="T16:T73" si="9">S16*R16</f>
        <v>2.23</v>
      </c>
      <c r="U16" s="60">
        <f t="shared" ref="U16:U72" si="10">+Q16*C16/100*D16/100*E16/100</f>
        <v>68.488875</v>
      </c>
      <c r="V16" s="58">
        <f t="shared" ref="V16:W16" si="2">C16/100</f>
        <v>0.7</v>
      </c>
      <c r="W16" s="58">
        <f t="shared" si="2"/>
        <v>1.95</v>
      </c>
      <c r="X16" s="58">
        <f t="shared" ref="X16:X73" si="12">T16</f>
        <v>2.23</v>
      </c>
      <c r="Y16" s="61">
        <f t="shared" ref="Y16:Y73" si="13">V16*W16*X16</f>
        <v>3.04395</v>
      </c>
      <c r="Z16" s="57"/>
      <c r="AA16" s="57"/>
      <c r="AB16" s="57"/>
      <c r="AC16" s="57"/>
      <c r="AD16" s="57"/>
      <c r="AE16" s="57"/>
      <c r="AF16" s="57"/>
      <c r="AG16" s="57"/>
      <c r="AH16" s="57"/>
      <c r="AI16" s="57"/>
      <c r="AJ16" s="57"/>
      <c r="AK16" s="57"/>
      <c r="AL16" s="57"/>
      <c r="AM16" s="57"/>
      <c r="AN16" s="57"/>
      <c r="AO16" s="57"/>
      <c r="AP16" s="57"/>
      <c r="AQ16" s="57"/>
      <c r="AR16" s="57"/>
      <c r="AS16" s="57"/>
    </row>
    <row r="17" ht="27.0" customHeight="1">
      <c r="A17" s="52">
        <v>2.0</v>
      </c>
      <c r="B17" s="62" t="s">
        <v>55</v>
      </c>
      <c r="C17" s="62">
        <v>100.0</v>
      </c>
      <c r="D17" s="62">
        <v>195.0</v>
      </c>
      <c r="E17" s="62">
        <v>210.0</v>
      </c>
      <c r="F17" s="62">
        <f t="shared" si="3"/>
        <v>0</v>
      </c>
      <c r="G17" s="63">
        <f t="shared" si="4"/>
        <v>92.1375</v>
      </c>
      <c r="H17" s="63">
        <f t="shared" si="5"/>
        <v>92.1375</v>
      </c>
      <c r="I17" s="62">
        <v>7.0</v>
      </c>
      <c r="J17" s="66">
        <f t="shared" si="6"/>
        <v>644.9625</v>
      </c>
      <c r="K17" s="57"/>
      <c r="L17" s="58"/>
      <c r="M17" s="52"/>
      <c r="N17" s="52"/>
      <c r="O17" s="57"/>
      <c r="P17" s="57"/>
      <c r="Q17" s="59">
        <v>22.5</v>
      </c>
      <c r="R17" s="58">
        <f t="shared" si="7"/>
        <v>2.1</v>
      </c>
      <c r="S17" s="52">
        <f t="shared" si="8"/>
        <v>7</v>
      </c>
      <c r="T17" s="52">
        <f t="shared" si="9"/>
        <v>14.7</v>
      </c>
      <c r="U17" s="60">
        <f t="shared" si="10"/>
        <v>92.1375</v>
      </c>
      <c r="V17" s="58">
        <f t="shared" ref="V17:W17" si="11">C17/100</f>
        <v>1</v>
      </c>
      <c r="W17" s="58">
        <f t="shared" si="11"/>
        <v>1.95</v>
      </c>
      <c r="X17" s="58">
        <f t="shared" si="12"/>
        <v>14.7</v>
      </c>
      <c r="Y17" s="61">
        <f t="shared" si="13"/>
        <v>28.665</v>
      </c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O17" s="57"/>
      <c r="AP17" s="57"/>
      <c r="AQ17" s="57"/>
      <c r="AR17" s="57"/>
      <c r="AS17" s="57"/>
    </row>
    <row r="18" ht="27.0" customHeight="1">
      <c r="A18" s="52">
        <v>3.0</v>
      </c>
      <c r="B18" s="62" t="s">
        <v>55</v>
      </c>
      <c r="C18" s="62">
        <v>97.0</v>
      </c>
      <c r="D18" s="62">
        <v>195.0</v>
      </c>
      <c r="E18" s="62">
        <v>210.0</v>
      </c>
      <c r="F18" s="62">
        <f t="shared" si="3"/>
        <v>0</v>
      </c>
      <c r="G18" s="63">
        <f t="shared" si="4"/>
        <v>89.373375</v>
      </c>
      <c r="H18" s="63">
        <f t="shared" si="5"/>
        <v>89.373375</v>
      </c>
      <c r="I18" s="62">
        <v>3.0</v>
      </c>
      <c r="J18" s="66">
        <f t="shared" si="6"/>
        <v>268.120125</v>
      </c>
      <c r="K18" s="57"/>
      <c r="L18" s="58">
        <f t="shared" ref="L18:L33" si="15">D18*25.4/1000</f>
        <v>4.953</v>
      </c>
      <c r="M18" s="52">
        <f t="shared" ref="M18:M36" si="16">+I18</f>
        <v>3</v>
      </c>
      <c r="N18" s="52">
        <f t="shared" ref="N18:N33" si="17">M18*L18</f>
        <v>14.859</v>
      </c>
      <c r="O18" s="57"/>
      <c r="P18" s="57"/>
      <c r="Q18" s="59">
        <v>22.5</v>
      </c>
      <c r="R18" s="58">
        <f t="shared" si="7"/>
        <v>2.1</v>
      </c>
      <c r="S18" s="52">
        <f t="shared" si="8"/>
        <v>3</v>
      </c>
      <c r="T18" s="52">
        <f t="shared" si="9"/>
        <v>6.3</v>
      </c>
      <c r="U18" s="60">
        <f t="shared" si="10"/>
        <v>89.373375</v>
      </c>
      <c r="V18" s="58">
        <f t="shared" ref="V18:W18" si="14">C18/100</f>
        <v>0.97</v>
      </c>
      <c r="W18" s="58">
        <f t="shared" si="14"/>
        <v>1.95</v>
      </c>
      <c r="X18" s="58">
        <f t="shared" si="12"/>
        <v>6.3</v>
      </c>
      <c r="Y18" s="61">
        <f t="shared" si="13"/>
        <v>11.91645</v>
      </c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O18" s="57"/>
      <c r="AP18" s="57"/>
      <c r="AQ18" s="57"/>
      <c r="AR18" s="57"/>
      <c r="AS18" s="57"/>
    </row>
    <row r="19" ht="27.0" customHeight="1">
      <c r="A19" s="52">
        <v>4.0</v>
      </c>
      <c r="B19" s="62" t="s">
        <v>55</v>
      </c>
      <c r="C19" s="62">
        <v>102.0</v>
      </c>
      <c r="D19" s="62">
        <v>195.0</v>
      </c>
      <c r="E19" s="62">
        <v>210.0</v>
      </c>
      <c r="F19" s="62">
        <f t="shared" si="3"/>
        <v>0</v>
      </c>
      <c r="G19" s="63">
        <f t="shared" si="4"/>
        <v>93.98025</v>
      </c>
      <c r="H19" s="63">
        <f t="shared" si="5"/>
        <v>93.98025</v>
      </c>
      <c r="I19" s="62">
        <v>1.0</v>
      </c>
      <c r="J19" s="66">
        <f t="shared" si="6"/>
        <v>93.98025</v>
      </c>
      <c r="K19" s="57"/>
      <c r="L19" s="58">
        <f t="shared" si="15"/>
        <v>4.953</v>
      </c>
      <c r="M19" s="52">
        <f t="shared" si="16"/>
        <v>1</v>
      </c>
      <c r="N19" s="52">
        <f t="shared" si="17"/>
        <v>4.953</v>
      </c>
      <c r="O19" s="57"/>
      <c r="P19" s="57"/>
      <c r="Q19" s="59">
        <v>22.5</v>
      </c>
      <c r="R19" s="58">
        <f t="shared" si="7"/>
        <v>2.1</v>
      </c>
      <c r="S19" s="52">
        <f t="shared" si="8"/>
        <v>1</v>
      </c>
      <c r="T19" s="52">
        <f t="shared" si="9"/>
        <v>2.1</v>
      </c>
      <c r="U19" s="60">
        <f t="shared" si="10"/>
        <v>93.98025</v>
      </c>
      <c r="V19" s="58">
        <f t="shared" ref="V19:W19" si="18">C19/100</f>
        <v>1.02</v>
      </c>
      <c r="W19" s="58">
        <f t="shared" si="18"/>
        <v>1.95</v>
      </c>
      <c r="X19" s="58">
        <f t="shared" si="12"/>
        <v>2.1</v>
      </c>
      <c r="Y19" s="61">
        <f t="shared" si="13"/>
        <v>4.1769</v>
      </c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57"/>
      <c r="AR19" s="57"/>
      <c r="AS19" s="57"/>
    </row>
    <row r="20" ht="27.0" customHeight="1">
      <c r="A20" s="52">
        <v>5.0</v>
      </c>
      <c r="B20" s="62" t="s">
        <v>55</v>
      </c>
      <c r="C20" s="62">
        <v>101.0</v>
      </c>
      <c r="D20" s="62">
        <v>195.0</v>
      </c>
      <c r="E20" s="62">
        <v>210.0</v>
      </c>
      <c r="F20" s="62">
        <f t="shared" si="3"/>
        <v>0</v>
      </c>
      <c r="G20" s="63">
        <f t="shared" si="4"/>
        <v>93.058875</v>
      </c>
      <c r="H20" s="63">
        <f t="shared" si="5"/>
        <v>93.058875</v>
      </c>
      <c r="I20" s="62">
        <v>1.0</v>
      </c>
      <c r="J20" s="66">
        <f t="shared" si="6"/>
        <v>93.058875</v>
      </c>
      <c r="K20" s="57"/>
      <c r="L20" s="58">
        <f t="shared" si="15"/>
        <v>4.953</v>
      </c>
      <c r="M20" s="52">
        <f t="shared" si="16"/>
        <v>1</v>
      </c>
      <c r="N20" s="52">
        <f t="shared" si="17"/>
        <v>4.953</v>
      </c>
      <c r="O20" s="57"/>
      <c r="P20" s="57"/>
      <c r="Q20" s="59">
        <v>22.5</v>
      </c>
      <c r="R20" s="58">
        <f t="shared" si="7"/>
        <v>2.1</v>
      </c>
      <c r="S20" s="52">
        <f t="shared" si="8"/>
        <v>1</v>
      </c>
      <c r="T20" s="52">
        <f t="shared" si="9"/>
        <v>2.1</v>
      </c>
      <c r="U20" s="60">
        <f t="shared" si="10"/>
        <v>93.058875</v>
      </c>
      <c r="V20" s="58">
        <f t="shared" ref="V20:W20" si="19">C20/100</f>
        <v>1.01</v>
      </c>
      <c r="W20" s="58">
        <f t="shared" si="19"/>
        <v>1.95</v>
      </c>
      <c r="X20" s="58">
        <f t="shared" si="12"/>
        <v>2.1</v>
      </c>
      <c r="Y20" s="61">
        <f t="shared" si="13"/>
        <v>4.13595</v>
      </c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  <c r="AN20" s="57"/>
      <c r="AO20" s="57"/>
      <c r="AP20" s="57"/>
      <c r="AQ20" s="57"/>
      <c r="AR20" s="57"/>
      <c r="AS20" s="57"/>
    </row>
    <row r="21" ht="27.0" customHeight="1">
      <c r="A21" s="52">
        <v>6.0</v>
      </c>
      <c r="B21" s="62" t="s">
        <v>55</v>
      </c>
      <c r="C21" s="62">
        <v>99.0</v>
      </c>
      <c r="D21" s="62">
        <v>195.0</v>
      </c>
      <c r="E21" s="62">
        <v>210.0</v>
      </c>
      <c r="F21" s="62">
        <f t="shared" si="3"/>
        <v>0</v>
      </c>
      <c r="G21" s="63">
        <f t="shared" si="4"/>
        <v>91.216125</v>
      </c>
      <c r="H21" s="63">
        <f t="shared" si="5"/>
        <v>91.216125</v>
      </c>
      <c r="I21" s="62">
        <v>1.0</v>
      </c>
      <c r="J21" s="66">
        <f t="shared" si="6"/>
        <v>91.216125</v>
      </c>
      <c r="K21" s="57"/>
      <c r="L21" s="58">
        <f t="shared" si="15"/>
        <v>4.953</v>
      </c>
      <c r="M21" s="52">
        <f t="shared" si="16"/>
        <v>1</v>
      </c>
      <c r="N21" s="52">
        <f t="shared" si="17"/>
        <v>4.953</v>
      </c>
      <c r="O21" s="57"/>
      <c r="P21" s="57"/>
      <c r="Q21" s="59">
        <v>22.5</v>
      </c>
      <c r="R21" s="58">
        <f t="shared" si="7"/>
        <v>2.1</v>
      </c>
      <c r="S21" s="52">
        <f t="shared" si="8"/>
        <v>1</v>
      </c>
      <c r="T21" s="52">
        <f t="shared" si="9"/>
        <v>2.1</v>
      </c>
      <c r="U21" s="60">
        <f t="shared" si="10"/>
        <v>91.216125</v>
      </c>
      <c r="V21" s="58">
        <f t="shared" ref="V21:W21" si="20">C21/100</f>
        <v>0.99</v>
      </c>
      <c r="W21" s="58">
        <f t="shared" si="20"/>
        <v>1.95</v>
      </c>
      <c r="X21" s="58">
        <f t="shared" si="12"/>
        <v>2.1</v>
      </c>
      <c r="Y21" s="61">
        <f t="shared" si="13"/>
        <v>4.05405</v>
      </c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  <c r="AP21" s="57"/>
      <c r="AQ21" s="57"/>
      <c r="AR21" s="57"/>
      <c r="AS21" s="57"/>
    </row>
    <row r="22" ht="27.0" customHeight="1">
      <c r="A22" s="52">
        <v>7.0</v>
      </c>
      <c r="B22" s="62" t="s">
        <v>55</v>
      </c>
      <c r="C22" s="62">
        <v>93.0</v>
      </c>
      <c r="D22" s="62">
        <v>195.0</v>
      </c>
      <c r="E22" s="62">
        <v>210.0</v>
      </c>
      <c r="F22" s="62">
        <f t="shared" si="3"/>
        <v>0</v>
      </c>
      <c r="G22" s="63">
        <f t="shared" si="4"/>
        <v>85.687875</v>
      </c>
      <c r="H22" s="63">
        <f t="shared" si="5"/>
        <v>85.687875</v>
      </c>
      <c r="I22" s="62">
        <v>1.0</v>
      </c>
      <c r="J22" s="66">
        <f t="shared" si="6"/>
        <v>85.687875</v>
      </c>
      <c r="K22" s="57"/>
      <c r="L22" s="58">
        <f t="shared" si="15"/>
        <v>4.953</v>
      </c>
      <c r="M22" s="52">
        <f t="shared" si="16"/>
        <v>1</v>
      </c>
      <c r="N22" s="52">
        <f t="shared" si="17"/>
        <v>4.953</v>
      </c>
      <c r="O22" s="57"/>
      <c r="P22" s="57"/>
      <c r="Q22" s="59">
        <v>22.5</v>
      </c>
      <c r="R22" s="58">
        <f t="shared" si="7"/>
        <v>2.1</v>
      </c>
      <c r="S22" s="52">
        <f t="shared" si="8"/>
        <v>1</v>
      </c>
      <c r="T22" s="52">
        <f t="shared" si="9"/>
        <v>2.1</v>
      </c>
      <c r="U22" s="60">
        <f t="shared" si="10"/>
        <v>85.687875</v>
      </c>
      <c r="V22" s="58">
        <f t="shared" ref="V22:W22" si="21">C22/100</f>
        <v>0.93</v>
      </c>
      <c r="W22" s="58">
        <f t="shared" si="21"/>
        <v>1.95</v>
      </c>
      <c r="X22" s="58">
        <f t="shared" si="12"/>
        <v>2.1</v>
      </c>
      <c r="Y22" s="61">
        <f t="shared" si="13"/>
        <v>3.80835</v>
      </c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  <c r="AO22" s="57"/>
      <c r="AP22" s="57"/>
      <c r="AQ22" s="57"/>
      <c r="AR22" s="57"/>
      <c r="AS22" s="57"/>
    </row>
    <row r="23" ht="27.0" customHeight="1">
      <c r="A23" s="52">
        <v>8.0</v>
      </c>
      <c r="B23" s="62" t="s">
        <v>55</v>
      </c>
      <c r="C23" s="62">
        <v>95.0</v>
      </c>
      <c r="D23" s="62">
        <v>195.0</v>
      </c>
      <c r="E23" s="62">
        <v>210.0</v>
      </c>
      <c r="F23" s="62">
        <f t="shared" si="3"/>
        <v>0</v>
      </c>
      <c r="G23" s="63">
        <f t="shared" si="4"/>
        <v>87.530625</v>
      </c>
      <c r="H23" s="63">
        <f t="shared" si="5"/>
        <v>87.530625</v>
      </c>
      <c r="I23" s="62">
        <v>2.0</v>
      </c>
      <c r="J23" s="66">
        <f t="shared" si="6"/>
        <v>175.06125</v>
      </c>
      <c r="K23" s="57"/>
      <c r="L23" s="58">
        <f t="shared" si="15"/>
        <v>4.953</v>
      </c>
      <c r="M23" s="52">
        <f t="shared" si="16"/>
        <v>2</v>
      </c>
      <c r="N23" s="52">
        <f t="shared" si="17"/>
        <v>9.906</v>
      </c>
      <c r="O23" s="57"/>
      <c r="P23" s="57"/>
      <c r="Q23" s="59">
        <v>22.5</v>
      </c>
      <c r="R23" s="58">
        <f t="shared" si="7"/>
        <v>2.1</v>
      </c>
      <c r="S23" s="52">
        <f t="shared" si="8"/>
        <v>2</v>
      </c>
      <c r="T23" s="52">
        <f t="shared" si="9"/>
        <v>4.2</v>
      </c>
      <c r="U23" s="60">
        <f t="shared" si="10"/>
        <v>87.530625</v>
      </c>
      <c r="V23" s="58">
        <f t="shared" ref="V23:W23" si="22">C23/100</f>
        <v>0.95</v>
      </c>
      <c r="W23" s="58">
        <f t="shared" si="22"/>
        <v>1.95</v>
      </c>
      <c r="X23" s="58">
        <f t="shared" si="12"/>
        <v>4.2</v>
      </c>
      <c r="Y23" s="61">
        <f t="shared" si="13"/>
        <v>7.7805</v>
      </c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  <c r="AL23" s="57"/>
      <c r="AM23" s="57"/>
      <c r="AN23" s="57"/>
      <c r="AO23" s="57"/>
      <c r="AP23" s="57"/>
      <c r="AQ23" s="57"/>
      <c r="AR23" s="57"/>
      <c r="AS23" s="57"/>
    </row>
    <row r="24" ht="27.0" customHeight="1">
      <c r="A24" s="52">
        <v>9.0</v>
      </c>
      <c r="B24" s="62" t="s">
        <v>55</v>
      </c>
      <c r="C24" s="62">
        <v>106.0</v>
      </c>
      <c r="D24" s="62">
        <v>195.0</v>
      </c>
      <c r="E24" s="62">
        <v>210.0</v>
      </c>
      <c r="F24" s="62">
        <f t="shared" si="3"/>
        <v>0</v>
      </c>
      <c r="G24" s="63">
        <f t="shared" si="4"/>
        <v>97.66575</v>
      </c>
      <c r="H24" s="63">
        <f t="shared" si="5"/>
        <v>97.66575</v>
      </c>
      <c r="I24" s="62">
        <v>1.0</v>
      </c>
      <c r="J24" s="66">
        <f t="shared" si="6"/>
        <v>97.66575</v>
      </c>
      <c r="K24" s="57"/>
      <c r="L24" s="58">
        <f t="shared" si="15"/>
        <v>4.953</v>
      </c>
      <c r="M24" s="52">
        <f t="shared" si="16"/>
        <v>1</v>
      </c>
      <c r="N24" s="52">
        <f t="shared" si="17"/>
        <v>4.953</v>
      </c>
      <c r="O24" s="57"/>
      <c r="P24" s="57"/>
      <c r="Q24" s="59">
        <v>22.5</v>
      </c>
      <c r="R24" s="58">
        <f t="shared" si="7"/>
        <v>2.1</v>
      </c>
      <c r="S24" s="52">
        <f t="shared" si="8"/>
        <v>1</v>
      </c>
      <c r="T24" s="52">
        <f t="shared" si="9"/>
        <v>2.1</v>
      </c>
      <c r="U24" s="60">
        <f t="shared" si="10"/>
        <v>97.66575</v>
      </c>
      <c r="V24" s="58">
        <f t="shared" ref="V24:W24" si="23">C24/100</f>
        <v>1.06</v>
      </c>
      <c r="W24" s="58">
        <f t="shared" si="23"/>
        <v>1.95</v>
      </c>
      <c r="X24" s="58">
        <f t="shared" si="12"/>
        <v>2.1</v>
      </c>
      <c r="Y24" s="61">
        <f t="shared" si="13"/>
        <v>4.3407</v>
      </c>
      <c r="Z24" s="57"/>
      <c r="AA24" s="57"/>
      <c r="AB24" s="57"/>
      <c r="AC24" s="57"/>
      <c r="AD24" s="57"/>
      <c r="AE24" s="57"/>
      <c r="AF24" s="57"/>
      <c r="AG24" s="57"/>
      <c r="AH24" s="57"/>
      <c r="AI24" s="57"/>
      <c r="AJ24" s="57"/>
      <c r="AK24" s="57"/>
      <c r="AL24" s="57"/>
      <c r="AM24" s="57"/>
      <c r="AN24" s="57"/>
      <c r="AO24" s="57"/>
      <c r="AP24" s="57"/>
      <c r="AQ24" s="57"/>
      <c r="AR24" s="57"/>
      <c r="AS24" s="57"/>
    </row>
    <row r="25" ht="27.0" customHeight="1">
      <c r="A25" s="52">
        <v>10.0</v>
      </c>
      <c r="B25" s="62" t="s">
        <v>55</v>
      </c>
      <c r="C25" s="62">
        <v>103.0</v>
      </c>
      <c r="D25" s="62">
        <v>195.0</v>
      </c>
      <c r="E25" s="62">
        <v>210.0</v>
      </c>
      <c r="F25" s="62">
        <f t="shared" si="3"/>
        <v>0</v>
      </c>
      <c r="G25" s="63">
        <f t="shared" si="4"/>
        <v>94.901625</v>
      </c>
      <c r="H25" s="63">
        <f t="shared" si="5"/>
        <v>94.901625</v>
      </c>
      <c r="I25" s="62">
        <v>2.0</v>
      </c>
      <c r="J25" s="66">
        <f t="shared" si="6"/>
        <v>189.80325</v>
      </c>
      <c r="K25" s="57"/>
      <c r="L25" s="58">
        <f t="shared" si="15"/>
        <v>4.953</v>
      </c>
      <c r="M25" s="52">
        <f t="shared" si="16"/>
        <v>2</v>
      </c>
      <c r="N25" s="52">
        <f t="shared" si="17"/>
        <v>9.906</v>
      </c>
      <c r="O25" s="57"/>
      <c r="P25" s="57"/>
      <c r="Q25" s="59">
        <v>22.5</v>
      </c>
      <c r="R25" s="58">
        <f t="shared" si="7"/>
        <v>2.1</v>
      </c>
      <c r="S25" s="52">
        <f t="shared" si="8"/>
        <v>2</v>
      </c>
      <c r="T25" s="52">
        <f t="shared" si="9"/>
        <v>4.2</v>
      </c>
      <c r="U25" s="60">
        <f t="shared" si="10"/>
        <v>94.901625</v>
      </c>
      <c r="V25" s="58">
        <f t="shared" ref="V25:W25" si="24">C25/100</f>
        <v>1.03</v>
      </c>
      <c r="W25" s="58">
        <f t="shared" si="24"/>
        <v>1.95</v>
      </c>
      <c r="X25" s="58">
        <f t="shared" si="12"/>
        <v>4.2</v>
      </c>
      <c r="Y25" s="61">
        <f t="shared" si="13"/>
        <v>8.4357</v>
      </c>
      <c r="Z25" s="57"/>
      <c r="AA25" s="57"/>
      <c r="AB25" s="57"/>
      <c r="AC25" s="57"/>
      <c r="AD25" s="57"/>
      <c r="AE25" s="57"/>
      <c r="AF25" s="57"/>
      <c r="AG25" s="57"/>
      <c r="AH25" s="57"/>
      <c r="AI25" s="57"/>
      <c r="AJ25" s="57"/>
      <c r="AK25" s="57"/>
      <c r="AL25" s="57"/>
      <c r="AM25" s="57"/>
      <c r="AN25" s="57"/>
      <c r="AO25" s="57"/>
      <c r="AP25" s="57"/>
      <c r="AQ25" s="57"/>
      <c r="AR25" s="57"/>
      <c r="AS25" s="57"/>
    </row>
    <row r="26" ht="27.0" customHeight="1">
      <c r="A26" s="52">
        <v>11.0</v>
      </c>
      <c r="B26" s="62" t="s">
        <v>55</v>
      </c>
      <c r="C26" s="62">
        <v>102.0</v>
      </c>
      <c r="D26" s="62">
        <v>195.0</v>
      </c>
      <c r="E26" s="62">
        <v>210.0</v>
      </c>
      <c r="F26" s="62">
        <f t="shared" si="3"/>
        <v>0</v>
      </c>
      <c r="G26" s="63">
        <f t="shared" si="4"/>
        <v>93.98025</v>
      </c>
      <c r="H26" s="63">
        <f t="shared" si="5"/>
        <v>93.98025</v>
      </c>
      <c r="I26" s="62">
        <v>16.0</v>
      </c>
      <c r="J26" s="66">
        <f t="shared" si="6"/>
        <v>1503.684</v>
      </c>
      <c r="K26" s="57"/>
      <c r="L26" s="58">
        <f t="shared" si="15"/>
        <v>4.953</v>
      </c>
      <c r="M26" s="52">
        <f t="shared" si="16"/>
        <v>16</v>
      </c>
      <c r="N26" s="52">
        <f t="shared" si="17"/>
        <v>79.248</v>
      </c>
      <c r="O26" s="57"/>
      <c r="P26" s="57"/>
      <c r="Q26" s="59">
        <v>22.5</v>
      </c>
      <c r="R26" s="58">
        <f t="shared" si="7"/>
        <v>2.1</v>
      </c>
      <c r="S26" s="52">
        <f t="shared" si="8"/>
        <v>16</v>
      </c>
      <c r="T26" s="52">
        <f t="shared" si="9"/>
        <v>33.6</v>
      </c>
      <c r="U26" s="60">
        <f t="shared" si="10"/>
        <v>93.98025</v>
      </c>
      <c r="V26" s="58">
        <f t="shared" ref="V26:W26" si="25">C26/100</f>
        <v>1.02</v>
      </c>
      <c r="W26" s="58">
        <f t="shared" si="25"/>
        <v>1.95</v>
      </c>
      <c r="X26" s="58">
        <f t="shared" si="12"/>
        <v>33.6</v>
      </c>
      <c r="Y26" s="61">
        <f t="shared" si="13"/>
        <v>66.8304</v>
      </c>
      <c r="Z26" s="57"/>
      <c r="AA26" s="57"/>
      <c r="AB26" s="57"/>
      <c r="AC26" s="57"/>
      <c r="AD26" s="57"/>
      <c r="AE26" s="57"/>
      <c r="AF26" s="57"/>
      <c r="AG26" s="57"/>
      <c r="AH26" s="57"/>
      <c r="AI26" s="57"/>
      <c r="AJ26" s="57"/>
      <c r="AK26" s="57"/>
      <c r="AL26" s="57"/>
      <c r="AM26" s="57"/>
      <c r="AN26" s="57"/>
      <c r="AO26" s="57"/>
      <c r="AP26" s="57"/>
      <c r="AQ26" s="57"/>
      <c r="AR26" s="57"/>
      <c r="AS26" s="57"/>
    </row>
    <row r="27" ht="27.0" customHeight="1">
      <c r="A27" s="52">
        <v>12.0</v>
      </c>
      <c r="B27" s="62" t="s">
        <v>55</v>
      </c>
      <c r="C27" s="62">
        <v>101.0</v>
      </c>
      <c r="D27" s="62">
        <v>195.0</v>
      </c>
      <c r="E27" s="62">
        <v>210.0</v>
      </c>
      <c r="F27" s="62">
        <f t="shared" si="3"/>
        <v>0</v>
      </c>
      <c r="G27" s="63">
        <f t="shared" si="4"/>
        <v>93.058875</v>
      </c>
      <c r="H27" s="63">
        <f t="shared" si="5"/>
        <v>93.058875</v>
      </c>
      <c r="I27" s="62">
        <v>1.0</v>
      </c>
      <c r="J27" s="66">
        <f t="shared" si="6"/>
        <v>93.058875</v>
      </c>
      <c r="K27" s="57"/>
      <c r="L27" s="58">
        <f t="shared" si="15"/>
        <v>4.953</v>
      </c>
      <c r="M27" s="52">
        <f t="shared" si="16"/>
        <v>1</v>
      </c>
      <c r="N27" s="52">
        <f t="shared" si="17"/>
        <v>4.953</v>
      </c>
      <c r="O27" s="57"/>
      <c r="P27" s="57"/>
      <c r="Q27" s="59">
        <v>22.5</v>
      </c>
      <c r="R27" s="58">
        <f t="shared" si="7"/>
        <v>2.1</v>
      </c>
      <c r="S27" s="52">
        <f t="shared" si="8"/>
        <v>1</v>
      </c>
      <c r="T27" s="52">
        <f t="shared" si="9"/>
        <v>2.1</v>
      </c>
      <c r="U27" s="60">
        <f t="shared" si="10"/>
        <v>93.058875</v>
      </c>
      <c r="V27" s="58">
        <f t="shared" ref="V27:W27" si="26">C27/100</f>
        <v>1.01</v>
      </c>
      <c r="W27" s="58">
        <f t="shared" si="26"/>
        <v>1.95</v>
      </c>
      <c r="X27" s="58">
        <f t="shared" si="12"/>
        <v>2.1</v>
      </c>
      <c r="Y27" s="61">
        <f t="shared" si="13"/>
        <v>4.13595</v>
      </c>
      <c r="Z27" s="57"/>
      <c r="AA27" s="57"/>
      <c r="AB27" s="57"/>
      <c r="AC27" s="57"/>
      <c r="AD27" s="57"/>
      <c r="AE27" s="57"/>
      <c r="AF27" s="57"/>
      <c r="AG27" s="57"/>
      <c r="AH27" s="57"/>
      <c r="AI27" s="57"/>
      <c r="AJ27" s="57"/>
      <c r="AK27" s="57"/>
      <c r="AL27" s="57"/>
      <c r="AM27" s="57"/>
      <c r="AN27" s="57"/>
      <c r="AO27" s="57"/>
      <c r="AP27" s="57"/>
      <c r="AQ27" s="57"/>
      <c r="AR27" s="57"/>
      <c r="AS27" s="57"/>
    </row>
    <row r="28" ht="27.0" customHeight="1">
      <c r="A28" s="52">
        <v>13.0</v>
      </c>
      <c r="B28" s="62" t="s">
        <v>55</v>
      </c>
      <c r="C28" s="62">
        <v>101.0</v>
      </c>
      <c r="D28" s="62">
        <v>195.0</v>
      </c>
      <c r="E28" s="62">
        <v>210.0</v>
      </c>
      <c r="F28" s="62">
        <f t="shared" si="3"/>
        <v>0</v>
      </c>
      <c r="G28" s="63">
        <f t="shared" si="4"/>
        <v>93.058875</v>
      </c>
      <c r="H28" s="63">
        <f t="shared" si="5"/>
        <v>93.058875</v>
      </c>
      <c r="I28" s="62">
        <v>1.0</v>
      </c>
      <c r="J28" s="66">
        <f t="shared" si="6"/>
        <v>93.058875</v>
      </c>
      <c r="K28" s="57"/>
      <c r="L28" s="58">
        <f t="shared" si="15"/>
        <v>4.953</v>
      </c>
      <c r="M28" s="52">
        <f t="shared" si="16"/>
        <v>1</v>
      </c>
      <c r="N28" s="52">
        <f t="shared" si="17"/>
        <v>4.953</v>
      </c>
      <c r="O28" s="57"/>
      <c r="P28" s="57"/>
      <c r="Q28" s="59">
        <v>22.5</v>
      </c>
      <c r="R28" s="58">
        <f t="shared" si="7"/>
        <v>2.1</v>
      </c>
      <c r="S28" s="52">
        <f t="shared" si="8"/>
        <v>1</v>
      </c>
      <c r="T28" s="52">
        <f t="shared" si="9"/>
        <v>2.1</v>
      </c>
      <c r="U28" s="60">
        <f t="shared" si="10"/>
        <v>93.058875</v>
      </c>
      <c r="V28" s="58">
        <f t="shared" ref="V28:W28" si="27">C28/100</f>
        <v>1.01</v>
      </c>
      <c r="W28" s="58">
        <f t="shared" si="27"/>
        <v>1.95</v>
      </c>
      <c r="X28" s="58">
        <f t="shared" si="12"/>
        <v>2.1</v>
      </c>
      <c r="Y28" s="61">
        <f t="shared" si="13"/>
        <v>4.13595</v>
      </c>
      <c r="Z28" s="57"/>
      <c r="AA28" s="57"/>
      <c r="AB28" s="57"/>
      <c r="AC28" s="57"/>
      <c r="AD28" s="57"/>
      <c r="AE28" s="57"/>
      <c r="AF28" s="57"/>
      <c r="AG28" s="57"/>
      <c r="AH28" s="57"/>
      <c r="AI28" s="57"/>
      <c r="AJ28" s="57"/>
      <c r="AK28" s="57"/>
      <c r="AL28" s="57"/>
      <c r="AM28" s="57"/>
      <c r="AN28" s="57"/>
      <c r="AO28" s="57"/>
      <c r="AP28" s="57"/>
      <c r="AQ28" s="57"/>
      <c r="AR28" s="57"/>
      <c r="AS28" s="57"/>
    </row>
    <row r="29" ht="27.0" customHeight="1">
      <c r="A29" s="52">
        <v>14.0</v>
      </c>
      <c r="B29" s="62" t="s">
        <v>55</v>
      </c>
      <c r="C29" s="62">
        <v>103.0</v>
      </c>
      <c r="D29" s="62">
        <v>195.0</v>
      </c>
      <c r="E29" s="62">
        <v>210.0</v>
      </c>
      <c r="F29" s="62">
        <f t="shared" si="3"/>
        <v>0</v>
      </c>
      <c r="G29" s="63">
        <f t="shared" si="4"/>
        <v>94.901625</v>
      </c>
      <c r="H29" s="63">
        <f t="shared" si="5"/>
        <v>94.901625</v>
      </c>
      <c r="I29" s="62">
        <v>2.0</v>
      </c>
      <c r="J29" s="66">
        <f t="shared" si="6"/>
        <v>189.80325</v>
      </c>
      <c r="K29" s="57"/>
      <c r="L29" s="58">
        <f t="shared" si="15"/>
        <v>4.953</v>
      </c>
      <c r="M29" s="52">
        <f t="shared" si="16"/>
        <v>2</v>
      </c>
      <c r="N29" s="52">
        <f t="shared" si="17"/>
        <v>9.906</v>
      </c>
      <c r="O29" s="57"/>
      <c r="P29" s="57"/>
      <c r="Q29" s="59">
        <v>22.5</v>
      </c>
      <c r="R29" s="58">
        <f t="shared" si="7"/>
        <v>2.1</v>
      </c>
      <c r="S29" s="52">
        <f t="shared" si="8"/>
        <v>2</v>
      </c>
      <c r="T29" s="52">
        <f t="shared" si="9"/>
        <v>4.2</v>
      </c>
      <c r="U29" s="60">
        <f t="shared" si="10"/>
        <v>94.901625</v>
      </c>
      <c r="V29" s="58">
        <f t="shared" ref="V29:W29" si="28">C29/100</f>
        <v>1.03</v>
      </c>
      <c r="W29" s="58">
        <f t="shared" si="28"/>
        <v>1.95</v>
      </c>
      <c r="X29" s="58">
        <f t="shared" si="12"/>
        <v>4.2</v>
      </c>
      <c r="Y29" s="61">
        <f t="shared" si="13"/>
        <v>8.4357</v>
      </c>
      <c r="Z29" s="57"/>
      <c r="AA29" s="57"/>
      <c r="AB29" s="57"/>
      <c r="AC29" s="57"/>
      <c r="AD29" s="57"/>
      <c r="AE29" s="57"/>
      <c r="AF29" s="57"/>
      <c r="AG29" s="57"/>
      <c r="AH29" s="57"/>
      <c r="AI29" s="57"/>
      <c r="AJ29" s="57"/>
      <c r="AK29" s="57"/>
      <c r="AL29" s="57"/>
      <c r="AM29" s="57"/>
      <c r="AN29" s="57"/>
      <c r="AO29" s="57"/>
      <c r="AP29" s="57"/>
      <c r="AQ29" s="57"/>
      <c r="AR29" s="57"/>
      <c r="AS29" s="57"/>
    </row>
    <row r="30" ht="27.0" customHeight="1">
      <c r="A30" s="52">
        <v>15.0</v>
      </c>
      <c r="B30" s="62" t="s">
        <v>55</v>
      </c>
      <c r="C30" s="62">
        <v>101.0</v>
      </c>
      <c r="D30" s="62">
        <v>195.0</v>
      </c>
      <c r="E30" s="62">
        <v>220.0</v>
      </c>
      <c r="F30" s="62">
        <f t="shared" si="3"/>
        <v>0</v>
      </c>
      <c r="G30" s="63">
        <f t="shared" si="4"/>
        <v>97.49025</v>
      </c>
      <c r="H30" s="63">
        <f t="shared" si="5"/>
        <v>97.49025</v>
      </c>
      <c r="I30" s="62">
        <v>1.0</v>
      </c>
      <c r="J30" s="66">
        <f t="shared" si="6"/>
        <v>97.49025</v>
      </c>
      <c r="K30" s="57"/>
      <c r="L30" s="58">
        <f t="shared" si="15"/>
        <v>4.953</v>
      </c>
      <c r="M30" s="52">
        <f t="shared" si="16"/>
        <v>1</v>
      </c>
      <c r="N30" s="52">
        <f t="shared" si="17"/>
        <v>4.953</v>
      </c>
      <c r="O30" s="57"/>
      <c r="P30" s="57"/>
      <c r="Q30" s="59">
        <v>22.5</v>
      </c>
      <c r="R30" s="58">
        <f t="shared" si="7"/>
        <v>2.2</v>
      </c>
      <c r="S30" s="52">
        <f t="shared" si="8"/>
        <v>1</v>
      </c>
      <c r="T30" s="52">
        <f t="shared" si="9"/>
        <v>2.2</v>
      </c>
      <c r="U30" s="60">
        <f t="shared" si="10"/>
        <v>97.49025</v>
      </c>
      <c r="V30" s="58">
        <f t="shared" ref="V30:W30" si="29">C30/100</f>
        <v>1.01</v>
      </c>
      <c r="W30" s="58">
        <f t="shared" si="29"/>
        <v>1.95</v>
      </c>
      <c r="X30" s="58">
        <f t="shared" si="12"/>
        <v>2.2</v>
      </c>
      <c r="Y30" s="61">
        <f t="shared" si="13"/>
        <v>4.3329</v>
      </c>
      <c r="Z30" s="57"/>
      <c r="AA30" s="57"/>
      <c r="AB30" s="57"/>
      <c r="AC30" s="57"/>
      <c r="AD30" s="57"/>
      <c r="AE30" s="57"/>
      <c r="AF30" s="57"/>
      <c r="AG30" s="57"/>
      <c r="AH30" s="57"/>
      <c r="AI30" s="57"/>
      <c r="AJ30" s="57"/>
      <c r="AK30" s="57"/>
      <c r="AL30" s="57"/>
      <c r="AM30" s="57"/>
      <c r="AN30" s="57"/>
      <c r="AO30" s="57"/>
      <c r="AP30" s="57"/>
      <c r="AQ30" s="57"/>
      <c r="AR30" s="57"/>
      <c r="AS30" s="57"/>
    </row>
    <row r="31" ht="27.0" customHeight="1">
      <c r="A31" s="52">
        <v>16.0</v>
      </c>
      <c r="B31" s="62" t="s">
        <v>55</v>
      </c>
      <c r="C31" s="62">
        <v>102.0</v>
      </c>
      <c r="D31" s="62">
        <v>195.0</v>
      </c>
      <c r="E31" s="62">
        <v>214.0</v>
      </c>
      <c r="F31" s="62">
        <f t="shared" si="3"/>
        <v>0</v>
      </c>
      <c r="G31" s="63">
        <f t="shared" si="4"/>
        <v>95.77035</v>
      </c>
      <c r="H31" s="63">
        <f t="shared" si="5"/>
        <v>95.77035</v>
      </c>
      <c r="I31" s="62">
        <v>3.0</v>
      </c>
      <c r="J31" s="66">
        <f t="shared" si="6"/>
        <v>287.31105</v>
      </c>
      <c r="K31" s="57"/>
      <c r="L31" s="58">
        <f t="shared" si="15"/>
        <v>4.953</v>
      </c>
      <c r="M31" s="52">
        <f t="shared" si="16"/>
        <v>3</v>
      </c>
      <c r="N31" s="52">
        <f t="shared" si="17"/>
        <v>14.859</v>
      </c>
      <c r="O31" s="57"/>
      <c r="P31" s="57"/>
      <c r="Q31" s="59">
        <v>22.5</v>
      </c>
      <c r="R31" s="58">
        <f t="shared" si="7"/>
        <v>2.14</v>
      </c>
      <c r="S31" s="52">
        <f t="shared" si="8"/>
        <v>3</v>
      </c>
      <c r="T31" s="52">
        <f t="shared" si="9"/>
        <v>6.42</v>
      </c>
      <c r="U31" s="60">
        <f t="shared" si="10"/>
        <v>95.77035</v>
      </c>
      <c r="V31" s="58">
        <f t="shared" ref="V31:W31" si="30">C31/100</f>
        <v>1.02</v>
      </c>
      <c r="W31" s="58">
        <f t="shared" si="30"/>
        <v>1.95</v>
      </c>
      <c r="X31" s="58">
        <f t="shared" si="12"/>
        <v>6.42</v>
      </c>
      <c r="Y31" s="61">
        <f t="shared" si="13"/>
        <v>12.76938</v>
      </c>
      <c r="Z31" s="57"/>
      <c r="AA31" s="57"/>
      <c r="AB31" s="57"/>
      <c r="AC31" s="57"/>
      <c r="AD31" s="57"/>
      <c r="AE31" s="57"/>
      <c r="AF31" s="57"/>
      <c r="AG31" s="57"/>
      <c r="AH31" s="57"/>
      <c r="AI31" s="57"/>
      <c r="AJ31" s="57"/>
      <c r="AK31" s="57"/>
      <c r="AL31" s="57"/>
      <c r="AM31" s="57"/>
      <c r="AN31" s="57"/>
      <c r="AO31" s="57"/>
      <c r="AP31" s="57"/>
      <c r="AQ31" s="57"/>
      <c r="AR31" s="57"/>
      <c r="AS31" s="57"/>
    </row>
    <row r="32" ht="27.0" customHeight="1">
      <c r="A32" s="52">
        <v>17.0</v>
      </c>
      <c r="B32" s="62" t="s">
        <v>55</v>
      </c>
      <c r="C32" s="62">
        <v>102.0</v>
      </c>
      <c r="D32" s="62">
        <v>195.0</v>
      </c>
      <c r="E32" s="62">
        <v>204.0</v>
      </c>
      <c r="F32" s="62">
        <f t="shared" si="3"/>
        <v>0</v>
      </c>
      <c r="G32" s="63">
        <f t="shared" si="4"/>
        <v>91.2951</v>
      </c>
      <c r="H32" s="63">
        <f t="shared" si="5"/>
        <v>91.2951</v>
      </c>
      <c r="I32" s="62">
        <v>1.0</v>
      </c>
      <c r="J32" s="66">
        <f t="shared" si="6"/>
        <v>91.2951</v>
      </c>
      <c r="K32" s="57"/>
      <c r="L32" s="58">
        <f t="shared" si="15"/>
        <v>4.953</v>
      </c>
      <c r="M32" s="52">
        <f t="shared" si="16"/>
        <v>1</v>
      </c>
      <c r="N32" s="52">
        <f t="shared" si="17"/>
        <v>4.953</v>
      </c>
      <c r="O32" s="57"/>
      <c r="P32" s="57"/>
      <c r="Q32" s="59">
        <v>22.5</v>
      </c>
      <c r="R32" s="58">
        <f t="shared" si="7"/>
        <v>2.04</v>
      </c>
      <c r="S32" s="52">
        <f t="shared" si="8"/>
        <v>1</v>
      </c>
      <c r="T32" s="52">
        <f t="shared" si="9"/>
        <v>2.04</v>
      </c>
      <c r="U32" s="60">
        <f t="shared" si="10"/>
        <v>91.2951</v>
      </c>
      <c r="V32" s="58">
        <f t="shared" ref="V32:W32" si="31">C32/100</f>
        <v>1.02</v>
      </c>
      <c r="W32" s="58">
        <f t="shared" si="31"/>
        <v>1.95</v>
      </c>
      <c r="X32" s="58">
        <f t="shared" si="12"/>
        <v>2.04</v>
      </c>
      <c r="Y32" s="61">
        <f t="shared" si="13"/>
        <v>4.05756</v>
      </c>
      <c r="Z32" s="57"/>
      <c r="AA32" s="57"/>
      <c r="AB32" s="57"/>
      <c r="AC32" s="57"/>
      <c r="AD32" s="57"/>
      <c r="AE32" s="57"/>
      <c r="AF32" s="57"/>
      <c r="AG32" s="57"/>
      <c r="AH32" s="57"/>
      <c r="AI32" s="57"/>
      <c r="AJ32" s="57"/>
      <c r="AK32" s="57"/>
      <c r="AL32" s="57"/>
      <c r="AM32" s="57"/>
      <c r="AN32" s="57"/>
      <c r="AO32" s="57"/>
      <c r="AP32" s="57"/>
      <c r="AQ32" s="57"/>
      <c r="AR32" s="57"/>
      <c r="AS32" s="57"/>
    </row>
    <row r="33" ht="27.0" customHeight="1">
      <c r="A33" s="52">
        <v>18.0</v>
      </c>
      <c r="B33" s="62" t="s">
        <v>55</v>
      </c>
      <c r="C33" s="62">
        <v>104.0</v>
      </c>
      <c r="D33" s="62">
        <v>195.0</v>
      </c>
      <c r="E33" s="62">
        <v>198.0</v>
      </c>
      <c r="F33" s="62">
        <f t="shared" si="3"/>
        <v>0</v>
      </c>
      <c r="G33" s="63">
        <f t="shared" si="4"/>
        <v>90.3474</v>
      </c>
      <c r="H33" s="63">
        <f t="shared" si="5"/>
        <v>90.3474</v>
      </c>
      <c r="I33" s="62">
        <v>1.0</v>
      </c>
      <c r="J33" s="66">
        <f t="shared" si="6"/>
        <v>90.3474</v>
      </c>
      <c r="K33" s="57"/>
      <c r="L33" s="31">
        <f t="shared" si="15"/>
        <v>4.953</v>
      </c>
      <c r="M33" s="67">
        <f t="shared" si="16"/>
        <v>1</v>
      </c>
      <c r="N33" s="67">
        <f t="shared" si="17"/>
        <v>4.953</v>
      </c>
      <c r="O33" s="57"/>
      <c r="P33" s="57"/>
      <c r="Q33" s="59">
        <v>22.5</v>
      </c>
      <c r="R33" s="58">
        <f t="shared" si="7"/>
        <v>1.98</v>
      </c>
      <c r="S33" s="52">
        <f t="shared" si="8"/>
        <v>1</v>
      </c>
      <c r="T33" s="52">
        <f t="shared" si="9"/>
        <v>1.98</v>
      </c>
      <c r="U33" s="60">
        <f t="shared" si="10"/>
        <v>90.3474</v>
      </c>
      <c r="V33" s="58">
        <f t="shared" ref="V33:W33" si="32">C33/100</f>
        <v>1.04</v>
      </c>
      <c r="W33" s="58">
        <f t="shared" si="32"/>
        <v>1.95</v>
      </c>
      <c r="X33" s="58">
        <f t="shared" si="12"/>
        <v>1.98</v>
      </c>
      <c r="Y33" s="61">
        <f t="shared" si="13"/>
        <v>4.01544</v>
      </c>
      <c r="Z33" s="57"/>
      <c r="AA33" s="57"/>
      <c r="AB33" s="57"/>
      <c r="AC33" s="57"/>
      <c r="AD33" s="57"/>
      <c r="AE33" s="57"/>
      <c r="AF33" s="57"/>
      <c r="AG33" s="57"/>
      <c r="AH33" s="57"/>
      <c r="AI33" s="57"/>
      <c r="AJ33" s="57"/>
      <c r="AK33" s="57"/>
      <c r="AL33" s="57"/>
      <c r="AM33" s="57"/>
      <c r="AN33" s="57"/>
      <c r="AO33" s="57"/>
      <c r="AP33" s="57"/>
      <c r="AQ33" s="57"/>
      <c r="AR33" s="57"/>
      <c r="AS33" s="57"/>
    </row>
    <row r="34" ht="27.0" customHeight="1">
      <c r="A34" s="52">
        <v>19.0</v>
      </c>
      <c r="B34" s="62" t="s">
        <v>55</v>
      </c>
      <c r="C34" s="62">
        <v>100.0</v>
      </c>
      <c r="D34" s="62">
        <v>195.0</v>
      </c>
      <c r="E34" s="62">
        <v>210.0</v>
      </c>
      <c r="F34" s="62">
        <f t="shared" si="3"/>
        <v>0</v>
      </c>
      <c r="G34" s="63">
        <f t="shared" si="4"/>
        <v>92.1375</v>
      </c>
      <c r="H34" s="63">
        <f t="shared" si="5"/>
        <v>92.1375</v>
      </c>
      <c r="I34" s="62">
        <v>1.0</v>
      </c>
      <c r="J34" s="66">
        <f t="shared" si="6"/>
        <v>92.1375</v>
      </c>
      <c r="K34" s="57"/>
      <c r="L34" s="31"/>
      <c r="M34" s="67">
        <f t="shared" si="16"/>
        <v>1</v>
      </c>
      <c r="N34" s="67"/>
      <c r="O34" s="57"/>
      <c r="P34" s="57"/>
      <c r="Q34" s="59">
        <v>22.5</v>
      </c>
      <c r="R34" s="58">
        <f t="shared" si="7"/>
        <v>2.1</v>
      </c>
      <c r="S34" s="52">
        <f t="shared" si="8"/>
        <v>1</v>
      </c>
      <c r="T34" s="52">
        <f t="shared" si="9"/>
        <v>2.1</v>
      </c>
      <c r="U34" s="60">
        <f t="shared" si="10"/>
        <v>92.1375</v>
      </c>
      <c r="V34" s="58">
        <f t="shared" ref="V34:W34" si="33">C34/100</f>
        <v>1</v>
      </c>
      <c r="W34" s="58">
        <f t="shared" si="33"/>
        <v>1.95</v>
      </c>
      <c r="X34" s="58">
        <f t="shared" si="12"/>
        <v>2.1</v>
      </c>
      <c r="Y34" s="61">
        <f t="shared" si="13"/>
        <v>4.095</v>
      </c>
      <c r="Z34" s="57"/>
      <c r="AA34" s="57"/>
      <c r="AB34" s="57"/>
      <c r="AC34" s="57"/>
      <c r="AD34" s="57"/>
      <c r="AE34" s="57"/>
      <c r="AF34" s="57"/>
      <c r="AG34" s="57"/>
      <c r="AH34" s="57"/>
      <c r="AI34" s="57"/>
      <c r="AJ34" s="57"/>
      <c r="AK34" s="57"/>
      <c r="AL34" s="57"/>
      <c r="AM34" s="57"/>
      <c r="AN34" s="57"/>
      <c r="AO34" s="57"/>
      <c r="AP34" s="57"/>
      <c r="AQ34" s="57"/>
      <c r="AR34" s="57"/>
      <c r="AS34" s="57"/>
    </row>
    <row r="35" ht="27.0" customHeight="1">
      <c r="A35" s="52">
        <v>20.0</v>
      </c>
      <c r="B35" s="62" t="s">
        <v>55</v>
      </c>
      <c r="C35" s="62">
        <v>103.0</v>
      </c>
      <c r="D35" s="62">
        <v>195.0</v>
      </c>
      <c r="E35" s="62">
        <v>210.0</v>
      </c>
      <c r="F35" s="62">
        <f t="shared" si="3"/>
        <v>0</v>
      </c>
      <c r="G35" s="63">
        <f t="shared" si="4"/>
        <v>94.901625</v>
      </c>
      <c r="H35" s="63">
        <f t="shared" si="5"/>
        <v>94.901625</v>
      </c>
      <c r="I35" s="62">
        <v>2.0</v>
      </c>
      <c r="J35" s="66">
        <f t="shared" si="6"/>
        <v>189.80325</v>
      </c>
      <c r="K35" s="57"/>
      <c r="L35" s="31"/>
      <c r="M35" s="67">
        <f t="shared" si="16"/>
        <v>2</v>
      </c>
      <c r="N35" s="67"/>
      <c r="O35" s="57"/>
      <c r="P35" s="57"/>
      <c r="Q35" s="59">
        <v>22.5</v>
      </c>
      <c r="R35" s="58">
        <f t="shared" si="7"/>
        <v>2.1</v>
      </c>
      <c r="S35" s="52">
        <f t="shared" si="8"/>
        <v>2</v>
      </c>
      <c r="T35" s="52">
        <f t="shared" si="9"/>
        <v>4.2</v>
      </c>
      <c r="U35" s="60">
        <f t="shared" si="10"/>
        <v>94.901625</v>
      </c>
      <c r="V35" s="58">
        <f t="shared" ref="V35:W35" si="34">C35/100</f>
        <v>1.03</v>
      </c>
      <c r="W35" s="58">
        <f t="shared" si="34"/>
        <v>1.95</v>
      </c>
      <c r="X35" s="58">
        <f t="shared" si="12"/>
        <v>4.2</v>
      </c>
      <c r="Y35" s="61">
        <f t="shared" si="13"/>
        <v>8.4357</v>
      </c>
      <c r="Z35" s="57"/>
      <c r="AA35" s="57"/>
      <c r="AB35" s="57"/>
      <c r="AC35" s="57"/>
      <c r="AD35" s="57"/>
      <c r="AE35" s="57"/>
      <c r="AF35" s="57"/>
      <c r="AG35" s="57"/>
      <c r="AH35" s="57"/>
      <c r="AI35" s="57"/>
      <c r="AJ35" s="57"/>
      <c r="AK35" s="57"/>
      <c r="AL35" s="57"/>
      <c r="AM35" s="57"/>
      <c r="AN35" s="57"/>
      <c r="AO35" s="57"/>
      <c r="AP35" s="57"/>
      <c r="AQ35" s="57"/>
      <c r="AR35" s="57"/>
      <c r="AS35" s="57"/>
    </row>
    <row r="36" ht="27.0" customHeight="1">
      <c r="A36" s="52">
        <v>21.0</v>
      </c>
      <c r="B36" s="62" t="s">
        <v>55</v>
      </c>
      <c r="C36" s="62">
        <v>96.0</v>
      </c>
      <c r="D36" s="62">
        <v>195.0</v>
      </c>
      <c r="E36" s="62">
        <v>210.0</v>
      </c>
      <c r="F36" s="62">
        <f t="shared" si="3"/>
        <v>0</v>
      </c>
      <c r="G36" s="63">
        <f t="shared" si="4"/>
        <v>88.452</v>
      </c>
      <c r="H36" s="63">
        <f t="shared" si="5"/>
        <v>88.452</v>
      </c>
      <c r="I36" s="62">
        <v>1.0</v>
      </c>
      <c r="J36" s="66">
        <f t="shared" si="6"/>
        <v>88.452</v>
      </c>
      <c r="K36" s="57"/>
      <c r="L36" s="31"/>
      <c r="M36" s="67">
        <f t="shared" si="16"/>
        <v>1</v>
      </c>
      <c r="N36" s="67"/>
      <c r="O36" s="57"/>
      <c r="P36" s="57"/>
      <c r="Q36" s="59">
        <v>22.5</v>
      </c>
      <c r="R36" s="58">
        <f t="shared" si="7"/>
        <v>2.1</v>
      </c>
      <c r="S36" s="52">
        <f t="shared" si="8"/>
        <v>1</v>
      </c>
      <c r="T36" s="52">
        <f t="shared" si="9"/>
        <v>2.1</v>
      </c>
      <c r="U36" s="60">
        <f t="shared" si="10"/>
        <v>88.452</v>
      </c>
      <c r="V36" s="58">
        <f t="shared" ref="V36:W36" si="35">C36/100</f>
        <v>0.96</v>
      </c>
      <c r="W36" s="58">
        <f t="shared" si="35"/>
        <v>1.95</v>
      </c>
      <c r="X36" s="58">
        <f t="shared" si="12"/>
        <v>2.1</v>
      </c>
      <c r="Y36" s="61">
        <f t="shared" si="13"/>
        <v>3.9312</v>
      </c>
      <c r="Z36" s="57"/>
      <c r="AA36" s="57"/>
      <c r="AB36" s="57"/>
      <c r="AC36" s="57"/>
      <c r="AD36" s="57"/>
      <c r="AE36" s="57"/>
      <c r="AF36" s="57"/>
      <c r="AG36" s="57"/>
      <c r="AH36" s="57"/>
      <c r="AI36" s="57"/>
      <c r="AJ36" s="57"/>
      <c r="AK36" s="57"/>
      <c r="AL36" s="57"/>
      <c r="AM36" s="57"/>
      <c r="AN36" s="57"/>
      <c r="AO36" s="57"/>
      <c r="AP36" s="57"/>
      <c r="AQ36" s="57"/>
      <c r="AR36" s="57"/>
      <c r="AS36" s="57"/>
    </row>
    <row r="37" ht="27.0" customHeight="1">
      <c r="A37" s="52">
        <v>22.0</v>
      </c>
      <c r="B37" s="62" t="s">
        <v>55</v>
      </c>
      <c r="C37" s="62">
        <v>97.0</v>
      </c>
      <c r="D37" s="62">
        <v>195.0</v>
      </c>
      <c r="E37" s="62">
        <v>210.0</v>
      </c>
      <c r="F37" s="62">
        <f t="shared" si="3"/>
        <v>0</v>
      </c>
      <c r="G37" s="63">
        <f t="shared" si="4"/>
        <v>89.373375</v>
      </c>
      <c r="H37" s="63">
        <f t="shared" si="5"/>
        <v>89.373375</v>
      </c>
      <c r="I37" s="62">
        <v>1.0</v>
      </c>
      <c r="J37" s="66">
        <f t="shared" si="6"/>
        <v>89.373375</v>
      </c>
      <c r="K37" s="57"/>
      <c r="L37" s="31"/>
      <c r="M37" s="67"/>
      <c r="N37" s="67"/>
      <c r="O37" s="57"/>
      <c r="P37" s="57"/>
      <c r="Q37" s="59">
        <v>22.5</v>
      </c>
      <c r="R37" s="58">
        <f t="shared" si="7"/>
        <v>2.1</v>
      </c>
      <c r="S37" s="52">
        <f t="shared" si="8"/>
        <v>1</v>
      </c>
      <c r="T37" s="52">
        <f t="shared" si="9"/>
        <v>2.1</v>
      </c>
      <c r="U37" s="60">
        <f t="shared" si="10"/>
        <v>89.373375</v>
      </c>
      <c r="V37" s="58">
        <f t="shared" ref="V37:W37" si="36">C37/100</f>
        <v>0.97</v>
      </c>
      <c r="W37" s="58">
        <f t="shared" si="36"/>
        <v>1.95</v>
      </c>
      <c r="X37" s="58">
        <f t="shared" si="12"/>
        <v>2.1</v>
      </c>
      <c r="Y37" s="61">
        <f t="shared" si="13"/>
        <v>3.97215</v>
      </c>
      <c r="Z37" s="57"/>
      <c r="AA37" s="57"/>
      <c r="AB37" s="57"/>
      <c r="AC37" s="57"/>
      <c r="AD37" s="57"/>
      <c r="AE37" s="57"/>
      <c r="AF37" s="57"/>
      <c r="AG37" s="57"/>
      <c r="AH37" s="57"/>
      <c r="AI37" s="57"/>
      <c r="AJ37" s="57"/>
      <c r="AK37" s="57"/>
      <c r="AL37" s="57"/>
      <c r="AM37" s="57"/>
      <c r="AN37" s="57"/>
      <c r="AO37" s="57"/>
      <c r="AP37" s="57"/>
      <c r="AQ37" s="57"/>
      <c r="AR37" s="57"/>
      <c r="AS37" s="57"/>
    </row>
    <row r="38" ht="27.0" customHeight="1">
      <c r="A38" s="52">
        <v>23.0</v>
      </c>
      <c r="B38" s="62" t="s">
        <v>55</v>
      </c>
      <c r="C38" s="62">
        <v>102.0</v>
      </c>
      <c r="D38" s="62">
        <v>195.0</v>
      </c>
      <c r="E38" s="62">
        <v>132.0</v>
      </c>
      <c r="F38" s="62">
        <f t="shared" si="3"/>
        <v>0</v>
      </c>
      <c r="G38" s="63">
        <f t="shared" si="4"/>
        <v>59.0733</v>
      </c>
      <c r="H38" s="63">
        <f t="shared" si="5"/>
        <v>59.0733</v>
      </c>
      <c r="I38" s="62">
        <v>6.0</v>
      </c>
      <c r="J38" s="66">
        <f t="shared" si="6"/>
        <v>354.4398</v>
      </c>
      <c r="K38" s="57"/>
      <c r="L38" s="31"/>
      <c r="M38" s="67"/>
      <c r="N38" s="67"/>
      <c r="O38" s="57"/>
      <c r="P38" s="57"/>
      <c r="Q38" s="59">
        <v>22.5</v>
      </c>
      <c r="R38" s="58">
        <f t="shared" si="7"/>
        <v>1.32</v>
      </c>
      <c r="S38" s="52">
        <f t="shared" si="8"/>
        <v>6</v>
      </c>
      <c r="T38" s="52">
        <f t="shared" si="9"/>
        <v>7.92</v>
      </c>
      <c r="U38" s="60">
        <f t="shared" si="10"/>
        <v>59.0733</v>
      </c>
      <c r="V38" s="58">
        <f t="shared" ref="V38:W38" si="37">C38/100</f>
        <v>1.02</v>
      </c>
      <c r="W38" s="58">
        <f t="shared" si="37"/>
        <v>1.95</v>
      </c>
      <c r="X38" s="58">
        <f t="shared" si="12"/>
        <v>7.92</v>
      </c>
      <c r="Y38" s="61">
        <f t="shared" si="13"/>
        <v>15.75288</v>
      </c>
      <c r="Z38" s="57"/>
      <c r="AA38" s="57"/>
      <c r="AB38" s="57"/>
      <c r="AC38" s="57"/>
      <c r="AD38" s="57"/>
      <c r="AE38" s="57"/>
      <c r="AF38" s="57"/>
      <c r="AG38" s="57"/>
      <c r="AH38" s="57"/>
      <c r="AI38" s="57"/>
      <c r="AJ38" s="57"/>
      <c r="AK38" s="57"/>
      <c r="AL38" s="57"/>
      <c r="AM38" s="57"/>
      <c r="AN38" s="57"/>
      <c r="AO38" s="57"/>
      <c r="AP38" s="57"/>
      <c r="AQ38" s="57"/>
      <c r="AR38" s="57"/>
      <c r="AS38" s="57"/>
    </row>
    <row r="39" ht="27.0" customHeight="1">
      <c r="A39" s="52">
        <v>24.0</v>
      </c>
      <c r="B39" s="62" t="s">
        <v>55</v>
      </c>
      <c r="C39" s="62">
        <v>100.0</v>
      </c>
      <c r="D39" s="62">
        <v>195.0</v>
      </c>
      <c r="E39" s="62">
        <v>132.0</v>
      </c>
      <c r="F39" s="62">
        <f t="shared" si="3"/>
        <v>0</v>
      </c>
      <c r="G39" s="63">
        <f t="shared" si="4"/>
        <v>57.915</v>
      </c>
      <c r="H39" s="63">
        <f t="shared" si="5"/>
        <v>57.915</v>
      </c>
      <c r="I39" s="62">
        <v>2.0</v>
      </c>
      <c r="J39" s="66">
        <f t="shared" si="6"/>
        <v>115.83</v>
      </c>
      <c r="K39" s="57"/>
      <c r="L39" s="31"/>
      <c r="M39" s="67"/>
      <c r="N39" s="67"/>
      <c r="O39" s="57"/>
      <c r="P39" s="57"/>
      <c r="Q39" s="59">
        <v>22.5</v>
      </c>
      <c r="R39" s="58">
        <f t="shared" si="7"/>
        <v>1.32</v>
      </c>
      <c r="S39" s="52">
        <f t="shared" si="8"/>
        <v>2</v>
      </c>
      <c r="T39" s="52">
        <f t="shared" si="9"/>
        <v>2.64</v>
      </c>
      <c r="U39" s="60">
        <f t="shared" si="10"/>
        <v>57.915</v>
      </c>
      <c r="V39" s="58">
        <f t="shared" ref="V39:W39" si="38">C39/100</f>
        <v>1</v>
      </c>
      <c r="W39" s="58">
        <f t="shared" si="38"/>
        <v>1.95</v>
      </c>
      <c r="X39" s="58">
        <f t="shared" si="12"/>
        <v>2.64</v>
      </c>
      <c r="Y39" s="61">
        <f t="shared" si="13"/>
        <v>5.148</v>
      </c>
      <c r="Z39" s="57"/>
      <c r="AA39" s="57"/>
      <c r="AB39" s="57"/>
      <c r="AC39" s="57"/>
      <c r="AD39" s="57"/>
      <c r="AE39" s="57"/>
      <c r="AF39" s="57"/>
      <c r="AG39" s="57"/>
      <c r="AH39" s="57"/>
      <c r="AI39" s="57"/>
      <c r="AJ39" s="57"/>
      <c r="AK39" s="57"/>
      <c r="AL39" s="57"/>
      <c r="AM39" s="57"/>
      <c r="AN39" s="57"/>
      <c r="AO39" s="57"/>
      <c r="AP39" s="57"/>
      <c r="AQ39" s="57"/>
      <c r="AR39" s="57"/>
      <c r="AS39" s="57"/>
    </row>
    <row r="40" ht="27.0" customHeight="1">
      <c r="A40" s="52">
        <v>25.0</v>
      </c>
      <c r="B40" s="62" t="s">
        <v>55</v>
      </c>
      <c r="C40" s="62">
        <v>100.0</v>
      </c>
      <c r="D40" s="62">
        <v>195.0</v>
      </c>
      <c r="E40" s="62">
        <v>115.0</v>
      </c>
      <c r="F40" s="62">
        <f t="shared" si="3"/>
        <v>0</v>
      </c>
      <c r="G40" s="63">
        <f t="shared" si="4"/>
        <v>50.45625</v>
      </c>
      <c r="H40" s="63">
        <f t="shared" si="5"/>
        <v>50.45625</v>
      </c>
      <c r="I40" s="62">
        <v>1.0</v>
      </c>
      <c r="J40" s="66">
        <f t="shared" si="6"/>
        <v>50.45625</v>
      </c>
      <c r="K40" s="57"/>
      <c r="L40" s="31"/>
      <c r="M40" s="67"/>
      <c r="N40" s="67"/>
      <c r="O40" s="57"/>
      <c r="P40" s="57"/>
      <c r="Q40" s="59">
        <v>22.5</v>
      </c>
      <c r="R40" s="58">
        <f t="shared" si="7"/>
        <v>1.15</v>
      </c>
      <c r="S40" s="52">
        <f t="shared" si="8"/>
        <v>1</v>
      </c>
      <c r="T40" s="52">
        <f t="shared" si="9"/>
        <v>1.15</v>
      </c>
      <c r="U40" s="60">
        <f t="shared" si="10"/>
        <v>50.45625</v>
      </c>
      <c r="V40" s="58">
        <f t="shared" ref="V40:W40" si="39">C40/100</f>
        <v>1</v>
      </c>
      <c r="W40" s="58">
        <f t="shared" si="39"/>
        <v>1.95</v>
      </c>
      <c r="X40" s="58">
        <f t="shared" si="12"/>
        <v>1.15</v>
      </c>
      <c r="Y40" s="61">
        <f t="shared" si="13"/>
        <v>2.2425</v>
      </c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</row>
    <row r="41" ht="27.0" customHeight="1">
      <c r="A41" s="52">
        <v>26.0</v>
      </c>
      <c r="B41" s="62" t="s">
        <v>55</v>
      </c>
      <c r="C41" s="62">
        <v>100.0</v>
      </c>
      <c r="D41" s="62">
        <v>195.0</v>
      </c>
      <c r="E41" s="62">
        <v>116.0</v>
      </c>
      <c r="F41" s="62">
        <f t="shared" si="3"/>
        <v>0</v>
      </c>
      <c r="G41" s="63">
        <f t="shared" si="4"/>
        <v>50.895</v>
      </c>
      <c r="H41" s="63">
        <f t="shared" si="5"/>
        <v>50.895</v>
      </c>
      <c r="I41" s="62">
        <v>1.0</v>
      </c>
      <c r="J41" s="66">
        <f t="shared" si="6"/>
        <v>50.895</v>
      </c>
      <c r="K41" s="57"/>
      <c r="L41" s="31"/>
      <c r="M41" s="67"/>
      <c r="N41" s="67"/>
      <c r="O41" s="57"/>
      <c r="P41" s="57"/>
      <c r="Q41" s="59">
        <v>22.5</v>
      </c>
      <c r="R41" s="58">
        <f t="shared" si="7"/>
        <v>1.16</v>
      </c>
      <c r="S41" s="52">
        <f t="shared" si="8"/>
        <v>1</v>
      </c>
      <c r="T41" s="52">
        <f t="shared" si="9"/>
        <v>1.16</v>
      </c>
      <c r="U41" s="60">
        <f t="shared" si="10"/>
        <v>50.895</v>
      </c>
      <c r="V41" s="58">
        <f t="shared" ref="V41:W41" si="40">C41/100</f>
        <v>1</v>
      </c>
      <c r="W41" s="58">
        <f t="shared" si="40"/>
        <v>1.95</v>
      </c>
      <c r="X41" s="58">
        <f t="shared" si="12"/>
        <v>1.16</v>
      </c>
      <c r="Y41" s="61">
        <f t="shared" si="13"/>
        <v>2.262</v>
      </c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</row>
    <row r="42" ht="27.0" customHeight="1">
      <c r="A42" s="52">
        <v>27.0</v>
      </c>
      <c r="B42" s="62" t="s">
        <v>55</v>
      </c>
      <c r="C42" s="62">
        <v>94.0</v>
      </c>
      <c r="D42" s="62">
        <v>195.0</v>
      </c>
      <c r="E42" s="62">
        <v>122.0</v>
      </c>
      <c r="F42" s="62">
        <f t="shared" si="3"/>
        <v>0</v>
      </c>
      <c r="G42" s="63">
        <f t="shared" si="4"/>
        <v>50.31585</v>
      </c>
      <c r="H42" s="63">
        <f t="shared" si="5"/>
        <v>50.31585</v>
      </c>
      <c r="I42" s="62">
        <v>1.0</v>
      </c>
      <c r="J42" s="66">
        <f t="shared" si="6"/>
        <v>50.31585</v>
      </c>
      <c r="K42" s="57"/>
      <c r="L42" s="31"/>
      <c r="M42" s="67"/>
      <c r="N42" s="67"/>
      <c r="O42" s="57"/>
      <c r="P42" s="57"/>
      <c r="Q42" s="59">
        <v>22.5</v>
      </c>
      <c r="R42" s="58">
        <f t="shared" si="7"/>
        <v>1.22</v>
      </c>
      <c r="S42" s="52">
        <f t="shared" si="8"/>
        <v>1</v>
      </c>
      <c r="T42" s="52">
        <f t="shared" si="9"/>
        <v>1.22</v>
      </c>
      <c r="U42" s="60">
        <f t="shared" si="10"/>
        <v>50.31585</v>
      </c>
      <c r="V42" s="58">
        <f t="shared" ref="V42:W42" si="41">C42/100</f>
        <v>0.94</v>
      </c>
      <c r="W42" s="58">
        <f t="shared" si="41"/>
        <v>1.95</v>
      </c>
      <c r="X42" s="58">
        <f t="shared" si="12"/>
        <v>1.22</v>
      </c>
      <c r="Y42" s="61">
        <f t="shared" si="13"/>
        <v>2.23626</v>
      </c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</row>
    <row r="43" ht="27.0" customHeight="1">
      <c r="A43" s="52">
        <v>28.0</v>
      </c>
      <c r="B43" s="62" t="s">
        <v>55</v>
      </c>
      <c r="C43" s="62">
        <v>103.0</v>
      </c>
      <c r="D43" s="62">
        <v>195.0</v>
      </c>
      <c r="E43" s="62">
        <v>131.0</v>
      </c>
      <c r="F43" s="62">
        <f t="shared" si="3"/>
        <v>0</v>
      </c>
      <c r="G43" s="63">
        <f t="shared" si="4"/>
        <v>59.2005375</v>
      </c>
      <c r="H43" s="63">
        <f t="shared" si="5"/>
        <v>59.2005375</v>
      </c>
      <c r="I43" s="62">
        <v>1.0</v>
      </c>
      <c r="J43" s="68">
        <f t="shared" si="6"/>
        <v>59.2005375</v>
      </c>
      <c r="K43" s="1"/>
      <c r="L43" s="69"/>
      <c r="M43" s="70"/>
      <c r="N43" s="70"/>
      <c r="O43" s="1"/>
      <c r="P43" s="1"/>
      <c r="Q43" s="59">
        <v>22.5</v>
      </c>
      <c r="R43" s="58">
        <f t="shared" si="7"/>
        <v>1.31</v>
      </c>
      <c r="S43" s="52">
        <f t="shared" si="8"/>
        <v>1</v>
      </c>
      <c r="T43" s="52">
        <f t="shared" si="9"/>
        <v>1.31</v>
      </c>
      <c r="U43" s="60">
        <f t="shared" si="10"/>
        <v>59.2005375</v>
      </c>
      <c r="V43" s="58">
        <f t="shared" ref="V43:W43" si="42">C43/100</f>
        <v>1.03</v>
      </c>
      <c r="W43" s="58">
        <f t="shared" si="42"/>
        <v>1.95</v>
      </c>
      <c r="X43" s="58">
        <f t="shared" si="12"/>
        <v>1.31</v>
      </c>
      <c r="Y43" s="61">
        <f t="shared" si="13"/>
        <v>2.631135</v>
      </c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</row>
    <row r="44" ht="27.0" customHeight="1">
      <c r="A44" s="52">
        <v>29.0</v>
      </c>
      <c r="B44" s="62" t="s">
        <v>55</v>
      </c>
      <c r="C44" s="62">
        <v>99.0</v>
      </c>
      <c r="D44" s="62">
        <v>195.0</v>
      </c>
      <c r="E44" s="62">
        <v>121.0</v>
      </c>
      <c r="F44" s="62">
        <f t="shared" si="3"/>
        <v>0</v>
      </c>
      <c r="G44" s="63">
        <f t="shared" si="4"/>
        <v>52.5578625</v>
      </c>
      <c r="H44" s="63">
        <f t="shared" si="5"/>
        <v>52.5578625</v>
      </c>
      <c r="I44" s="62">
        <v>1.0</v>
      </c>
      <c r="J44" s="68">
        <f t="shared" si="6"/>
        <v>52.5578625</v>
      </c>
      <c r="K44" s="1"/>
      <c r="L44" s="69"/>
      <c r="M44" s="70"/>
      <c r="N44" s="70"/>
      <c r="O44" s="1"/>
      <c r="P44" s="1"/>
      <c r="Q44" s="59">
        <v>22.5</v>
      </c>
      <c r="R44" s="58">
        <f t="shared" si="7"/>
        <v>1.21</v>
      </c>
      <c r="S44" s="52">
        <f t="shared" si="8"/>
        <v>1</v>
      </c>
      <c r="T44" s="52">
        <f t="shared" si="9"/>
        <v>1.21</v>
      </c>
      <c r="U44" s="60">
        <f t="shared" si="10"/>
        <v>52.5578625</v>
      </c>
      <c r="V44" s="58">
        <f t="shared" ref="V44:W44" si="43">C44/100</f>
        <v>0.99</v>
      </c>
      <c r="W44" s="58">
        <f t="shared" si="43"/>
        <v>1.95</v>
      </c>
      <c r="X44" s="58">
        <f t="shared" si="12"/>
        <v>1.21</v>
      </c>
      <c r="Y44" s="61">
        <f t="shared" si="13"/>
        <v>2.335905</v>
      </c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</row>
    <row r="45" ht="27.0" customHeight="1">
      <c r="A45" s="52">
        <v>30.0</v>
      </c>
      <c r="B45" s="62" t="s">
        <v>55</v>
      </c>
      <c r="C45" s="62">
        <v>100.0</v>
      </c>
      <c r="D45" s="62">
        <v>195.0</v>
      </c>
      <c r="E45" s="62">
        <v>121.0</v>
      </c>
      <c r="F45" s="62">
        <f t="shared" si="3"/>
        <v>0</v>
      </c>
      <c r="G45" s="63">
        <f t="shared" si="4"/>
        <v>53.08875</v>
      </c>
      <c r="H45" s="63">
        <f t="shared" si="5"/>
        <v>53.08875</v>
      </c>
      <c r="I45" s="62">
        <v>1.0</v>
      </c>
      <c r="J45" s="68">
        <f t="shared" si="6"/>
        <v>53.08875</v>
      </c>
      <c r="K45" s="1"/>
      <c r="L45" s="69"/>
      <c r="M45" s="70"/>
      <c r="N45" s="70"/>
      <c r="O45" s="1"/>
      <c r="P45" s="1"/>
      <c r="Q45" s="59">
        <v>22.5</v>
      </c>
      <c r="R45" s="58">
        <f t="shared" si="7"/>
        <v>1.21</v>
      </c>
      <c r="S45" s="52">
        <f t="shared" si="8"/>
        <v>1</v>
      </c>
      <c r="T45" s="52">
        <f t="shared" si="9"/>
        <v>1.21</v>
      </c>
      <c r="U45" s="60">
        <f t="shared" si="10"/>
        <v>53.08875</v>
      </c>
      <c r="V45" s="58">
        <f t="shared" ref="V45:W45" si="44">C45/100</f>
        <v>1</v>
      </c>
      <c r="W45" s="58">
        <f t="shared" si="44"/>
        <v>1.95</v>
      </c>
      <c r="X45" s="58">
        <f t="shared" si="12"/>
        <v>1.21</v>
      </c>
      <c r="Y45" s="61">
        <f t="shared" si="13"/>
        <v>2.3595</v>
      </c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</row>
    <row r="46" ht="27.0" customHeight="1">
      <c r="A46" s="52">
        <v>31.0</v>
      </c>
      <c r="B46" s="62" t="s">
        <v>55</v>
      </c>
      <c r="C46" s="62">
        <v>102.0</v>
      </c>
      <c r="D46" s="62">
        <v>195.0</v>
      </c>
      <c r="E46" s="62">
        <v>113.0</v>
      </c>
      <c r="F46" s="62">
        <f t="shared" si="3"/>
        <v>0</v>
      </c>
      <c r="G46" s="63">
        <f t="shared" si="4"/>
        <v>50.570325</v>
      </c>
      <c r="H46" s="63">
        <f t="shared" si="5"/>
        <v>50.570325</v>
      </c>
      <c r="I46" s="62">
        <v>2.0</v>
      </c>
      <c r="J46" s="68">
        <f t="shared" si="6"/>
        <v>101.14065</v>
      </c>
      <c r="K46" s="1"/>
      <c r="L46" s="69"/>
      <c r="M46" s="70"/>
      <c r="N46" s="70"/>
      <c r="O46" s="1"/>
      <c r="P46" s="1"/>
      <c r="Q46" s="59">
        <v>22.5</v>
      </c>
      <c r="R46" s="58">
        <f t="shared" si="7"/>
        <v>1.13</v>
      </c>
      <c r="S46" s="52">
        <f t="shared" si="8"/>
        <v>2</v>
      </c>
      <c r="T46" s="52">
        <f t="shared" si="9"/>
        <v>2.26</v>
      </c>
      <c r="U46" s="60">
        <f t="shared" si="10"/>
        <v>50.570325</v>
      </c>
      <c r="V46" s="58">
        <f t="shared" ref="V46:W46" si="45">C46/100</f>
        <v>1.02</v>
      </c>
      <c r="W46" s="58">
        <f t="shared" si="45"/>
        <v>1.95</v>
      </c>
      <c r="X46" s="58">
        <f t="shared" si="12"/>
        <v>2.26</v>
      </c>
      <c r="Y46" s="61">
        <f t="shared" si="13"/>
        <v>4.49514</v>
      </c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</row>
    <row r="47" ht="27.0" customHeight="1">
      <c r="A47" s="52">
        <v>32.0</v>
      </c>
      <c r="B47" s="62" t="s">
        <v>55</v>
      </c>
      <c r="C47" s="62">
        <v>102.0</v>
      </c>
      <c r="D47" s="62">
        <v>195.0</v>
      </c>
      <c r="E47" s="62">
        <v>119.0</v>
      </c>
      <c r="F47" s="62">
        <f t="shared" si="3"/>
        <v>0</v>
      </c>
      <c r="G47" s="63">
        <f t="shared" si="4"/>
        <v>53.255475</v>
      </c>
      <c r="H47" s="63">
        <f t="shared" si="5"/>
        <v>53.255475</v>
      </c>
      <c r="I47" s="62">
        <v>2.0</v>
      </c>
      <c r="J47" s="68">
        <f t="shared" si="6"/>
        <v>106.51095</v>
      </c>
      <c r="K47" s="1"/>
      <c r="L47" s="69"/>
      <c r="M47" s="70"/>
      <c r="N47" s="70"/>
      <c r="O47" s="1"/>
      <c r="P47" s="1"/>
      <c r="Q47" s="59">
        <v>22.5</v>
      </c>
      <c r="R47" s="58">
        <f t="shared" si="7"/>
        <v>1.19</v>
      </c>
      <c r="S47" s="52">
        <f t="shared" si="8"/>
        <v>2</v>
      </c>
      <c r="T47" s="52">
        <f t="shared" si="9"/>
        <v>2.38</v>
      </c>
      <c r="U47" s="60">
        <f t="shared" si="10"/>
        <v>53.255475</v>
      </c>
      <c r="V47" s="58">
        <f t="shared" ref="V47:W47" si="46">C47/100</f>
        <v>1.02</v>
      </c>
      <c r="W47" s="58">
        <f t="shared" si="46"/>
        <v>1.95</v>
      </c>
      <c r="X47" s="58">
        <f t="shared" si="12"/>
        <v>2.38</v>
      </c>
      <c r="Y47" s="61">
        <f t="shared" si="13"/>
        <v>4.73382</v>
      </c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</row>
    <row r="48" ht="27.0" customHeight="1">
      <c r="A48" s="52">
        <v>33.0</v>
      </c>
      <c r="B48" s="62" t="s">
        <v>55</v>
      </c>
      <c r="C48" s="62">
        <v>103.0</v>
      </c>
      <c r="D48" s="62">
        <v>195.0</v>
      </c>
      <c r="E48" s="62">
        <v>131.0</v>
      </c>
      <c r="F48" s="62">
        <f t="shared" si="3"/>
        <v>0</v>
      </c>
      <c r="G48" s="63">
        <f t="shared" si="4"/>
        <v>59.2005375</v>
      </c>
      <c r="H48" s="63">
        <f t="shared" si="5"/>
        <v>59.2005375</v>
      </c>
      <c r="I48" s="62">
        <v>1.0</v>
      </c>
      <c r="J48" s="68">
        <f t="shared" si="6"/>
        <v>59.2005375</v>
      </c>
      <c r="K48" s="1"/>
      <c r="L48" s="69"/>
      <c r="M48" s="70"/>
      <c r="N48" s="70"/>
      <c r="O48" s="1"/>
      <c r="P48" s="1"/>
      <c r="Q48" s="59">
        <v>22.5</v>
      </c>
      <c r="R48" s="58">
        <f t="shared" si="7"/>
        <v>1.31</v>
      </c>
      <c r="S48" s="52">
        <f t="shared" si="8"/>
        <v>1</v>
      </c>
      <c r="T48" s="52">
        <f t="shared" si="9"/>
        <v>1.31</v>
      </c>
      <c r="U48" s="60">
        <f t="shared" si="10"/>
        <v>59.2005375</v>
      </c>
      <c r="V48" s="58">
        <f t="shared" ref="V48:W48" si="47">C48/100</f>
        <v>1.03</v>
      </c>
      <c r="W48" s="58">
        <f t="shared" si="47"/>
        <v>1.95</v>
      </c>
      <c r="X48" s="58">
        <f t="shared" si="12"/>
        <v>1.31</v>
      </c>
      <c r="Y48" s="61">
        <f t="shared" si="13"/>
        <v>2.631135</v>
      </c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</row>
    <row r="49" ht="27.0" customHeight="1">
      <c r="A49" s="52">
        <v>34.0</v>
      </c>
      <c r="B49" s="62" t="s">
        <v>55</v>
      </c>
      <c r="C49" s="62">
        <v>90.0</v>
      </c>
      <c r="D49" s="62">
        <v>195.0</v>
      </c>
      <c r="E49" s="62">
        <v>120.0</v>
      </c>
      <c r="F49" s="62">
        <f t="shared" si="3"/>
        <v>0</v>
      </c>
      <c r="G49" s="63">
        <f t="shared" si="4"/>
        <v>47.385</v>
      </c>
      <c r="H49" s="63">
        <f t="shared" si="5"/>
        <v>47.385</v>
      </c>
      <c r="I49" s="62">
        <v>1.0</v>
      </c>
      <c r="J49" s="68">
        <f t="shared" si="6"/>
        <v>47.385</v>
      </c>
      <c r="K49" s="1"/>
      <c r="L49" s="69"/>
      <c r="M49" s="70"/>
      <c r="N49" s="70"/>
      <c r="O49" s="1"/>
      <c r="P49" s="1"/>
      <c r="Q49" s="59">
        <v>22.5</v>
      </c>
      <c r="R49" s="58">
        <f t="shared" si="7"/>
        <v>1.2</v>
      </c>
      <c r="S49" s="52">
        <f t="shared" si="8"/>
        <v>1</v>
      </c>
      <c r="T49" s="52">
        <f t="shared" si="9"/>
        <v>1.2</v>
      </c>
      <c r="U49" s="60">
        <f t="shared" si="10"/>
        <v>47.385</v>
      </c>
      <c r="V49" s="58">
        <f t="shared" ref="V49:W49" si="48">C49/100</f>
        <v>0.9</v>
      </c>
      <c r="W49" s="58">
        <f t="shared" si="48"/>
        <v>1.95</v>
      </c>
      <c r="X49" s="58">
        <f t="shared" si="12"/>
        <v>1.2</v>
      </c>
      <c r="Y49" s="61">
        <f t="shared" si="13"/>
        <v>2.106</v>
      </c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</row>
    <row r="50" ht="27.0" customHeight="1">
      <c r="A50" s="52">
        <v>35.0</v>
      </c>
      <c r="B50" s="62" t="s">
        <v>55</v>
      </c>
      <c r="C50" s="62">
        <v>102.0</v>
      </c>
      <c r="D50" s="62">
        <v>195.0</v>
      </c>
      <c r="E50" s="62">
        <v>120.0</v>
      </c>
      <c r="F50" s="62">
        <f t="shared" si="3"/>
        <v>0</v>
      </c>
      <c r="G50" s="63">
        <f t="shared" si="4"/>
        <v>53.703</v>
      </c>
      <c r="H50" s="63">
        <f t="shared" si="5"/>
        <v>53.703</v>
      </c>
      <c r="I50" s="62">
        <v>10.0</v>
      </c>
      <c r="J50" s="68">
        <f t="shared" si="6"/>
        <v>537.03</v>
      </c>
      <c r="K50" s="1"/>
      <c r="L50" s="69"/>
      <c r="M50" s="70"/>
      <c r="N50" s="70"/>
      <c r="O50" s="1"/>
      <c r="P50" s="1"/>
      <c r="Q50" s="59">
        <v>22.5</v>
      </c>
      <c r="R50" s="58">
        <f t="shared" si="7"/>
        <v>1.2</v>
      </c>
      <c r="S50" s="52">
        <f t="shared" si="8"/>
        <v>10</v>
      </c>
      <c r="T50" s="52">
        <f t="shared" si="9"/>
        <v>12</v>
      </c>
      <c r="U50" s="60">
        <f t="shared" si="10"/>
        <v>53.703</v>
      </c>
      <c r="V50" s="58">
        <f t="shared" ref="V50:W50" si="49">C50/100</f>
        <v>1.02</v>
      </c>
      <c r="W50" s="58">
        <f t="shared" si="49"/>
        <v>1.95</v>
      </c>
      <c r="X50" s="58">
        <f t="shared" si="12"/>
        <v>12</v>
      </c>
      <c r="Y50" s="61">
        <f t="shared" si="13"/>
        <v>23.868</v>
      </c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</row>
    <row r="51" ht="27.0" customHeight="1">
      <c r="A51" s="52">
        <v>36.0</v>
      </c>
      <c r="B51" s="62" t="s">
        <v>55</v>
      </c>
      <c r="C51" s="62">
        <v>69.0</v>
      </c>
      <c r="D51" s="62">
        <v>195.0</v>
      </c>
      <c r="E51" s="62">
        <v>114.0</v>
      </c>
      <c r="F51" s="62">
        <f t="shared" si="3"/>
        <v>0</v>
      </c>
      <c r="G51" s="63">
        <f t="shared" si="4"/>
        <v>34.512075</v>
      </c>
      <c r="H51" s="63">
        <f t="shared" si="5"/>
        <v>34.512075</v>
      </c>
      <c r="I51" s="62">
        <v>1.0</v>
      </c>
      <c r="J51" s="68">
        <f t="shared" si="6"/>
        <v>34.512075</v>
      </c>
      <c r="K51" s="1"/>
      <c r="L51" s="69"/>
      <c r="M51" s="70"/>
      <c r="N51" s="70"/>
      <c r="O51" s="1"/>
      <c r="P51" s="1"/>
      <c r="Q51" s="59">
        <v>22.5</v>
      </c>
      <c r="R51" s="58">
        <f t="shared" si="7"/>
        <v>1.14</v>
      </c>
      <c r="S51" s="52">
        <f t="shared" si="8"/>
        <v>1</v>
      </c>
      <c r="T51" s="52">
        <f t="shared" si="9"/>
        <v>1.14</v>
      </c>
      <c r="U51" s="60">
        <f t="shared" si="10"/>
        <v>34.512075</v>
      </c>
      <c r="V51" s="58">
        <f t="shared" ref="V51:W51" si="50">C51/100</f>
        <v>0.69</v>
      </c>
      <c r="W51" s="58">
        <f t="shared" si="50"/>
        <v>1.95</v>
      </c>
      <c r="X51" s="58">
        <f t="shared" si="12"/>
        <v>1.14</v>
      </c>
      <c r="Y51" s="61">
        <f t="shared" si="13"/>
        <v>1.53387</v>
      </c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</row>
    <row r="52" ht="27.0" customHeight="1">
      <c r="A52" s="52">
        <v>37.0</v>
      </c>
      <c r="B52" s="62" t="s">
        <v>55</v>
      </c>
      <c r="C52" s="62">
        <v>102.0</v>
      </c>
      <c r="D52" s="62">
        <v>195.0</v>
      </c>
      <c r="E52" s="62">
        <v>118.0</v>
      </c>
      <c r="F52" s="62">
        <f t="shared" si="3"/>
        <v>0</v>
      </c>
      <c r="G52" s="63">
        <f t="shared" si="4"/>
        <v>52.80795</v>
      </c>
      <c r="H52" s="63">
        <f t="shared" si="5"/>
        <v>52.80795</v>
      </c>
      <c r="I52" s="62">
        <v>2.0</v>
      </c>
      <c r="J52" s="68">
        <f t="shared" si="6"/>
        <v>105.6159</v>
      </c>
      <c r="K52" s="1"/>
      <c r="L52" s="69"/>
      <c r="M52" s="70"/>
      <c r="N52" s="70"/>
      <c r="O52" s="1"/>
      <c r="P52" s="1"/>
      <c r="Q52" s="59">
        <v>22.5</v>
      </c>
      <c r="R52" s="58">
        <f t="shared" si="7"/>
        <v>1.18</v>
      </c>
      <c r="S52" s="52">
        <f t="shared" si="8"/>
        <v>2</v>
      </c>
      <c r="T52" s="52">
        <f t="shared" si="9"/>
        <v>2.36</v>
      </c>
      <c r="U52" s="60">
        <f t="shared" si="10"/>
        <v>52.80795</v>
      </c>
      <c r="V52" s="58">
        <f t="shared" ref="V52:W52" si="51">C52/100</f>
        <v>1.02</v>
      </c>
      <c r="W52" s="58">
        <f t="shared" si="51"/>
        <v>1.95</v>
      </c>
      <c r="X52" s="58">
        <f t="shared" si="12"/>
        <v>2.36</v>
      </c>
      <c r="Y52" s="61">
        <f t="shared" si="13"/>
        <v>4.69404</v>
      </c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</row>
    <row r="53" ht="27.0" customHeight="1">
      <c r="A53" s="52">
        <v>38.0</v>
      </c>
      <c r="B53" s="62" t="s">
        <v>55</v>
      </c>
      <c r="C53" s="62">
        <v>101.0</v>
      </c>
      <c r="D53" s="62">
        <v>195.0</v>
      </c>
      <c r="E53" s="62">
        <v>118.0</v>
      </c>
      <c r="F53" s="62">
        <f t="shared" si="3"/>
        <v>0</v>
      </c>
      <c r="G53" s="63">
        <f t="shared" si="4"/>
        <v>52.290225</v>
      </c>
      <c r="H53" s="63">
        <f t="shared" si="5"/>
        <v>52.290225</v>
      </c>
      <c r="I53" s="62">
        <v>1.0</v>
      </c>
      <c r="J53" s="68">
        <f t="shared" si="6"/>
        <v>52.290225</v>
      </c>
      <c r="K53" s="1"/>
      <c r="L53" s="69"/>
      <c r="M53" s="70"/>
      <c r="N53" s="70"/>
      <c r="O53" s="1"/>
      <c r="P53" s="1"/>
      <c r="Q53" s="59">
        <v>22.5</v>
      </c>
      <c r="R53" s="58">
        <f t="shared" si="7"/>
        <v>1.18</v>
      </c>
      <c r="S53" s="52">
        <f t="shared" si="8"/>
        <v>1</v>
      </c>
      <c r="T53" s="52">
        <f t="shared" si="9"/>
        <v>1.18</v>
      </c>
      <c r="U53" s="60">
        <f t="shared" si="10"/>
        <v>52.290225</v>
      </c>
      <c r="V53" s="58">
        <f t="shared" ref="V53:W53" si="52">C53/100</f>
        <v>1.01</v>
      </c>
      <c r="W53" s="58">
        <f t="shared" si="52"/>
        <v>1.95</v>
      </c>
      <c r="X53" s="58">
        <f t="shared" si="12"/>
        <v>1.18</v>
      </c>
      <c r="Y53" s="61">
        <f t="shared" si="13"/>
        <v>2.32401</v>
      </c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</row>
    <row r="54" ht="27.0" customHeight="1">
      <c r="A54" s="52">
        <v>39.0</v>
      </c>
      <c r="B54" s="62" t="s">
        <v>55</v>
      </c>
      <c r="C54" s="62">
        <v>102.0</v>
      </c>
      <c r="D54" s="62">
        <v>195.0</v>
      </c>
      <c r="E54" s="62">
        <v>115.0</v>
      </c>
      <c r="F54" s="62">
        <f t="shared" si="3"/>
        <v>0</v>
      </c>
      <c r="G54" s="63">
        <f t="shared" si="4"/>
        <v>51.465375</v>
      </c>
      <c r="H54" s="63">
        <f t="shared" si="5"/>
        <v>51.465375</v>
      </c>
      <c r="I54" s="62">
        <v>1.0</v>
      </c>
      <c r="J54" s="68">
        <f t="shared" si="6"/>
        <v>51.465375</v>
      </c>
      <c r="K54" s="1"/>
      <c r="L54" s="69"/>
      <c r="M54" s="70"/>
      <c r="N54" s="70"/>
      <c r="O54" s="1"/>
      <c r="P54" s="1"/>
      <c r="Q54" s="59">
        <v>22.5</v>
      </c>
      <c r="R54" s="58">
        <f t="shared" si="7"/>
        <v>1.15</v>
      </c>
      <c r="S54" s="52">
        <f t="shared" si="8"/>
        <v>1</v>
      </c>
      <c r="T54" s="52">
        <f t="shared" si="9"/>
        <v>1.15</v>
      </c>
      <c r="U54" s="60">
        <f t="shared" si="10"/>
        <v>51.465375</v>
      </c>
      <c r="V54" s="58">
        <f t="shared" ref="V54:W54" si="53">C54/100</f>
        <v>1.02</v>
      </c>
      <c r="W54" s="58">
        <f t="shared" si="53"/>
        <v>1.95</v>
      </c>
      <c r="X54" s="58">
        <f t="shared" si="12"/>
        <v>1.15</v>
      </c>
      <c r="Y54" s="61">
        <f t="shared" si="13"/>
        <v>2.28735</v>
      </c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</row>
    <row r="55" ht="27.0" customHeight="1">
      <c r="A55" s="52">
        <v>40.0</v>
      </c>
      <c r="B55" s="62" t="s">
        <v>55</v>
      </c>
      <c r="C55" s="62">
        <v>102.0</v>
      </c>
      <c r="D55" s="62">
        <v>195.0</v>
      </c>
      <c r="E55" s="62">
        <v>111.0</v>
      </c>
      <c r="F55" s="62">
        <f t="shared" si="3"/>
        <v>0</v>
      </c>
      <c r="G55" s="63">
        <f t="shared" si="4"/>
        <v>49.675275</v>
      </c>
      <c r="H55" s="63">
        <f t="shared" si="5"/>
        <v>49.675275</v>
      </c>
      <c r="I55" s="62">
        <v>1.0</v>
      </c>
      <c r="J55" s="68">
        <f t="shared" si="6"/>
        <v>49.675275</v>
      </c>
      <c r="K55" s="1"/>
      <c r="L55" s="69"/>
      <c r="M55" s="70"/>
      <c r="N55" s="70"/>
      <c r="O55" s="1"/>
      <c r="P55" s="1"/>
      <c r="Q55" s="59">
        <v>22.5</v>
      </c>
      <c r="R55" s="58">
        <f t="shared" si="7"/>
        <v>1.11</v>
      </c>
      <c r="S55" s="52">
        <f t="shared" si="8"/>
        <v>1</v>
      </c>
      <c r="T55" s="52">
        <f t="shared" si="9"/>
        <v>1.11</v>
      </c>
      <c r="U55" s="60">
        <f t="shared" si="10"/>
        <v>49.675275</v>
      </c>
      <c r="V55" s="58">
        <f t="shared" ref="V55:W55" si="54">C55/100</f>
        <v>1.02</v>
      </c>
      <c r="W55" s="58">
        <f t="shared" si="54"/>
        <v>1.95</v>
      </c>
      <c r="X55" s="58">
        <f t="shared" si="12"/>
        <v>1.11</v>
      </c>
      <c r="Y55" s="61">
        <f t="shared" si="13"/>
        <v>2.20779</v>
      </c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</row>
    <row r="56" ht="27.0" customHeight="1">
      <c r="A56" s="52">
        <v>41.0</v>
      </c>
      <c r="B56" s="62" t="s">
        <v>55</v>
      </c>
      <c r="C56" s="62">
        <v>102.0</v>
      </c>
      <c r="D56" s="62">
        <v>195.0</v>
      </c>
      <c r="E56" s="62">
        <v>117.0</v>
      </c>
      <c r="F56" s="62">
        <f t="shared" si="3"/>
        <v>0</v>
      </c>
      <c r="G56" s="63">
        <f t="shared" si="4"/>
        <v>52.360425</v>
      </c>
      <c r="H56" s="63">
        <f t="shared" si="5"/>
        <v>52.360425</v>
      </c>
      <c r="I56" s="62">
        <v>1.0</v>
      </c>
      <c r="J56" s="68">
        <f t="shared" si="6"/>
        <v>52.360425</v>
      </c>
      <c r="K56" s="1"/>
      <c r="L56" s="69"/>
      <c r="M56" s="70"/>
      <c r="N56" s="70"/>
      <c r="O56" s="1"/>
      <c r="P56" s="1"/>
      <c r="Q56" s="59">
        <v>22.5</v>
      </c>
      <c r="R56" s="58">
        <f t="shared" si="7"/>
        <v>1.17</v>
      </c>
      <c r="S56" s="52">
        <f t="shared" si="8"/>
        <v>1</v>
      </c>
      <c r="T56" s="52">
        <f t="shared" si="9"/>
        <v>1.17</v>
      </c>
      <c r="U56" s="60">
        <f t="shared" si="10"/>
        <v>52.360425</v>
      </c>
      <c r="V56" s="58">
        <f t="shared" ref="V56:W56" si="55">C56/100</f>
        <v>1.02</v>
      </c>
      <c r="W56" s="58">
        <f t="shared" si="55"/>
        <v>1.95</v>
      </c>
      <c r="X56" s="58">
        <f t="shared" si="12"/>
        <v>1.17</v>
      </c>
      <c r="Y56" s="61">
        <f t="shared" si="13"/>
        <v>2.32713</v>
      </c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</row>
    <row r="57" ht="27.0" customHeight="1">
      <c r="A57" s="52">
        <v>42.0</v>
      </c>
      <c r="B57" s="62" t="s">
        <v>55</v>
      </c>
      <c r="C57" s="62">
        <v>104.0</v>
      </c>
      <c r="D57" s="62">
        <v>195.0</v>
      </c>
      <c r="E57" s="62">
        <v>135.0</v>
      </c>
      <c r="F57" s="62">
        <f t="shared" si="3"/>
        <v>0</v>
      </c>
      <c r="G57" s="63">
        <f t="shared" si="4"/>
        <v>61.6005</v>
      </c>
      <c r="H57" s="63">
        <f t="shared" si="5"/>
        <v>61.6005</v>
      </c>
      <c r="I57" s="62">
        <v>1.0</v>
      </c>
      <c r="J57" s="68">
        <f t="shared" si="6"/>
        <v>61.6005</v>
      </c>
      <c r="K57" s="1"/>
      <c r="L57" s="69"/>
      <c r="M57" s="70"/>
      <c r="N57" s="70"/>
      <c r="O57" s="1"/>
      <c r="P57" s="1"/>
      <c r="Q57" s="59">
        <v>22.5</v>
      </c>
      <c r="R57" s="58">
        <f t="shared" si="7"/>
        <v>1.35</v>
      </c>
      <c r="S57" s="52">
        <f t="shared" si="8"/>
        <v>1</v>
      </c>
      <c r="T57" s="52">
        <f t="shared" si="9"/>
        <v>1.35</v>
      </c>
      <c r="U57" s="60">
        <f t="shared" si="10"/>
        <v>61.6005</v>
      </c>
      <c r="V57" s="58">
        <f t="shared" ref="V57:W57" si="56">C57/100</f>
        <v>1.04</v>
      </c>
      <c r="W57" s="58">
        <f t="shared" si="56"/>
        <v>1.95</v>
      </c>
      <c r="X57" s="58">
        <f t="shared" si="12"/>
        <v>1.35</v>
      </c>
      <c r="Y57" s="61">
        <f t="shared" si="13"/>
        <v>2.7378</v>
      </c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</row>
    <row r="58" ht="27.0" customHeight="1">
      <c r="A58" s="52">
        <v>43.0</v>
      </c>
      <c r="B58" s="62" t="s">
        <v>55</v>
      </c>
      <c r="C58" s="62">
        <v>102.0</v>
      </c>
      <c r="D58" s="62">
        <v>195.0</v>
      </c>
      <c r="E58" s="62">
        <v>131.0</v>
      </c>
      <c r="F58" s="62">
        <f t="shared" si="3"/>
        <v>0</v>
      </c>
      <c r="G58" s="63">
        <f t="shared" si="4"/>
        <v>58.625775</v>
      </c>
      <c r="H58" s="63">
        <f t="shared" si="5"/>
        <v>58.625775</v>
      </c>
      <c r="I58" s="62">
        <v>6.0</v>
      </c>
      <c r="J58" s="68">
        <f t="shared" si="6"/>
        <v>351.75465</v>
      </c>
      <c r="K58" s="1"/>
      <c r="L58" s="69"/>
      <c r="M58" s="70"/>
      <c r="N58" s="70"/>
      <c r="O58" s="1"/>
      <c r="P58" s="1"/>
      <c r="Q58" s="59">
        <v>22.5</v>
      </c>
      <c r="R58" s="58">
        <f t="shared" si="7"/>
        <v>1.31</v>
      </c>
      <c r="S58" s="52">
        <f t="shared" si="8"/>
        <v>6</v>
      </c>
      <c r="T58" s="52">
        <f t="shared" si="9"/>
        <v>7.86</v>
      </c>
      <c r="U58" s="60">
        <f t="shared" si="10"/>
        <v>58.625775</v>
      </c>
      <c r="V58" s="58">
        <f t="shared" ref="V58:W58" si="57">C58/100</f>
        <v>1.02</v>
      </c>
      <c r="W58" s="58">
        <f t="shared" si="57"/>
        <v>1.95</v>
      </c>
      <c r="X58" s="58">
        <f t="shared" si="12"/>
        <v>7.86</v>
      </c>
      <c r="Y58" s="61">
        <f t="shared" si="13"/>
        <v>15.63354</v>
      </c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</row>
    <row r="59" ht="27.0" customHeight="1">
      <c r="A59" s="52">
        <v>44.0</v>
      </c>
      <c r="B59" s="62" t="s">
        <v>55</v>
      </c>
      <c r="C59" s="62">
        <v>102.0</v>
      </c>
      <c r="D59" s="62">
        <v>195.0</v>
      </c>
      <c r="E59" s="62">
        <v>140.0</v>
      </c>
      <c r="F59" s="62">
        <f t="shared" si="3"/>
        <v>0</v>
      </c>
      <c r="G59" s="63">
        <f t="shared" si="4"/>
        <v>62.6535</v>
      </c>
      <c r="H59" s="63">
        <f t="shared" si="5"/>
        <v>62.6535</v>
      </c>
      <c r="I59" s="62">
        <v>1.0</v>
      </c>
      <c r="J59" s="68">
        <f t="shared" si="6"/>
        <v>62.6535</v>
      </c>
      <c r="K59" s="1"/>
      <c r="L59" s="69"/>
      <c r="M59" s="70"/>
      <c r="N59" s="70"/>
      <c r="O59" s="1"/>
      <c r="P59" s="1"/>
      <c r="Q59" s="59">
        <v>22.5</v>
      </c>
      <c r="R59" s="58">
        <f t="shared" si="7"/>
        <v>1.4</v>
      </c>
      <c r="S59" s="52">
        <f t="shared" si="8"/>
        <v>1</v>
      </c>
      <c r="T59" s="52">
        <f t="shared" si="9"/>
        <v>1.4</v>
      </c>
      <c r="U59" s="60">
        <f t="shared" si="10"/>
        <v>62.6535</v>
      </c>
      <c r="V59" s="58">
        <f t="shared" ref="V59:W59" si="58">C59/100</f>
        <v>1.02</v>
      </c>
      <c r="W59" s="58">
        <f t="shared" si="58"/>
        <v>1.95</v>
      </c>
      <c r="X59" s="58">
        <f t="shared" si="12"/>
        <v>1.4</v>
      </c>
      <c r="Y59" s="61">
        <f t="shared" si="13"/>
        <v>2.7846</v>
      </c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</row>
    <row r="60" ht="27.0" customHeight="1">
      <c r="A60" s="52">
        <v>45.0</v>
      </c>
      <c r="B60" s="62" t="s">
        <v>55</v>
      </c>
      <c r="C60" s="62">
        <v>101.0</v>
      </c>
      <c r="D60" s="62">
        <v>195.0</v>
      </c>
      <c r="E60" s="62">
        <v>131.0</v>
      </c>
      <c r="F60" s="62">
        <f t="shared" si="3"/>
        <v>0</v>
      </c>
      <c r="G60" s="63">
        <f t="shared" si="4"/>
        <v>58.0510125</v>
      </c>
      <c r="H60" s="63">
        <f t="shared" si="5"/>
        <v>58.0510125</v>
      </c>
      <c r="I60" s="62">
        <v>1.0</v>
      </c>
      <c r="J60" s="68">
        <f t="shared" si="6"/>
        <v>58.0510125</v>
      </c>
      <c r="K60" s="1"/>
      <c r="L60" s="69"/>
      <c r="M60" s="70"/>
      <c r="N60" s="70"/>
      <c r="O60" s="1"/>
      <c r="P60" s="1"/>
      <c r="Q60" s="59">
        <v>22.5</v>
      </c>
      <c r="R60" s="58">
        <f t="shared" si="7"/>
        <v>1.31</v>
      </c>
      <c r="S60" s="52">
        <f t="shared" si="8"/>
        <v>1</v>
      </c>
      <c r="T60" s="52">
        <f t="shared" si="9"/>
        <v>1.31</v>
      </c>
      <c r="U60" s="60">
        <f t="shared" si="10"/>
        <v>58.0510125</v>
      </c>
      <c r="V60" s="58">
        <f t="shared" ref="V60:W60" si="59">C60/100</f>
        <v>1.01</v>
      </c>
      <c r="W60" s="58">
        <f t="shared" si="59"/>
        <v>1.95</v>
      </c>
      <c r="X60" s="58">
        <f t="shared" si="12"/>
        <v>1.31</v>
      </c>
      <c r="Y60" s="61">
        <f t="shared" si="13"/>
        <v>2.580045</v>
      </c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</row>
    <row r="61" ht="27.0" customHeight="1">
      <c r="A61" s="52">
        <v>46.0</v>
      </c>
      <c r="B61" s="62" t="s">
        <v>55</v>
      </c>
      <c r="C61" s="62">
        <v>102.0</v>
      </c>
      <c r="D61" s="62">
        <v>195.0</v>
      </c>
      <c r="E61" s="62">
        <v>137.0</v>
      </c>
      <c r="F61" s="62">
        <f t="shared" si="3"/>
        <v>0</v>
      </c>
      <c r="G61" s="63">
        <f t="shared" si="4"/>
        <v>61.310925</v>
      </c>
      <c r="H61" s="63">
        <f t="shared" si="5"/>
        <v>61.310925</v>
      </c>
      <c r="I61" s="62">
        <v>1.0</v>
      </c>
      <c r="J61" s="68">
        <f t="shared" si="6"/>
        <v>61.310925</v>
      </c>
      <c r="K61" s="1"/>
      <c r="L61" s="69"/>
      <c r="M61" s="70"/>
      <c r="N61" s="70"/>
      <c r="O61" s="1"/>
      <c r="P61" s="1"/>
      <c r="Q61" s="59">
        <v>22.5</v>
      </c>
      <c r="R61" s="58">
        <f t="shared" si="7"/>
        <v>1.37</v>
      </c>
      <c r="S61" s="52">
        <f t="shared" si="8"/>
        <v>1</v>
      </c>
      <c r="T61" s="52">
        <f t="shared" si="9"/>
        <v>1.37</v>
      </c>
      <c r="U61" s="60">
        <f t="shared" si="10"/>
        <v>61.310925</v>
      </c>
      <c r="V61" s="58">
        <f t="shared" ref="V61:W61" si="60">C61/100</f>
        <v>1.02</v>
      </c>
      <c r="W61" s="58">
        <f t="shared" si="60"/>
        <v>1.95</v>
      </c>
      <c r="X61" s="58">
        <f t="shared" si="12"/>
        <v>1.37</v>
      </c>
      <c r="Y61" s="61">
        <f t="shared" si="13"/>
        <v>2.72493</v>
      </c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</row>
    <row r="62" ht="27.0" customHeight="1">
      <c r="A62" s="52">
        <v>47.0</v>
      </c>
      <c r="B62" s="62" t="s">
        <v>55</v>
      </c>
      <c r="C62" s="62">
        <v>102.0</v>
      </c>
      <c r="D62" s="62">
        <v>195.0</v>
      </c>
      <c r="E62" s="62">
        <v>135.0</v>
      </c>
      <c r="F62" s="62">
        <f t="shared" si="3"/>
        <v>0</v>
      </c>
      <c r="G62" s="63">
        <f t="shared" si="4"/>
        <v>60.415875</v>
      </c>
      <c r="H62" s="63">
        <f t="shared" si="5"/>
        <v>60.415875</v>
      </c>
      <c r="I62" s="62">
        <v>1.0</v>
      </c>
      <c r="J62" s="68">
        <f t="shared" si="6"/>
        <v>60.415875</v>
      </c>
      <c r="K62" s="1"/>
      <c r="L62" s="69"/>
      <c r="M62" s="70"/>
      <c r="N62" s="70"/>
      <c r="O62" s="1"/>
      <c r="P62" s="1"/>
      <c r="Q62" s="59">
        <v>22.5</v>
      </c>
      <c r="R62" s="58">
        <f t="shared" si="7"/>
        <v>1.35</v>
      </c>
      <c r="S62" s="52">
        <f t="shared" si="8"/>
        <v>1</v>
      </c>
      <c r="T62" s="52">
        <f t="shared" si="9"/>
        <v>1.35</v>
      </c>
      <c r="U62" s="60">
        <f t="shared" si="10"/>
        <v>60.415875</v>
      </c>
      <c r="V62" s="58">
        <f t="shared" ref="V62:W62" si="61">C62/100</f>
        <v>1.02</v>
      </c>
      <c r="W62" s="58">
        <f t="shared" si="61"/>
        <v>1.95</v>
      </c>
      <c r="X62" s="58">
        <f t="shared" si="12"/>
        <v>1.35</v>
      </c>
      <c r="Y62" s="61">
        <f t="shared" si="13"/>
        <v>2.68515</v>
      </c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</row>
    <row r="63" ht="27.0" customHeight="1">
      <c r="A63" s="52">
        <v>48.0</v>
      </c>
      <c r="B63" s="62" t="s">
        <v>55</v>
      </c>
      <c r="C63" s="62">
        <v>100.0</v>
      </c>
      <c r="D63" s="62">
        <v>195.0</v>
      </c>
      <c r="E63" s="62">
        <v>117.0</v>
      </c>
      <c r="F63" s="62">
        <f t="shared" si="3"/>
        <v>0</v>
      </c>
      <c r="G63" s="63">
        <f t="shared" si="4"/>
        <v>51.33375</v>
      </c>
      <c r="H63" s="63">
        <f t="shared" si="5"/>
        <v>51.33375</v>
      </c>
      <c r="I63" s="62">
        <v>1.0</v>
      </c>
      <c r="J63" s="68">
        <f t="shared" si="6"/>
        <v>51.33375</v>
      </c>
      <c r="K63" s="1"/>
      <c r="L63" s="69"/>
      <c r="M63" s="70"/>
      <c r="N63" s="70"/>
      <c r="O63" s="1"/>
      <c r="P63" s="1"/>
      <c r="Q63" s="59">
        <v>22.5</v>
      </c>
      <c r="R63" s="58">
        <f t="shared" si="7"/>
        <v>1.17</v>
      </c>
      <c r="S63" s="52">
        <f t="shared" si="8"/>
        <v>1</v>
      </c>
      <c r="T63" s="52">
        <f t="shared" si="9"/>
        <v>1.17</v>
      </c>
      <c r="U63" s="60">
        <f t="shared" si="10"/>
        <v>51.33375</v>
      </c>
      <c r="V63" s="58">
        <f t="shared" ref="V63:W63" si="62">C63/100</f>
        <v>1</v>
      </c>
      <c r="W63" s="58">
        <f t="shared" si="62"/>
        <v>1.95</v>
      </c>
      <c r="X63" s="58">
        <f t="shared" si="12"/>
        <v>1.17</v>
      </c>
      <c r="Y63" s="61">
        <f t="shared" si="13"/>
        <v>2.2815</v>
      </c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</row>
    <row r="64" ht="27.0" customHeight="1">
      <c r="A64" s="52">
        <v>49.0</v>
      </c>
      <c r="B64" s="62" t="s">
        <v>55</v>
      </c>
      <c r="C64" s="62">
        <v>102.0</v>
      </c>
      <c r="D64" s="62">
        <v>195.0</v>
      </c>
      <c r="E64" s="62">
        <v>130.0</v>
      </c>
      <c r="F64" s="62">
        <f t="shared" si="3"/>
        <v>0</v>
      </c>
      <c r="G64" s="63">
        <f t="shared" si="4"/>
        <v>58.17825</v>
      </c>
      <c r="H64" s="63">
        <f t="shared" si="5"/>
        <v>58.17825</v>
      </c>
      <c r="I64" s="62">
        <v>1.0</v>
      </c>
      <c r="J64" s="68">
        <f t="shared" si="6"/>
        <v>58.17825</v>
      </c>
      <c r="K64" s="1"/>
      <c r="L64" s="69"/>
      <c r="M64" s="70"/>
      <c r="N64" s="70"/>
      <c r="O64" s="1"/>
      <c r="P64" s="1"/>
      <c r="Q64" s="59">
        <v>22.5</v>
      </c>
      <c r="R64" s="58">
        <f t="shared" si="7"/>
        <v>1.3</v>
      </c>
      <c r="S64" s="52">
        <f t="shared" si="8"/>
        <v>1</v>
      </c>
      <c r="T64" s="52">
        <f t="shared" si="9"/>
        <v>1.3</v>
      </c>
      <c r="U64" s="60">
        <f t="shared" si="10"/>
        <v>58.17825</v>
      </c>
      <c r="V64" s="58">
        <f t="shared" ref="V64:W64" si="63">C64/100</f>
        <v>1.02</v>
      </c>
      <c r="W64" s="58">
        <f t="shared" si="63"/>
        <v>1.95</v>
      </c>
      <c r="X64" s="58">
        <f t="shared" si="12"/>
        <v>1.3</v>
      </c>
      <c r="Y64" s="61">
        <f t="shared" si="13"/>
        <v>2.5857</v>
      </c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</row>
    <row r="65" ht="27.0" customHeight="1">
      <c r="A65" s="52">
        <v>50.0</v>
      </c>
      <c r="B65" s="62" t="s">
        <v>55</v>
      </c>
      <c r="C65" s="62">
        <v>103.0</v>
      </c>
      <c r="D65" s="62">
        <v>195.0</v>
      </c>
      <c r="E65" s="62">
        <v>132.0</v>
      </c>
      <c r="F65" s="62">
        <f t="shared" si="3"/>
        <v>0</v>
      </c>
      <c r="G65" s="63">
        <f t="shared" si="4"/>
        <v>59.65245</v>
      </c>
      <c r="H65" s="63">
        <f t="shared" si="5"/>
        <v>59.65245</v>
      </c>
      <c r="I65" s="62">
        <v>1.0</v>
      </c>
      <c r="J65" s="68">
        <f t="shared" si="6"/>
        <v>59.65245</v>
      </c>
      <c r="K65" s="1"/>
      <c r="L65" s="69"/>
      <c r="M65" s="70"/>
      <c r="N65" s="70"/>
      <c r="O65" s="1"/>
      <c r="P65" s="1"/>
      <c r="Q65" s="59">
        <v>22.5</v>
      </c>
      <c r="R65" s="58">
        <f t="shared" si="7"/>
        <v>1.32</v>
      </c>
      <c r="S65" s="52">
        <f t="shared" si="8"/>
        <v>1</v>
      </c>
      <c r="T65" s="52">
        <f t="shared" si="9"/>
        <v>1.32</v>
      </c>
      <c r="U65" s="60">
        <f t="shared" si="10"/>
        <v>59.65245</v>
      </c>
      <c r="V65" s="58">
        <f t="shared" ref="V65:W65" si="64">C65/100</f>
        <v>1.03</v>
      </c>
      <c r="W65" s="58">
        <f t="shared" si="64"/>
        <v>1.95</v>
      </c>
      <c r="X65" s="58">
        <f t="shared" si="12"/>
        <v>1.32</v>
      </c>
      <c r="Y65" s="61">
        <f t="shared" si="13"/>
        <v>2.65122</v>
      </c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</row>
    <row r="66" ht="27.0" customHeight="1">
      <c r="A66" s="52">
        <v>51.0</v>
      </c>
      <c r="B66" s="62" t="s">
        <v>55</v>
      </c>
      <c r="C66" s="62">
        <v>105.0</v>
      </c>
      <c r="D66" s="62">
        <v>195.0</v>
      </c>
      <c r="E66" s="62">
        <v>133.0</v>
      </c>
      <c r="F66" s="62">
        <f t="shared" si="3"/>
        <v>0</v>
      </c>
      <c r="G66" s="63">
        <f t="shared" si="4"/>
        <v>61.2714375</v>
      </c>
      <c r="H66" s="63">
        <f t="shared" si="5"/>
        <v>61.2714375</v>
      </c>
      <c r="I66" s="62">
        <v>1.0</v>
      </c>
      <c r="J66" s="68">
        <f t="shared" si="6"/>
        <v>61.2714375</v>
      </c>
      <c r="K66" s="1"/>
      <c r="L66" s="69"/>
      <c r="M66" s="70"/>
      <c r="N66" s="70"/>
      <c r="O66" s="1"/>
      <c r="P66" s="1"/>
      <c r="Q66" s="59">
        <v>22.5</v>
      </c>
      <c r="R66" s="58">
        <f t="shared" si="7"/>
        <v>1.33</v>
      </c>
      <c r="S66" s="52">
        <f t="shared" si="8"/>
        <v>1</v>
      </c>
      <c r="T66" s="52">
        <f t="shared" si="9"/>
        <v>1.33</v>
      </c>
      <c r="U66" s="60">
        <f t="shared" si="10"/>
        <v>61.2714375</v>
      </c>
      <c r="V66" s="58">
        <f t="shared" ref="V66:W66" si="65">C66/100</f>
        <v>1.05</v>
      </c>
      <c r="W66" s="58">
        <f t="shared" si="65"/>
        <v>1.95</v>
      </c>
      <c r="X66" s="58">
        <f t="shared" si="12"/>
        <v>1.33</v>
      </c>
      <c r="Y66" s="61">
        <f t="shared" si="13"/>
        <v>2.723175</v>
      </c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</row>
    <row r="67" ht="27.0" customHeight="1">
      <c r="A67" s="52">
        <v>52.0</v>
      </c>
      <c r="B67" s="62" t="s">
        <v>55</v>
      </c>
      <c r="C67" s="62">
        <v>99.0</v>
      </c>
      <c r="D67" s="62">
        <v>195.0</v>
      </c>
      <c r="E67" s="62">
        <v>131.0</v>
      </c>
      <c r="F67" s="62">
        <f t="shared" si="3"/>
        <v>0</v>
      </c>
      <c r="G67" s="63">
        <f t="shared" si="4"/>
        <v>56.9014875</v>
      </c>
      <c r="H67" s="63">
        <f t="shared" si="5"/>
        <v>56.9014875</v>
      </c>
      <c r="I67" s="62">
        <v>1.0</v>
      </c>
      <c r="J67" s="68">
        <f t="shared" si="6"/>
        <v>56.9014875</v>
      </c>
      <c r="K67" s="1"/>
      <c r="L67" s="69"/>
      <c r="M67" s="70"/>
      <c r="N67" s="70"/>
      <c r="O67" s="1"/>
      <c r="P67" s="1"/>
      <c r="Q67" s="59">
        <v>22.5</v>
      </c>
      <c r="R67" s="58">
        <f t="shared" si="7"/>
        <v>1.31</v>
      </c>
      <c r="S67" s="52">
        <f t="shared" si="8"/>
        <v>1</v>
      </c>
      <c r="T67" s="52">
        <f t="shared" si="9"/>
        <v>1.31</v>
      </c>
      <c r="U67" s="60">
        <f t="shared" si="10"/>
        <v>56.9014875</v>
      </c>
      <c r="V67" s="58">
        <f t="shared" ref="V67:W67" si="66">C67/100</f>
        <v>0.99</v>
      </c>
      <c r="W67" s="58">
        <f t="shared" si="66"/>
        <v>1.95</v>
      </c>
      <c r="X67" s="58">
        <f t="shared" si="12"/>
        <v>1.31</v>
      </c>
      <c r="Y67" s="61">
        <f t="shared" si="13"/>
        <v>2.528955</v>
      </c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</row>
    <row r="68" ht="27.0" customHeight="1">
      <c r="A68" s="52">
        <v>53.0</v>
      </c>
      <c r="B68" s="62" t="s">
        <v>55</v>
      </c>
      <c r="C68" s="62">
        <v>100.0</v>
      </c>
      <c r="D68" s="62">
        <v>195.0</v>
      </c>
      <c r="E68" s="62">
        <v>131.0</v>
      </c>
      <c r="F68" s="62">
        <f t="shared" si="3"/>
        <v>0</v>
      </c>
      <c r="G68" s="63">
        <f t="shared" si="4"/>
        <v>57.47625</v>
      </c>
      <c r="H68" s="63">
        <f t="shared" si="5"/>
        <v>57.47625</v>
      </c>
      <c r="I68" s="62">
        <v>1.0</v>
      </c>
      <c r="J68" s="68">
        <f t="shared" si="6"/>
        <v>57.47625</v>
      </c>
      <c r="K68" s="1"/>
      <c r="L68" s="69"/>
      <c r="M68" s="70"/>
      <c r="N68" s="70"/>
      <c r="O68" s="1"/>
      <c r="P68" s="1"/>
      <c r="Q68" s="59">
        <v>22.5</v>
      </c>
      <c r="R68" s="58">
        <f t="shared" si="7"/>
        <v>1.31</v>
      </c>
      <c r="S68" s="52">
        <f t="shared" si="8"/>
        <v>1</v>
      </c>
      <c r="T68" s="52">
        <f t="shared" si="9"/>
        <v>1.31</v>
      </c>
      <c r="U68" s="60">
        <f t="shared" si="10"/>
        <v>57.47625</v>
      </c>
      <c r="V68" s="58">
        <f t="shared" ref="V68:W68" si="67">C68/100</f>
        <v>1</v>
      </c>
      <c r="W68" s="58">
        <f t="shared" si="67"/>
        <v>1.95</v>
      </c>
      <c r="X68" s="58">
        <f t="shared" si="12"/>
        <v>1.31</v>
      </c>
      <c r="Y68" s="61">
        <f t="shared" si="13"/>
        <v>2.5545</v>
      </c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</row>
    <row r="69" ht="27.0" customHeight="1">
      <c r="A69" s="52">
        <v>54.0</v>
      </c>
      <c r="B69" s="62" t="s">
        <v>55</v>
      </c>
      <c r="C69" s="62">
        <v>98.0</v>
      </c>
      <c r="D69" s="62">
        <v>195.0</v>
      </c>
      <c r="E69" s="62">
        <v>130.0</v>
      </c>
      <c r="F69" s="62">
        <f t="shared" si="3"/>
        <v>0</v>
      </c>
      <c r="G69" s="63">
        <f t="shared" si="4"/>
        <v>55.89675</v>
      </c>
      <c r="H69" s="63">
        <f t="shared" si="5"/>
        <v>55.89675</v>
      </c>
      <c r="I69" s="62">
        <v>1.0</v>
      </c>
      <c r="J69" s="68">
        <f t="shared" si="6"/>
        <v>55.89675</v>
      </c>
      <c r="K69" s="1"/>
      <c r="L69" s="69"/>
      <c r="M69" s="70"/>
      <c r="N69" s="70"/>
      <c r="O69" s="1"/>
      <c r="P69" s="1"/>
      <c r="Q69" s="59">
        <v>22.5</v>
      </c>
      <c r="R69" s="58">
        <f t="shared" si="7"/>
        <v>1.3</v>
      </c>
      <c r="S69" s="52">
        <f t="shared" si="8"/>
        <v>1</v>
      </c>
      <c r="T69" s="52">
        <f t="shared" si="9"/>
        <v>1.3</v>
      </c>
      <c r="U69" s="60">
        <f t="shared" si="10"/>
        <v>55.89675</v>
      </c>
      <c r="V69" s="58">
        <f t="shared" ref="V69:W69" si="68">C69/100</f>
        <v>0.98</v>
      </c>
      <c r="W69" s="58">
        <f t="shared" si="68"/>
        <v>1.95</v>
      </c>
      <c r="X69" s="58">
        <f t="shared" si="12"/>
        <v>1.3</v>
      </c>
      <c r="Y69" s="61">
        <f t="shared" si="13"/>
        <v>2.4843</v>
      </c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</row>
    <row r="70" ht="27.0" customHeight="1">
      <c r="A70" s="52">
        <v>55.0</v>
      </c>
      <c r="B70" s="62" t="s">
        <v>55</v>
      </c>
      <c r="C70" s="62">
        <v>100.0</v>
      </c>
      <c r="D70" s="62">
        <v>195.0</v>
      </c>
      <c r="E70" s="62">
        <v>118.0</v>
      </c>
      <c r="F70" s="62">
        <f t="shared" si="3"/>
        <v>0</v>
      </c>
      <c r="G70" s="63">
        <f t="shared" si="4"/>
        <v>51.7725</v>
      </c>
      <c r="H70" s="63">
        <f t="shared" si="5"/>
        <v>51.7725</v>
      </c>
      <c r="I70" s="62">
        <v>1.0</v>
      </c>
      <c r="J70" s="68">
        <f t="shared" si="6"/>
        <v>51.7725</v>
      </c>
      <c r="K70" s="1"/>
      <c r="L70" s="69"/>
      <c r="M70" s="70"/>
      <c r="N70" s="70"/>
      <c r="O70" s="1"/>
      <c r="P70" s="1"/>
      <c r="Q70" s="59">
        <v>22.5</v>
      </c>
      <c r="R70" s="58">
        <f t="shared" si="7"/>
        <v>1.18</v>
      </c>
      <c r="S70" s="52">
        <f t="shared" si="8"/>
        <v>1</v>
      </c>
      <c r="T70" s="52">
        <f t="shared" si="9"/>
        <v>1.18</v>
      </c>
      <c r="U70" s="60">
        <f t="shared" si="10"/>
        <v>51.7725</v>
      </c>
      <c r="V70" s="58">
        <f t="shared" ref="V70:W70" si="69">C70/100</f>
        <v>1</v>
      </c>
      <c r="W70" s="58">
        <f t="shared" si="69"/>
        <v>1.95</v>
      </c>
      <c r="X70" s="58">
        <f t="shared" si="12"/>
        <v>1.18</v>
      </c>
      <c r="Y70" s="61">
        <f t="shared" si="13"/>
        <v>2.301</v>
      </c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</row>
    <row r="71" ht="27.0" customHeight="1">
      <c r="A71" s="52">
        <v>56.0</v>
      </c>
      <c r="B71" s="62" t="s">
        <v>55</v>
      </c>
      <c r="C71" s="62">
        <v>97.0</v>
      </c>
      <c r="D71" s="62">
        <v>195.0</v>
      </c>
      <c r="E71" s="62">
        <v>210.0</v>
      </c>
      <c r="F71" s="62">
        <f t="shared" si="3"/>
        <v>0</v>
      </c>
      <c r="G71" s="63">
        <f t="shared" si="4"/>
        <v>89.373375</v>
      </c>
      <c r="H71" s="63">
        <f t="shared" si="5"/>
        <v>89.373375</v>
      </c>
      <c r="I71" s="62">
        <v>1.0</v>
      </c>
      <c r="J71" s="68">
        <f t="shared" si="6"/>
        <v>89.373375</v>
      </c>
      <c r="K71" s="1"/>
      <c r="L71" s="69"/>
      <c r="M71" s="70"/>
      <c r="N71" s="70"/>
      <c r="O71" s="1"/>
      <c r="P71" s="1"/>
      <c r="Q71" s="59">
        <v>22.5</v>
      </c>
      <c r="R71" s="58">
        <f t="shared" si="7"/>
        <v>2.1</v>
      </c>
      <c r="S71" s="52">
        <f t="shared" si="8"/>
        <v>1</v>
      </c>
      <c r="T71" s="52">
        <f t="shared" si="9"/>
        <v>2.1</v>
      </c>
      <c r="U71" s="60">
        <f t="shared" si="10"/>
        <v>89.373375</v>
      </c>
      <c r="V71" s="58">
        <f t="shared" ref="V71:W71" si="70">C71/100</f>
        <v>0.97</v>
      </c>
      <c r="W71" s="58">
        <f t="shared" si="70"/>
        <v>1.95</v>
      </c>
      <c r="X71" s="58">
        <f t="shared" si="12"/>
        <v>2.1</v>
      </c>
      <c r="Y71" s="61">
        <f t="shared" si="13"/>
        <v>3.97215</v>
      </c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</row>
    <row r="72" ht="27.0" customHeight="1">
      <c r="A72" s="52">
        <v>57.0</v>
      </c>
      <c r="B72" s="62" t="s">
        <v>55</v>
      </c>
      <c r="C72" s="62">
        <v>104.0</v>
      </c>
      <c r="D72" s="62">
        <v>195.0</v>
      </c>
      <c r="E72" s="62">
        <v>210.0</v>
      </c>
      <c r="F72" s="62">
        <f t="shared" si="3"/>
        <v>0</v>
      </c>
      <c r="G72" s="63">
        <f t="shared" si="4"/>
        <v>95.823</v>
      </c>
      <c r="H72" s="63">
        <f t="shared" si="5"/>
        <v>95.823</v>
      </c>
      <c r="I72" s="62">
        <v>1.0</v>
      </c>
      <c r="J72" s="68">
        <f t="shared" si="6"/>
        <v>95.823</v>
      </c>
      <c r="K72" s="1"/>
      <c r="L72" s="69"/>
      <c r="M72" s="70"/>
      <c r="N72" s="70"/>
      <c r="O72" s="1"/>
      <c r="P72" s="1"/>
      <c r="Q72" s="59">
        <v>22.5</v>
      </c>
      <c r="R72" s="58">
        <f t="shared" si="7"/>
        <v>2.1</v>
      </c>
      <c r="S72" s="52">
        <f t="shared" si="8"/>
        <v>1</v>
      </c>
      <c r="T72" s="52">
        <f t="shared" si="9"/>
        <v>2.1</v>
      </c>
      <c r="U72" s="60">
        <f t="shared" si="10"/>
        <v>95.823</v>
      </c>
      <c r="V72" s="58">
        <f t="shared" ref="V72:W72" si="71">C72/100</f>
        <v>1.04</v>
      </c>
      <c r="W72" s="58">
        <f t="shared" si="71"/>
        <v>1.95</v>
      </c>
      <c r="X72" s="58">
        <f t="shared" si="12"/>
        <v>2.1</v>
      </c>
      <c r="Y72" s="61">
        <f t="shared" si="13"/>
        <v>4.2588</v>
      </c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</row>
    <row r="73" ht="27.0" customHeight="1">
      <c r="A73" s="26"/>
      <c r="B73" s="44"/>
      <c r="C73" s="44"/>
      <c r="D73" s="44"/>
      <c r="E73" s="44"/>
      <c r="F73" s="44"/>
      <c r="G73" s="29"/>
      <c r="H73" s="50"/>
      <c r="I73" s="26"/>
      <c r="J73" s="72">
        <f>+Q96</f>
        <v>50</v>
      </c>
      <c r="K73" s="1"/>
      <c r="L73" s="1"/>
      <c r="M73" s="1"/>
      <c r="N73" s="1"/>
      <c r="O73" s="1"/>
      <c r="P73" s="1"/>
      <c r="Q73" s="73"/>
      <c r="R73" s="58">
        <f t="shared" si="7"/>
        <v>0</v>
      </c>
      <c r="S73" s="52" t="str">
        <f t="shared" si="8"/>
        <v/>
      </c>
      <c r="T73" s="52">
        <f t="shared" si="9"/>
        <v>0</v>
      </c>
      <c r="U73" s="57"/>
      <c r="V73" s="58">
        <f t="shared" ref="V73:W73" si="72">C73/100</f>
        <v>0</v>
      </c>
      <c r="W73" s="58">
        <f t="shared" si="72"/>
        <v>0</v>
      </c>
      <c r="X73" s="58">
        <f t="shared" si="12"/>
        <v>0</v>
      </c>
      <c r="Y73" s="61">
        <f t="shared" si="13"/>
        <v>0</v>
      </c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</row>
    <row r="74" ht="27.0" customHeight="1">
      <c r="A74" s="26"/>
      <c r="B74" s="74"/>
      <c r="C74" s="74"/>
      <c r="D74" s="74"/>
      <c r="E74" s="74"/>
      <c r="F74" s="74"/>
      <c r="G74" s="75"/>
      <c r="H74" s="76"/>
      <c r="I74" s="77">
        <f>SUM(I16:I72)</f>
        <v>109</v>
      </c>
      <c r="J74" s="78">
        <f>SUM(J16:J73)</f>
        <v>8027.5982</v>
      </c>
      <c r="K74" s="79"/>
      <c r="L74" s="79"/>
      <c r="M74" s="79"/>
      <c r="N74" s="79"/>
      <c r="O74" s="79"/>
      <c r="P74" s="79"/>
      <c r="Q74" s="4"/>
      <c r="R74" s="80">
        <f>SUMIFS($S$19:$S$72,$R$19:$R$72,"&gt;=3")</f>
        <v>0</v>
      </c>
      <c r="S74" s="79">
        <f t="shared" ref="S74:T74" si="73">SUM(S22:S73)</f>
        <v>95</v>
      </c>
      <c r="T74" s="79">
        <f t="shared" si="73"/>
        <v>151.88</v>
      </c>
      <c r="U74" s="79"/>
      <c r="V74" s="79"/>
      <c r="W74" s="79"/>
      <c r="X74" s="79"/>
      <c r="Y74" s="81">
        <f>SUM(Y16:Y73)</f>
        <v>355.16871</v>
      </c>
      <c r="Z74" s="79"/>
      <c r="AA74" s="79"/>
      <c r="AB74" s="79"/>
      <c r="AC74" s="79"/>
      <c r="AD74" s="79"/>
      <c r="AE74" s="79"/>
      <c r="AF74" s="79"/>
      <c r="AG74" s="79"/>
      <c r="AH74" s="79"/>
      <c r="AI74" s="79"/>
      <c r="AJ74" s="79"/>
      <c r="AK74" s="79"/>
      <c r="AL74" s="79"/>
      <c r="AM74" s="79"/>
      <c r="AN74" s="79"/>
      <c r="AO74" s="79"/>
      <c r="AP74" s="79"/>
      <c r="AQ74" s="79"/>
      <c r="AR74" s="79"/>
      <c r="AS74" s="79"/>
    </row>
    <row r="75" ht="29.25" customHeight="1">
      <c r="A75" s="1"/>
      <c r="B75" s="1"/>
      <c r="C75" s="1"/>
      <c r="D75" s="1"/>
      <c r="E75" s="1"/>
      <c r="F75" s="1"/>
      <c r="G75" s="2"/>
      <c r="H75" s="3"/>
      <c r="I75" s="1"/>
      <c r="J75" s="1"/>
      <c r="K75" s="1"/>
      <c r="L75" s="1"/>
      <c r="M75" s="1"/>
      <c r="N75" s="1"/>
      <c r="O75" s="1"/>
      <c r="P75" s="1"/>
      <c r="Q75" s="4"/>
      <c r="R75" s="57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</row>
    <row r="76" ht="29.25" customHeight="1">
      <c r="A76" s="1"/>
      <c r="B76" s="1"/>
      <c r="C76" s="1"/>
      <c r="D76" s="1"/>
      <c r="E76" s="1"/>
      <c r="F76" s="1"/>
      <c r="G76" s="2"/>
      <c r="H76" s="3"/>
      <c r="I76" s="1"/>
      <c r="J76" s="1"/>
      <c r="K76" s="1"/>
      <c r="L76" s="1"/>
      <c r="M76" s="1"/>
      <c r="N76" s="1"/>
      <c r="O76" s="1"/>
      <c r="P76" s="1"/>
      <c r="Q76" s="73"/>
      <c r="R76" s="1"/>
      <c r="S76" s="1" t="s">
        <v>30</v>
      </c>
      <c r="T76" s="1" t="s">
        <v>31</v>
      </c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</row>
    <row r="77" ht="29.25" customHeight="1">
      <c r="A77" s="1"/>
      <c r="B77" s="1"/>
      <c r="C77" s="1"/>
      <c r="D77" s="1"/>
      <c r="E77" s="1"/>
      <c r="F77" s="1"/>
      <c r="G77" s="2"/>
      <c r="H77" s="3"/>
      <c r="I77" s="1"/>
      <c r="J77" s="2"/>
      <c r="K77" s="1"/>
      <c r="L77" s="1"/>
      <c r="M77" s="1"/>
      <c r="N77" s="1"/>
      <c r="O77" s="1"/>
      <c r="P77" s="1"/>
      <c r="Q77" s="4"/>
      <c r="R77" s="1" t="s">
        <v>32</v>
      </c>
      <c r="S77" s="82">
        <f>SUMIFS($J$19:$J$72,$R$19:$R$72,"&gt;=3")</f>
        <v>0</v>
      </c>
      <c r="T77" s="83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</row>
    <row r="78" ht="29.25" customHeight="1">
      <c r="A78" s="1" t="s">
        <v>33</v>
      </c>
      <c r="B78" s="1"/>
      <c r="C78" s="1"/>
      <c r="D78" s="1" t="s">
        <v>34</v>
      </c>
      <c r="E78" s="1"/>
      <c r="F78" s="1"/>
      <c r="G78" s="2"/>
      <c r="H78" s="3"/>
      <c r="I78" s="1"/>
      <c r="J78" s="2"/>
      <c r="K78" s="1"/>
      <c r="L78" s="1"/>
      <c r="M78" s="1"/>
      <c r="N78" s="1"/>
      <c r="O78" s="1"/>
      <c r="P78" s="1"/>
      <c r="Q78" s="4"/>
      <c r="R78" s="1" t="s">
        <v>35</v>
      </c>
      <c r="S78" s="84">
        <f>+J74-S77</f>
        <v>8027.5982</v>
      </c>
      <c r="T78" s="1">
        <f>+SUMIFS($T$19:$T$72,$R$19:$R$72,"&gt;=3")</f>
        <v>0</v>
      </c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</row>
    <row r="79" ht="29.25" customHeight="1">
      <c r="A79" s="1"/>
      <c r="B79" s="1"/>
      <c r="C79" s="1"/>
      <c r="D79" s="1"/>
      <c r="E79" s="1"/>
      <c r="F79" s="1"/>
      <c r="G79" s="2"/>
      <c r="H79" s="3"/>
      <c r="I79" s="1"/>
      <c r="J79" s="1"/>
      <c r="K79" s="1"/>
      <c r="L79" s="1"/>
      <c r="M79" s="1"/>
      <c r="N79" s="1"/>
      <c r="O79" s="1"/>
      <c r="P79" s="1"/>
      <c r="Q79" s="73"/>
      <c r="R79" s="1"/>
      <c r="S79" s="85">
        <f>+I74</f>
        <v>109</v>
      </c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</row>
    <row r="80" ht="39.0" customHeight="1">
      <c r="A80" s="44"/>
      <c r="B80" s="26" t="s">
        <v>14</v>
      </c>
      <c r="C80" s="45" t="s">
        <v>36</v>
      </c>
      <c r="D80" s="46"/>
      <c r="E80" s="47"/>
      <c r="F80" s="48"/>
      <c r="G80" s="49"/>
      <c r="H80" s="50" t="s">
        <v>16</v>
      </c>
      <c r="I80" s="26" t="s">
        <v>17</v>
      </c>
      <c r="J80" s="26" t="s">
        <v>18</v>
      </c>
      <c r="K80" s="1"/>
      <c r="L80" s="1"/>
      <c r="M80" s="1"/>
      <c r="N80" s="1"/>
      <c r="O80" s="1"/>
      <c r="P80" s="1"/>
      <c r="Q80" s="4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</row>
    <row r="81" ht="27.0" customHeight="1">
      <c r="A81" s="18">
        <v>1.0</v>
      </c>
      <c r="B81" s="62" t="s">
        <v>57</v>
      </c>
      <c r="C81" s="62">
        <v>70.0</v>
      </c>
      <c r="D81" s="62">
        <v>195.0</v>
      </c>
      <c r="E81" s="62">
        <v>223.0</v>
      </c>
      <c r="F81" s="62">
        <f>1-VALUE(IF(RIGHT(B81,1)="%",RIGHT(B81,3),0))</f>
        <v>0.2</v>
      </c>
      <c r="G81" s="63">
        <f>+Q81*C81/100*D81/100*E81/100</f>
        <v>68.488875</v>
      </c>
      <c r="H81" s="63">
        <f>IF(F81=0,G81,F81*G81)</f>
        <v>13.697775</v>
      </c>
      <c r="I81" s="62">
        <v>1.0</v>
      </c>
      <c r="J81" s="86">
        <f>+H81*I81</f>
        <v>13.697775</v>
      </c>
      <c r="K81" s="1"/>
      <c r="L81" s="44">
        <f>D81*25.4/1000</f>
        <v>4.953</v>
      </c>
      <c r="M81" s="26">
        <f>+I81</f>
        <v>1</v>
      </c>
      <c r="N81" s="26">
        <f>M81*L81</f>
        <v>4.953</v>
      </c>
      <c r="O81" s="1"/>
      <c r="P81" s="1"/>
      <c r="Q81" s="4">
        <v>22.5</v>
      </c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</row>
    <row r="82" ht="24.75" customHeight="1">
      <c r="A82" s="26"/>
      <c r="B82" s="69"/>
      <c r="C82" s="69"/>
      <c r="D82" s="69"/>
      <c r="E82" s="69"/>
      <c r="F82" s="69"/>
      <c r="G82" s="88"/>
      <c r="H82" s="89" t="s">
        <v>37</v>
      </c>
      <c r="I82" s="69"/>
      <c r="J82" s="90">
        <f>SUM(J81)</f>
        <v>13.697775</v>
      </c>
      <c r="K82" s="1"/>
      <c r="L82" s="1"/>
      <c r="M82" s="1"/>
      <c r="N82" s="1"/>
      <c r="O82" s="1"/>
      <c r="P82" s="1"/>
      <c r="Q82" s="4"/>
      <c r="R82" s="9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</row>
    <row r="83" ht="18.75" customHeight="1">
      <c r="A83" s="42"/>
      <c r="B83" s="7"/>
      <c r="C83" s="7"/>
      <c r="D83" s="7"/>
      <c r="E83" s="7"/>
      <c r="F83" s="7"/>
      <c r="G83" s="8"/>
      <c r="H83" s="9"/>
      <c r="I83" s="7"/>
      <c r="J83" s="43"/>
      <c r="K83" s="1"/>
      <c r="L83" s="1"/>
      <c r="M83" s="1"/>
      <c r="N83" s="1"/>
      <c r="O83" s="1"/>
      <c r="P83" s="1"/>
      <c r="Q83" s="4"/>
      <c r="R83" s="9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</row>
    <row r="84" ht="18.75" customHeight="1">
      <c r="A84" s="1"/>
      <c r="B84" s="1"/>
      <c r="C84" s="1"/>
      <c r="D84" s="1"/>
      <c r="E84" s="1"/>
      <c r="F84" s="1"/>
      <c r="G84" s="2"/>
      <c r="H84" s="3"/>
      <c r="I84" s="1"/>
      <c r="J84" s="1"/>
      <c r="K84" s="1"/>
      <c r="L84" s="1"/>
      <c r="M84" s="1"/>
      <c r="N84" s="1"/>
      <c r="O84" s="1"/>
      <c r="P84" s="1"/>
      <c r="Q84" s="4"/>
      <c r="R84" s="9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</row>
    <row r="85" ht="18.75" customHeight="1">
      <c r="A85" s="1"/>
      <c r="B85" s="1"/>
      <c r="C85" s="1"/>
      <c r="D85" s="1"/>
      <c r="E85" s="1"/>
      <c r="F85" s="1"/>
      <c r="G85" s="2"/>
      <c r="H85" s="3"/>
      <c r="I85" s="1"/>
      <c r="J85" s="1"/>
      <c r="K85" s="1"/>
      <c r="L85" s="1"/>
      <c r="M85" s="1"/>
      <c r="N85" s="1"/>
      <c r="O85" s="1"/>
      <c r="P85" s="1"/>
      <c r="Q85" s="4"/>
      <c r="R85" s="9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</row>
    <row r="86" ht="18.75" customHeight="1">
      <c r="A86" s="1" t="s">
        <v>38</v>
      </c>
      <c r="B86" s="1"/>
      <c r="C86" s="1"/>
      <c r="D86" s="1"/>
      <c r="E86" s="1"/>
      <c r="F86" s="1"/>
      <c r="G86" s="2"/>
      <c r="H86" s="3"/>
      <c r="I86" s="1"/>
      <c r="J86" s="1"/>
      <c r="K86" s="1"/>
      <c r="L86" s="1"/>
      <c r="M86" s="1"/>
      <c r="N86" s="1"/>
      <c r="O86" s="1"/>
      <c r="P86" s="1"/>
      <c r="Q86" s="4"/>
      <c r="R86" s="9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</row>
    <row r="87" ht="18.75" customHeight="1">
      <c r="A87" s="1"/>
      <c r="B87" s="1"/>
      <c r="C87" s="1"/>
      <c r="D87" s="1"/>
      <c r="E87" s="1"/>
      <c r="F87" s="1"/>
      <c r="G87" s="2"/>
      <c r="H87" s="3"/>
      <c r="I87" s="1"/>
      <c r="J87" s="1"/>
      <c r="K87" s="1"/>
      <c r="L87" s="1"/>
      <c r="M87" s="1"/>
      <c r="N87" s="1"/>
      <c r="O87" s="1"/>
      <c r="P87" s="1"/>
      <c r="Q87" s="4"/>
      <c r="R87" s="9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</row>
    <row r="88" ht="42.0" customHeight="1">
      <c r="A88" s="44"/>
      <c r="B88" s="26" t="s">
        <v>14</v>
      </c>
      <c r="C88" s="45" t="s">
        <v>39</v>
      </c>
      <c r="D88" s="46"/>
      <c r="E88" s="47"/>
      <c r="F88" s="92"/>
      <c r="G88" s="93"/>
      <c r="H88" s="50" t="s">
        <v>16</v>
      </c>
      <c r="I88" s="94" t="s">
        <v>17</v>
      </c>
      <c r="J88" s="26" t="s">
        <v>18</v>
      </c>
      <c r="K88" s="1"/>
      <c r="L88" s="1"/>
      <c r="M88" s="1"/>
      <c r="N88" s="1"/>
      <c r="O88" s="1"/>
      <c r="P88" s="1"/>
      <c r="Q88" s="4"/>
      <c r="R88" s="9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</row>
    <row r="89" ht="24.75" customHeight="1">
      <c r="A89" s="26">
        <v>1.0</v>
      </c>
      <c r="B89" s="53" t="s">
        <v>55</v>
      </c>
      <c r="C89" s="26"/>
      <c r="D89" s="26"/>
      <c r="E89" s="26"/>
      <c r="F89" s="26"/>
      <c r="G89" s="95"/>
      <c r="H89" s="96">
        <v>29.0</v>
      </c>
      <c r="I89" s="52">
        <v>1.0</v>
      </c>
      <c r="J89" s="68">
        <f t="shared" ref="J89:J94" si="74">+I89*H89</f>
        <v>29</v>
      </c>
      <c r="K89" s="44"/>
      <c r="L89" s="44"/>
      <c r="M89" s="44"/>
      <c r="N89" s="44"/>
      <c r="O89" s="44"/>
      <c r="P89" s="44"/>
      <c r="Q89" s="97"/>
      <c r="R89" s="9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</row>
    <row r="90" ht="24.75" customHeight="1">
      <c r="A90" s="26">
        <v>2.0</v>
      </c>
      <c r="B90" s="62" t="s">
        <v>55</v>
      </c>
      <c r="C90" s="26"/>
      <c r="D90" s="26"/>
      <c r="E90" s="26"/>
      <c r="F90" s="26"/>
      <c r="G90" s="95"/>
      <c r="H90" s="96">
        <v>5.0</v>
      </c>
      <c r="I90" s="52">
        <v>1.0</v>
      </c>
      <c r="J90" s="68">
        <f t="shared" si="74"/>
        <v>5</v>
      </c>
      <c r="K90" s="44"/>
      <c r="L90" s="44"/>
      <c r="M90" s="44"/>
      <c r="N90" s="44"/>
      <c r="O90" s="44"/>
      <c r="P90" s="44"/>
      <c r="Q90" s="97"/>
      <c r="R90" s="9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</row>
    <row r="91" ht="24.75" customHeight="1">
      <c r="A91" s="26">
        <v>3.0</v>
      </c>
      <c r="B91" s="53" t="s">
        <v>58</v>
      </c>
      <c r="C91" s="26"/>
      <c r="D91" s="26"/>
      <c r="E91" s="26"/>
      <c r="F91" s="26"/>
      <c r="G91" s="95"/>
      <c r="H91" s="96">
        <v>43.0</v>
      </c>
      <c r="I91" s="52">
        <v>1.0</v>
      </c>
      <c r="J91" s="68">
        <f t="shared" si="74"/>
        <v>43</v>
      </c>
      <c r="K91" s="44"/>
      <c r="L91" s="44"/>
      <c r="M91" s="44"/>
      <c r="N91" s="44"/>
      <c r="O91" s="44"/>
      <c r="P91" s="44"/>
      <c r="Q91" s="97"/>
      <c r="R91" s="9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</row>
    <row r="92" ht="24.75" customHeight="1">
      <c r="A92" s="26">
        <v>4.0</v>
      </c>
      <c r="B92" s="62" t="s">
        <v>58</v>
      </c>
      <c r="C92" s="26"/>
      <c r="D92" s="26"/>
      <c r="E92" s="26"/>
      <c r="F92" s="26"/>
      <c r="G92" s="95"/>
      <c r="H92" s="96">
        <v>5.0</v>
      </c>
      <c r="I92" s="52">
        <v>1.0</v>
      </c>
      <c r="J92" s="68">
        <f t="shared" si="74"/>
        <v>5</v>
      </c>
      <c r="K92" s="44"/>
      <c r="L92" s="44"/>
      <c r="M92" s="44"/>
      <c r="N92" s="44"/>
      <c r="O92" s="44"/>
      <c r="P92" s="44"/>
      <c r="Q92" s="97"/>
      <c r="R92" s="9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</row>
    <row r="93" ht="24.75" customHeight="1">
      <c r="A93" s="26">
        <v>5.0</v>
      </c>
      <c r="B93" s="53" t="s">
        <v>59</v>
      </c>
      <c r="C93" s="26"/>
      <c r="D93" s="26"/>
      <c r="E93" s="26"/>
      <c r="F93" s="26"/>
      <c r="G93" s="95"/>
      <c r="H93" s="96">
        <v>38.0</v>
      </c>
      <c r="I93" s="52">
        <v>1.0</v>
      </c>
      <c r="J93" s="68">
        <f t="shared" si="74"/>
        <v>38</v>
      </c>
      <c r="K93" s="44"/>
      <c r="L93" s="44"/>
      <c r="M93" s="44"/>
      <c r="N93" s="44"/>
      <c r="O93" s="44"/>
      <c r="P93" s="44"/>
      <c r="Q93" s="97"/>
      <c r="R93" s="9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</row>
    <row r="94" ht="24.75" customHeight="1">
      <c r="A94" s="26">
        <v>6.0</v>
      </c>
      <c r="B94" s="62" t="s">
        <v>59</v>
      </c>
      <c r="C94" s="26"/>
      <c r="D94" s="26"/>
      <c r="E94" s="26"/>
      <c r="F94" s="26"/>
      <c r="G94" s="95"/>
      <c r="H94" s="96">
        <v>5.0</v>
      </c>
      <c r="I94" s="52">
        <v>1.0</v>
      </c>
      <c r="J94" s="68">
        <f t="shared" si="74"/>
        <v>5</v>
      </c>
      <c r="K94" s="44"/>
      <c r="L94" s="44"/>
      <c r="M94" s="44"/>
      <c r="N94" s="44"/>
      <c r="O94" s="44"/>
      <c r="P94" s="44"/>
      <c r="Q94" s="97"/>
      <c r="R94" s="9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</row>
    <row r="95" ht="18.75" customHeight="1">
      <c r="A95" s="1"/>
      <c r="B95" s="1"/>
      <c r="C95" s="1"/>
      <c r="D95" s="1"/>
      <c r="E95" s="1"/>
      <c r="F95" s="1"/>
      <c r="G95" s="2"/>
      <c r="H95" s="3" t="s">
        <v>37</v>
      </c>
      <c r="I95" s="1"/>
      <c r="J95" s="98">
        <f>SUM(J89:J94)</f>
        <v>125</v>
      </c>
      <c r="K95" s="99"/>
      <c r="L95" s="99"/>
      <c r="M95" s="99"/>
      <c r="N95" s="99"/>
      <c r="O95" s="99"/>
      <c r="P95" s="99"/>
      <c r="Q95" s="100"/>
      <c r="R95" s="9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</row>
    <row r="96" ht="18.75" customHeight="1">
      <c r="A96" s="7"/>
      <c r="B96" s="7"/>
      <c r="C96" s="7"/>
      <c r="D96" s="7"/>
      <c r="E96" s="7"/>
      <c r="F96" s="7"/>
      <c r="G96" s="8"/>
      <c r="H96" s="9"/>
      <c r="I96" s="41"/>
      <c r="J96" s="74">
        <f>+J95*60%</f>
        <v>75</v>
      </c>
      <c r="K96" s="74"/>
      <c r="L96" s="74"/>
      <c r="M96" s="74"/>
      <c r="N96" s="74"/>
      <c r="O96" s="74"/>
      <c r="P96" s="74"/>
      <c r="Q96" s="77">
        <f>+J95*40%</f>
        <v>50</v>
      </c>
      <c r="R96" s="9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</row>
    <row r="97" ht="18.75" customHeight="1">
      <c r="A97" s="1"/>
      <c r="B97" s="1"/>
      <c r="C97" s="1"/>
      <c r="D97" s="1"/>
      <c r="E97" s="1"/>
      <c r="F97" s="1"/>
      <c r="G97" s="2"/>
      <c r="H97" s="3"/>
      <c r="I97" s="1"/>
      <c r="J97" s="1"/>
      <c r="K97" s="1"/>
      <c r="L97" s="1"/>
      <c r="M97" s="1"/>
      <c r="N97" s="1"/>
      <c r="O97" s="1"/>
      <c r="P97" s="1"/>
      <c r="Q97" s="4"/>
      <c r="R97" s="9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</row>
    <row r="98" ht="18.75" customHeight="1">
      <c r="A98" s="1"/>
      <c r="B98" s="1"/>
      <c r="C98" s="1"/>
      <c r="D98" s="1"/>
      <c r="E98" s="1"/>
      <c r="F98" s="1"/>
      <c r="G98" s="2"/>
      <c r="H98" s="3"/>
      <c r="I98" s="1"/>
      <c r="J98" s="1"/>
      <c r="K98" s="1"/>
      <c r="L98" s="1"/>
      <c r="M98" s="1"/>
      <c r="N98" s="1"/>
      <c r="O98" s="1"/>
      <c r="P98" s="1"/>
      <c r="Q98" s="4"/>
      <c r="R98" s="9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</row>
    <row r="99" ht="19.5" customHeight="1">
      <c r="A99" s="101" t="s">
        <v>42</v>
      </c>
      <c r="B99" s="1"/>
      <c r="C99" s="1"/>
      <c r="D99" s="1"/>
      <c r="E99" s="1"/>
      <c r="F99" s="1"/>
      <c r="G99" s="2"/>
      <c r="H99" s="3"/>
      <c r="I99" s="1"/>
      <c r="J99" s="1"/>
      <c r="K99" s="1"/>
      <c r="L99" s="1"/>
      <c r="M99" s="1"/>
      <c r="N99" s="1"/>
      <c r="O99" s="1"/>
      <c r="P99" s="1"/>
      <c r="Q99" s="4"/>
      <c r="R99" s="9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</row>
    <row r="100" ht="57.0" customHeight="1">
      <c r="A100" s="102"/>
      <c r="B100" s="103" t="s">
        <v>43</v>
      </c>
      <c r="C100" s="103" t="s">
        <v>44</v>
      </c>
      <c r="D100" s="103" t="s">
        <v>45</v>
      </c>
      <c r="E100" s="103" t="s">
        <v>46</v>
      </c>
      <c r="F100" s="103"/>
      <c r="G100" s="104"/>
      <c r="H100" s="105" t="s">
        <v>47</v>
      </c>
      <c r="I100" s="106" t="s">
        <v>48</v>
      </c>
      <c r="J100" s="1"/>
      <c r="K100" s="1"/>
      <c r="L100" s="1"/>
      <c r="M100" s="1"/>
      <c r="N100" s="1"/>
      <c r="O100" s="1"/>
      <c r="P100" s="1"/>
      <c r="Q100" s="4"/>
      <c r="R100" s="9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</row>
    <row r="101" ht="18.75" customHeight="1">
      <c r="A101" s="107" t="s">
        <v>30</v>
      </c>
      <c r="B101" s="108">
        <f>+E9</f>
        <v>9139.858</v>
      </c>
      <c r="C101" s="109">
        <f>+J74</f>
        <v>8027.5982</v>
      </c>
      <c r="D101" s="109">
        <f>+J82</f>
        <v>13.697775</v>
      </c>
      <c r="E101" s="110">
        <f>J96</f>
        <v>75</v>
      </c>
      <c r="F101" s="110"/>
      <c r="G101" s="111"/>
      <c r="H101" s="112">
        <f>+I9</f>
        <v>992.5885788</v>
      </c>
      <c r="I101" s="113">
        <f>+B101-C101-D101-E101-H101</f>
        <v>30.9734462</v>
      </c>
      <c r="J101" s="1"/>
      <c r="K101" s="1"/>
      <c r="L101" s="1"/>
      <c r="M101" s="1"/>
      <c r="N101" s="1"/>
      <c r="O101" s="1"/>
      <c r="P101" s="1"/>
      <c r="Q101" s="4"/>
      <c r="R101" s="9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</row>
    <row r="102" ht="19.5" customHeight="1">
      <c r="A102" s="114" t="s">
        <v>49</v>
      </c>
      <c r="B102" s="115"/>
      <c r="C102" s="116">
        <f>+C101/B101</f>
        <v>0.8783066652</v>
      </c>
      <c r="D102" s="116">
        <f>+D101/B101</f>
        <v>0.001498685756</v>
      </c>
      <c r="E102" s="116">
        <f>+E101/B101</f>
        <v>0.008205816764</v>
      </c>
      <c r="F102" s="116"/>
      <c r="G102" s="117"/>
      <c r="H102" s="118">
        <f>+H101/B101</f>
        <v>0.1086</v>
      </c>
      <c r="I102" s="119">
        <f>+I101/B101</f>
        <v>0.003388832321</v>
      </c>
      <c r="J102" s="1"/>
      <c r="K102" s="1"/>
      <c r="L102" s="1"/>
      <c r="M102" s="1"/>
      <c r="N102" s="1"/>
      <c r="O102" s="1"/>
      <c r="P102" s="1"/>
      <c r="Q102" s="4"/>
      <c r="R102" s="9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</row>
    <row r="103" ht="19.5" customHeight="1">
      <c r="A103" s="30"/>
      <c r="B103" s="120"/>
      <c r="C103" s="121"/>
      <c r="D103" s="121"/>
      <c r="E103" s="121"/>
      <c r="F103" s="121"/>
      <c r="G103" s="122"/>
      <c r="H103" s="123"/>
      <c r="I103" s="124"/>
      <c r="J103" s="1"/>
      <c r="K103" s="1"/>
      <c r="L103" s="1"/>
      <c r="M103" s="1"/>
      <c r="N103" s="1"/>
      <c r="O103" s="1"/>
      <c r="P103" s="1"/>
      <c r="Q103" s="4"/>
      <c r="R103" s="9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</row>
    <row r="104" ht="18.75" customHeight="1">
      <c r="A104" s="125"/>
      <c r="B104" s="126"/>
      <c r="C104" s="126"/>
      <c r="D104" s="126" t="s">
        <v>50</v>
      </c>
      <c r="E104" s="126" t="s">
        <v>30</v>
      </c>
      <c r="F104" s="126"/>
      <c r="G104" s="127"/>
      <c r="H104" s="128">
        <f>+D101+E101+H101+I101</f>
        <v>1112.2598</v>
      </c>
      <c r="I104" s="129"/>
      <c r="J104" s="1"/>
      <c r="K104" s="1"/>
      <c r="L104" s="1"/>
      <c r="M104" s="1"/>
      <c r="N104" s="1"/>
      <c r="O104" s="1"/>
      <c r="P104" s="1"/>
      <c r="Q104" s="4"/>
      <c r="R104" s="3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</row>
    <row r="105" ht="18.75" customHeight="1">
      <c r="A105" s="130"/>
      <c r="B105" s="1"/>
      <c r="C105" s="1"/>
      <c r="D105" s="1"/>
      <c r="E105" s="1" t="s">
        <v>49</v>
      </c>
      <c r="F105" s="1"/>
      <c r="G105" s="2"/>
      <c r="H105" s="123">
        <f>+H104/B101</f>
        <v>0.1216933348</v>
      </c>
      <c r="I105" s="131"/>
      <c r="J105" s="1"/>
      <c r="K105" s="1"/>
      <c r="L105" s="1"/>
      <c r="M105" s="1"/>
      <c r="N105" s="1"/>
      <c r="O105" s="1"/>
      <c r="P105" s="1"/>
      <c r="Q105" s="4"/>
      <c r="R105" s="3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</row>
    <row r="106" ht="18.75" customHeight="1">
      <c r="A106" s="130"/>
      <c r="B106" s="1"/>
      <c r="C106" s="1" t="s">
        <v>51</v>
      </c>
      <c r="D106" s="1"/>
      <c r="E106" s="1"/>
      <c r="F106" s="1"/>
      <c r="G106" s="2"/>
      <c r="H106" s="3"/>
      <c r="I106" s="131"/>
      <c r="J106" s="1"/>
      <c r="K106" s="1"/>
      <c r="L106" s="1"/>
      <c r="M106" s="1"/>
      <c r="N106" s="1"/>
      <c r="O106" s="1"/>
      <c r="P106" s="1"/>
      <c r="Q106" s="4"/>
      <c r="R106" s="3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</row>
    <row r="107" ht="18.75" customHeight="1">
      <c r="A107" s="130"/>
      <c r="B107" s="1"/>
      <c r="C107" s="1"/>
      <c r="D107" s="1" t="s">
        <v>52</v>
      </c>
      <c r="E107" s="1"/>
      <c r="F107" s="1"/>
      <c r="G107" s="2"/>
      <c r="H107" s="3">
        <f>+H106*(H104-H101)</f>
        <v>0</v>
      </c>
      <c r="I107" s="131"/>
      <c r="J107" s="1"/>
      <c r="K107" s="1"/>
      <c r="L107" s="1"/>
      <c r="M107" s="1"/>
      <c r="N107" s="1"/>
      <c r="O107" s="1"/>
      <c r="P107" s="1"/>
      <c r="Q107" s="4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</row>
    <row r="108" ht="19.5" customHeight="1">
      <c r="A108" s="132"/>
      <c r="B108" s="133"/>
      <c r="C108" s="133"/>
      <c r="D108" s="133"/>
      <c r="E108" s="133"/>
      <c r="F108" s="133"/>
      <c r="G108" s="134"/>
      <c r="H108" s="135"/>
      <c r="I108" s="136"/>
      <c r="J108" s="1"/>
      <c r="K108" s="1"/>
      <c r="L108" s="1"/>
      <c r="M108" s="1"/>
      <c r="N108" s="1"/>
      <c r="O108" s="1"/>
      <c r="P108" s="1"/>
      <c r="Q108" s="4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</row>
    <row r="109" ht="18.75" customHeight="1">
      <c r="A109" s="1"/>
      <c r="B109" s="1"/>
      <c r="C109" s="1"/>
      <c r="D109" s="1"/>
      <c r="E109" s="1"/>
      <c r="F109" s="1"/>
      <c r="G109" s="2"/>
      <c r="H109" s="3"/>
      <c r="I109" s="1"/>
      <c r="J109" s="1"/>
      <c r="K109" s="1"/>
      <c r="L109" s="1"/>
      <c r="M109" s="1"/>
      <c r="N109" s="1"/>
      <c r="O109" s="1"/>
      <c r="P109" s="1"/>
      <c r="Q109" s="4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</row>
    <row r="110" ht="18.75" customHeight="1">
      <c r="A110" s="1"/>
      <c r="B110" s="1"/>
      <c r="C110" s="1"/>
      <c r="D110" s="1"/>
      <c r="E110" s="1"/>
      <c r="F110" s="1"/>
      <c r="G110" s="2"/>
      <c r="H110" s="3"/>
      <c r="I110" s="1"/>
      <c r="J110" s="1"/>
      <c r="K110" s="1"/>
      <c r="L110" s="1"/>
      <c r="M110" s="1"/>
      <c r="N110" s="1"/>
      <c r="O110" s="1"/>
      <c r="P110" s="1"/>
      <c r="Q110" s="4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</row>
    <row r="111" ht="18.75" customHeight="1">
      <c r="A111" s="1"/>
      <c r="B111" s="1"/>
      <c r="C111" s="1"/>
      <c r="D111" s="1"/>
      <c r="E111" s="1"/>
      <c r="F111" s="1"/>
      <c r="G111" s="2"/>
      <c r="H111" s="3"/>
      <c r="I111" s="1"/>
      <c r="J111" s="1"/>
      <c r="K111" s="1"/>
      <c r="L111" s="1"/>
      <c r="M111" s="1"/>
      <c r="N111" s="1"/>
      <c r="O111" s="1"/>
      <c r="P111" s="1"/>
      <c r="Q111" s="4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</row>
    <row r="112" ht="18.0" customHeight="1">
      <c r="A112" s="137"/>
      <c r="B112" s="137"/>
      <c r="C112" s="137"/>
      <c r="D112" s="137"/>
      <c r="E112" s="137"/>
      <c r="F112" s="137"/>
      <c r="G112" s="138"/>
      <c r="H112" s="139"/>
      <c r="I112" s="137"/>
      <c r="J112" s="137"/>
      <c r="K112" s="137"/>
      <c r="L112" s="137"/>
      <c r="M112" s="137"/>
      <c r="N112" s="137"/>
      <c r="O112" s="137"/>
      <c r="P112" s="137"/>
      <c r="Q112" s="140"/>
      <c r="R112" s="137"/>
      <c r="S112" s="137"/>
      <c r="T112" s="137"/>
      <c r="U112" s="137"/>
      <c r="V112" s="137"/>
      <c r="W112" s="137"/>
      <c r="X112" s="137"/>
      <c r="Y112" s="137"/>
      <c r="Z112" s="137"/>
      <c r="AA112" s="137"/>
      <c r="AB112" s="137"/>
      <c r="AC112" s="137"/>
      <c r="AD112" s="137"/>
      <c r="AE112" s="137"/>
      <c r="AF112" s="137"/>
      <c r="AG112" s="137"/>
      <c r="AH112" s="137"/>
      <c r="AI112" s="137"/>
      <c r="AJ112" s="137"/>
      <c r="AK112" s="137"/>
      <c r="AL112" s="137"/>
      <c r="AM112" s="137"/>
      <c r="AN112" s="137"/>
      <c r="AO112" s="137"/>
      <c r="AP112" s="137"/>
      <c r="AQ112" s="137"/>
      <c r="AR112" s="137"/>
      <c r="AS112" s="137"/>
    </row>
    <row r="113" ht="18.0" customHeight="1">
      <c r="A113" s="137"/>
      <c r="B113" s="137"/>
      <c r="C113" s="137"/>
      <c r="D113" s="137"/>
      <c r="E113" s="137"/>
      <c r="F113" s="137"/>
      <c r="G113" s="138"/>
      <c r="H113" s="139"/>
      <c r="I113" s="137"/>
      <c r="J113" s="137"/>
      <c r="K113" s="137"/>
      <c r="L113" s="137"/>
      <c r="M113" s="137"/>
      <c r="N113" s="137"/>
      <c r="O113" s="137"/>
      <c r="P113" s="137"/>
      <c r="Q113" s="140"/>
      <c r="R113" s="137"/>
      <c r="S113" s="137"/>
      <c r="T113" s="137"/>
      <c r="U113" s="137"/>
      <c r="V113" s="137"/>
      <c r="W113" s="137"/>
      <c r="X113" s="137"/>
      <c r="Y113" s="137"/>
      <c r="Z113" s="137"/>
      <c r="AA113" s="137"/>
      <c r="AB113" s="137"/>
      <c r="AC113" s="137"/>
      <c r="AD113" s="137"/>
      <c r="AE113" s="137"/>
      <c r="AF113" s="137"/>
      <c r="AG113" s="137"/>
      <c r="AH113" s="137"/>
      <c r="AI113" s="137"/>
      <c r="AJ113" s="137"/>
      <c r="AK113" s="137"/>
      <c r="AL113" s="137"/>
      <c r="AM113" s="137"/>
      <c r="AN113" s="137"/>
      <c r="AO113" s="137"/>
      <c r="AP113" s="137"/>
      <c r="AQ113" s="137"/>
      <c r="AR113" s="137"/>
      <c r="AS113" s="137"/>
    </row>
    <row r="114" ht="18.0" customHeight="1">
      <c r="A114" s="137"/>
      <c r="B114" s="137"/>
      <c r="C114" s="137"/>
      <c r="D114" s="137"/>
      <c r="E114" s="137"/>
      <c r="F114" s="137"/>
      <c r="G114" s="138"/>
      <c r="H114" s="139"/>
      <c r="I114" s="137"/>
      <c r="J114" s="137"/>
      <c r="K114" s="137"/>
      <c r="L114" s="137"/>
      <c r="M114" s="137"/>
      <c r="N114" s="137"/>
      <c r="O114" s="137"/>
      <c r="P114" s="137"/>
      <c r="Q114" s="140"/>
      <c r="R114" s="137"/>
      <c r="S114" s="137"/>
      <c r="T114" s="137"/>
      <c r="U114" s="137"/>
      <c r="V114" s="137"/>
      <c r="W114" s="137"/>
      <c r="X114" s="137"/>
      <c r="Y114" s="137"/>
      <c r="Z114" s="137"/>
      <c r="AA114" s="137"/>
      <c r="AB114" s="137"/>
      <c r="AC114" s="137"/>
      <c r="AD114" s="137"/>
      <c r="AE114" s="137"/>
      <c r="AF114" s="137"/>
      <c r="AG114" s="137"/>
      <c r="AH114" s="137"/>
      <c r="AI114" s="137"/>
      <c r="AJ114" s="137"/>
      <c r="AK114" s="137"/>
      <c r="AL114" s="137"/>
      <c r="AM114" s="137"/>
      <c r="AN114" s="137"/>
      <c r="AO114" s="137"/>
      <c r="AP114" s="137"/>
      <c r="AQ114" s="137"/>
      <c r="AR114" s="137"/>
      <c r="AS114" s="137"/>
    </row>
    <row r="115" ht="18.0" customHeight="1">
      <c r="A115" s="137"/>
      <c r="B115" s="137"/>
      <c r="C115" s="137"/>
      <c r="D115" s="137"/>
      <c r="E115" s="137"/>
      <c r="F115" s="137"/>
      <c r="G115" s="138"/>
      <c r="H115" s="139"/>
      <c r="I115" s="137"/>
      <c r="J115" s="137"/>
      <c r="K115" s="137"/>
      <c r="L115" s="137"/>
      <c r="M115" s="137"/>
      <c r="N115" s="137"/>
      <c r="O115" s="137"/>
      <c r="P115" s="137"/>
      <c r="Q115" s="140"/>
      <c r="R115" s="137"/>
      <c r="S115" s="137"/>
      <c r="T115" s="137"/>
      <c r="U115" s="137"/>
      <c r="V115" s="137"/>
      <c r="W115" s="137"/>
      <c r="X115" s="137"/>
      <c r="Y115" s="137"/>
      <c r="Z115" s="137"/>
      <c r="AA115" s="137"/>
      <c r="AB115" s="137"/>
      <c r="AC115" s="137"/>
      <c r="AD115" s="137"/>
      <c r="AE115" s="137"/>
      <c r="AF115" s="137"/>
      <c r="AG115" s="137"/>
      <c r="AH115" s="137"/>
      <c r="AI115" s="137"/>
      <c r="AJ115" s="137"/>
      <c r="AK115" s="137"/>
      <c r="AL115" s="137"/>
      <c r="AM115" s="137"/>
      <c r="AN115" s="137"/>
      <c r="AO115" s="137"/>
      <c r="AP115" s="137"/>
      <c r="AQ115" s="137"/>
      <c r="AR115" s="137"/>
      <c r="AS115" s="137"/>
    </row>
    <row r="116" ht="18.0" customHeight="1">
      <c r="A116" s="137"/>
      <c r="B116" s="137"/>
      <c r="C116" s="137"/>
      <c r="D116" s="137"/>
      <c r="E116" s="137"/>
      <c r="F116" s="137"/>
      <c r="G116" s="138"/>
      <c r="H116" s="139"/>
      <c r="I116" s="137"/>
      <c r="J116" s="137"/>
      <c r="K116" s="137"/>
      <c r="L116" s="137"/>
      <c r="M116" s="137"/>
      <c r="N116" s="137"/>
      <c r="O116" s="137"/>
      <c r="P116" s="137"/>
      <c r="Q116" s="140"/>
      <c r="R116" s="137"/>
      <c r="S116" s="137"/>
      <c r="T116" s="137"/>
      <c r="U116" s="137"/>
      <c r="V116" s="137"/>
      <c r="W116" s="137"/>
      <c r="X116" s="137"/>
      <c r="Y116" s="137"/>
      <c r="Z116" s="137"/>
      <c r="AA116" s="137"/>
      <c r="AB116" s="137"/>
      <c r="AC116" s="137"/>
      <c r="AD116" s="137"/>
      <c r="AE116" s="137"/>
      <c r="AF116" s="137"/>
      <c r="AG116" s="137"/>
      <c r="AH116" s="137"/>
      <c r="AI116" s="137"/>
      <c r="AJ116" s="137"/>
      <c r="AK116" s="137"/>
      <c r="AL116" s="137"/>
      <c r="AM116" s="137"/>
      <c r="AN116" s="137"/>
      <c r="AO116" s="137"/>
      <c r="AP116" s="137"/>
      <c r="AQ116" s="137"/>
      <c r="AR116" s="137"/>
      <c r="AS116" s="137"/>
    </row>
    <row r="117" ht="18.0" customHeight="1">
      <c r="A117" s="137"/>
      <c r="B117" s="137"/>
      <c r="C117" s="137"/>
      <c r="D117" s="137"/>
      <c r="E117" s="137"/>
      <c r="F117" s="137"/>
      <c r="G117" s="138"/>
      <c r="H117" s="139"/>
      <c r="I117" s="137"/>
      <c r="J117" s="137"/>
      <c r="K117" s="137"/>
      <c r="L117" s="137"/>
      <c r="M117" s="137"/>
      <c r="N117" s="137"/>
      <c r="O117" s="137"/>
      <c r="P117" s="137"/>
      <c r="Q117" s="140"/>
      <c r="R117" s="137"/>
      <c r="S117" s="137"/>
      <c r="T117" s="137"/>
      <c r="U117" s="137"/>
      <c r="V117" s="137"/>
      <c r="W117" s="137"/>
      <c r="X117" s="137"/>
      <c r="Y117" s="137"/>
      <c r="Z117" s="137"/>
      <c r="AA117" s="137"/>
      <c r="AB117" s="137"/>
      <c r="AC117" s="137"/>
      <c r="AD117" s="137"/>
      <c r="AE117" s="137"/>
      <c r="AF117" s="137"/>
      <c r="AG117" s="137"/>
      <c r="AH117" s="137"/>
      <c r="AI117" s="137"/>
      <c r="AJ117" s="137"/>
      <c r="AK117" s="137"/>
      <c r="AL117" s="137"/>
      <c r="AM117" s="137"/>
      <c r="AN117" s="137"/>
      <c r="AO117" s="137"/>
      <c r="AP117" s="137"/>
      <c r="AQ117" s="137"/>
      <c r="AR117" s="137"/>
      <c r="AS117" s="137"/>
    </row>
    <row r="118" ht="18.0" customHeight="1">
      <c r="A118" s="137"/>
      <c r="B118" s="137"/>
      <c r="C118" s="137"/>
      <c r="D118" s="137"/>
      <c r="E118" s="137"/>
      <c r="F118" s="137"/>
      <c r="G118" s="138"/>
      <c r="H118" s="139"/>
      <c r="I118" s="137"/>
      <c r="J118" s="137"/>
      <c r="K118" s="137"/>
      <c r="L118" s="137"/>
      <c r="M118" s="137"/>
      <c r="N118" s="137"/>
      <c r="O118" s="137"/>
      <c r="P118" s="137"/>
      <c r="Q118" s="140"/>
      <c r="R118" s="137"/>
      <c r="S118" s="137"/>
      <c r="T118" s="137"/>
      <c r="U118" s="137"/>
      <c r="V118" s="137"/>
      <c r="W118" s="137"/>
      <c r="X118" s="137"/>
      <c r="Y118" s="137"/>
      <c r="Z118" s="137"/>
      <c r="AA118" s="137"/>
      <c r="AB118" s="137"/>
      <c r="AC118" s="137"/>
      <c r="AD118" s="137"/>
      <c r="AE118" s="137"/>
      <c r="AF118" s="137"/>
      <c r="AG118" s="137"/>
      <c r="AH118" s="137"/>
      <c r="AI118" s="137"/>
      <c r="AJ118" s="137"/>
      <c r="AK118" s="137"/>
      <c r="AL118" s="137"/>
      <c r="AM118" s="137"/>
      <c r="AN118" s="137"/>
      <c r="AO118" s="137"/>
      <c r="AP118" s="137"/>
      <c r="AQ118" s="137"/>
      <c r="AR118" s="137"/>
      <c r="AS118" s="137"/>
    </row>
    <row r="119" ht="18.0" customHeight="1">
      <c r="A119" s="137"/>
      <c r="B119" s="137"/>
      <c r="C119" s="137"/>
      <c r="D119" s="137"/>
      <c r="E119" s="137"/>
      <c r="F119" s="137"/>
      <c r="G119" s="138"/>
      <c r="H119" s="139"/>
      <c r="I119" s="137"/>
      <c r="J119" s="137"/>
      <c r="K119" s="137"/>
      <c r="L119" s="137"/>
      <c r="M119" s="137"/>
      <c r="N119" s="137"/>
      <c r="O119" s="137"/>
      <c r="P119" s="137"/>
      <c r="Q119" s="140"/>
      <c r="R119" s="137"/>
      <c r="S119" s="137"/>
      <c r="T119" s="137"/>
      <c r="U119" s="137"/>
      <c r="V119" s="137"/>
      <c r="W119" s="137"/>
      <c r="X119" s="137"/>
      <c r="Y119" s="137"/>
      <c r="Z119" s="137"/>
      <c r="AA119" s="137"/>
      <c r="AB119" s="137"/>
      <c r="AC119" s="137"/>
      <c r="AD119" s="137"/>
      <c r="AE119" s="137"/>
      <c r="AF119" s="137"/>
      <c r="AG119" s="137"/>
      <c r="AH119" s="137"/>
      <c r="AI119" s="137"/>
      <c r="AJ119" s="137"/>
      <c r="AK119" s="137"/>
      <c r="AL119" s="137"/>
      <c r="AM119" s="137"/>
      <c r="AN119" s="137"/>
      <c r="AO119" s="137"/>
      <c r="AP119" s="137"/>
      <c r="AQ119" s="137"/>
      <c r="AR119" s="137"/>
      <c r="AS119" s="137"/>
    </row>
    <row r="120" ht="18.0" customHeight="1">
      <c r="A120" s="137"/>
      <c r="B120" s="137"/>
      <c r="C120" s="137"/>
      <c r="D120" s="137"/>
      <c r="E120" s="137"/>
      <c r="F120" s="137"/>
      <c r="G120" s="138"/>
      <c r="H120" s="139"/>
      <c r="I120" s="137"/>
      <c r="J120" s="137"/>
      <c r="K120" s="137"/>
      <c r="L120" s="137"/>
      <c r="M120" s="137"/>
      <c r="N120" s="137"/>
      <c r="O120" s="137"/>
      <c r="P120" s="137"/>
      <c r="Q120" s="140"/>
      <c r="R120" s="137"/>
      <c r="S120" s="137"/>
      <c r="T120" s="137"/>
      <c r="U120" s="137"/>
      <c r="V120" s="137"/>
      <c r="W120" s="137"/>
      <c r="X120" s="137"/>
      <c r="Y120" s="137"/>
      <c r="Z120" s="137"/>
      <c r="AA120" s="137"/>
      <c r="AB120" s="137"/>
      <c r="AC120" s="137"/>
      <c r="AD120" s="137"/>
      <c r="AE120" s="137"/>
      <c r="AF120" s="137"/>
      <c r="AG120" s="137"/>
      <c r="AH120" s="137"/>
      <c r="AI120" s="137"/>
      <c r="AJ120" s="137"/>
      <c r="AK120" s="137"/>
      <c r="AL120" s="137"/>
      <c r="AM120" s="137"/>
      <c r="AN120" s="137"/>
      <c r="AO120" s="137"/>
      <c r="AP120" s="137"/>
      <c r="AQ120" s="137"/>
      <c r="AR120" s="137"/>
      <c r="AS120" s="137"/>
    </row>
    <row r="121" ht="18.0" customHeight="1">
      <c r="A121" s="137"/>
      <c r="B121" s="137"/>
      <c r="C121" s="137"/>
      <c r="D121" s="137"/>
      <c r="E121" s="137"/>
      <c r="F121" s="137"/>
      <c r="G121" s="138"/>
      <c r="H121" s="139"/>
      <c r="I121" s="137"/>
      <c r="J121" s="137"/>
      <c r="K121" s="137"/>
      <c r="L121" s="137"/>
      <c r="M121" s="137"/>
      <c r="N121" s="137"/>
      <c r="O121" s="137"/>
      <c r="P121" s="137"/>
      <c r="Q121" s="140"/>
      <c r="R121" s="137"/>
      <c r="S121" s="137"/>
      <c r="T121" s="137"/>
      <c r="U121" s="137"/>
      <c r="V121" s="137"/>
      <c r="W121" s="137"/>
      <c r="X121" s="137"/>
      <c r="Y121" s="137"/>
      <c r="Z121" s="137"/>
      <c r="AA121" s="137"/>
      <c r="AB121" s="137"/>
      <c r="AC121" s="137"/>
      <c r="AD121" s="137"/>
      <c r="AE121" s="137"/>
      <c r="AF121" s="137"/>
      <c r="AG121" s="137"/>
      <c r="AH121" s="137"/>
      <c r="AI121" s="137"/>
      <c r="AJ121" s="137"/>
      <c r="AK121" s="137"/>
      <c r="AL121" s="137"/>
      <c r="AM121" s="137"/>
      <c r="AN121" s="137"/>
      <c r="AO121" s="137"/>
      <c r="AP121" s="137"/>
      <c r="AQ121" s="137"/>
      <c r="AR121" s="137"/>
      <c r="AS121" s="137"/>
    </row>
    <row r="122" ht="18.0" customHeight="1">
      <c r="A122" s="137"/>
      <c r="B122" s="137"/>
      <c r="C122" s="137"/>
      <c r="D122" s="137"/>
      <c r="E122" s="137"/>
      <c r="F122" s="137"/>
      <c r="G122" s="138"/>
      <c r="H122" s="139"/>
      <c r="I122" s="137"/>
      <c r="J122" s="137"/>
      <c r="K122" s="137"/>
      <c r="L122" s="137"/>
      <c r="M122" s="137"/>
      <c r="N122" s="137"/>
      <c r="O122" s="137"/>
      <c r="P122" s="137"/>
      <c r="Q122" s="140"/>
      <c r="R122" s="137"/>
      <c r="S122" s="137"/>
      <c r="T122" s="137"/>
      <c r="U122" s="137"/>
      <c r="V122" s="137"/>
      <c r="W122" s="137"/>
      <c r="X122" s="137"/>
      <c r="Y122" s="137"/>
      <c r="Z122" s="137"/>
      <c r="AA122" s="137"/>
      <c r="AB122" s="137"/>
      <c r="AC122" s="137"/>
      <c r="AD122" s="137"/>
      <c r="AE122" s="137"/>
      <c r="AF122" s="137"/>
      <c r="AG122" s="137"/>
      <c r="AH122" s="137"/>
      <c r="AI122" s="137"/>
      <c r="AJ122" s="137"/>
      <c r="AK122" s="137"/>
      <c r="AL122" s="137"/>
      <c r="AM122" s="137"/>
      <c r="AN122" s="137"/>
      <c r="AO122" s="137"/>
      <c r="AP122" s="137"/>
      <c r="AQ122" s="137"/>
      <c r="AR122" s="137"/>
      <c r="AS122" s="137"/>
    </row>
    <row r="123" ht="18.0" customHeight="1">
      <c r="A123" s="137"/>
      <c r="B123" s="137"/>
      <c r="C123" s="137"/>
      <c r="D123" s="137"/>
      <c r="E123" s="137"/>
      <c r="F123" s="137"/>
      <c r="G123" s="138"/>
      <c r="H123" s="139"/>
      <c r="I123" s="137"/>
      <c r="J123" s="137"/>
      <c r="K123" s="137"/>
      <c r="L123" s="137"/>
      <c r="M123" s="137"/>
      <c r="N123" s="137"/>
      <c r="O123" s="137"/>
      <c r="P123" s="137"/>
      <c r="Q123" s="140"/>
      <c r="R123" s="137"/>
      <c r="S123" s="137"/>
      <c r="T123" s="137"/>
      <c r="U123" s="137"/>
      <c r="V123" s="137"/>
      <c r="W123" s="137"/>
      <c r="X123" s="137"/>
      <c r="Y123" s="137"/>
      <c r="Z123" s="137"/>
      <c r="AA123" s="137"/>
      <c r="AB123" s="137"/>
      <c r="AC123" s="137"/>
      <c r="AD123" s="137"/>
      <c r="AE123" s="137"/>
      <c r="AF123" s="137"/>
      <c r="AG123" s="137"/>
      <c r="AH123" s="137"/>
      <c r="AI123" s="137"/>
      <c r="AJ123" s="137"/>
      <c r="AK123" s="137"/>
      <c r="AL123" s="137"/>
      <c r="AM123" s="137"/>
      <c r="AN123" s="137"/>
      <c r="AO123" s="137"/>
      <c r="AP123" s="137"/>
      <c r="AQ123" s="137"/>
      <c r="AR123" s="137"/>
      <c r="AS123" s="137"/>
    </row>
    <row r="124" ht="18.0" customHeight="1">
      <c r="A124" s="137"/>
      <c r="B124" s="137"/>
      <c r="C124" s="137"/>
      <c r="D124" s="137"/>
      <c r="E124" s="137"/>
      <c r="F124" s="137"/>
      <c r="G124" s="138"/>
      <c r="H124" s="139"/>
      <c r="I124" s="137"/>
      <c r="J124" s="137"/>
      <c r="K124" s="137"/>
      <c r="L124" s="137"/>
      <c r="M124" s="137"/>
      <c r="N124" s="137"/>
      <c r="O124" s="137"/>
      <c r="P124" s="137"/>
      <c r="Q124" s="140"/>
      <c r="R124" s="137"/>
      <c r="S124" s="137"/>
      <c r="T124" s="137"/>
      <c r="U124" s="137"/>
      <c r="V124" s="137"/>
      <c r="W124" s="137"/>
      <c r="X124" s="137"/>
      <c r="Y124" s="137"/>
      <c r="Z124" s="137"/>
      <c r="AA124" s="137"/>
      <c r="AB124" s="137"/>
      <c r="AC124" s="137"/>
      <c r="AD124" s="137"/>
      <c r="AE124" s="137"/>
      <c r="AF124" s="137"/>
      <c r="AG124" s="137"/>
      <c r="AH124" s="137"/>
      <c r="AI124" s="137"/>
      <c r="AJ124" s="137"/>
      <c r="AK124" s="137"/>
      <c r="AL124" s="137"/>
      <c r="AM124" s="137"/>
      <c r="AN124" s="137"/>
      <c r="AO124" s="137"/>
      <c r="AP124" s="137"/>
      <c r="AQ124" s="137"/>
      <c r="AR124" s="137"/>
      <c r="AS124" s="137"/>
    </row>
    <row r="125" ht="18.0" customHeight="1">
      <c r="A125" s="137"/>
      <c r="B125" s="137"/>
      <c r="C125" s="137"/>
      <c r="D125" s="137"/>
      <c r="E125" s="137"/>
      <c r="F125" s="137"/>
      <c r="G125" s="138"/>
      <c r="H125" s="139"/>
      <c r="I125" s="137"/>
      <c r="J125" s="137"/>
      <c r="K125" s="137"/>
      <c r="L125" s="137"/>
      <c r="M125" s="137"/>
      <c r="N125" s="137"/>
      <c r="O125" s="137"/>
      <c r="P125" s="137"/>
      <c r="Q125" s="140"/>
      <c r="R125" s="137"/>
      <c r="S125" s="137"/>
      <c r="T125" s="137"/>
      <c r="U125" s="137"/>
      <c r="V125" s="137"/>
      <c r="W125" s="137"/>
      <c r="X125" s="137"/>
      <c r="Y125" s="137"/>
      <c r="Z125" s="137"/>
      <c r="AA125" s="137"/>
      <c r="AB125" s="137"/>
      <c r="AC125" s="137"/>
      <c r="AD125" s="137"/>
      <c r="AE125" s="137"/>
      <c r="AF125" s="137"/>
      <c r="AG125" s="137"/>
      <c r="AH125" s="137"/>
      <c r="AI125" s="137"/>
      <c r="AJ125" s="137"/>
      <c r="AK125" s="137"/>
      <c r="AL125" s="137"/>
      <c r="AM125" s="137"/>
      <c r="AN125" s="137"/>
      <c r="AO125" s="137"/>
      <c r="AP125" s="137"/>
      <c r="AQ125" s="137"/>
      <c r="AR125" s="137"/>
      <c r="AS125" s="137"/>
    </row>
    <row r="126" ht="18.0" customHeight="1">
      <c r="A126" s="137"/>
      <c r="B126" s="137"/>
      <c r="C126" s="137"/>
      <c r="D126" s="137"/>
      <c r="E126" s="137"/>
      <c r="F126" s="137"/>
      <c r="G126" s="138"/>
      <c r="H126" s="139"/>
      <c r="I126" s="137"/>
      <c r="J126" s="137"/>
      <c r="K126" s="137"/>
      <c r="L126" s="137"/>
      <c r="M126" s="137"/>
      <c r="N126" s="137"/>
      <c r="O126" s="137"/>
      <c r="P126" s="137"/>
      <c r="Q126" s="140"/>
      <c r="R126" s="137"/>
      <c r="S126" s="137"/>
      <c r="T126" s="137"/>
      <c r="U126" s="137"/>
      <c r="V126" s="137"/>
      <c r="W126" s="137"/>
      <c r="X126" s="137"/>
      <c r="Y126" s="137"/>
      <c r="Z126" s="137"/>
      <c r="AA126" s="137"/>
      <c r="AB126" s="137"/>
      <c r="AC126" s="137"/>
      <c r="AD126" s="137"/>
      <c r="AE126" s="137"/>
      <c r="AF126" s="137"/>
      <c r="AG126" s="137"/>
      <c r="AH126" s="137"/>
      <c r="AI126" s="137"/>
      <c r="AJ126" s="137"/>
      <c r="AK126" s="137"/>
      <c r="AL126" s="137"/>
      <c r="AM126" s="137"/>
      <c r="AN126" s="137"/>
      <c r="AO126" s="137"/>
      <c r="AP126" s="137"/>
      <c r="AQ126" s="137"/>
      <c r="AR126" s="137"/>
      <c r="AS126" s="137"/>
    </row>
    <row r="127" ht="18.0" customHeight="1">
      <c r="A127" s="137"/>
      <c r="B127" s="137"/>
      <c r="C127" s="137"/>
      <c r="D127" s="137"/>
      <c r="E127" s="137"/>
      <c r="F127" s="137"/>
      <c r="G127" s="138"/>
      <c r="H127" s="139"/>
      <c r="I127" s="137"/>
      <c r="J127" s="137"/>
      <c r="K127" s="137"/>
      <c r="L127" s="137"/>
      <c r="M127" s="137"/>
      <c r="N127" s="137"/>
      <c r="O127" s="137"/>
      <c r="P127" s="137"/>
      <c r="Q127" s="140"/>
      <c r="R127" s="137"/>
      <c r="S127" s="137"/>
      <c r="T127" s="137"/>
      <c r="U127" s="137"/>
      <c r="V127" s="137"/>
      <c r="W127" s="137"/>
      <c r="X127" s="137"/>
      <c r="Y127" s="137"/>
      <c r="Z127" s="137"/>
      <c r="AA127" s="137"/>
      <c r="AB127" s="137"/>
      <c r="AC127" s="137"/>
      <c r="AD127" s="137"/>
      <c r="AE127" s="137"/>
      <c r="AF127" s="137"/>
      <c r="AG127" s="137"/>
      <c r="AH127" s="137"/>
      <c r="AI127" s="137"/>
      <c r="AJ127" s="137"/>
      <c r="AK127" s="137"/>
      <c r="AL127" s="137"/>
      <c r="AM127" s="137"/>
      <c r="AN127" s="137"/>
      <c r="AO127" s="137"/>
      <c r="AP127" s="137"/>
      <c r="AQ127" s="137"/>
      <c r="AR127" s="137"/>
      <c r="AS127" s="137"/>
    </row>
    <row r="128" ht="18.0" customHeight="1">
      <c r="A128" s="137"/>
      <c r="B128" s="137"/>
      <c r="C128" s="137"/>
      <c r="D128" s="137"/>
      <c r="E128" s="137"/>
      <c r="F128" s="137"/>
      <c r="G128" s="138"/>
      <c r="H128" s="139"/>
      <c r="I128" s="137"/>
      <c r="J128" s="137"/>
      <c r="K128" s="137"/>
      <c r="L128" s="137"/>
      <c r="M128" s="137"/>
      <c r="N128" s="137"/>
      <c r="O128" s="137"/>
      <c r="P128" s="137"/>
      <c r="Q128" s="140"/>
      <c r="R128" s="137"/>
      <c r="S128" s="137"/>
      <c r="T128" s="137"/>
      <c r="U128" s="137"/>
      <c r="V128" s="137"/>
      <c r="W128" s="137"/>
      <c r="X128" s="137"/>
      <c r="Y128" s="137"/>
      <c r="Z128" s="137"/>
      <c r="AA128" s="137"/>
      <c r="AB128" s="137"/>
      <c r="AC128" s="137"/>
      <c r="AD128" s="137"/>
      <c r="AE128" s="137"/>
      <c r="AF128" s="137"/>
      <c r="AG128" s="137"/>
      <c r="AH128" s="137"/>
      <c r="AI128" s="137"/>
      <c r="AJ128" s="137"/>
      <c r="AK128" s="137"/>
      <c r="AL128" s="137"/>
      <c r="AM128" s="137"/>
      <c r="AN128" s="137"/>
      <c r="AO128" s="137"/>
      <c r="AP128" s="137"/>
      <c r="AQ128" s="137"/>
      <c r="AR128" s="137"/>
      <c r="AS128" s="137"/>
    </row>
    <row r="129" ht="18.0" customHeight="1">
      <c r="A129" s="137"/>
      <c r="B129" s="137"/>
      <c r="C129" s="137"/>
      <c r="D129" s="137"/>
      <c r="E129" s="137"/>
      <c r="F129" s="137"/>
      <c r="G129" s="138"/>
      <c r="H129" s="139"/>
      <c r="I129" s="137"/>
      <c r="J129" s="137"/>
      <c r="K129" s="137"/>
      <c r="L129" s="137"/>
      <c r="M129" s="137"/>
      <c r="N129" s="137"/>
      <c r="O129" s="137"/>
      <c r="P129" s="137"/>
      <c r="Q129" s="140"/>
      <c r="R129" s="137"/>
      <c r="S129" s="137"/>
      <c r="T129" s="137"/>
      <c r="U129" s="137"/>
      <c r="V129" s="137"/>
      <c r="W129" s="137"/>
      <c r="X129" s="137"/>
      <c r="Y129" s="137"/>
      <c r="Z129" s="137"/>
      <c r="AA129" s="137"/>
      <c r="AB129" s="137"/>
      <c r="AC129" s="137"/>
      <c r="AD129" s="137"/>
      <c r="AE129" s="137"/>
      <c r="AF129" s="137"/>
      <c r="AG129" s="137"/>
      <c r="AH129" s="137"/>
      <c r="AI129" s="137"/>
      <c r="AJ129" s="137"/>
      <c r="AK129" s="137"/>
      <c r="AL129" s="137"/>
      <c r="AM129" s="137"/>
      <c r="AN129" s="137"/>
      <c r="AO129" s="137"/>
      <c r="AP129" s="137"/>
      <c r="AQ129" s="137"/>
      <c r="AR129" s="137"/>
      <c r="AS129" s="137"/>
    </row>
    <row r="130" ht="18.0" customHeight="1">
      <c r="A130" s="137"/>
      <c r="B130" s="137"/>
      <c r="C130" s="137"/>
      <c r="D130" s="137"/>
      <c r="E130" s="137"/>
      <c r="F130" s="137"/>
      <c r="G130" s="138"/>
      <c r="H130" s="139"/>
      <c r="I130" s="137"/>
      <c r="J130" s="137"/>
      <c r="K130" s="137"/>
      <c r="L130" s="137"/>
      <c r="M130" s="137"/>
      <c r="N130" s="137"/>
      <c r="O130" s="137"/>
      <c r="P130" s="137"/>
      <c r="Q130" s="140"/>
      <c r="R130" s="137"/>
      <c r="S130" s="137"/>
      <c r="T130" s="137"/>
      <c r="U130" s="137"/>
      <c r="V130" s="137"/>
      <c r="W130" s="137"/>
      <c r="X130" s="137"/>
      <c r="Y130" s="137"/>
      <c r="Z130" s="137"/>
      <c r="AA130" s="137"/>
      <c r="AB130" s="137"/>
      <c r="AC130" s="137"/>
      <c r="AD130" s="137"/>
      <c r="AE130" s="137"/>
      <c r="AF130" s="137"/>
      <c r="AG130" s="137"/>
      <c r="AH130" s="137"/>
      <c r="AI130" s="137"/>
      <c r="AJ130" s="137"/>
      <c r="AK130" s="137"/>
      <c r="AL130" s="137"/>
      <c r="AM130" s="137"/>
      <c r="AN130" s="137"/>
      <c r="AO130" s="137"/>
      <c r="AP130" s="137"/>
      <c r="AQ130" s="137"/>
      <c r="AR130" s="137"/>
      <c r="AS130" s="137"/>
    </row>
    <row r="131" ht="18.0" customHeight="1">
      <c r="A131" s="137"/>
      <c r="B131" s="137"/>
      <c r="C131" s="137"/>
      <c r="D131" s="137"/>
      <c r="E131" s="137"/>
      <c r="F131" s="137"/>
      <c r="G131" s="138"/>
      <c r="H131" s="139"/>
      <c r="I131" s="137"/>
      <c r="J131" s="137"/>
      <c r="K131" s="137"/>
      <c r="L131" s="137"/>
      <c r="M131" s="137"/>
      <c r="N131" s="137"/>
      <c r="O131" s="137"/>
      <c r="P131" s="137"/>
      <c r="Q131" s="140"/>
      <c r="R131" s="137"/>
      <c r="S131" s="137"/>
      <c r="T131" s="137"/>
      <c r="U131" s="137"/>
      <c r="V131" s="137"/>
      <c r="W131" s="137"/>
      <c r="X131" s="137"/>
      <c r="Y131" s="137"/>
      <c r="Z131" s="137"/>
      <c r="AA131" s="137"/>
      <c r="AB131" s="137"/>
      <c r="AC131" s="137"/>
      <c r="AD131" s="137"/>
      <c r="AE131" s="137"/>
      <c r="AF131" s="137"/>
      <c r="AG131" s="137"/>
      <c r="AH131" s="137"/>
      <c r="AI131" s="137"/>
      <c r="AJ131" s="137"/>
      <c r="AK131" s="137"/>
      <c r="AL131" s="137"/>
      <c r="AM131" s="137"/>
      <c r="AN131" s="137"/>
      <c r="AO131" s="137"/>
      <c r="AP131" s="137"/>
      <c r="AQ131" s="137"/>
      <c r="AR131" s="137"/>
      <c r="AS131" s="137"/>
    </row>
    <row r="132" ht="18.0" customHeight="1">
      <c r="A132" s="137"/>
      <c r="B132" s="137"/>
      <c r="C132" s="137"/>
      <c r="D132" s="137"/>
      <c r="E132" s="137"/>
      <c r="F132" s="137"/>
      <c r="G132" s="138"/>
      <c r="H132" s="139"/>
      <c r="I132" s="137"/>
      <c r="J132" s="137"/>
      <c r="K132" s="137"/>
      <c r="L132" s="137"/>
      <c r="M132" s="137"/>
      <c r="N132" s="137"/>
      <c r="O132" s="137"/>
      <c r="P132" s="137"/>
      <c r="Q132" s="140"/>
      <c r="R132" s="137"/>
      <c r="S132" s="137"/>
      <c r="T132" s="137"/>
      <c r="U132" s="137"/>
      <c r="V132" s="137"/>
      <c r="W132" s="137"/>
      <c r="X132" s="137"/>
      <c r="Y132" s="137"/>
      <c r="Z132" s="137"/>
      <c r="AA132" s="137"/>
      <c r="AB132" s="137"/>
      <c r="AC132" s="137"/>
      <c r="AD132" s="137"/>
      <c r="AE132" s="137"/>
      <c r="AF132" s="137"/>
      <c r="AG132" s="137"/>
      <c r="AH132" s="137"/>
      <c r="AI132" s="137"/>
      <c r="AJ132" s="137"/>
      <c r="AK132" s="137"/>
      <c r="AL132" s="137"/>
      <c r="AM132" s="137"/>
      <c r="AN132" s="137"/>
      <c r="AO132" s="137"/>
      <c r="AP132" s="137"/>
      <c r="AQ132" s="137"/>
      <c r="AR132" s="137"/>
      <c r="AS132" s="137"/>
    </row>
    <row r="133" ht="18.0" customHeight="1">
      <c r="A133" s="137"/>
      <c r="B133" s="137"/>
      <c r="C133" s="137"/>
      <c r="D133" s="137"/>
      <c r="E133" s="137"/>
      <c r="F133" s="137"/>
      <c r="G133" s="138"/>
      <c r="H133" s="139"/>
      <c r="I133" s="137"/>
      <c r="J133" s="137"/>
      <c r="K133" s="137"/>
      <c r="L133" s="137"/>
      <c r="M133" s="137"/>
      <c r="N133" s="137"/>
      <c r="O133" s="137"/>
      <c r="P133" s="137"/>
      <c r="Q133" s="140"/>
      <c r="R133" s="137"/>
      <c r="S133" s="137"/>
      <c r="T133" s="137"/>
      <c r="U133" s="137"/>
      <c r="V133" s="137"/>
      <c r="W133" s="137"/>
      <c r="X133" s="137"/>
      <c r="Y133" s="137"/>
      <c r="Z133" s="137"/>
      <c r="AA133" s="137"/>
      <c r="AB133" s="137"/>
      <c r="AC133" s="137"/>
      <c r="AD133" s="137"/>
      <c r="AE133" s="137"/>
      <c r="AF133" s="137"/>
      <c r="AG133" s="137"/>
      <c r="AH133" s="137"/>
      <c r="AI133" s="137"/>
      <c r="AJ133" s="137"/>
      <c r="AK133" s="137"/>
      <c r="AL133" s="137"/>
      <c r="AM133" s="137"/>
      <c r="AN133" s="137"/>
      <c r="AO133" s="137"/>
      <c r="AP133" s="137"/>
      <c r="AQ133" s="137"/>
      <c r="AR133" s="137"/>
      <c r="AS133" s="137"/>
    </row>
    <row r="134" ht="18.0" customHeight="1">
      <c r="A134" s="137"/>
      <c r="B134" s="137"/>
      <c r="C134" s="137"/>
      <c r="D134" s="137"/>
      <c r="E134" s="137"/>
      <c r="F134" s="137"/>
      <c r="G134" s="138"/>
      <c r="H134" s="139"/>
      <c r="I134" s="137"/>
      <c r="J134" s="137"/>
      <c r="K134" s="137"/>
      <c r="L134" s="137"/>
      <c r="M134" s="137"/>
      <c r="N134" s="137"/>
      <c r="O134" s="137"/>
      <c r="P134" s="137"/>
      <c r="Q134" s="140"/>
      <c r="R134" s="137"/>
      <c r="S134" s="137"/>
      <c r="T134" s="137"/>
      <c r="U134" s="137"/>
      <c r="V134" s="137"/>
      <c r="W134" s="137"/>
      <c r="X134" s="137"/>
      <c r="Y134" s="137"/>
      <c r="Z134" s="137"/>
      <c r="AA134" s="137"/>
      <c r="AB134" s="137"/>
      <c r="AC134" s="137"/>
      <c r="AD134" s="137"/>
      <c r="AE134" s="137"/>
      <c r="AF134" s="137"/>
      <c r="AG134" s="137"/>
      <c r="AH134" s="137"/>
      <c r="AI134" s="137"/>
      <c r="AJ134" s="137"/>
      <c r="AK134" s="137"/>
      <c r="AL134" s="137"/>
      <c r="AM134" s="137"/>
      <c r="AN134" s="137"/>
      <c r="AO134" s="137"/>
      <c r="AP134" s="137"/>
      <c r="AQ134" s="137"/>
      <c r="AR134" s="137"/>
      <c r="AS134" s="137"/>
    </row>
    <row r="135" ht="18.0" customHeight="1">
      <c r="A135" s="137"/>
      <c r="B135" s="137"/>
      <c r="C135" s="137"/>
      <c r="D135" s="137"/>
      <c r="E135" s="137"/>
      <c r="F135" s="137"/>
      <c r="G135" s="138"/>
      <c r="H135" s="139"/>
      <c r="I135" s="137"/>
      <c r="J135" s="137"/>
      <c r="K135" s="137"/>
      <c r="L135" s="137"/>
      <c r="M135" s="137"/>
      <c r="N135" s="137"/>
      <c r="O135" s="137"/>
      <c r="P135" s="137"/>
      <c r="Q135" s="140"/>
      <c r="R135" s="137"/>
      <c r="S135" s="137"/>
      <c r="T135" s="137"/>
      <c r="U135" s="137"/>
      <c r="V135" s="137"/>
      <c r="W135" s="137"/>
      <c r="X135" s="137"/>
      <c r="Y135" s="137"/>
      <c r="Z135" s="137"/>
      <c r="AA135" s="137"/>
      <c r="AB135" s="137"/>
      <c r="AC135" s="137"/>
      <c r="AD135" s="137"/>
      <c r="AE135" s="137"/>
      <c r="AF135" s="137"/>
      <c r="AG135" s="137"/>
      <c r="AH135" s="137"/>
      <c r="AI135" s="137"/>
      <c r="AJ135" s="137"/>
      <c r="AK135" s="137"/>
      <c r="AL135" s="137"/>
      <c r="AM135" s="137"/>
      <c r="AN135" s="137"/>
      <c r="AO135" s="137"/>
      <c r="AP135" s="137"/>
      <c r="AQ135" s="137"/>
      <c r="AR135" s="137"/>
      <c r="AS135" s="137"/>
    </row>
    <row r="136" ht="18.0" customHeight="1">
      <c r="A136" s="137"/>
      <c r="B136" s="137"/>
      <c r="C136" s="137"/>
      <c r="D136" s="137"/>
      <c r="E136" s="137"/>
      <c r="F136" s="137"/>
      <c r="G136" s="138"/>
      <c r="H136" s="139"/>
      <c r="I136" s="137"/>
      <c r="J136" s="137"/>
      <c r="K136" s="137"/>
      <c r="L136" s="137"/>
      <c r="M136" s="137"/>
      <c r="N136" s="137"/>
      <c r="O136" s="137"/>
      <c r="P136" s="137"/>
      <c r="Q136" s="140"/>
      <c r="R136" s="137"/>
      <c r="S136" s="137"/>
      <c r="T136" s="137"/>
      <c r="U136" s="137"/>
      <c r="V136" s="137"/>
      <c r="W136" s="137"/>
      <c r="X136" s="137"/>
      <c r="Y136" s="137"/>
      <c r="Z136" s="137"/>
      <c r="AA136" s="137"/>
      <c r="AB136" s="137"/>
      <c r="AC136" s="137"/>
      <c r="AD136" s="137"/>
      <c r="AE136" s="137"/>
      <c r="AF136" s="137"/>
      <c r="AG136" s="137"/>
      <c r="AH136" s="137"/>
      <c r="AI136" s="137"/>
      <c r="AJ136" s="137"/>
      <c r="AK136" s="137"/>
      <c r="AL136" s="137"/>
      <c r="AM136" s="137"/>
      <c r="AN136" s="137"/>
      <c r="AO136" s="137"/>
      <c r="AP136" s="137"/>
      <c r="AQ136" s="137"/>
      <c r="AR136" s="137"/>
      <c r="AS136" s="137"/>
    </row>
    <row r="137" ht="18.0" customHeight="1">
      <c r="A137" s="137"/>
      <c r="B137" s="137"/>
      <c r="C137" s="137"/>
      <c r="D137" s="137"/>
      <c r="E137" s="137"/>
      <c r="F137" s="137"/>
      <c r="G137" s="138"/>
      <c r="H137" s="139"/>
      <c r="I137" s="137"/>
      <c r="J137" s="137"/>
      <c r="K137" s="137"/>
      <c r="L137" s="137"/>
      <c r="M137" s="137"/>
      <c r="N137" s="137"/>
      <c r="O137" s="137"/>
      <c r="P137" s="137"/>
      <c r="Q137" s="140"/>
      <c r="R137" s="137"/>
      <c r="S137" s="137"/>
      <c r="T137" s="137"/>
      <c r="U137" s="137"/>
      <c r="V137" s="137"/>
      <c r="W137" s="137"/>
      <c r="X137" s="137"/>
      <c r="Y137" s="137"/>
      <c r="Z137" s="137"/>
      <c r="AA137" s="137"/>
      <c r="AB137" s="137"/>
      <c r="AC137" s="137"/>
      <c r="AD137" s="137"/>
      <c r="AE137" s="137"/>
      <c r="AF137" s="137"/>
      <c r="AG137" s="137"/>
      <c r="AH137" s="137"/>
      <c r="AI137" s="137"/>
      <c r="AJ137" s="137"/>
      <c r="AK137" s="137"/>
      <c r="AL137" s="137"/>
      <c r="AM137" s="137"/>
      <c r="AN137" s="137"/>
      <c r="AO137" s="137"/>
      <c r="AP137" s="137"/>
      <c r="AQ137" s="137"/>
      <c r="AR137" s="137"/>
      <c r="AS137" s="137"/>
    </row>
    <row r="138" ht="18.0" customHeight="1">
      <c r="A138" s="137"/>
      <c r="B138" s="137"/>
      <c r="C138" s="137"/>
      <c r="D138" s="137"/>
      <c r="E138" s="137"/>
      <c r="F138" s="137"/>
      <c r="G138" s="138"/>
      <c r="H138" s="139"/>
      <c r="I138" s="137"/>
      <c r="J138" s="137"/>
      <c r="K138" s="137"/>
      <c r="L138" s="137"/>
      <c r="M138" s="137"/>
      <c r="N138" s="137"/>
      <c r="O138" s="137"/>
      <c r="P138" s="137"/>
      <c r="Q138" s="140"/>
      <c r="R138" s="137"/>
      <c r="S138" s="137"/>
      <c r="T138" s="137"/>
      <c r="U138" s="137"/>
      <c r="V138" s="137"/>
      <c r="W138" s="137"/>
      <c r="X138" s="137"/>
      <c r="Y138" s="137"/>
      <c r="Z138" s="137"/>
      <c r="AA138" s="137"/>
      <c r="AB138" s="137"/>
      <c r="AC138" s="137"/>
      <c r="AD138" s="137"/>
      <c r="AE138" s="137"/>
      <c r="AF138" s="137"/>
      <c r="AG138" s="137"/>
      <c r="AH138" s="137"/>
      <c r="AI138" s="137"/>
      <c r="AJ138" s="137"/>
      <c r="AK138" s="137"/>
      <c r="AL138" s="137"/>
      <c r="AM138" s="137"/>
      <c r="AN138" s="137"/>
      <c r="AO138" s="137"/>
      <c r="AP138" s="137"/>
      <c r="AQ138" s="137"/>
      <c r="AR138" s="137"/>
      <c r="AS138" s="137"/>
    </row>
    <row r="139" ht="18.0" customHeight="1">
      <c r="A139" s="137"/>
      <c r="B139" s="137"/>
      <c r="C139" s="137"/>
      <c r="D139" s="137"/>
      <c r="E139" s="137"/>
      <c r="F139" s="137"/>
      <c r="G139" s="138"/>
      <c r="H139" s="139"/>
      <c r="I139" s="137"/>
      <c r="J139" s="137"/>
      <c r="K139" s="137"/>
      <c r="L139" s="137"/>
      <c r="M139" s="137"/>
      <c r="N139" s="137"/>
      <c r="O139" s="137"/>
      <c r="P139" s="137"/>
      <c r="Q139" s="140"/>
      <c r="R139" s="137"/>
      <c r="S139" s="137"/>
      <c r="T139" s="137"/>
      <c r="U139" s="137"/>
      <c r="V139" s="137"/>
      <c r="W139" s="137"/>
      <c r="X139" s="137"/>
      <c r="Y139" s="137"/>
      <c r="Z139" s="137"/>
      <c r="AA139" s="137"/>
      <c r="AB139" s="137"/>
      <c r="AC139" s="137"/>
      <c r="AD139" s="137"/>
      <c r="AE139" s="137"/>
      <c r="AF139" s="137"/>
      <c r="AG139" s="137"/>
      <c r="AH139" s="137"/>
      <c r="AI139" s="137"/>
      <c r="AJ139" s="137"/>
      <c r="AK139" s="137"/>
      <c r="AL139" s="137"/>
      <c r="AM139" s="137"/>
      <c r="AN139" s="137"/>
      <c r="AO139" s="137"/>
      <c r="AP139" s="137"/>
      <c r="AQ139" s="137"/>
      <c r="AR139" s="137"/>
      <c r="AS139" s="137"/>
    </row>
    <row r="140" ht="18.0" customHeight="1">
      <c r="A140" s="137"/>
      <c r="B140" s="137"/>
      <c r="C140" s="137"/>
      <c r="D140" s="137"/>
      <c r="E140" s="137"/>
      <c r="F140" s="137"/>
      <c r="G140" s="138"/>
      <c r="H140" s="139"/>
      <c r="I140" s="137"/>
      <c r="J140" s="137"/>
      <c r="K140" s="137"/>
      <c r="L140" s="137"/>
      <c r="M140" s="137"/>
      <c r="N140" s="137"/>
      <c r="O140" s="137"/>
      <c r="P140" s="137"/>
      <c r="Q140" s="140"/>
      <c r="R140" s="137"/>
      <c r="S140" s="137"/>
      <c r="T140" s="137"/>
      <c r="U140" s="137"/>
      <c r="V140" s="137"/>
      <c r="W140" s="137"/>
      <c r="X140" s="137"/>
      <c r="Y140" s="137"/>
      <c r="Z140" s="137"/>
      <c r="AA140" s="137"/>
      <c r="AB140" s="137"/>
      <c r="AC140" s="137"/>
      <c r="AD140" s="137"/>
      <c r="AE140" s="137"/>
      <c r="AF140" s="137"/>
      <c r="AG140" s="137"/>
      <c r="AH140" s="137"/>
      <c r="AI140" s="137"/>
      <c r="AJ140" s="137"/>
      <c r="AK140" s="137"/>
      <c r="AL140" s="137"/>
      <c r="AM140" s="137"/>
      <c r="AN140" s="137"/>
      <c r="AO140" s="137"/>
      <c r="AP140" s="137"/>
      <c r="AQ140" s="137"/>
      <c r="AR140" s="137"/>
      <c r="AS140" s="137"/>
    </row>
    <row r="141" ht="18.0" customHeight="1">
      <c r="A141" s="137"/>
      <c r="B141" s="137"/>
      <c r="C141" s="137"/>
      <c r="D141" s="137"/>
      <c r="E141" s="137"/>
      <c r="F141" s="137"/>
      <c r="G141" s="138"/>
      <c r="H141" s="139"/>
      <c r="I141" s="137"/>
      <c r="J141" s="137"/>
      <c r="K141" s="137"/>
      <c r="L141" s="137"/>
      <c r="M141" s="137"/>
      <c r="N141" s="137"/>
      <c r="O141" s="137"/>
      <c r="P141" s="137"/>
      <c r="Q141" s="140"/>
      <c r="R141" s="137"/>
      <c r="S141" s="137"/>
      <c r="T141" s="137"/>
      <c r="U141" s="137"/>
      <c r="V141" s="137"/>
      <c r="W141" s="137"/>
      <c r="X141" s="137"/>
      <c r="Y141" s="137"/>
      <c r="Z141" s="137"/>
      <c r="AA141" s="137"/>
      <c r="AB141" s="137"/>
      <c r="AC141" s="137"/>
      <c r="AD141" s="137"/>
      <c r="AE141" s="137"/>
      <c r="AF141" s="137"/>
      <c r="AG141" s="137"/>
      <c r="AH141" s="137"/>
      <c r="AI141" s="137"/>
      <c r="AJ141" s="137"/>
      <c r="AK141" s="137"/>
      <c r="AL141" s="137"/>
      <c r="AM141" s="137"/>
      <c r="AN141" s="137"/>
      <c r="AO141" s="137"/>
      <c r="AP141" s="137"/>
      <c r="AQ141" s="137"/>
      <c r="AR141" s="137"/>
      <c r="AS141" s="137"/>
    </row>
    <row r="142" ht="18.0" customHeight="1">
      <c r="A142" s="137"/>
      <c r="B142" s="137"/>
      <c r="C142" s="137"/>
      <c r="D142" s="137"/>
      <c r="E142" s="137"/>
      <c r="F142" s="137"/>
      <c r="G142" s="138"/>
      <c r="H142" s="139"/>
      <c r="I142" s="137"/>
      <c r="J142" s="137"/>
      <c r="K142" s="137"/>
      <c r="L142" s="137"/>
      <c r="M142" s="137"/>
      <c r="N142" s="137"/>
      <c r="O142" s="137"/>
      <c r="P142" s="137"/>
      <c r="Q142" s="140"/>
      <c r="R142" s="137"/>
      <c r="S142" s="137"/>
      <c r="T142" s="137"/>
      <c r="U142" s="137"/>
      <c r="V142" s="137"/>
      <c r="W142" s="137"/>
      <c r="X142" s="137"/>
      <c r="Y142" s="137"/>
      <c r="Z142" s="137"/>
      <c r="AA142" s="137"/>
      <c r="AB142" s="137"/>
      <c r="AC142" s="137"/>
      <c r="AD142" s="137"/>
      <c r="AE142" s="137"/>
      <c r="AF142" s="137"/>
      <c r="AG142" s="137"/>
      <c r="AH142" s="137"/>
      <c r="AI142" s="137"/>
      <c r="AJ142" s="137"/>
      <c r="AK142" s="137"/>
      <c r="AL142" s="137"/>
      <c r="AM142" s="137"/>
      <c r="AN142" s="137"/>
      <c r="AO142" s="137"/>
      <c r="AP142" s="137"/>
      <c r="AQ142" s="137"/>
      <c r="AR142" s="137"/>
      <c r="AS142" s="137"/>
    </row>
    <row r="143" ht="18.0" customHeight="1">
      <c r="A143" s="137"/>
      <c r="B143" s="137"/>
      <c r="C143" s="137"/>
      <c r="D143" s="137"/>
      <c r="E143" s="137"/>
      <c r="F143" s="137"/>
      <c r="G143" s="138"/>
      <c r="H143" s="139"/>
      <c r="I143" s="137"/>
      <c r="J143" s="137"/>
      <c r="K143" s="137"/>
      <c r="L143" s="137"/>
      <c r="M143" s="137"/>
      <c r="N143" s="137"/>
      <c r="O143" s="137"/>
      <c r="P143" s="137"/>
      <c r="Q143" s="140"/>
      <c r="R143" s="137"/>
      <c r="S143" s="137"/>
      <c r="T143" s="137"/>
      <c r="U143" s="137"/>
      <c r="V143" s="137"/>
      <c r="W143" s="137"/>
      <c r="X143" s="137"/>
      <c r="Y143" s="137"/>
      <c r="Z143" s="137"/>
      <c r="AA143" s="137"/>
      <c r="AB143" s="137"/>
      <c r="AC143" s="137"/>
      <c r="AD143" s="137"/>
      <c r="AE143" s="137"/>
      <c r="AF143" s="137"/>
      <c r="AG143" s="137"/>
      <c r="AH143" s="137"/>
      <c r="AI143" s="137"/>
      <c r="AJ143" s="137"/>
      <c r="AK143" s="137"/>
      <c r="AL143" s="137"/>
      <c r="AM143" s="137"/>
      <c r="AN143" s="137"/>
      <c r="AO143" s="137"/>
      <c r="AP143" s="137"/>
      <c r="AQ143" s="137"/>
      <c r="AR143" s="137"/>
      <c r="AS143" s="137"/>
    </row>
    <row r="144" ht="18.0" customHeight="1">
      <c r="A144" s="137"/>
      <c r="B144" s="137"/>
      <c r="C144" s="137"/>
      <c r="D144" s="137"/>
      <c r="E144" s="137"/>
      <c r="F144" s="137"/>
      <c r="G144" s="138"/>
      <c r="H144" s="139"/>
      <c r="I144" s="137"/>
      <c r="J144" s="137"/>
      <c r="K144" s="137"/>
      <c r="L144" s="137"/>
      <c r="M144" s="137"/>
      <c r="N144" s="137"/>
      <c r="O144" s="137"/>
      <c r="P144" s="137"/>
      <c r="Q144" s="140"/>
      <c r="R144" s="137"/>
      <c r="S144" s="137"/>
      <c r="T144" s="137"/>
      <c r="U144" s="137"/>
      <c r="V144" s="137"/>
      <c r="W144" s="137"/>
      <c r="X144" s="137"/>
      <c r="Y144" s="137"/>
      <c r="Z144" s="137"/>
      <c r="AA144" s="137"/>
      <c r="AB144" s="137"/>
      <c r="AC144" s="137"/>
      <c r="AD144" s="137"/>
      <c r="AE144" s="137"/>
      <c r="AF144" s="137"/>
      <c r="AG144" s="137"/>
      <c r="AH144" s="137"/>
      <c r="AI144" s="137"/>
      <c r="AJ144" s="137"/>
      <c r="AK144" s="137"/>
      <c r="AL144" s="137"/>
      <c r="AM144" s="137"/>
      <c r="AN144" s="137"/>
      <c r="AO144" s="137"/>
      <c r="AP144" s="137"/>
      <c r="AQ144" s="137"/>
      <c r="AR144" s="137"/>
      <c r="AS144" s="137"/>
    </row>
    <row r="145" ht="18.0" customHeight="1">
      <c r="A145" s="137"/>
      <c r="B145" s="137"/>
      <c r="C145" s="137"/>
      <c r="D145" s="137"/>
      <c r="E145" s="137"/>
      <c r="F145" s="137"/>
      <c r="G145" s="138"/>
      <c r="H145" s="139"/>
      <c r="I145" s="137"/>
      <c r="J145" s="137"/>
      <c r="K145" s="137"/>
      <c r="L145" s="137"/>
      <c r="M145" s="137"/>
      <c r="N145" s="137"/>
      <c r="O145" s="137"/>
      <c r="P145" s="137"/>
      <c r="Q145" s="140"/>
      <c r="R145" s="137"/>
      <c r="S145" s="137"/>
      <c r="T145" s="137"/>
      <c r="U145" s="137"/>
      <c r="V145" s="137"/>
      <c r="W145" s="137"/>
      <c r="X145" s="137"/>
      <c r="Y145" s="137"/>
      <c r="Z145" s="137"/>
      <c r="AA145" s="137"/>
      <c r="AB145" s="137"/>
      <c r="AC145" s="137"/>
      <c r="AD145" s="137"/>
      <c r="AE145" s="137"/>
      <c r="AF145" s="137"/>
      <c r="AG145" s="137"/>
      <c r="AH145" s="137"/>
      <c r="AI145" s="137"/>
      <c r="AJ145" s="137"/>
      <c r="AK145" s="137"/>
      <c r="AL145" s="137"/>
      <c r="AM145" s="137"/>
      <c r="AN145" s="137"/>
      <c r="AO145" s="137"/>
      <c r="AP145" s="137"/>
      <c r="AQ145" s="137"/>
      <c r="AR145" s="137"/>
      <c r="AS145" s="137"/>
    </row>
    <row r="146" ht="18.0" customHeight="1">
      <c r="A146" s="137"/>
      <c r="B146" s="137"/>
      <c r="C146" s="137"/>
      <c r="D146" s="137"/>
      <c r="E146" s="137"/>
      <c r="F146" s="137"/>
      <c r="G146" s="138"/>
      <c r="H146" s="139"/>
      <c r="I146" s="137"/>
      <c r="J146" s="137"/>
      <c r="K146" s="137"/>
      <c r="L146" s="137"/>
      <c r="M146" s="137"/>
      <c r="N146" s="137"/>
      <c r="O146" s="137"/>
      <c r="P146" s="137"/>
      <c r="Q146" s="140"/>
      <c r="R146" s="137"/>
      <c r="S146" s="137"/>
      <c r="T146" s="137"/>
      <c r="U146" s="137"/>
      <c r="V146" s="137"/>
      <c r="W146" s="137"/>
      <c r="X146" s="137"/>
      <c r="Y146" s="137"/>
      <c r="Z146" s="137"/>
      <c r="AA146" s="137"/>
      <c r="AB146" s="137"/>
      <c r="AC146" s="137"/>
      <c r="AD146" s="137"/>
      <c r="AE146" s="137"/>
      <c r="AF146" s="137"/>
      <c r="AG146" s="137"/>
      <c r="AH146" s="137"/>
      <c r="AI146" s="137"/>
      <c r="AJ146" s="137"/>
      <c r="AK146" s="137"/>
      <c r="AL146" s="137"/>
      <c r="AM146" s="137"/>
      <c r="AN146" s="137"/>
      <c r="AO146" s="137"/>
      <c r="AP146" s="137"/>
      <c r="AQ146" s="137"/>
      <c r="AR146" s="137"/>
      <c r="AS146" s="137"/>
    </row>
    <row r="147" ht="18.0" customHeight="1">
      <c r="A147" s="137"/>
      <c r="B147" s="137"/>
      <c r="C147" s="137"/>
      <c r="D147" s="137"/>
      <c r="E147" s="137"/>
      <c r="F147" s="137"/>
      <c r="G147" s="138"/>
      <c r="H147" s="139"/>
      <c r="I147" s="137"/>
      <c r="J147" s="137"/>
      <c r="K147" s="137"/>
      <c r="L147" s="137"/>
      <c r="M147" s="137"/>
      <c r="N147" s="137"/>
      <c r="O147" s="137"/>
      <c r="P147" s="137"/>
      <c r="Q147" s="140"/>
      <c r="R147" s="137"/>
      <c r="S147" s="137"/>
      <c r="T147" s="137"/>
      <c r="U147" s="137"/>
      <c r="V147" s="137"/>
      <c r="W147" s="137"/>
      <c r="X147" s="137"/>
      <c r="Y147" s="137"/>
      <c r="Z147" s="137"/>
      <c r="AA147" s="137"/>
      <c r="AB147" s="137"/>
      <c r="AC147" s="137"/>
      <c r="AD147" s="137"/>
      <c r="AE147" s="137"/>
      <c r="AF147" s="137"/>
      <c r="AG147" s="137"/>
      <c r="AH147" s="137"/>
      <c r="AI147" s="137"/>
      <c r="AJ147" s="137"/>
      <c r="AK147" s="137"/>
      <c r="AL147" s="137"/>
      <c r="AM147" s="137"/>
      <c r="AN147" s="137"/>
      <c r="AO147" s="137"/>
      <c r="AP147" s="137"/>
      <c r="AQ147" s="137"/>
      <c r="AR147" s="137"/>
      <c r="AS147" s="137"/>
    </row>
    <row r="148" ht="18.0" customHeight="1">
      <c r="A148" s="137"/>
      <c r="B148" s="137"/>
      <c r="C148" s="137"/>
      <c r="D148" s="137"/>
      <c r="E148" s="137"/>
      <c r="F148" s="137"/>
      <c r="G148" s="138"/>
      <c r="H148" s="139"/>
      <c r="I148" s="137"/>
      <c r="J148" s="137"/>
      <c r="K148" s="137"/>
      <c r="L148" s="137"/>
      <c r="M148" s="137"/>
      <c r="N148" s="137"/>
      <c r="O148" s="137"/>
      <c r="P148" s="137"/>
      <c r="Q148" s="140"/>
      <c r="R148" s="137"/>
      <c r="S148" s="137"/>
      <c r="T148" s="137"/>
      <c r="U148" s="137"/>
      <c r="V148" s="137"/>
      <c r="W148" s="137"/>
      <c r="X148" s="137"/>
      <c r="Y148" s="137"/>
      <c r="Z148" s="137"/>
      <c r="AA148" s="137"/>
      <c r="AB148" s="137"/>
      <c r="AC148" s="137"/>
      <c r="AD148" s="137"/>
      <c r="AE148" s="137"/>
      <c r="AF148" s="137"/>
      <c r="AG148" s="137"/>
      <c r="AH148" s="137"/>
      <c r="AI148" s="137"/>
      <c r="AJ148" s="137"/>
      <c r="AK148" s="137"/>
      <c r="AL148" s="137"/>
      <c r="AM148" s="137"/>
      <c r="AN148" s="137"/>
      <c r="AO148" s="137"/>
      <c r="AP148" s="137"/>
      <c r="AQ148" s="137"/>
      <c r="AR148" s="137"/>
      <c r="AS148" s="137"/>
    </row>
    <row r="149" ht="18.0" customHeight="1">
      <c r="A149" s="137"/>
      <c r="B149" s="137"/>
      <c r="C149" s="137"/>
      <c r="D149" s="137"/>
      <c r="E149" s="137"/>
      <c r="F149" s="137"/>
      <c r="G149" s="138"/>
      <c r="H149" s="139"/>
      <c r="I149" s="137"/>
      <c r="J149" s="137"/>
      <c r="K149" s="137"/>
      <c r="L149" s="137"/>
      <c r="M149" s="137"/>
      <c r="N149" s="137"/>
      <c r="O149" s="137"/>
      <c r="P149" s="137"/>
      <c r="Q149" s="140"/>
      <c r="R149" s="137"/>
      <c r="S149" s="137"/>
      <c r="T149" s="137"/>
      <c r="U149" s="137"/>
      <c r="V149" s="137"/>
      <c r="W149" s="137"/>
      <c r="X149" s="137"/>
      <c r="Y149" s="137"/>
      <c r="Z149" s="137"/>
      <c r="AA149" s="137"/>
      <c r="AB149" s="137"/>
      <c r="AC149" s="137"/>
      <c r="AD149" s="137"/>
      <c r="AE149" s="137"/>
      <c r="AF149" s="137"/>
      <c r="AG149" s="137"/>
      <c r="AH149" s="137"/>
      <c r="AI149" s="137"/>
      <c r="AJ149" s="137"/>
      <c r="AK149" s="137"/>
      <c r="AL149" s="137"/>
      <c r="AM149" s="137"/>
      <c r="AN149" s="137"/>
      <c r="AO149" s="137"/>
      <c r="AP149" s="137"/>
      <c r="AQ149" s="137"/>
      <c r="AR149" s="137"/>
      <c r="AS149" s="137"/>
    </row>
    <row r="150" ht="18.0" customHeight="1">
      <c r="A150" s="137"/>
      <c r="B150" s="137"/>
      <c r="C150" s="137"/>
      <c r="D150" s="137"/>
      <c r="E150" s="137"/>
      <c r="F150" s="137"/>
      <c r="G150" s="138"/>
      <c r="H150" s="139"/>
      <c r="I150" s="137"/>
      <c r="J150" s="137"/>
      <c r="K150" s="137"/>
      <c r="L150" s="137"/>
      <c r="M150" s="137"/>
      <c r="N150" s="137"/>
      <c r="O150" s="137"/>
      <c r="P150" s="137"/>
      <c r="Q150" s="140"/>
      <c r="R150" s="137"/>
      <c r="S150" s="137"/>
      <c r="T150" s="137"/>
      <c r="U150" s="137"/>
      <c r="V150" s="137"/>
      <c r="W150" s="137"/>
      <c r="X150" s="137"/>
      <c r="Y150" s="137"/>
      <c r="Z150" s="137"/>
      <c r="AA150" s="137"/>
      <c r="AB150" s="137"/>
      <c r="AC150" s="137"/>
      <c r="AD150" s="137"/>
      <c r="AE150" s="137"/>
      <c r="AF150" s="137"/>
      <c r="AG150" s="137"/>
      <c r="AH150" s="137"/>
      <c r="AI150" s="137"/>
      <c r="AJ150" s="137"/>
      <c r="AK150" s="137"/>
      <c r="AL150" s="137"/>
      <c r="AM150" s="137"/>
      <c r="AN150" s="137"/>
      <c r="AO150" s="137"/>
      <c r="AP150" s="137"/>
      <c r="AQ150" s="137"/>
      <c r="AR150" s="137"/>
      <c r="AS150" s="137"/>
    </row>
    <row r="151" ht="18.0" customHeight="1">
      <c r="A151" s="137"/>
      <c r="B151" s="137"/>
      <c r="C151" s="137"/>
      <c r="D151" s="137"/>
      <c r="E151" s="137"/>
      <c r="F151" s="137"/>
      <c r="G151" s="138"/>
      <c r="H151" s="139"/>
      <c r="I151" s="137"/>
      <c r="J151" s="137"/>
      <c r="K151" s="137"/>
      <c r="L151" s="137"/>
      <c r="M151" s="137"/>
      <c r="N151" s="137"/>
      <c r="O151" s="137"/>
      <c r="P151" s="137"/>
      <c r="Q151" s="140"/>
      <c r="R151" s="137"/>
      <c r="S151" s="137"/>
      <c r="T151" s="137"/>
      <c r="U151" s="137"/>
      <c r="V151" s="137"/>
      <c r="W151" s="137"/>
      <c r="X151" s="137"/>
      <c r="Y151" s="137"/>
      <c r="Z151" s="137"/>
      <c r="AA151" s="137"/>
      <c r="AB151" s="137"/>
      <c r="AC151" s="137"/>
      <c r="AD151" s="137"/>
      <c r="AE151" s="137"/>
      <c r="AF151" s="137"/>
      <c r="AG151" s="137"/>
      <c r="AH151" s="137"/>
      <c r="AI151" s="137"/>
      <c r="AJ151" s="137"/>
      <c r="AK151" s="137"/>
      <c r="AL151" s="137"/>
      <c r="AM151" s="137"/>
      <c r="AN151" s="137"/>
      <c r="AO151" s="137"/>
      <c r="AP151" s="137"/>
      <c r="AQ151" s="137"/>
      <c r="AR151" s="137"/>
      <c r="AS151" s="137"/>
    </row>
    <row r="152" ht="18.0" customHeight="1">
      <c r="A152" s="137"/>
      <c r="B152" s="137"/>
      <c r="C152" s="137"/>
      <c r="D152" s="137"/>
      <c r="E152" s="137"/>
      <c r="F152" s="137"/>
      <c r="G152" s="138"/>
      <c r="H152" s="139"/>
      <c r="I152" s="137"/>
      <c r="J152" s="137"/>
      <c r="K152" s="137"/>
      <c r="L152" s="137"/>
      <c r="M152" s="137"/>
      <c r="N152" s="137"/>
      <c r="O152" s="137"/>
      <c r="P152" s="137"/>
      <c r="Q152" s="140"/>
      <c r="R152" s="137"/>
      <c r="S152" s="137"/>
      <c r="T152" s="137"/>
      <c r="U152" s="137"/>
      <c r="V152" s="137"/>
      <c r="W152" s="137"/>
      <c r="X152" s="137"/>
      <c r="Y152" s="137"/>
      <c r="Z152" s="137"/>
      <c r="AA152" s="137"/>
      <c r="AB152" s="137"/>
      <c r="AC152" s="137"/>
      <c r="AD152" s="137"/>
      <c r="AE152" s="137"/>
      <c r="AF152" s="137"/>
      <c r="AG152" s="137"/>
      <c r="AH152" s="137"/>
      <c r="AI152" s="137"/>
      <c r="AJ152" s="137"/>
      <c r="AK152" s="137"/>
      <c r="AL152" s="137"/>
      <c r="AM152" s="137"/>
      <c r="AN152" s="137"/>
      <c r="AO152" s="137"/>
      <c r="AP152" s="137"/>
      <c r="AQ152" s="137"/>
      <c r="AR152" s="137"/>
      <c r="AS152" s="137"/>
    </row>
    <row r="153" ht="18.0" customHeight="1">
      <c r="A153" s="137"/>
      <c r="B153" s="137"/>
      <c r="C153" s="137"/>
      <c r="D153" s="137"/>
      <c r="E153" s="137"/>
      <c r="F153" s="137"/>
      <c r="G153" s="138"/>
      <c r="H153" s="139"/>
      <c r="I153" s="137"/>
      <c r="J153" s="137"/>
      <c r="K153" s="137"/>
      <c r="L153" s="137"/>
      <c r="M153" s="137"/>
      <c r="N153" s="137"/>
      <c r="O153" s="137"/>
      <c r="P153" s="137"/>
      <c r="Q153" s="140"/>
      <c r="R153" s="137"/>
      <c r="S153" s="137"/>
      <c r="T153" s="137"/>
      <c r="U153" s="137"/>
      <c r="V153" s="137"/>
      <c r="W153" s="137"/>
      <c r="X153" s="137"/>
      <c r="Y153" s="137"/>
      <c r="Z153" s="137"/>
      <c r="AA153" s="137"/>
      <c r="AB153" s="137"/>
      <c r="AC153" s="137"/>
      <c r="AD153" s="137"/>
      <c r="AE153" s="137"/>
      <c r="AF153" s="137"/>
      <c r="AG153" s="137"/>
      <c r="AH153" s="137"/>
      <c r="AI153" s="137"/>
      <c r="AJ153" s="137"/>
      <c r="AK153" s="137"/>
      <c r="AL153" s="137"/>
      <c r="AM153" s="137"/>
      <c r="AN153" s="137"/>
      <c r="AO153" s="137"/>
      <c r="AP153" s="137"/>
      <c r="AQ153" s="137"/>
      <c r="AR153" s="137"/>
      <c r="AS153" s="137"/>
    </row>
    <row r="154" ht="18.0" customHeight="1">
      <c r="A154" s="137"/>
      <c r="B154" s="137"/>
      <c r="C154" s="137"/>
      <c r="D154" s="137"/>
      <c r="E154" s="137"/>
      <c r="F154" s="137"/>
      <c r="G154" s="138"/>
      <c r="H154" s="139"/>
      <c r="I154" s="137"/>
      <c r="J154" s="137"/>
      <c r="K154" s="137"/>
      <c r="L154" s="137"/>
      <c r="M154" s="137"/>
      <c r="N154" s="137"/>
      <c r="O154" s="137"/>
      <c r="P154" s="137"/>
      <c r="Q154" s="140"/>
      <c r="R154" s="137"/>
      <c r="S154" s="137"/>
      <c r="T154" s="137"/>
      <c r="U154" s="137"/>
      <c r="V154" s="137"/>
      <c r="W154" s="137"/>
      <c r="X154" s="137"/>
      <c r="Y154" s="137"/>
      <c r="Z154" s="137"/>
      <c r="AA154" s="137"/>
      <c r="AB154" s="137"/>
      <c r="AC154" s="137"/>
      <c r="AD154" s="137"/>
      <c r="AE154" s="137"/>
      <c r="AF154" s="137"/>
      <c r="AG154" s="137"/>
      <c r="AH154" s="137"/>
      <c r="AI154" s="137"/>
      <c r="AJ154" s="137"/>
      <c r="AK154" s="137"/>
      <c r="AL154" s="137"/>
      <c r="AM154" s="137"/>
      <c r="AN154" s="137"/>
      <c r="AO154" s="137"/>
      <c r="AP154" s="137"/>
      <c r="AQ154" s="137"/>
      <c r="AR154" s="137"/>
      <c r="AS154" s="137"/>
    </row>
    <row r="155" ht="18.0" customHeight="1">
      <c r="A155" s="137"/>
      <c r="B155" s="137"/>
      <c r="C155" s="137"/>
      <c r="D155" s="137"/>
      <c r="E155" s="137"/>
      <c r="F155" s="137"/>
      <c r="G155" s="138"/>
      <c r="H155" s="139"/>
      <c r="I155" s="137"/>
      <c r="J155" s="137"/>
      <c r="K155" s="137"/>
      <c r="L155" s="137"/>
      <c r="M155" s="137"/>
      <c r="N155" s="137"/>
      <c r="O155" s="137"/>
      <c r="P155" s="137"/>
      <c r="Q155" s="140"/>
      <c r="R155" s="137"/>
      <c r="S155" s="137"/>
      <c r="T155" s="137"/>
      <c r="U155" s="137"/>
      <c r="V155" s="137"/>
      <c r="W155" s="137"/>
      <c r="X155" s="137"/>
      <c r="Y155" s="137"/>
      <c r="Z155" s="137"/>
      <c r="AA155" s="137"/>
      <c r="AB155" s="137"/>
      <c r="AC155" s="137"/>
      <c r="AD155" s="137"/>
      <c r="AE155" s="137"/>
      <c r="AF155" s="137"/>
      <c r="AG155" s="137"/>
      <c r="AH155" s="137"/>
      <c r="AI155" s="137"/>
      <c r="AJ155" s="137"/>
      <c r="AK155" s="137"/>
      <c r="AL155" s="137"/>
      <c r="AM155" s="137"/>
      <c r="AN155" s="137"/>
      <c r="AO155" s="137"/>
      <c r="AP155" s="137"/>
      <c r="AQ155" s="137"/>
      <c r="AR155" s="137"/>
      <c r="AS155" s="137"/>
    </row>
    <row r="156" ht="18.0" customHeight="1">
      <c r="A156" s="137"/>
      <c r="B156" s="137"/>
      <c r="C156" s="137"/>
      <c r="D156" s="137"/>
      <c r="E156" s="137"/>
      <c r="F156" s="137"/>
      <c r="G156" s="138"/>
      <c r="H156" s="139"/>
      <c r="I156" s="137"/>
      <c r="J156" s="137"/>
      <c r="K156" s="137"/>
      <c r="L156" s="137"/>
      <c r="M156" s="137"/>
      <c r="N156" s="137"/>
      <c r="O156" s="137"/>
      <c r="P156" s="137"/>
      <c r="Q156" s="140"/>
      <c r="R156" s="137"/>
      <c r="S156" s="137"/>
      <c r="T156" s="137"/>
      <c r="U156" s="137"/>
      <c r="V156" s="137"/>
      <c r="W156" s="137"/>
      <c r="X156" s="137"/>
      <c r="Y156" s="137"/>
      <c r="Z156" s="137"/>
      <c r="AA156" s="137"/>
      <c r="AB156" s="137"/>
      <c r="AC156" s="137"/>
      <c r="AD156" s="137"/>
      <c r="AE156" s="137"/>
      <c r="AF156" s="137"/>
      <c r="AG156" s="137"/>
      <c r="AH156" s="137"/>
      <c r="AI156" s="137"/>
      <c r="AJ156" s="137"/>
      <c r="AK156" s="137"/>
      <c r="AL156" s="137"/>
      <c r="AM156" s="137"/>
      <c r="AN156" s="137"/>
      <c r="AO156" s="137"/>
      <c r="AP156" s="137"/>
      <c r="AQ156" s="137"/>
      <c r="AR156" s="137"/>
      <c r="AS156" s="137"/>
    </row>
    <row r="157" ht="18.0" customHeight="1">
      <c r="A157" s="137"/>
      <c r="B157" s="137"/>
      <c r="C157" s="137"/>
      <c r="D157" s="137"/>
      <c r="E157" s="137"/>
      <c r="F157" s="137"/>
      <c r="G157" s="138"/>
      <c r="H157" s="139"/>
      <c r="I157" s="137"/>
      <c r="J157" s="137"/>
      <c r="K157" s="137"/>
      <c r="L157" s="137"/>
      <c r="M157" s="137"/>
      <c r="N157" s="137"/>
      <c r="O157" s="137"/>
      <c r="P157" s="137"/>
      <c r="Q157" s="140"/>
      <c r="R157" s="137"/>
      <c r="S157" s="137"/>
      <c r="T157" s="137"/>
      <c r="U157" s="137"/>
      <c r="V157" s="137"/>
      <c r="W157" s="137"/>
      <c r="X157" s="137"/>
      <c r="Y157" s="137"/>
      <c r="Z157" s="137"/>
      <c r="AA157" s="137"/>
      <c r="AB157" s="137"/>
      <c r="AC157" s="137"/>
      <c r="AD157" s="137"/>
      <c r="AE157" s="137"/>
      <c r="AF157" s="137"/>
      <c r="AG157" s="137"/>
      <c r="AH157" s="137"/>
      <c r="AI157" s="137"/>
      <c r="AJ157" s="137"/>
      <c r="AK157" s="137"/>
      <c r="AL157" s="137"/>
      <c r="AM157" s="137"/>
      <c r="AN157" s="137"/>
      <c r="AO157" s="137"/>
      <c r="AP157" s="137"/>
      <c r="AQ157" s="137"/>
      <c r="AR157" s="137"/>
      <c r="AS157" s="137"/>
    </row>
    <row r="158" ht="18.0" customHeight="1">
      <c r="A158" s="137"/>
      <c r="B158" s="137"/>
      <c r="C158" s="137"/>
      <c r="D158" s="137"/>
      <c r="E158" s="137"/>
      <c r="F158" s="137"/>
      <c r="G158" s="138"/>
      <c r="H158" s="139"/>
      <c r="I158" s="137"/>
      <c r="J158" s="137"/>
      <c r="K158" s="137"/>
      <c r="L158" s="137"/>
      <c r="M158" s="137"/>
      <c r="N158" s="137"/>
      <c r="O158" s="137"/>
      <c r="P158" s="137"/>
      <c r="Q158" s="140"/>
      <c r="R158" s="137"/>
      <c r="S158" s="137"/>
      <c r="T158" s="137"/>
      <c r="U158" s="137"/>
      <c r="V158" s="137"/>
      <c r="W158" s="137"/>
      <c r="X158" s="137"/>
      <c r="Y158" s="137"/>
      <c r="Z158" s="137"/>
      <c r="AA158" s="137"/>
      <c r="AB158" s="137"/>
      <c r="AC158" s="137"/>
      <c r="AD158" s="137"/>
      <c r="AE158" s="137"/>
      <c r="AF158" s="137"/>
      <c r="AG158" s="137"/>
      <c r="AH158" s="137"/>
      <c r="AI158" s="137"/>
      <c r="AJ158" s="137"/>
      <c r="AK158" s="137"/>
      <c r="AL158" s="137"/>
      <c r="AM158" s="137"/>
      <c r="AN158" s="137"/>
      <c r="AO158" s="137"/>
      <c r="AP158" s="137"/>
      <c r="AQ158" s="137"/>
      <c r="AR158" s="137"/>
      <c r="AS158" s="137"/>
    </row>
    <row r="159" ht="18.0" customHeight="1">
      <c r="A159" s="137"/>
      <c r="B159" s="137"/>
      <c r="C159" s="137"/>
      <c r="D159" s="137"/>
      <c r="E159" s="137"/>
      <c r="F159" s="137"/>
      <c r="G159" s="138"/>
      <c r="H159" s="139"/>
      <c r="I159" s="137"/>
      <c r="J159" s="137"/>
      <c r="K159" s="137"/>
      <c r="L159" s="137"/>
      <c r="M159" s="137"/>
      <c r="N159" s="137"/>
      <c r="O159" s="137"/>
      <c r="P159" s="137"/>
      <c r="Q159" s="140"/>
      <c r="R159" s="137"/>
      <c r="S159" s="137"/>
      <c r="T159" s="137"/>
      <c r="U159" s="137"/>
      <c r="V159" s="137"/>
      <c r="W159" s="137"/>
      <c r="X159" s="137"/>
      <c r="Y159" s="137"/>
      <c r="Z159" s="137"/>
      <c r="AA159" s="137"/>
      <c r="AB159" s="137"/>
      <c r="AC159" s="137"/>
      <c r="AD159" s="137"/>
      <c r="AE159" s="137"/>
      <c r="AF159" s="137"/>
      <c r="AG159" s="137"/>
      <c r="AH159" s="137"/>
      <c r="AI159" s="137"/>
      <c r="AJ159" s="137"/>
      <c r="AK159" s="137"/>
      <c r="AL159" s="137"/>
      <c r="AM159" s="137"/>
      <c r="AN159" s="137"/>
      <c r="AO159" s="137"/>
      <c r="AP159" s="137"/>
      <c r="AQ159" s="137"/>
      <c r="AR159" s="137"/>
      <c r="AS159" s="137"/>
    </row>
    <row r="160" ht="18.0" customHeight="1">
      <c r="A160" s="137"/>
      <c r="B160" s="137"/>
      <c r="C160" s="137"/>
      <c r="D160" s="137"/>
      <c r="E160" s="137"/>
      <c r="F160" s="137"/>
      <c r="G160" s="138"/>
      <c r="H160" s="139"/>
      <c r="I160" s="137"/>
      <c r="J160" s="137"/>
      <c r="K160" s="137"/>
      <c r="L160" s="137"/>
      <c r="M160" s="137"/>
      <c r="N160" s="137"/>
      <c r="O160" s="137"/>
      <c r="P160" s="137"/>
      <c r="Q160" s="140"/>
      <c r="R160" s="137"/>
      <c r="S160" s="137"/>
      <c r="T160" s="137"/>
      <c r="U160" s="137"/>
      <c r="V160" s="137"/>
      <c r="W160" s="137"/>
      <c r="X160" s="137"/>
      <c r="Y160" s="137"/>
      <c r="Z160" s="137"/>
      <c r="AA160" s="137"/>
      <c r="AB160" s="137"/>
      <c r="AC160" s="137"/>
      <c r="AD160" s="137"/>
      <c r="AE160" s="137"/>
      <c r="AF160" s="137"/>
      <c r="AG160" s="137"/>
      <c r="AH160" s="137"/>
      <c r="AI160" s="137"/>
      <c r="AJ160" s="137"/>
      <c r="AK160" s="137"/>
      <c r="AL160" s="137"/>
      <c r="AM160" s="137"/>
      <c r="AN160" s="137"/>
      <c r="AO160" s="137"/>
      <c r="AP160" s="137"/>
      <c r="AQ160" s="137"/>
      <c r="AR160" s="137"/>
      <c r="AS160" s="137"/>
    </row>
    <row r="161" ht="18.0" customHeight="1">
      <c r="A161" s="137"/>
      <c r="B161" s="137"/>
      <c r="C161" s="137"/>
      <c r="D161" s="137"/>
      <c r="E161" s="137"/>
      <c r="F161" s="137"/>
      <c r="G161" s="138"/>
      <c r="H161" s="139"/>
      <c r="I161" s="137"/>
      <c r="J161" s="137"/>
      <c r="K161" s="137"/>
      <c r="L161" s="137"/>
      <c r="M161" s="137"/>
      <c r="N161" s="137"/>
      <c r="O161" s="137"/>
      <c r="P161" s="137"/>
      <c r="Q161" s="140"/>
      <c r="R161" s="137"/>
      <c r="S161" s="137"/>
      <c r="T161" s="137"/>
      <c r="U161" s="137"/>
      <c r="V161" s="137"/>
      <c r="W161" s="137"/>
      <c r="X161" s="137"/>
      <c r="Y161" s="137"/>
      <c r="Z161" s="137"/>
      <c r="AA161" s="137"/>
      <c r="AB161" s="137"/>
      <c r="AC161" s="137"/>
      <c r="AD161" s="137"/>
      <c r="AE161" s="137"/>
      <c r="AF161" s="137"/>
      <c r="AG161" s="137"/>
      <c r="AH161" s="137"/>
      <c r="AI161" s="137"/>
      <c r="AJ161" s="137"/>
      <c r="AK161" s="137"/>
      <c r="AL161" s="137"/>
      <c r="AM161" s="137"/>
      <c r="AN161" s="137"/>
      <c r="AO161" s="137"/>
      <c r="AP161" s="137"/>
      <c r="AQ161" s="137"/>
      <c r="AR161" s="137"/>
      <c r="AS161" s="137"/>
    </row>
    <row r="162" ht="18.0" customHeight="1">
      <c r="A162" s="137"/>
      <c r="B162" s="137"/>
      <c r="C162" s="137"/>
      <c r="D162" s="137"/>
      <c r="E162" s="137"/>
      <c r="F162" s="137"/>
      <c r="G162" s="138"/>
      <c r="H162" s="139"/>
      <c r="I162" s="137"/>
      <c r="J162" s="137"/>
      <c r="K162" s="137"/>
      <c r="L162" s="137"/>
      <c r="M162" s="137"/>
      <c r="N162" s="137"/>
      <c r="O162" s="137"/>
      <c r="P162" s="137"/>
      <c r="Q162" s="140"/>
      <c r="R162" s="137"/>
      <c r="S162" s="137"/>
      <c r="T162" s="137"/>
      <c r="U162" s="137"/>
      <c r="V162" s="137"/>
      <c r="W162" s="137"/>
      <c r="X162" s="137"/>
      <c r="Y162" s="137"/>
      <c r="Z162" s="137"/>
      <c r="AA162" s="137"/>
      <c r="AB162" s="137"/>
      <c r="AC162" s="137"/>
      <c r="AD162" s="137"/>
      <c r="AE162" s="137"/>
      <c r="AF162" s="137"/>
      <c r="AG162" s="137"/>
      <c r="AH162" s="137"/>
      <c r="AI162" s="137"/>
      <c r="AJ162" s="137"/>
      <c r="AK162" s="137"/>
      <c r="AL162" s="137"/>
      <c r="AM162" s="137"/>
      <c r="AN162" s="137"/>
      <c r="AO162" s="137"/>
      <c r="AP162" s="137"/>
      <c r="AQ162" s="137"/>
      <c r="AR162" s="137"/>
      <c r="AS162" s="137"/>
    </row>
    <row r="163" ht="18.0" customHeight="1">
      <c r="A163" s="137"/>
      <c r="B163" s="137"/>
      <c r="C163" s="137"/>
      <c r="D163" s="137"/>
      <c r="E163" s="137"/>
      <c r="F163" s="137"/>
      <c r="G163" s="138"/>
      <c r="H163" s="139"/>
      <c r="I163" s="137"/>
      <c r="J163" s="137"/>
      <c r="K163" s="137"/>
      <c r="L163" s="137"/>
      <c r="M163" s="137"/>
      <c r="N163" s="137"/>
      <c r="O163" s="137"/>
      <c r="P163" s="137"/>
      <c r="Q163" s="140"/>
      <c r="R163" s="137"/>
      <c r="S163" s="137"/>
      <c r="T163" s="137"/>
      <c r="U163" s="137"/>
      <c r="V163" s="137"/>
      <c r="W163" s="137"/>
      <c r="X163" s="137"/>
      <c r="Y163" s="137"/>
      <c r="Z163" s="137"/>
      <c r="AA163" s="137"/>
      <c r="AB163" s="137"/>
      <c r="AC163" s="137"/>
      <c r="AD163" s="137"/>
      <c r="AE163" s="137"/>
      <c r="AF163" s="137"/>
      <c r="AG163" s="137"/>
      <c r="AH163" s="137"/>
      <c r="AI163" s="137"/>
      <c r="AJ163" s="137"/>
      <c r="AK163" s="137"/>
      <c r="AL163" s="137"/>
      <c r="AM163" s="137"/>
      <c r="AN163" s="137"/>
      <c r="AO163" s="137"/>
      <c r="AP163" s="137"/>
      <c r="AQ163" s="137"/>
      <c r="AR163" s="137"/>
      <c r="AS163" s="137"/>
    </row>
    <row r="164" ht="18.0" customHeight="1">
      <c r="A164" s="137"/>
      <c r="B164" s="137"/>
      <c r="C164" s="137"/>
      <c r="D164" s="137"/>
      <c r="E164" s="137"/>
      <c r="F164" s="137"/>
      <c r="G164" s="138"/>
      <c r="H164" s="139"/>
      <c r="I164" s="137"/>
      <c r="J164" s="137"/>
      <c r="K164" s="137"/>
      <c r="L164" s="137"/>
      <c r="M164" s="137"/>
      <c r="N164" s="137"/>
      <c r="O164" s="137"/>
      <c r="P164" s="137"/>
      <c r="Q164" s="140"/>
      <c r="R164" s="137"/>
      <c r="S164" s="137"/>
      <c r="T164" s="137"/>
      <c r="U164" s="137"/>
      <c r="V164" s="137"/>
      <c r="W164" s="137"/>
      <c r="X164" s="137"/>
      <c r="Y164" s="137"/>
      <c r="Z164" s="137"/>
      <c r="AA164" s="137"/>
      <c r="AB164" s="137"/>
      <c r="AC164" s="137"/>
      <c r="AD164" s="137"/>
      <c r="AE164" s="137"/>
      <c r="AF164" s="137"/>
      <c r="AG164" s="137"/>
      <c r="AH164" s="137"/>
      <c r="AI164" s="137"/>
      <c r="AJ164" s="137"/>
      <c r="AK164" s="137"/>
      <c r="AL164" s="137"/>
      <c r="AM164" s="137"/>
      <c r="AN164" s="137"/>
      <c r="AO164" s="137"/>
      <c r="AP164" s="137"/>
      <c r="AQ164" s="137"/>
      <c r="AR164" s="137"/>
      <c r="AS164" s="137"/>
    </row>
    <row r="165" ht="18.0" customHeight="1">
      <c r="A165" s="137"/>
      <c r="B165" s="137"/>
      <c r="C165" s="137"/>
      <c r="D165" s="137"/>
      <c r="E165" s="137"/>
      <c r="F165" s="137"/>
      <c r="G165" s="138"/>
      <c r="H165" s="139"/>
      <c r="I165" s="137"/>
      <c r="J165" s="137"/>
      <c r="K165" s="137"/>
      <c r="L165" s="137"/>
      <c r="M165" s="137"/>
      <c r="N165" s="137"/>
      <c r="O165" s="137"/>
      <c r="P165" s="137"/>
      <c r="Q165" s="140"/>
      <c r="R165" s="137"/>
      <c r="S165" s="137"/>
      <c r="T165" s="137"/>
      <c r="U165" s="137"/>
      <c r="V165" s="137"/>
      <c r="W165" s="137"/>
      <c r="X165" s="137"/>
      <c r="Y165" s="137"/>
      <c r="Z165" s="137"/>
      <c r="AA165" s="137"/>
      <c r="AB165" s="137"/>
      <c r="AC165" s="137"/>
      <c r="AD165" s="137"/>
      <c r="AE165" s="137"/>
      <c r="AF165" s="137"/>
      <c r="AG165" s="137"/>
      <c r="AH165" s="137"/>
      <c r="AI165" s="137"/>
      <c r="AJ165" s="137"/>
      <c r="AK165" s="137"/>
      <c r="AL165" s="137"/>
      <c r="AM165" s="137"/>
      <c r="AN165" s="137"/>
      <c r="AO165" s="137"/>
      <c r="AP165" s="137"/>
      <c r="AQ165" s="137"/>
      <c r="AR165" s="137"/>
      <c r="AS165" s="137"/>
    </row>
    <row r="166" ht="18.0" customHeight="1">
      <c r="A166" s="137"/>
      <c r="B166" s="137"/>
      <c r="C166" s="137"/>
      <c r="D166" s="137"/>
      <c r="E166" s="137"/>
      <c r="F166" s="137"/>
      <c r="G166" s="138"/>
      <c r="H166" s="139"/>
      <c r="I166" s="137"/>
      <c r="J166" s="137"/>
      <c r="K166" s="137"/>
      <c r="L166" s="137"/>
      <c r="M166" s="137"/>
      <c r="N166" s="137"/>
      <c r="O166" s="137"/>
      <c r="P166" s="137"/>
      <c r="Q166" s="140"/>
      <c r="R166" s="137"/>
      <c r="S166" s="137"/>
      <c r="T166" s="137"/>
      <c r="U166" s="137"/>
      <c r="V166" s="137"/>
      <c r="W166" s="137"/>
      <c r="X166" s="137"/>
      <c r="Y166" s="137"/>
      <c r="Z166" s="137"/>
      <c r="AA166" s="137"/>
      <c r="AB166" s="137"/>
      <c r="AC166" s="137"/>
      <c r="AD166" s="137"/>
      <c r="AE166" s="137"/>
      <c r="AF166" s="137"/>
      <c r="AG166" s="137"/>
      <c r="AH166" s="137"/>
      <c r="AI166" s="137"/>
      <c r="AJ166" s="137"/>
      <c r="AK166" s="137"/>
      <c r="AL166" s="137"/>
      <c r="AM166" s="137"/>
      <c r="AN166" s="137"/>
      <c r="AO166" s="137"/>
      <c r="AP166" s="137"/>
      <c r="AQ166" s="137"/>
      <c r="AR166" s="137"/>
      <c r="AS166" s="137"/>
    </row>
    <row r="167" ht="18.0" customHeight="1">
      <c r="A167" s="137"/>
      <c r="B167" s="137"/>
      <c r="C167" s="137"/>
      <c r="D167" s="137"/>
      <c r="E167" s="137"/>
      <c r="F167" s="137"/>
      <c r="G167" s="138"/>
      <c r="H167" s="139"/>
      <c r="I167" s="137"/>
      <c r="J167" s="137"/>
      <c r="K167" s="137"/>
      <c r="L167" s="137"/>
      <c r="M167" s="137"/>
      <c r="N167" s="137"/>
      <c r="O167" s="137"/>
      <c r="P167" s="137"/>
      <c r="Q167" s="140"/>
      <c r="R167" s="137"/>
      <c r="S167" s="137"/>
      <c r="T167" s="137"/>
      <c r="U167" s="137"/>
      <c r="V167" s="137"/>
      <c r="W167" s="137"/>
      <c r="X167" s="137"/>
      <c r="Y167" s="137"/>
      <c r="Z167" s="137"/>
      <c r="AA167" s="137"/>
      <c r="AB167" s="137"/>
      <c r="AC167" s="137"/>
      <c r="AD167" s="137"/>
      <c r="AE167" s="137"/>
      <c r="AF167" s="137"/>
      <c r="AG167" s="137"/>
      <c r="AH167" s="137"/>
      <c r="AI167" s="137"/>
      <c r="AJ167" s="137"/>
      <c r="AK167" s="137"/>
      <c r="AL167" s="137"/>
      <c r="AM167" s="137"/>
      <c r="AN167" s="137"/>
      <c r="AO167" s="137"/>
      <c r="AP167" s="137"/>
      <c r="AQ167" s="137"/>
      <c r="AR167" s="137"/>
      <c r="AS167" s="137"/>
    </row>
    <row r="168" ht="18.0" customHeight="1">
      <c r="A168" s="137"/>
      <c r="B168" s="137"/>
      <c r="C168" s="137"/>
      <c r="D168" s="137"/>
      <c r="E168" s="137"/>
      <c r="F168" s="137"/>
      <c r="G168" s="138"/>
      <c r="H168" s="139"/>
      <c r="I168" s="137"/>
      <c r="J168" s="137"/>
      <c r="K168" s="137"/>
      <c r="L168" s="137"/>
      <c r="M168" s="137"/>
      <c r="N168" s="137"/>
      <c r="O168" s="137"/>
      <c r="P168" s="137"/>
      <c r="Q168" s="140"/>
      <c r="R168" s="137"/>
      <c r="S168" s="137"/>
      <c r="T168" s="137"/>
      <c r="U168" s="137"/>
      <c r="V168" s="137"/>
      <c r="W168" s="137"/>
      <c r="X168" s="137"/>
      <c r="Y168" s="137"/>
      <c r="Z168" s="137"/>
      <c r="AA168" s="137"/>
      <c r="AB168" s="137"/>
      <c r="AC168" s="137"/>
      <c r="AD168" s="137"/>
      <c r="AE168" s="137"/>
      <c r="AF168" s="137"/>
      <c r="AG168" s="137"/>
      <c r="AH168" s="137"/>
      <c r="AI168" s="137"/>
      <c r="AJ168" s="137"/>
      <c r="AK168" s="137"/>
      <c r="AL168" s="137"/>
      <c r="AM168" s="137"/>
      <c r="AN168" s="137"/>
      <c r="AO168" s="137"/>
      <c r="AP168" s="137"/>
      <c r="AQ168" s="137"/>
      <c r="AR168" s="137"/>
      <c r="AS168" s="137"/>
    </row>
    <row r="169" ht="18.0" customHeight="1">
      <c r="A169" s="137"/>
      <c r="B169" s="137"/>
      <c r="C169" s="137"/>
      <c r="D169" s="137"/>
      <c r="E169" s="137"/>
      <c r="F169" s="137"/>
      <c r="G169" s="138"/>
      <c r="H169" s="139"/>
      <c r="I169" s="137"/>
      <c r="J169" s="137"/>
      <c r="K169" s="137"/>
      <c r="L169" s="137"/>
      <c r="M169" s="137"/>
      <c r="N169" s="137"/>
      <c r="O169" s="137"/>
      <c r="P169" s="137"/>
      <c r="Q169" s="140"/>
      <c r="R169" s="137"/>
      <c r="S169" s="137"/>
      <c r="T169" s="137"/>
      <c r="U169" s="137"/>
      <c r="V169" s="137"/>
      <c r="W169" s="137"/>
      <c r="X169" s="137"/>
      <c r="Y169" s="137"/>
      <c r="Z169" s="137"/>
      <c r="AA169" s="137"/>
      <c r="AB169" s="137"/>
      <c r="AC169" s="137"/>
      <c r="AD169" s="137"/>
      <c r="AE169" s="137"/>
      <c r="AF169" s="137"/>
      <c r="AG169" s="137"/>
      <c r="AH169" s="137"/>
      <c r="AI169" s="137"/>
      <c r="AJ169" s="137"/>
      <c r="AK169" s="137"/>
      <c r="AL169" s="137"/>
      <c r="AM169" s="137"/>
      <c r="AN169" s="137"/>
      <c r="AO169" s="137"/>
      <c r="AP169" s="137"/>
      <c r="AQ169" s="137"/>
      <c r="AR169" s="137"/>
      <c r="AS169" s="137"/>
    </row>
    <row r="170" ht="18.0" customHeight="1">
      <c r="A170" s="137"/>
      <c r="B170" s="137"/>
      <c r="C170" s="137"/>
      <c r="D170" s="137"/>
      <c r="E170" s="137"/>
      <c r="F170" s="137"/>
      <c r="G170" s="138"/>
      <c r="H170" s="139"/>
      <c r="I170" s="137"/>
      <c r="J170" s="137"/>
      <c r="K170" s="137"/>
      <c r="L170" s="137"/>
      <c r="M170" s="137"/>
      <c r="N170" s="137"/>
      <c r="O170" s="137"/>
      <c r="P170" s="137"/>
      <c r="Q170" s="140"/>
      <c r="R170" s="137"/>
      <c r="S170" s="137"/>
      <c r="T170" s="137"/>
      <c r="U170" s="137"/>
      <c r="V170" s="137"/>
      <c r="W170" s="137"/>
      <c r="X170" s="137"/>
      <c r="Y170" s="137"/>
      <c r="Z170" s="137"/>
      <c r="AA170" s="137"/>
      <c r="AB170" s="137"/>
      <c r="AC170" s="137"/>
      <c r="AD170" s="137"/>
      <c r="AE170" s="137"/>
      <c r="AF170" s="137"/>
      <c r="AG170" s="137"/>
      <c r="AH170" s="137"/>
      <c r="AI170" s="137"/>
      <c r="AJ170" s="137"/>
      <c r="AK170" s="137"/>
      <c r="AL170" s="137"/>
      <c r="AM170" s="137"/>
      <c r="AN170" s="137"/>
      <c r="AO170" s="137"/>
      <c r="AP170" s="137"/>
      <c r="AQ170" s="137"/>
      <c r="AR170" s="137"/>
      <c r="AS170" s="137"/>
    </row>
    <row r="171" ht="18.0" customHeight="1">
      <c r="A171" s="137"/>
      <c r="B171" s="137"/>
      <c r="C171" s="137"/>
      <c r="D171" s="137"/>
      <c r="E171" s="137"/>
      <c r="F171" s="137"/>
      <c r="G171" s="138"/>
      <c r="H171" s="139"/>
      <c r="I171" s="137"/>
      <c r="J171" s="137"/>
      <c r="K171" s="137"/>
      <c r="L171" s="137"/>
      <c r="M171" s="137"/>
      <c r="N171" s="137"/>
      <c r="O171" s="137"/>
      <c r="P171" s="137"/>
      <c r="Q171" s="140"/>
      <c r="R171" s="137"/>
      <c r="S171" s="137"/>
      <c r="T171" s="137"/>
      <c r="U171" s="137"/>
      <c r="V171" s="137"/>
      <c r="W171" s="137"/>
      <c r="X171" s="137"/>
      <c r="Y171" s="137"/>
      <c r="Z171" s="137"/>
      <c r="AA171" s="137"/>
      <c r="AB171" s="137"/>
      <c r="AC171" s="137"/>
      <c r="AD171" s="137"/>
      <c r="AE171" s="137"/>
      <c r="AF171" s="137"/>
      <c r="AG171" s="137"/>
      <c r="AH171" s="137"/>
      <c r="AI171" s="137"/>
      <c r="AJ171" s="137"/>
      <c r="AK171" s="137"/>
      <c r="AL171" s="137"/>
      <c r="AM171" s="137"/>
      <c r="AN171" s="137"/>
      <c r="AO171" s="137"/>
      <c r="AP171" s="137"/>
      <c r="AQ171" s="137"/>
      <c r="AR171" s="137"/>
      <c r="AS171" s="137"/>
    </row>
    <row r="172" ht="18.0" customHeight="1">
      <c r="A172" s="137"/>
      <c r="B172" s="137"/>
      <c r="C172" s="137"/>
      <c r="D172" s="137"/>
      <c r="E172" s="137"/>
      <c r="F172" s="137"/>
      <c r="G172" s="138"/>
      <c r="H172" s="139"/>
      <c r="I172" s="137"/>
      <c r="J172" s="137"/>
      <c r="K172" s="137"/>
      <c r="L172" s="137"/>
      <c r="M172" s="137"/>
      <c r="N172" s="137"/>
      <c r="O172" s="137"/>
      <c r="P172" s="137"/>
      <c r="Q172" s="140"/>
      <c r="R172" s="137"/>
      <c r="S172" s="137"/>
      <c r="T172" s="137"/>
      <c r="U172" s="137"/>
      <c r="V172" s="137"/>
      <c r="W172" s="137"/>
      <c r="X172" s="137"/>
      <c r="Y172" s="137"/>
      <c r="Z172" s="137"/>
      <c r="AA172" s="137"/>
      <c r="AB172" s="137"/>
      <c r="AC172" s="137"/>
      <c r="AD172" s="137"/>
      <c r="AE172" s="137"/>
      <c r="AF172" s="137"/>
      <c r="AG172" s="137"/>
      <c r="AH172" s="137"/>
      <c r="AI172" s="137"/>
      <c r="AJ172" s="137"/>
      <c r="AK172" s="137"/>
      <c r="AL172" s="137"/>
      <c r="AM172" s="137"/>
      <c r="AN172" s="137"/>
      <c r="AO172" s="137"/>
      <c r="AP172" s="137"/>
      <c r="AQ172" s="137"/>
      <c r="AR172" s="137"/>
      <c r="AS172" s="137"/>
    </row>
    <row r="173" ht="18.0" customHeight="1">
      <c r="A173" s="137"/>
      <c r="B173" s="137"/>
      <c r="C173" s="137"/>
      <c r="D173" s="137"/>
      <c r="E173" s="137"/>
      <c r="F173" s="137"/>
      <c r="G173" s="138"/>
      <c r="H173" s="139"/>
      <c r="I173" s="137"/>
      <c r="J173" s="137"/>
      <c r="K173" s="137"/>
      <c r="L173" s="137"/>
      <c r="M173" s="137"/>
      <c r="N173" s="137"/>
      <c r="O173" s="137"/>
      <c r="P173" s="137"/>
      <c r="Q173" s="140"/>
      <c r="R173" s="137"/>
      <c r="S173" s="137"/>
      <c r="T173" s="137"/>
      <c r="U173" s="137"/>
      <c r="V173" s="137"/>
      <c r="W173" s="137"/>
      <c r="X173" s="137"/>
      <c r="Y173" s="137"/>
      <c r="Z173" s="137"/>
      <c r="AA173" s="137"/>
      <c r="AB173" s="137"/>
      <c r="AC173" s="137"/>
      <c r="AD173" s="137"/>
      <c r="AE173" s="137"/>
      <c r="AF173" s="137"/>
      <c r="AG173" s="137"/>
      <c r="AH173" s="137"/>
      <c r="AI173" s="137"/>
      <c r="AJ173" s="137"/>
      <c r="AK173" s="137"/>
      <c r="AL173" s="137"/>
      <c r="AM173" s="137"/>
      <c r="AN173" s="137"/>
      <c r="AO173" s="137"/>
      <c r="AP173" s="137"/>
      <c r="AQ173" s="137"/>
      <c r="AR173" s="137"/>
      <c r="AS173" s="137"/>
    </row>
    <row r="174" ht="18.0" customHeight="1">
      <c r="A174" s="137"/>
      <c r="B174" s="137"/>
      <c r="C174" s="137"/>
      <c r="D174" s="137"/>
      <c r="E174" s="137"/>
      <c r="F174" s="137"/>
      <c r="G174" s="138"/>
      <c r="H174" s="139"/>
      <c r="I174" s="137"/>
      <c r="J174" s="137"/>
      <c r="K174" s="137"/>
      <c r="L174" s="137"/>
      <c r="M174" s="137"/>
      <c r="N174" s="137"/>
      <c r="O174" s="137"/>
      <c r="P174" s="137"/>
      <c r="Q174" s="140"/>
      <c r="R174" s="137"/>
      <c r="S174" s="137"/>
      <c r="T174" s="137"/>
      <c r="U174" s="137"/>
      <c r="V174" s="137"/>
      <c r="W174" s="137"/>
      <c r="X174" s="137"/>
      <c r="Y174" s="137"/>
      <c r="Z174" s="137"/>
      <c r="AA174" s="137"/>
      <c r="AB174" s="137"/>
      <c r="AC174" s="137"/>
      <c r="AD174" s="137"/>
      <c r="AE174" s="137"/>
      <c r="AF174" s="137"/>
      <c r="AG174" s="137"/>
      <c r="AH174" s="137"/>
      <c r="AI174" s="137"/>
      <c r="AJ174" s="137"/>
      <c r="AK174" s="137"/>
      <c r="AL174" s="137"/>
      <c r="AM174" s="137"/>
      <c r="AN174" s="137"/>
      <c r="AO174" s="137"/>
      <c r="AP174" s="137"/>
      <c r="AQ174" s="137"/>
      <c r="AR174" s="137"/>
      <c r="AS174" s="137"/>
    </row>
    <row r="175" ht="18.0" customHeight="1">
      <c r="A175" s="137"/>
      <c r="B175" s="137"/>
      <c r="C175" s="137"/>
      <c r="D175" s="137"/>
      <c r="E175" s="137"/>
      <c r="F175" s="137"/>
      <c r="G175" s="138"/>
      <c r="H175" s="139"/>
      <c r="I175" s="137"/>
      <c r="J175" s="137"/>
      <c r="K175" s="137"/>
      <c r="L175" s="137"/>
      <c r="M175" s="137"/>
      <c r="N175" s="137"/>
      <c r="O175" s="137"/>
      <c r="P175" s="137"/>
      <c r="Q175" s="140"/>
      <c r="R175" s="137"/>
      <c r="S175" s="137"/>
      <c r="T175" s="137"/>
      <c r="U175" s="137"/>
      <c r="V175" s="137"/>
      <c r="W175" s="137"/>
      <c r="X175" s="137"/>
      <c r="Y175" s="137"/>
      <c r="Z175" s="137"/>
      <c r="AA175" s="137"/>
      <c r="AB175" s="137"/>
      <c r="AC175" s="137"/>
      <c r="AD175" s="137"/>
      <c r="AE175" s="137"/>
      <c r="AF175" s="137"/>
      <c r="AG175" s="137"/>
      <c r="AH175" s="137"/>
      <c r="AI175" s="137"/>
      <c r="AJ175" s="137"/>
      <c r="AK175" s="137"/>
      <c r="AL175" s="137"/>
      <c r="AM175" s="137"/>
      <c r="AN175" s="137"/>
      <c r="AO175" s="137"/>
      <c r="AP175" s="137"/>
      <c r="AQ175" s="137"/>
      <c r="AR175" s="137"/>
      <c r="AS175" s="137"/>
    </row>
    <row r="176" ht="18.0" customHeight="1">
      <c r="A176" s="137"/>
      <c r="B176" s="137"/>
      <c r="C176" s="137"/>
      <c r="D176" s="137"/>
      <c r="E176" s="137"/>
      <c r="F176" s="137"/>
      <c r="G176" s="138"/>
      <c r="H176" s="139"/>
      <c r="I176" s="137"/>
      <c r="J176" s="137"/>
      <c r="K176" s="137"/>
      <c r="L176" s="137"/>
      <c r="M176" s="137"/>
      <c r="N176" s="137"/>
      <c r="O176" s="137"/>
      <c r="P176" s="137"/>
      <c r="Q176" s="140"/>
      <c r="R176" s="137"/>
      <c r="S176" s="137"/>
      <c r="T176" s="137"/>
      <c r="U176" s="137"/>
      <c r="V176" s="137"/>
      <c r="W176" s="137"/>
      <c r="X176" s="137"/>
      <c r="Y176" s="137"/>
      <c r="Z176" s="137"/>
      <c r="AA176" s="137"/>
      <c r="AB176" s="137"/>
      <c r="AC176" s="137"/>
      <c r="AD176" s="137"/>
      <c r="AE176" s="137"/>
      <c r="AF176" s="137"/>
      <c r="AG176" s="137"/>
      <c r="AH176" s="137"/>
      <c r="AI176" s="137"/>
      <c r="AJ176" s="137"/>
      <c r="AK176" s="137"/>
      <c r="AL176" s="137"/>
      <c r="AM176" s="137"/>
      <c r="AN176" s="137"/>
      <c r="AO176" s="137"/>
      <c r="AP176" s="137"/>
      <c r="AQ176" s="137"/>
      <c r="AR176" s="137"/>
      <c r="AS176" s="137"/>
    </row>
    <row r="177" ht="18.0" customHeight="1">
      <c r="A177" s="137"/>
      <c r="B177" s="137"/>
      <c r="C177" s="137"/>
      <c r="D177" s="137"/>
      <c r="E177" s="137"/>
      <c r="F177" s="137"/>
      <c r="G177" s="138"/>
      <c r="H177" s="139"/>
      <c r="I177" s="137"/>
      <c r="J177" s="137"/>
      <c r="K177" s="137"/>
      <c r="L177" s="137"/>
      <c r="M177" s="137"/>
      <c r="N177" s="137"/>
      <c r="O177" s="137"/>
      <c r="P177" s="137"/>
      <c r="Q177" s="140"/>
      <c r="R177" s="137"/>
      <c r="S177" s="137"/>
      <c r="T177" s="137"/>
      <c r="U177" s="137"/>
      <c r="V177" s="137"/>
      <c r="W177" s="137"/>
      <c r="X177" s="137"/>
      <c r="Y177" s="137"/>
      <c r="Z177" s="137"/>
      <c r="AA177" s="137"/>
      <c r="AB177" s="137"/>
      <c r="AC177" s="137"/>
      <c r="AD177" s="137"/>
      <c r="AE177" s="137"/>
      <c r="AF177" s="137"/>
      <c r="AG177" s="137"/>
      <c r="AH177" s="137"/>
      <c r="AI177" s="137"/>
      <c r="AJ177" s="137"/>
      <c r="AK177" s="137"/>
      <c r="AL177" s="137"/>
      <c r="AM177" s="137"/>
      <c r="AN177" s="137"/>
      <c r="AO177" s="137"/>
      <c r="AP177" s="137"/>
      <c r="AQ177" s="137"/>
      <c r="AR177" s="137"/>
      <c r="AS177" s="137"/>
    </row>
    <row r="178" ht="18.0" customHeight="1">
      <c r="A178" s="137"/>
      <c r="B178" s="137"/>
      <c r="C178" s="137"/>
      <c r="D178" s="137"/>
      <c r="E178" s="137"/>
      <c r="F178" s="137"/>
      <c r="G178" s="138"/>
      <c r="H178" s="139"/>
      <c r="I178" s="137"/>
      <c r="J178" s="137"/>
      <c r="K178" s="137"/>
      <c r="L178" s="137"/>
      <c r="M178" s="137"/>
      <c r="N178" s="137"/>
      <c r="O178" s="137"/>
      <c r="P178" s="137"/>
      <c r="Q178" s="140"/>
      <c r="R178" s="137"/>
      <c r="S178" s="137"/>
      <c r="T178" s="137"/>
      <c r="U178" s="137"/>
      <c r="V178" s="137"/>
      <c r="W178" s="137"/>
      <c r="X178" s="137"/>
      <c r="Y178" s="137"/>
      <c r="Z178" s="137"/>
      <c r="AA178" s="137"/>
      <c r="AB178" s="137"/>
      <c r="AC178" s="137"/>
      <c r="AD178" s="137"/>
      <c r="AE178" s="137"/>
      <c r="AF178" s="137"/>
      <c r="AG178" s="137"/>
      <c r="AH178" s="137"/>
      <c r="AI178" s="137"/>
      <c r="AJ178" s="137"/>
      <c r="AK178" s="137"/>
      <c r="AL178" s="137"/>
      <c r="AM178" s="137"/>
      <c r="AN178" s="137"/>
      <c r="AO178" s="137"/>
      <c r="AP178" s="137"/>
      <c r="AQ178" s="137"/>
      <c r="AR178" s="137"/>
      <c r="AS178" s="137"/>
    </row>
    <row r="179" ht="18.0" customHeight="1">
      <c r="A179" s="137"/>
      <c r="B179" s="137"/>
      <c r="C179" s="137"/>
      <c r="D179" s="137"/>
      <c r="E179" s="137"/>
      <c r="F179" s="137"/>
      <c r="G179" s="138"/>
      <c r="H179" s="139"/>
      <c r="I179" s="137"/>
      <c r="J179" s="137"/>
      <c r="K179" s="137"/>
      <c r="L179" s="137"/>
      <c r="M179" s="137"/>
      <c r="N179" s="137"/>
      <c r="O179" s="137"/>
      <c r="P179" s="137"/>
      <c r="Q179" s="140"/>
      <c r="R179" s="137"/>
      <c r="S179" s="137"/>
      <c r="T179" s="137"/>
      <c r="U179" s="137"/>
      <c r="V179" s="137"/>
      <c r="W179" s="137"/>
      <c r="X179" s="137"/>
      <c r="Y179" s="137"/>
      <c r="Z179" s="137"/>
      <c r="AA179" s="137"/>
      <c r="AB179" s="137"/>
      <c r="AC179" s="137"/>
      <c r="AD179" s="137"/>
      <c r="AE179" s="137"/>
      <c r="AF179" s="137"/>
      <c r="AG179" s="137"/>
      <c r="AH179" s="137"/>
      <c r="AI179" s="137"/>
      <c r="AJ179" s="137"/>
      <c r="AK179" s="137"/>
      <c r="AL179" s="137"/>
      <c r="AM179" s="137"/>
      <c r="AN179" s="137"/>
      <c r="AO179" s="137"/>
      <c r="AP179" s="137"/>
      <c r="AQ179" s="137"/>
      <c r="AR179" s="137"/>
      <c r="AS179" s="137"/>
    </row>
    <row r="180" ht="18.0" customHeight="1">
      <c r="A180" s="137"/>
      <c r="B180" s="137"/>
      <c r="C180" s="137"/>
      <c r="D180" s="137"/>
      <c r="E180" s="137"/>
      <c r="F180" s="137"/>
      <c r="G180" s="138"/>
      <c r="H180" s="139"/>
      <c r="I180" s="137"/>
      <c r="J180" s="137"/>
      <c r="K180" s="137"/>
      <c r="L180" s="137"/>
      <c r="M180" s="137"/>
      <c r="N180" s="137"/>
      <c r="O180" s="137"/>
      <c r="P180" s="137"/>
      <c r="Q180" s="140"/>
      <c r="R180" s="137"/>
      <c r="S180" s="137"/>
      <c r="T180" s="137"/>
      <c r="U180" s="137"/>
      <c r="V180" s="137"/>
      <c r="W180" s="137"/>
      <c r="X180" s="137"/>
      <c r="Y180" s="137"/>
      <c r="Z180" s="137"/>
      <c r="AA180" s="137"/>
      <c r="AB180" s="137"/>
      <c r="AC180" s="137"/>
      <c r="AD180" s="137"/>
      <c r="AE180" s="137"/>
      <c r="AF180" s="137"/>
      <c r="AG180" s="137"/>
      <c r="AH180" s="137"/>
      <c r="AI180" s="137"/>
      <c r="AJ180" s="137"/>
      <c r="AK180" s="137"/>
      <c r="AL180" s="137"/>
      <c r="AM180" s="137"/>
      <c r="AN180" s="137"/>
      <c r="AO180" s="137"/>
      <c r="AP180" s="137"/>
      <c r="AQ180" s="137"/>
      <c r="AR180" s="137"/>
      <c r="AS180" s="137"/>
    </row>
    <row r="181" ht="18.0" customHeight="1">
      <c r="A181" s="137"/>
      <c r="B181" s="137"/>
      <c r="C181" s="137"/>
      <c r="D181" s="137"/>
      <c r="E181" s="137"/>
      <c r="F181" s="137"/>
      <c r="G181" s="138"/>
      <c r="H181" s="139"/>
      <c r="I181" s="137"/>
      <c r="J181" s="137"/>
      <c r="K181" s="137"/>
      <c r="L181" s="137"/>
      <c r="M181" s="137"/>
      <c r="N181" s="137"/>
      <c r="O181" s="137"/>
      <c r="P181" s="137"/>
      <c r="Q181" s="140"/>
      <c r="R181" s="137"/>
      <c r="S181" s="137"/>
      <c r="T181" s="137"/>
      <c r="U181" s="137"/>
      <c r="V181" s="137"/>
      <c r="W181" s="137"/>
      <c r="X181" s="137"/>
      <c r="Y181" s="137"/>
      <c r="Z181" s="137"/>
      <c r="AA181" s="137"/>
      <c r="AB181" s="137"/>
      <c r="AC181" s="137"/>
      <c r="AD181" s="137"/>
      <c r="AE181" s="137"/>
      <c r="AF181" s="137"/>
      <c r="AG181" s="137"/>
      <c r="AH181" s="137"/>
      <c r="AI181" s="137"/>
      <c r="AJ181" s="137"/>
      <c r="AK181" s="137"/>
      <c r="AL181" s="137"/>
      <c r="AM181" s="137"/>
      <c r="AN181" s="137"/>
      <c r="AO181" s="137"/>
      <c r="AP181" s="137"/>
      <c r="AQ181" s="137"/>
      <c r="AR181" s="137"/>
      <c r="AS181" s="137"/>
    </row>
    <row r="182" ht="18.0" customHeight="1">
      <c r="A182" s="137"/>
      <c r="B182" s="137"/>
      <c r="C182" s="137"/>
      <c r="D182" s="137"/>
      <c r="E182" s="137"/>
      <c r="F182" s="137"/>
      <c r="G182" s="138"/>
      <c r="H182" s="139"/>
      <c r="I182" s="137"/>
      <c r="J182" s="137"/>
      <c r="K182" s="137"/>
      <c r="L182" s="137"/>
      <c r="M182" s="137"/>
      <c r="N182" s="137"/>
      <c r="O182" s="137"/>
      <c r="P182" s="137"/>
      <c r="Q182" s="140"/>
      <c r="R182" s="137"/>
      <c r="S182" s="137"/>
      <c r="T182" s="137"/>
      <c r="U182" s="137"/>
      <c r="V182" s="137"/>
      <c r="W182" s="137"/>
      <c r="X182" s="137"/>
      <c r="Y182" s="137"/>
      <c r="Z182" s="137"/>
      <c r="AA182" s="137"/>
      <c r="AB182" s="137"/>
      <c r="AC182" s="137"/>
      <c r="AD182" s="137"/>
      <c r="AE182" s="137"/>
      <c r="AF182" s="137"/>
      <c r="AG182" s="137"/>
      <c r="AH182" s="137"/>
      <c r="AI182" s="137"/>
      <c r="AJ182" s="137"/>
      <c r="AK182" s="137"/>
      <c r="AL182" s="137"/>
      <c r="AM182" s="137"/>
      <c r="AN182" s="137"/>
      <c r="AO182" s="137"/>
      <c r="AP182" s="137"/>
      <c r="AQ182" s="137"/>
      <c r="AR182" s="137"/>
      <c r="AS182" s="137"/>
    </row>
    <row r="183" ht="18.0" customHeight="1">
      <c r="A183" s="137"/>
      <c r="B183" s="137"/>
      <c r="C183" s="137"/>
      <c r="D183" s="137"/>
      <c r="E183" s="137"/>
      <c r="F183" s="137"/>
      <c r="G183" s="138"/>
      <c r="H183" s="139"/>
      <c r="I183" s="137"/>
      <c r="J183" s="137"/>
      <c r="K183" s="137"/>
      <c r="L183" s="137"/>
      <c r="M183" s="137"/>
      <c r="N183" s="137"/>
      <c r="O183" s="137"/>
      <c r="P183" s="137"/>
      <c r="Q183" s="140"/>
      <c r="R183" s="137"/>
      <c r="S183" s="137"/>
      <c r="T183" s="137"/>
      <c r="U183" s="137"/>
      <c r="V183" s="137"/>
      <c r="W183" s="137"/>
      <c r="X183" s="137"/>
      <c r="Y183" s="137"/>
      <c r="Z183" s="137"/>
      <c r="AA183" s="137"/>
      <c r="AB183" s="137"/>
      <c r="AC183" s="137"/>
      <c r="AD183" s="137"/>
      <c r="AE183" s="137"/>
      <c r="AF183" s="137"/>
      <c r="AG183" s="137"/>
      <c r="AH183" s="137"/>
      <c r="AI183" s="137"/>
      <c r="AJ183" s="137"/>
      <c r="AK183" s="137"/>
      <c r="AL183" s="137"/>
      <c r="AM183" s="137"/>
      <c r="AN183" s="137"/>
      <c r="AO183" s="137"/>
      <c r="AP183" s="137"/>
      <c r="AQ183" s="137"/>
      <c r="AR183" s="137"/>
      <c r="AS183" s="137"/>
    </row>
    <row r="184" ht="18.0" customHeight="1">
      <c r="A184" s="137"/>
      <c r="B184" s="137"/>
      <c r="C184" s="137"/>
      <c r="D184" s="137"/>
      <c r="E184" s="137"/>
      <c r="F184" s="137"/>
      <c r="G184" s="138"/>
      <c r="H184" s="139"/>
      <c r="I184" s="137"/>
      <c r="J184" s="137"/>
      <c r="K184" s="137"/>
      <c r="L184" s="137"/>
      <c r="M184" s="137"/>
      <c r="N184" s="137"/>
      <c r="O184" s="137"/>
      <c r="P184" s="137"/>
      <c r="Q184" s="140"/>
      <c r="R184" s="137"/>
      <c r="S184" s="137"/>
      <c r="T184" s="137"/>
      <c r="U184" s="137"/>
      <c r="V184" s="137"/>
      <c r="W184" s="137"/>
      <c r="X184" s="137"/>
      <c r="Y184" s="137"/>
      <c r="Z184" s="137"/>
      <c r="AA184" s="137"/>
      <c r="AB184" s="137"/>
      <c r="AC184" s="137"/>
      <c r="AD184" s="137"/>
      <c r="AE184" s="137"/>
      <c r="AF184" s="137"/>
      <c r="AG184" s="137"/>
      <c r="AH184" s="137"/>
      <c r="AI184" s="137"/>
      <c r="AJ184" s="137"/>
      <c r="AK184" s="137"/>
      <c r="AL184" s="137"/>
      <c r="AM184" s="137"/>
      <c r="AN184" s="137"/>
      <c r="AO184" s="137"/>
      <c r="AP184" s="137"/>
      <c r="AQ184" s="137"/>
      <c r="AR184" s="137"/>
      <c r="AS184" s="137"/>
    </row>
    <row r="185" ht="18.0" customHeight="1">
      <c r="A185" s="137"/>
      <c r="B185" s="137"/>
      <c r="C185" s="137"/>
      <c r="D185" s="137"/>
      <c r="E185" s="137"/>
      <c r="F185" s="137"/>
      <c r="G185" s="138"/>
      <c r="H185" s="139"/>
      <c r="I185" s="137"/>
      <c r="J185" s="137"/>
      <c r="K185" s="137"/>
      <c r="L185" s="137"/>
      <c r="M185" s="137"/>
      <c r="N185" s="137"/>
      <c r="O185" s="137"/>
      <c r="P185" s="137"/>
      <c r="Q185" s="140"/>
      <c r="R185" s="137"/>
      <c r="S185" s="137"/>
      <c r="T185" s="137"/>
      <c r="U185" s="137"/>
      <c r="V185" s="137"/>
      <c r="W185" s="137"/>
      <c r="X185" s="137"/>
      <c r="Y185" s="137"/>
      <c r="Z185" s="137"/>
      <c r="AA185" s="137"/>
      <c r="AB185" s="137"/>
      <c r="AC185" s="137"/>
      <c r="AD185" s="137"/>
      <c r="AE185" s="137"/>
      <c r="AF185" s="137"/>
      <c r="AG185" s="137"/>
      <c r="AH185" s="137"/>
      <c r="AI185" s="137"/>
      <c r="AJ185" s="137"/>
      <c r="AK185" s="137"/>
      <c r="AL185" s="137"/>
      <c r="AM185" s="137"/>
      <c r="AN185" s="137"/>
      <c r="AO185" s="137"/>
      <c r="AP185" s="137"/>
      <c r="AQ185" s="137"/>
      <c r="AR185" s="137"/>
      <c r="AS185" s="137"/>
    </row>
    <row r="186" ht="18.0" customHeight="1">
      <c r="A186" s="137"/>
      <c r="B186" s="137"/>
      <c r="C186" s="137"/>
      <c r="D186" s="137"/>
      <c r="E186" s="137"/>
      <c r="F186" s="137"/>
      <c r="G186" s="138"/>
      <c r="H186" s="139"/>
      <c r="I186" s="137"/>
      <c r="J186" s="137"/>
      <c r="K186" s="137"/>
      <c r="L186" s="137"/>
      <c r="M186" s="137"/>
      <c r="N186" s="137"/>
      <c r="O186" s="137"/>
      <c r="P186" s="137"/>
      <c r="Q186" s="140"/>
      <c r="R186" s="137"/>
      <c r="S186" s="137"/>
      <c r="T186" s="137"/>
      <c r="U186" s="137"/>
      <c r="V186" s="137"/>
      <c r="W186" s="137"/>
      <c r="X186" s="137"/>
      <c r="Y186" s="137"/>
      <c r="Z186" s="137"/>
      <c r="AA186" s="137"/>
      <c r="AB186" s="137"/>
      <c r="AC186" s="137"/>
      <c r="AD186" s="137"/>
      <c r="AE186" s="137"/>
      <c r="AF186" s="137"/>
      <c r="AG186" s="137"/>
      <c r="AH186" s="137"/>
      <c r="AI186" s="137"/>
      <c r="AJ186" s="137"/>
      <c r="AK186" s="137"/>
      <c r="AL186" s="137"/>
      <c r="AM186" s="137"/>
      <c r="AN186" s="137"/>
      <c r="AO186" s="137"/>
      <c r="AP186" s="137"/>
      <c r="AQ186" s="137"/>
      <c r="AR186" s="137"/>
      <c r="AS186" s="137"/>
    </row>
    <row r="187" ht="18.0" customHeight="1">
      <c r="A187" s="137"/>
      <c r="B187" s="137"/>
      <c r="C187" s="137"/>
      <c r="D187" s="137"/>
      <c r="E187" s="137"/>
      <c r="F187" s="137"/>
      <c r="G187" s="138"/>
      <c r="H187" s="139"/>
      <c r="I187" s="137"/>
      <c r="J187" s="137"/>
      <c r="K187" s="137"/>
      <c r="L187" s="137"/>
      <c r="M187" s="137"/>
      <c r="N187" s="137"/>
      <c r="O187" s="137"/>
      <c r="P187" s="137"/>
      <c r="Q187" s="140"/>
      <c r="R187" s="137"/>
      <c r="S187" s="137"/>
      <c r="T187" s="137"/>
      <c r="U187" s="137"/>
      <c r="V187" s="137"/>
      <c r="W187" s="137"/>
      <c r="X187" s="137"/>
      <c r="Y187" s="137"/>
      <c r="Z187" s="137"/>
      <c r="AA187" s="137"/>
      <c r="AB187" s="137"/>
      <c r="AC187" s="137"/>
      <c r="AD187" s="137"/>
      <c r="AE187" s="137"/>
      <c r="AF187" s="137"/>
      <c r="AG187" s="137"/>
      <c r="AH187" s="137"/>
      <c r="AI187" s="137"/>
      <c r="AJ187" s="137"/>
      <c r="AK187" s="137"/>
      <c r="AL187" s="137"/>
      <c r="AM187" s="137"/>
      <c r="AN187" s="137"/>
      <c r="AO187" s="137"/>
      <c r="AP187" s="137"/>
      <c r="AQ187" s="137"/>
      <c r="AR187" s="137"/>
      <c r="AS187" s="137"/>
    </row>
    <row r="188" ht="18.0" customHeight="1">
      <c r="A188" s="137"/>
      <c r="B188" s="137"/>
      <c r="C188" s="137"/>
      <c r="D188" s="137"/>
      <c r="E188" s="137"/>
      <c r="F188" s="137"/>
      <c r="G188" s="138"/>
      <c r="H188" s="139"/>
      <c r="I188" s="137"/>
      <c r="J188" s="137"/>
      <c r="K188" s="137"/>
      <c r="L188" s="137"/>
      <c r="M188" s="137"/>
      <c r="N188" s="137"/>
      <c r="O188" s="137"/>
      <c r="P188" s="137"/>
      <c r="Q188" s="140"/>
      <c r="R188" s="137"/>
      <c r="S188" s="137"/>
      <c r="T188" s="137"/>
      <c r="U188" s="137"/>
      <c r="V188" s="137"/>
      <c r="W188" s="137"/>
      <c r="X188" s="137"/>
      <c r="Y188" s="137"/>
      <c r="Z188" s="137"/>
      <c r="AA188" s="137"/>
      <c r="AB188" s="137"/>
      <c r="AC188" s="137"/>
      <c r="AD188" s="137"/>
      <c r="AE188" s="137"/>
      <c r="AF188" s="137"/>
      <c r="AG188" s="137"/>
      <c r="AH188" s="137"/>
      <c r="AI188" s="137"/>
      <c r="AJ188" s="137"/>
      <c r="AK188" s="137"/>
      <c r="AL188" s="137"/>
      <c r="AM188" s="137"/>
      <c r="AN188" s="137"/>
      <c r="AO188" s="137"/>
      <c r="AP188" s="137"/>
      <c r="AQ188" s="137"/>
      <c r="AR188" s="137"/>
      <c r="AS188" s="137"/>
    </row>
    <row r="189" ht="18.0" customHeight="1">
      <c r="A189" s="137"/>
      <c r="B189" s="137"/>
      <c r="C189" s="137"/>
      <c r="D189" s="137"/>
      <c r="E189" s="137"/>
      <c r="F189" s="137"/>
      <c r="G189" s="138"/>
      <c r="H189" s="139"/>
      <c r="I189" s="137"/>
      <c r="J189" s="137"/>
      <c r="K189" s="137"/>
      <c r="L189" s="137"/>
      <c r="M189" s="137"/>
      <c r="N189" s="137"/>
      <c r="O189" s="137"/>
      <c r="P189" s="137"/>
      <c r="Q189" s="140"/>
      <c r="R189" s="137"/>
      <c r="S189" s="137"/>
      <c r="T189" s="137"/>
      <c r="U189" s="137"/>
      <c r="V189" s="137"/>
      <c r="W189" s="137"/>
      <c r="X189" s="137"/>
      <c r="Y189" s="137"/>
      <c r="Z189" s="137"/>
      <c r="AA189" s="137"/>
      <c r="AB189" s="137"/>
      <c r="AC189" s="137"/>
      <c r="AD189" s="137"/>
      <c r="AE189" s="137"/>
      <c r="AF189" s="137"/>
      <c r="AG189" s="137"/>
      <c r="AH189" s="137"/>
      <c r="AI189" s="137"/>
      <c r="AJ189" s="137"/>
      <c r="AK189" s="137"/>
      <c r="AL189" s="137"/>
      <c r="AM189" s="137"/>
      <c r="AN189" s="137"/>
      <c r="AO189" s="137"/>
      <c r="AP189" s="137"/>
      <c r="AQ189" s="137"/>
      <c r="AR189" s="137"/>
      <c r="AS189" s="137"/>
    </row>
    <row r="190" ht="18.0" customHeight="1">
      <c r="A190" s="137"/>
      <c r="B190" s="137"/>
      <c r="C190" s="137"/>
      <c r="D190" s="137"/>
      <c r="E190" s="137"/>
      <c r="F190" s="137"/>
      <c r="G190" s="138"/>
      <c r="H190" s="139"/>
      <c r="I190" s="137"/>
      <c r="J190" s="137"/>
      <c r="K190" s="137"/>
      <c r="L190" s="137"/>
      <c r="M190" s="137"/>
      <c r="N190" s="137"/>
      <c r="O190" s="137"/>
      <c r="P190" s="137"/>
      <c r="Q190" s="140"/>
      <c r="R190" s="137"/>
      <c r="S190" s="137"/>
      <c r="T190" s="137"/>
      <c r="U190" s="137"/>
      <c r="V190" s="137"/>
      <c r="W190" s="137"/>
      <c r="X190" s="137"/>
      <c r="Y190" s="137"/>
      <c r="Z190" s="137"/>
      <c r="AA190" s="137"/>
      <c r="AB190" s="137"/>
      <c r="AC190" s="137"/>
      <c r="AD190" s="137"/>
      <c r="AE190" s="137"/>
      <c r="AF190" s="137"/>
      <c r="AG190" s="137"/>
      <c r="AH190" s="137"/>
      <c r="AI190" s="137"/>
      <c r="AJ190" s="137"/>
      <c r="AK190" s="137"/>
      <c r="AL190" s="137"/>
      <c r="AM190" s="137"/>
      <c r="AN190" s="137"/>
      <c r="AO190" s="137"/>
      <c r="AP190" s="137"/>
      <c r="AQ190" s="137"/>
      <c r="AR190" s="137"/>
      <c r="AS190" s="137"/>
    </row>
    <row r="191" ht="18.0" customHeight="1">
      <c r="A191" s="137"/>
      <c r="B191" s="137"/>
      <c r="C191" s="137"/>
      <c r="D191" s="137"/>
      <c r="E191" s="137"/>
      <c r="F191" s="137"/>
      <c r="G191" s="138"/>
      <c r="H191" s="139"/>
      <c r="I191" s="137"/>
      <c r="J191" s="137"/>
      <c r="K191" s="137"/>
      <c r="L191" s="137"/>
      <c r="M191" s="137"/>
      <c r="N191" s="137"/>
      <c r="O191" s="137"/>
      <c r="P191" s="137"/>
      <c r="Q191" s="140"/>
      <c r="R191" s="137"/>
      <c r="S191" s="137"/>
      <c r="T191" s="137"/>
      <c r="U191" s="137"/>
      <c r="V191" s="137"/>
      <c r="W191" s="137"/>
      <c r="X191" s="137"/>
      <c r="Y191" s="137"/>
      <c r="Z191" s="137"/>
      <c r="AA191" s="137"/>
      <c r="AB191" s="137"/>
      <c r="AC191" s="137"/>
      <c r="AD191" s="137"/>
      <c r="AE191" s="137"/>
      <c r="AF191" s="137"/>
      <c r="AG191" s="137"/>
      <c r="AH191" s="137"/>
      <c r="AI191" s="137"/>
      <c r="AJ191" s="137"/>
      <c r="AK191" s="137"/>
      <c r="AL191" s="137"/>
      <c r="AM191" s="137"/>
      <c r="AN191" s="137"/>
      <c r="AO191" s="137"/>
      <c r="AP191" s="137"/>
      <c r="AQ191" s="137"/>
      <c r="AR191" s="137"/>
      <c r="AS191" s="137"/>
    </row>
    <row r="192" ht="18.0" customHeight="1">
      <c r="A192" s="137"/>
      <c r="B192" s="137"/>
      <c r="C192" s="137"/>
      <c r="D192" s="137"/>
      <c r="E192" s="137"/>
      <c r="F192" s="137"/>
      <c r="G192" s="138"/>
      <c r="H192" s="139"/>
      <c r="I192" s="137"/>
      <c r="J192" s="137"/>
      <c r="K192" s="137"/>
      <c r="L192" s="137"/>
      <c r="M192" s="137"/>
      <c r="N192" s="137"/>
      <c r="O192" s="137"/>
      <c r="P192" s="137"/>
      <c r="Q192" s="140"/>
      <c r="R192" s="137"/>
      <c r="S192" s="137"/>
      <c r="T192" s="137"/>
      <c r="U192" s="137"/>
      <c r="V192" s="137"/>
      <c r="W192" s="137"/>
      <c r="X192" s="137"/>
      <c r="Y192" s="137"/>
      <c r="Z192" s="137"/>
      <c r="AA192" s="137"/>
      <c r="AB192" s="137"/>
      <c r="AC192" s="137"/>
      <c r="AD192" s="137"/>
      <c r="AE192" s="137"/>
      <c r="AF192" s="137"/>
      <c r="AG192" s="137"/>
      <c r="AH192" s="137"/>
      <c r="AI192" s="137"/>
      <c r="AJ192" s="137"/>
      <c r="AK192" s="137"/>
      <c r="AL192" s="137"/>
      <c r="AM192" s="137"/>
      <c r="AN192" s="137"/>
      <c r="AO192" s="137"/>
      <c r="AP192" s="137"/>
      <c r="AQ192" s="137"/>
      <c r="AR192" s="137"/>
      <c r="AS192" s="137"/>
    </row>
    <row r="193" ht="18.0" customHeight="1">
      <c r="A193" s="137"/>
      <c r="B193" s="137"/>
      <c r="C193" s="137"/>
      <c r="D193" s="137"/>
      <c r="E193" s="137"/>
      <c r="F193" s="137"/>
      <c r="G193" s="138"/>
      <c r="H193" s="139"/>
      <c r="I193" s="137"/>
      <c r="J193" s="137"/>
      <c r="K193" s="137"/>
      <c r="L193" s="137"/>
      <c r="M193" s="137"/>
      <c r="N193" s="137"/>
      <c r="O193" s="137"/>
      <c r="P193" s="137"/>
      <c r="Q193" s="140"/>
      <c r="R193" s="137"/>
      <c r="S193" s="137"/>
      <c r="T193" s="137"/>
      <c r="U193" s="137"/>
      <c r="V193" s="137"/>
      <c r="W193" s="137"/>
      <c r="X193" s="137"/>
      <c r="Y193" s="137"/>
      <c r="Z193" s="137"/>
      <c r="AA193" s="137"/>
      <c r="AB193" s="137"/>
      <c r="AC193" s="137"/>
      <c r="AD193" s="137"/>
      <c r="AE193" s="137"/>
      <c r="AF193" s="137"/>
      <c r="AG193" s="137"/>
      <c r="AH193" s="137"/>
      <c r="AI193" s="137"/>
      <c r="AJ193" s="137"/>
      <c r="AK193" s="137"/>
      <c r="AL193" s="137"/>
      <c r="AM193" s="137"/>
      <c r="AN193" s="137"/>
      <c r="AO193" s="137"/>
      <c r="AP193" s="137"/>
      <c r="AQ193" s="137"/>
      <c r="AR193" s="137"/>
      <c r="AS193" s="137"/>
    </row>
    <row r="194" ht="18.0" customHeight="1">
      <c r="A194" s="137"/>
      <c r="B194" s="137"/>
      <c r="C194" s="137"/>
      <c r="D194" s="137"/>
      <c r="E194" s="137"/>
      <c r="F194" s="137"/>
      <c r="G194" s="138"/>
      <c r="H194" s="139"/>
      <c r="I194" s="137"/>
      <c r="J194" s="137"/>
      <c r="K194" s="137"/>
      <c r="L194" s="137"/>
      <c r="M194" s="137"/>
      <c r="N194" s="137"/>
      <c r="O194" s="137"/>
      <c r="P194" s="137"/>
      <c r="Q194" s="140"/>
      <c r="R194" s="137"/>
      <c r="S194" s="137"/>
      <c r="T194" s="137"/>
      <c r="U194" s="137"/>
      <c r="V194" s="137"/>
      <c r="W194" s="137"/>
      <c r="X194" s="137"/>
      <c r="Y194" s="137"/>
      <c r="Z194" s="137"/>
      <c r="AA194" s="137"/>
      <c r="AB194" s="137"/>
      <c r="AC194" s="137"/>
      <c r="AD194" s="137"/>
      <c r="AE194" s="137"/>
      <c r="AF194" s="137"/>
      <c r="AG194" s="137"/>
      <c r="AH194" s="137"/>
      <c r="AI194" s="137"/>
      <c r="AJ194" s="137"/>
      <c r="AK194" s="137"/>
      <c r="AL194" s="137"/>
      <c r="AM194" s="137"/>
      <c r="AN194" s="137"/>
      <c r="AO194" s="137"/>
      <c r="AP194" s="137"/>
      <c r="AQ194" s="137"/>
      <c r="AR194" s="137"/>
      <c r="AS194" s="137"/>
    </row>
    <row r="195" ht="18.0" customHeight="1">
      <c r="A195" s="137"/>
      <c r="B195" s="137"/>
      <c r="C195" s="137"/>
      <c r="D195" s="137"/>
      <c r="E195" s="137"/>
      <c r="F195" s="137"/>
      <c r="G195" s="138"/>
      <c r="H195" s="139"/>
      <c r="I195" s="137"/>
      <c r="J195" s="137"/>
      <c r="K195" s="137"/>
      <c r="L195" s="137"/>
      <c r="M195" s="137"/>
      <c r="N195" s="137"/>
      <c r="O195" s="137"/>
      <c r="P195" s="137"/>
      <c r="Q195" s="140"/>
      <c r="R195" s="137"/>
      <c r="S195" s="137"/>
      <c r="T195" s="137"/>
      <c r="U195" s="137"/>
      <c r="V195" s="137"/>
      <c r="W195" s="137"/>
      <c r="X195" s="137"/>
      <c r="Y195" s="137"/>
      <c r="Z195" s="137"/>
      <c r="AA195" s="137"/>
      <c r="AB195" s="137"/>
      <c r="AC195" s="137"/>
      <c r="AD195" s="137"/>
      <c r="AE195" s="137"/>
      <c r="AF195" s="137"/>
      <c r="AG195" s="137"/>
      <c r="AH195" s="137"/>
      <c r="AI195" s="137"/>
      <c r="AJ195" s="137"/>
      <c r="AK195" s="137"/>
      <c r="AL195" s="137"/>
      <c r="AM195" s="137"/>
      <c r="AN195" s="137"/>
      <c r="AO195" s="137"/>
      <c r="AP195" s="137"/>
      <c r="AQ195" s="137"/>
      <c r="AR195" s="137"/>
      <c r="AS195" s="137"/>
    </row>
    <row r="196" ht="18.0" customHeight="1">
      <c r="A196" s="137"/>
      <c r="B196" s="137"/>
      <c r="C196" s="137"/>
      <c r="D196" s="137"/>
      <c r="E196" s="137"/>
      <c r="F196" s="137"/>
      <c r="G196" s="138"/>
      <c r="H196" s="139"/>
      <c r="I196" s="137"/>
      <c r="J196" s="137"/>
      <c r="K196" s="137"/>
      <c r="L196" s="137"/>
      <c r="M196" s="137"/>
      <c r="N196" s="137"/>
      <c r="O196" s="137"/>
      <c r="P196" s="137"/>
      <c r="Q196" s="140"/>
      <c r="R196" s="137"/>
      <c r="S196" s="137"/>
      <c r="T196" s="137"/>
      <c r="U196" s="137"/>
      <c r="V196" s="137"/>
      <c r="W196" s="137"/>
      <c r="X196" s="137"/>
      <c r="Y196" s="137"/>
      <c r="Z196" s="137"/>
      <c r="AA196" s="137"/>
      <c r="AB196" s="137"/>
      <c r="AC196" s="137"/>
      <c r="AD196" s="137"/>
      <c r="AE196" s="137"/>
      <c r="AF196" s="137"/>
      <c r="AG196" s="137"/>
      <c r="AH196" s="137"/>
      <c r="AI196" s="137"/>
      <c r="AJ196" s="137"/>
      <c r="AK196" s="137"/>
      <c r="AL196" s="137"/>
      <c r="AM196" s="137"/>
      <c r="AN196" s="137"/>
      <c r="AO196" s="137"/>
      <c r="AP196" s="137"/>
      <c r="AQ196" s="137"/>
      <c r="AR196" s="137"/>
      <c r="AS196" s="137"/>
    </row>
    <row r="197" ht="18.0" customHeight="1">
      <c r="A197" s="137"/>
      <c r="B197" s="137"/>
      <c r="C197" s="137"/>
      <c r="D197" s="137"/>
      <c r="E197" s="137"/>
      <c r="F197" s="137"/>
      <c r="G197" s="138"/>
      <c r="H197" s="139"/>
      <c r="I197" s="137"/>
      <c r="J197" s="137"/>
      <c r="K197" s="137"/>
      <c r="L197" s="137"/>
      <c r="M197" s="137"/>
      <c r="N197" s="137"/>
      <c r="O197" s="137"/>
      <c r="P197" s="137"/>
      <c r="Q197" s="140"/>
      <c r="R197" s="137"/>
      <c r="S197" s="137"/>
      <c r="T197" s="137"/>
      <c r="U197" s="137"/>
      <c r="V197" s="137"/>
      <c r="W197" s="137"/>
      <c r="X197" s="137"/>
      <c r="Y197" s="137"/>
      <c r="Z197" s="137"/>
      <c r="AA197" s="137"/>
      <c r="AB197" s="137"/>
      <c r="AC197" s="137"/>
      <c r="AD197" s="137"/>
      <c r="AE197" s="137"/>
      <c r="AF197" s="137"/>
      <c r="AG197" s="137"/>
      <c r="AH197" s="137"/>
      <c r="AI197" s="137"/>
      <c r="AJ197" s="137"/>
      <c r="AK197" s="137"/>
      <c r="AL197" s="137"/>
      <c r="AM197" s="137"/>
      <c r="AN197" s="137"/>
      <c r="AO197" s="137"/>
      <c r="AP197" s="137"/>
      <c r="AQ197" s="137"/>
      <c r="AR197" s="137"/>
      <c r="AS197" s="137"/>
    </row>
    <row r="198" ht="18.0" customHeight="1">
      <c r="A198" s="137"/>
      <c r="B198" s="137"/>
      <c r="C198" s="137"/>
      <c r="D198" s="137"/>
      <c r="E198" s="137"/>
      <c r="F198" s="137"/>
      <c r="G198" s="138"/>
      <c r="H198" s="139"/>
      <c r="I198" s="137"/>
      <c r="J198" s="137"/>
      <c r="K198" s="137"/>
      <c r="L198" s="137"/>
      <c r="M198" s="137"/>
      <c r="N198" s="137"/>
      <c r="O198" s="137"/>
      <c r="P198" s="137"/>
      <c r="Q198" s="140"/>
      <c r="R198" s="137"/>
      <c r="S198" s="137"/>
      <c r="T198" s="137"/>
      <c r="U198" s="137"/>
      <c r="V198" s="137"/>
      <c r="W198" s="137"/>
      <c r="X198" s="137"/>
      <c r="Y198" s="137"/>
      <c r="Z198" s="137"/>
      <c r="AA198" s="137"/>
      <c r="AB198" s="137"/>
      <c r="AC198" s="137"/>
      <c r="AD198" s="137"/>
      <c r="AE198" s="137"/>
      <c r="AF198" s="137"/>
      <c r="AG198" s="137"/>
      <c r="AH198" s="137"/>
      <c r="AI198" s="137"/>
      <c r="AJ198" s="137"/>
      <c r="AK198" s="137"/>
      <c r="AL198" s="137"/>
      <c r="AM198" s="137"/>
      <c r="AN198" s="137"/>
      <c r="AO198" s="137"/>
      <c r="AP198" s="137"/>
      <c r="AQ198" s="137"/>
      <c r="AR198" s="137"/>
      <c r="AS198" s="137"/>
    </row>
    <row r="199" ht="18.0" customHeight="1">
      <c r="A199" s="137"/>
      <c r="B199" s="137"/>
      <c r="C199" s="137"/>
      <c r="D199" s="137"/>
      <c r="E199" s="137"/>
      <c r="F199" s="137"/>
      <c r="G199" s="138"/>
      <c r="H199" s="139"/>
      <c r="I199" s="137"/>
      <c r="J199" s="137"/>
      <c r="K199" s="137"/>
      <c r="L199" s="137"/>
      <c r="M199" s="137"/>
      <c r="N199" s="137"/>
      <c r="O199" s="137"/>
      <c r="P199" s="137"/>
      <c r="Q199" s="140"/>
      <c r="R199" s="137"/>
      <c r="S199" s="137"/>
      <c r="T199" s="137"/>
      <c r="U199" s="137"/>
      <c r="V199" s="137"/>
      <c r="W199" s="137"/>
      <c r="X199" s="137"/>
      <c r="Y199" s="137"/>
      <c r="Z199" s="137"/>
      <c r="AA199" s="137"/>
      <c r="AB199" s="137"/>
      <c r="AC199" s="137"/>
      <c r="AD199" s="137"/>
      <c r="AE199" s="137"/>
      <c r="AF199" s="137"/>
      <c r="AG199" s="137"/>
      <c r="AH199" s="137"/>
      <c r="AI199" s="137"/>
      <c r="AJ199" s="137"/>
      <c r="AK199" s="137"/>
      <c r="AL199" s="137"/>
      <c r="AM199" s="137"/>
      <c r="AN199" s="137"/>
      <c r="AO199" s="137"/>
      <c r="AP199" s="137"/>
      <c r="AQ199" s="137"/>
      <c r="AR199" s="137"/>
      <c r="AS199" s="137"/>
    </row>
    <row r="200" ht="18.0" customHeight="1">
      <c r="A200" s="137"/>
      <c r="B200" s="137"/>
      <c r="C200" s="137"/>
      <c r="D200" s="137"/>
      <c r="E200" s="137"/>
      <c r="F200" s="137"/>
      <c r="G200" s="138"/>
      <c r="H200" s="139"/>
      <c r="I200" s="137"/>
      <c r="J200" s="137"/>
      <c r="K200" s="137"/>
      <c r="L200" s="137"/>
      <c r="M200" s="137"/>
      <c r="N200" s="137"/>
      <c r="O200" s="137"/>
      <c r="P200" s="137"/>
      <c r="Q200" s="140"/>
      <c r="R200" s="137"/>
      <c r="S200" s="137"/>
      <c r="T200" s="137"/>
      <c r="U200" s="137"/>
      <c r="V200" s="137"/>
      <c r="W200" s="137"/>
      <c r="X200" s="137"/>
      <c r="Y200" s="137"/>
      <c r="Z200" s="137"/>
      <c r="AA200" s="137"/>
      <c r="AB200" s="137"/>
      <c r="AC200" s="137"/>
      <c r="AD200" s="137"/>
      <c r="AE200" s="137"/>
      <c r="AF200" s="137"/>
      <c r="AG200" s="137"/>
      <c r="AH200" s="137"/>
      <c r="AI200" s="137"/>
      <c r="AJ200" s="137"/>
      <c r="AK200" s="137"/>
      <c r="AL200" s="137"/>
      <c r="AM200" s="137"/>
      <c r="AN200" s="137"/>
      <c r="AO200" s="137"/>
      <c r="AP200" s="137"/>
      <c r="AQ200" s="137"/>
      <c r="AR200" s="137"/>
      <c r="AS200" s="137"/>
    </row>
    <row r="201" ht="18.0" customHeight="1">
      <c r="A201" s="137"/>
      <c r="B201" s="137"/>
      <c r="C201" s="137"/>
      <c r="D201" s="137"/>
      <c r="E201" s="137"/>
      <c r="F201" s="137"/>
      <c r="G201" s="138"/>
      <c r="H201" s="139"/>
      <c r="I201" s="137"/>
      <c r="J201" s="137"/>
      <c r="K201" s="137"/>
      <c r="L201" s="137"/>
      <c r="M201" s="137"/>
      <c r="N201" s="137"/>
      <c r="O201" s="137"/>
      <c r="P201" s="137"/>
      <c r="Q201" s="140"/>
      <c r="R201" s="137"/>
      <c r="S201" s="137"/>
      <c r="T201" s="137"/>
      <c r="U201" s="137"/>
      <c r="V201" s="137"/>
      <c r="W201" s="137"/>
      <c r="X201" s="137"/>
      <c r="Y201" s="137"/>
      <c r="Z201" s="137"/>
      <c r="AA201" s="137"/>
      <c r="AB201" s="137"/>
      <c r="AC201" s="137"/>
      <c r="AD201" s="137"/>
      <c r="AE201" s="137"/>
      <c r="AF201" s="137"/>
      <c r="AG201" s="137"/>
      <c r="AH201" s="137"/>
      <c r="AI201" s="137"/>
      <c r="AJ201" s="137"/>
      <c r="AK201" s="137"/>
      <c r="AL201" s="137"/>
      <c r="AM201" s="137"/>
      <c r="AN201" s="137"/>
      <c r="AO201" s="137"/>
      <c r="AP201" s="137"/>
      <c r="AQ201" s="137"/>
      <c r="AR201" s="137"/>
      <c r="AS201" s="137"/>
    </row>
    <row r="202" ht="18.0" customHeight="1">
      <c r="A202" s="137"/>
      <c r="B202" s="137"/>
      <c r="C202" s="137"/>
      <c r="D202" s="137"/>
      <c r="E202" s="137"/>
      <c r="F202" s="137"/>
      <c r="G202" s="138"/>
      <c r="H202" s="139"/>
      <c r="I202" s="137"/>
      <c r="J202" s="137"/>
      <c r="K202" s="137"/>
      <c r="L202" s="137"/>
      <c r="M202" s="137"/>
      <c r="N202" s="137"/>
      <c r="O202" s="137"/>
      <c r="P202" s="137"/>
      <c r="Q202" s="140"/>
      <c r="R202" s="137"/>
      <c r="S202" s="137"/>
      <c r="T202" s="137"/>
      <c r="U202" s="137"/>
      <c r="V202" s="137"/>
      <c r="W202" s="137"/>
      <c r="X202" s="137"/>
      <c r="Y202" s="137"/>
      <c r="Z202" s="137"/>
      <c r="AA202" s="137"/>
      <c r="AB202" s="137"/>
      <c r="AC202" s="137"/>
      <c r="AD202" s="137"/>
      <c r="AE202" s="137"/>
      <c r="AF202" s="137"/>
      <c r="AG202" s="137"/>
      <c r="AH202" s="137"/>
      <c r="AI202" s="137"/>
      <c r="AJ202" s="137"/>
      <c r="AK202" s="137"/>
      <c r="AL202" s="137"/>
      <c r="AM202" s="137"/>
      <c r="AN202" s="137"/>
      <c r="AO202" s="137"/>
      <c r="AP202" s="137"/>
      <c r="AQ202" s="137"/>
      <c r="AR202" s="137"/>
      <c r="AS202" s="137"/>
    </row>
    <row r="203" ht="18.0" customHeight="1">
      <c r="A203" s="137"/>
      <c r="B203" s="137"/>
      <c r="C203" s="137"/>
      <c r="D203" s="137"/>
      <c r="E203" s="137"/>
      <c r="F203" s="137"/>
      <c r="G203" s="138"/>
      <c r="H203" s="139"/>
      <c r="I203" s="137"/>
      <c r="J203" s="137"/>
      <c r="K203" s="137"/>
      <c r="L203" s="137"/>
      <c r="M203" s="137"/>
      <c r="N203" s="137"/>
      <c r="O203" s="137"/>
      <c r="P203" s="137"/>
      <c r="Q203" s="140"/>
      <c r="R203" s="137"/>
      <c r="S203" s="137"/>
      <c r="T203" s="137"/>
      <c r="U203" s="137"/>
      <c r="V203" s="137"/>
      <c r="W203" s="137"/>
      <c r="X203" s="137"/>
      <c r="Y203" s="137"/>
      <c r="Z203" s="137"/>
      <c r="AA203" s="137"/>
      <c r="AB203" s="137"/>
      <c r="AC203" s="137"/>
      <c r="AD203" s="137"/>
      <c r="AE203" s="137"/>
      <c r="AF203" s="137"/>
      <c r="AG203" s="137"/>
      <c r="AH203" s="137"/>
      <c r="AI203" s="137"/>
      <c r="AJ203" s="137"/>
      <c r="AK203" s="137"/>
      <c r="AL203" s="137"/>
      <c r="AM203" s="137"/>
      <c r="AN203" s="137"/>
      <c r="AO203" s="137"/>
      <c r="AP203" s="137"/>
      <c r="AQ203" s="137"/>
      <c r="AR203" s="137"/>
      <c r="AS203" s="137"/>
    </row>
    <row r="204" ht="18.0" customHeight="1">
      <c r="A204" s="137"/>
      <c r="B204" s="137"/>
      <c r="C204" s="137"/>
      <c r="D204" s="137"/>
      <c r="E204" s="137"/>
      <c r="F204" s="137"/>
      <c r="G204" s="138"/>
      <c r="H204" s="139"/>
      <c r="I204" s="137"/>
      <c r="J204" s="137"/>
      <c r="K204" s="137"/>
      <c r="L204" s="137"/>
      <c r="M204" s="137"/>
      <c r="N204" s="137"/>
      <c r="O204" s="137"/>
      <c r="P204" s="137"/>
      <c r="Q204" s="140"/>
      <c r="R204" s="137"/>
      <c r="S204" s="137"/>
      <c r="T204" s="137"/>
      <c r="U204" s="137"/>
      <c r="V204" s="137"/>
      <c r="W204" s="137"/>
      <c r="X204" s="137"/>
      <c r="Y204" s="137"/>
      <c r="Z204" s="137"/>
      <c r="AA204" s="137"/>
      <c r="AB204" s="137"/>
      <c r="AC204" s="137"/>
      <c r="AD204" s="137"/>
      <c r="AE204" s="137"/>
      <c r="AF204" s="137"/>
      <c r="AG204" s="137"/>
      <c r="AH204" s="137"/>
      <c r="AI204" s="137"/>
      <c r="AJ204" s="137"/>
      <c r="AK204" s="137"/>
      <c r="AL204" s="137"/>
      <c r="AM204" s="137"/>
      <c r="AN204" s="137"/>
      <c r="AO204" s="137"/>
      <c r="AP204" s="137"/>
      <c r="AQ204" s="137"/>
      <c r="AR204" s="137"/>
      <c r="AS204" s="137"/>
    </row>
    <row r="205" ht="18.0" customHeight="1">
      <c r="A205" s="137"/>
      <c r="B205" s="137"/>
      <c r="C205" s="137"/>
      <c r="D205" s="137"/>
      <c r="E205" s="137"/>
      <c r="F205" s="137"/>
      <c r="G205" s="138"/>
      <c r="H205" s="139"/>
      <c r="I205" s="137"/>
      <c r="J205" s="137"/>
      <c r="K205" s="137"/>
      <c r="L205" s="137"/>
      <c r="M205" s="137"/>
      <c r="N205" s="137"/>
      <c r="O205" s="137"/>
      <c r="P205" s="137"/>
      <c r="Q205" s="140"/>
      <c r="R205" s="137"/>
      <c r="S205" s="137"/>
      <c r="T205" s="137"/>
      <c r="U205" s="137"/>
      <c r="V205" s="137"/>
      <c r="W205" s="137"/>
      <c r="X205" s="137"/>
      <c r="Y205" s="137"/>
      <c r="Z205" s="137"/>
      <c r="AA205" s="137"/>
      <c r="AB205" s="137"/>
      <c r="AC205" s="137"/>
      <c r="AD205" s="137"/>
      <c r="AE205" s="137"/>
      <c r="AF205" s="137"/>
      <c r="AG205" s="137"/>
      <c r="AH205" s="137"/>
      <c r="AI205" s="137"/>
      <c r="AJ205" s="137"/>
      <c r="AK205" s="137"/>
      <c r="AL205" s="137"/>
      <c r="AM205" s="137"/>
      <c r="AN205" s="137"/>
      <c r="AO205" s="137"/>
      <c r="AP205" s="137"/>
      <c r="AQ205" s="137"/>
      <c r="AR205" s="137"/>
      <c r="AS205" s="137"/>
    </row>
    <row r="206" ht="18.0" customHeight="1">
      <c r="A206" s="137"/>
      <c r="B206" s="137"/>
      <c r="C206" s="137"/>
      <c r="D206" s="137"/>
      <c r="E206" s="137"/>
      <c r="F206" s="137"/>
      <c r="G206" s="138"/>
      <c r="H206" s="139"/>
      <c r="I206" s="137"/>
      <c r="J206" s="137"/>
      <c r="K206" s="137"/>
      <c r="L206" s="137"/>
      <c r="M206" s="137"/>
      <c r="N206" s="137"/>
      <c r="O206" s="137"/>
      <c r="P206" s="137"/>
      <c r="Q206" s="140"/>
      <c r="R206" s="137"/>
      <c r="S206" s="137"/>
      <c r="T206" s="137"/>
      <c r="U206" s="137"/>
      <c r="V206" s="137"/>
      <c r="W206" s="137"/>
      <c r="X206" s="137"/>
      <c r="Y206" s="137"/>
      <c r="Z206" s="137"/>
      <c r="AA206" s="137"/>
      <c r="AB206" s="137"/>
      <c r="AC206" s="137"/>
      <c r="AD206" s="137"/>
      <c r="AE206" s="137"/>
      <c r="AF206" s="137"/>
      <c r="AG206" s="137"/>
      <c r="AH206" s="137"/>
      <c r="AI206" s="137"/>
      <c r="AJ206" s="137"/>
      <c r="AK206" s="137"/>
      <c r="AL206" s="137"/>
      <c r="AM206" s="137"/>
      <c r="AN206" s="137"/>
      <c r="AO206" s="137"/>
      <c r="AP206" s="137"/>
      <c r="AQ206" s="137"/>
      <c r="AR206" s="137"/>
      <c r="AS206" s="137"/>
    </row>
    <row r="207" ht="18.0" customHeight="1">
      <c r="A207" s="137"/>
      <c r="B207" s="137"/>
      <c r="C207" s="137"/>
      <c r="D207" s="137"/>
      <c r="E207" s="137"/>
      <c r="F207" s="137"/>
      <c r="G207" s="138"/>
      <c r="H207" s="139"/>
      <c r="I207" s="137"/>
      <c r="J207" s="137"/>
      <c r="K207" s="137"/>
      <c r="L207" s="137"/>
      <c r="M207" s="137"/>
      <c r="N207" s="137"/>
      <c r="O207" s="137"/>
      <c r="P207" s="137"/>
      <c r="Q207" s="140"/>
      <c r="R207" s="137"/>
      <c r="S207" s="137"/>
      <c r="T207" s="137"/>
      <c r="U207" s="137"/>
      <c r="V207" s="137"/>
      <c r="W207" s="137"/>
      <c r="X207" s="137"/>
      <c r="Y207" s="137"/>
      <c r="Z207" s="137"/>
      <c r="AA207" s="137"/>
      <c r="AB207" s="137"/>
      <c r="AC207" s="137"/>
      <c r="AD207" s="137"/>
      <c r="AE207" s="137"/>
      <c r="AF207" s="137"/>
      <c r="AG207" s="137"/>
      <c r="AH207" s="137"/>
      <c r="AI207" s="137"/>
      <c r="AJ207" s="137"/>
      <c r="AK207" s="137"/>
      <c r="AL207" s="137"/>
      <c r="AM207" s="137"/>
      <c r="AN207" s="137"/>
      <c r="AO207" s="137"/>
      <c r="AP207" s="137"/>
      <c r="AQ207" s="137"/>
      <c r="AR207" s="137"/>
      <c r="AS207" s="137"/>
    </row>
    <row r="208" ht="18.0" customHeight="1">
      <c r="A208" s="137"/>
      <c r="B208" s="137"/>
      <c r="C208" s="137"/>
      <c r="D208" s="137"/>
      <c r="E208" s="137"/>
      <c r="F208" s="137"/>
      <c r="G208" s="138"/>
      <c r="H208" s="139"/>
      <c r="I208" s="137"/>
      <c r="J208" s="137"/>
      <c r="K208" s="137"/>
      <c r="L208" s="137"/>
      <c r="M208" s="137"/>
      <c r="N208" s="137"/>
      <c r="O208" s="137"/>
      <c r="P208" s="137"/>
      <c r="Q208" s="140"/>
      <c r="R208" s="137"/>
      <c r="S208" s="137"/>
      <c r="T208" s="137"/>
      <c r="U208" s="137"/>
      <c r="V208" s="137"/>
      <c r="W208" s="137"/>
      <c r="X208" s="137"/>
      <c r="Y208" s="137"/>
      <c r="Z208" s="137"/>
      <c r="AA208" s="137"/>
      <c r="AB208" s="137"/>
      <c r="AC208" s="137"/>
      <c r="AD208" s="137"/>
      <c r="AE208" s="137"/>
      <c r="AF208" s="137"/>
      <c r="AG208" s="137"/>
      <c r="AH208" s="137"/>
      <c r="AI208" s="137"/>
      <c r="AJ208" s="137"/>
      <c r="AK208" s="137"/>
      <c r="AL208" s="137"/>
      <c r="AM208" s="137"/>
      <c r="AN208" s="137"/>
      <c r="AO208" s="137"/>
      <c r="AP208" s="137"/>
      <c r="AQ208" s="137"/>
      <c r="AR208" s="137"/>
      <c r="AS208" s="137"/>
    </row>
    <row r="209" ht="18.0" customHeight="1">
      <c r="A209" s="137"/>
      <c r="B209" s="137"/>
      <c r="C209" s="137"/>
      <c r="D209" s="137"/>
      <c r="E209" s="137"/>
      <c r="F209" s="137"/>
      <c r="G209" s="138"/>
      <c r="H209" s="139"/>
      <c r="I209" s="137"/>
      <c r="J209" s="137"/>
      <c r="K209" s="137"/>
      <c r="L209" s="137"/>
      <c r="M209" s="137"/>
      <c r="N209" s="137"/>
      <c r="O209" s="137"/>
      <c r="P209" s="137"/>
      <c r="Q209" s="140"/>
      <c r="R209" s="137"/>
      <c r="S209" s="137"/>
      <c r="T209" s="137"/>
      <c r="U209" s="137"/>
      <c r="V209" s="137"/>
      <c r="W209" s="137"/>
      <c r="X209" s="137"/>
      <c r="Y209" s="137"/>
      <c r="Z209" s="137"/>
      <c r="AA209" s="137"/>
      <c r="AB209" s="137"/>
      <c r="AC209" s="137"/>
      <c r="AD209" s="137"/>
      <c r="AE209" s="137"/>
      <c r="AF209" s="137"/>
      <c r="AG209" s="137"/>
      <c r="AH209" s="137"/>
      <c r="AI209" s="137"/>
      <c r="AJ209" s="137"/>
      <c r="AK209" s="137"/>
      <c r="AL209" s="137"/>
      <c r="AM209" s="137"/>
      <c r="AN209" s="137"/>
      <c r="AO209" s="137"/>
      <c r="AP209" s="137"/>
      <c r="AQ209" s="137"/>
      <c r="AR209" s="137"/>
      <c r="AS209" s="137"/>
    </row>
    <row r="210" ht="18.0" customHeight="1">
      <c r="A210" s="137"/>
      <c r="B210" s="137"/>
      <c r="C210" s="137"/>
      <c r="D210" s="137"/>
      <c r="E210" s="137"/>
      <c r="F210" s="137"/>
      <c r="G210" s="138"/>
      <c r="H210" s="139"/>
      <c r="I210" s="137"/>
      <c r="J210" s="137"/>
      <c r="K210" s="137"/>
      <c r="L210" s="137"/>
      <c r="M210" s="137"/>
      <c r="N210" s="137"/>
      <c r="O210" s="137"/>
      <c r="P210" s="137"/>
      <c r="Q210" s="140"/>
      <c r="R210" s="137"/>
      <c r="S210" s="137"/>
      <c r="T210" s="137"/>
      <c r="U210" s="137"/>
      <c r="V210" s="137"/>
      <c r="W210" s="137"/>
      <c r="X210" s="137"/>
      <c r="Y210" s="137"/>
      <c r="Z210" s="137"/>
      <c r="AA210" s="137"/>
      <c r="AB210" s="137"/>
      <c r="AC210" s="137"/>
      <c r="AD210" s="137"/>
      <c r="AE210" s="137"/>
      <c r="AF210" s="137"/>
      <c r="AG210" s="137"/>
      <c r="AH210" s="137"/>
      <c r="AI210" s="137"/>
      <c r="AJ210" s="137"/>
      <c r="AK210" s="137"/>
      <c r="AL210" s="137"/>
      <c r="AM210" s="137"/>
      <c r="AN210" s="137"/>
      <c r="AO210" s="137"/>
      <c r="AP210" s="137"/>
      <c r="AQ210" s="137"/>
      <c r="AR210" s="137"/>
      <c r="AS210" s="137"/>
    </row>
    <row r="211" ht="18.0" customHeight="1">
      <c r="A211" s="137"/>
      <c r="B211" s="137"/>
      <c r="C211" s="137"/>
      <c r="D211" s="137"/>
      <c r="E211" s="137"/>
      <c r="F211" s="137"/>
      <c r="G211" s="138"/>
      <c r="H211" s="139"/>
      <c r="I211" s="137"/>
      <c r="J211" s="137"/>
      <c r="K211" s="137"/>
      <c r="L211" s="137"/>
      <c r="M211" s="137"/>
      <c r="N211" s="137"/>
      <c r="O211" s="137"/>
      <c r="P211" s="137"/>
      <c r="Q211" s="140"/>
      <c r="R211" s="137"/>
      <c r="S211" s="137"/>
      <c r="T211" s="137"/>
      <c r="U211" s="137"/>
      <c r="V211" s="137"/>
      <c r="W211" s="137"/>
      <c r="X211" s="137"/>
      <c r="Y211" s="137"/>
      <c r="Z211" s="137"/>
      <c r="AA211" s="137"/>
      <c r="AB211" s="137"/>
      <c r="AC211" s="137"/>
      <c r="AD211" s="137"/>
      <c r="AE211" s="137"/>
      <c r="AF211" s="137"/>
      <c r="AG211" s="137"/>
      <c r="AH211" s="137"/>
      <c r="AI211" s="137"/>
      <c r="AJ211" s="137"/>
      <c r="AK211" s="137"/>
      <c r="AL211" s="137"/>
      <c r="AM211" s="137"/>
      <c r="AN211" s="137"/>
      <c r="AO211" s="137"/>
      <c r="AP211" s="137"/>
      <c r="AQ211" s="137"/>
      <c r="AR211" s="137"/>
      <c r="AS211" s="137"/>
    </row>
    <row r="212" ht="18.0" customHeight="1">
      <c r="A212" s="137"/>
      <c r="B212" s="137"/>
      <c r="C212" s="137"/>
      <c r="D212" s="137"/>
      <c r="E212" s="137"/>
      <c r="F212" s="137"/>
      <c r="G212" s="138"/>
      <c r="H212" s="139"/>
      <c r="I212" s="137"/>
      <c r="J212" s="137"/>
      <c r="K212" s="137"/>
      <c r="L212" s="137"/>
      <c r="M212" s="137"/>
      <c r="N212" s="137"/>
      <c r="O212" s="137"/>
      <c r="P212" s="137"/>
      <c r="Q212" s="140"/>
      <c r="R212" s="137"/>
      <c r="S212" s="137"/>
      <c r="T212" s="137"/>
      <c r="U212" s="137"/>
      <c r="V212" s="137"/>
      <c r="W212" s="137"/>
      <c r="X212" s="137"/>
      <c r="Y212" s="137"/>
      <c r="Z212" s="137"/>
      <c r="AA212" s="137"/>
      <c r="AB212" s="137"/>
      <c r="AC212" s="137"/>
      <c r="AD212" s="137"/>
      <c r="AE212" s="137"/>
      <c r="AF212" s="137"/>
      <c r="AG212" s="137"/>
      <c r="AH212" s="137"/>
      <c r="AI212" s="137"/>
      <c r="AJ212" s="137"/>
      <c r="AK212" s="137"/>
      <c r="AL212" s="137"/>
      <c r="AM212" s="137"/>
      <c r="AN212" s="137"/>
      <c r="AO212" s="137"/>
      <c r="AP212" s="137"/>
      <c r="AQ212" s="137"/>
      <c r="AR212" s="137"/>
      <c r="AS212" s="137"/>
    </row>
    <row r="213" ht="18.0" customHeight="1">
      <c r="A213" s="137"/>
      <c r="B213" s="137"/>
      <c r="C213" s="137"/>
      <c r="D213" s="137"/>
      <c r="E213" s="137"/>
      <c r="F213" s="137"/>
      <c r="G213" s="138"/>
      <c r="H213" s="139"/>
      <c r="I213" s="137"/>
      <c r="J213" s="137"/>
      <c r="K213" s="137"/>
      <c r="L213" s="137"/>
      <c r="M213" s="137"/>
      <c r="N213" s="137"/>
      <c r="O213" s="137"/>
      <c r="P213" s="137"/>
      <c r="Q213" s="140"/>
      <c r="R213" s="137"/>
      <c r="S213" s="137"/>
      <c r="T213" s="137"/>
      <c r="U213" s="137"/>
      <c r="V213" s="137"/>
      <c r="W213" s="137"/>
      <c r="X213" s="137"/>
      <c r="Y213" s="137"/>
      <c r="Z213" s="137"/>
      <c r="AA213" s="137"/>
      <c r="AB213" s="137"/>
      <c r="AC213" s="137"/>
      <c r="AD213" s="137"/>
      <c r="AE213" s="137"/>
      <c r="AF213" s="137"/>
      <c r="AG213" s="137"/>
      <c r="AH213" s="137"/>
      <c r="AI213" s="137"/>
      <c r="AJ213" s="137"/>
      <c r="AK213" s="137"/>
      <c r="AL213" s="137"/>
      <c r="AM213" s="137"/>
      <c r="AN213" s="137"/>
      <c r="AO213" s="137"/>
      <c r="AP213" s="137"/>
      <c r="AQ213" s="137"/>
      <c r="AR213" s="137"/>
      <c r="AS213" s="137"/>
    </row>
    <row r="214" ht="18.0" customHeight="1">
      <c r="A214" s="137"/>
      <c r="B214" s="137"/>
      <c r="C214" s="137"/>
      <c r="D214" s="137"/>
      <c r="E214" s="137"/>
      <c r="F214" s="137"/>
      <c r="G214" s="138"/>
      <c r="H214" s="139"/>
      <c r="I214" s="137"/>
      <c r="J214" s="137"/>
      <c r="K214" s="137"/>
      <c r="L214" s="137"/>
      <c r="M214" s="137"/>
      <c r="N214" s="137"/>
      <c r="O214" s="137"/>
      <c r="P214" s="137"/>
      <c r="Q214" s="140"/>
      <c r="R214" s="137"/>
      <c r="S214" s="137"/>
      <c r="T214" s="137"/>
      <c r="U214" s="137"/>
      <c r="V214" s="137"/>
      <c r="W214" s="137"/>
      <c r="X214" s="137"/>
      <c r="Y214" s="137"/>
      <c r="Z214" s="137"/>
      <c r="AA214" s="137"/>
      <c r="AB214" s="137"/>
      <c r="AC214" s="137"/>
      <c r="AD214" s="137"/>
      <c r="AE214" s="137"/>
      <c r="AF214" s="137"/>
      <c r="AG214" s="137"/>
      <c r="AH214" s="137"/>
      <c r="AI214" s="137"/>
      <c r="AJ214" s="137"/>
      <c r="AK214" s="137"/>
      <c r="AL214" s="137"/>
      <c r="AM214" s="137"/>
      <c r="AN214" s="137"/>
      <c r="AO214" s="137"/>
      <c r="AP214" s="137"/>
      <c r="AQ214" s="137"/>
      <c r="AR214" s="137"/>
      <c r="AS214" s="137"/>
    </row>
    <row r="215" ht="18.0" customHeight="1">
      <c r="A215" s="137"/>
      <c r="B215" s="137"/>
      <c r="C215" s="137"/>
      <c r="D215" s="137"/>
      <c r="E215" s="137"/>
      <c r="F215" s="137"/>
      <c r="G215" s="138"/>
      <c r="H215" s="139"/>
      <c r="I215" s="137"/>
      <c r="J215" s="137"/>
      <c r="K215" s="137"/>
      <c r="L215" s="137"/>
      <c r="M215" s="137"/>
      <c r="N215" s="137"/>
      <c r="O215" s="137"/>
      <c r="P215" s="137"/>
      <c r="Q215" s="140"/>
      <c r="R215" s="137"/>
      <c r="S215" s="137"/>
      <c r="T215" s="137"/>
      <c r="U215" s="137"/>
      <c r="V215" s="137"/>
      <c r="W215" s="137"/>
      <c r="X215" s="137"/>
      <c r="Y215" s="137"/>
      <c r="Z215" s="137"/>
      <c r="AA215" s="137"/>
      <c r="AB215" s="137"/>
      <c r="AC215" s="137"/>
      <c r="AD215" s="137"/>
      <c r="AE215" s="137"/>
      <c r="AF215" s="137"/>
      <c r="AG215" s="137"/>
      <c r="AH215" s="137"/>
      <c r="AI215" s="137"/>
      <c r="AJ215" s="137"/>
      <c r="AK215" s="137"/>
      <c r="AL215" s="137"/>
      <c r="AM215" s="137"/>
      <c r="AN215" s="137"/>
      <c r="AO215" s="137"/>
      <c r="AP215" s="137"/>
      <c r="AQ215" s="137"/>
      <c r="AR215" s="137"/>
      <c r="AS215" s="137"/>
    </row>
    <row r="216" ht="18.0" customHeight="1">
      <c r="A216" s="137"/>
      <c r="B216" s="137"/>
      <c r="C216" s="137"/>
      <c r="D216" s="137"/>
      <c r="E216" s="137"/>
      <c r="F216" s="137"/>
      <c r="G216" s="138"/>
      <c r="H216" s="139"/>
      <c r="I216" s="137"/>
      <c r="J216" s="137"/>
      <c r="K216" s="137"/>
      <c r="L216" s="137"/>
      <c r="M216" s="137"/>
      <c r="N216" s="137"/>
      <c r="O216" s="137"/>
      <c r="P216" s="137"/>
      <c r="Q216" s="140"/>
      <c r="R216" s="137"/>
      <c r="S216" s="137"/>
      <c r="T216" s="137"/>
      <c r="U216" s="137"/>
      <c r="V216" s="137"/>
      <c r="W216" s="137"/>
      <c r="X216" s="137"/>
      <c r="Y216" s="137"/>
      <c r="Z216" s="137"/>
      <c r="AA216" s="137"/>
      <c r="AB216" s="137"/>
      <c r="AC216" s="137"/>
      <c r="AD216" s="137"/>
      <c r="AE216" s="137"/>
      <c r="AF216" s="137"/>
      <c r="AG216" s="137"/>
      <c r="AH216" s="137"/>
      <c r="AI216" s="137"/>
      <c r="AJ216" s="137"/>
      <c r="AK216" s="137"/>
      <c r="AL216" s="137"/>
      <c r="AM216" s="137"/>
      <c r="AN216" s="137"/>
      <c r="AO216" s="137"/>
      <c r="AP216" s="137"/>
      <c r="AQ216" s="137"/>
      <c r="AR216" s="137"/>
      <c r="AS216" s="137"/>
    </row>
    <row r="217" ht="18.0" customHeight="1">
      <c r="A217" s="137"/>
      <c r="B217" s="137"/>
      <c r="C217" s="137"/>
      <c r="D217" s="137"/>
      <c r="E217" s="137"/>
      <c r="F217" s="137"/>
      <c r="G217" s="138"/>
      <c r="H217" s="139"/>
      <c r="I217" s="137"/>
      <c r="J217" s="137"/>
      <c r="K217" s="137"/>
      <c r="L217" s="137"/>
      <c r="M217" s="137"/>
      <c r="N217" s="137"/>
      <c r="O217" s="137"/>
      <c r="P217" s="137"/>
      <c r="Q217" s="140"/>
      <c r="R217" s="137"/>
      <c r="S217" s="137"/>
      <c r="T217" s="137"/>
      <c r="U217" s="137"/>
      <c r="V217" s="137"/>
      <c r="W217" s="137"/>
      <c r="X217" s="137"/>
      <c r="Y217" s="137"/>
      <c r="Z217" s="137"/>
      <c r="AA217" s="137"/>
      <c r="AB217" s="137"/>
      <c r="AC217" s="137"/>
      <c r="AD217" s="137"/>
      <c r="AE217" s="137"/>
      <c r="AF217" s="137"/>
      <c r="AG217" s="137"/>
      <c r="AH217" s="137"/>
      <c r="AI217" s="137"/>
      <c r="AJ217" s="137"/>
      <c r="AK217" s="137"/>
      <c r="AL217" s="137"/>
      <c r="AM217" s="137"/>
      <c r="AN217" s="137"/>
      <c r="AO217" s="137"/>
      <c r="AP217" s="137"/>
      <c r="AQ217" s="137"/>
      <c r="AR217" s="137"/>
      <c r="AS217" s="137"/>
    </row>
    <row r="218" ht="18.0" customHeight="1">
      <c r="A218" s="137"/>
      <c r="B218" s="137"/>
      <c r="C218" s="137"/>
      <c r="D218" s="137"/>
      <c r="E218" s="137"/>
      <c r="F218" s="137"/>
      <c r="G218" s="138"/>
      <c r="H218" s="139"/>
      <c r="I218" s="137"/>
      <c r="J218" s="137"/>
      <c r="K218" s="137"/>
      <c r="L218" s="137"/>
      <c r="M218" s="137"/>
      <c r="N218" s="137"/>
      <c r="O218" s="137"/>
      <c r="P218" s="137"/>
      <c r="Q218" s="140"/>
      <c r="R218" s="137"/>
      <c r="S218" s="137"/>
      <c r="T218" s="137"/>
      <c r="U218" s="137"/>
      <c r="V218" s="137"/>
      <c r="W218" s="137"/>
      <c r="X218" s="137"/>
      <c r="Y218" s="137"/>
      <c r="Z218" s="137"/>
      <c r="AA218" s="137"/>
      <c r="AB218" s="137"/>
      <c r="AC218" s="137"/>
      <c r="AD218" s="137"/>
      <c r="AE218" s="137"/>
      <c r="AF218" s="137"/>
      <c r="AG218" s="137"/>
      <c r="AH218" s="137"/>
      <c r="AI218" s="137"/>
      <c r="AJ218" s="137"/>
      <c r="AK218" s="137"/>
      <c r="AL218" s="137"/>
      <c r="AM218" s="137"/>
      <c r="AN218" s="137"/>
      <c r="AO218" s="137"/>
      <c r="AP218" s="137"/>
      <c r="AQ218" s="137"/>
      <c r="AR218" s="137"/>
      <c r="AS218" s="137"/>
    </row>
    <row r="219" ht="18.0" customHeight="1">
      <c r="A219" s="137"/>
      <c r="B219" s="137"/>
      <c r="C219" s="137"/>
      <c r="D219" s="137"/>
      <c r="E219" s="137"/>
      <c r="F219" s="137"/>
      <c r="G219" s="138"/>
      <c r="H219" s="139"/>
      <c r="I219" s="137"/>
      <c r="J219" s="137"/>
      <c r="K219" s="137"/>
      <c r="L219" s="137"/>
      <c r="M219" s="137"/>
      <c r="N219" s="137"/>
      <c r="O219" s="137"/>
      <c r="P219" s="137"/>
      <c r="Q219" s="140"/>
      <c r="R219" s="137"/>
      <c r="S219" s="137"/>
      <c r="T219" s="137"/>
      <c r="U219" s="137"/>
      <c r="V219" s="137"/>
      <c r="W219" s="137"/>
      <c r="X219" s="137"/>
      <c r="Y219" s="137"/>
      <c r="Z219" s="137"/>
      <c r="AA219" s="137"/>
      <c r="AB219" s="137"/>
      <c r="AC219" s="137"/>
      <c r="AD219" s="137"/>
      <c r="AE219" s="137"/>
      <c r="AF219" s="137"/>
      <c r="AG219" s="137"/>
      <c r="AH219" s="137"/>
      <c r="AI219" s="137"/>
      <c r="AJ219" s="137"/>
      <c r="AK219" s="137"/>
      <c r="AL219" s="137"/>
      <c r="AM219" s="137"/>
      <c r="AN219" s="137"/>
      <c r="AO219" s="137"/>
      <c r="AP219" s="137"/>
      <c r="AQ219" s="137"/>
      <c r="AR219" s="137"/>
      <c r="AS219" s="137"/>
    </row>
    <row r="220" ht="18.0" customHeight="1">
      <c r="A220" s="137"/>
      <c r="B220" s="137"/>
      <c r="C220" s="137"/>
      <c r="D220" s="137"/>
      <c r="E220" s="137"/>
      <c r="F220" s="137"/>
      <c r="G220" s="138"/>
      <c r="H220" s="139"/>
      <c r="I220" s="137"/>
      <c r="J220" s="137"/>
      <c r="K220" s="137"/>
      <c r="L220" s="137"/>
      <c r="M220" s="137"/>
      <c r="N220" s="137"/>
      <c r="O220" s="137"/>
      <c r="P220" s="137"/>
      <c r="Q220" s="140"/>
      <c r="R220" s="137"/>
      <c r="S220" s="137"/>
      <c r="T220" s="137"/>
      <c r="U220" s="137"/>
      <c r="V220" s="137"/>
      <c r="W220" s="137"/>
      <c r="X220" s="137"/>
      <c r="Y220" s="137"/>
      <c r="Z220" s="137"/>
      <c r="AA220" s="137"/>
      <c r="AB220" s="137"/>
      <c r="AC220" s="137"/>
      <c r="AD220" s="137"/>
      <c r="AE220" s="137"/>
      <c r="AF220" s="137"/>
      <c r="AG220" s="137"/>
      <c r="AH220" s="137"/>
      <c r="AI220" s="137"/>
      <c r="AJ220" s="137"/>
      <c r="AK220" s="137"/>
      <c r="AL220" s="137"/>
      <c r="AM220" s="137"/>
      <c r="AN220" s="137"/>
      <c r="AO220" s="137"/>
      <c r="AP220" s="137"/>
      <c r="AQ220" s="137"/>
      <c r="AR220" s="137"/>
      <c r="AS220" s="137"/>
    </row>
    <row r="221" ht="18.0" customHeight="1">
      <c r="A221" s="137"/>
      <c r="B221" s="137"/>
      <c r="C221" s="137"/>
      <c r="D221" s="137"/>
      <c r="E221" s="137"/>
      <c r="F221" s="137"/>
      <c r="G221" s="138"/>
      <c r="H221" s="139"/>
      <c r="I221" s="137"/>
      <c r="J221" s="137"/>
      <c r="K221" s="137"/>
      <c r="L221" s="137"/>
      <c r="M221" s="137"/>
      <c r="N221" s="137"/>
      <c r="O221" s="137"/>
      <c r="P221" s="137"/>
      <c r="Q221" s="140"/>
      <c r="R221" s="137"/>
      <c r="S221" s="137"/>
      <c r="T221" s="137"/>
      <c r="U221" s="137"/>
      <c r="V221" s="137"/>
      <c r="W221" s="137"/>
      <c r="X221" s="137"/>
      <c r="Y221" s="137"/>
      <c r="Z221" s="137"/>
      <c r="AA221" s="137"/>
      <c r="AB221" s="137"/>
      <c r="AC221" s="137"/>
      <c r="AD221" s="137"/>
      <c r="AE221" s="137"/>
      <c r="AF221" s="137"/>
      <c r="AG221" s="137"/>
      <c r="AH221" s="137"/>
      <c r="AI221" s="137"/>
      <c r="AJ221" s="137"/>
      <c r="AK221" s="137"/>
      <c r="AL221" s="137"/>
      <c r="AM221" s="137"/>
      <c r="AN221" s="137"/>
      <c r="AO221" s="137"/>
      <c r="AP221" s="137"/>
      <c r="AQ221" s="137"/>
      <c r="AR221" s="137"/>
      <c r="AS221" s="137"/>
    </row>
    <row r="222" ht="18.0" customHeight="1">
      <c r="A222" s="137"/>
      <c r="B222" s="137"/>
      <c r="C222" s="137"/>
      <c r="D222" s="137"/>
      <c r="E222" s="137"/>
      <c r="F222" s="137"/>
      <c r="G222" s="138"/>
      <c r="H222" s="139"/>
      <c r="I222" s="137"/>
      <c r="J222" s="137"/>
      <c r="K222" s="137"/>
      <c r="L222" s="137"/>
      <c r="M222" s="137"/>
      <c r="N222" s="137"/>
      <c r="O222" s="137"/>
      <c r="P222" s="137"/>
      <c r="Q222" s="140"/>
      <c r="R222" s="137"/>
      <c r="S222" s="137"/>
      <c r="T222" s="137"/>
      <c r="U222" s="137"/>
      <c r="V222" s="137"/>
      <c r="W222" s="137"/>
      <c r="X222" s="137"/>
      <c r="Y222" s="137"/>
      <c r="Z222" s="137"/>
      <c r="AA222" s="137"/>
      <c r="AB222" s="137"/>
      <c r="AC222" s="137"/>
      <c r="AD222" s="137"/>
      <c r="AE222" s="137"/>
      <c r="AF222" s="137"/>
      <c r="AG222" s="137"/>
      <c r="AH222" s="137"/>
      <c r="AI222" s="137"/>
      <c r="AJ222" s="137"/>
      <c r="AK222" s="137"/>
      <c r="AL222" s="137"/>
      <c r="AM222" s="137"/>
      <c r="AN222" s="137"/>
      <c r="AO222" s="137"/>
      <c r="AP222" s="137"/>
      <c r="AQ222" s="137"/>
      <c r="AR222" s="137"/>
      <c r="AS222" s="137"/>
    </row>
    <row r="223" ht="18.0" customHeight="1">
      <c r="A223" s="137"/>
      <c r="B223" s="137"/>
      <c r="C223" s="137"/>
      <c r="D223" s="137"/>
      <c r="E223" s="137"/>
      <c r="F223" s="137"/>
      <c r="G223" s="138"/>
      <c r="H223" s="139"/>
      <c r="I223" s="137"/>
      <c r="J223" s="137"/>
      <c r="K223" s="137"/>
      <c r="L223" s="137"/>
      <c r="M223" s="137"/>
      <c r="N223" s="137"/>
      <c r="O223" s="137"/>
      <c r="P223" s="137"/>
      <c r="Q223" s="140"/>
      <c r="R223" s="137"/>
      <c r="S223" s="137"/>
      <c r="T223" s="137"/>
      <c r="U223" s="137"/>
      <c r="V223" s="137"/>
      <c r="W223" s="137"/>
      <c r="X223" s="137"/>
      <c r="Y223" s="137"/>
      <c r="Z223" s="137"/>
      <c r="AA223" s="137"/>
      <c r="AB223" s="137"/>
      <c r="AC223" s="137"/>
      <c r="AD223" s="137"/>
      <c r="AE223" s="137"/>
      <c r="AF223" s="137"/>
      <c r="AG223" s="137"/>
      <c r="AH223" s="137"/>
      <c r="AI223" s="137"/>
      <c r="AJ223" s="137"/>
      <c r="AK223" s="137"/>
      <c r="AL223" s="137"/>
      <c r="AM223" s="137"/>
      <c r="AN223" s="137"/>
      <c r="AO223" s="137"/>
      <c r="AP223" s="137"/>
      <c r="AQ223" s="137"/>
      <c r="AR223" s="137"/>
      <c r="AS223" s="137"/>
    </row>
    <row r="224" ht="18.0" customHeight="1">
      <c r="A224" s="137"/>
      <c r="B224" s="137"/>
      <c r="C224" s="137"/>
      <c r="D224" s="137"/>
      <c r="E224" s="137"/>
      <c r="F224" s="137"/>
      <c r="G224" s="138"/>
      <c r="H224" s="139"/>
      <c r="I224" s="137"/>
      <c r="J224" s="137"/>
      <c r="K224" s="137"/>
      <c r="L224" s="137"/>
      <c r="M224" s="137"/>
      <c r="N224" s="137"/>
      <c r="O224" s="137"/>
      <c r="P224" s="137"/>
      <c r="Q224" s="140"/>
      <c r="R224" s="137"/>
      <c r="S224" s="137"/>
      <c r="T224" s="137"/>
      <c r="U224" s="137"/>
      <c r="V224" s="137"/>
      <c r="W224" s="137"/>
      <c r="X224" s="137"/>
      <c r="Y224" s="137"/>
      <c r="Z224" s="137"/>
      <c r="AA224" s="137"/>
      <c r="AB224" s="137"/>
      <c r="AC224" s="137"/>
      <c r="AD224" s="137"/>
      <c r="AE224" s="137"/>
      <c r="AF224" s="137"/>
      <c r="AG224" s="137"/>
      <c r="AH224" s="137"/>
      <c r="AI224" s="137"/>
      <c r="AJ224" s="137"/>
      <c r="AK224" s="137"/>
      <c r="AL224" s="137"/>
      <c r="AM224" s="137"/>
      <c r="AN224" s="137"/>
      <c r="AO224" s="137"/>
      <c r="AP224" s="137"/>
      <c r="AQ224" s="137"/>
      <c r="AR224" s="137"/>
      <c r="AS224" s="137"/>
    </row>
    <row r="225" ht="18.0" customHeight="1">
      <c r="A225" s="137"/>
      <c r="B225" s="137"/>
      <c r="C225" s="137"/>
      <c r="D225" s="137"/>
      <c r="E225" s="137"/>
      <c r="F225" s="137"/>
      <c r="G225" s="138"/>
      <c r="H225" s="139"/>
      <c r="I225" s="137"/>
      <c r="J225" s="137"/>
      <c r="K225" s="137"/>
      <c r="L225" s="137"/>
      <c r="M225" s="137"/>
      <c r="N225" s="137"/>
      <c r="O225" s="137"/>
      <c r="P225" s="137"/>
      <c r="Q225" s="140"/>
      <c r="R225" s="137"/>
      <c r="S225" s="137"/>
      <c r="T225" s="137"/>
      <c r="U225" s="137"/>
      <c r="V225" s="137"/>
      <c r="W225" s="137"/>
      <c r="X225" s="137"/>
      <c r="Y225" s="137"/>
      <c r="Z225" s="137"/>
      <c r="AA225" s="137"/>
      <c r="AB225" s="137"/>
      <c r="AC225" s="137"/>
      <c r="AD225" s="137"/>
      <c r="AE225" s="137"/>
      <c r="AF225" s="137"/>
      <c r="AG225" s="137"/>
      <c r="AH225" s="137"/>
      <c r="AI225" s="137"/>
      <c r="AJ225" s="137"/>
      <c r="AK225" s="137"/>
      <c r="AL225" s="137"/>
      <c r="AM225" s="137"/>
      <c r="AN225" s="137"/>
      <c r="AO225" s="137"/>
      <c r="AP225" s="137"/>
      <c r="AQ225" s="137"/>
      <c r="AR225" s="137"/>
      <c r="AS225" s="137"/>
    </row>
    <row r="226" ht="18.0" customHeight="1">
      <c r="A226" s="137"/>
      <c r="B226" s="137"/>
      <c r="C226" s="137"/>
      <c r="D226" s="137"/>
      <c r="E226" s="137"/>
      <c r="F226" s="137"/>
      <c r="G226" s="138"/>
      <c r="H226" s="139"/>
      <c r="I226" s="137"/>
      <c r="J226" s="137"/>
      <c r="K226" s="137"/>
      <c r="L226" s="137"/>
      <c r="M226" s="137"/>
      <c r="N226" s="137"/>
      <c r="O226" s="137"/>
      <c r="P226" s="137"/>
      <c r="Q226" s="140"/>
      <c r="R226" s="137"/>
      <c r="S226" s="137"/>
      <c r="T226" s="137"/>
      <c r="U226" s="137"/>
      <c r="V226" s="137"/>
      <c r="W226" s="137"/>
      <c r="X226" s="137"/>
      <c r="Y226" s="137"/>
      <c r="Z226" s="137"/>
      <c r="AA226" s="137"/>
      <c r="AB226" s="137"/>
      <c r="AC226" s="137"/>
      <c r="AD226" s="137"/>
      <c r="AE226" s="137"/>
      <c r="AF226" s="137"/>
      <c r="AG226" s="137"/>
      <c r="AH226" s="137"/>
      <c r="AI226" s="137"/>
      <c r="AJ226" s="137"/>
      <c r="AK226" s="137"/>
      <c r="AL226" s="137"/>
      <c r="AM226" s="137"/>
      <c r="AN226" s="137"/>
      <c r="AO226" s="137"/>
      <c r="AP226" s="137"/>
      <c r="AQ226" s="137"/>
      <c r="AR226" s="137"/>
      <c r="AS226" s="137"/>
    </row>
    <row r="227" ht="18.0" customHeight="1">
      <c r="A227" s="137"/>
      <c r="B227" s="137"/>
      <c r="C227" s="137"/>
      <c r="D227" s="137"/>
      <c r="E227" s="137"/>
      <c r="F227" s="137"/>
      <c r="G227" s="138"/>
      <c r="H227" s="139"/>
      <c r="I227" s="137"/>
      <c r="J227" s="137"/>
      <c r="K227" s="137"/>
      <c r="L227" s="137"/>
      <c r="M227" s="137"/>
      <c r="N227" s="137"/>
      <c r="O227" s="137"/>
      <c r="P227" s="137"/>
      <c r="Q227" s="140"/>
      <c r="R227" s="137"/>
      <c r="S227" s="137"/>
      <c r="T227" s="137"/>
      <c r="U227" s="137"/>
      <c r="V227" s="137"/>
      <c r="W227" s="137"/>
      <c r="X227" s="137"/>
      <c r="Y227" s="137"/>
      <c r="Z227" s="137"/>
      <c r="AA227" s="137"/>
      <c r="AB227" s="137"/>
      <c r="AC227" s="137"/>
      <c r="AD227" s="137"/>
      <c r="AE227" s="137"/>
      <c r="AF227" s="137"/>
      <c r="AG227" s="137"/>
      <c r="AH227" s="137"/>
      <c r="AI227" s="137"/>
      <c r="AJ227" s="137"/>
      <c r="AK227" s="137"/>
      <c r="AL227" s="137"/>
      <c r="AM227" s="137"/>
      <c r="AN227" s="137"/>
      <c r="AO227" s="137"/>
      <c r="AP227" s="137"/>
      <c r="AQ227" s="137"/>
      <c r="AR227" s="137"/>
      <c r="AS227" s="137"/>
    </row>
    <row r="228" ht="18.0" customHeight="1">
      <c r="A228" s="137"/>
      <c r="B228" s="137"/>
      <c r="C228" s="137"/>
      <c r="D228" s="137"/>
      <c r="E228" s="137"/>
      <c r="F228" s="137"/>
      <c r="G228" s="138"/>
      <c r="H228" s="139"/>
      <c r="I228" s="137"/>
      <c r="J228" s="137"/>
      <c r="K228" s="137"/>
      <c r="L228" s="137"/>
      <c r="M228" s="137"/>
      <c r="N228" s="137"/>
      <c r="O228" s="137"/>
      <c r="P228" s="137"/>
      <c r="Q228" s="140"/>
      <c r="R228" s="137"/>
      <c r="S228" s="137"/>
      <c r="T228" s="137"/>
      <c r="U228" s="137"/>
      <c r="V228" s="137"/>
      <c r="W228" s="137"/>
      <c r="X228" s="137"/>
      <c r="Y228" s="137"/>
      <c r="Z228" s="137"/>
      <c r="AA228" s="137"/>
      <c r="AB228" s="137"/>
      <c r="AC228" s="137"/>
      <c r="AD228" s="137"/>
      <c r="AE228" s="137"/>
      <c r="AF228" s="137"/>
      <c r="AG228" s="137"/>
      <c r="AH228" s="137"/>
      <c r="AI228" s="137"/>
      <c r="AJ228" s="137"/>
      <c r="AK228" s="137"/>
      <c r="AL228" s="137"/>
      <c r="AM228" s="137"/>
      <c r="AN228" s="137"/>
      <c r="AO228" s="137"/>
      <c r="AP228" s="137"/>
      <c r="AQ228" s="137"/>
      <c r="AR228" s="137"/>
      <c r="AS228" s="137"/>
    </row>
    <row r="229" ht="18.0" customHeight="1">
      <c r="A229" s="137"/>
      <c r="B229" s="137"/>
      <c r="C229" s="137"/>
      <c r="D229" s="137"/>
      <c r="E229" s="137"/>
      <c r="F229" s="137"/>
      <c r="G229" s="138"/>
      <c r="H229" s="139"/>
      <c r="I229" s="137"/>
      <c r="J229" s="137"/>
      <c r="K229" s="137"/>
      <c r="L229" s="137"/>
      <c r="M229" s="137"/>
      <c r="N229" s="137"/>
      <c r="O229" s="137"/>
      <c r="P229" s="137"/>
      <c r="Q229" s="140"/>
      <c r="R229" s="137"/>
      <c r="S229" s="137"/>
      <c r="T229" s="137"/>
      <c r="U229" s="137"/>
      <c r="V229" s="137"/>
      <c r="W229" s="137"/>
      <c r="X229" s="137"/>
      <c r="Y229" s="137"/>
      <c r="Z229" s="137"/>
      <c r="AA229" s="137"/>
      <c r="AB229" s="137"/>
      <c r="AC229" s="137"/>
      <c r="AD229" s="137"/>
      <c r="AE229" s="137"/>
      <c r="AF229" s="137"/>
      <c r="AG229" s="137"/>
      <c r="AH229" s="137"/>
      <c r="AI229" s="137"/>
      <c r="AJ229" s="137"/>
      <c r="AK229" s="137"/>
      <c r="AL229" s="137"/>
      <c r="AM229" s="137"/>
      <c r="AN229" s="137"/>
      <c r="AO229" s="137"/>
      <c r="AP229" s="137"/>
      <c r="AQ229" s="137"/>
      <c r="AR229" s="137"/>
      <c r="AS229" s="137"/>
    </row>
    <row r="230" ht="18.0" customHeight="1">
      <c r="A230" s="137"/>
      <c r="B230" s="137"/>
      <c r="C230" s="137"/>
      <c r="D230" s="137"/>
      <c r="E230" s="137"/>
      <c r="F230" s="137"/>
      <c r="G230" s="138"/>
      <c r="H230" s="139"/>
      <c r="I230" s="137"/>
      <c r="J230" s="137"/>
      <c r="K230" s="137"/>
      <c r="L230" s="137"/>
      <c r="M230" s="137"/>
      <c r="N230" s="137"/>
      <c r="O230" s="137"/>
      <c r="P230" s="137"/>
      <c r="Q230" s="140"/>
      <c r="R230" s="137"/>
      <c r="S230" s="137"/>
      <c r="T230" s="137"/>
      <c r="U230" s="137"/>
      <c r="V230" s="137"/>
      <c r="W230" s="137"/>
      <c r="X230" s="137"/>
      <c r="Y230" s="137"/>
      <c r="Z230" s="137"/>
      <c r="AA230" s="137"/>
      <c r="AB230" s="137"/>
      <c r="AC230" s="137"/>
      <c r="AD230" s="137"/>
      <c r="AE230" s="137"/>
      <c r="AF230" s="137"/>
      <c r="AG230" s="137"/>
      <c r="AH230" s="137"/>
      <c r="AI230" s="137"/>
      <c r="AJ230" s="137"/>
      <c r="AK230" s="137"/>
      <c r="AL230" s="137"/>
      <c r="AM230" s="137"/>
      <c r="AN230" s="137"/>
      <c r="AO230" s="137"/>
      <c r="AP230" s="137"/>
      <c r="AQ230" s="137"/>
      <c r="AR230" s="137"/>
      <c r="AS230" s="137"/>
    </row>
    <row r="231" ht="18.0" customHeight="1">
      <c r="A231" s="137"/>
      <c r="B231" s="137"/>
      <c r="C231" s="137"/>
      <c r="D231" s="137"/>
      <c r="E231" s="137"/>
      <c r="F231" s="137"/>
      <c r="G231" s="138"/>
      <c r="H231" s="139"/>
      <c r="I231" s="137"/>
      <c r="J231" s="137"/>
      <c r="K231" s="137"/>
      <c r="L231" s="137"/>
      <c r="M231" s="137"/>
      <c r="N231" s="137"/>
      <c r="O231" s="137"/>
      <c r="P231" s="137"/>
      <c r="Q231" s="140"/>
      <c r="R231" s="137"/>
      <c r="S231" s="137"/>
      <c r="T231" s="137"/>
      <c r="U231" s="137"/>
      <c r="V231" s="137"/>
      <c r="W231" s="137"/>
      <c r="X231" s="137"/>
      <c r="Y231" s="137"/>
      <c r="Z231" s="137"/>
      <c r="AA231" s="137"/>
      <c r="AB231" s="137"/>
      <c r="AC231" s="137"/>
      <c r="AD231" s="137"/>
      <c r="AE231" s="137"/>
      <c r="AF231" s="137"/>
      <c r="AG231" s="137"/>
      <c r="AH231" s="137"/>
      <c r="AI231" s="137"/>
      <c r="AJ231" s="137"/>
      <c r="AK231" s="137"/>
      <c r="AL231" s="137"/>
      <c r="AM231" s="137"/>
      <c r="AN231" s="137"/>
      <c r="AO231" s="137"/>
      <c r="AP231" s="137"/>
      <c r="AQ231" s="137"/>
      <c r="AR231" s="137"/>
      <c r="AS231" s="137"/>
    </row>
    <row r="232" ht="18.0" customHeight="1">
      <c r="A232" s="137"/>
      <c r="B232" s="137"/>
      <c r="C232" s="137"/>
      <c r="D232" s="137"/>
      <c r="E232" s="137"/>
      <c r="F232" s="137"/>
      <c r="G232" s="138"/>
      <c r="H232" s="139"/>
      <c r="I232" s="137"/>
      <c r="J232" s="137"/>
      <c r="K232" s="137"/>
      <c r="L232" s="137"/>
      <c r="M232" s="137"/>
      <c r="N232" s="137"/>
      <c r="O232" s="137"/>
      <c r="P232" s="137"/>
      <c r="Q232" s="140"/>
      <c r="R232" s="137"/>
      <c r="S232" s="137"/>
      <c r="T232" s="137"/>
      <c r="U232" s="137"/>
      <c r="V232" s="137"/>
      <c r="W232" s="137"/>
      <c r="X232" s="137"/>
      <c r="Y232" s="137"/>
      <c r="Z232" s="137"/>
      <c r="AA232" s="137"/>
      <c r="AB232" s="137"/>
      <c r="AC232" s="137"/>
      <c r="AD232" s="137"/>
      <c r="AE232" s="137"/>
      <c r="AF232" s="137"/>
      <c r="AG232" s="137"/>
      <c r="AH232" s="137"/>
      <c r="AI232" s="137"/>
      <c r="AJ232" s="137"/>
      <c r="AK232" s="137"/>
      <c r="AL232" s="137"/>
      <c r="AM232" s="137"/>
      <c r="AN232" s="137"/>
      <c r="AO232" s="137"/>
      <c r="AP232" s="137"/>
      <c r="AQ232" s="137"/>
      <c r="AR232" s="137"/>
      <c r="AS232" s="137"/>
    </row>
    <row r="233" ht="18.0" customHeight="1">
      <c r="A233" s="137"/>
      <c r="B233" s="137"/>
      <c r="C233" s="137"/>
      <c r="D233" s="137"/>
      <c r="E233" s="137"/>
      <c r="F233" s="137"/>
      <c r="G233" s="138"/>
      <c r="H233" s="139"/>
      <c r="I233" s="137"/>
      <c r="J233" s="137"/>
      <c r="K233" s="137"/>
      <c r="L233" s="137"/>
      <c r="M233" s="137"/>
      <c r="N233" s="137"/>
      <c r="O233" s="137"/>
      <c r="P233" s="137"/>
      <c r="Q233" s="140"/>
      <c r="R233" s="137"/>
      <c r="S233" s="137"/>
      <c r="T233" s="137"/>
      <c r="U233" s="137"/>
      <c r="V233" s="137"/>
      <c r="W233" s="137"/>
      <c r="X233" s="137"/>
      <c r="Y233" s="137"/>
      <c r="Z233" s="137"/>
      <c r="AA233" s="137"/>
      <c r="AB233" s="137"/>
      <c r="AC233" s="137"/>
      <c r="AD233" s="137"/>
      <c r="AE233" s="137"/>
      <c r="AF233" s="137"/>
      <c r="AG233" s="137"/>
      <c r="AH233" s="137"/>
      <c r="AI233" s="137"/>
      <c r="AJ233" s="137"/>
      <c r="AK233" s="137"/>
      <c r="AL233" s="137"/>
      <c r="AM233" s="137"/>
      <c r="AN233" s="137"/>
      <c r="AO233" s="137"/>
      <c r="AP233" s="137"/>
      <c r="AQ233" s="137"/>
      <c r="AR233" s="137"/>
      <c r="AS233" s="137"/>
    </row>
    <row r="234" ht="18.0" customHeight="1">
      <c r="A234" s="137"/>
      <c r="B234" s="137"/>
      <c r="C234" s="137"/>
      <c r="D234" s="137"/>
      <c r="E234" s="137"/>
      <c r="F234" s="137"/>
      <c r="G234" s="138"/>
      <c r="H234" s="139"/>
      <c r="I234" s="137"/>
      <c r="J234" s="137"/>
      <c r="K234" s="137"/>
      <c r="L234" s="137"/>
      <c r="M234" s="137"/>
      <c r="N234" s="137"/>
      <c r="O234" s="137"/>
      <c r="P234" s="137"/>
      <c r="Q234" s="140"/>
      <c r="R234" s="137"/>
      <c r="S234" s="137"/>
      <c r="T234" s="137"/>
      <c r="U234" s="137"/>
      <c r="V234" s="137"/>
      <c r="W234" s="137"/>
      <c r="X234" s="137"/>
      <c r="Y234" s="137"/>
      <c r="Z234" s="137"/>
      <c r="AA234" s="137"/>
      <c r="AB234" s="137"/>
      <c r="AC234" s="137"/>
      <c r="AD234" s="137"/>
      <c r="AE234" s="137"/>
      <c r="AF234" s="137"/>
      <c r="AG234" s="137"/>
      <c r="AH234" s="137"/>
      <c r="AI234" s="137"/>
      <c r="AJ234" s="137"/>
      <c r="AK234" s="137"/>
      <c r="AL234" s="137"/>
      <c r="AM234" s="137"/>
      <c r="AN234" s="137"/>
      <c r="AO234" s="137"/>
      <c r="AP234" s="137"/>
      <c r="AQ234" s="137"/>
      <c r="AR234" s="137"/>
      <c r="AS234" s="137"/>
    </row>
    <row r="235" ht="18.0" customHeight="1">
      <c r="A235" s="137"/>
      <c r="B235" s="137"/>
      <c r="C235" s="137"/>
      <c r="D235" s="137"/>
      <c r="E235" s="137"/>
      <c r="F235" s="137"/>
      <c r="G235" s="138"/>
      <c r="H235" s="139"/>
      <c r="I235" s="137"/>
      <c r="J235" s="137"/>
      <c r="K235" s="137"/>
      <c r="L235" s="137"/>
      <c r="M235" s="137"/>
      <c r="N235" s="137"/>
      <c r="O235" s="137"/>
      <c r="P235" s="137"/>
      <c r="Q235" s="140"/>
      <c r="R235" s="137"/>
      <c r="S235" s="137"/>
      <c r="T235" s="137"/>
      <c r="U235" s="137"/>
      <c r="V235" s="137"/>
      <c r="W235" s="137"/>
      <c r="X235" s="137"/>
      <c r="Y235" s="137"/>
      <c r="Z235" s="137"/>
      <c r="AA235" s="137"/>
      <c r="AB235" s="137"/>
      <c r="AC235" s="137"/>
      <c r="AD235" s="137"/>
      <c r="AE235" s="137"/>
      <c r="AF235" s="137"/>
      <c r="AG235" s="137"/>
      <c r="AH235" s="137"/>
      <c r="AI235" s="137"/>
      <c r="AJ235" s="137"/>
      <c r="AK235" s="137"/>
      <c r="AL235" s="137"/>
      <c r="AM235" s="137"/>
      <c r="AN235" s="137"/>
      <c r="AO235" s="137"/>
      <c r="AP235" s="137"/>
      <c r="AQ235" s="137"/>
      <c r="AR235" s="137"/>
      <c r="AS235" s="137"/>
    </row>
    <row r="236" ht="18.0" customHeight="1">
      <c r="A236" s="137"/>
      <c r="B236" s="137"/>
      <c r="C236" s="137"/>
      <c r="D236" s="137"/>
      <c r="E236" s="137"/>
      <c r="F236" s="137"/>
      <c r="G236" s="138"/>
      <c r="H236" s="139"/>
      <c r="I236" s="137"/>
      <c r="J236" s="137"/>
      <c r="K236" s="137"/>
      <c r="L236" s="137"/>
      <c r="M236" s="137"/>
      <c r="N236" s="137"/>
      <c r="O236" s="137"/>
      <c r="P236" s="137"/>
      <c r="Q236" s="140"/>
      <c r="R236" s="137"/>
      <c r="S236" s="137"/>
      <c r="T236" s="137"/>
      <c r="U236" s="137"/>
      <c r="V236" s="137"/>
      <c r="W236" s="137"/>
      <c r="X236" s="137"/>
      <c r="Y236" s="137"/>
      <c r="Z236" s="137"/>
      <c r="AA236" s="137"/>
      <c r="AB236" s="137"/>
      <c r="AC236" s="137"/>
      <c r="AD236" s="137"/>
      <c r="AE236" s="137"/>
      <c r="AF236" s="137"/>
      <c r="AG236" s="137"/>
      <c r="AH236" s="137"/>
      <c r="AI236" s="137"/>
      <c r="AJ236" s="137"/>
      <c r="AK236" s="137"/>
      <c r="AL236" s="137"/>
      <c r="AM236" s="137"/>
      <c r="AN236" s="137"/>
      <c r="AO236" s="137"/>
      <c r="AP236" s="137"/>
      <c r="AQ236" s="137"/>
      <c r="AR236" s="137"/>
      <c r="AS236" s="137"/>
    </row>
    <row r="237" ht="18.0" customHeight="1">
      <c r="A237" s="137"/>
      <c r="B237" s="137"/>
      <c r="C237" s="137"/>
      <c r="D237" s="137"/>
      <c r="E237" s="137"/>
      <c r="F237" s="137"/>
      <c r="G237" s="138"/>
      <c r="H237" s="139"/>
      <c r="I237" s="137"/>
      <c r="J237" s="137"/>
      <c r="K237" s="137"/>
      <c r="L237" s="137"/>
      <c r="M237" s="137"/>
      <c r="N237" s="137"/>
      <c r="O237" s="137"/>
      <c r="P237" s="137"/>
      <c r="Q237" s="140"/>
      <c r="R237" s="137"/>
      <c r="S237" s="137"/>
      <c r="T237" s="137"/>
      <c r="U237" s="137"/>
      <c r="V237" s="137"/>
      <c r="W237" s="137"/>
      <c r="X237" s="137"/>
      <c r="Y237" s="137"/>
      <c r="Z237" s="137"/>
      <c r="AA237" s="137"/>
      <c r="AB237" s="137"/>
      <c r="AC237" s="137"/>
      <c r="AD237" s="137"/>
      <c r="AE237" s="137"/>
      <c r="AF237" s="137"/>
      <c r="AG237" s="137"/>
      <c r="AH237" s="137"/>
      <c r="AI237" s="137"/>
      <c r="AJ237" s="137"/>
      <c r="AK237" s="137"/>
      <c r="AL237" s="137"/>
      <c r="AM237" s="137"/>
      <c r="AN237" s="137"/>
      <c r="AO237" s="137"/>
      <c r="AP237" s="137"/>
      <c r="AQ237" s="137"/>
      <c r="AR237" s="137"/>
      <c r="AS237" s="137"/>
    </row>
    <row r="238" ht="18.0" customHeight="1">
      <c r="A238" s="137"/>
      <c r="B238" s="137"/>
      <c r="C238" s="137"/>
      <c r="D238" s="137"/>
      <c r="E238" s="137"/>
      <c r="F238" s="137"/>
      <c r="G238" s="138"/>
      <c r="H238" s="139"/>
      <c r="I238" s="137"/>
      <c r="J238" s="137"/>
      <c r="K238" s="137"/>
      <c r="L238" s="137"/>
      <c r="M238" s="137"/>
      <c r="N238" s="137"/>
      <c r="O238" s="137"/>
      <c r="P238" s="137"/>
      <c r="Q238" s="140"/>
      <c r="R238" s="137"/>
      <c r="S238" s="137"/>
      <c r="T238" s="137"/>
      <c r="U238" s="137"/>
      <c r="V238" s="137"/>
      <c r="W238" s="137"/>
      <c r="X238" s="137"/>
      <c r="Y238" s="137"/>
      <c r="Z238" s="137"/>
      <c r="AA238" s="137"/>
      <c r="AB238" s="137"/>
      <c r="AC238" s="137"/>
      <c r="AD238" s="137"/>
      <c r="AE238" s="137"/>
      <c r="AF238" s="137"/>
      <c r="AG238" s="137"/>
      <c r="AH238" s="137"/>
      <c r="AI238" s="137"/>
      <c r="AJ238" s="137"/>
      <c r="AK238" s="137"/>
      <c r="AL238" s="137"/>
      <c r="AM238" s="137"/>
      <c r="AN238" s="137"/>
      <c r="AO238" s="137"/>
      <c r="AP238" s="137"/>
      <c r="AQ238" s="137"/>
      <c r="AR238" s="137"/>
      <c r="AS238" s="137"/>
    </row>
    <row r="239" ht="18.0" customHeight="1">
      <c r="A239" s="137"/>
      <c r="B239" s="137"/>
      <c r="C239" s="137"/>
      <c r="D239" s="137"/>
      <c r="E239" s="137"/>
      <c r="F239" s="137"/>
      <c r="G239" s="138"/>
      <c r="H239" s="139"/>
      <c r="I239" s="137"/>
      <c r="J239" s="137"/>
      <c r="K239" s="137"/>
      <c r="L239" s="137"/>
      <c r="M239" s="137"/>
      <c r="N239" s="137"/>
      <c r="O239" s="137"/>
      <c r="P239" s="137"/>
      <c r="Q239" s="140"/>
      <c r="R239" s="137"/>
      <c r="S239" s="137"/>
      <c r="T239" s="137"/>
      <c r="U239" s="137"/>
      <c r="V239" s="137"/>
      <c r="W239" s="137"/>
      <c r="X239" s="137"/>
      <c r="Y239" s="137"/>
      <c r="Z239" s="137"/>
      <c r="AA239" s="137"/>
      <c r="AB239" s="137"/>
      <c r="AC239" s="137"/>
      <c r="AD239" s="137"/>
      <c r="AE239" s="137"/>
      <c r="AF239" s="137"/>
      <c r="AG239" s="137"/>
      <c r="AH239" s="137"/>
      <c r="AI239" s="137"/>
      <c r="AJ239" s="137"/>
      <c r="AK239" s="137"/>
      <c r="AL239" s="137"/>
      <c r="AM239" s="137"/>
      <c r="AN239" s="137"/>
      <c r="AO239" s="137"/>
      <c r="AP239" s="137"/>
      <c r="AQ239" s="137"/>
      <c r="AR239" s="137"/>
      <c r="AS239" s="137"/>
    </row>
    <row r="240" ht="18.0" customHeight="1">
      <c r="A240" s="137"/>
      <c r="B240" s="137"/>
      <c r="C240" s="137"/>
      <c r="D240" s="137"/>
      <c r="E240" s="137"/>
      <c r="F240" s="137"/>
      <c r="G240" s="138"/>
      <c r="H240" s="139"/>
      <c r="I240" s="137"/>
      <c r="J240" s="137"/>
      <c r="K240" s="137"/>
      <c r="L240" s="137"/>
      <c r="M240" s="137"/>
      <c r="N240" s="137"/>
      <c r="O240" s="137"/>
      <c r="P240" s="137"/>
      <c r="Q240" s="140"/>
      <c r="R240" s="137"/>
      <c r="S240" s="137"/>
      <c r="T240" s="137"/>
      <c r="U240" s="137"/>
      <c r="V240" s="137"/>
      <c r="W240" s="137"/>
      <c r="X240" s="137"/>
      <c r="Y240" s="137"/>
      <c r="Z240" s="137"/>
      <c r="AA240" s="137"/>
      <c r="AB240" s="137"/>
      <c r="AC240" s="137"/>
      <c r="AD240" s="137"/>
      <c r="AE240" s="137"/>
      <c r="AF240" s="137"/>
      <c r="AG240" s="137"/>
      <c r="AH240" s="137"/>
      <c r="AI240" s="137"/>
      <c r="AJ240" s="137"/>
      <c r="AK240" s="137"/>
      <c r="AL240" s="137"/>
      <c r="AM240" s="137"/>
      <c r="AN240" s="137"/>
      <c r="AO240" s="137"/>
      <c r="AP240" s="137"/>
      <c r="AQ240" s="137"/>
      <c r="AR240" s="137"/>
      <c r="AS240" s="137"/>
    </row>
    <row r="241" ht="18.0" customHeight="1">
      <c r="A241" s="137"/>
      <c r="B241" s="137"/>
      <c r="C241" s="137"/>
      <c r="D241" s="137"/>
      <c r="E241" s="137"/>
      <c r="F241" s="137"/>
      <c r="G241" s="138"/>
      <c r="H241" s="139"/>
      <c r="I241" s="137"/>
      <c r="J241" s="137"/>
      <c r="K241" s="137"/>
      <c r="L241" s="137"/>
      <c r="M241" s="137"/>
      <c r="N241" s="137"/>
      <c r="O241" s="137"/>
      <c r="P241" s="137"/>
      <c r="Q241" s="140"/>
      <c r="R241" s="137"/>
      <c r="S241" s="137"/>
      <c r="T241" s="137"/>
      <c r="U241" s="137"/>
      <c r="V241" s="137"/>
      <c r="W241" s="137"/>
      <c r="X241" s="137"/>
      <c r="Y241" s="137"/>
      <c r="Z241" s="137"/>
      <c r="AA241" s="137"/>
      <c r="AB241" s="137"/>
      <c r="AC241" s="137"/>
      <c r="AD241" s="137"/>
      <c r="AE241" s="137"/>
      <c r="AF241" s="137"/>
      <c r="AG241" s="137"/>
      <c r="AH241" s="137"/>
      <c r="AI241" s="137"/>
      <c r="AJ241" s="137"/>
      <c r="AK241" s="137"/>
      <c r="AL241" s="137"/>
      <c r="AM241" s="137"/>
      <c r="AN241" s="137"/>
      <c r="AO241" s="137"/>
      <c r="AP241" s="137"/>
      <c r="AQ241" s="137"/>
      <c r="AR241" s="137"/>
      <c r="AS241" s="137"/>
    </row>
    <row r="242" ht="18.0" customHeight="1">
      <c r="A242" s="137"/>
      <c r="B242" s="137"/>
      <c r="C242" s="137"/>
      <c r="D242" s="137"/>
      <c r="E242" s="137"/>
      <c r="F242" s="137"/>
      <c r="G242" s="138"/>
      <c r="H242" s="139"/>
      <c r="I242" s="137"/>
      <c r="J242" s="137"/>
      <c r="K242" s="137"/>
      <c r="L242" s="137"/>
      <c r="M242" s="137"/>
      <c r="N242" s="137"/>
      <c r="O242" s="137"/>
      <c r="P242" s="137"/>
      <c r="Q242" s="140"/>
      <c r="R242" s="137"/>
      <c r="S242" s="137"/>
      <c r="T242" s="137"/>
      <c r="U242" s="137"/>
      <c r="V242" s="137"/>
      <c r="W242" s="137"/>
      <c r="X242" s="137"/>
      <c r="Y242" s="137"/>
      <c r="Z242" s="137"/>
      <c r="AA242" s="137"/>
      <c r="AB242" s="137"/>
      <c r="AC242" s="137"/>
      <c r="AD242" s="137"/>
      <c r="AE242" s="137"/>
      <c r="AF242" s="137"/>
      <c r="AG242" s="137"/>
      <c r="AH242" s="137"/>
      <c r="AI242" s="137"/>
      <c r="AJ242" s="137"/>
      <c r="AK242" s="137"/>
      <c r="AL242" s="137"/>
      <c r="AM242" s="137"/>
      <c r="AN242" s="137"/>
      <c r="AO242" s="137"/>
      <c r="AP242" s="137"/>
      <c r="AQ242" s="137"/>
      <c r="AR242" s="137"/>
      <c r="AS242" s="137"/>
    </row>
    <row r="243" ht="18.0" customHeight="1">
      <c r="A243" s="137"/>
      <c r="B243" s="137"/>
      <c r="C243" s="137"/>
      <c r="D243" s="137"/>
      <c r="E243" s="137"/>
      <c r="F243" s="137"/>
      <c r="G243" s="138"/>
      <c r="H243" s="139"/>
      <c r="I243" s="137"/>
      <c r="J243" s="137"/>
      <c r="K243" s="137"/>
      <c r="L243" s="137"/>
      <c r="M243" s="137"/>
      <c r="N243" s="137"/>
      <c r="O243" s="137"/>
      <c r="P243" s="137"/>
      <c r="Q243" s="140"/>
      <c r="R243" s="137"/>
      <c r="S243" s="137"/>
      <c r="T243" s="137"/>
      <c r="U243" s="137"/>
      <c r="V243" s="137"/>
      <c r="W243" s="137"/>
      <c r="X243" s="137"/>
      <c r="Y243" s="137"/>
      <c r="Z243" s="137"/>
      <c r="AA243" s="137"/>
      <c r="AB243" s="137"/>
      <c r="AC243" s="137"/>
      <c r="AD243" s="137"/>
      <c r="AE243" s="137"/>
      <c r="AF243" s="137"/>
      <c r="AG243" s="137"/>
      <c r="AH243" s="137"/>
      <c r="AI243" s="137"/>
      <c r="AJ243" s="137"/>
      <c r="AK243" s="137"/>
      <c r="AL243" s="137"/>
      <c r="AM243" s="137"/>
      <c r="AN243" s="137"/>
      <c r="AO243" s="137"/>
      <c r="AP243" s="137"/>
      <c r="AQ243" s="137"/>
      <c r="AR243" s="137"/>
      <c r="AS243" s="137"/>
    </row>
    <row r="244" ht="18.0" customHeight="1">
      <c r="A244" s="137"/>
      <c r="B244" s="137"/>
      <c r="C244" s="137"/>
      <c r="D244" s="137"/>
      <c r="E244" s="137"/>
      <c r="F244" s="137"/>
      <c r="G244" s="138"/>
      <c r="H244" s="139"/>
      <c r="I244" s="137"/>
      <c r="J244" s="137"/>
      <c r="K244" s="137"/>
      <c r="L244" s="137"/>
      <c r="M244" s="137"/>
      <c r="N244" s="137"/>
      <c r="O244" s="137"/>
      <c r="P244" s="137"/>
      <c r="Q244" s="140"/>
      <c r="R244" s="137"/>
      <c r="S244" s="137"/>
      <c r="T244" s="137"/>
      <c r="U244" s="137"/>
      <c r="V244" s="137"/>
      <c r="W244" s="137"/>
      <c r="X244" s="137"/>
      <c r="Y244" s="137"/>
      <c r="Z244" s="137"/>
      <c r="AA244" s="137"/>
      <c r="AB244" s="137"/>
      <c r="AC244" s="137"/>
      <c r="AD244" s="137"/>
      <c r="AE244" s="137"/>
      <c r="AF244" s="137"/>
      <c r="AG244" s="137"/>
      <c r="AH244" s="137"/>
      <c r="AI244" s="137"/>
      <c r="AJ244" s="137"/>
      <c r="AK244" s="137"/>
      <c r="AL244" s="137"/>
      <c r="AM244" s="137"/>
      <c r="AN244" s="137"/>
      <c r="AO244" s="137"/>
      <c r="AP244" s="137"/>
      <c r="AQ244" s="137"/>
      <c r="AR244" s="137"/>
      <c r="AS244" s="137"/>
    </row>
    <row r="245" ht="18.0" customHeight="1">
      <c r="A245" s="137"/>
      <c r="B245" s="137"/>
      <c r="C245" s="137"/>
      <c r="D245" s="137"/>
      <c r="E245" s="137"/>
      <c r="F245" s="137"/>
      <c r="G245" s="138"/>
      <c r="H245" s="139"/>
      <c r="I245" s="137"/>
      <c r="J245" s="137"/>
      <c r="K245" s="137"/>
      <c r="L245" s="137"/>
      <c r="M245" s="137"/>
      <c r="N245" s="137"/>
      <c r="O245" s="137"/>
      <c r="P245" s="137"/>
      <c r="Q245" s="140"/>
      <c r="R245" s="137"/>
      <c r="S245" s="137"/>
      <c r="T245" s="137"/>
      <c r="U245" s="137"/>
      <c r="V245" s="137"/>
      <c r="W245" s="137"/>
      <c r="X245" s="137"/>
      <c r="Y245" s="137"/>
      <c r="Z245" s="137"/>
      <c r="AA245" s="137"/>
      <c r="AB245" s="137"/>
      <c r="AC245" s="137"/>
      <c r="AD245" s="137"/>
      <c r="AE245" s="137"/>
      <c r="AF245" s="137"/>
      <c r="AG245" s="137"/>
      <c r="AH245" s="137"/>
      <c r="AI245" s="137"/>
      <c r="AJ245" s="137"/>
      <c r="AK245" s="137"/>
      <c r="AL245" s="137"/>
      <c r="AM245" s="137"/>
      <c r="AN245" s="137"/>
      <c r="AO245" s="137"/>
      <c r="AP245" s="137"/>
      <c r="AQ245" s="137"/>
      <c r="AR245" s="137"/>
      <c r="AS245" s="137"/>
    </row>
    <row r="246" ht="18.0" customHeight="1">
      <c r="A246" s="137"/>
      <c r="B246" s="137"/>
      <c r="C246" s="137"/>
      <c r="D246" s="137"/>
      <c r="E246" s="137"/>
      <c r="F246" s="137"/>
      <c r="G246" s="138"/>
      <c r="H246" s="139"/>
      <c r="I246" s="137"/>
      <c r="J246" s="137"/>
      <c r="K246" s="137"/>
      <c r="L246" s="137"/>
      <c r="M246" s="137"/>
      <c r="N246" s="137"/>
      <c r="O246" s="137"/>
      <c r="P246" s="137"/>
      <c r="Q246" s="140"/>
      <c r="R246" s="137"/>
      <c r="S246" s="137"/>
      <c r="T246" s="137"/>
      <c r="U246" s="137"/>
      <c r="V246" s="137"/>
      <c r="W246" s="137"/>
      <c r="X246" s="137"/>
      <c r="Y246" s="137"/>
      <c r="Z246" s="137"/>
      <c r="AA246" s="137"/>
      <c r="AB246" s="137"/>
      <c r="AC246" s="137"/>
      <c r="AD246" s="137"/>
      <c r="AE246" s="137"/>
      <c r="AF246" s="137"/>
      <c r="AG246" s="137"/>
      <c r="AH246" s="137"/>
      <c r="AI246" s="137"/>
      <c r="AJ246" s="137"/>
      <c r="AK246" s="137"/>
      <c r="AL246" s="137"/>
      <c r="AM246" s="137"/>
      <c r="AN246" s="137"/>
      <c r="AO246" s="137"/>
      <c r="AP246" s="137"/>
      <c r="AQ246" s="137"/>
      <c r="AR246" s="137"/>
      <c r="AS246" s="137"/>
    </row>
    <row r="247" ht="18.0" customHeight="1">
      <c r="A247" s="137"/>
      <c r="B247" s="137"/>
      <c r="C247" s="137"/>
      <c r="D247" s="137"/>
      <c r="E247" s="137"/>
      <c r="F247" s="137"/>
      <c r="G247" s="138"/>
      <c r="H247" s="139"/>
      <c r="I247" s="137"/>
      <c r="J247" s="137"/>
      <c r="K247" s="137"/>
      <c r="L247" s="137"/>
      <c r="M247" s="137"/>
      <c r="N247" s="137"/>
      <c r="O247" s="137"/>
      <c r="P247" s="137"/>
      <c r="Q247" s="140"/>
      <c r="R247" s="137"/>
      <c r="S247" s="137"/>
      <c r="T247" s="137"/>
      <c r="U247" s="137"/>
      <c r="V247" s="137"/>
      <c r="W247" s="137"/>
      <c r="X247" s="137"/>
      <c r="Y247" s="137"/>
      <c r="Z247" s="137"/>
      <c r="AA247" s="137"/>
      <c r="AB247" s="137"/>
      <c r="AC247" s="137"/>
      <c r="AD247" s="137"/>
      <c r="AE247" s="137"/>
      <c r="AF247" s="137"/>
      <c r="AG247" s="137"/>
      <c r="AH247" s="137"/>
      <c r="AI247" s="137"/>
      <c r="AJ247" s="137"/>
      <c r="AK247" s="137"/>
      <c r="AL247" s="137"/>
      <c r="AM247" s="137"/>
      <c r="AN247" s="137"/>
      <c r="AO247" s="137"/>
      <c r="AP247" s="137"/>
      <c r="AQ247" s="137"/>
      <c r="AR247" s="137"/>
      <c r="AS247" s="137"/>
    </row>
    <row r="248" ht="18.0" customHeight="1">
      <c r="A248" s="137"/>
      <c r="B248" s="137"/>
      <c r="C248" s="137"/>
      <c r="D248" s="137"/>
      <c r="E248" s="137"/>
      <c r="F248" s="137"/>
      <c r="G248" s="138"/>
      <c r="H248" s="139"/>
      <c r="I248" s="137"/>
      <c r="J248" s="137"/>
      <c r="K248" s="137"/>
      <c r="L248" s="137"/>
      <c r="M248" s="137"/>
      <c r="N248" s="137"/>
      <c r="O248" s="137"/>
      <c r="P248" s="137"/>
      <c r="Q248" s="140"/>
      <c r="R248" s="137"/>
      <c r="S248" s="137"/>
      <c r="T248" s="137"/>
      <c r="U248" s="137"/>
      <c r="V248" s="137"/>
      <c r="W248" s="137"/>
      <c r="X248" s="137"/>
      <c r="Y248" s="137"/>
      <c r="Z248" s="137"/>
      <c r="AA248" s="137"/>
      <c r="AB248" s="137"/>
      <c r="AC248" s="137"/>
      <c r="AD248" s="137"/>
      <c r="AE248" s="137"/>
      <c r="AF248" s="137"/>
      <c r="AG248" s="137"/>
      <c r="AH248" s="137"/>
      <c r="AI248" s="137"/>
      <c r="AJ248" s="137"/>
      <c r="AK248" s="137"/>
      <c r="AL248" s="137"/>
      <c r="AM248" s="137"/>
      <c r="AN248" s="137"/>
      <c r="AO248" s="137"/>
      <c r="AP248" s="137"/>
      <c r="AQ248" s="137"/>
      <c r="AR248" s="137"/>
      <c r="AS248" s="137"/>
    </row>
    <row r="249" ht="18.0" customHeight="1">
      <c r="A249" s="137"/>
      <c r="B249" s="137"/>
      <c r="C249" s="137"/>
      <c r="D249" s="137"/>
      <c r="E249" s="137"/>
      <c r="F249" s="137"/>
      <c r="G249" s="138"/>
      <c r="H249" s="139"/>
      <c r="I249" s="137"/>
      <c r="J249" s="137"/>
      <c r="K249" s="137"/>
      <c r="L249" s="137"/>
      <c r="M249" s="137"/>
      <c r="N249" s="137"/>
      <c r="O249" s="137"/>
      <c r="P249" s="137"/>
      <c r="Q249" s="140"/>
      <c r="R249" s="137"/>
      <c r="S249" s="137"/>
      <c r="T249" s="137"/>
      <c r="U249" s="137"/>
      <c r="V249" s="137"/>
      <c r="W249" s="137"/>
      <c r="X249" s="137"/>
      <c r="Y249" s="137"/>
      <c r="Z249" s="137"/>
      <c r="AA249" s="137"/>
      <c r="AB249" s="137"/>
      <c r="AC249" s="137"/>
      <c r="AD249" s="137"/>
      <c r="AE249" s="137"/>
      <c r="AF249" s="137"/>
      <c r="AG249" s="137"/>
      <c r="AH249" s="137"/>
      <c r="AI249" s="137"/>
      <c r="AJ249" s="137"/>
      <c r="AK249" s="137"/>
      <c r="AL249" s="137"/>
      <c r="AM249" s="137"/>
      <c r="AN249" s="137"/>
      <c r="AO249" s="137"/>
      <c r="AP249" s="137"/>
      <c r="AQ249" s="137"/>
      <c r="AR249" s="137"/>
      <c r="AS249" s="137"/>
    </row>
    <row r="250" ht="18.0" customHeight="1">
      <c r="A250" s="137"/>
      <c r="B250" s="137"/>
      <c r="C250" s="137"/>
      <c r="D250" s="137"/>
      <c r="E250" s="137"/>
      <c r="F250" s="137"/>
      <c r="G250" s="138"/>
      <c r="H250" s="139"/>
      <c r="I250" s="137"/>
      <c r="J250" s="137"/>
      <c r="K250" s="137"/>
      <c r="L250" s="137"/>
      <c r="M250" s="137"/>
      <c r="N250" s="137"/>
      <c r="O250" s="137"/>
      <c r="P250" s="137"/>
      <c r="Q250" s="140"/>
      <c r="R250" s="137"/>
      <c r="S250" s="137"/>
      <c r="T250" s="137"/>
      <c r="U250" s="137"/>
      <c r="V250" s="137"/>
      <c r="W250" s="137"/>
      <c r="X250" s="137"/>
      <c r="Y250" s="137"/>
      <c r="Z250" s="137"/>
      <c r="AA250" s="137"/>
      <c r="AB250" s="137"/>
      <c r="AC250" s="137"/>
      <c r="AD250" s="137"/>
      <c r="AE250" s="137"/>
      <c r="AF250" s="137"/>
      <c r="AG250" s="137"/>
      <c r="AH250" s="137"/>
      <c r="AI250" s="137"/>
      <c r="AJ250" s="137"/>
      <c r="AK250" s="137"/>
      <c r="AL250" s="137"/>
      <c r="AM250" s="137"/>
      <c r="AN250" s="137"/>
      <c r="AO250" s="137"/>
      <c r="AP250" s="137"/>
      <c r="AQ250" s="137"/>
      <c r="AR250" s="137"/>
      <c r="AS250" s="137"/>
    </row>
    <row r="251" ht="18.0" customHeight="1">
      <c r="A251" s="137"/>
      <c r="B251" s="137"/>
      <c r="C251" s="137"/>
      <c r="D251" s="137"/>
      <c r="E251" s="137"/>
      <c r="F251" s="137"/>
      <c r="G251" s="138"/>
      <c r="H251" s="139"/>
      <c r="I251" s="137"/>
      <c r="J251" s="137"/>
      <c r="K251" s="137"/>
      <c r="L251" s="137"/>
      <c r="M251" s="137"/>
      <c r="N251" s="137"/>
      <c r="O251" s="137"/>
      <c r="P251" s="137"/>
      <c r="Q251" s="140"/>
      <c r="R251" s="137"/>
      <c r="S251" s="137"/>
      <c r="T251" s="137"/>
      <c r="U251" s="137"/>
      <c r="V251" s="137"/>
      <c r="W251" s="137"/>
      <c r="X251" s="137"/>
      <c r="Y251" s="137"/>
      <c r="Z251" s="137"/>
      <c r="AA251" s="137"/>
      <c r="AB251" s="137"/>
      <c r="AC251" s="137"/>
      <c r="AD251" s="137"/>
      <c r="AE251" s="137"/>
      <c r="AF251" s="137"/>
      <c r="AG251" s="137"/>
      <c r="AH251" s="137"/>
      <c r="AI251" s="137"/>
      <c r="AJ251" s="137"/>
      <c r="AK251" s="137"/>
      <c r="AL251" s="137"/>
      <c r="AM251" s="137"/>
      <c r="AN251" s="137"/>
      <c r="AO251" s="137"/>
      <c r="AP251" s="137"/>
      <c r="AQ251" s="137"/>
      <c r="AR251" s="137"/>
      <c r="AS251" s="137"/>
    </row>
    <row r="252" ht="18.0" customHeight="1">
      <c r="A252" s="137"/>
      <c r="B252" s="137"/>
      <c r="C252" s="137"/>
      <c r="D252" s="137"/>
      <c r="E252" s="137"/>
      <c r="F252" s="137"/>
      <c r="G252" s="138"/>
      <c r="H252" s="139"/>
      <c r="I252" s="137"/>
      <c r="J252" s="137"/>
      <c r="K252" s="137"/>
      <c r="L252" s="137"/>
      <c r="M252" s="137"/>
      <c r="N252" s="137"/>
      <c r="O252" s="137"/>
      <c r="P252" s="137"/>
      <c r="Q252" s="140"/>
      <c r="R252" s="137"/>
      <c r="S252" s="137"/>
      <c r="T252" s="137"/>
      <c r="U252" s="137"/>
      <c r="V252" s="137"/>
      <c r="W252" s="137"/>
      <c r="X252" s="137"/>
      <c r="Y252" s="137"/>
      <c r="Z252" s="137"/>
      <c r="AA252" s="137"/>
      <c r="AB252" s="137"/>
      <c r="AC252" s="137"/>
      <c r="AD252" s="137"/>
      <c r="AE252" s="137"/>
      <c r="AF252" s="137"/>
      <c r="AG252" s="137"/>
      <c r="AH252" s="137"/>
      <c r="AI252" s="137"/>
      <c r="AJ252" s="137"/>
      <c r="AK252" s="137"/>
      <c r="AL252" s="137"/>
      <c r="AM252" s="137"/>
      <c r="AN252" s="137"/>
      <c r="AO252" s="137"/>
      <c r="AP252" s="137"/>
      <c r="AQ252" s="137"/>
      <c r="AR252" s="137"/>
      <c r="AS252" s="137"/>
    </row>
    <row r="253" ht="18.0" customHeight="1">
      <c r="A253" s="137"/>
      <c r="B253" s="137"/>
      <c r="C253" s="137"/>
      <c r="D253" s="137"/>
      <c r="E253" s="137"/>
      <c r="F253" s="137"/>
      <c r="G253" s="138"/>
      <c r="H253" s="139"/>
      <c r="I253" s="137"/>
      <c r="J253" s="137"/>
      <c r="K253" s="137"/>
      <c r="L253" s="137"/>
      <c r="M253" s="137"/>
      <c r="N253" s="137"/>
      <c r="O253" s="137"/>
      <c r="P253" s="137"/>
      <c r="Q253" s="140"/>
      <c r="R253" s="137"/>
      <c r="S253" s="137"/>
      <c r="T253" s="137"/>
      <c r="U253" s="137"/>
      <c r="V253" s="137"/>
      <c r="W253" s="137"/>
      <c r="X253" s="137"/>
      <c r="Y253" s="137"/>
      <c r="Z253" s="137"/>
      <c r="AA253" s="137"/>
      <c r="AB253" s="137"/>
      <c r="AC253" s="137"/>
      <c r="AD253" s="137"/>
      <c r="AE253" s="137"/>
      <c r="AF253" s="137"/>
      <c r="AG253" s="137"/>
      <c r="AH253" s="137"/>
      <c r="AI253" s="137"/>
      <c r="AJ253" s="137"/>
      <c r="AK253" s="137"/>
      <c r="AL253" s="137"/>
      <c r="AM253" s="137"/>
      <c r="AN253" s="137"/>
      <c r="AO253" s="137"/>
      <c r="AP253" s="137"/>
      <c r="AQ253" s="137"/>
      <c r="AR253" s="137"/>
      <c r="AS253" s="137"/>
    </row>
    <row r="254" ht="18.0" customHeight="1">
      <c r="A254" s="137"/>
      <c r="B254" s="137"/>
      <c r="C254" s="137"/>
      <c r="D254" s="137"/>
      <c r="E254" s="137"/>
      <c r="F254" s="137"/>
      <c r="G254" s="138"/>
      <c r="H254" s="139"/>
      <c r="I254" s="137"/>
      <c r="J254" s="137"/>
      <c r="K254" s="137"/>
      <c r="L254" s="137"/>
      <c r="M254" s="137"/>
      <c r="N254" s="137"/>
      <c r="O254" s="137"/>
      <c r="P254" s="137"/>
      <c r="Q254" s="140"/>
      <c r="R254" s="137"/>
      <c r="S254" s="137"/>
      <c r="T254" s="137"/>
      <c r="U254" s="137"/>
      <c r="V254" s="137"/>
      <c r="W254" s="137"/>
      <c r="X254" s="137"/>
      <c r="Y254" s="137"/>
      <c r="Z254" s="137"/>
      <c r="AA254" s="137"/>
      <c r="AB254" s="137"/>
      <c r="AC254" s="137"/>
      <c r="AD254" s="137"/>
      <c r="AE254" s="137"/>
      <c r="AF254" s="137"/>
      <c r="AG254" s="137"/>
      <c r="AH254" s="137"/>
      <c r="AI254" s="137"/>
      <c r="AJ254" s="137"/>
      <c r="AK254" s="137"/>
      <c r="AL254" s="137"/>
      <c r="AM254" s="137"/>
      <c r="AN254" s="137"/>
      <c r="AO254" s="137"/>
      <c r="AP254" s="137"/>
      <c r="AQ254" s="137"/>
      <c r="AR254" s="137"/>
      <c r="AS254" s="137"/>
    </row>
    <row r="255" ht="18.0" customHeight="1">
      <c r="A255" s="137"/>
      <c r="B255" s="137"/>
      <c r="C255" s="137"/>
      <c r="D255" s="137"/>
      <c r="E255" s="137"/>
      <c r="F255" s="137"/>
      <c r="G255" s="138"/>
      <c r="H255" s="139"/>
      <c r="I255" s="137"/>
      <c r="J255" s="137"/>
      <c r="K255" s="137"/>
      <c r="L255" s="137"/>
      <c r="M255" s="137"/>
      <c r="N255" s="137"/>
      <c r="O255" s="137"/>
      <c r="P255" s="137"/>
      <c r="Q255" s="140"/>
      <c r="R255" s="137"/>
      <c r="S255" s="137"/>
      <c r="T255" s="137"/>
      <c r="U255" s="137"/>
      <c r="V255" s="137"/>
      <c r="W255" s="137"/>
      <c r="X255" s="137"/>
      <c r="Y255" s="137"/>
      <c r="Z255" s="137"/>
      <c r="AA255" s="137"/>
      <c r="AB255" s="137"/>
      <c r="AC255" s="137"/>
      <c r="AD255" s="137"/>
      <c r="AE255" s="137"/>
      <c r="AF255" s="137"/>
      <c r="AG255" s="137"/>
      <c r="AH255" s="137"/>
      <c r="AI255" s="137"/>
      <c r="AJ255" s="137"/>
      <c r="AK255" s="137"/>
      <c r="AL255" s="137"/>
      <c r="AM255" s="137"/>
      <c r="AN255" s="137"/>
      <c r="AO255" s="137"/>
      <c r="AP255" s="137"/>
      <c r="AQ255" s="137"/>
      <c r="AR255" s="137"/>
      <c r="AS255" s="137"/>
    </row>
    <row r="256" ht="18.0" customHeight="1">
      <c r="A256" s="137"/>
      <c r="B256" s="137"/>
      <c r="C256" s="137"/>
      <c r="D256" s="137"/>
      <c r="E256" s="137"/>
      <c r="F256" s="137"/>
      <c r="G256" s="138"/>
      <c r="H256" s="139"/>
      <c r="I256" s="137"/>
      <c r="J256" s="137"/>
      <c r="K256" s="137"/>
      <c r="L256" s="137"/>
      <c r="M256" s="137"/>
      <c r="N256" s="137"/>
      <c r="O256" s="137"/>
      <c r="P256" s="137"/>
      <c r="Q256" s="140"/>
      <c r="R256" s="137"/>
      <c r="S256" s="137"/>
      <c r="T256" s="137"/>
      <c r="U256" s="137"/>
      <c r="V256" s="137"/>
      <c r="W256" s="137"/>
      <c r="X256" s="137"/>
      <c r="Y256" s="137"/>
      <c r="Z256" s="137"/>
      <c r="AA256" s="137"/>
      <c r="AB256" s="137"/>
      <c r="AC256" s="137"/>
      <c r="AD256" s="137"/>
      <c r="AE256" s="137"/>
      <c r="AF256" s="137"/>
      <c r="AG256" s="137"/>
      <c r="AH256" s="137"/>
      <c r="AI256" s="137"/>
      <c r="AJ256" s="137"/>
      <c r="AK256" s="137"/>
      <c r="AL256" s="137"/>
      <c r="AM256" s="137"/>
      <c r="AN256" s="137"/>
      <c r="AO256" s="137"/>
      <c r="AP256" s="137"/>
      <c r="AQ256" s="137"/>
      <c r="AR256" s="137"/>
      <c r="AS256" s="137"/>
    </row>
    <row r="257" ht="18.0" customHeight="1">
      <c r="A257" s="137"/>
      <c r="B257" s="137"/>
      <c r="C257" s="137"/>
      <c r="D257" s="137"/>
      <c r="E257" s="137"/>
      <c r="F257" s="137"/>
      <c r="G257" s="138"/>
      <c r="H257" s="139"/>
      <c r="I257" s="137"/>
      <c r="J257" s="137"/>
      <c r="K257" s="137"/>
      <c r="L257" s="137"/>
      <c r="M257" s="137"/>
      <c r="N257" s="137"/>
      <c r="O257" s="137"/>
      <c r="P257" s="137"/>
      <c r="Q257" s="140"/>
      <c r="R257" s="137"/>
      <c r="S257" s="137"/>
      <c r="T257" s="137"/>
      <c r="U257" s="137"/>
      <c r="V257" s="137"/>
      <c r="W257" s="137"/>
      <c r="X257" s="137"/>
      <c r="Y257" s="137"/>
      <c r="Z257" s="137"/>
      <c r="AA257" s="137"/>
      <c r="AB257" s="137"/>
      <c r="AC257" s="137"/>
      <c r="AD257" s="137"/>
      <c r="AE257" s="137"/>
      <c r="AF257" s="137"/>
      <c r="AG257" s="137"/>
      <c r="AH257" s="137"/>
      <c r="AI257" s="137"/>
      <c r="AJ257" s="137"/>
      <c r="AK257" s="137"/>
      <c r="AL257" s="137"/>
      <c r="AM257" s="137"/>
      <c r="AN257" s="137"/>
      <c r="AO257" s="137"/>
      <c r="AP257" s="137"/>
      <c r="AQ257" s="137"/>
      <c r="AR257" s="137"/>
      <c r="AS257" s="137"/>
    </row>
    <row r="258" ht="18.0" customHeight="1">
      <c r="A258" s="137"/>
      <c r="B258" s="137"/>
      <c r="C258" s="137"/>
      <c r="D258" s="137"/>
      <c r="E258" s="137"/>
      <c r="F258" s="137"/>
      <c r="G258" s="138"/>
      <c r="H258" s="139"/>
      <c r="I258" s="137"/>
      <c r="J258" s="137"/>
      <c r="K258" s="137"/>
      <c r="L258" s="137"/>
      <c r="M258" s="137"/>
      <c r="N258" s="137"/>
      <c r="O258" s="137"/>
      <c r="P258" s="137"/>
      <c r="Q258" s="140"/>
      <c r="R258" s="137"/>
      <c r="S258" s="137"/>
      <c r="T258" s="137"/>
      <c r="U258" s="137"/>
      <c r="V258" s="137"/>
      <c r="W258" s="137"/>
      <c r="X258" s="137"/>
      <c r="Y258" s="137"/>
      <c r="Z258" s="137"/>
      <c r="AA258" s="137"/>
      <c r="AB258" s="137"/>
      <c r="AC258" s="137"/>
      <c r="AD258" s="137"/>
      <c r="AE258" s="137"/>
      <c r="AF258" s="137"/>
      <c r="AG258" s="137"/>
      <c r="AH258" s="137"/>
      <c r="AI258" s="137"/>
      <c r="AJ258" s="137"/>
      <c r="AK258" s="137"/>
      <c r="AL258" s="137"/>
      <c r="AM258" s="137"/>
      <c r="AN258" s="137"/>
      <c r="AO258" s="137"/>
      <c r="AP258" s="137"/>
      <c r="AQ258" s="137"/>
      <c r="AR258" s="137"/>
      <c r="AS258" s="137"/>
    </row>
    <row r="259" ht="18.0" customHeight="1">
      <c r="A259" s="137"/>
      <c r="B259" s="137"/>
      <c r="C259" s="137"/>
      <c r="D259" s="137"/>
      <c r="E259" s="137"/>
      <c r="F259" s="137"/>
      <c r="G259" s="138"/>
      <c r="H259" s="139"/>
      <c r="I259" s="137"/>
      <c r="J259" s="137"/>
      <c r="K259" s="137"/>
      <c r="L259" s="137"/>
      <c r="M259" s="137"/>
      <c r="N259" s="137"/>
      <c r="O259" s="137"/>
      <c r="P259" s="137"/>
      <c r="Q259" s="140"/>
      <c r="R259" s="137"/>
      <c r="S259" s="137"/>
      <c r="T259" s="137"/>
      <c r="U259" s="137"/>
      <c r="V259" s="137"/>
      <c r="W259" s="137"/>
      <c r="X259" s="137"/>
      <c r="Y259" s="137"/>
      <c r="Z259" s="137"/>
      <c r="AA259" s="137"/>
      <c r="AB259" s="137"/>
      <c r="AC259" s="137"/>
      <c r="AD259" s="137"/>
      <c r="AE259" s="137"/>
      <c r="AF259" s="137"/>
      <c r="AG259" s="137"/>
      <c r="AH259" s="137"/>
      <c r="AI259" s="137"/>
      <c r="AJ259" s="137"/>
      <c r="AK259" s="137"/>
      <c r="AL259" s="137"/>
      <c r="AM259" s="137"/>
      <c r="AN259" s="137"/>
      <c r="AO259" s="137"/>
      <c r="AP259" s="137"/>
      <c r="AQ259" s="137"/>
      <c r="AR259" s="137"/>
      <c r="AS259" s="137"/>
    </row>
    <row r="260" ht="18.0" customHeight="1">
      <c r="A260" s="137"/>
      <c r="B260" s="137"/>
      <c r="C260" s="137"/>
      <c r="D260" s="137"/>
      <c r="E260" s="137"/>
      <c r="F260" s="137"/>
      <c r="G260" s="138"/>
      <c r="H260" s="139"/>
      <c r="I260" s="137"/>
      <c r="J260" s="137"/>
      <c r="K260" s="137"/>
      <c r="L260" s="137"/>
      <c r="M260" s="137"/>
      <c r="N260" s="137"/>
      <c r="O260" s="137"/>
      <c r="P260" s="137"/>
      <c r="Q260" s="140"/>
      <c r="R260" s="137"/>
      <c r="S260" s="137"/>
      <c r="T260" s="137"/>
      <c r="U260" s="137"/>
      <c r="V260" s="137"/>
      <c r="W260" s="137"/>
      <c r="X260" s="137"/>
      <c r="Y260" s="137"/>
      <c r="Z260" s="137"/>
      <c r="AA260" s="137"/>
      <c r="AB260" s="137"/>
      <c r="AC260" s="137"/>
      <c r="AD260" s="137"/>
      <c r="AE260" s="137"/>
      <c r="AF260" s="137"/>
      <c r="AG260" s="137"/>
      <c r="AH260" s="137"/>
      <c r="AI260" s="137"/>
      <c r="AJ260" s="137"/>
      <c r="AK260" s="137"/>
      <c r="AL260" s="137"/>
      <c r="AM260" s="137"/>
      <c r="AN260" s="137"/>
      <c r="AO260" s="137"/>
      <c r="AP260" s="137"/>
      <c r="AQ260" s="137"/>
      <c r="AR260" s="137"/>
      <c r="AS260" s="137"/>
    </row>
    <row r="261" ht="18.0" customHeight="1">
      <c r="A261" s="137"/>
      <c r="B261" s="137"/>
      <c r="C261" s="137"/>
      <c r="D261" s="137"/>
      <c r="E261" s="137"/>
      <c r="F261" s="137"/>
      <c r="G261" s="138"/>
      <c r="H261" s="139"/>
      <c r="I261" s="137"/>
      <c r="J261" s="137"/>
      <c r="K261" s="137"/>
      <c r="L261" s="137"/>
      <c r="M261" s="137"/>
      <c r="N261" s="137"/>
      <c r="O261" s="137"/>
      <c r="P261" s="137"/>
      <c r="Q261" s="140"/>
      <c r="R261" s="137"/>
      <c r="S261" s="137"/>
      <c r="T261" s="137"/>
      <c r="U261" s="137"/>
      <c r="V261" s="137"/>
      <c r="W261" s="137"/>
      <c r="X261" s="137"/>
      <c r="Y261" s="137"/>
      <c r="Z261" s="137"/>
      <c r="AA261" s="137"/>
      <c r="AB261" s="137"/>
      <c r="AC261" s="137"/>
      <c r="AD261" s="137"/>
      <c r="AE261" s="137"/>
      <c r="AF261" s="137"/>
      <c r="AG261" s="137"/>
      <c r="AH261" s="137"/>
      <c r="AI261" s="137"/>
      <c r="AJ261" s="137"/>
      <c r="AK261" s="137"/>
      <c r="AL261" s="137"/>
      <c r="AM261" s="137"/>
      <c r="AN261" s="137"/>
      <c r="AO261" s="137"/>
      <c r="AP261" s="137"/>
      <c r="AQ261" s="137"/>
      <c r="AR261" s="137"/>
      <c r="AS261" s="137"/>
    </row>
    <row r="262" ht="18.0" customHeight="1">
      <c r="A262" s="137"/>
      <c r="B262" s="137"/>
      <c r="C262" s="137"/>
      <c r="D262" s="137"/>
      <c r="E262" s="137"/>
      <c r="F262" s="137"/>
      <c r="G262" s="138"/>
      <c r="H262" s="139"/>
      <c r="I262" s="137"/>
      <c r="J262" s="137"/>
      <c r="K262" s="137"/>
      <c r="L262" s="137"/>
      <c r="M262" s="137"/>
      <c r="N262" s="137"/>
      <c r="O262" s="137"/>
      <c r="P262" s="137"/>
      <c r="Q262" s="140"/>
      <c r="R262" s="137"/>
      <c r="S262" s="137"/>
      <c r="T262" s="137"/>
      <c r="U262" s="137"/>
      <c r="V262" s="137"/>
      <c r="W262" s="137"/>
      <c r="X262" s="137"/>
      <c r="Y262" s="137"/>
      <c r="Z262" s="137"/>
      <c r="AA262" s="137"/>
      <c r="AB262" s="137"/>
      <c r="AC262" s="137"/>
      <c r="AD262" s="137"/>
      <c r="AE262" s="137"/>
      <c r="AF262" s="137"/>
      <c r="AG262" s="137"/>
      <c r="AH262" s="137"/>
      <c r="AI262" s="137"/>
      <c r="AJ262" s="137"/>
      <c r="AK262" s="137"/>
      <c r="AL262" s="137"/>
      <c r="AM262" s="137"/>
      <c r="AN262" s="137"/>
      <c r="AO262" s="137"/>
      <c r="AP262" s="137"/>
      <c r="AQ262" s="137"/>
      <c r="AR262" s="137"/>
      <c r="AS262" s="137"/>
    </row>
    <row r="263" ht="18.0" customHeight="1">
      <c r="A263" s="137"/>
      <c r="B263" s="137"/>
      <c r="C263" s="137"/>
      <c r="D263" s="137"/>
      <c r="E263" s="137"/>
      <c r="F263" s="137"/>
      <c r="G263" s="138"/>
      <c r="H263" s="139"/>
      <c r="I263" s="137"/>
      <c r="J263" s="137"/>
      <c r="K263" s="137"/>
      <c r="L263" s="137"/>
      <c r="M263" s="137"/>
      <c r="N263" s="137"/>
      <c r="O263" s="137"/>
      <c r="P263" s="137"/>
      <c r="Q263" s="140"/>
      <c r="R263" s="137"/>
      <c r="S263" s="137"/>
      <c r="T263" s="137"/>
      <c r="U263" s="137"/>
      <c r="V263" s="137"/>
      <c r="W263" s="137"/>
      <c r="X263" s="137"/>
      <c r="Y263" s="137"/>
      <c r="Z263" s="137"/>
      <c r="AA263" s="137"/>
      <c r="AB263" s="137"/>
      <c r="AC263" s="137"/>
      <c r="AD263" s="137"/>
      <c r="AE263" s="137"/>
      <c r="AF263" s="137"/>
      <c r="AG263" s="137"/>
      <c r="AH263" s="137"/>
      <c r="AI263" s="137"/>
      <c r="AJ263" s="137"/>
      <c r="AK263" s="137"/>
      <c r="AL263" s="137"/>
      <c r="AM263" s="137"/>
      <c r="AN263" s="137"/>
      <c r="AO263" s="137"/>
      <c r="AP263" s="137"/>
      <c r="AQ263" s="137"/>
      <c r="AR263" s="137"/>
      <c r="AS263" s="137"/>
    </row>
    <row r="264" ht="18.0" customHeight="1">
      <c r="A264" s="137"/>
      <c r="B264" s="137"/>
      <c r="C264" s="137"/>
      <c r="D264" s="137"/>
      <c r="E264" s="137"/>
      <c r="F264" s="137"/>
      <c r="G264" s="138"/>
      <c r="H264" s="139"/>
      <c r="I264" s="137"/>
      <c r="J264" s="137"/>
      <c r="K264" s="137"/>
      <c r="L264" s="137"/>
      <c r="M264" s="137"/>
      <c r="N264" s="137"/>
      <c r="O264" s="137"/>
      <c r="P264" s="137"/>
      <c r="Q264" s="140"/>
      <c r="R264" s="137"/>
      <c r="S264" s="137"/>
      <c r="T264" s="137"/>
      <c r="U264" s="137"/>
      <c r="V264" s="137"/>
      <c r="W264" s="137"/>
      <c r="X264" s="137"/>
      <c r="Y264" s="137"/>
      <c r="Z264" s="137"/>
      <c r="AA264" s="137"/>
      <c r="AB264" s="137"/>
      <c r="AC264" s="137"/>
      <c r="AD264" s="137"/>
      <c r="AE264" s="137"/>
      <c r="AF264" s="137"/>
      <c r="AG264" s="137"/>
      <c r="AH264" s="137"/>
      <c r="AI264" s="137"/>
      <c r="AJ264" s="137"/>
      <c r="AK264" s="137"/>
      <c r="AL264" s="137"/>
      <c r="AM264" s="137"/>
      <c r="AN264" s="137"/>
      <c r="AO264" s="137"/>
      <c r="AP264" s="137"/>
      <c r="AQ264" s="137"/>
      <c r="AR264" s="137"/>
      <c r="AS264" s="137"/>
    </row>
    <row r="265" ht="18.0" customHeight="1">
      <c r="A265" s="137"/>
      <c r="B265" s="137"/>
      <c r="C265" s="137"/>
      <c r="D265" s="137"/>
      <c r="E265" s="137"/>
      <c r="F265" s="137"/>
      <c r="G265" s="138"/>
      <c r="H265" s="139"/>
      <c r="I265" s="137"/>
      <c r="J265" s="137"/>
      <c r="K265" s="137"/>
      <c r="L265" s="137"/>
      <c r="M265" s="137"/>
      <c r="N265" s="137"/>
      <c r="O265" s="137"/>
      <c r="P265" s="137"/>
      <c r="Q265" s="140"/>
      <c r="R265" s="137"/>
      <c r="S265" s="137"/>
      <c r="T265" s="137"/>
      <c r="U265" s="137"/>
      <c r="V265" s="137"/>
      <c r="W265" s="137"/>
      <c r="X265" s="137"/>
      <c r="Y265" s="137"/>
      <c r="Z265" s="137"/>
      <c r="AA265" s="137"/>
      <c r="AB265" s="137"/>
      <c r="AC265" s="137"/>
      <c r="AD265" s="137"/>
      <c r="AE265" s="137"/>
      <c r="AF265" s="137"/>
      <c r="AG265" s="137"/>
      <c r="AH265" s="137"/>
      <c r="AI265" s="137"/>
      <c r="AJ265" s="137"/>
      <c r="AK265" s="137"/>
      <c r="AL265" s="137"/>
      <c r="AM265" s="137"/>
      <c r="AN265" s="137"/>
      <c r="AO265" s="137"/>
      <c r="AP265" s="137"/>
      <c r="AQ265" s="137"/>
      <c r="AR265" s="137"/>
      <c r="AS265" s="137"/>
    </row>
    <row r="266" ht="18.0" customHeight="1">
      <c r="A266" s="137"/>
      <c r="B266" s="137"/>
      <c r="C266" s="137"/>
      <c r="D266" s="137"/>
      <c r="E266" s="137"/>
      <c r="F266" s="137"/>
      <c r="G266" s="138"/>
      <c r="H266" s="139"/>
      <c r="I266" s="137"/>
      <c r="J266" s="137"/>
      <c r="K266" s="137"/>
      <c r="L266" s="137"/>
      <c r="M266" s="137"/>
      <c r="N266" s="137"/>
      <c r="O266" s="137"/>
      <c r="P266" s="137"/>
      <c r="Q266" s="140"/>
      <c r="R266" s="137"/>
      <c r="S266" s="137"/>
      <c r="T266" s="137"/>
      <c r="U266" s="137"/>
      <c r="V266" s="137"/>
      <c r="W266" s="137"/>
      <c r="X266" s="137"/>
      <c r="Y266" s="137"/>
      <c r="Z266" s="137"/>
      <c r="AA266" s="137"/>
      <c r="AB266" s="137"/>
      <c r="AC266" s="137"/>
      <c r="AD266" s="137"/>
      <c r="AE266" s="137"/>
      <c r="AF266" s="137"/>
      <c r="AG266" s="137"/>
      <c r="AH266" s="137"/>
      <c r="AI266" s="137"/>
      <c r="AJ266" s="137"/>
      <c r="AK266" s="137"/>
      <c r="AL266" s="137"/>
      <c r="AM266" s="137"/>
      <c r="AN266" s="137"/>
      <c r="AO266" s="137"/>
      <c r="AP266" s="137"/>
      <c r="AQ266" s="137"/>
      <c r="AR266" s="137"/>
      <c r="AS266" s="137"/>
    </row>
    <row r="267" ht="18.0" customHeight="1">
      <c r="A267" s="137"/>
      <c r="B267" s="137"/>
      <c r="C267" s="137"/>
      <c r="D267" s="137"/>
      <c r="E267" s="137"/>
      <c r="F267" s="137"/>
      <c r="G267" s="138"/>
      <c r="H267" s="139"/>
      <c r="I267" s="137"/>
      <c r="J267" s="137"/>
      <c r="K267" s="137"/>
      <c r="L267" s="137"/>
      <c r="M267" s="137"/>
      <c r="N267" s="137"/>
      <c r="O267" s="137"/>
      <c r="P267" s="137"/>
      <c r="Q267" s="140"/>
      <c r="R267" s="137"/>
      <c r="S267" s="137"/>
      <c r="T267" s="137"/>
      <c r="U267" s="137"/>
      <c r="V267" s="137"/>
      <c r="W267" s="137"/>
      <c r="X267" s="137"/>
      <c r="Y267" s="137"/>
      <c r="Z267" s="137"/>
      <c r="AA267" s="137"/>
      <c r="AB267" s="137"/>
      <c r="AC267" s="137"/>
      <c r="AD267" s="137"/>
      <c r="AE267" s="137"/>
      <c r="AF267" s="137"/>
      <c r="AG267" s="137"/>
      <c r="AH267" s="137"/>
      <c r="AI267" s="137"/>
      <c r="AJ267" s="137"/>
      <c r="AK267" s="137"/>
      <c r="AL267" s="137"/>
      <c r="AM267" s="137"/>
      <c r="AN267" s="137"/>
      <c r="AO267" s="137"/>
      <c r="AP267" s="137"/>
      <c r="AQ267" s="137"/>
      <c r="AR267" s="137"/>
      <c r="AS267" s="137"/>
    </row>
    <row r="268" ht="18.0" customHeight="1">
      <c r="A268" s="137"/>
      <c r="B268" s="137"/>
      <c r="C268" s="137"/>
      <c r="D268" s="137"/>
      <c r="E268" s="137"/>
      <c r="F268" s="137"/>
      <c r="G268" s="138"/>
      <c r="H268" s="139"/>
      <c r="I268" s="137"/>
      <c r="J268" s="137"/>
      <c r="K268" s="137"/>
      <c r="L268" s="137"/>
      <c r="M268" s="137"/>
      <c r="N268" s="137"/>
      <c r="O268" s="137"/>
      <c r="P268" s="137"/>
      <c r="Q268" s="140"/>
      <c r="R268" s="137"/>
      <c r="S268" s="137"/>
      <c r="T268" s="137"/>
      <c r="U268" s="137"/>
      <c r="V268" s="137"/>
      <c r="W268" s="137"/>
      <c r="X268" s="137"/>
      <c r="Y268" s="137"/>
      <c r="Z268" s="137"/>
      <c r="AA268" s="137"/>
      <c r="AB268" s="137"/>
      <c r="AC268" s="137"/>
      <c r="AD268" s="137"/>
      <c r="AE268" s="137"/>
      <c r="AF268" s="137"/>
      <c r="AG268" s="137"/>
      <c r="AH268" s="137"/>
      <c r="AI268" s="137"/>
      <c r="AJ268" s="137"/>
      <c r="AK268" s="137"/>
      <c r="AL268" s="137"/>
      <c r="AM268" s="137"/>
      <c r="AN268" s="137"/>
      <c r="AO268" s="137"/>
      <c r="AP268" s="137"/>
      <c r="AQ268" s="137"/>
      <c r="AR268" s="137"/>
      <c r="AS268" s="137"/>
    </row>
    <row r="269" ht="18.0" customHeight="1">
      <c r="A269" s="137"/>
      <c r="B269" s="137"/>
      <c r="C269" s="137"/>
      <c r="D269" s="137"/>
      <c r="E269" s="137"/>
      <c r="F269" s="137"/>
      <c r="G269" s="138"/>
      <c r="H269" s="139"/>
      <c r="I269" s="137"/>
      <c r="J269" s="137"/>
      <c r="K269" s="137"/>
      <c r="L269" s="137"/>
      <c r="M269" s="137"/>
      <c r="N269" s="137"/>
      <c r="O269" s="137"/>
      <c r="P269" s="137"/>
      <c r="Q269" s="140"/>
      <c r="R269" s="137"/>
      <c r="S269" s="137"/>
      <c r="T269" s="137"/>
      <c r="U269" s="137"/>
      <c r="V269" s="137"/>
      <c r="W269" s="137"/>
      <c r="X269" s="137"/>
      <c r="Y269" s="137"/>
      <c r="Z269" s="137"/>
      <c r="AA269" s="137"/>
      <c r="AB269" s="137"/>
      <c r="AC269" s="137"/>
      <c r="AD269" s="137"/>
      <c r="AE269" s="137"/>
      <c r="AF269" s="137"/>
      <c r="AG269" s="137"/>
      <c r="AH269" s="137"/>
      <c r="AI269" s="137"/>
      <c r="AJ269" s="137"/>
      <c r="AK269" s="137"/>
      <c r="AL269" s="137"/>
      <c r="AM269" s="137"/>
      <c r="AN269" s="137"/>
      <c r="AO269" s="137"/>
      <c r="AP269" s="137"/>
      <c r="AQ269" s="137"/>
      <c r="AR269" s="137"/>
      <c r="AS269" s="137"/>
    </row>
    <row r="270" ht="18.0" customHeight="1">
      <c r="A270" s="137"/>
      <c r="B270" s="137"/>
      <c r="C270" s="137"/>
      <c r="D270" s="137"/>
      <c r="E270" s="137"/>
      <c r="F270" s="137"/>
      <c r="G270" s="138"/>
      <c r="H270" s="139"/>
      <c r="I270" s="137"/>
      <c r="J270" s="137"/>
      <c r="K270" s="137"/>
      <c r="L270" s="137"/>
      <c r="M270" s="137"/>
      <c r="N270" s="137"/>
      <c r="O270" s="137"/>
      <c r="P270" s="137"/>
      <c r="Q270" s="140"/>
      <c r="R270" s="137"/>
      <c r="S270" s="137"/>
      <c r="T270" s="137"/>
      <c r="U270" s="137"/>
      <c r="V270" s="137"/>
      <c r="W270" s="137"/>
      <c r="X270" s="137"/>
      <c r="Y270" s="137"/>
      <c r="Z270" s="137"/>
      <c r="AA270" s="137"/>
      <c r="AB270" s="137"/>
      <c r="AC270" s="137"/>
      <c r="AD270" s="137"/>
      <c r="AE270" s="137"/>
      <c r="AF270" s="137"/>
      <c r="AG270" s="137"/>
      <c r="AH270" s="137"/>
      <c r="AI270" s="137"/>
      <c r="AJ270" s="137"/>
      <c r="AK270" s="137"/>
      <c r="AL270" s="137"/>
      <c r="AM270" s="137"/>
      <c r="AN270" s="137"/>
      <c r="AO270" s="137"/>
      <c r="AP270" s="137"/>
      <c r="AQ270" s="137"/>
      <c r="AR270" s="137"/>
      <c r="AS270" s="137"/>
    </row>
    <row r="271" ht="18.0" customHeight="1">
      <c r="A271" s="137"/>
      <c r="B271" s="137"/>
      <c r="C271" s="137"/>
      <c r="D271" s="137"/>
      <c r="E271" s="137"/>
      <c r="F271" s="137"/>
      <c r="G271" s="138"/>
      <c r="H271" s="139"/>
      <c r="I271" s="137"/>
      <c r="J271" s="137"/>
      <c r="K271" s="137"/>
      <c r="L271" s="137"/>
      <c r="M271" s="137"/>
      <c r="N271" s="137"/>
      <c r="O271" s="137"/>
      <c r="P271" s="137"/>
      <c r="Q271" s="140"/>
      <c r="R271" s="137"/>
      <c r="S271" s="137"/>
      <c r="T271" s="137"/>
      <c r="U271" s="137"/>
      <c r="V271" s="137"/>
      <c r="W271" s="137"/>
      <c r="X271" s="137"/>
      <c r="Y271" s="137"/>
      <c r="Z271" s="137"/>
      <c r="AA271" s="137"/>
      <c r="AB271" s="137"/>
      <c r="AC271" s="137"/>
      <c r="AD271" s="137"/>
      <c r="AE271" s="137"/>
      <c r="AF271" s="137"/>
      <c r="AG271" s="137"/>
      <c r="AH271" s="137"/>
      <c r="AI271" s="137"/>
      <c r="AJ271" s="137"/>
      <c r="AK271" s="137"/>
      <c r="AL271" s="137"/>
      <c r="AM271" s="137"/>
      <c r="AN271" s="137"/>
      <c r="AO271" s="137"/>
      <c r="AP271" s="137"/>
      <c r="AQ271" s="137"/>
      <c r="AR271" s="137"/>
      <c r="AS271" s="137"/>
    </row>
    <row r="272" ht="18.0" customHeight="1">
      <c r="A272" s="137"/>
      <c r="B272" s="137"/>
      <c r="C272" s="137"/>
      <c r="D272" s="137"/>
      <c r="E272" s="137"/>
      <c r="F272" s="137"/>
      <c r="G272" s="138"/>
      <c r="H272" s="139"/>
      <c r="I272" s="137"/>
      <c r="J272" s="137"/>
      <c r="K272" s="137"/>
      <c r="L272" s="137"/>
      <c r="M272" s="137"/>
      <c r="N272" s="137"/>
      <c r="O272" s="137"/>
      <c r="P272" s="137"/>
      <c r="Q272" s="140"/>
      <c r="R272" s="137"/>
      <c r="S272" s="137"/>
      <c r="T272" s="137"/>
      <c r="U272" s="137"/>
      <c r="V272" s="137"/>
      <c r="W272" s="137"/>
      <c r="X272" s="137"/>
      <c r="Y272" s="137"/>
      <c r="Z272" s="137"/>
      <c r="AA272" s="137"/>
      <c r="AB272" s="137"/>
      <c r="AC272" s="137"/>
      <c r="AD272" s="137"/>
      <c r="AE272" s="137"/>
      <c r="AF272" s="137"/>
      <c r="AG272" s="137"/>
      <c r="AH272" s="137"/>
      <c r="AI272" s="137"/>
      <c r="AJ272" s="137"/>
      <c r="AK272" s="137"/>
      <c r="AL272" s="137"/>
      <c r="AM272" s="137"/>
      <c r="AN272" s="137"/>
      <c r="AO272" s="137"/>
      <c r="AP272" s="137"/>
      <c r="AQ272" s="137"/>
      <c r="AR272" s="137"/>
      <c r="AS272" s="137"/>
    </row>
    <row r="273" ht="18.0" customHeight="1">
      <c r="A273" s="137"/>
      <c r="B273" s="137"/>
      <c r="C273" s="137"/>
      <c r="D273" s="137"/>
      <c r="E273" s="137"/>
      <c r="F273" s="137"/>
      <c r="G273" s="138"/>
      <c r="H273" s="139"/>
      <c r="I273" s="137"/>
      <c r="J273" s="137"/>
      <c r="K273" s="137"/>
      <c r="L273" s="137"/>
      <c r="M273" s="137"/>
      <c r="N273" s="137"/>
      <c r="O273" s="137"/>
      <c r="P273" s="137"/>
      <c r="Q273" s="140"/>
      <c r="R273" s="137"/>
      <c r="S273" s="137"/>
      <c r="T273" s="137"/>
      <c r="U273" s="137"/>
      <c r="V273" s="137"/>
      <c r="W273" s="137"/>
      <c r="X273" s="137"/>
      <c r="Y273" s="137"/>
      <c r="Z273" s="137"/>
      <c r="AA273" s="137"/>
      <c r="AB273" s="137"/>
      <c r="AC273" s="137"/>
      <c r="AD273" s="137"/>
      <c r="AE273" s="137"/>
      <c r="AF273" s="137"/>
      <c r="AG273" s="137"/>
      <c r="AH273" s="137"/>
      <c r="AI273" s="137"/>
      <c r="AJ273" s="137"/>
      <c r="AK273" s="137"/>
      <c r="AL273" s="137"/>
      <c r="AM273" s="137"/>
      <c r="AN273" s="137"/>
      <c r="AO273" s="137"/>
      <c r="AP273" s="137"/>
      <c r="AQ273" s="137"/>
      <c r="AR273" s="137"/>
      <c r="AS273" s="137"/>
    </row>
    <row r="274" ht="18.0" customHeight="1">
      <c r="A274" s="137"/>
      <c r="B274" s="137"/>
      <c r="C274" s="137"/>
      <c r="D274" s="137"/>
      <c r="E274" s="137"/>
      <c r="F274" s="137"/>
      <c r="G274" s="138"/>
      <c r="H274" s="139"/>
      <c r="I274" s="137"/>
      <c r="J274" s="137"/>
      <c r="K274" s="137"/>
      <c r="L274" s="137"/>
      <c r="M274" s="137"/>
      <c r="N274" s="137"/>
      <c r="O274" s="137"/>
      <c r="P274" s="137"/>
      <c r="Q274" s="140"/>
      <c r="R274" s="137"/>
      <c r="S274" s="137"/>
      <c r="T274" s="137"/>
      <c r="U274" s="137"/>
      <c r="V274" s="137"/>
      <c r="W274" s="137"/>
      <c r="X274" s="137"/>
      <c r="Y274" s="137"/>
      <c r="Z274" s="137"/>
      <c r="AA274" s="137"/>
      <c r="AB274" s="137"/>
      <c r="AC274" s="137"/>
      <c r="AD274" s="137"/>
      <c r="AE274" s="137"/>
      <c r="AF274" s="137"/>
      <c r="AG274" s="137"/>
      <c r="AH274" s="137"/>
      <c r="AI274" s="137"/>
      <c r="AJ274" s="137"/>
      <c r="AK274" s="137"/>
      <c r="AL274" s="137"/>
      <c r="AM274" s="137"/>
      <c r="AN274" s="137"/>
      <c r="AO274" s="137"/>
      <c r="AP274" s="137"/>
      <c r="AQ274" s="137"/>
      <c r="AR274" s="137"/>
      <c r="AS274" s="137"/>
    </row>
    <row r="275" ht="18.0" customHeight="1">
      <c r="A275" s="137"/>
      <c r="B275" s="137"/>
      <c r="C275" s="137"/>
      <c r="D275" s="137"/>
      <c r="E275" s="137"/>
      <c r="F275" s="137"/>
      <c r="G275" s="138"/>
      <c r="H275" s="139"/>
      <c r="I275" s="137"/>
      <c r="J275" s="137"/>
      <c r="K275" s="137"/>
      <c r="L275" s="137"/>
      <c r="M275" s="137"/>
      <c r="N275" s="137"/>
      <c r="O275" s="137"/>
      <c r="P275" s="137"/>
      <c r="Q275" s="140"/>
      <c r="R275" s="137"/>
      <c r="S275" s="137"/>
      <c r="T275" s="137"/>
      <c r="U275" s="137"/>
      <c r="V275" s="137"/>
      <c r="W275" s="137"/>
      <c r="X275" s="137"/>
      <c r="Y275" s="137"/>
      <c r="Z275" s="137"/>
      <c r="AA275" s="137"/>
      <c r="AB275" s="137"/>
      <c r="AC275" s="137"/>
      <c r="AD275" s="137"/>
      <c r="AE275" s="137"/>
      <c r="AF275" s="137"/>
      <c r="AG275" s="137"/>
      <c r="AH275" s="137"/>
      <c r="AI275" s="137"/>
      <c r="AJ275" s="137"/>
      <c r="AK275" s="137"/>
      <c r="AL275" s="137"/>
      <c r="AM275" s="137"/>
      <c r="AN275" s="137"/>
      <c r="AO275" s="137"/>
      <c r="AP275" s="137"/>
      <c r="AQ275" s="137"/>
      <c r="AR275" s="137"/>
      <c r="AS275" s="137"/>
    </row>
    <row r="276" ht="18.0" customHeight="1">
      <c r="A276" s="137"/>
      <c r="B276" s="137"/>
      <c r="C276" s="137"/>
      <c r="D276" s="137"/>
      <c r="E276" s="137"/>
      <c r="F276" s="137"/>
      <c r="G276" s="138"/>
      <c r="H276" s="139"/>
      <c r="I276" s="137"/>
      <c r="J276" s="137"/>
      <c r="K276" s="137"/>
      <c r="L276" s="137"/>
      <c r="M276" s="137"/>
      <c r="N276" s="137"/>
      <c r="O276" s="137"/>
      <c r="P276" s="137"/>
      <c r="Q276" s="140"/>
      <c r="R276" s="137"/>
      <c r="S276" s="137"/>
      <c r="T276" s="137"/>
      <c r="U276" s="137"/>
      <c r="V276" s="137"/>
      <c r="W276" s="137"/>
      <c r="X276" s="137"/>
      <c r="Y276" s="137"/>
      <c r="Z276" s="137"/>
      <c r="AA276" s="137"/>
      <c r="AB276" s="137"/>
      <c r="AC276" s="137"/>
      <c r="AD276" s="137"/>
      <c r="AE276" s="137"/>
      <c r="AF276" s="137"/>
      <c r="AG276" s="137"/>
      <c r="AH276" s="137"/>
      <c r="AI276" s="137"/>
      <c r="AJ276" s="137"/>
      <c r="AK276" s="137"/>
      <c r="AL276" s="137"/>
      <c r="AM276" s="137"/>
      <c r="AN276" s="137"/>
      <c r="AO276" s="137"/>
      <c r="AP276" s="137"/>
      <c r="AQ276" s="137"/>
      <c r="AR276" s="137"/>
      <c r="AS276" s="137"/>
    </row>
    <row r="277" ht="18.0" customHeight="1">
      <c r="A277" s="137"/>
      <c r="B277" s="137"/>
      <c r="C277" s="137"/>
      <c r="D277" s="137"/>
      <c r="E277" s="137"/>
      <c r="F277" s="137"/>
      <c r="G277" s="138"/>
      <c r="H277" s="139"/>
      <c r="I277" s="137"/>
      <c r="J277" s="137"/>
      <c r="K277" s="137"/>
      <c r="L277" s="137"/>
      <c r="M277" s="137"/>
      <c r="N277" s="137"/>
      <c r="O277" s="137"/>
      <c r="P277" s="137"/>
      <c r="Q277" s="140"/>
      <c r="R277" s="137"/>
      <c r="S277" s="137"/>
      <c r="T277" s="137"/>
      <c r="U277" s="137"/>
      <c r="V277" s="137"/>
      <c r="W277" s="137"/>
      <c r="X277" s="137"/>
      <c r="Y277" s="137"/>
      <c r="Z277" s="137"/>
      <c r="AA277" s="137"/>
      <c r="AB277" s="137"/>
      <c r="AC277" s="137"/>
      <c r="AD277" s="137"/>
      <c r="AE277" s="137"/>
      <c r="AF277" s="137"/>
      <c r="AG277" s="137"/>
      <c r="AH277" s="137"/>
      <c r="AI277" s="137"/>
      <c r="AJ277" s="137"/>
      <c r="AK277" s="137"/>
      <c r="AL277" s="137"/>
      <c r="AM277" s="137"/>
      <c r="AN277" s="137"/>
      <c r="AO277" s="137"/>
      <c r="AP277" s="137"/>
      <c r="AQ277" s="137"/>
      <c r="AR277" s="137"/>
      <c r="AS277" s="137"/>
    </row>
    <row r="278" ht="18.0" customHeight="1">
      <c r="A278" s="137"/>
      <c r="B278" s="137"/>
      <c r="C278" s="137"/>
      <c r="D278" s="137"/>
      <c r="E278" s="137"/>
      <c r="F278" s="137"/>
      <c r="G278" s="138"/>
      <c r="H278" s="139"/>
      <c r="I278" s="137"/>
      <c r="J278" s="137"/>
      <c r="K278" s="137"/>
      <c r="L278" s="137"/>
      <c r="M278" s="137"/>
      <c r="N278" s="137"/>
      <c r="O278" s="137"/>
      <c r="P278" s="137"/>
      <c r="Q278" s="140"/>
      <c r="R278" s="137"/>
      <c r="S278" s="137"/>
      <c r="T278" s="137"/>
      <c r="U278" s="137"/>
      <c r="V278" s="137"/>
      <c r="W278" s="137"/>
      <c r="X278" s="137"/>
      <c r="Y278" s="137"/>
      <c r="Z278" s="137"/>
      <c r="AA278" s="137"/>
      <c r="AB278" s="137"/>
      <c r="AC278" s="137"/>
      <c r="AD278" s="137"/>
      <c r="AE278" s="137"/>
      <c r="AF278" s="137"/>
      <c r="AG278" s="137"/>
      <c r="AH278" s="137"/>
      <c r="AI278" s="137"/>
      <c r="AJ278" s="137"/>
      <c r="AK278" s="137"/>
      <c r="AL278" s="137"/>
      <c r="AM278" s="137"/>
      <c r="AN278" s="137"/>
      <c r="AO278" s="137"/>
      <c r="AP278" s="137"/>
      <c r="AQ278" s="137"/>
      <c r="AR278" s="137"/>
      <c r="AS278" s="137"/>
    </row>
    <row r="279" ht="18.0" customHeight="1">
      <c r="A279" s="137"/>
      <c r="B279" s="137"/>
      <c r="C279" s="137"/>
      <c r="D279" s="137"/>
      <c r="E279" s="137"/>
      <c r="F279" s="137"/>
      <c r="G279" s="138"/>
      <c r="H279" s="139"/>
      <c r="I279" s="137"/>
      <c r="J279" s="137"/>
      <c r="K279" s="137"/>
      <c r="L279" s="137"/>
      <c r="M279" s="137"/>
      <c r="N279" s="137"/>
      <c r="O279" s="137"/>
      <c r="P279" s="137"/>
      <c r="Q279" s="140"/>
      <c r="R279" s="137"/>
      <c r="S279" s="137"/>
      <c r="T279" s="137"/>
      <c r="U279" s="137"/>
      <c r="V279" s="137"/>
      <c r="W279" s="137"/>
      <c r="X279" s="137"/>
      <c r="Y279" s="137"/>
      <c r="Z279" s="137"/>
      <c r="AA279" s="137"/>
      <c r="AB279" s="137"/>
      <c r="AC279" s="137"/>
      <c r="AD279" s="137"/>
      <c r="AE279" s="137"/>
      <c r="AF279" s="137"/>
      <c r="AG279" s="137"/>
      <c r="AH279" s="137"/>
      <c r="AI279" s="137"/>
      <c r="AJ279" s="137"/>
      <c r="AK279" s="137"/>
      <c r="AL279" s="137"/>
      <c r="AM279" s="137"/>
      <c r="AN279" s="137"/>
      <c r="AO279" s="137"/>
      <c r="AP279" s="137"/>
      <c r="AQ279" s="137"/>
      <c r="AR279" s="137"/>
      <c r="AS279" s="137"/>
    </row>
    <row r="280" ht="18.0" customHeight="1">
      <c r="A280" s="137"/>
      <c r="B280" s="137"/>
      <c r="C280" s="137"/>
      <c r="D280" s="137"/>
      <c r="E280" s="137"/>
      <c r="F280" s="137"/>
      <c r="G280" s="138"/>
      <c r="H280" s="139"/>
      <c r="I280" s="137"/>
      <c r="J280" s="137"/>
      <c r="K280" s="137"/>
      <c r="L280" s="137"/>
      <c r="M280" s="137"/>
      <c r="N280" s="137"/>
      <c r="O280" s="137"/>
      <c r="P280" s="137"/>
      <c r="Q280" s="140"/>
      <c r="R280" s="137"/>
      <c r="S280" s="137"/>
      <c r="T280" s="137"/>
      <c r="U280" s="137"/>
      <c r="V280" s="137"/>
      <c r="W280" s="137"/>
      <c r="X280" s="137"/>
      <c r="Y280" s="137"/>
      <c r="Z280" s="137"/>
      <c r="AA280" s="137"/>
      <c r="AB280" s="137"/>
      <c r="AC280" s="137"/>
      <c r="AD280" s="137"/>
      <c r="AE280" s="137"/>
      <c r="AF280" s="137"/>
      <c r="AG280" s="137"/>
      <c r="AH280" s="137"/>
      <c r="AI280" s="137"/>
      <c r="AJ280" s="137"/>
      <c r="AK280" s="137"/>
      <c r="AL280" s="137"/>
      <c r="AM280" s="137"/>
      <c r="AN280" s="137"/>
      <c r="AO280" s="137"/>
      <c r="AP280" s="137"/>
      <c r="AQ280" s="137"/>
      <c r="AR280" s="137"/>
      <c r="AS280" s="137"/>
    </row>
    <row r="281" ht="18.0" customHeight="1">
      <c r="A281" s="137"/>
      <c r="B281" s="137"/>
      <c r="C281" s="137"/>
      <c r="D281" s="137"/>
      <c r="E281" s="137"/>
      <c r="F281" s="137"/>
      <c r="G281" s="138"/>
      <c r="H281" s="139"/>
      <c r="I281" s="137"/>
      <c r="J281" s="137"/>
      <c r="K281" s="137"/>
      <c r="L281" s="137"/>
      <c r="M281" s="137"/>
      <c r="N281" s="137"/>
      <c r="O281" s="137"/>
      <c r="P281" s="137"/>
      <c r="Q281" s="140"/>
      <c r="R281" s="137"/>
      <c r="S281" s="137"/>
      <c r="T281" s="137"/>
      <c r="U281" s="137"/>
      <c r="V281" s="137"/>
      <c r="W281" s="137"/>
      <c r="X281" s="137"/>
      <c r="Y281" s="137"/>
      <c r="Z281" s="137"/>
      <c r="AA281" s="137"/>
      <c r="AB281" s="137"/>
      <c r="AC281" s="137"/>
      <c r="AD281" s="137"/>
      <c r="AE281" s="137"/>
      <c r="AF281" s="137"/>
      <c r="AG281" s="137"/>
      <c r="AH281" s="137"/>
      <c r="AI281" s="137"/>
      <c r="AJ281" s="137"/>
      <c r="AK281" s="137"/>
      <c r="AL281" s="137"/>
      <c r="AM281" s="137"/>
      <c r="AN281" s="137"/>
      <c r="AO281" s="137"/>
      <c r="AP281" s="137"/>
      <c r="AQ281" s="137"/>
      <c r="AR281" s="137"/>
      <c r="AS281" s="137"/>
    </row>
    <row r="282" ht="18.0" customHeight="1">
      <c r="A282" s="137"/>
      <c r="B282" s="137"/>
      <c r="C282" s="137"/>
      <c r="D282" s="137"/>
      <c r="E282" s="137"/>
      <c r="F282" s="137"/>
      <c r="G282" s="138"/>
      <c r="H282" s="139"/>
      <c r="I282" s="137"/>
      <c r="J282" s="137"/>
      <c r="K282" s="137"/>
      <c r="L282" s="137"/>
      <c r="M282" s="137"/>
      <c r="N282" s="137"/>
      <c r="O282" s="137"/>
      <c r="P282" s="137"/>
      <c r="Q282" s="140"/>
      <c r="R282" s="137"/>
      <c r="S282" s="137"/>
      <c r="T282" s="137"/>
      <c r="U282" s="137"/>
      <c r="V282" s="137"/>
      <c r="W282" s="137"/>
      <c r="X282" s="137"/>
      <c r="Y282" s="137"/>
      <c r="Z282" s="137"/>
      <c r="AA282" s="137"/>
      <c r="AB282" s="137"/>
      <c r="AC282" s="137"/>
      <c r="AD282" s="137"/>
      <c r="AE282" s="137"/>
      <c r="AF282" s="137"/>
      <c r="AG282" s="137"/>
      <c r="AH282" s="137"/>
      <c r="AI282" s="137"/>
      <c r="AJ282" s="137"/>
      <c r="AK282" s="137"/>
      <c r="AL282" s="137"/>
      <c r="AM282" s="137"/>
      <c r="AN282" s="137"/>
      <c r="AO282" s="137"/>
      <c r="AP282" s="137"/>
      <c r="AQ282" s="137"/>
      <c r="AR282" s="137"/>
      <c r="AS282" s="137"/>
    </row>
    <row r="283" ht="18.0" customHeight="1">
      <c r="A283" s="137"/>
      <c r="B283" s="137"/>
      <c r="C283" s="137"/>
      <c r="D283" s="137"/>
      <c r="E283" s="137"/>
      <c r="F283" s="137"/>
      <c r="G283" s="138"/>
      <c r="H283" s="139"/>
      <c r="I283" s="137"/>
      <c r="J283" s="137"/>
      <c r="K283" s="137"/>
      <c r="L283" s="137"/>
      <c r="M283" s="137"/>
      <c r="N283" s="137"/>
      <c r="O283" s="137"/>
      <c r="P283" s="137"/>
      <c r="Q283" s="140"/>
      <c r="R283" s="137"/>
      <c r="S283" s="137"/>
      <c r="T283" s="137"/>
      <c r="U283" s="137"/>
      <c r="V283" s="137"/>
      <c r="W283" s="137"/>
      <c r="X283" s="137"/>
      <c r="Y283" s="137"/>
      <c r="Z283" s="137"/>
      <c r="AA283" s="137"/>
      <c r="AB283" s="137"/>
      <c r="AC283" s="137"/>
      <c r="AD283" s="137"/>
      <c r="AE283" s="137"/>
      <c r="AF283" s="137"/>
      <c r="AG283" s="137"/>
      <c r="AH283" s="137"/>
      <c r="AI283" s="137"/>
      <c r="AJ283" s="137"/>
      <c r="AK283" s="137"/>
      <c r="AL283" s="137"/>
      <c r="AM283" s="137"/>
      <c r="AN283" s="137"/>
      <c r="AO283" s="137"/>
      <c r="AP283" s="137"/>
      <c r="AQ283" s="137"/>
      <c r="AR283" s="137"/>
      <c r="AS283" s="137"/>
    </row>
    <row r="284" ht="18.0" customHeight="1">
      <c r="A284" s="137"/>
      <c r="B284" s="137"/>
      <c r="C284" s="137"/>
      <c r="D284" s="137"/>
      <c r="E284" s="137"/>
      <c r="F284" s="137"/>
      <c r="G284" s="138"/>
      <c r="H284" s="139"/>
      <c r="I284" s="137"/>
      <c r="J284" s="137"/>
      <c r="K284" s="137"/>
      <c r="L284" s="137"/>
      <c r="M284" s="137"/>
      <c r="N284" s="137"/>
      <c r="O284" s="137"/>
      <c r="P284" s="137"/>
      <c r="Q284" s="140"/>
      <c r="R284" s="137"/>
      <c r="S284" s="137"/>
      <c r="T284" s="137"/>
      <c r="U284" s="137"/>
      <c r="V284" s="137"/>
      <c r="W284" s="137"/>
      <c r="X284" s="137"/>
      <c r="Y284" s="137"/>
      <c r="Z284" s="137"/>
      <c r="AA284" s="137"/>
      <c r="AB284" s="137"/>
      <c r="AC284" s="137"/>
      <c r="AD284" s="137"/>
      <c r="AE284" s="137"/>
      <c r="AF284" s="137"/>
      <c r="AG284" s="137"/>
      <c r="AH284" s="137"/>
      <c r="AI284" s="137"/>
      <c r="AJ284" s="137"/>
      <c r="AK284" s="137"/>
      <c r="AL284" s="137"/>
      <c r="AM284" s="137"/>
      <c r="AN284" s="137"/>
      <c r="AO284" s="137"/>
      <c r="AP284" s="137"/>
      <c r="AQ284" s="137"/>
      <c r="AR284" s="137"/>
      <c r="AS284" s="137"/>
    </row>
    <row r="285" ht="18.0" customHeight="1">
      <c r="A285" s="137"/>
      <c r="B285" s="137"/>
      <c r="C285" s="137"/>
      <c r="D285" s="137"/>
      <c r="E285" s="137"/>
      <c r="F285" s="137"/>
      <c r="G285" s="138"/>
      <c r="H285" s="139"/>
      <c r="I285" s="137"/>
      <c r="J285" s="137"/>
      <c r="K285" s="137"/>
      <c r="L285" s="137"/>
      <c r="M285" s="137"/>
      <c r="N285" s="137"/>
      <c r="O285" s="137"/>
      <c r="P285" s="137"/>
      <c r="Q285" s="140"/>
      <c r="R285" s="137"/>
      <c r="S285" s="137"/>
      <c r="T285" s="137"/>
      <c r="U285" s="137"/>
      <c r="V285" s="137"/>
      <c r="W285" s="137"/>
      <c r="X285" s="137"/>
      <c r="Y285" s="137"/>
      <c r="Z285" s="137"/>
      <c r="AA285" s="137"/>
      <c r="AB285" s="137"/>
      <c r="AC285" s="137"/>
      <c r="AD285" s="137"/>
      <c r="AE285" s="137"/>
      <c r="AF285" s="137"/>
      <c r="AG285" s="137"/>
      <c r="AH285" s="137"/>
      <c r="AI285" s="137"/>
      <c r="AJ285" s="137"/>
      <c r="AK285" s="137"/>
      <c r="AL285" s="137"/>
      <c r="AM285" s="137"/>
      <c r="AN285" s="137"/>
      <c r="AO285" s="137"/>
      <c r="AP285" s="137"/>
      <c r="AQ285" s="137"/>
      <c r="AR285" s="137"/>
      <c r="AS285" s="137"/>
    </row>
    <row r="286" ht="18.0" customHeight="1">
      <c r="A286" s="137"/>
      <c r="B286" s="137"/>
      <c r="C286" s="137"/>
      <c r="D286" s="137"/>
      <c r="E286" s="137"/>
      <c r="F286" s="137"/>
      <c r="G286" s="138"/>
      <c r="H286" s="139"/>
      <c r="I286" s="137"/>
      <c r="J286" s="137"/>
      <c r="K286" s="137"/>
      <c r="L286" s="137"/>
      <c r="M286" s="137"/>
      <c r="N286" s="137"/>
      <c r="O286" s="137"/>
      <c r="P286" s="137"/>
      <c r="Q286" s="140"/>
      <c r="R286" s="137"/>
      <c r="S286" s="137"/>
      <c r="T286" s="137"/>
      <c r="U286" s="137"/>
      <c r="V286" s="137"/>
      <c r="W286" s="137"/>
      <c r="X286" s="137"/>
      <c r="Y286" s="137"/>
      <c r="Z286" s="137"/>
      <c r="AA286" s="137"/>
      <c r="AB286" s="137"/>
      <c r="AC286" s="137"/>
      <c r="AD286" s="137"/>
      <c r="AE286" s="137"/>
      <c r="AF286" s="137"/>
      <c r="AG286" s="137"/>
      <c r="AH286" s="137"/>
      <c r="AI286" s="137"/>
      <c r="AJ286" s="137"/>
      <c r="AK286" s="137"/>
      <c r="AL286" s="137"/>
      <c r="AM286" s="137"/>
      <c r="AN286" s="137"/>
      <c r="AO286" s="137"/>
      <c r="AP286" s="137"/>
      <c r="AQ286" s="137"/>
      <c r="AR286" s="137"/>
      <c r="AS286" s="137"/>
    </row>
    <row r="287" ht="18.0" customHeight="1">
      <c r="A287" s="137"/>
      <c r="B287" s="137"/>
      <c r="C287" s="137"/>
      <c r="D287" s="137"/>
      <c r="E287" s="137"/>
      <c r="F287" s="137"/>
      <c r="G287" s="138"/>
      <c r="H287" s="139"/>
      <c r="I287" s="137"/>
      <c r="J287" s="137"/>
      <c r="K287" s="137"/>
      <c r="L287" s="137"/>
      <c r="M287" s="137"/>
      <c r="N287" s="137"/>
      <c r="O287" s="137"/>
      <c r="P287" s="137"/>
      <c r="Q287" s="140"/>
      <c r="R287" s="137"/>
      <c r="S287" s="137"/>
      <c r="T287" s="137"/>
      <c r="U287" s="137"/>
      <c r="V287" s="137"/>
      <c r="W287" s="137"/>
      <c r="X287" s="137"/>
      <c r="Y287" s="137"/>
      <c r="Z287" s="137"/>
      <c r="AA287" s="137"/>
      <c r="AB287" s="137"/>
      <c r="AC287" s="137"/>
      <c r="AD287" s="137"/>
      <c r="AE287" s="137"/>
      <c r="AF287" s="137"/>
      <c r="AG287" s="137"/>
      <c r="AH287" s="137"/>
      <c r="AI287" s="137"/>
      <c r="AJ287" s="137"/>
      <c r="AK287" s="137"/>
      <c r="AL287" s="137"/>
      <c r="AM287" s="137"/>
      <c r="AN287" s="137"/>
      <c r="AO287" s="137"/>
      <c r="AP287" s="137"/>
      <c r="AQ287" s="137"/>
      <c r="AR287" s="137"/>
      <c r="AS287" s="137"/>
    </row>
    <row r="288" ht="18.0" customHeight="1">
      <c r="A288" s="137"/>
      <c r="B288" s="137"/>
      <c r="C288" s="137"/>
      <c r="D288" s="137"/>
      <c r="E288" s="137"/>
      <c r="F288" s="137"/>
      <c r="G288" s="138"/>
      <c r="H288" s="139"/>
      <c r="I288" s="137"/>
      <c r="J288" s="137"/>
      <c r="K288" s="137"/>
      <c r="L288" s="137"/>
      <c r="M288" s="137"/>
      <c r="N288" s="137"/>
      <c r="O288" s="137"/>
      <c r="P288" s="137"/>
      <c r="Q288" s="140"/>
      <c r="R288" s="137"/>
      <c r="S288" s="137"/>
      <c r="T288" s="137"/>
      <c r="U288" s="137"/>
      <c r="V288" s="137"/>
      <c r="W288" s="137"/>
      <c r="X288" s="137"/>
      <c r="Y288" s="137"/>
      <c r="Z288" s="137"/>
      <c r="AA288" s="137"/>
      <c r="AB288" s="137"/>
      <c r="AC288" s="137"/>
      <c r="AD288" s="137"/>
      <c r="AE288" s="137"/>
      <c r="AF288" s="137"/>
      <c r="AG288" s="137"/>
      <c r="AH288" s="137"/>
      <c r="AI288" s="137"/>
      <c r="AJ288" s="137"/>
      <c r="AK288" s="137"/>
      <c r="AL288" s="137"/>
      <c r="AM288" s="137"/>
      <c r="AN288" s="137"/>
      <c r="AO288" s="137"/>
      <c r="AP288" s="137"/>
      <c r="AQ288" s="137"/>
      <c r="AR288" s="137"/>
      <c r="AS288" s="137"/>
    </row>
    <row r="289" ht="18.0" customHeight="1">
      <c r="A289" s="137"/>
      <c r="B289" s="137"/>
      <c r="C289" s="137"/>
      <c r="D289" s="137"/>
      <c r="E289" s="137"/>
      <c r="F289" s="137"/>
      <c r="G289" s="138"/>
      <c r="H289" s="139"/>
      <c r="I289" s="137"/>
      <c r="J289" s="137"/>
      <c r="K289" s="137"/>
      <c r="L289" s="137"/>
      <c r="M289" s="137"/>
      <c r="N289" s="137"/>
      <c r="O289" s="137"/>
      <c r="P289" s="137"/>
      <c r="Q289" s="140"/>
      <c r="R289" s="137"/>
      <c r="S289" s="137"/>
      <c r="T289" s="137"/>
      <c r="U289" s="137"/>
      <c r="V289" s="137"/>
      <c r="W289" s="137"/>
      <c r="X289" s="137"/>
      <c r="Y289" s="137"/>
      <c r="Z289" s="137"/>
      <c r="AA289" s="137"/>
      <c r="AB289" s="137"/>
      <c r="AC289" s="137"/>
      <c r="AD289" s="137"/>
      <c r="AE289" s="137"/>
      <c r="AF289" s="137"/>
      <c r="AG289" s="137"/>
      <c r="AH289" s="137"/>
      <c r="AI289" s="137"/>
      <c r="AJ289" s="137"/>
      <c r="AK289" s="137"/>
      <c r="AL289" s="137"/>
      <c r="AM289" s="137"/>
      <c r="AN289" s="137"/>
      <c r="AO289" s="137"/>
      <c r="AP289" s="137"/>
      <c r="AQ289" s="137"/>
      <c r="AR289" s="137"/>
      <c r="AS289" s="137"/>
    </row>
    <row r="290" ht="18.0" customHeight="1">
      <c r="A290" s="137"/>
      <c r="B290" s="137"/>
      <c r="C290" s="137"/>
      <c r="D290" s="137"/>
      <c r="E290" s="137"/>
      <c r="F290" s="137"/>
      <c r="G290" s="138"/>
      <c r="H290" s="139"/>
      <c r="I290" s="137"/>
      <c r="J290" s="137"/>
      <c r="K290" s="137"/>
      <c r="L290" s="137"/>
      <c r="M290" s="137"/>
      <c r="N290" s="137"/>
      <c r="O290" s="137"/>
      <c r="P290" s="137"/>
      <c r="Q290" s="140"/>
      <c r="R290" s="137"/>
      <c r="S290" s="137"/>
      <c r="T290" s="137"/>
      <c r="U290" s="137"/>
      <c r="V290" s="137"/>
      <c r="W290" s="137"/>
      <c r="X290" s="137"/>
      <c r="Y290" s="137"/>
      <c r="Z290" s="137"/>
      <c r="AA290" s="137"/>
      <c r="AB290" s="137"/>
      <c r="AC290" s="137"/>
      <c r="AD290" s="137"/>
      <c r="AE290" s="137"/>
      <c r="AF290" s="137"/>
      <c r="AG290" s="137"/>
      <c r="AH290" s="137"/>
      <c r="AI290" s="137"/>
      <c r="AJ290" s="137"/>
      <c r="AK290" s="137"/>
      <c r="AL290" s="137"/>
      <c r="AM290" s="137"/>
      <c r="AN290" s="137"/>
      <c r="AO290" s="137"/>
      <c r="AP290" s="137"/>
      <c r="AQ290" s="137"/>
      <c r="AR290" s="137"/>
      <c r="AS290" s="137"/>
    </row>
    <row r="291" ht="18.0" customHeight="1">
      <c r="A291" s="137"/>
      <c r="B291" s="137"/>
      <c r="C291" s="137"/>
      <c r="D291" s="137"/>
      <c r="E291" s="137"/>
      <c r="F291" s="137"/>
      <c r="G291" s="138"/>
      <c r="H291" s="139"/>
      <c r="I291" s="137"/>
      <c r="J291" s="137"/>
      <c r="K291" s="137"/>
      <c r="L291" s="137"/>
      <c r="M291" s="137"/>
      <c r="N291" s="137"/>
      <c r="O291" s="137"/>
      <c r="P291" s="137"/>
      <c r="Q291" s="140"/>
      <c r="R291" s="137"/>
      <c r="S291" s="137"/>
      <c r="T291" s="137"/>
      <c r="U291" s="137"/>
      <c r="V291" s="137"/>
      <c r="W291" s="137"/>
      <c r="X291" s="137"/>
      <c r="Y291" s="137"/>
      <c r="Z291" s="137"/>
      <c r="AA291" s="137"/>
      <c r="AB291" s="137"/>
      <c r="AC291" s="137"/>
      <c r="AD291" s="137"/>
      <c r="AE291" s="137"/>
      <c r="AF291" s="137"/>
      <c r="AG291" s="137"/>
      <c r="AH291" s="137"/>
      <c r="AI291" s="137"/>
      <c r="AJ291" s="137"/>
      <c r="AK291" s="137"/>
      <c r="AL291" s="137"/>
      <c r="AM291" s="137"/>
      <c r="AN291" s="137"/>
      <c r="AO291" s="137"/>
      <c r="AP291" s="137"/>
      <c r="AQ291" s="137"/>
      <c r="AR291" s="137"/>
      <c r="AS291" s="137"/>
    </row>
    <row r="292" ht="18.0" customHeight="1">
      <c r="A292" s="137"/>
      <c r="B292" s="137"/>
      <c r="C292" s="137"/>
      <c r="D292" s="137"/>
      <c r="E292" s="137"/>
      <c r="F292" s="137"/>
      <c r="G292" s="138"/>
      <c r="H292" s="139"/>
      <c r="I292" s="137"/>
      <c r="J292" s="137"/>
      <c r="K292" s="137"/>
      <c r="L292" s="137"/>
      <c r="M292" s="137"/>
      <c r="N292" s="137"/>
      <c r="O292" s="137"/>
      <c r="P292" s="137"/>
      <c r="Q292" s="140"/>
      <c r="R292" s="137"/>
      <c r="S292" s="137"/>
      <c r="T292" s="137"/>
      <c r="U292" s="137"/>
      <c r="V292" s="137"/>
      <c r="W292" s="137"/>
      <c r="X292" s="137"/>
      <c r="Y292" s="137"/>
      <c r="Z292" s="137"/>
      <c r="AA292" s="137"/>
      <c r="AB292" s="137"/>
      <c r="AC292" s="137"/>
      <c r="AD292" s="137"/>
      <c r="AE292" s="137"/>
      <c r="AF292" s="137"/>
      <c r="AG292" s="137"/>
      <c r="AH292" s="137"/>
      <c r="AI292" s="137"/>
      <c r="AJ292" s="137"/>
      <c r="AK292" s="137"/>
      <c r="AL292" s="137"/>
      <c r="AM292" s="137"/>
      <c r="AN292" s="137"/>
      <c r="AO292" s="137"/>
      <c r="AP292" s="137"/>
      <c r="AQ292" s="137"/>
      <c r="AR292" s="137"/>
      <c r="AS292" s="137"/>
    </row>
    <row r="293" ht="18.0" customHeight="1">
      <c r="A293" s="137"/>
      <c r="B293" s="137"/>
      <c r="C293" s="137"/>
      <c r="D293" s="137"/>
      <c r="E293" s="137"/>
      <c r="F293" s="137"/>
      <c r="G293" s="138"/>
      <c r="H293" s="139"/>
      <c r="I293" s="137"/>
      <c r="J293" s="137"/>
      <c r="K293" s="137"/>
      <c r="L293" s="137"/>
      <c r="M293" s="137"/>
      <c r="N293" s="137"/>
      <c r="O293" s="137"/>
      <c r="P293" s="137"/>
      <c r="Q293" s="140"/>
      <c r="R293" s="137"/>
      <c r="S293" s="137"/>
      <c r="T293" s="137"/>
      <c r="U293" s="137"/>
      <c r="V293" s="137"/>
      <c r="W293" s="137"/>
      <c r="X293" s="137"/>
      <c r="Y293" s="137"/>
      <c r="Z293" s="137"/>
      <c r="AA293" s="137"/>
      <c r="AB293" s="137"/>
      <c r="AC293" s="137"/>
      <c r="AD293" s="137"/>
      <c r="AE293" s="137"/>
      <c r="AF293" s="137"/>
      <c r="AG293" s="137"/>
      <c r="AH293" s="137"/>
      <c r="AI293" s="137"/>
      <c r="AJ293" s="137"/>
      <c r="AK293" s="137"/>
      <c r="AL293" s="137"/>
      <c r="AM293" s="137"/>
      <c r="AN293" s="137"/>
      <c r="AO293" s="137"/>
      <c r="AP293" s="137"/>
      <c r="AQ293" s="137"/>
      <c r="AR293" s="137"/>
      <c r="AS293" s="137"/>
    </row>
    <row r="294" ht="18.0" customHeight="1">
      <c r="A294" s="137"/>
      <c r="B294" s="137"/>
      <c r="C294" s="137"/>
      <c r="D294" s="137"/>
      <c r="E294" s="137"/>
      <c r="F294" s="137"/>
      <c r="G294" s="138"/>
      <c r="H294" s="139"/>
      <c r="I294" s="137"/>
      <c r="J294" s="137"/>
      <c r="K294" s="137"/>
      <c r="L294" s="137"/>
      <c r="M294" s="137"/>
      <c r="N294" s="137"/>
      <c r="O294" s="137"/>
      <c r="P294" s="137"/>
      <c r="Q294" s="140"/>
      <c r="R294" s="137"/>
      <c r="S294" s="137"/>
      <c r="T294" s="137"/>
      <c r="U294" s="137"/>
      <c r="V294" s="137"/>
      <c r="W294" s="137"/>
      <c r="X294" s="137"/>
      <c r="Y294" s="137"/>
      <c r="Z294" s="137"/>
      <c r="AA294" s="137"/>
      <c r="AB294" s="137"/>
      <c r="AC294" s="137"/>
      <c r="AD294" s="137"/>
      <c r="AE294" s="137"/>
      <c r="AF294" s="137"/>
      <c r="AG294" s="137"/>
      <c r="AH294" s="137"/>
      <c r="AI294" s="137"/>
      <c r="AJ294" s="137"/>
      <c r="AK294" s="137"/>
      <c r="AL294" s="137"/>
      <c r="AM294" s="137"/>
      <c r="AN294" s="137"/>
      <c r="AO294" s="137"/>
      <c r="AP294" s="137"/>
      <c r="AQ294" s="137"/>
      <c r="AR294" s="137"/>
      <c r="AS294" s="137"/>
    </row>
    <row r="295" ht="18.0" customHeight="1">
      <c r="A295" s="137"/>
      <c r="B295" s="137"/>
      <c r="C295" s="137"/>
      <c r="D295" s="137"/>
      <c r="E295" s="137"/>
      <c r="F295" s="137"/>
      <c r="G295" s="138"/>
      <c r="H295" s="139"/>
      <c r="I295" s="137"/>
      <c r="J295" s="137"/>
      <c r="K295" s="137"/>
      <c r="L295" s="137"/>
      <c r="M295" s="137"/>
      <c r="N295" s="137"/>
      <c r="O295" s="137"/>
      <c r="P295" s="137"/>
      <c r="Q295" s="140"/>
      <c r="R295" s="137"/>
      <c r="S295" s="137"/>
      <c r="T295" s="137"/>
      <c r="U295" s="137"/>
      <c r="V295" s="137"/>
      <c r="W295" s="137"/>
      <c r="X295" s="137"/>
      <c r="Y295" s="137"/>
      <c r="Z295" s="137"/>
      <c r="AA295" s="137"/>
      <c r="AB295" s="137"/>
      <c r="AC295" s="137"/>
      <c r="AD295" s="137"/>
      <c r="AE295" s="137"/>
      <c r="AF295" s="137"/>
      <c r="AG295" s="137"/>
      <c r="AH295" s="137"/>
      <c r="AI295" s="137"/>
      <c r="AJ295" s="137"/>
      <c r="AK295" s="137"/>
      <c r="AL295" s="137"/>
      <c r="AM295" s="137"/>
      <c r="AN295" s="137"/>
      <c r="AO295" s="137"/>
      <c r="AP295" s="137"/>
      <c r="AQ295" s="137"/>
      <c r="AR295" s="137"/>
      <c r="AS295" s="137"/>
    </row>
    <row r="296" ht="18.0" customHeight="1">
      <c r="A296" s="137"/>
      <c r="B296" s="137"/>
      <c r="C296" s="137"/>
      <c r="D296" s="137"/>
      <c r="E296" s="137"/>
      <c r="F296" s="137"/>
      <c r="G296" s="138"/>
      <c r="H296" s="139"/>
      <c r="I296" s="137"/>
      <c r="J296" s="137"/>
      <c r="K296" s="137"/>
      <c r="L296" s="137"/>
      <c r="M296" s="137"/>
      <c r="N296" s="137"/>
      <c r="O296" s="137"/>
      <c r="P296" s="137"/>
      <c r="Q296" s="140"/>
      <c r="R296" s="137"/>
      <c r="S296" s="137"/>
      <c r="T296" s="137"/>
      <c r="U296" s="137"/>
      <c r="V296" s="137"/>
      <c r="W296" s="137"/>
      <c r="X296" s="137"/>
      <c r="Y296" s="137"/>
      <c r="Z296" s="137"/>
      <c r="AA296" s="137"/>
      <c r="AB296" s="137"/>
      <c r="AC296" s="137"/>
      <c r="AD296" s="137"/>
      <c r="AE296" s="137"/>
      <c r="AF296" s="137"/>
      <c r="AG296" s="137"/>
      <c r="AH296" s="137"/>
      <c r="AI296" s="137"/>
      <c r="AJ296" s="137"/>
      <c r="AK296" s="137"/>
      <c r="AL296" s="137"/>
      <c r="AM296" s="137"/>
      <c r="AN296" s="137"/>
      <c r="AO296" s="137"/>
      <c r="AP296" s="137"/>
      <c r="AQ296" s="137"/>
      <c r="AR296" s="137"/>
      <c r="AS296" s="137"/>
    </row>
    <row r="297" ht="18.0" customHeight="1">
      <c r="A297" s="137"/>
      <c r="B297" s="137"/>
      <c r="C297" s="137"/>
      <c r="D297" s="137"/>
      <c r="E297" s="137"/>
      <c r="F297" s="137"/>
      <c r="G297" s="138"/>
      <c r="H297" s="139"/>
      <c r="I297" s="137"/>
      <c r="J297" s="137"/>
      <c r="K297" s="137"/>
      <c r="L297" s="137"/>
      <c r="M297" s="137"/>
      <c r="N297" s="137"/>
      <c r="O297" s="137"/>
      <c r="P297" s="137"/>
      <c r="Q297" s="140"/>
      <c r="R297" s="137"/>
      <c r="S297" s="137"/>
      <c r="T297" s="137"/>
      <c r="U297" s="137"/>
      <c r="V297" s="137"/>
      <c r="W297" s="137"/>
      <c r="X297" s="137"/>
      <c r="Y297" s="137"/>
      <c r="Z297" s="137"/>
      <c r="AA297" s="137"/>
      <c r="AB297" s="137"/>
      <c r="AC297" s="137"/>
      <c r="AD297" s="137"/>
      <c r="AE297" s="137"/>
      <c r="AF297" s="137"/>
      <c r="AG297" s="137"/>
      <c r="AH297" s="137"/>
      <c r="AI297" s="137"/>
      <c r="AJ297" s="137"/>
      <c r="AK297" s="137"/>
      <c r="AL297" s="137"/>
      <c r="AM297" s="137"/>
      <c r="AN297" s="137"/>
      <c r="AO297" s="137"/>
      <c r="AP297" s="137"/>
      <c r="AQ297" s="137"/>
      <c r="AR297" s="137"/>
      <c r="AS297" s="137"/>
    </row>
    <row r="298" ht="18.0" customHeight="1">
      <c r="A298" s="137"/>
      <c r="B298" s="137"/>
      <c r="C298" s="137"/>
      <c r="D298" s="137"/>
      <c r="E298" s="137"/>
      <c r="F298" s="137"/>
      <c r="G298" s="138"/>
      <c r="H298" s="139"/>
      <c r="I298" s="137"/>
      <c r="J298" s="137"/>
      <c r="K298" s="137"/>
      <c r="L298" s="137"/>
      <c r="M298" s="137"/>
      <c r="N298" s="137"/>
      <c r="O298" s="137"/>
      <c r="P298" s="137"/>
      <c r="Q298" s="140"/>
      <c r="R298" s="137"/>
      <c r="S298" s="137"/>
      <c r="T298" s="137"/>
      <c r="U298" s="137"/>
      <c r="V298" s="137"/>
      <c r="W298" s="137"/>
      <c r="X298" s="137"/>
      <c r="Y298" s="137"/>
      <c r="Z298" s="137"/>
      <c r="AA298" s="137"/>
      <c r="AB298" s="137"/>
      <c r="AC298" s="137"/>
      <c r="AD298" s="137"/>
      <c r="AE298" s="137"/>
      <c r="AF298" s="137"/>
      <c r="AG298" s="137"/>
      <c r="AH298" s="137"/>
      <c r="AI298" s="137"/>
      <c r="AJ298" s="137"/>
      <c r="AK298" s="137"/>
      <c r="AL298" s="137"/>
      <c r="AM298" s="137"/>
      <c r="AN298" s="137"/>
      <c r="AO298" s="137"/>
      <c r="AP298" s="137"/>
      <c r="AQ298" s="137"/>
      <c r="AR298" s="137"/>
      <c r="AS298" s="137"/>
    </row>
    <row r="299" ht="18.0" customHeight="1">
      <c r="A299" s="137"/>
      <c r="B299" s="137"/>
      <c r="C299" s="137"/>
      <c r="D299" s="137"/>
      <c r="E299" s="137"/>
      <c r="F299" s="137"/>
      <c r="G299" s="138"/>
      <c r="H299" s="139"/>
      <c r="I299" s="137"/>
      <c r="J299" s="137"/>
      <c r="K299" s="137"/>
      <c r="L299" s="137"/>
      <c r="M299" s="137"/>
      <c r="N299" s="137"/>
      <c r="O299" s="137"/>
      <c r="P299" s="137"/>
      <c r="Q299" s="140"/>
      <c r="R299" s="137"/>
      <c r="S299" s="137"/>
      <c r="T299" s="137"/>
      <c r="U299" s="137"/>
      <c r="V299" s="137"/>
      <c r="W299" s="137"/>
      <c r="X299" s="137"/>
      <c r="Y299" s="137"/>
      <c r="Z299" s="137"/>
      <c r="AA299" s="137"/>
      <c r="AB299" s="137"/>
      <c r="AC299" s="137"/>
      <c r="AD299" s="137"/>
      <c r="AE299" s="137"/>
      <c r="AF299" s="137"/>
      <c r="AG299" s="137"/>
      <c r="AH299" s="137"/>
      <c r="AI299" s="137"/>
      <c r="AJ299" s="137"/>
      <c r="AK299" s="137"/>
      <c r="AL299" s="137"/>
      <c r="AM299" s="137"/>
      <c r="AN299" s="137"/>
      <c r="AO299" s="137"/>
      <c r="AP299" s="137"/>
      <c r="AQ299" s="137"/>
      <c r="AR299" s="137"/>
      <c r="AS299" s="137"/>
    </row>
    <row r="300" ht="18.0" customHeight="1">
      <c r="A300" s="137"/>
      <c r="B300" s="137"/>
      <c r="C300" s="137"/>
      <c r="D300" s="137"/>
      <c r="E300" s="137"/>
      <c r="F300" s="137"/>
      <c r="G300" s="138"/>
      <c r="H300" s="139"/>
      <c r="I300" s="137"/>
      <c r="J300" s="137"/>
      <c r="K300" s="137"/>
      <c r="L300" s="137"/>
      <c r="M300" s="137"/>
      <c r="N300" s="137"/>
      <c r="O300" s="137"/>
      <c r="P300" s="137"/>
      <c r="Q300" s="140"/>
      <c r="R300" s="137"/>
      <c r="S300" s="137"/>
      <c r="T300" s="137"/>
      <c r="U300" s="137"/>
      <c r="V300" s="137"/>
      <c r="W300" s="137"/>
      <c r="X300" s="137"/>
      <c r="Y300" s="137"/>
      <c r="Z300" s="137"/>
      <c r="AA300" s="137"/>
      <c r="AB300" s="137"/>
      <c r="AC300" s="137"/>
      <c r="AD300" s="137"/>
      <c r="AE300" s="137"/>
      <c r="AF300" s="137"/>
      <c r="AG300" s="137"/>
      <c r="AH300" s="137"/>
      <c r="AI300" s="137"/>
      <c r="AJ300" s="137"/>
      <c r="AK300" s="137"/>
      <c r="AL300" s="137"/>
      <c r="AM300" s="137"/>
      <c r="AN300" s="137"/>
      <c r="AO300" s="137"/>
      <c r="AP300" s="137"/>
      <c r="AQ300" s="137"/>
      <c r="AR300" s="137"/>
      <c r="AS300" s="137"/>
    </row>
    <row r="301" ht="18.0" customHeight="1">
      <c r="A301" s="137"/>
      <c r="B301" s="137"/>
      <c r="C301" s="137"/>
      <c r="D301" s="137"/>
      <c r="E301" s="137"/>
      <c r="F301" s="137"/>
      <c r="G301" s="138"/>
      <c r="H301" s="139"/>
      <c r="I301" s="137"/>
      <c r="J301" s="137"/>
      <c r="K301" s="137"/>
      <c r="L301" s="137"/>
      <c r="M301" s="137"/>
      <c r="N301" s="137"/>
      <c r="O301" s="137"/>
      <c r="P301" s="137"/>
      <c r="Q301" s="140"/>
      <c r="R301" s="137"/>
      <c r="S301" s="137"/>
      <c r="T301" s="137"/>
      <c r="U301" s="137"/>
      <c r="V301" s="137"/>
      <c r="W301" s="137"/>
      <c r="X301" s="137"/>
      <c r="Y301" s="137"/>
      <c r="Z301" s="137"/>
      <c r="AA301" s="137"/>
      <c r="AB301" s="137"/>
      <c r="AC301" s="137"/>
      <c r="AD301" s="137"/>
      <c r="AE301" s="137"/>
      <c r="AF301" s="137"/>
      <c r="AG301" s="137"/>
      <c r="AH301" s="137"/>
      <c r="AI301" s="137"/>
      <c r="AJ301" s="137"/>
      <c r="AK301" s="137"/>
      <c r="AL301" s="137"/>
      <c r="AM301" s="137"/>
      <c r="AN301" s="137"/>
      <c r="AO301" s="137"/>
      <c r="AP301" s="137"/>
      <c r="AQ301" s="137"/>
      <c r="AR301" s="137"/>
      <c r="AS301" s="137"/>
    </row>
    <row r="302" ht="18.0" customHeight="1">
      <c r="A302" s="137"/>
      <c r="B302" s="137"/>
      <c r="C302" s="137"/>
      <c r="D302" s="137"/>
      <c r="E302" s="137"/>
      <c r="F302" s="137"/>
      <c r="G302" s="138"/>
      <c r="H302" s="139"/>
      <c r="I302" s="137"/>
      <c r="J302" s="137"/>
      <c r="K302" s="137"/>
      <c r="L302" s="137"/>
      <c r="M302" s="137"/>
      <c r="N302" s="137"/>
      <c r="O302" s="137"/>
      <c r="P302" s="137"/>
      <c r="Q302" s="140"/>
      <c r="R302" s="137"/>
      <c r="S302" s="137"/>
      <c r="T302" s="137"/>
      <c r="U302" s="137"/>
      <c r="V302" s="137"/>
      <c r="W302" s="137"/>
      <c r="X302" s="137"/>
      <c r="Y302" s="137"/>
      <c r="Z302" s="137"/>
      <c r="AA302" s="137"/>
      <c r="AB302" s="137"/>
      <c r="AC302" s="137"/>
      <c r="AD302" s="137"/>
      <c r="AE302" s="137"/>
      <c r="AF302" s="137"/>
      <c r="AG302" s="137"/>
      <c r="AH302" s="137"/>
      <c r="AI302" s="137"/>
      <c r="AJ302" s="137"/>
      <c r="AK302" s="137"/>
      <c r="AL302" s="137"/>
      <c r="AM302" s="137"/>
      <c r="AN302" s="137"/>
      <c r="AO302" s="137"/>
      <c r="AP302" s="137"/>
      <c r="AQ302" s="137"/>
      <c r="AR302" s="137"/>
      <c r="AS302" s="137"/>
    </row>
    <row r="303" ht="18.0" customHeight="1">
      <c r="A303" s="137"/>
      <c r="B303" s="137"/>
      <c r="C303" s="137"/>
      <c r="D303" s="137"/>
      <c r="E303" s="137"/>
      <c r="F303" s="137"/>
      <c r="G303" s="138"/>
      <c r="H303" s="139"/>
      <c r="I303" s="137"/>
      <c r="J303" s="137"/>
      <c r="K303" s="137"/>
      <c r="L303" s="137"/>
      <c r="M303" s="137"/>
      <c r="N303" s="137"/>
      <c r="O303" s="137"/>
      <c r="P303" s="137"/>
      <c r="Q303" s="140"/>
      <c r="R303" s="137"/>
      <c r="S303" s="137"/>
      <c r="T303" s="137"/>
      <c r="U303" s="137"/>
      <c r="V303" s="137"/>
      <c r="W303" s="137"/>
      <c r="X303" s="137"/>
      <c r="Y303" s="137"/>
      <c r="Z303" s="137"/>
      <c r="AA303" s="137"/>
      <c r="AB303" s="137"/>
      <c r="AC303" s="137"/>
      <c r="AD303" s="137"/>
      <c r="AE303" s="137"/>
      <c r="AF303" s="137"/>
      <c r="AG303" s="137"/>
      <c r="AH303" s="137"/>
      <c r="AI303" s="137"/>
      <c r="AJ303" s="137"/>
      <c r="AK303" s="137"/>
      <c r="AL303" s="137"/>
      <c r="AM303" s="137"/>
      <c r="AN303" s="137"/>
      <c r="AO303" s="137"/>
      <c r="AP303" s="137"/>
      <c r="AQ303" s="137"/>
      <c r="AR303" s="137"/>
      <c r="AS303" s="137"/>
    </row>
    <row r="304" ht="18.0" customHeight="1">
      <c r="A304" s="137"/>
      <c r="B304" s="137"/>
      <c r="C304" s="137"/>
      <c r="D304" s="137"/>
      <c r="E304" s="137"/>
      <c r="F304" s="137"/>
      <c r="G304" s="138"/>
      <c r="H304" s="139"/>
      <c r="I304" s="137"/>
      <c r="J304" s="137"/>
      <c r="K304" s="137"/>
      <c r="L304" s="137"/>
      <c r="M304" s="137"/>
      <c r="N304" s="137"/>
      <c r="O304" s="137"/>
      <c r="P304" s="137"/>
      <c r="Q304" s="140"/>
      <c r="R304" s="137"/>
      <c r="S304" s="137"/>
      <c r="T304" s="137"/>
      <c r="U304" s="137"/>
      <c r="V304" s="137"/>
      <c r="W304" s="137"/>
      <c r="X304" s="137"/>
      <c r="Y304" s="137"/>
      <c r="Z304" s="137"/>
      <c r="AA304" s="137"/>
      <c r="AB304" s="137"/>
      <c r="AC304" s="137"/>
      <c r="AD304" s="137"/>
      <c r="AE304" s="137"/>
      <c r="AF304" s="137"/>
      <c r="AG304" s="137"/>
      <c r="AH304" s="137"/>
      <c r="AI304" s="137"/>
      <c r="AJ304" s="137"/>
      <c r="AK304" s="137"/>
      <c r="AL304" s="137"/>
      <c r="AM304" s="137"/>
      <c r="AN304" s="137"/>
      <c r="AO304" s="137"/>
      <c r="AP304" s="137"/>
      <c r="AQ304" s="137"/>
      <c r="AR304" s="137"/>
      <c r="AS304" s="137"/>
    </row>
    <row r="305" ht="18.0" customHeight="1">
      <c r="A305" s="137"/>
      <c r="B305" s="137"/>
      <c r="C305" s="137"/>
      <c r="D305" s="137"/>
      <c r="E305" s="137"/>
      <c r="F305" s="137"/>
      <c r="G305" s="138"/>
      <c r="H305" s="139"/>
      <c r="I305" s="137"/>
      <c r="J305" s="137"/>
      <c r="K305" s="137"/>
      <c r="L305" s="137"/>
      <c r="M305" s="137"/>
      <c r="N305" s="137"/>
      <c r="O305" s="137"/>
      <c r="P305" s="137"/>
      <c r="Q305" s="140"/>
      <c r="R305" s="137"/>
      <c r="S305" s="137"/>
      <c r="T305" s="137"/>
      <c r="U305" s="137"/>
      <c r="V305" s="137"/>
      <c r="W305" s="137"/>
      <c r="X305" s="137"/>
      <c r="Y305" s="137"/>
      <c r="Z305" s="137"/>
      <c r="AA305" s="137"/>
      <c r="AB305" s="137"/>
      <c r="AC305" s="137"/>
      <c r="AD305" s="137"/>
      <c r="AE305" s="137"/>
      <c r="AF305" s="137"/>
      <c r="AG305" s="137"/>
      <c r="AH305" s="137"/>
      <c r="AI305" s="137"/>
      <c r="AJ305" s="137"/>
      <c r="AK305" s="137"/>
      <c r="AL305" s="137"/>
      <c r="AM305" s="137"/>
      <c r="AN305" s="137"/>
      <c r="AO305" s="137"/>
      <c r="AP305" s="137"/>
      <c r="AQ305" s="137"/>
      <c r="AR305" s="137"/>
      <c r="AS305" s="137"/>
    </row>
    <row r="306" ht="18.0" customHeight="1">
      <c r="A306" s="137"/>
      <c r="B306" s="137"/>
      <c r="C306" s="137"/>
      <c r="D306" s="137"/>
      <c r="E306" s="137"/>
      <c r="F306" s="137"/>
      <c r="G306" s="138"/>
      <c r="H306" s="139"/>
      <c r="I306" s="137"/>
      <c r="J306" s="137"/>
      <c r="K306" s="137"/>
      <c r="L306" s="137"/>
      <c r="M306" s="137"/>
      <c r="N306" s="137"/>
      <c r="O306" s="137"/>
      <c r="P306" s="137"/>
      <c r="Q306" s="140"/>
      <c r="R306" s="137"/>
      <c r="S306" s="137"/>
      <c r="T306" s="137"/>
      <c r="U306" s="137"/>
      <c r="V306" s="137"/>
      <c r="W306" s="137"/>
      <c r="X306" s="137"/>
      <c r="Y306" s="137"/>
      <c r="Z306" s="137"/>
      <c r="AA306" s="137"/>
      <c r="AB306" s="137"/>
      <c r="AC306" s="137"/>
      <c r="AD306" s="137"/>
      <c r="AE306" s="137"/>
      <c r="AF306" s="137"/>
      <c r="AG306" s="137"/>
      <c r="AH306" s="137"/>
      <c r="AI306" s="137"/>
      <c r="AJ306" s="137"/>
      <c r="AK306" s="137"/>
      <c r="AL306" s="137"/>
      <c r="AM306" s="137"/>
      <c r="AN306" s="137"/>
      <c r="AO306" s="137"/>
      <c r="AP306" s="137"/>
      <c r="AQ306" s="137"/>
      <c r="AR306" s="137"/>
      <c r="AS306" s="137"/>
    </row>
    <row r="307" ht="18.0" customHeight="1">
      <c r="A307" s="137"/>
      <c r="B307" s="137"/>
      <c r="C307" s="137"/>
      <c r="D307" s="137"/>
      <c r="E307" s="137"/>
      <c r="F307" s="137"/>
      <c r="G307" s="138"/>
      <c r="H307" s="139"/>
      <c r="I307" s="137"/>
      <c r="J307" s="137"/>
      <c r="K307" s="137"/>
      <c r="L307" s="137"/>
      <c r="M307" s="137"/>
      <c r="N307" s="137"/>
      <c r="O307" s="137"/>
      <c r="P307" s="137"/>
      <c r="Q307" s="140"/>
      <c r="R307" s="137"/>
      <c r="S307" s="137"/>
      <c r="T307" s="137"/>
      <c r="U307" s="137"/>
      <c r="V307" s="137"/>
      <c r="W307" s="137"/>
      <c r="X307" s="137"/>
      <c r="Y307" s="137"/>
      <c r="Z307" s="137"/>
      <c r="AA307" s="137"/>
      <c r="AB307" s="137"/>
      <c r="AC307" s="137"/>
      <c r="AD307" s="137"/>
      <c r="AE307" s="137"/>
      <c r="AF307" s="137"/>
      <c r="AG307" s="137"/>
      <c r="AH307" s="137"/>
      <c r="AI307" s="137"/>
      <c r="AJ307" s="137"/>
      <c r="AK307" s="137"/>
      <c r="AL307" s="137"/>
      <c r="AM307" s="137"/>
      <c r="AN307" s="137"/>
      <c r="AO307" s="137"/>
      <c r="AP307" s="137"/>
      <c r="AQ307" s="137"/>
      <c r="AR307" s="137"/>
      <c r="AS307" s="137"/>
    </row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9:D9"/>
    <mergeCell ref="E10:H10"/>
    <mergeCell ref="C15:E15"/>
    <mergeCell ref="C80:E80"/>
    <mergeCell ref="C88:E88"/>
  </mergeCells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FF"/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9.57"/>
    <col customWidth="1" min="18" max="18" width="17.43"/>
    <col customWidth="1" min="19" max="19" width="17.86"/>
    <col customWidth="1" min="20" max="20" width="17.0"/>
    <col customWidth="1" min="21" max="21" width="15.14"/>
    <col customWidth="1" min="22" max="22" width="13.86"/>
    <col customWidth="1" min="23" max="24" width="9.14"/>
    <col customWidth="1" min="25" max="25" width="16.0"/>
    <col customWidth="1" min="26" max="45" width="9.14"/>
  </cols>
  <sheetData>
    <row r="1" ht="18.75" customHeight="1">
      <c r="A1" s="1" t="s">
        <v>0</v>
      </c>
      <c r="B1" s="1"/>
      <c r="C1" s="1"/>
      <c r="D1" s="1"/>
      <c r="E1" s="1"/>
      <c r="F1" s="1"/>
      <c r="G1" s="2"/>
      <c r="H1" s="3"/>
      <c r="I1" s="1"/>
      <c r="J1" s="1"/>
      <c r="K1" s="1"/>
      <c r="L1" s="1"/>
      <c r="M1" s="1"/>
      <c r="N1" s="1"/>
      <c r="O1" s="1"/>
      <c r="P1" s="1"/>
      <c r="Q1" s="4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</row>
    <row r="2" ht="18.75" customHeight="1">
      <c r="A2" s="1"/>
      <c r="B2" s="1"/>
      <c r="C2" s="1"/>
      <c r="D2" s="1"/>
      <c r="E2" s="1"/>
      <c r="F2" s="1"/>
      <c r="G2" s="2"/>
      <c r="H2" s="3"/>
      <c r="I2" s="1"/>
      <c r="J2" s="1"/>
      <c r="K2" s="1"/>
      <c r="L2" s="1"/>
      <c r="M2" s="1"/>
      <c r="N2" s="1"/>
      <c r="O2" s="1"/>
      <c r="P2" s="1"/>
      <c r="Q2" s="4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</row>
    <row r="3" ht="18.75" customHeight="1">
      <c r="A3" s="5" t="s">
        <v>1</v>
      </c>
      <c r="B3" s="5"/>
      <c r="C3" s="5"/>
      <c r="D3" s="1"/>
      <c r="E3" s="1"/>
      <c r="F3" s="1"/>
      <c r="G3" s="2"/>
      <c r="H3" s="3"/>
      <c r="I3" s="1"/>
      <c r="J3" s="1"/>
      <c r="K3" s="1"/>
      <c r="L3" s="1"/>
      <c r="M3" s="1"/>
      <c r="N3" s="1"/>
      <c r="O3" s="1"/>
      <c r="P3" s="1"/>
      <c r="Q3" s="4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</row>
    <row r="4" ht="29.25" customHeight="1">
      <c r="A4" s="1"/>
      <c r="B4" s="1"/>
      <c r="C4" s="1"/>
      <c r="D4" s="1"/>
      <c r="E4" s="1"/>
      <c r="F4" s="1"/>
      <c r="G4" s="2"/>
      <c r="H4" s="3" t="s">
        <v>2</v>
      </c>
      <c r="I4" s="6">
        <v>44288.0</v>
      </c>
      <c r="J4" s="1"/>
      <c r="K4" s="1"/>
      <c r="L4" s="1"/>
      <c r="M4" s="1"/>
      <c r="N4" s="1"/>
      <c r="O4" s="1"/>
      <c r="P4" s="1"/>
      <c r="Q4" s="4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</row>
    <row r="5" ht="18.75" customHeight="1">
      <c r="A5" s="1" t="s">
        <v>3</v>
      </c>
      <c r="B5" s="1"/>
      <c r="C5" s="1"/>
      <c r="D5" s="1"/>
      <c r="E5" s="1"/>
      <c r="F5" s="1"/>
      <c r="G5" s="2"/>
      <c r="H5" s="3"/>
      <c r="I5" s="1"/>
      <c r="J5" s="1"/>
      <c r="K5" s="1"/>
      <c r="L5" s="1"/>
      <c r="M5" s="1"/>
      <c r="N5" s="1"/>
      <c r="O5" s="1"/>
      <c r="P5" s="1"/>
      <c r="Q5" s="4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</row>
    <row r="6" ht="18.75" customHeight="1">
      <c r="A6" s="7"/>
      <c r="B6" s="7"/>
      <c r="C6" s="7"/>
      <c r="D6" s="7"/>
      <c r="E6" s="7"/>
      <c r="F6" s="7"/>
      <c r="G6" s="8"/>
      <c r="H6" s="9"/>
      <c r="I6" s="7"/>
      <c r="J6" s="1"/>
      <c r="K6" s="1"/>
      <c r="L6" s="1"/>
      <c r="M6" s="1"/>
      <c r="N6" s="1"/>
      <c r="O6" s="1"/>
      <c r="P6" s="1"/>
      <c r="Q6" s="4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</row>
    <row r="7" ht="36.0" customHeight="1">
      <c r="A7" s="10" t="s">
        <v>4</v>
      </c>
      <c r="B7" s="11"/>
      <c r="C7" s="12" t="s">
        <v>60</v>
      </c>
      <c r="D7" s="13" t="s">
        <v>6</v>
      </c>
      <c r="E7" s="14" t="s">
        <v>7</v>
      </c>
      <c r="F7" s="15"/>
      <c r="G7" s="15"/>
      <c r="H7" s="11"/>
      <c r="I7" s="16" t="s">
        <v>8</v>
      </c>
      <c r="J7" s="1"/>
      <c r="K7" s="1"/>
      <c r="L7" s="1"/>
      <c r="M7" s="1"/>
      <c r="N7" s="1"/>
      <c r="O7" s="1"/>
      <c r="P7" s="1"/>
      <c r="Q7" s="4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</row>
    <row r="8" ht="26.25" customHeight="1">
      <c r="A8" s="17">
        <v>1.0</v>
      </c>
      <c r="B8" s="18" t="s">
        <v>61</v>
      </c>
      <c r="C8" s="18">
        <v>18.0</v>
      </c>
      <c r="D8" s="19">
        <v>0.0846</v>
      </c>
      <c r="E8" s="20">
        <f>219.54*25</f>
        <v>5488.5</v>
      </c>
      <c r="F8" s="20"/>
      <c r="G8" s="21"/>
      <c r="H8" s="22">
        <v>25.0</v>
      </c>
      <c r="I8" s="23">
        <f t="shared" ref="I8:I13" si="1">+D8*E8</f>
        <v>464.3271</v>
      </c>
      <c r="J8" s="24">
        <f t="shared" ref="J8:J13" si="2">E8-I8</f>
        <v>5024.1729</v>
      </c>
      <c r="K8" s="1"/>
      <c r="L8" s="1"/>
      <c r="M8" s="1"/>
      <c r="N8" s="1"/>
      <c r="O8" s="1"/>
      <c r="P8" s="1"/>
      <c r="Q8" s="25">
        <f>+I154</f>
        <v>0.006451212533</v>
      </c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</row>
    <row r="9" ht="26.25" customHeight="1">
      <c r="A9" s="17">
        <v>2.0</v>
      </c>
      <c r="B9" s="26" t="s">
        <v>62</v>
      </c>
      <c r="C9" s="26">
        <v>24.0</v>
      </c>
      <c r="D9" s="27">
        <v>0.0575</v>
      </c>
      <c r="E9" s="28">
        <f>247.888*6.5</f>
        <v>1611.272</v>
      </c>
      <c r="F9" s="28"/>
      <c r="G9" s="29"/>
      <c r="H9" s="22">
        <v>6.5</v>
      </c>
      <c r="I9" s="23">
        <f t="shared" si="1"/>
        <v>92.64814</v>
      </c>
      <c r="J9" s="24">
        <f t="shared" si="2"/>
        <v>1518.62386</v>
      </c>
      <c r="K9" s="1"/>
      <c r="L9" s="1"/>
      <c r="M9" s="1"/>
      <c r="N9" s="1"/>
      <c r="O9" s="1"/>
      <c r="P9" s="1"/>
      <c r="Q9" s="4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</row>
    <row r="10" ht="26.25" customHeight="1">
      <c r="A10" s="17">
        <v>3.0</v>
      </c>
      <c r="B10" s="26" t="s">
        <v>58</v>
      </c>
      <c r="C10" s="26">
        <v>18.0</v>
      </c>
      <c r="D10" s="27">
        <v>0.1175</v>
      </c>
      <c r="E10" s="28">
        <f>204.754*7</f>
        <v>1433.278</v>
      </c>
      <c r="F10" s="28"/>
      <c r="G10" s="29"/>
      <c r="H10" s="22">
        <v>7.0</v>
      </c>
      <c r="I10" s="23">
        <f t="shared" si="1"/>
        <v>168.410165</v>
      </c>
      <c r="J10" s="24">
        <f t="shared" si="2"/>
        <v>1264.867835</v>
      </c>
      <c r="K10" s="1"/>
      <c r="L10" s="1"/>
      <c r="M10" s="1"/>
      <c r="N10" s="1"/>
      <c r="O10" s="1"/>
      <c r="P10" s="1"/>
      <c r="Q10" s="4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</row>
    <row r="11" ht="26.25" customHeight="1">
      <c r="A11" s="17">
        <v>4.0</v>
      </c>
      <c r="B11" s="26" t="s">
        <v>62</v>
      </c>
      <c r="C11" s="26">
        <v>24.0</v>
      </c>
      <c r="D11" s="27">
        <v>0.0575</v>
      </c>
      <c r="E11" s="28">
        <f>247.888*14</f>
        <v>3470.432</v>
      </c>
      <c r="F11" s="28"/>
      <c r="G11" s="29"/>
      <c r="H11" s="22">
        <v>14.0</v>
      </c>
      <c r="I11" s="23">
        <f t="shared" si="1"/>
        <v>199.54984</v>
      </c>
      <c r="J11" s="24">
        <f t="shared" si="2"/>
        <v>3270.88216</v>
      </c>
      <c r="K11" s="1"/>
      <c r="L11" s="1"/>
      <c r="M11" s="1"/>
      <c r="N11" s="1"/>
      <c r="O11" s="1"/>
      <c r="P11" s="1"/>
      <c r="Q11" s="4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</row>
    <row r="12" ht="26.25" customHeight="1">
      <c r="A12" s="17">
        <v>5.0</v>
      </c>
      <c r="B12" s="26" t="s">
        <v>55</v>
      </c>
      <c r="C12" s="26">
        <v>22.0</v>
      </c>
      <c r="D12" s="27">
        <v>0.1086</v>
      </c>
      <c r="E12" s="20">
        <f>200.876*41</f>
        <v>8235.916</v>
      </c>
      <c r="F12" s="20"/>
      <c r="G12" s="21"/>
      <c r="H12" s="22">
        <v>41.0</v>
      </c>
      <c r="I12" s="23">
        <f t="shared" si="1"/>
        <v>894.4204776</v>
      </c>
      <c r="J12" s="24">
        <f t="shared" si="2"/>
        <v>7341.495522</v>
      </c>
      <c r="K12" s="1"/>
      <c r="L12" s="1"/>
      <c r="M12" s="1"/>
      <c r="N12" s="1"/>
      <c r="O12" s="1"/>
      <c r="P12" s="1"/>
      <c r="Q12" s="4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</row>
    <row r="13" ht="26.25" customHeight="1">
      <c r="A13" s="17">
        <v>6.0</v>
      </c>
      <c r="B13" s="26" t="s">
        <v>58</v>
      </c>
      <c r="C13" s="26">
        <v>18.0</v>
      </c>
      <c r="D13" s="27">
        <v>0.1175</v>
      </c>
      <c r="E13" s="28">
        <f>204.754*12</f>
        <v>2457.048</v>
      </c>
      <c r="F13" s="28"/>
      <c r="G13" s="29"/>
      <c r="H13" s="22">
        <v>12.0</v>
      </c>
      <c r="I13" s="23">
        <f t="shared" si="1"/>
        <v>288.70314</v>
      </c>
      <c r="J13" s="24">
        <f t="shared" si="2"/>
        <v>2168.34486</v>
      </c>
      <c r="K13" s="1"/>
      <c r="L13" s="1"/>
      <c r="M13" s="1"/>
      <c r="N13" s="1"/>
      <c r="O13" s="1"/>
      <c r="P13" s="1"/>
      <c r="Q13" s="4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</row>
    <row r="14" ht="18.75" customHeight="1">
      <c r="A14" s="30"/>
      <c r="B14" s="31"/>
      <c r="C14" s="32"/>
      <c r="D14" s="33"/>
      <c r="E14" s="34">
        <f>SUM(E8:E13)</f>
        <v>22696.446</v>
      </c>
      <c r="F14" s="35"/>
      <c r="G14" s="36"/>
      <c r="H14" s="37"/>
      <c r="I14" s="38">
        <f t="shared" ref="I14:J14" si="3">SUM(I8:I13)</f>
        <v>2108.058863</v>
      </c>
      <c r="J14" s="39">
        <f t="shared" si="3"/>
        <v>20588.38714</v>
      </c>
      <c r="K14" s="1"/>
      <c r="L14" s="1"/>
      <c r="M14" s="1"/>
      <c r="N14" s="1"/>
      <c r="O14" s="1"/>
      <c r="P14" s="1"/>
      <c r="Q14" s="4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</row>
    <row r="15" ht="18.75" customHeight="1">
      <c r="A15" s="40"/>
      <c r="B15" s="7"/>
      <c r="C15" s="7"/>
      <c r="D15" s="41"/>
      <c r="E15" s="42"/>
      <c r="F15" s="15"/>
      <c r="G15" s="15"/>
      <c r="H15" s="11"/>
      <c r="I15" s="43"/>
      <c r="J15" s="1"/>
      <c r="K15" s="1"/>
      <c r="L15" s="1"/>
      <c r="M15" s="1"/>
      <c r="N15" s="1"/>
      <c r="O15" s="1"/>
      <c r="P15" s="1"/>
      <c r="Q15" s="4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</row>
    <row r="16" ht="18.75" customHeight="1">
      <c r="A16" s="1"/>
      <c r="B16" s="1"/>
      <c r="C16" s="1"/>
      <c r="D16" s="1"/>
      <c r="E16" s="1"/>
      <c r="F16" s="1"/>
      <c r="G16" s="2"/>
      <c r="H16" s="3"/>
      <c r="I16" s="1"/>
      <c r="J16" s="1"/>
      <c r="K16" s="1"/>
      <c r="L16" s="1"/>
      <c r="M16" s="1"/>
      <c r="N16" s="1"/>
      <c r="O16" s="1"/>
      <c r="P16" s="1"/>
      <c r="Q16" s="4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</row>
    <row r="17" ht="18.75" customHeight="1">
      <c r="A17" s="1"/>
      <c r="B17" s="1"/>
      <c r="C17" s="1"/>
      <c r="D17" s="1"/>
      <c r="E17" s="1"/>
      <c r="F17" s="1"/>
      <c r="G17" s="2"/>
      <c r="H17" s="3"/>
      <c r="I17" s="1"/>
      <c r="J17" s="1"/>
      <c r="K17" s="1"/>
      <c r="L17" s="1"/>
      <c r="M17" s="1"/>
      <c r="N17" s="1"/>
      <c r="O17" s="1"/>
      <c r="P17" s="1"/>
      <c r="Q17" s="4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</row>
    <row r="18" ht="18.75" customHeight="1">
      <c r="A18" s="1" t="s">
        <v>13</v>
      </c>
      <c r="B18" s="1"/>
      <c r="C18" s="1"/>
      <c r="D18" s="1"/>
      <c r="E18" s="1"/>
      <c r="F18" s="1"/>
      <c r="G18" s="2"/>
      <c r="H18" s="3"/>
      <c r="I18" s="1"/>
      <c r="J18" s="1"/>
      <c r="K18" s="1"/>
      <c r="L18" s="1"/>
      <c r="M18" s="1"/>
      <c r="N18" s="1"/>
      <c r="O18" s="1"/>
      <c r="P18" s="1"/>
      <c r="Q18" s="4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</row>
    <row r="19" ht="18.75" customHeight="1">
      <c r="A19" s="1"/>
      <c r="B19" s="1"/>
      <c r="C19" s="1"/>
      <c r="D19" s="1"/>
      <c r="E19" s="1"/>
      <c r="F19" s="1"/>
      <c r="G19" s="2"/>
      <c r="H19" s="3"/>
      <c r="I19" s="1"/>
      <c r="J19" s="1"/>
      <c r="K19" s="1"/>
      <c r="L19" s="1"/>
      <c r="M19" s="1"/>
      <c r="N19" s="1"/>
      <c r="O19" s="1"/>
      <c r="P19" s="1"/>
      <c r="Q19" s="4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</row>
    <row r="20" ht="40.5" customHeight="1">
      <c r="A20" s="44"/>
      <c r="B20" s="26" t="s">
        <v>14</v>
      </c>
      <c r="C20" s="45" t="s">
        <v>15</v>
      </c>
      <c r="D20" s="46"/>
      <c r="E20" s="47"/>
      <c r="F20" s="48"/>
      <c r="G20" s="49"/>
      <c r="H20" s="50" t="s">
        <v>16</v>
      </c>
      <c r="I20" s="26" t="s">
        <v>17</v>
      </c>
      <c r="J20" s="26" t="s">
        <v>18</v>
      </c>
      <c r="K20" s="1"/>
      <c r="L20" s="26" t="s">
        <v>19</v>
      </c>
      <c r="M20" s="26" t="s">
        <v>17</v>
      </c>
      <c r="N20" s="44" t="s">
        <v>20</v>
      </c>
      <c r="O20" s="1"/>
      <c r="P20" s="1"/>
      <c r="Q20" s="51"/>
      <c r="R20" s="26" t="s">
        <v>19</v>
      </c>
      <c r="S20" s="26" t="s">
        <v>17</v>
      </c>
      <c r="T20" s="44" t="s">
        <v>20</v>
      </c>
      <c r="U20" s="1"/>
      <c r="V20" s="44" t="s">
        <v>21</v>
      </c>
      <c r="W20" s="44" t="s">
        <v>22</v>
      </c>
      <c r="X20" s="44" t="s">
        <v>23</v>
      </c>
      <c r="Y20" s="44" t="s">
        <v>63</v>
      </c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</row>
    <row r="21" ht="27.0" customHeight="1">
      <c r="A21" s="52">
        <v>1.0</v>
      </c>
      <c r="B21" s="53" t="s">
        <v>64</v>
      </c>
      <c r="C21" s="54">
        <v>60.0</v>
      </c>
      <c r="D21" s="54">
        <v>200.0</v>
      </c>
      <c r="E21" s="54">
        <v>170.0</v>
      </c>
      <c r="F21" s="54">
        <f t="shared" ref="F21:F113" si="5">VALUE(IF(RIGHT(B21,1)="%",RIGHT(B21,3),0))</f>
        <v>0.8</v>
      </c>
      <c r="G21" s="55">
        <f t="shared" ref="G21:G113" si="6">Q21*C21/100*D21/100*E21/100</f>
        <v>37.74</v>
      </c>
      <c r="H21" s="55">
        <f t="shared" ref="H21:H113" si="7">IF(F21=0,G21,F21*G21)</f>
        <v>30.192</v>
      </c>
      <c r="I21" s="54">
        <v>1.0</v>
      </c>
      <c r="J21" s="66">
        <f t="shared" ref="J21:J113" si="8">+I21*H21</f>
        <v>30.192</v>
      </c>
      <c r="K21" s="57"/>
      <c r="L21" s="58">
        <f>D21*25.4/1000</f>
        <v>5.08</v>
      </c>
      <c r="M21" s="52">
        <f>+I21</f>
        <v>1</v>
      </c>
      <c r="N21" s="52">
        <f>M21*L21</f>
        <v>5.08</v>
      </c>
      <c r="O21" s="57"/>
      <c r="P21" s="57"/>
      <c r="Q21" s="59">
        <v>18.5</v>
      </c>
      <c r="R21" s="58">
        <f t="shared" ref="R21:R114" si="9">E21/100</f>
        <v>1.7</v>
      </c>
      <c r="S21" s="52">
        <f t="shared" ref="S21:S114" si="10">I21</f>
        <v>1</v>
      </c>
      <c r="T21" s="52">
        <f t="shared" ref="T21:T114" si="11">S21*R21</f>
        <v>1.7</v>
      </c>
      <c r="U21" s="60">
        <f t="shared" ref="U21:U113" si="12">+Q21*C21/100*D21/100*E21/100</f>
        <v>37.74</v>
      </c>
      <c r="V21" s="58">
        <f t="shared" ref="V21:W21" si="4">C21/100</f>
        <v>0.6</v>
      </c>
      <c r="W21" s="58">
        <f t="shared" si="4"/>
        <v>2</v>
      </c>
      <c r="X21" s="58">
        <f t="shared" ref="X21:X114" si="14">T21</f>
        <v>1.7</v>
      </c>
      <c r="Y21" s="61">
        <f t="shared" ref="Y21:Y114" si="15">V21*W21*X21</f>
        <v>2.04</v>
      </c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  <c r="AP21" s="57"/>
      <c r="AQ21" s="57"/>
      <c r="AR21" s="57"/>
      <c r="AS21" s="57"/>
    </row>
    <row r="22" ht="27.0" customHeight="1">
      <c r="A22" s="52">
        <v>2.0</v>
      </c>
      <c r="B22" s="62" t="s">
        <v>61</v>
      </c>
      <c r="C22" s="62">
        <v>95.0</v>
      </c>
      <c r="D22" s="62">
        <v>200.0</v>
      </c>
      <c r="E22" s="62">
        <v>250.0</v>
      </c>
      <c r="F22" s="62">
        <f t="shared" si="5"/>
        <v>0</v>
      </c>
      <c r="G22" s="63">
        <f t="shared" si="6"/>
        <v>87.875</v>
      </c>
      <c r="H22" s="64">
        <f t="shared" si="7"/>
        <v>87.875</v>
      </c>
      <c r="I22" s="65">
        <v>1.0</v>
      </c>
      <c r="J22" s="66">
        <f t="shared" si="8"/>
        <v>87.875</v>
      </c>
      <c r="K22" s="57"/>
      <c r="L22" s="58"/>
      <c r="M22" s="52"/>
      <c r="N22" s="52"/>
      <c r="O22" s="57"/>
      <c r="P22" s="57"/>
      <c r="Q22" s="59">
        <v>18.5</v>
      </c>
      <c r="R22" s="58">
        <f t="shared" si="9"/>
        <v>2.5</v>
      </c>
      <c r="S22" s="52">
        <f t="shared" si="10"/>
        <v>1</v>
      </c>
      <c r="T22" s="52">
        <f t="shared" si="11"/>
        <v>2.5</v>
      </c>
      <c r="U22" s="60">
        <f t="shared" si="12"/>
        <v>87.875</v>
      </c>
      <c r="V22" s="58">
        <f t="shared" ref="V22:W22" si="13">C22/100</f>
        <v>0.95</v>
      </c>
      <c r="W22" s="58">
        <f t="shared" si="13"/>
        <v>2</v>
      </c>
      <c r="X22" s="58">
        <f t="shared" si="14"/>
        <v>2.5</v>
      </c>
      <c r="Y22" s="61">
        <f t="shared" si="15"/>
        <v>4.75</v>
      </c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  <c r="AO22" s="57"/>
      <c r="AP22" s="57"/>
      <c r="AQ22" s="57"/>
      <c r="AR22" s="57"/>
      <c r="AS22" s="57"/>
    </row>
    <row r="23" ht="27.0" customHeight="1">
      <c r="A23" s="52">
        <v>3.0</v>
      </c>
      <c r="B23" s="62" t="s">
        <v>61</v>
      </c>
      <c r="C23" s="62">
        <v>102.0</v>
      </c>
      <c r="D23" s="62">
        <v>200.0</v>
      </c>
      <c r="E23" s="62">
        <v>271.0</v>
      </c>
      <c r="F23" s="62">
        <f t="shared" si="5"/>
        <v>0</v>
      </c>
      <c r="G23" s="63">
        <f t="shared" si="6"/>
        <v>102.2754</v>
      </c>
      <c r="H23" s="64">
        <f t="shared" si="7"/>
        <v>102.2754</v>
      </c>
      <c r="I23" s="65">
        <v>1.0</v>
      </c>
      <c r="J23" s="66">
        <f t="shared" si="8"/>
        <v>102.2754</v>
      </c>
      <c r="K23" s="57"/>
      <c r="L23" s="58">
        <f t="shared" ref="L23:L38" si="17">D23*25.4/1000</f>
        <v>5.08</v>
      </c>
      <c r="M23" s="52">
        <f t="shared" ref="M23:M41" si="18">+I23</f>
        <v>1</v>
      </c>
      <c r="N23" s="52">
        <f t="shared" ref="N23:N38" si="19">M23*L23</f>
        <v>5.08</v>
      </c>
      <c r="O23" s="57"/>
      <c r="P23" s="57"/>
      <c r="Q23" s="59">
        <v>18.5</v>
      </c>
      <c r="R23" s="58">
        <f t="shared" si="9"/>
        <v>2.71</v>
      </c>
      <c r="S23" s="52">
        <f t="shared" si="10"/>
        <v>1</v>
      </c>
      <c r="T23" s="52">
        <f t="shared" si="11"/>
        <v>2.71</v>
      </c>
      <c r="U23" s="60">
        <f t="shared" si="12"/>
        <v>102.2754</v>
      </c>
      <c r="V23" s="58">
        <f t="shared" ref="V23:W23" si="16">C23/100</f>
        <v>1.02</v>
      </c>
      <c r="W23" s="58">
        <f t="shared" si="16"/>
        <v>2</v>
      </c>
      <c r="X23" s="58">
        <f t="shared" si="14"/>
        <v>2.71</v>
      </c>
      <c r="Y23" s="61">
        <f t="shared" si="15"/>
        <v>5.5284</v>
      </c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  <c r="AL23" s="57"/>
      <c r="AM23" s="57"/>
      <c r="AN23" s="57"/>
      <c r="AO23" s="57"/>
      <c r="AP23" s="57"/>
      <c r="AQ23" s="57"/>
      <c r="AR23" s="57"/>
      <c r="AS23" s="57"/>
    </row>
    <row r="24" ht="27.0" customHeight="1">
      <c r="A24" s="52">
        <v>4.0</v>
      </c>
      <c r="B24" s="62" t="s">
        <v>61</v>
      </c>
      <c r="C24" s="62">
        <v>103.0</v>
      </c>
      <c r="D24" s="62">
        <v>200.0</v>
      </c>
      <c r="E24" s="62">
        <v>271.0</v>
      </c>
      <c r="F24" s="62">
        <f t="shared" si="5"/>
        <v>0</v>
      </c>
      <c r="G24" s="63">
        <f t="shared" si="6"/>
        <v>103.2781</v>
      </c>
      <c r="H24" s="64">
        <f t="shared" si="7"/>
        <v>103.2781</v>
      </c>
      <c r="I24" s="65">
        <v>7.0</v>
      </c>
      <c r="J24" s="66">
        <f t="shared" si="8"/>
        <v>722.9467</v>
      </c>
      <c r="K24" s="57"/>
      <c r="L24" s="58">
        <f t="shared" si="17"/>
        <v>5.08</v>
      </c>
      <c r="M24" s="52">
        <f t="shared" si="18"/>
        <v>7</v>
      </c>
      <c r="N24" s="52">
        <f t="shared" si="19"/>
        <v>35.56</v>
      </c>
      <c r="O24" s="57"/>
      <c r="P24" s="57"/>
      <c r="Q24" s="59">
        <v>18.5</v>
      </c>
      <c r="R24" s="58">
        <f t="shared" si="9"/>
        <v>2.71</v>
      </c>
      <c r="S24" s="52">
        <f t="shared" si="10"/>
        <v>7</v>
      </c>
      <c r="T24" s="52">
        <f t="shared" si="11"/>
        <v>18.97</v>
      </c>
      <c r="U24" s="60">
        <f t="shared" si="12"/>
        <v>103.2781</v>
      </c>
      <c r="V24" s="58">
        <f t="shared" ref="V24:W24" si="20">C24/100</f>
        <v>1.03</v>
      </c>
      <c r="W24" s="58">
        <f t="shared" si="20"/>
        <v>2</v>
      </c>
      <c r="X24" s="58">
        <f t="shared" si="14"/>
        <v>18.97</v>
      </c>
      <c r="Y24" s="61">
        <f t="shared" si="15"/>
        <v>39.0782</v>
      </c>
      <c r="Z24" s="57"/>
      <c r="AA24" s="57"/>
      <c r="AB24" s="57"/>
      <c r="AC24" s="57"/>
      <c r="AD24" s="57"/>
      <c r="AE24" s="57"/>
      <c r="AF24" s="57"/>
      <c r="AG24" s="57"/>
      <c r="AH24" s="57"/>
      <c r="AI24" s="57"/>
      <c r="AJ24" s="57"/>
      <c r="AK24" s="57"/>
      <c r="AL24" s="57"/>
      <c r="AM24" s="57"/>
      <c r="AN24" s="57"/>
      <c r="AO24" s="57"/>
      <c r="AP24" s="57"/>
      <c r="AQ24" s="57"/>
      <c r="AR24" s="57"/>
      <c r="AS24" s="57"/>
    </row>
    <row r="25" ht="27.0" customHeight="1">
      <c r="A25" s="52">
        <v>5.0</v>
      </c>
      <c r="B25" s="62" t="s">
        <v>61</v>
      </c>
      <c r="C25" s="62">
        <v>102.0</v>
      </c>
      <c r="D25" s="62">
        <v>200.0</v>
      </c>
      <c r="E25" s="62">
        <v>272.0</v>
      </c>
      <c r="F25" s="62">
        <f t="shared" si="5"/>
        <v>0</v>
      </c>
      <c r="G25" s="63">
        <f t="shared" si="6"/>
        <v>102.6528</v>
      </c>
      <c r="H25" s="64">
        <f t="shared" si="7"/>
        <v>102.6528</v>
      </c>
      <c r="I25" s="65">
        <v>10.0</v>
      </c>
      <c r="J25" s="66">
        <f t="shared" si="8"/>
        <v>1026.528</v>
      </c>
      <c r="K25" s="57"/>
      <c r="L25" s="58">
        <f t="shared" si="17"/>
        <v>5.08</v>
      </c>
      <c r="M25" s="52">
        <f t="shared" si="18"/>
        <v>10</v>
      </c>
      <c r="N25" s="52">
        <f t="shared" si="19"/>
        <v>50.8</v>
      </c>
      <c r="O25" s="57"/>
      <c r="P25" s="57"/>
      <c r="Q25" s="59">
        <v>18.5</v>
      </c>
      <c r="R25" s="58">
        <f t="shared" si="9"/>
        <v>2.72</v>
      </c>
      <c r="S25" s="52">
        <f t="shared" si="10"/>
        <v>10</v>
      </c>
      <c r="T25" s="52">
        <f t="shared" si="11"/>
        <v>27.2</v>
      </c>
      <c r="U25" s="60">
        <f t="shared" si="12"/>
        <v>102.6528</v>
      </c>
      <c r="V25" s="58">
        <f t="shared" ref="V25:W25" si="21">C25/100</f>
        <v>1.02</v>
      </c>
      <c r="W25" s="58">
        <f t="shared" si="21"/>
        <v>2</v>
      </c>
      <c r="X25" s="58">
        <f t="shared" si="14"/>
        <v>27.2</v>
      </c>
      <c r="Y25" s="61">
        <f t="shared" si="15"/>
        <v>55.488</v>
      </c>
      <c r="Z25" s="57"/>
      <c r="AA25" s="57"/>
      <c r="AB25" s="57"/>
      <c r="AC25" s="57"/>
      <c r="AD25" s="57"/>
      <c r="AE25" s="57"/>
      <c r="AF25" s="57"/>
      <c r="AG25" s="57"/>
      <c r="AH25" s="57"/>
      <c r="AI25" s="57"/>
      <c r="AJ25" s="57"/>
      <c r="AK25" s="57"/>
      <c r="AL25" s="57"/>
      <c r="AM25" s="57"/>
      <c r="AN25" s="57"/>
      <c r="AO25" s="57"/>
      <c r="AP25" s="57"/>
      <c r="AQ25" s="57"/>
      <c r="AR25" s="57"/>
      <c r="AS25" s="57"/>
    </row>
    <row r="26" ht="27.0" customHeight="1">
      <c r="A26" s="52">
        <v>6.0</v>
      </c>
      <c r="B26" s="62" t="s">
        <v>61</v>
      </c>
      <c r="C26" s="62">
        <v>103.0</v>
      </c>
      <c r="D26" s="62">
        <v>200.0</v>
      </c>
      <c r="E26" s="62">
        <v>273.0</v>
      </c>
      <c r="F26" s="62">
        <f t="shared" si="5"/>
        <v>0</v>
      </c>
      <c r="G26" s="63">
        <f t="shared" si="6"/>
        <v>104.0403</v>
      </c>
      <c r="H26" s="64">
        <f t="shared" si="7"/>
        <v>104.0403</v>
      </c>
      <c r="I26" s="65">
        <v>3.0</v>
      </c>
      <c r="J26" s="66">
        <f t="shared" si="8"/>
        <v>312.1209</v>
      </c>
      <c r="K26" s="57"/>
      <c r="L26" s="58">
        <f t="shared" si="17"/>
        <v>5.08</v>
      </c>
      <c r="M26" s="52">
        <f t="shared" si="18"/>
        <v>3</v>
      </c>
      <c r="N26" s="52">
        <f t="shared" si="19"/>
        <v>15.24</v>
      </c>
      <c r="O26" s="57"/>
      <c r="P26" s="57"/>
      <c r="Q26" s="59">
        <v>18.5</v>
      </c>
      <c r="R26" s="58">
        <f t="shared" si="9"/>
        <v>2.73</v>
      </c>
      <c r="S26" s="52">
        <f t="shared" si="10"/>
        <v>3</v>
      </c>
      <c r="T26" s="52">
        <f t="shared" si="11"/>
        <v>8.19</v>
      </c>
      <c r="U26" s="60">
        <f t="shared" si="12"/>
        <v>104.0403</v>
      </c>
      <c r="V26" s="58">
        <f t="shared" ref="V26:W26" si="22">C26/100</f>
        <v>1.03</v>
      </c>
      <c r="W26" s="58">
        <f t="shared" si="22"/>
        <v>2</v>
      </c>
      <c r="X26" s="58">
        <f t="shared" si="14"/>
        <v>8.19</v>
      </c>
      <c r="Y26" s="61">
        <f t="shared" si="15"/>
        <v>16.8714</v>
      </c>
      <c r="Z26" s="57"/>
      <c r="AA26" s="57"/>
      <c r="AB26" s="57"/>
      <c r="AC26" s="57"/>
      <c r="AD26" s="57"/>
      <c r="AE26" s="57"/>
      <c r="AF26" s="57"/>
      <c r="AG26" s="57"/>
      <c r="AH26" s="57"/>
      <c r="AI26" s="57"/>
      <c r="AJ26" s="57"/>
      <c r="AK26" s="57"/>
      <c r="AL26" s="57"/>
      <c r="AM26" s="57"/>
      <c r="AN26" s="57"/>
      <c r="AO26" s="57"/>
      <c r="AP26" s="57"/>
      <c r="AQ26" s="57"/>
      <c r="AR26" s="57"/>
      <c r="AS26" s="57"/>
    </row>
    <row r="27" ht="27.0" customHeight="1">
      <c r="A27" s="52">
        <v>7.0</v>
      </c>
      <c r="B27" s="62" t="s">
        <v>61</v>
      </c>
      <c r="C27" s="62">
        <v>105.0</v>
      </c>
      <c r="D27" s="62">
        <v>200.0</v>
      </c>
      <c r="E27" s="62">
        <v>273.0</v>
      </c>
      <c r="F27" s="62">
        <f t="shared" si="5"/>
        <v>0</v>
      </c>
      <c r="G27" s="63">
        <f t="shared" si="6"/>
        <v>106.0605</v>
      </c>
      <c r="H27" s="64">
        <f t="shared" si="7"/>
        <v>106.0605</v>
      </c>
      <c r="I27" s="65">
        <v>1.0</v>
      </c>
      <c r="J27" s="66">
        <f t="shared" si="8"/>
        <v>106.0605</v>
      </c>
      <c r="K27" s="57"/>
      <c r="L27" s="58">
        <f t="shared" si="17"/>
        <v>5.08</v>
      </c>
      <c r="M27" s="52">
        <f t="shared" si="18"/>
        <v>1</v>
      </c>
      <c r="N27" s="52">
        <f t="shared" si="19"/>
        <v>5.08</v>
      </c>
      <c r="O27" s="57"/>
      <c r="P27" s="57"/>
      <c r="Q27" s="59">
        <v>18.5</v>
      </c>
      <c r="R27" s="58">
        <f t="shared" si="9"/>
        <v>2.73</v>
      </c>
      <c r="S27" s="52">
        <f t="shared" si="10"/>
        <v>1</v>
      </c>
      <c r="T27" s="52">
        <f t="shared" si="11"/>
        <v>2.73</v>
      </c>
      <c r="U27" s="60">
        <f t="shared" si="12"/>
        <v>106.0605</v>
      </c>
      <c r="V27" s="58">
        <f t="shared" ref="V27:W27" si="23">C27/100</f>
        <v>1.05</v>
      </c>
      <c r="W27" s="58">
        <f t="shared" si="23"/>
        <v>2</v>
      </c>
      <c r="X27" s="58">
        <f t="shared" si="14"/>
        <v>2.73</v>
      </c>
      <c r="Y27" s="61">
        <f t="shared" si="15"/>
        <v>5.733</v>
      </c>
      <c r="Z27" s="57"/>
      <c r="AA27" s="57"/>
      <c r="AB27" s="57"/>
      <c r="AC27" s="57"/>
      <c r="AD27" s="57"/>
      <c r="AE27" s="57"/>
      <c r="AF27" s="57"/>
      <c r="AG27" s="57"/>
      <c r="AH27" s="57"/>
      <c r="AI27" s="57"/>
      <c r="AJ27" s="57"/>
      <c r="AK27" s="57"/>
      <c r="AL27" s="57"/>
      <c r="AM27" s="57"/>
      <c r="AN27" s="57"/>
      <c r="AO27" s="57"/>
      <c r="AP27" s="57"/>
      <c r="AQ27" s="57"/>
      <c r="AR27" s="57"/>
      <c r="AS27" s="57"/>
    </row>
    <row r="28" ht="27.0" customHeight="1">
      <c r="A28" s="52">
        <v>8.0</v>
      </c>
      <c r="B28" s="62" t="s">
        <v>61</v>
      </c>
      <c r="C28" s="62">
        <v>110.0</v>
      </c>
      <c r="D28" s="62">
        <v>200.0</v>
      </c>
      <c r="E28" s="62">
        <v>273.0</v>
      </c>
      <c r="F28" s="62">
        <f t="shared" si="5"/>
        <v>0</v>
      </c>
      <c r="G28" s="63">
        <f t="shared" si="6"/>
        <v>111.111</v>
      </c>
      <c r="H28" s="64">
        <f t="shared" si="7"/>
        <v>111.111</v>
      </c>
      <c r="I28" s="65">
        <v>1.0</v>
      </c>
      <c r="J28" s="66">
        <f t="shared" si="8"/>
        <v>111.111</v>
      </c>
      <c r="K28" s="57"/>
      <c r="L28" s="58">
        <f t="shared" si="17"/>
        <v>5.08</v>
      </c>
      <c r="M28" s="52">
        <f t="shared" si="18"/>
        <v>1</v>
      </c>
      <c r="N28" s="52">
        <f t="shared" si="19"/>
        <v>5.08</v>
      </c>
      <c r="O28" s="57"/>
      <c r="P28" s="57"/>
      <c r="Q28" s="59">
        <v>18.5</v>
      </c>
      <c r="R28" s="58">
        <f t="shared" si="9"/>
        <v>2.73</v>
      </c>
      <c r="S28" s="52">
        <f t="shared" si="10"/>
        <v>1</v>
      </c>
      <c r="T28" s="52">
        <f t="shared" si="11"/>
        <v>2.73</v>
      </c>
      <c r="U28" s="60">
        <f t="shared" si="12"/>
        <v>111.111</v>
      </c>
      <c r="V28" s="58">
        <f t="shared" ref="V28:W28" si="24">C28/100</f>
        <v>1.1</v>
      </c>
      <c r="W28" s="58">
        <f t="shared" si="24"/>
        <v>2</v>
      </c>
      <c r="X28" s="58">
        <f t="shared" si="14"/>
        <v>2.73</v>
      </c>
      <c r="Y28" s="61">
        <f t="shared" si="15"/>
        <v>6.006</v>
      </c>
      <c r="Z28" s="57"/>
      <c r="AA28" s="57"/>
      <c r="AB28" s="57"/>
      <c r="AC28" s="57"/>
      <c r="AD28" s="57"/>
      <c r="AE28" s="57"/>
      <c r="AF28" s="57"/>
      <c r="AG28" s="57"/>
      <c r="AH28" s="57"/>
      <c r="AI28" s="57"/>
      <c r="AJ28" s="57"/>
      <c r="AK28" s="57"/>
      <c r="AL28" s="57"/>
      <c r="AM28" s="57"/>
      <c r="AN28" s="57"/>
      <c r="AO28" s="57"/>
      <c r="AP28" s="57"/>
      <c r="AQ28" s="57"/>
      <c r="AR28" s="57"/>
      <c r="AS28" s="57"/>
    </row>
    <row r="29" ht="27.0" customHeight="1">
      <c r="A29" s="52">
        <v>9.0</v>
      </c>
      <c r="B29" s="62" t="s">
        <v>61</v>
      </c>
      <c r="C29" s="62">
        <v>105.0</v>
      </c>
      <c r="D29" s="62">
        <v>200.0</v>
      </c>
      <c r="E29" s="62">
        <v>272.0</v>
      </c>
      <c r="F29" s="62">
        <f t="shared" si="5"/>
        <v>0</v>
      </c>
      <c r="G29" s="63">
        <f t="shared" si="6"/>
        <v>105.672</v>
      </c>
      <c r="H29" s="64">
        <f t="shared" si="7"/>
        <v>105.672</v>
      </c>
      <c r="I29" s="65">
        <v>2.0</v>
      </c>
      <c r="J29" s="66">
        <f t="shared" si="8"/>
        <v>211.344</v>
      </c>
      <c r="K29" s="57"/>
      <c r="L29" s="58">
        <f t="shared" si="17"/>
        <v>5.08</v>
      </c>
      <c r="M29" s="52">
        <f t="shared" si="18"/>
        <v>2</v>
      </c>
      <c r="N29" s="52">
        <f t="shared" si="19"/>
        <v>10.16</v>
      </c>
      <c r="O29" s="57"/>
      <c r="P29" s="57"/>
      <c r="Q29" s="59">
        <v>18.5</v>
      </c>
      <c r="R29" s="58">
        <f t="shared" si="9"/>
        <v>2.72</v>
      </c>
      <c r="S29" s="52">
        <f t="shared" si="10"/>
        <v>2</v>
      </c>
      <c r="T29" s="52">
        <f t="shared" si="11"/>
        <v>5.44</v>
      </c>
      <c r="U29" s="60">
        <f t="shared" si="12"/>
        <v>105.672</v>
      </c>
      <c r="V29" s="58">
        <f t="shared" ref="V29:W29" si="25">C29/100</f>
        <v>1.05</v>
      </c>
      <c r="W29" s="58">
        <f t="shared" si="25"/>
        <v>2</v>
      </c>
      <c r="X29" s="58">
        <f t="shared" si="14"/>
        <v>5.44</v>
      </c>
      <c r="Y29" s="61">
        <f t="shared" si="15"/>
        <v>11.424</v>
      </c>
      <c r="Z29" s="57"/>
      <c r="AA29" s="57"/>
      <c r="AB29" s="57"/>
      <c r="AC29" s="57"/>
      <c r="AD29" s="57"/>
      <c r="AE29" s="57"/>
      <c r="AF29" s="57"/>
      <c r="AG29" s="57"/>
      <c r="AH29" s="57"/>
      <c r="AI29" s="57"/>
      <c r="AJ29" s="57"/>
      <c r="AK29" s="57"/>
      <c r="AL29" s="57"/>
      <c r="AM29" s="57"/>
      <c r="AN29" s="57"/>
      <c r="AO29" s="57"/>
      <c r="AP29" s="57"/>
      <c r="AQ29" s="57"/>
      <c r="AR29" s="57"/>
      <c r="AS29" s="57"/>
    </row>
    <row r="30" ht="27.0" customHeight="1">
      <c r="A30" s="52">
        <v>10.0</v>
      </c>
      <c r="B30" s="62" t="s">
        <v>61</v>
      </c>
      <c r="C30" s="62">
        <v>108.0</v>
      </c>
      <c r="D30" s="62">
        <v>200.0</v>
      </c>
      <c r="E30" s="62">
        <v>271.0</v>
      </c>
      <c r="F30" s="62">
        <f t="shared" si="5"/>
        <v>0</v>
      </c>
      <c r="G30" s="63">
        <f t="shared" si="6"/>
        <v>108.2916</v>
      </c>
      <c r="H30" s="64">
        <f t="shared" si="7"/>
        <v>108.2916</v>
      </c>
      <c r="I30" s="65">
        <v>1.0</v>
      </c>
      <c r="J30" s="66">
        <f t="shared" si="8"/>
        <v>108.2916</v>
      </c>
      <c r="K30" s="57"/>
      <c r="L30" s="58">
        <f t="shared" si="17"/>
        <v>5.08</v>
      </c>
      <c r="M30" s="52">
        <f t="shared" si="18"/>
        <v>1</v>
      </c>
      <c r="N30" s="52">
        <f t="shared" si="19"/>
        <v>5.08</v>
      </c>
      <c r="O30" s="57"/>
      <c r="P30" s="57"/>
      <c r="Q30" s="59">
        <v>18.5</v>
      </c>
      <c r="R30" s="58">
        <f t="shared" si="9"/>
        <v>2.71</v>
      </c>
      <c r="S30" s="52">
        <f t="shared" si="10"/>
        <v>1</v>
      </c>
      <c r="T30" s="52">
        <f t="shared" si="11"/>
        <v>2.71</v>
      </c>
      <c r="U30" s="60">
        <f t="shared" si="12"/>
        <v>108.2916</v>
      </c>
      <c r="V30" s="58">
        <f t="shared" ref="V30:W30" si="26">C30/100</f>
        <v>1.08</v>
      </c>
      <c r="W30" s="58">
        <f t="shared" si="26"/>
        <v>2</v>
      </c>
      <c r="X30" s="58">
        <f t="shared" si="14"/>
        <v>2.71</v>
      </c>
      <c r="Y30" s="61">
        <f t="shared" si="15"/>
        <v>5.8536</v>
      </c>
      <c r="Z30" s="57"/>
      <c r="AA30" s="57"/>
      <c r="AB30" s="57"/>
      <c r="AC30" s="57"/>
      <c r="AD30" s="57"/>
      <c r="AE30" s="57"/>
      <c r="AF30" s="57"/>
      <c r="AG30" s="57"/>
      <c r="AH30" s="57"/>
      <c r="AI30" s="57"/>
      <c r="AJ30" s="57"/>
      <c r="AK30" s="57"/>
      <c r="AL30" s="57"/>
      <c r="AM30" s="57"/>
      <c r="AN30" s="57"/>
      <c r="AO30" s="57"/>
      <c r="AP30" s="57"/>
      <c r="AQ30" s="57"/>
      <c r="AR30" s="57"/>
      <c r="AS30" s="57"/>
    </row>
    <row r="31" ht="27.0" customHeight="1">
      <c r="A31" s="52">
        <v>11.0</v>
      </c>
      <c r="B31" s="62" t="s">
        <v>61</v>
      </c>
      <c r="C31" s="62">
        <v>98.0</v>
      </c>
      <c r="D31" s="62">
        <v>200.0</v>
      </c>
      <c r="E31" s="62">
        <v>273.0</v>
      </c>
      <c r="F31" s="62">
        <f t="shared" si="5"/>
        <v>0</v>
      </c>
      <c r="G31" s="63">
        <f t="shared" si="6"/>
        <v>98.9898</v>
      </c>
      <c r="H31" s="64">
        <f t="shared" si="7"/>
        <v>98.9898</v>
      </c>
      <c r="I31" s="65">
        <v>1.0</v>
      </c>
      <c r="J31" s="66">
        <f t="shared" si="8"/>
        <v>98.9898</v>
      </c>
      <c r="K31" s="57"/>
      <c r="L31" s="58">
        <f t="shared" si="17"/>
        <v>5.08</v>
      </c>
      <c r="M31" s="52">
        <f t="shared" si="18"/>
        <v>1</v>
      </c>
      <c r="N31" s="52">
        <f t="shared" si="19"/>
        <v>5.08</v>
      </c>
      <c r="O31" s="57"/>
      <c r="P31" s="57"/>
      <c r="Q31" s="59">
        <v>18.5</v>
      </c>
      <c r="R31" s="58">
        <f t="shared" si="9"/>
        <v>2.73</v>
      </c>
      <c r="S31" s="52">
        <f t="shared" si="10"/>
        <v>1</v>
      </c>
      <c r="T31" s="52">
        <f t="shared" si="11"/>
        <v>2.73</v>
      </c>
      <c r="U31" s="60">
        <f t="shared" si="12"/>
        <v>98.9898</v>
      </c>
      <c r="V31" s="58">
        <f t="shared" ref="V31:W31" si="27">C31/100</f>
        <v>0.98</v>
      </c>
      <c r="W31" s="58">
        <f t="shared" si="27"/>
        <v>2</v>
      </c>
      <c r="X31" s="58">
        <f t="shared" si="14"/>
        <v>2.73</v>
      </c>
      <c r="Y31" s="61">
        <f t="shared" si="15"/>
        <v>5.3508</v>
      </c>
      <c r="Z31" s="57"/>
      <c r="AA31" s="57"/>
      <c r="AB31" s="57"/>
      <c r="AC31" s="57"/>
      <c r="AD31" s="57"/>
      <c r="AE31" s="57"/>
      <c r="AF31" s="57"/>
      <c r="AG31" s="57"/>
      <c r="AH31" s="57"/>
      <c r="AI31" s="57"/>
      <c r="AJ31" s="57"/>
      <c r="AK31" s="57"/>
      <c r="AL31" s="57"/>
      <c r="AM31" s="57"/>
      <c r="AN31" s="57"/>
      <c r="AO31" s="57"/>
      <c r="AP31" s="57"/>
      <c r="AQ31" s="57"/>
      <c r="AR31" s="57"/>
      <c r="AS31" s="57"/>
    </row>
    <row r="32" ht="27.0" customHeight="1">
      <c r="A32" s="52">
        <v>12.0</v>
      </c>
      <c r="B32" s="62" t="s">
        <v>61</v>
      </c>
      <c r="C32" s="62">
        <v>103.0</v>
      </c>
      <c r="D32" s="62">
        <v>200.0</v>
      </c>
      <c r="E32" s="62">
        <v>272.0</v>
      </c>
      <c r="F32" s="62">
        <f t="shared" si="5"/>
        <v>0</v>
      </c>
      <c r="G32" s="63">
        <f t="shared" si="6"/>
        <v>103.6592</v>
      </c>
      <c r="H32" s="64">
        <f t="shared" si="7"/>
        <v>103.6592</v>
      </c>
      <c r="I32" s="65">
        <v>1.0</v>
      </c>
      <c r="J32" s="66">
        <f t="shared" si="8"/>
        <v>103.6592</v>
      </c>
      <c r="K32" s="57"/>
      <c r="L32" s="58">
        <f t="shared" si="17"/>
        <v>5.08</v>
      </c>
      <c r="M32" s="52">
        <f t="shared" si="18"/>
        <v>1</v>
      </c>
      <c r="N32" s="52">
        <f t="shared" si="19"/>
        <v>5.08</v>
      </c>
      <c r="O32" s="57"/>
      <c r="P32" s="57"/>
      <c r="Q32" s="59">
        <v>18.5</v>
      </c>
      <c r="R32" s="58">
        <f t="shared" si="9"/>
        <v>2.72</v>
      </c>
      <c r="S32" s="52">
        <f t="shared" si="10"/>
        <v>1</v>
      </c>
      <c r="T32" s="52">
        <f t="shared" si="11"/>
        <v>2.72</v>
      </c>
      <c r="U32" s="60">
        <f t="shared" si="12"/>
        <v>103.6592</v>
      </c>
      <c r="V32" s="58">
        <f t="shared" ref="V32:W32" si="28">C32/100</f>
        <v>1.03</v>
      </c>
      <c r="W32" s="58">
        <f t="shared" si="28"/>
        <v>2</v>
      </c>
      <c r="X32" s="58">
        <f t="shared" si="14"/>
        <v>2.72</v>
      </c>
      <c r="Y32" s="61">
        <f t="shared" si="15"/>
        <v>5.6032</v>
      </c>
      <c r="Z32" s="57"/>
      <c r="AA32" s="57"/>
      <c r="AB32" s="57"/>
      <c r="AC32" s="57"/>
      <c r="AD32" s="57"/>
      <c r="AE32" s="57"/>
      <c r="AF32" s="57"/>
      <c r="AG32" s="57"/>
      <c r="AH32" s="57"/>
      <c r="AI32" s="57"/>
      <c r="AJ32" s="57"/>
      <c r="AK32" s="57"/>
      <c r="AL32" s="57"/>
      <c r="AM32" s="57"/>
      <c r="AN32" s="57"/>
      <c r="AO32" s="57"/>
      <c r="AP32" s="57"/>
      <c r="AQ32" s="57"/>
      <c r="AR32" s="57"/>
      <c r="AS32" s="57"/>
    </row>
    <row r="33" ht="27.0" customHeight="1">
      <c r="A33" s="52">
        <v>13.0</v>
      </c>
      <c r="B33" s="62" t="s">
        <v>61</v>
      </c>
      <c r="C33" s="62">
        <v>102.0</v>
      </c>
      <c r="D33" s="62">
        <v>200.0</v>
      </c>
      <c r="E33" s="62">
        <v>270.0</v>
      </c>
      <c r="F33" s="62">
        <f t="shared" si="5"/>
        <v>0</v>
      </c>
      <c r="G33" s="63">
        <f t="shared" si="6"/>
        <v>101.898</v>
      </c>
      <c r="H33" s="64">
        <f t="shared" si="7"/>
        <v>101.898</v>
      </c>
      <c r="I33" s="65">
        <v>1.0</v>
      </c>
      <c r="J33" s="66">
        <f t="shared" si="8"/>
        <v>101.898</v>
      </c>
      <c r="K33" s="57"/>
      <c r="L33" s="58">
        <f t="shared" si="17"/>
        <v>5.08</v>
      </c>
      <c r="M33" s="52">
        <f t="shared" si="18"/>
        <v>1</v>
      </c>
      <c r="N33" s="52">
        <f t="shared" si="19"/>
        <v>5.08</v>
      </c>
      <c r="O33" s="57"/>
      <c r="P33" s="57"/>
      <c r="Q33" s="59">
        <v>18.5</v>
      </c>
      <c r="R33" s="58">
        <f t="shared" si="9"/>
        <v>2.7</v>
      </c>
      <c r="S33" s="52">
        <f t="shared" si="10"/>
        <v>1</v>
      </c>
      <c r="T33" s="52">
        <f t="shared" si="11"/>
        <v>2.7</v>
      </c>
      <c r="U33" s="60">
        <f t="shared" si="12"/>
        <v>101.898</v>
      </c>
      <c r="V33" s="58">
        <f t="shared" ref="V33:W33" si="29">C33/100</f>
        <v>1.02</v>
      </c>
      <c r="W33" s="58">
        <f t="shared" si="29"/>
        <v>2</v>
      </c>
      <c r="X33" s="58">
        <f t="shared" si="14"/>
        <v>2.7</v>
      </c>
      <c r="Y33" s="61">
        <f t="shared" si="15"/>
        <v>5.508</v>
      </c>
      <c r="Z33" s="57"/>
      <c r="AA33" s="57"/>
      <c r="AB33" s="57"/>
      <c r="AC33" s="57"/>
      <c r="AD33" s="57"/>
      <c r="AE33" s="57"/>
      <c r="AF33" s="57"/>
      <c r="AG33" s="57"/>
      <c r="AH33" s="57"/>
      <c r="AI33" s="57"/>
      <c r="AJ33" s="57"/>
      <c r="AK33" s="57"/>
      <c r="AL33" s="57"/>
      <c r="AM33" s="57"/>
      <c r="AN33" s="57"/>
      <c r="AO33" s="57"/>
      <c r="AP33" s="57"/>
      <c r="AQ33" s="57"/>
      <c r="AR33" s="57"/>
      <c r="AS33" s="57"/>
    </row>
    <row r="34" ht="27.0" customHeight="1">
      <c r="A34" s="52">
        <v>14.0</v>
      </c>
      <c r="B34" s="62" t="s">
        <v>61</v>
      </c>
      <c r="C34" s="62">
        <v>104.0</v>
      </c>
      <c r="D34" s="62">
        <v>200.0</v>
      </c>
      <c r="E34" s="62">
        <v>272.0</v>
      </c>
      <c r="F34" s="62">
        <f t="shared" si="5"/>
        <v>0</v>
      </c>
      <c r="G34" s="63">
        <f t="shared" si="6"/>
        <v>104.6656</v>
      </c>
      <c r="H34" s="64">
        <f t="shared" si="7"/>
        <v>104.6656</v>
      </c>
      <c r="I34" s="65">
        <v>3.0</v>
      </c>
      <c r="J34" s="66">
        <f t="shared" si="8"/>
        <v>313.9968</v>
      </c>
      <c r="K34" s="57"/>
      <c r="L34" s="58">
        <f t="shared" si="17"/>
        <v>5.08</v>
      </c>
      <c r="M34" s="52">
        <f t="shared" si="18"/>
        <v>3</v>
      </c>
      <c r="N34" s="52">
        <f t="shared" si="19"/>
        <v>15.24</v>
      </c>
      <c r="O34" s="57"/>
      <c r="P34" s="57"/>
      <c r="Q34" s="59">
        <v>18.5</v>
      </c>
      <c r="R34" s="58">
        <f t="shared" si="9"/>
        <v>2.72</v>
      </c>
      <c r="S34" s="52">
        <f t="shared" si="10"/>
        <v>3</v>
      </c>
      <c r="T34" s="52">
        <f t="shared" si="11"/>
        <v>8.16</v>
      </c>
      <c r="U34" s="60">
        <f t="shared" si="12"/>
        <v>104.6656</v>
      </c>
      <c r="V34" s="58">
        <f t="shared" ref="V34:W34" si="30">C34/100</f>
        <v>1.04</v>
      </c>
      <c r="W34" s="58">
        <f t="shared" si="30"/>
        <v>2</v>
      </c>
      <c r="X34" s="58">
        <f t="shared" si="14"/>
        <v>8.16</v>
      </c>
      <c r="Y34" s="61">
        <f t="shared" si="15"/>
        <v>16.9728</v>
      </c>
      <c r="Z34" s="57"/>
      <c r="AA34" s="57"/>
      <c r="AB34" s="57"/>
      <c r="AC34" s="57"/>
      <c r="AD34" s="57"/>
      <c r="AE34" s="57"/>
      <c r="AF34" s="57"/>
      <c r="AG34" s="57"/>
      <c r="AH34" s="57"/>
      <c r="AI34" s="57"/>
      <c r="AJ34" s="57"/>
      <c r="AK34" s="57"/>
      <c r="AL34" s="57"/>
      <c r="AM34" s="57"/>
      <c r="AN34" s="57"/>
      <c r="AO34" s="57"/>
      <c r="AP34" s="57"/>
      <c r="AQ34" s="57"/>
      <c r="AR34" s="57"/>
      <c r="AS34" s="57"/>
    </row>
    <row r="35" ht="27.0" customHeight="1">
      <c r="A35" s="52">
        <v>15.0</v>
      </c>
      <c r="B35" s="62" t="s">
        <v>61</v>
      </c>
      <c r="C35" s="65">
        <v>101.0</v>
      </c>
      <c r="D35" s="62">
        <v>200.0</v>
      </c>
      <c r="E35" s="62">
        <v>271.0</v>
      </c>
      <c r="F35" s="62">
        <f t="shared" si="5"/>
        <v>0</v>
      </c>
      <c r="G35" s="63">
        <f t="shared" si="6"/>
        <v>101.2727</v>
      </c>
      <c r="H35" s="64">
        <f t="shared" si="7"/>
        <v>101.2727</v>
      </c>
      <c r="I35" s="65">
        <v>1.0</v>
      </c>
      <c r="J35" s="66">
        <f t="shared" si="8"/>
        <v>101.2727</v>
      </c>
      <c r="K35" s="57"/>
      <c r="L35" s="58">
        <f t="shared" si="17"/>
        <v>5.08</v>
      </c>
      <c r="M35" s="52">
        <f t="shared" si="18"/>
        <v>1</v>
      </c>
      <c r="N35" s="52">
        <f t="shared" si="19"/>
        <v>5.08</v>
      </c>
      <c r="O35" s="57"/>
      <c r="P35" s="57"/>
      <c r="Q35" s="59">
        <v>18.5</v>
      </c>
      <c r="R35" s="58">
        <f t="shared" si="9"/>
        <v>2.71</v>
      </c>
      <c r="S35" s="52">
        <f t="shared" si="10"/>
        <v>1</v>
      </c>
      <c r="T35" s="52">
        <f t="shared" si="11"/>
        <v>2.71</v>
      </c>
      <c r="U35" s="60">
        <f t="shared" si="12"/>
        <v>101.2727</v>
      </c>
      <c r="V35" s="58">
        <f t="shared" ref="V35:W35" si="31">C35/100</f>
        <v>1.01</v>
      </c>
      <c r="W35" s="58">
        <f t="shared" si="31"/>
        <v>2</v>
      </c>
      <c r="X35" s="58">
        <f t="shared" si="14"/>
        <v>2.71</v>
      </c>
      <c r="Y35" s="61">
        <f t="shared" si="15"/>
        <v>5.4742</v>
      </c>
      <c r="Z35" s="57"/>
      <c r="AA35" s="57"/>
      <c r="AB35" s="57"/>
      <c r="AC35" s="57"/>
      <c r="AD35" s="57"/>
      <c r="AE35" s="57"/>
      <c r="AF35" s="57"/>
      <c r="AG35" s="57"/>
      <c r="AH35" s="57"/>
      <c r="AI35" s="57"/>
      <c r="AJ35" s="57"/>
      <c r="AK35" s="57"/>
      <c r="AL35" s="57"/>
      <c r="AM35" s="57"/>
      <c r="AN35" s="57"/>
      <c r="AO35" s="57"/>
      <c r="AP35" s="57"/>
      <c r="AQ35" s="57"/>
      <c r="AR35" s="57"/>
      <c r="AS35" s="57"/>
    </row>
    <row r="36" ht="27.0" customHeight="1">
      <c r="A36" s="52">
        <v>16.0</v>
      </c>
      <c r="B36" s="62" t="s">
        <v>61</v>
      </c>
      <c r="C36" s="65">
        <v>101.0</v>
      </c>
      <c r="D36" s="62">
        <v>200.0</v>
      </c>
      <c r="E36" s="62">
        <v>272.0</v>
      </c>
      <c r="F36" s="62">
        <f t="shared" si="5"/>
        <v>0</v>
      </c>
      <c r="G36" s="63">
        <f t="shared" si="6"/>
        <v>101.6464</v>
      </c>
      <c r="H36" s="64">
        <f t="shared" si="7"/>
        <v>101.6464</v>
      </c>
      <c r="I36" s="65">
        <v>1.0</v>
      </c>
      <c r="J36" s="66">
        <f t="shared" si="8"/>
        <v>101.6464</v>
      </c>
      <c r="K36" s="57"/>
      <c r="L36" s="58">
        <f t="shared" si="17"/>
        <v>5.08</v>
      </c>
      <c r="M36" s="52">
        <f t="shared" si="18"/>
        <v>1</v>
      </c>
      <c r="N36" s="52">
        <f t="shared" si="19"/>
        <v>5.08</v>
      </c>
      <c r="O36" s="57"/>
      <c r="P36" s="57"/>
      <c r="Q36" s="59">
        <v>18.5</v>
      </c>
      <c r="R36" s="58">
        <f t="shared" si="9"/>
        <v>2.72</v>
      </c>
      <c r="S36" s="52">
        <f t="shared" si="10"/>
        <v>1</v>
      </c>
      <c r="T36" s="52">
        <f t="shared" si="11"/>
        <v>2.72</v>
      </c>
      <c r="U36" s="60">
        <f t="shared" si="12"/>
        <v>101.6464</v>
      </c>
      <c r="V36" s="58">
        <f t="shared" ref="V36:W36" si="32">C36/100</f>
        <v>1.01</v>
      </c>
      <c r="W36" s="58">
        <f t="shared" si="32"/>
        <v>2</v>
      </c>
      <c r="X36" s="58">
        <f t="shared" si="14"/>
        <v>2.72</v>
      </c>
      <c r="Y36" s="61">
        <f t="shared" si="15"/>
        <v>5.4944</v>
      </c>
      <c r="Z36" s="57"/>
      <c r="AA36" s="57"/>
      <c r="AB36" s="57"/>
      <c r="AC36" s="57"/>
      <c r="AD36" s="57"/>
      <c r="AE36" s="57"/>
      <c r="AF36" s="57"/>
      <c r="AG36" s="57"/>
      <c r="AH36" s="57"/>
      <c r="AI36" s="57"/>
      <c r="AJ36" s="57"/>
      <c r="AK36" s="57"/>
      <c r="AL36" s="57"/>
      <c r="AM36" s="57"/>
      <c r="AN36" s="57"/>
      <c r="AO36" s="57"/>
      <c r="AP36" s="57"/>
      <c r="AQ36" s="57"/>
      <c r="AR36" s="57"/>
      <c r="AS36" s="57"/>
    </row>
    <row r="37" ht="27.0" customHeight="1">
      <c r="A37" s="52">
        <v>17.0</v>
      </c>
      <c r="B37" s="62" t="s">
        <v>61</v>
      </c>
      <c r="C37" s="65">
        <v>100.0</v>
      </c>
      <c r="D37" s="62">
        <v>200.0</v>
      </c>
      <c r="E37" s="62">
        <v>272.0</v>
      </c>
      <c r="F37" s="62">
        <f t="shared" si="5"/>
        <v>0</v>
      </c>
      <c r="G37" s="63">
        <f t="shared" si="6"/>
        <v>100.64</v>
      </c>
      <c r="H37" s="64">
        <f t="shared" si="7"/>
        <v>100.64</v>
      </c>
      <c r="I37" s="65">
        <v>1.0</v>
      </c>
      <c r="J37" s="66">
        <f t="shared" si="8"/>
        <v>100.64</v>
      </c>
      <c r="K37" s="57"/>
      <c r="L37" s="58">
        <f t="shared" si="17"/>
        <v>5.08</v>
      </c>
      <c r="M37" s="52">
        <f t="shared" si="18"/>
        <v>1</v>
      </c>
      <c r="N37" s="52">
        <f t="shared" si="19"/>
        <v>5.08</v>
      </c>
      <c r="O37" s="57"/>
      <c r="P37" s="57"/>
      <c r="Q37" s="59">
        <v>18.5</v>
      </c>
      <c r="R37" s="58">
        <f t="shared" si="9"/>
        <v>2.72</v>
      </c>
      <c r="S37" s="52">
        <f t="shared" si="10"/>
        <v>1</v>
      </c>
      <c r="T37" s="52">
        <f t="shared" si="11"/>
        <v>2.72</v>
      </c>
      <c r="U37" s="60">
        <f t="shared" si="12"/>
        <v>100.64</v>
      </c>
      <c r="V37" s="58">
        <f t="shared" ref="V37:W37" si="33">C37/100</f>
        <v>1</v>
      </c>
      <c r="W37" s="58">
        <f t="shared" si="33"/>
        <v>2</v>
      </c>
      <c r="X37" s="58">
        <f t="shared" si="14"/>
        <v>2.72</v>
      </c>
      <c r="Y37" s="61">
        <f t="shared" si="15"/>
        <v>5.44</v>
      </c>
      <c r="Z37" s="57"/>
      <c r="AA37" s="57"/>
      <c r="AB37" s="57"/>
      <c r="AC37" s="57"/>
      <c r="AD37" s="57"/>
      <c r="AE37" s="57"/>
      <c r="AF37" s="57"/>
      <c r="AG37" s="57"/>
      <c r="AH37" s="57"/>
      <c r="AI37" s="57"/>
      <c r="AJ37" s="57"/>
      <c r="AK37" s="57"/>
      <c r="AL37" s="57"/>
      <c r="AM37" s="57"/>
      <c r="AN37" s="57"/>
      <c r="AO37" s="57"/>
      <c r="AP37" s="57"/>
      <c r="AQ37" s="57"/>
      <c r="AR37" s="57"/>
      <c r="AS37" s="57"/>
    </row>
    <row r="38" ht="27.0" customHeight="1">
      <c r="A38" s="52">
        <v>18.0</v>
      </c>
      <c r="B38" s="62" t="s">
        <v>61</v>
      </c>
      <c r="C38" s="62">
        <v>103.0</v>
      </c>
      <c r="D38" s="62">
        <v>200.0</v>
      </c>
      <c r="E38" s="62">
        <v>272.0</v>
      </c>
      <c r="F38" s="62">
        <f t="shared" si="5"/>
        <v>0</v>
      </c>
      <c r="G38" s="63">
        <f t="shared" si="6"/>
        <v>103.6592</v>
      </c>
      <c r="H38" s="64">
        <f t="shared" si="7"/>
        <v>103.6592</v>
      </c>
      <c r="I38" s="65">
        <v>2.0</v>
      </c>
      <c r="J38" s="66">
        <f t="shared" si="8"/>
        <v>207.3184</v>
      </c>
      <c r="K38" s="57"/>
      <c r="L38" s="31">
        <f t="shared" si="17"/>
        <v>5.08</v>
      </c>
      <c r="M38" s="67">
        <f t="shared" si="18"/>
        <v>2</v>
      </c>
      <c r="N38" s="67">
        <f t="shared" si="19"/>
        <v>10.16</v>
      </c>
      <c r="O38" s="57"/>
      <c r="P38" s="57"/>
      <c r="Q38" s="59">
        <v>18.5</v>
      </c>
      <c r="R38" s="58">
        <f t="shared" si="9"/>
        <v>2.72</v>
      </c>
      <c r="S38" s="52">
        <f t="shared" si="10"/>
        <v>2</v>
      </c>
      <c r="T38" s="52">
        <f t="shared" si="11"/>
        <v>5.44</v>
      </c>
      <c r="U38" s="60">
        <f t="shared" si="12"/>
        <v>103.6592</v>
      </c>
      <c r="V38" s="58">
        <f t="shared" ref="V38:W38" si="34">C38/100</f>
        <v>1.03</v>
      </c>
      <c r="W38" s="58">
        <f t="shared" si="34"/>
        <v>2</v>
      </c>
      <c r="X38" s="58">
        <f t="shared" si="14"/>
        <v>5.44</v>
      </c>
      <c r="Y38" s="61">
        <f t="shared" si="15"/>
        <v>11.2064</v>
      </c>
      <c r="Z38" s="57"/>
      <c r="AA38" s="57"/>
      <c r="AB38" s="57"/>
      <c r="AC38" s="57"/>
      <c r="AD38" s="57"/>
      <c r="AE38" s="57"/>
      <c r="AF38" s="57"/>
      <c r="AG38" s="57"/>
      <c r="AH38" s="57"/>
      <c r="AI38" s="57"/>
      <c r="AJ38" s="57"/>
      <c r="AK38" s="57"/>
      <c r="AL38" s="57"/>
      <c r="AM38" s="57"/>
      <c r="AN38" s="57"/>
      <c r="AO38" s="57"/>
      <c r="AP38" s="57"/>
      <c r="AQ38" s="57"/>
      <c r="AR38" s="57"/>
      <c r="AS38" s="57"/>
    </row>
    <row r="39" ht="27.0" customHeight="1">
      <c r="A39" s="52">
        <v>19.0</v>
      </c>
      <c r="B39" s="62" t="s">
        <v>61</v>
      </c>
      <c r="C39" s="62">
        <v>102.0</v>
      </c>
      <c r="D39" s="62">
        <v>200.0</v>
      </c>
      <c r="E39" s="62">
        <v>271.0</v>
      </c>
      <c r="F39" s="62">
        <f t="shared" si="5"/>
        <v>0</v>
      </c>
      <c r="G39" s="63">
        <f t="shared" si="6"/>
        <v>102.2754</v>
      </c>
      <c r="H39" s="64">
        <f t="shared" si="7"/>
        <v>102.2754</v>
      </c>
      <c r="I39" s="65">
        <v>2.0</v>
      </c>
      <c r="J39" s="66">
        <f t="shared" si="8"/>
        <v>204.5508</v>
      </c>
      <c r="K39" s="57"/>
      <c r="L39" s="31"/>
      <c r="M39" s="67">
        <f t="shared" si="18"/>
        <v>2</v>
      </c>
      <c r="N39" s="67"/>
      <c r="O39" s="57"/>
      <c r="P39" s="57"/>
      <c r="Q39" s="59">
        <v>18.5</v>
      </c>
      <c r="R39" s="58">
        <f t="shared" si="9"/>
        <v>2.71</v>
      </c>
      <c r="S39" s="52">
        <f t="shared" si="10"/>
        <v>2</v>
      </c>
      <c r="T39" s="52">
        <f t="shared" si="11"/>
        <v>5.42</v>
      </c>
      <c r="U39" s="60">
        <f t="shared" si="12"/>
        <v>102.2754</v>
      </c>
      <c r="V39" s="58">
        <f t="shared" ref="V39:W39" si="35">C39/100</f>
        <v>1.02</v>
      </c>
      <c r="W39" s="58">
        <f t="shared" si="35"/>
        <v>2</v>
      </c>
      <c r="X39" s="58">
        <f t="shared" si="14"/>
        <v>5.42</v>
      </c>
      <c r="Y39" s="61">
        <f t="shared" si="15"/>
        <v>11.0568</v>
      </c>
      <c r="Z39" s="57"/>
      <c r="AA39" s="57"/>
      <c r="AB39" s="57"/>
      <c r="AC39" s="57"/>
      <c r="AD39" s="57"/>
      <c r="AE39" s="57"/>
      <c r="AF39" s="57"/>
      <c r="AG39" s="57"/>
      <c r="AH39" s="57"/>
      <c r="AI39" s="57"/>
      <c r="AJ39" s="57"/>
      <c r="AK39" s="57"/>
      <c r="AL39" s="57"/>
      <c r="AM39" s="57"/>
      <c r="AN39" s="57"/>
      <c r="AO39" s="57"/>
      <c r="AP39" s="57"/>
      <c r="AQ39" s="57"/>
      <c r="AR39" s="57"/>
      <c r="AS39" s="57"/>
    </row>
    <row r="40" ht="27.0" customHeight="1">
      <c r="A40" s="52">
        <v>20.0</v>
      </c>
      <c r="B40" s="62" t="s">
        <v>61</v>
      </c>
      <c r="C40" s="62">
        <v>101.0</v>
      </c>
      <c r="D40" s="62">
        <v>200.0</v>
      </c>
      <c r="E40" s="62">
        <v>271.0</v>
      </c>
      <c r="F40" s="62">
        <f t="shared" si="5"/>
        <v>0</v>
      </c>
      <c r="G40" s="63">
        <f t="shared" si="6"/>
        <v>101.2727</v>
      </c>
      <c r="H40" s="64">
        <f t="shared" si="7"/>
        <v>101.2727</v>
      </c>
      <c r="I40" s="65">
        <v>1.0</v>
      </c>
      <c r="J40" s="66">
        <f t="shared" si="8"/>
        <v>101.2727</v>
      </c>
      <c r="K40" s="57"/>
      <c r="L40" s="31"/>
      <c r="M40" s="67">
        <f t="shared" si="18"/>
        <v>1</v>
      </c>
      <c r="N40" s="67"/>
      <c r="O40" s="57"/>
      <c r="P40" s="57"/>
      <c r="Q40" s="59">
        <v>18.5</v>
      </c>
      <c r="R40" s="58">
        <f t="shared" si="9"/>
        <v>2.71</v>
      </c>
      <c r="S40" s="52">
        <f t="shared" si="10"/>
        <v>1</v>
      </c>
      <c r="T40" s="52">
        <f t="shared" si="11"/>
        <v>2.71</v>
      </c>
      <c r="U40" s="60">
        <f t="shared" si="12"/>
        <v>101.2727</v>
      </c>
      <c r="V40" s="58">
        <f t="shared" ref="V40:W40" si="36">C40/100</f>
        <v>1.01</v>
      </c>
      <c r="W40" s="58">
        <f t="shared" si="36"/>
        <v>2</v>
      </c>
      <c r="X40" s="58">
        <f t="shared" si="14"/>
        <v>2.71</v>
      </c>
      <c r="Y40" s="61">
        <f t="shared" si="15"/>
        <v>5.4742</v>
      </c>
      <c r="Z40" s="57"/>
      <c r="AA40" s="57"/>
      <c r="AB40" s="57"/>
      <c r="AC40" s="57"/>
      <c r="AD40" s="57"/>
      <c r="AE40" s="57"/>
      <c r="AF40" s="57"/>
      <c r="AG40" s="57"/>
      <c r="AH40" s="57"/>
      <c r="AI40" s="57"/>
      <c r="AJ40" s="57"/>
      <c r="AK40" s="57"/>
      <c r="AL40" s="57"/>
      <c r="AM40" s="57"/>
      <c r="AN40" s="57"/>
      <c r="AO40" s="57"/>
      <c r="AP40" s="57"/>
      <c r="AQ40" s="57"/>
      <c r="AR40" s="57"/>
      <c r="AS40" s="57"/>
    </row>
    <row r="41" ht="27.0" customHeight="1">
      <c r="A41" s="52">
        <v>21.0</v>
      </c>
      <c r="B41" s="53" t="s">
        <v>65</v>
      </c>
      <c r="C41" s="54">
        <v>75.0</v>
      </c>
      <c r="D41" s="54">
        <v>202.0</v>
      </c>
      <c r="E41" s="54">
        <v>284.0</v>
      </c>
      <c r="F41" s="54">
        <f t="shared" si="5"/>
        <v>0.8</v>
      </c>
      <c r="G41" s="55">
        <f t="shared" si="6"/>
        <v>105.4137</v>
      </c>
      <c r="H41" s="55">
        <f t="shared" si="7"/>
        <v>84.33096</v>
      </c>
      <c r="I41" s="54">
        <v>1.0</v>
      </c>
      <c r="J41" s="66">
        <f t="shared" si="8"/>
        <v>84.33096</v>
      </c>
      <c r="K41" s="57"/>
      <c r="L41" s="31"/>
      <c r="M41" s="67">
        <f t="shared" si="18"/>
        <v>1</v>
      </c>
      <c r="N41" s="67"/>
      <c r="O41" s="57"/>
      <c r="P41" s="57"/>
      <c r="Q41" s="59">
        <v>24.5</v>
      </c>
      <c r="R41" s="58">
        <f t="shared" si="9"/>
        <v>2.84</v>
      </c>
      <c r="S41" s="52">
        <f t="shared" si="10"/>
        <v>1</v>
      </c>
      <c r="T41" s="52">
        <f t="shared" si="11"/>
        <v>2.84</v>
      </c>
      <c r="U41" s="60">
        <f t="shared" si="12"/>
        <v>105.4137</v>
      </c>
      <c r="V41" s="58">
        <f t="shared" ref="V41:W41" si="37">C41/100</f>
        <v>0.75</v>
      </c>
      <c r="W41" s="58">
        <f t="shared" si="37"/>
        <v>2.02</v>
      </c>
      <c r="X41" s="58">
        <f t="shared" si="14"/>
        <v>2.84</v>
      </c>
      <c r="Y41" s="61">
        <f t="shared" si="15"/>
        <v>4.3026</v>
      </c>
      <c r="Z41" s="57"/>
      <c r="AA41" s="57"/>
      <c r="AB41" s="57"/>
      <c r="AC41" s="57"/>
      <c r="AD41" s="57"/>
      <c r="AE41" s="57"/>
      <c r="AF41" s="57"/>
      <c r="AG41" s="57"/>
      <c r="AH41" s="57"/>
      <c r="AI41" s="57"/>
      <c r="AJ41" s="57"/>
      <c r="AK41" s="57"/>
      <c r="AL41" s="57"/>
      <c r="AM41" s="57"/>
      <c r="AN41" s="57"/>
      <c r="AO41" s="57"/>
      <c r="AP41" s="57"/>
      <c r="AQ41" s="57"/>
      <c r="AR41" s="57"/>
      <c r="AS41" s="57"/>
    </row>
    <row r="42" ht="27.0" customHeight="1">
      <c r="A42" s="52">
        <v>22.0</v>
      </c>
      <c r="B42" s="62" t="s">
        <v>66</v>
      </c>
      <c r="C42" s="62">
        <v>97.0</v>
      </c>
      <c r="D42" s="62">
        <v>202.0</v>
      </c>
      <c r="E42" s="62">
        <v>299.0</v>
      </c>
      <c r="F42" s="62">
        <f t="shared" si="5"/>
        <v>0</v>
      </c>
      <c r="G42" s="63">
        <f t="shared" si="6"/>
        <v>143.535847</v>
      </c>
      <c r="H42" s="64">
        <f t="shared" si="7"/>
        <v>143.535847</v>
      </c>
      <c r="I42" s="65">
        <v>4.0</v>
      </c>
      <c r="J42" s="66">
        <f t="shared" si="8"/>
        <v>574.143388</v>
      </c>
      <c r="K42" s="57"/>
      <c r="L42" s="31"/>
      <c r="M42" s="67"/>
      <c r="N42" s="67"/>
      <c r="O42" s="57"/>
      <c r="P42" s="57"/>
      <c r="Q42" s="59">
        <v>24.5</v>
      </c>
      <c r="R42" s="58">
        <f t="shared" si="9"/>
        <v>2.99</v>
      </c>
      <c r="S42" s="52">
        <f t="shared" si="10"/>
        <v>4</v>
      </c>
      <c r="T42" s="52">
        <f t="shared" si="11"/>
        <v>11.96</v>
      </c>
      <c r="U42" s="60">
        <f t="shared" si="12"/>
        <v>143.535847</v>
      </c>
      <c r="V42" s="58">
        <f t="shared" ref="V42:W42" si="38">C42/100</f>
        <v>0.97</v>
      </c>
      <c r="W42" s="58">
        <f t="shared" si="38"/>
        <v>2.02</v>
      </c>
      <c r="X42" s="58">
        <f t="shared" si="14"/>
        <v>11.96</v>
      </c>
      <c r="Y42" s="61">
        <f t="shared" si="15"/>
        <v>23.434424</v>
      </c>
      <c r="Z42" s="57"/>
      <c r="AA42" s="57"/>
      <c r="AB42" s="57"/>
      <c r="AC42" s="57"/>
      <c r="AD42" s="57"/>
      <c r="AE42" s="57"/>
      <c r="AF42" s="57"/>
      <c r="AG42" s="57"/>
      <c r="AH42" s="57"/>
      <c r="AI42" s="57"/>
      <c r="AJ42" s="57"/>
      <c r="AK42" s="57"/>
      <c r="AL42" s="57"/>
      <c r="AM42" s="57"/>
      <c r="AN42" s="57"/>
      <c r="AO42" s="57"/>
      <c r="AP42" s="57"/>
      <c r="AQ42" s="57"/>
      <c r="AR42" s="57"/>
      <c r="AS42" s="57"/>
    </row>
    <row r="43" ht="27.0" customHeight="1">
      <c r="A43" s="52">
        <v>23.0</v>
      </c>
      <c r="B43" s="62" t="s">
        <v>66</v>
      </c>
      <c r="C43" s="62">
        <v>97.0</v>
      </c>
      <c r="D43" s="62">
        <v>202.0</v>
      </c>
      <c r="E43" s="62">
        <v>298.0</v>
      </c>
      <c r="F43" s="62">
        <f t="shared" si="5"/>
        <v>0</v>
      </c>
      <c r="G43" s="63">
        <f t="shared" si="6"/>
        <v>143.055794</v>
      </c>
      <c r="H43" s="64">
        <f t="shared" si="7"/>
        <v>143.055794</v>
      </c>
      <c r="I43" s="65">
        <v>1.0</v>
      </c>
      <c r="J43" s="66">
        <f t="shared" si="8"/>
        <v>143.055794</v>
      </c>
      <c r="K43" s="57"/>
      <c r="L43" s="31"/>
      <c r="M43" s="67"/>
      <c r="N43" s="67"/>
      <c r="O43" s="57"/>
      <c r="P43" s="57"/>
      <c r="Q43" s="59">
        <v>24.5</v>
      </c>
      <c r="R43" s="58">
        <f t="shared" si="9"/>
        <v>2.98</v>
      </c>
      <c r="S43" s="52">
        <f t="shared" si="10"/>
        <v>1</v>
      </c>
      <c r="T43" s="52">
        <f t="shared" si="11"/>
        <v>2.98</v>
      </c>
      <c r="U43" s="60">
        <f t="shared" si="12"/>
        <v>143.055794</v>
      </c>
      <c r="V43" s="58">
        <f t="shared" ref="V43:W43" si="39">C43/100</f>
        <v>0.97</v>
      </c>
      <c r="W43" s="58">
        <f t="shared" si="39"/>
        <v>2.02</v>
      </c>
      <c r="X43" s="58">
        <f t="shared" si="14"/>
        <v>2.98</v>
      </c>
      <c r="Y43" s="61">
        <f t="shared" si="15"/>
        <v>5.839012</v>
      </c>
      <c r="Z43" s="57"/>
      <c r="AA43" s="57"/>
      <c r="AB43" s="57"/>
      <c r="AC43" s="57"/>
      <c r="AD43" s="57"/>
      <c r="AE43" s="57"/>
      <c r="AF43" s="57"/>
      <c r="AG43" s="57"/>
      <c r="AH43" s="57"/>
      <c r="AI43" s="57"/>
      <c r="AJ43" s="57"/>
      <c r="AK43" s="57"/>
      <c r="AL43" s="57"/>
      <c r="AM43" s="57"/>
      <c r="AN43" s="57"/>
      <c r="AO43" s="57"/>
      <c r="AP43" s="57"/>
      <c r="AQ43" s="57"/>
      <c r="AR43" s="57"/>
      <c r="AS43" s="57"/>
    </row>
    <row r="44" ht="27.0" customHeight="1">
      <c r="A44" s="52">
        <v>24.0</v>
      </c>
      <c r="B44" s="62" t="s">
        <v>66</v>
      </c>
      <c r="C44" s="62">
        <v>99.0</v>
      </c>
      <c r="D44" s="62">
        <v>202.0</v>
      </c>
      <c r="E44" s="62">
        <v>298.0</v>
      </c>
      <c r="F44" s="62">
        <f t="shared" si="5"/>
        <v>0</v>
      </c>
      <c r="G44" s="63">
        <f t="shared" si="6"/>
        <v>146.005398</v>
      </c>
      <c r="H44" s="64">
        <f t="shared" si="7"/>
        <v>146.005398</v>
      </c>
      <c r="I44" s="65">
        <v>1.0</v>
      </c>
      <c r="J44" s="66">
        <f t="shared" si="8"/>
        <v>146.005398</v>
      </c>
      <c r="K44" s="57"/>
      <c r="L44" s="31"/>
      <c r="M44" s="67"/>
      <c r="N44" s="67"/>
      <c r="O44" s="57"/>
      <c r="P44" s="57"/>
      <c r="Q44" s="59">
        <v>24.5</v>
      </c>
      <c r="R44" s="58">
        <f t="shared" si="9"/>
        <v>2.98</v>
      </c>
      <c r="S44" s="52">
        <f t="shared" si="10"/>
        <v>1</v>
      </c>
      <c r="T44" s="52">
        <f t="shared" si="11"/>
        <v>2.98</v>
      </c>
      <c r="U44" s="60">
        <f t="shared" si="12"/>
        <v>146.005398</v>
      </c>
      <c r="V44" s="58">
        <f t="shared" ref="V44:W44" si="40">C44/100</f>
        <v>0.99</v>
      </c>
      <c r="W44" s="58">
        <f t="shared" si="40"/>
        <v>2.02</v>
      </c>
      <c r="X44" s="58">
        <f t="shared" si="14"/>
        <v>2.98</v>
      </c>
      <c r="Y44" s="61">
        <f t="shared" si="15"/>
        <v>5.959404</v>
      </c>
      <c r="Z44" s="57"/>
      <c r="AA44" s="57"/>
      <c r="AB44" s="57"/>
      <c r="AC44" s="57"/>
      <c r="AD44" s="57"/>
      <c r="AE44" s="57"/>
      <c r="AF44" s="57"/>
      <c r="AG44" s="57"/>
      <c r="AH44" s="57"/>
      <c r="AI44" s="57"/>
      <c r="AJ44" s="57"/>
      <c r="AK44" s="57"/>
      <c r="AL44" s="57"/>
      <c r="AM44" s="57"/>
      <c r="AN44" s="57"/>
      <c r="AO44" s="57"/>
      <c r="AP44" s="57"/>
      <c r="AQ44" s="57"/>
      <c r="AR44" s="57"/>
      <c r="AS44" s="57"/>
    </row>
    <row r="45" ht="27.0" customHeight="1">
      <c r="A45" s="52">
        <v>25.0</v>
      </c>
      <c r="B45" s="62" t="s">
        <v>66</v>
      </c>
      <c r="C45" s="62">
        <v>100.0</v>
      </c>
      <c r="D45" s="62">
        <v>202.0</v>
      </c>
      <c r="E45" s="62">
        <v>296.0</v>
      </c>
      <c r="F45" s="62">
        <f t="shared" si="5"/>
        <v>0</v>
      </c>
      <c r="G45" s="63">
        <f t="shared" si="6"/>
        <v>146.4904</v>
      </c>
      <c r="H45" s="64">
        <f t="shared" si="7"/>
        <v>146.4904</v>
      </c>
      <c r="I45" s="65">
        <v>1.0</v>
      </c>
      <c r="J45" s="66">
        <f t="shared" si="8"/>
        <v>146.4904</v>
      </c>
      <c r="K45" s="57"/>
      <c r="L45" s="31"/>
      <c r="M45" s="67"/>
      <c r="N45" s="67"/>
      <c r="O45" s="57"/>
      <c r="P45" s="57"/>
      <c r="Q45" s="59">
        <v>24.5</v>
      </c>
      <c r="R45" s="58">
        <f t="shared" si="9"/>
        <v>2.96</v>
      </c>
      <c r="S45" s="52">
        <f t="shared" si="10"/>
        <v>1</v>
      </c>
      <c r="T45" s="52">
        <f t="shared" si="11"/>
        <v>2.96</v>
      </c>
      <c r="U45" s="60">
        <f t="shared" si="12"/>
        <v>146.4904</v>
      </c>
      <c r="V45" s="58">
        <f t="shared" ref="V45:W45" si="41">C45/100</f>
        <v>1</v>
      </c>
      <c r="W45" s="58">
        <f t="shared" si="41"/>
        <v>2.02</v>
      </c>
      <c r="X45" s="58">
        <f t="shared" si="14"/>
        <v>2.96</v>
      </c>
      <c r="Y45" s="61">
        <f t="shared" si="15"/>
        <v>5.9792</v>
      </c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</row>
    <row r="46" ht="27.0" customHeight="1">
      <c r="A46" s="52">
        <v>26.0</v>
      </c>
      <c r="B46" s="62" t="s">
        <v>66</v>
      </c>
      <c r="C46" s="62">
        <v>61.0</v>
      </c>
      <c r="D46" s="62">
        <v>202.0</v>
      </c>
      <c r="E46" s="62">
        <v>300.0</v>
      </c>
      <c r="F46" s="62">
        <f t="shared" si="5"/>
        <v>0</v>
      </c>
      <c r="G46" s="63">
        <f t="shared" si="6"/>
        <v>90.5667</v>
      </c>
      <c r="H46" s="64">
        <f t="shared" si="7"/>
        <v>90.5667</v>
      </c>
      <c r="I46" s="65">
        <v>1.0</v>
      </c>
      <c r="J46" s="66">
        <f t="shared" si="8"/>
        <v>90.5667</v>
      </c>
      <c r="K46" s="57"/>
      <c r="L46" s="31"/>
      <c r="M46" s="67"/>
      <c r="N46" s="67"/>
      <c r="O46" s="57"/>
      <c r="P46" s="57"/>
      <c r="Q46" s="59">
        <v>24.5</v>
      </c>
      <c r="R46" s="58">
        <f t="shared" si="9"/>
        <v>3</v>
      </c>
      <c r="S46" s="52">
        <f t="shared" si="10"/>
        <v>1</v>
      </c>
      <c r="T46" s="52">
        <f t="shared" si="11"/>
        <v>3</v>
      </c>
      <c r="U46" s="60">
        <f t="shared" si="12"/>
        <v>90.5667</v>
      </c>
      <c r="V46" s="58">
        <f t="shared" ref="V46:W46" si="42">C46/100</f>
        <v>0.61</v>
      </c>
      <c r="W46" s="58">
        <f t="shared" si="42"/>
        <v>2.02</v>
      </c>
      <c r="X46" s="58">
        <f t="shared" si="14"/>
        <v>3</v>
      </c>
      <c r="Y46" s="61">
        <f t="shared" si="15"/>
        <v>3.6966</v>
      </c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</row>
    <row r="47" ht="27.0" customHeight="1">
      <c r="A47" s="52">
        <v>27.0</v>
      </c>
      <c r="B47" s="62" t="s">
        <v>66</v>
      </c>
      <c r="C47" s="62">
        <v>94.0</v>
      </c>
      <c r="D47" s="62">
        <v>202.0</v>
      </c>
      <c r="E47" s="62">
        <v>300.0</v>
      </c>
      <c r="F47" s="62">
        <f t="shared" si="5"/>
        <v>0</v>
      </c>
      <c r="G47" s="63">
        <f t="shared" si="6"/>
        <v>139.5618</v>
      </c>
      <c r="H47" s="64">
        <f t="shared" si="7"/>
        <v>139.5618</v>
      </c>
      <c r="I47" s="65">
        <v>1.0</v>
      </c>
      <c r="J47" s="66">
        <f t="shared" si="8"/>
        <v>139.5618</v>
      </c>
      <c r="K47" s="57"/>
      <c r="L47" s="31"/>
      <c r="M47" s="67"/>
      <c r="N47" s="67"/>
      <c r="O47" s="57"/>
      <c r="P47" s="57"/>
      <c r="Q47" s="59">
        <v>24.5</v>
      </c>
      <c r="R47" s="58">
        <f t="shared" si="9"/>
        <v>3</v>
      </c>
      <c r="S47" s="52">
        <f t="shared" si="10"/>
        <v>1</v>
      </c>
      <c r="T47" s="52">
        <f t="shared" si="11"/>
        <v>3</v>
      </c>
      <c r="U47" s="60">
        <f t="shared" si="12"/>
        <v>139.5618</v>
      </c>
      <c r="V47" s="58">
        <f t="shared" ref="V47:W47" si="43">C47/100</f>
        <v>0.94</v>
      </c>
      <c r="W47" s="58">
        <f t="shared" si="43"/>
        <v>2.02</v>
      </c>
      <c r="X47" s="58">
        <f t="shared" si="14"/>
        <v>3</v>
      </c>
      <c r="Y47" s="61">
        <f t="shared" si="15"/>
        <v>5.6964</v>
      </c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</row>
    <row r="48" ht="27.0" customHeight="1">
      <c r="A48" s="52">
        <v>28.0</v>
      </c>
      <c r="B48" s="62" t="s">
        <v>66</v>
      </c>
      <c r="C48" s="62">
        <v>98.0</v>
      </c>
      <c r="D48" s="62">
        <v>202.0</v>
      </c>
      <c r="E48" s="62">
        <v>299.0</v>
      </c>
      <c r="F48" s="62">
        <f t="shared" si="5"/>
        <v>0</v>
      </c>
      <c r="G48" s="63">
        <f t="shared" si="6"/>
        <v>145.015598</v>
      </c>
      <c r="H48" s="64">
        <f t="shared" si="7"/>
        <v>145.015598</v>
      </c>
      <c r="I48" s="62">
        <v>1.0</v>
      </c>
      <c r="J48" s="68">
        <f t="shared" si="8"/>
        <v>145.015598</v>
      </c>
      <c r="K48" s="1"/>
      <c r="L48" s="69"/>
      <c r="M48" s="70"/>
      <c r="N48" s="70"/>
      <c r="O48" s="1"/>
      <c r="P48" s="1"/>
      <c r="Q48" s="59">
        <v>24.5</v>
      </c>
      <c r="R48" s="58">
        <f t="shared" si="9"/>
        <v>2.99</v>
      </c>
      <c r="S48" s="52">
        <f t="shared" si="10"/>
        <v>1</v>
      </c>
      <c r="T48" s="52">
        <f t="shared" si="11"/>
        <v>2.99</v>
      </c>
      <c r="U48" s="60">
        <f t="shared" si="12"/>
        <v>145.015598</v>
      </c>
      <c r="V48" s="58">
        <f t="shared" ref="V48:W48" si="44">C48/100</f>
        <v>0.98</v>
      </c>
      <c r="W48" s="58">
        <f t="shared" si="44"/>
        <v>2.02</v>
      </c>
      <c r="X48" s="58">
        <f t="shared" si="14"/>
        <v>2.99</v>
      </c>
      <c r="Y48" s="61">
        <f t="shared" si="15"/>
        <v>5.919004</v>
      </c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</row>
    <row r="49" ht="27.0" customHeight="1">
      <c r="A49" s="52">
        <v>29.0</v>
      </c>
      <c r="B49" s="62" t="s">
        <v>66</v>
      </c>
      <c r="C49" s="62">
        <v>94.0</v>
      </c>
      <c r="D49" s="62">
        <v>202.0</v>
      </c>
      <c r="E49" s="62">
        <v>128.0</v>
      </c>
      <c r="F49" s="62">
        <f t="shared" si="5"/>
        <v>0</v>
      </c>
      <c r="G49" s="63">
        <f t="shared" si="6"/>
        <v>59.546368</v>
      </c>
      <c r="H49" s="64">
        <f t="shared" si="7"/>
        <v>59.546368</v>
      </c>
      <c r="I49" s="62">
        <v>1.0</v>
      </c>
      <c r="J49" s="68">
        <f t="shared" si="8"/>
        <v>59.546368</v>
      </c>
      <c r="K49" s="1"/>
      <c r="L49" s="69"/>
      <c r="M49" s="70"/>
      <c r="N49" s="70"/>
      <c r="O49" s="1"/>
      <c r="P49" s="1"/>
      <c r="Q49" s="59">
        <v>24.5</v>
      </c>
      <c r="R49" s="58">
        <f t="shared" si="9"/>
        <v>1.28</v>
      </c>
      <c r="S49" s="52">
        <f t="shared" si="10"/>
        <v>1</v>
      </c>
      <c r="T49" s="52">
        <f t="shared" si="11"/>
        <v>1.28</v>
      </c>
      <c r="U49" s="60">
        <f t="shared" si="12"/>
        <v>59.546368</v>
      </c>
      <c r="V49" s="58">
        <f t="shared" ref="V49:W49" si="45">C49/100</f>
        <v>0.94</v>
      </c>
      <c r="W49" s="58">
        <f t="shared" si="45"/>
        <v>2.02</v>
      </c>
      <c r="X49" s="58">
        <f t="shared" si="14"/>
        <v>1.28</v>
      </c>
      <c r="Y49" s="61">
        <f t="shared" si="15"/>
        <v>2.430464</v>
      </c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</row>
    <row r="50" ht="27.0" customHeight="1">
      <c r="A50" s="52">
        <v>30.0</v>
      </c>
      <c r="B50" s="62" t="s">
        <v>66</v>
      </c>
      <c r="C50" s="62">
        <v>98.0</v>
      </c>
      <c r="D50" s="62">
        <v>202.0</v>
      </c>
      <c r="E50" s="62">
        <v>191.0</v>
      </c>
      <c r="F50" s="62">
        <f t="shared" si="5"/>
        <v>0</v>
      </c>
      <c r="G50" s="63">
        <f t="shared" si="6"/>
        <v>92.635382</v>
      </c>
      <c r="H50" s="64">
        <f t="shared" si="7"/>
        <v>92.635382</v>
      </c>
      <c r="I50" s="62">
        <v>1.0</v>
      </c>
      <c r="J50" s="68">
        <f t="shared" si="8"/>
        <v>92.635382</v>
      </c>
      <c r="K50" s="1"/>
      <c r="L50" s="69"/>
      <c r="M50" s="70"/>
      <c r="N50" s="70"/>
      <c r="O50" s="1"/>
      <c r="P50" s="1"/>
      <c r="Q50" s="59">
        <v>24.5</v>
      </c>
      <c r="R50" s="58">
        <f t="shared" si="9"/>
        <v>1.91</v>
      </c>
      <c r="S50" s="52">
        <f t="shared" si="10"/>
        <v>1</v>
      </c>
      <c r="T50" s="52">
        <f t="shared" si="11"/>
        <v>1.91</v>
      </c>
      <c r="U50" s="60">
        <f t="shared" si="12"/>
        <v>92.635382</v>
      </c>
      <c r="V50" s="58">
        <f t="shared" ref="V50:W50" si="46">C50/100</f>
        <v>0.98</v>
      </c>
      <c r="W50" s="58">
        <f t="shared" si="46"/>
        <v>2.02</v>
      </c>
      <c r="X50" s="58">
        <f t="shared" si="14"/>
        <v>1.91</v>
      </c>
      <c r="Y50" s="61">
        <f t="shared" si="15"/>
        <v>3.781036</v>
      </c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</row>
    <row r="51" ht="27.0" customHeight="1">
      <c r="A51" s="52">
        <v>31.0</v>
      </c>
      <c r="B51" s="53" t="s">
        <v>67</v>
      </c>
      <c r="C51" s="54">
        <v>85.0</v>
      </c>
      <c r="D51" s="54">
        <v>200.0</v>
      </c>
      <c r="E51" s="54">
        <v>297.0</v>
      </c>
      <c r="F51" s="54">
        <f t="shared" si="5"/>
        <v>0.8</v>
      </c>
      <c r="G51" s="55">
        <f t="shared" si="6"/>
        <v>93.4065</v>
      </c>
      <c r="H51" s="55">
        <f t="shared" si="7"/>
        <v>74.7252</v>
      </c>
      <c r="I51" s="54">
        <v>1.0</v>
      </c>
      <c r="J51" s="68">
        <f t="shared" si="8"/>
        <v>74.7252</v>
      </c>
      <c r="K51" s="1"/>
      <c r="L51" s="69"/>
      <c r="M51" s="70"/>
      <c r="N51" s="70"/>
      <c r="O51" s="1"/>
      <c r="P51" s="1"/>
      <c r="Q51" s="59">
        <v>18.5</v>
      </c>
      <c r="R51" s="58">
        <f t="shared" si="9"/>
        <v>2.97</v>
      </c>
      <c r="S51" s="52">
        <f t="shared" si="10"/>
        <v>1</v>
      </c>
      <c r="T51" s="52">
        <f t="shared" si="11"/>
        <v>2.97</v>
      </c>
      <c r="U51" s="60">
        <f t="shared" si="12"/>
        <v>93.4065</v>
      </c>
      <c r="V51" s="58">
        <f t="shared" ref="V51:W51" si="47">C51/100</f>
        <v>0.85</v>
      </c>
      <c r="W51" s="58">
        <f t="shared" si="47"/>
        <v>2</v>
      </c>
      <c r="X51" s="58">
        <f t="shared" si="14"/>
        <v>2.97</v>
      </c>
      <c r="Y51" s="61">
        <f t="shared" si="15"/>
        <v>5.049</v>
      </c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</row>
    <row r="52" ht="27.0" customHeight="1">
      <c r="A52" s="52">
        <v>32.0</v>
      </c>
      <c r="B52" s="62" t="s">
        <v>58</v>
      </c>
      <c r="C52" s="62">
        <v>65.0</v>
      </c>
      <c r="D52" s="62">
        <v>200.0</v>
      </c>
      <c r="E52" s="62">
        <v>155.0</v>
      </c>
      <c r="F52" s="62">
        <f t="shared" si="5"/>
        <v>0</v>
      </c>
      <c r="G52" s="63">
        <f t="shared" si="6"/>
        <v>37.2775</v>
      </c>
      <c r="H52" s="64">
        <f t="shared" si="7"/>
        <v>37.2775</v>
      </c>
      <c r="I52" s="62">
        <v>1.0</v>
      </c>
      <c r="J52" s="68">
        <f t="shared" si="8"/>
        <v>37.2775</v>
      </c>
      <c r="K52" s="1"/>
      <c r="L52" s="69"/>
      <c r="M52" s="70"/>
      <c r="N52" s="70"/>
      <c r="O52" s="1"/>
      <c r="P52" s="1"/>
      <c r="Q52" s="59">
        <v>18.5</v>
      </c>
      <c r="R52" s="58">
        <f t="shared" si="9"/>
        <v>1.55</v>
      </c>
      <c r="S52" s="52">
        <f t="shared" si="10"/>
        <v>1</v>
      </c>
      <c r="T52" s="52">
        <f t="shared" si="11"/>
        <v>1.55</v>
      </c>
      <c r="U52" s="60">
        <f t="shared" si="12"/>
        <v>37.2775</v>
      </c>
      <c r="V52" s="58">
        <f t="shared" ref="V52:W52" si="48">C52/100</f>
        <v>0.65</v>
      </c>
      <c r="W52" s="58">
        <f t="shared" si="48"/>
        <v>2</v>
      </c>
      <c r="X52" s="58">
        <f t="shared" si="14"/>
        <v>1.55</v>
      </c>
      <c r="Y52" s="61">
        <f t="shared" si="15"/>
        <v>2.015</v>
      </c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</row>
    <row r="53" ht="27.0" customHeight="1">
      <c r="A53" s="52">
        <v>33.0</v>
      </c>
      <c r="B53" s="62" t="s">
        <v>58</v>
      </c>
      <c r="C53" s="62">
        <v>101.0</v>
      </c>
      <c r="D53" s="62">
        <v>200.0</v>
      </c>
      <c r="E53" s="62">
        <v>292.0</v>
      </c>
      <c r="F53" s="62">
        <f t="shared" si="5"/>
        <v>0</v>
      </c>
      <c r="G53" s="63">
        <f t="shared" si="6"/>
        <v>109.1204</v>
      </c>
      <c r="H53" s="64">
        <f t="shared" si="7"/>
        <v>109.1204</v>
      </c>
      <c r="I53" s="62">
        <v>1.0</v>
      </c>
      <c r="J53" s="68">
        <f t="shared" si="8"/>
        <v>109.1204</v>
      </c>
      <c r="K53" s="1"/>
      <c r="L53" s="69"/>
      <c r="M53" s="70"/>
      <c r="N53" s="70"/>
      <c r="O53" s="1"/>
      <c r="P53" s="1"/>
      <c r="Q53" s="59">
        <v>18.5</v>
      </c>
      <c r="R53" s="58">
        <f t="shared" si="9"/>
        <v>2.92</v>
      </c>
      <c r="S53" s="52">
        <f t="shared" si="10"/>
        <v>1</v>
      </c>
      <c r="T53" s="52">
        <f t="shared" si="11"/>
        <v>2.92</v>
      </c>
      <c r="U53" s="60">
        <f t="shared" si="12"/>
        <v>109.1204</v>
      </c>
      <c r="V53" s="58">
        <f t="shared" ref="V53:W53" si="49">C53/100</f>
        <v>1.01</v>
      </c>
      <c r="W53" s="58">
        <f t="shared" si="49"/>
        <v>2</v>
      </c>
      <c r="X53" s="58">
        <f t="shared" si="14"/>
        <v>2.92</v>
      </c>
      <c r="Y53" s="61">
        <f t="shared" si="15"/>
        <v>5.8984</v>
      </c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</row>
    <row r="54" ht="27.0" customHeight="1">
      <c r="A54" s="52">
        <v>34.0</v>
      </c>
      <c r="B54" s="62" t="s">
        <v>58</v>
      </c>
      <c r="C54" s="62">
        <v>103.0</v>
      </c>
      <c r="D54" s="62">
        <v>200.0</v>
      </c>
      <c r="E54" s="62">
        <v>294.0</v>
      </c>
      <c r="F54" s="62">
        <f t="shared" si="5"/>
        <v>0</v>
      </c>
      <c r="G54" s="63">
        <f t="shared" si="6"/>
        <v>112.0434</v>
      </c>
      <c r="H54" s="64">
        <f t="shared" si="7"/>
        <v>112.0434</v>
      </c>
      <c r="I54" s="62">
        <v>2.0</v>
      </c>
      <c r="J54" s="68">
        <f t="shared" si="8"/>
        <v>224.0868</v>
      </c>
      <c r="K54" s="1"/>
      <c r="L54" s="69"/>
      <c r="M54" s="70"/>
      <c r="N54" s="70"/>
      <c r="O54" s="1"/>
      <c r="P54" s="1"/>
      <c r="Q54" s="59">
        <v>18.5</v>
      </c>
      <c r="R54" s="58">
        <f t="shared" si="9"/>
        <v>2.94</v>
      </c>
      <c r="S54" s="52">
        <f t="shared" si="10"/>
        <v>2</v>
      </c>
      <c r="T54" s="52">
        <f t="shared" si="11"/>
        <v>5.88</v>
      </c>
      <c r="U54" s="60">
        <f t="shared" si="12"/>
        <v>112.0434</v>
      </c>
      <c r="V54" s="58">
        <f t="shared" ref="V54:W54" si="50">C54/100</f>
        <v>1.03</v>
      </c>
      <c r="W54" s="58">
        <f t="shared" si="50"/>
        <v>2</v>
      </c>
      <c r="X54" s="58">
        <f t="shared" si="14"/>
        <v>5.88</v>
      </c>
      <c r="Y54" s="61">
        <f t="shared" si="15"/>
        <v>12.1128</v>
      </c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</row>
    <row r="55" ht="27.0" customHeight="1">
      <c r="A55" s="52">
        <v>35.0</v>
      </c>
      <c r="B55" s="62" t="s">
        <v>58</v>
      </c>
      <c r="C55" s="62">
        <v>103.0</v>
      </c>
      <c r="D55" s="62">
        <v>200.0</v>
      </c>
      <c r="E55" s="62">
        <v>294.0</v>
      </c>
      <c r="F55" s="62">
        <f t="shared" si="5"/>
        <v>0</v>
      </c>
      <c r="G55" s="63">
        <f t="shared" si="6"/>
        <v>112.0434</v>
      </c>
      <c r="H55" s="64">
        <f t="shared" si="7"/>
        <v>112.0434</v>
      </c>
      <c r="I55" s="62">
        <v>1.0</v>
      </c>
      <c r="J55" s="68">
        <f t="shared" si="8"/>
        <v>112.0434</v>
      </c>
      <c r="K55" s="1"/>
      <c r="L55" s="69"/>
      <c r="M55" s="70"/>
      <c r="N55" s="70"/>
      <c r="O55" s="1"/>
      <c r="P55" s="1"/>
      <c r="Q55" s="59">
        <v>18.5</v>
      </c>
      <c r="R55" s="58">
        <f t="shared" si="9"/>
        <v>2.94</v>
      </c>
      <c r="S55" s="52">
        <f t="shared" si="10"/>
        <v>1</v>
      </c>
      <c r="T55" s="52">
        <f t="shared" si="11"/>
        <v>2.94</v>
      </c>
      <c r="U55" s="60">
        <f t="shared" si="12"/>
        <v>112.0434</v>
      </c>
      <c r="V55" s="58">
        <f t="shared" ref="V55:W55" si="51">C55/100</f>
        <v>1.03</v>
      </c>
      <c r="W55" s="58">
        <f t="shared" si="51"/>
        <v>2</v>
      </c>
      <c r="X55" s="58">
        <f t="shared" si="14"/>
        <v>2.94</v>
      </c>
      <c r="Y55" s="61">
        <f t="shared" si="15"/>
        <v>6.0564</v>
      </c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</row>
    <row r="56" ht="27.0" customHeight="1">
      <c r="A56" s="52">
        <v>36.0</v>
      </c>
      <c r="B56" s="62" t="s">
        <v>58</v>
      </c>
      <c r="C56" s="62">
        <v>103.0</v>
      </c>
      <c r="D56" s="62">
        <v>200.0</v>
      </c>
      <c r="E56" s="62">
        <v>297.0</v>
      </c>
      <c r="F56" s="62">
        <f t="shared" si="5"/>
        <v>0</v>
      </c>
      <c r="G56" s="63">
        <f t="shared" si="6"/>
        <v>113.1867</v>
      </c>
      <c r="H56" s="64">
        <f t="shared" si="7"/>
        <v>113.1867</v>
      </c>
      <c r="I56" s="62">
        <v>1.0</v>
      </c>
      <c r="J56" s="68">
        <f t="shared" si="8"/>
        <v>113.1867</v>
      </c>
      <c r="K56" s="1"/>
      <c r="L56" s="69"/>
      <c r="M56" s="70"/>
      <c r="N56" s="70"/>
      <c r="O56" s="1"/>
      <c r="P56" s="1"/>
      <c r="Q56" s="59">
        <v>18.5</v>
      </c>
      <c r="R56" s="58">
        <f t="shared" si="9"/>
        <v>2.97</v>
      </c>
      <c r="S56" s="52">
        <f t="shared" si="10"/>
        <v>1</v>
      </c>
      <c r="T56" s="52">
        <f t="shared" si="11"/>
        <v>2.97</v>
      </c>
      <c r="U56" s="60">
        <f t="shared" si="12"/>
        <v>113.1867</v>
      </c>
      <c r="V56" s="58">
        <f t="shared" ref="V56:W56" si="52">C56/100</f>
        <v>1.03</v>
      </c>
      <c r="W56" s="58">
        <f t="shared" si="52"/>
        <v>2</v>
      </c>
      <c r="X56" s="58">
        <f t="shared" si="14"/>
        <v>2.97</v>
      </c>
      <c r="Y56" s="61">
        <f t="shared" si="15"/>
        <v>6.1182</v>
      </c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</row>
    <row r="57" ht="27.0" customHeight="1">
      <c r="A57" s="52">
        <v>37.0</v>
      </c>
      <c r="B57" s="62" t="s">
        <v>58</v>
      </c>
      <c r="C57" s="62">
        <v>103.0</v>
      </c>
      <c r="D57" s="62">
        <v>200.0</v>
      </c>
      <c r="E57" s="62">
        <v>295.0</v>
      </c>
      <c r="F57" s="62">
        <f t="shared" si="5"/>
        <v>0</v>
      </c>
      <c r="G57" s="63">
        <f t="shared" si="6"/>
        <v>112.4245</v>
      </c>
      <c r="H57" s="64">
        <f t="shared" si="7"/>
        <v>112.4245</v>
      </c>
      <c r="I57" s="62">
        <v>1.0</v>
      </c>
      <c r="J57" s="68">
        <f t="shared" si="8"/>
        <v>112.4245</v>
      </c>
      <c r="K57" s="1"/>
      <c r="L57" s="69"/>
      <c r="M57" s="70"/>
      <c r="N57" s="70"/>
      <c r="O57" s="1"/>
      <c r="P57" s="1"/>
      <c r="Q57" s="59">
        <v>18.5</v>
      </c>
      <c r="R57" s="58">
        <f t="shared" si="9"/>
        <v>2.95</v>
      </c>
      <c r="S57" s="52">
        <f t="shared" si="10"/>
        <v>1</v>
      </c>
      <c r="T57" s="52">
        <f t="shared" si="11"/>
        <v>2.95</v>
      </c>
      <c r="U57" s="60">
        <f t="shared" si="12"/>
        <v>112.4245</v>
      </c>
      <c r="V57" s="58">
        <f t="shared" ref="V57:W57" si="53">C57/100</f>
        <v>1.03</v>
      </c>
      <c r="W57" s="58">
        <f t="shared" si="53"/>
        <v>2</v>
      </c>
      <c r="X57" s="58">
        <f t="shared" si="14"/>
        <v>2.95</v>
      </c>
      <c r="Y57" s="61">
        <f t="shared" si="15"/>
        <v>6.077</v>
      </c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</row>
    <row r="58" ht="27.0" customHeight="1">
      <c r="A58" s="52">
        <v>39.0</v>
      </c>
      <c r="B58" s="62" t="s">
        <v>58</v>
      </c>
      <c r="C58" s="62">
        <v>88.0</v>
      </c>
      <c r="D58" s="62">
        <v>200.0</v>
      </c>
      <c r="E58" s="62">
        <v>267.0</v>
      </c>
      <c r="F58" s="62">
        <f t="shared" si="5"/>
        <v>0</v>
      </c>
      <c r="G58" s="63">
        <f t="shared" si="6"/>
        <v>86.9352</v>
      </c>
      <c r="H58" s="64">
        <f t="shared" si="7"/>
        <v>86.9352</v>
      </c>
      <c r="I58" s="62">
        <v>1.0</v>
      </c>
      <c r="J58" s="68">
        <f t="shared" si="8"/>
        <v>86.9352</v>
      </c>
      <c r="K58" s="1"/>
      <c r="L58" s="69"/>
      <c r="M58" s="70"/>
      <c r="N58" s="70"/>
      <c r="O58" s="1"/>
      <c r="P58" s="1"/>
      <c r="Q58" s="59">
        <v>18.5</v>
      </c>
      <c r="R58" s="58">
        <f t="shared" si="9"/>
        <v>2.67</v>
      </c>
      <c r="S58" s="52">
        <f t="shared" si="10"/>
        <v>1</v>
      </c>
      <c r="T58" s="52">
        <f t="shared" si="11"/>
        <v>2.67</v>
      </c>
      <c r="U58" s="60">
        <f t="shared" si="12"/>
        <v>86.9352</v>
      </c>
      <c r="V58" s="58">
        <f t="shared" ref="V58:W58" si="54">C58/100</f>
        <v>0.88</v>
      </c>
      <c r="W58" s="58">
        <f t="shared" si="54"/>
        <v>2</v>
      </c>
      <c r="X58" s="58">
        <f t="shared" si="14"/>
        <v>2.67</v>
      </c>
      <c r="Y58" s="61">
        <f t="shared" si="15"/>
        <v>4.6992</v>
      </c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</row>
    <row r="59" ht="27.0" customHeight="1">
      <c r="A59" s="52">
        <v>40.0</v>
      </c>
      <c r="B59" s="62" t="s">
        <v>58</v>
      </c>
      <c r="C59" s="62">
        <v>104.0</v>
      </c>
      <c r="D59" s="62">
        <v>200.0</v>
      </c>
      <c r="E59" s="62">
        <v>294.0</v>
      </c>
      <c r="F59" s="62">
        <f t="shared" si="5"/>
        <v>0</v>
      </c>
      <c r="G59" s="63">
        <f t="shared" si="6"/>
        <v>113.1312</v>
      </c>
      <c r="H59" s="64">
        <f t="shared" si="7"/>
        <v>113.1312</v>
      </c>
      <c r="I59" s="62">
        <v>1.0</v>
      </c>
      <c r="J59" s="68">
        <f t="shared" si="8"/>
        <v>113.1312</v>
      </c>
      <c r="K59" s="1"/>
      <c r="L59" s="69"/>
      <c r="M59" s="70"/>
      <c r="N59" s="70"/>
      <c r="O59" s="1"/>
      <c r="P59" s="1"/>
      <c r="Q59" s="59">
        <v>18.5</v>
      </c>
      <c r="R59" s="58">
        <f t="shared" si="9"/>
        <v>2.94</v>
      </c>
      <c r="S59" s="52">
        <f t="shared" si="10"/>
        <v>1</v>
      </c>
      <c r="T59" s="52">
        <f t="shared" si="11"/>
        <v>2.94</v>
      </c>
      <c r="U59" s="60">
        <f t="shared" si="12"/>
        <v>113.1312</v>
      </c>
      <c r="V59" s="58">
        <f t="shared" ref="V59:W59" si="55">C59/100</f>
        <v>1.04</v>
      </c>
      <c r="W59" s="58">
        <f t="shared" si="55"/>
        <v>2</v>
      </c>
      <c r="X59" s="58">
        <f t="shared" si="14"/>
        <v>2.94</v>
      </c>
      <c r="Y59" s="61">
        <f t="shared" si="15"/>
        <v>6.1152</v>
      </c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</row>
    <row r="60" ht="27.0" customHeight="1">
      <c r="A60" s="52">
        <v>41.0</v>
      </c>
      <c r="B60" s="62" t="s">
        <v>58</v>
      </c>
      <c r="C60" s="62">
        <v>106.0</v>
      </c>
      <c r="D60" s="62">
        <v>200.0</v>
      </c>
      <c r="E60" s="62">
        <v>297.0</v>
      </c>
      <c r="F60" s="62">
        <f t="shared" si="5"/>
        <v>0</v>
      </c>
      <c r="G60" s="63">
        <f t="shared" si="6"/>
        <v>116.4834</v>
      </c>
      <c r="H60" s="64">
        <f t="shared" si="7"/>
        <v>116.4834</v>
      </c>
      <c r="I60" s="62">
        <v>1.0</v>
      </c>
      <c r="J60" s="68">
        <f t="shared" si="8"/>
        <v>116.4834</v>
      </c>
      <c r="K60" s="1"/>
      <c r="L60" s="69"/>
      <c r="M60" s="70"/>
      <c r="N60" s="70"/>
      <c r="O60" s="1"/>
      <c r="P60" s="1"/>
      <c r="Q60" s="59">
        <v>18.5</v>
      </c>
      <c r="R60" s="58">
        <f t="shared" si="9"/>
        <v>2.97</v>
      </c>
      <c r="S60" s="52">
        <f t="shared" si="10"/>
        <v>1</v>
      </c>
      <c r="T60" s="52">
        <f t="shared" si="11"/>
        <v>2.97</v>
      </c>
      <c r="U60" s="60">
        <f t="shared" si="12"/>
        <v>116.4834</v>
      </c>
      <c r="V60" s="58">
        <f t="shared" ref="V60:W60" si="56">C60/100</f>
        <v>1.06</v>
      </c>
      <c r="W60" s="58">
        <f t="shared" si="56"/>
        <v>2</v>
      </c>
      <c r="X60" s="58">
        <f t="shared" si="14"/>
        <v>2.97</v>
      </c>
      <c r="Y60" s="61">
        <f t="shared" si="15"/>
        <v>6.2964</v>
      </c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</row>
    <row r="61" ht="27.0" customHeight="1">
      <c r="A61" s="52">
        <v>42.0</v>
      </c>
      <c r="B61" s="62" t="s">
        <v>58</v>
      </c>
      <c r="C61" s="62">
        <v>104.0</v>
      </c>
      <c r="D61" s="62">
        <v>200.0</v>
      </c>
      <c r="E61" s="62">
        <v>295.0</v>
      </c>
      <c r="F61" s="62">
        <f t="shared" si="5"/>
        <v>0</v>
      </c>
      <c r="G61" s="63">
        <f t="shared" si="6"/>
        <v>113.516</v>
      </c>
      <c r="H61" s="64">
        <f t="shared" si="7"/>
        <v>113.516</v>
      </c>
      <c r="I61" s="62">
        <v>1.0</v>
      </c>
      <c r="J61" s="68">
        <f t="shared" si="8"/>
        <v>113.516</v>
      </c>
      <c r="K61" s="1"/>
      <c r="L61" s="69"/>
      <c r="M61" s="70"/>
      <c r="N61" s="70"/>
      <c r="O61" s="1"/>
      <c r="P61" s="1"/>
      <c r="Q61" s="59">
        <v>18.5</v>
      </c>
      <c r="R61" s="58">
        <f t="shared" si="9"/>
        <v>2.95</v>
      </c>
      <c r="S61" s="52">
        <f t="shared" si="10"/>
        <v>1</v>
      </c>
      <c r="T61" s="52">
        <f t="shared" si="11"/>
        <v>2.95</v>
      </c>
      <c r="U61" s="60">
        <f t="shared" si="12"/>
        <v>113.516</v>
      </c>
      <c r="V61" s="58">
        <f t="shared" ref="V61:W61" si="57">C61/100</f>
        <v>1.04</v>
      </c>
      <c r="W61" s="58">
        <f t="shared" si="57"/>
        <v>2</v>
      </c>
      <c r="X61" s="58">
        <f t="shared" si="14"/>
        <v>2.95</v>
      </c>
      <c r="Y61" s="61">
        <f t="shared" si="15"/>
        <v>6.136</v>
      </c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</row>
    <row r="62" ht="27.0" customHeight="1">
      <c r="A62" s="52">
        <v>43.0</v>
      </c>
      <c r="B62" s="53" t="s">
        <v>65</v>
      </c>
      <c r="C62" s="54">
        <v>82.0</v>
      </c>
      <c r="D62" s="54">
        <v>190.0</v>
      </c>
      <c r="E62" s="54">
        <v>191.0</v>
      </c>
      <c r="F62" s="54">
        <f t="shared" si="5"/>
        <v>0.8</v>
      </c>
      <c r="G62" s="55">
        <f t="shared" si="6"/>
        <v>72.90661</v>
      </c>
      <c r="H62" s="55">
        <f t="shared" si="7"/>
        <v>58.325288</v>
      </c>
      <c r="I62" s="54">
        <v>1.0</v>
      </c>
      <c r="J62" s="68">
        <f t="shared" si="8"/>
        <v>58.325288</v>
      </c>
      <c r="K62" s="1"/>
      <c r="L62" s="69"/>
      <c r="M62" s="70"/>
      <c r="N62" s="70"/>
      <c r="O62" s="1"/>
      <c r="P62" s="1"/>
      <c r="Q62" s="59">
        <v>24.5</v>
      </c>
      <c r="R62" s="58">
        <f t="shared" si="9"/>
        <v>1.91</v>
      </c>
      <c r="S62" s="52">
        <f t="shared" si="10"/>
        <v>1</v>
      </c>
      <c r="T62" s="52">
        <f t="shared" si="11"/>
        <v>1.91</v>
      </c>
      <c r="U62" s="60">
        <f t="shared" si="12"/>
        <v>72.90661</v>
      </c>
      <c r="V62" s="58">
        <f t="shared" ref="V62:W62" si="58">C62/100</f>
        <v>0.82</v>
      </c>
      <c r="W62" s="58">
        <f t="shared" si="58"/>
        <v>1.9</v>
      </c>
      <c r="X62" s="58">
        <f t="shared" si="14"/>
        <v>1.91</v>
      </c>
      <c r="Y62" s="61">
        <f t="shared" si="15"/>
        <v>2.97578</v>
      </c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</row>
    <row r="63" ht="27.0" customHeight="1">
      <c r="A63" s="52">
        <v>44.0</v>
      </c>
      <c r="B63" s="62" t="s">
        <v>66</v>
      </c>
      <c r="C63" s="62">
        <v>74.0</v>
      </c>
      <c r="D63" s="62">
        <v>190.0</v>
      </c>
      <c r="E63" s="62">
        <v>192.0</v>
      </c>
      <c r="F63" s="62">
        <f t="shared" si="5"/>
        <v>0</v>
      </c>
      <c r="G63" s="63">
        <f t="shared" si="6"/>
        <v>66.13824</v>
      </c>
      <c r="H63" s="64">
        <f t="shared" si="7"/>
        <v>66.13824</v>
      </c>
      <c r="I63" s="62">
        <v>1.0</v>
      </c>
      <c r="J63" s="68">
        <f t="shared" si="8"/>
        <v>66.13824</v>
      </c>
      <c r="K63" s="1"/>
      <c r="L63" s="69"/>
      <c r="M63" s="70"/>
      <c r="N63" s="70"/>
      <c r="O63" s="1"/>
      <c r="P63" s="1"/>
      <c r="Q63" s="59">
        <v>24.5</v>
      </c>
      <c r="R63" s="58">
        <f t="shared" si="9"/>
        <v>1.92</v>
      </c>
      <c r="S63" s="52">
        <f t="shared" si="10"/>
        <v>1</v>
      </c>
      <c r="T63" s="52">
        <f t="shared" si="11"/>
        <v>1.92</v>
      </c>
      <c r="U63" s="60">
        <f t="shared" si="12"/>
        <v>66.13824</v>
      </c>
      <c r="V63" s="58">
        <f t="shared" ref="V63:W63" si="59">C63/100</f>
        <v>0.74</v>
      </c>
      <c r="W63" s="58">
        <f t="shared" si="59"/>
        <v>1.9</v>
      </c>
      <c r="X63" s="58">
        <f t="shared" si="14"/>
        <v>1.92</v>
      </c>
      <c r="Y63" s="61">
        <f t="shared" si="15"/>
        <v>2.69952</v>
      </c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</row>
    <row r="64" ht="27.0" customHeight="1">
      <c r="A64" s="52">
        <v>45.0</v>
      </c>
      <c r="B64" s="62" t="s">
        <v>66</v>
      </c>
      <c r="C64" s="62">
        <v>101.0</v>
      </c>
      <c r="D64" s="62">
        <v>190.0</v>
      </c>
      <c r="E64" s="62">
        <v>192.0</v>
      </c>
      <c r="F64" s="62">
        <f t="shared" si="5"/>
        <v>0</v>
      </c>
      <c r="G64" s="63">
        <f t="shared" si="6"/>
        <v>90.26976</v>
      </c>
      <c r="H64" s="64">
        <f t="shared" si="7"/>
        <v>90.26976</v>
      </c>
      <c r="I64" s="62">
        <v>8.0</v>
      </c>
      <c r="J64" s="68">
        <f t="shared" si="8"/>
        <v>722.15808</v>
      </c>
      <c r="K64" s="1"/>
      <c r="L64" s="69"/>
      <c r="M64" s="70"/>
      <c r="N64" s="70"/>
      <c r="O64" s="1"/>
      <c r="P64" s="1"/>
      <c r="Q64" s="59">
        <v>24.5</v>
      </c>
      <c r="R64" s="58">
        <f t="shared" si="9"/>
        <v>1.92</v>
      </c>
      <c r="S64" s="52">
        <f t="shared" si="10"/>
        <v>8</v>
      </c>
      <c r="T64" s="52">
        <f t="shared" si="11"/>
        <v>15.36</v>
      </c>
      <c r="U64" s="60">
        <f t="shared" si="12"/>
        <v>90.26976</v>
      </c>
      <c r="V64" s="58">
        <f t="shared" ref="V64:W64" si="60">C64/100</f>
        <v>1.01</v>
      </c>
      <c r="W64" s="58">
        <f t="shared" si="60"/>
        <v>1.9</v>
      </c>
      <c r="X64" s="58">
        <f t="shared" si="14"/>
        <v>15.36</v>
      </c>
      <c r="Y64" s="61">
        <f t="shared" si="15"/>
        <v>29.47584</v>
      </c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</row>
    <row r="65" ht="27.0" customHeight="1">
      <c r="A65" s="52">
        <v>46.0</v>
      </c>
      <c r="B65" s="62" t="s">
        <v>66</v>
      </c>
      <c r="C65" s="62">
        <v>102.0</v>
      </c>
      <c r="D65" s="62">
        <v>190.0</v>
      </c>
      <c r="E65" s="62">
        <v>191.0</v>
      </c>
      <c r="F65" s="62">
        <f t="shared" si="5"/>
        <v>0</v>
      </c>
      <c r="G65" s="63">
        <f t="shared" si="6"/>
        <v>90.68871</v>
      </c>
      <c r="H65" s="64">
        <f t="shared" si="7"/>
        <v>90.68871</v>
      </c>
      <c r="I65" s="62">
        <v>9.0</v>
      </c>
      <c r="J65" s="68">
        <f t="shared" si="8"/>
        <v>816.19839</v>
      </c>
      <c r="K65" s="1"/>
      <c r="L65" s="69"/>
      <c r="M65" s="70"/>
      <c r="N65" s="70"/>
      <c r="O65" s="1"/>
      <c r="P65" s="1"/>
      <c r="Q65" s="59">
        <v>24.5</v>
      </c>
      <c r="R65" s="58">
        <f t="shared" si="9"/>
        <v>1.91</v>
      </c>
      <c r="S65" s="52">
        <f t="shared" si="10"/>
        <v>9</v>
      </c>
      <c r="T65" s="52">
        <f t="shared" si="11"/>
        <v>17.19</v>
      </c>
      <c r="U65" s="60">
        <f t="shared" si="12"/>
        <v>90.68871</v>
      </c>
      <c r="V65" s="58">
        <f t="shared" ref="V65:W65" si="61">C65/100</f>
        <v>1.02</v>
      </c>
      <c r="W65" s="58">
        <f t="shared" si="61"/>
        <v>1.9</v>
      </c>
      <c r="X65" s="58">
        <f t="shared" si="14"/>
        <v>17.19</v>
      </c>
      <c r="Y65" s="61">
        <f t="shared" si="15"/>
        <v>33.31422</v>
      </c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</row>
    <row r="66" ht="27.0" customHeight="1">
      <c r="A66" s="52">
        <v>47.0</v>
      </c>
      <c r="B66" s="62" t="s">
        <v>66</v>
      </c>
      <c r="C66" s="62">
        <v>102.0</v>
      </c>
      <c r="D66" s="62">
        <v>190.0</v>
      </c>
      <c r="E66" s="62">
        <v>192.0</v>
      </c>
      <c r="F66" s="62">
        <f t="shared" si="5"/>
        <v>0</v>
      </c>
      <c r="G66" s="63">
        <f t="shared" si="6"/>
        <v>91.16352</v>
      </c>
      <c r="H66" s="64">
        <f t="shared" si="7"/>
        <v>91.16352</v>
      </c>
      <c r="I66" s="62">
        <v>5.0</v>
      </c>
      <c r="J66" s="68">
        <f t="shared" si="8"/>
        <v>455.8176</v>
      </c>
      <c r="K66" s="1"/>
      <c r="L66" s="69"/>
      <c r="M66" s="70"/>
      <c r="N66" s="70"/>
      <c r="O66" s="1"/>
      <c r="P66" s="1"/>
      <c r="Q66" s="59">
        <v>24.5</v>
      </c>
      <c r="R66" s="58">
        <f t="shared" si="9"/>
        <v>1.92</v>
      </c>
      <c r="S66" s="52">
        <f t="shared" si="10"/>
        <v>5</v>
      </c>
      <c r="T66" s="52">
        <f t="shared" si="11"/>
        <v>9.6</v>
      </c>
      <c r="U66" s="60">
        <f t="shared" si="12"/>
        <v>91.16352</v>
      </c>
      <c r="V66" s="58">
        <f t="shared" ref="V66:W66" si="62">C66/100</f>
        <v>1.02</v>
      </c>
      <c r="W66" s="58">
        <f t="shared" si="62"/>
        <v>1.9</v>
      </c>
      <c r="X66" s="58">
        <f t="shared" si="14"/>
        <v>9.6</v>
      </c>
      <c r="Y66" s="61">
        <f t="shared" si="15"/>
        <v>18.6048</v>
      </c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</row>
    <row r="67" ht="27.0" customHeight="1">
      <c r="A67" s="52">
        <v>48.0</v>
      </c>
      <c r="B67" s="62" t="s">
        <v>66</v>
      </c>
      <c r="C67" s="62">
        <v>101.0</v>
      </c>
      <c r="D67" s="62">
        <v>190.0</v>
      </c>
      <c r="E67" s="62">
        <v>191.0</v>
      </c>
      <c r="F67" s="62">
        <f t="shared" si="5"/>
        <v>0</v>
      </c>
      <c r="G67" s="63">
        <f t="shared" si="6"/>
        <v>89.799605</v>
      </c>
      <c r="H67" s="64">
        <f t="shared" si="7"/>
        <v>89.799605</v>
      </c>
      <c r="I67" s="62">
        <v>7.0</v>
      </c>
      <c r="J67" s="68">
        <f t="shared" si="8"/>
        <v>628.597235</v>
      </c>
      <c r="K67" s="1"/>
      <c r="L67" s="69"/>
      <c r="M67" s="70"/>
      <c r="N67" s="70"/>
      <c r="O67" s="1"/>
      <c r="P67" s="1"/>
      <c r="Q67" s="59">
        <v>24.5</v>
      </c>
      <c r="R67" s="58">
        <f t="shared" si="9"/>
        <v>1.91</v>
      </c>
      <c r="S67" s="52">
        <f t="shared" si="10"/>
        <v>7</v>
      </c>
      <c r="T67" s="52">
        <f t="shared" si="11"/>
        <v>13.37</v>
      </c>
      <c r="U67" s="60">
        <f t="shared" si="12"/>
        <v>89.799605</v>
      </c>
      <c r="V67" s="58">
        <f t="shared" ref="V67:W67" si="63">C67/100</f>
        <v>1.01</v>
      </c>
      <c r="W67" s="58">
        <f t="shared" si="63"/>
        <v>1.9</v>
      </c>
      <c r="X67" s="58">
        <f t="shared" si="14"/>
        <v>13.37</v>
      </c>
      <c r="Y67" s="61">
        <f t="shared" si="15"/>
        <v>25.65703</v>
      </c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</row>
    <row r="68" ht="27.0" customHeight="1">
      <c r="A68" s="52">
        <v>49.0</v>
      </c>
      <c r="B68" s="62" t="s">
        <v>66</v>
      </c>
      <c r="C68" s="62">
        <v>101.0</v>
      </c>
      <c r="D68" s="62">
        <v>190.0</v>
      </c>
      <c r="E68" s="62">
        <v>190.0</v>
      </c>
      <c r="F68" s="62">
        <f t="shared" si="5"/>
        <v>0</v>
      </c>
      <c r="G68" s="63">
        <f t="shared" si="6"/>
        <v>89.32945</v>
      </c>
      <c r="H68" s="64">
        <f t="shared" si="7"/>
        <v>89.32945</v>
      </c>
      <c r="I68" s="62">
        <v>1.0</v>
      </c>
      <c r="J68" s="68">
        <f t="shared" si="8"/>
        <v>89.32945</v>
      </c>
      <c r="K68" s="1"/>
      <c r="L68" s="69"/>
      <c r="M68" s="70"/>
      <c r="N68" s="70"/>
      <c r="O68" s="1"/>
      <c r="P68" s="1"/>
      <c r="Q68" s="59">
        <v>24.5</v>
      </c>
      <c r="R68" s="58">
        <f t="shared" si="9"/>
        <v>1.9</v>
      </c>
      <c r="S68" s="52">
        <f t="shared" si="10"/>
        <v>1</v>
      </c>
      <c r="T68" s="52">
        <f t="shared" si="11"/>
        <v>1.9</v>
      </c>
      <c r="U68" s="60">
        <f t="shared" si="12"/>
        <v>89.32945</v>
      </c>
      <c r="V68" s="58">
        <f t="shared" ref="V68:W68" si="64">C68/100</f>
        <v>1.01</v>
      </c>
      <c r="W68" s="58">
        <f t="shared" si="64"/>
        <v>1.9</v>
      </c>
      <c r="X68" s="58">
        <f t="shared" si="14"/>
        <v>1.9</v>
      </c>
      <c r="Y68" s="61">
        <f t="shared" si="15"/>
        <v>3.6461</v>
      </c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</row>
    <row r="69" ht="27.0" customHeight="1">
      <c r="A69" s="52">
        <v>50.0</v>
      </c>
      <c r="B69" s="62" t="s">
        <v>66</v>
      </c>
      <c r="C69" s="62">
        <v>100.0</v>
      </c>
      <c r="D69" s="62">
        <v>190.0</v>
      </c>
      <c r="E69" s="62">
        <v>192.0</v>
      </c>
      <c r="F69" s="62">
        <f t="shared" si="5"/>
        <v>0</v>
      </c>
      <c r="G69" s="63">
        <f t="shared" si="6"/>
        <v>89.376</v>
      </c>
      <c r="H69" s="64">
        <f t="shared" si="7"/>
        <v>89.376</v>
      </c>
      <c r="I69" s="62">
        <v>2.0</v>
      </c>
      <c r="J69" s="68">
        <f t="shared" si="8"/>
        <v>178.752</v>
      </c>
      <c r="K69" s="1"/>
      <c r="L69" s="69"/>
      <c r="M69" s="70"/>
      <c r="N69" s="70"/>
      <c r="O69" s="1"/>
      <c r="P69" s="1"/>
      <c r="Q69" s="59">
        <v>24.5</v>
      </c>
      <c r="R69" s="58">
        <f t="shared" si="9"/>
        <v>1.92</v>
      </c>
      <c r="S69" s="52">
        <f t="shared" si="10"/>
        <v>2</v>
      </c>
      <c r="T69" s="52">
        <f t="shared" si="11"/>
        <v>3.84</v>
      </c>
      <c r="U69" s="60">
        <f t="shared" si="12"/>
        <v>89.376</v>
      </c>
      <c r="V69" s="58">
        <f t="shared" ref="V69:W69" si="65">C69/100</f>
        <v>1</v>
      </c>
      <c r="W69" s="58">
        <f t="shared" si="65"/>
        <v>1.9</v>
      </c>
      <c r="X69" s="58">
        <f t="shared" si="14"/>
        <v>3.84</v>
      </c>
      <c r="Y69" s="61">
        <f t="shared" si="15"/>
        <v>7.296</v>
      </c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</row>
    <row r="70" ht="27.0" customHeight="1">
      <c r="A70" s="52">
        <v>51.0</v>
      </c>
      <c r="B70" s="62" t="s">
        <v>66</v>
      </c>
      <c r="C70" s="62">
        <v>102.0</v>
      </c>
      <c r="D70" s="62">
        <v>190.0</v>
      </c>
      <c r="E70" s="62">
        <v>190.0</v>
      </c>
      <c r="F70" s="62">
        <f t="shared" si="5"/>
        <v>0</v>
      </c>
      <c r="G70" s="63">
        <f t="shared" si="6"/>
        <v>90.2139</v>
      </c>
      <c r="H70" s="64">
        <f t="shared" si="7"/>
        <v>90.2139</v>
      </c>
      <c r="I70" s="62">
        <v>1.0</v>
      </c>
      <c r="J70" s="68">
        <f t="shared" si="8"/>
        <v>90.2139</v>
      </c>
      <c r="K70" s="1"/>
      <c r="L70" s="69"/>
      <c r="M70" s="70"/>
      <c r="N70" s="70"/>
      <c r="O70" s="1"/>
      <c r="P70" s="1"/>
      <c r="Q70" s="59">
        <v>24.5</v>
      </c>
      <c r="R70" s="58">
        <f t="shared" si="9"/>
        <v>1.9</v>
      </c>
      <c r="S70" s="52">
        <f t="shared" si="10"/>
        <v>1</v>
      </c>
      <c r="T70" s="52">
        <f t="shared" si="11"/>
        <v>1.9</v>
      </c>
      <c r="U70" s="60">
        <f t="shared" si="12"/>
        <v>90.2139</v>
      </c>
      <c r="V70" s="58">
        <f t="shared" ref="V70:W70" si="66">C70/100</f>
        <v>1.02</v>
      </c>
      <c r="W70" s="58">
        <f t="shared" si="66"/>
        <v>1.9</v>
      </c>
      <c r="X70" s="58">
        <f t="shared" si="14"/>
        <v>1.9</v>
      </c>
      <c r="Y70" s="61">
        <f t="shared" si="15"/>
        <v>3.6822</v>
      </c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</row>
    <row r="71" ht="27.0" customHeight="1">
      <c r="A71" s="52">
        <v>52.0</v>
      </c>
      <c r="B71" s="62" t="s">
        <v>66</v>
      </c>
      <c r="C71" s="62">
        <v>100.0</v>
      </c>
      <c r="D71" s="62">
        <v>190.0</v>
      </c>
      <c r="E71" s="62">
        <v>191.0</v>
      </c>
      <c r="F71" s="62">
        <f t="shared" si="5"/>
        <v>0</v>
      </c>
      <c r="G71" s="63">
        <f t="shared" si="6"/>
        <v>88.9105</v>
      </c>
      <c r="H71" s="64">
        <f t="shared" si="7"/>
        <v>88.9105</v>
      </c>
      <c r="I71" s="62">
        <v>1.0</v>
      </c>
      <c r="J71" s="68">
        <f t="shared" si="8"/>
        <v>88.9105</v>
      </c>
      <c r="K71" s="1"/>
      <c r="L71" s="69"/>
      <c r="M71" s="70"/>
      <c r="N71" s="70"/>
      <c r="O71" s="1"/>
      <c r="P71" s="1"/>
      <c r="Q71" s="59">
        <v>24.5</v>
      </c>
      <c r="R71" s="58">
        <f t="shared" si="9"/>
        <v>1.91</v>
      </c>
      <c r="S71" s="52">
        <f t="shared" si="10"/>
        <v>1</v>
      </c>
      <c r="T71" s="52">
        <f t="shared" si="11"/>
        <v>1.91</v>
      </c>
      <c r="U71" s="60">
        <f t="shared" si="12"/>
        <v>88.9105</v>
      </c>
      <c r="V71" s="58">
        <f t="shared" ref="V71:W71" si="67">C71/100</f>
        <v>1</v>
      </c>
      <c r="W71" s="58">
        <f t="shared" si="67"/>
        <v>1.9</v>
      </c>
      <c r="X71" s="58">
        <f t="shared" si="14"/>
        <v>1.91</v>
      </c>
      <c r="Y71" s="61">
        <f t="shared" si="15"/>
        <v>3.629</v>
      </c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</row>
    <row r="72" ht="27.0" customHeight="1">
      <c r="A72" s="52">
        <v>53.0</v>
      </c>
      <c r="B72" s="62" t="s">
        <v>66</v>
      </c>
      <c r="C72" s="62">
        <v>96.0</v>
      </c>
      <c r="D72" s="62">
        <v>190.0</v>
      </c>
      <c r="E72" s="62">
        <v>191.0</v>
      </c>
      <c r="F72" s="62">
        <f t="shared" si="5"/>
        <v>0</v>
      </c>
      <c r="G72" s="63">
        <f t="shared" si="6"/>
        <v>85.35408</v>
      </c>
      <c r="H72" s="64">
        <f t="shared" si="7"/>
        <v>85.35408</v>
      </c>
      <c r="I72" s="62">
        <v>1.0</v>
      </c>
      <c r="J72" s="68">
        <f t="shared" si="8"/>
        <v>85.35408</v>
      </c>
      <c r="K72" s="1"/>
      <c r="L72" s="69"/>
      <c r="M72" s="70"/>
      <c r="N72" s="70"/>
      <c r="O72" s="1"/>
      <c r="P72" s="1"/>
      <c r="Q72" s="59">
        <v>24.5</v>
      </c>
      <c r="R72" s="58">
        <f t="shared" si="9"/>
        <v>1.91</v>
      </c>
      <c r="S72" s="52">
        <f t="shared" si="10"/>
        <v>1</v>
      </c>
      <c r="T72" s="52">
        <f t="shared" si="11"/>
        <v>1.91</v>
      </c>
      <c r="U72" s="60">
        <f t="shared" si="12"/>
        <v>85.35408</v>
      </c>
      <c r="V72" s="58">
        <f t="shared" ref="V72:W72" si="68">C72/100</f>
        <v>0.96</v>
      </c>
      <c r="W72" s="58">
        <f t="shared" si="68"/>
        <v>1.9</v>
      </c>
      <c r="X72" s="58">
        <f t="shared" si="14"/>
        <v>1.91</v>
      </c>
      <c r="Y72" s="61">
        <f t="shared" si="15"/>
        <v>3.48384</v>
      </c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</row>
    <row r="73" ht="27.0" customHeight="1">
      <c r="A73" s="52">
        <v>54.0</v>
      </c>
      <c r="B73" s="53" t="s">
        <v>57</v>
      </c>
      <c r="C73" s="54">
        <v>89.0</v>
      </c>
      <c r="D73" s="54">
        <v>195.0</v>
      </c>
      <c r="E73" s="54">
        <v>226.0</v>
      </c>
      <c r="F73" s="54">
        <f t="shared" si="5"/>
        <v>0.8</v>
      </c>
      <c r="G73" s="55">
        <f t="shared" si="6"/>
        <v>88.250175</v>
      </c>
      <c r="H73" s="55">
        <f t="shared" si="7"/>
        <v>70.60014</v>
      </c>
      <c r="I73" s="54">
        <v>1.0</v>
      </c>
      <c r="J73" s="68">
        <f t="shared" si="8"/>
        <v>70.60014</v>
      </c>
      <c r="K73" s="1"/>
      <c r="L73" s="69"/>
      <c r="M73" s="70"/>
      <c r="N73" s="70"/>
      <c r="O73" s="1"/>
      <c r="P73" s="1"/>
      <c r="Q73" s="4">
        <v>22.5</v>
      </c>
      <c r="R73" s="58">
        <f t="shared" si="9"/>
        <v>2.26</v>
      </c>
      <c r="S73" s="52">
        <f t="shared" si="10"/>
        <v>1</v>
      </c>
      <c r="T73" s="52">
        <f t="shared" si="11"/>
        <v>2.26</v>
      </c>
      <c r="U73" s="60">
        <f t="shared" si="12"/>
        <v>88.250175</v>
      </c>
      <c r="V73" s="58">
        <f t="shared" ref="V73:W73" si="69">C73/100</f>
        <v>0.89</v>
      </c>
      <c r="W73" s="58">
        <f t="shared" si="69"/>
        <v>1.95</v>
      </c>
      <c r="X73" s="58">
        <f t="shared" si="14"/>
        <v>2.26</v>
      </c>
      <c r="Y73" s="61">
        <f t="shared" si="15"/>
        <v>3.92223</v>
      </c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</row>
    <row r="74" ht="27.0" customHeight="1">
      <c r="A74" s="52">
        <v>55.0</v>
      </c>
      <c r="B74" s="62" t="s">
        <v>55</v>
      </c>
      <c r="C74" s="62">
        <v>103.0</v>
      </c>
      <c r="D74" s="62">
        <v>195.0</v>
      </c>
      <c r="E74" s="62">
        <v>196.0</v>
      </c>
      <c r="F74" s="62">
        <f t="shared" si="5"/>
        <v>0</v>
      </c>
      <c r="G74" s="63">
        <f t="shared" si="6"/>
        <v>88.57485</v>
      </c>
      <c r="H74" s="64">
        <f t="shared" si="7"/>
        <v>88.57485</v>
      </c>
      <c r="I74" s="62">
        <v>1.0</v>
      </c>
      <c r="J74" s="68">
        <f t="shared" si="8"/>
        <v>88.57485</v>
      </c>
      <c r="K74" s="1"/>
      <c r="L74" s="69"/>
      <c r="M74" s="70"/>
      <c r="N74" s="70"/>
      <c r="O74" s="1"/>
      <c r="P74" s="1"/>
      <c r="Q74" s="4">
        <v>22.5</v>
      </c>
      <c r="R74" s="58">
        <f t="shared" si="9"/>
        <v>1.96</v>
      </c>
      <c r="S74" s="52">
        <f t="shared" si="10"/>
        <v>1</v>
      </c>
      <c r="T74" s="52">
        <f t="shared" si="11"/>
        <v>1.96</v>
      </c>
      <c r="U74" s="60">
        <f t="shared" si="12"/>
        <v>88.57485</v>
      </c>
      <c r="V74" s="58">
        <f t="shared" ref="V74:W74" si="70">C74/100</f>
        <v>1.03</v>
      </c>
      <c r="W74" s="58">
        <f t="shared" si="70"/>
        <v>1.95</v>
      </c>
      <c r="X74" s="58">
        <f t="shared" si="14"/>
        <v>1.96</v>
      </c>
      <c r="Y74" s="61">
        <f t="shared" si="15"/>
        <v>3.93666</v>
      </c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</row>
    <row r="75" ht="27.0" customHeight="1">
      <c r="A75" s="52">
        <v>56.0</v>
      </c>
      <c r="B75" s="62" t="s">
        <v>55</v>
      </c>
      <c r="C75" s="62">
        <v>101.0</v>
      </c>
      <c r="D75" s="62">
        <v>195.0</v>
      </c>
      <c r="E75" s="62">
        <v>213.0</v>
      </c>
      <c r="F75" s="62">
        <f t="shared" si="5"/>
        <v>0</v>
      </c>
      <c r="G75" s="63">
        <f t="shared" si="6"/>
        <v>94.3882875</v>
      </c>
      <c r="H75" s="64">
        <f t="shared" si="7"/>
        <v>94.3882875</v>
      </c>
      <c r="I75" s="62">
        <v>3.0</v>
      </c>
      <c r="J75" s="68">
        <f t="shared" si="8"/>
        <v>283.1648625</v>
      </c>
      <c r="K75" s="1"/>
      <c r="L75" s="69"/>
      <c r="M75" s="70"/>
      <c r="N75" s="70"/>
      <c r="O75" s="1"/>
      <c r="P75" s="1"/>
      <c r="Q75" s="4">
        <v>22.5</v>
      </c>
      <c r="R75" s="58">
        <f t="shared" si="9"/>
        <v>2.13</v>
      </c>
      <c r="S75" s="52">
        <f t="shared" si="10"/>
        <v>3</v>
      </c>
      <c r="T75" s="52">
        <f t="shared" si="11"/>
        <v>6.39</v>
      </c>
      <c r="U75" s="60">
        <f t="shared" si="12"/>
        <v>94.3882875</v>
      </c>
      <c r="V75" s="58">
        <f t="shared" ref="V75:W75" si="71">C75/100</f>
        <v>1.01</v>
      </c>
      <c r="W75" s="58">
        <f t="shared" si="71"/>
        <v>1.95</v>
      </c>
      <c r="X75" s="58">
        <f t="shared" si="14"/>
        <v>6.39</v>
      </c>
      <c r="Y75" s="61">
        <f t="shared" si="15"/>
        <v>12.585105</v>
      </c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</row>
    <row r="76" ht="27.0" customHeight="1">
      <c r="A76" s="52">
        <v>57.0</v>
      </c>
      <c r="B76" s="62" t="s">
        <v>55</v>
      </c>
      <c r="C76" s="62">
        <v>102.0</v>
      </c>
      <c r="D76" s="62">
        <v>195.0</v>
      </c>
      <c r="E76" s="62">
        <v>197.0</v>
      </c>
      <c r="F76" s="62">
        <f t="shared" si="5"/>
        <v>0</v>
      </c>
      <c r="G76" s="63">
        <f t="shared" si="6"/>
        <v>88.162425</v>
      </c>
      <c r="H76" s="64">
        <f t="shared" si="7"/>
        <v>88.162425</v>
      </c>
      <c r="I76" s="62">
        <v>3.0</v>
      </c>
      <c r="J76" s="68">
        <f t="shared" si="8"/>
        <v>264.487275</v>
      </c>
      <c r="K76" s="1"/>
      <c r="L76" s="69"/>
      <c r="M76" s="70"/>
      <c r="N76" s="70"/>
      <c r="O76" s="1"/>
      <c r="P76" s="1"/>
      <c r="Q76" s="4">
        <v>22.5</v>
      </c>
      <c r="R76" s="58">
        <f t="shared" si="9"/>
        <v>1.97</v>
      </c>
      <c r="S76" s="52">
        <f t="shared" si="10"/>
        <v>3</v>
      </c>
      <c r="T76" s="52">
        <f t="shared" si="11"/>
        <v>5.91</v>
      </c>
      <c r="U76" s="60">
        <f t="shared" si="12"/>
        <v>88.162425</v>
      </c>
      <c r="V76" s="58">
        <f t="shared" ref="V76:W76" si="72">C76/100</f>
        <v>1.02</v>
      </c>
      <c r="W76" s="58">
        <f t="shared" si="72"/>
        <v>1.95</v>
      </c>
      <c r="X76" s="58">
        <f t="shared" si="14"/>
        <v>5.91</v>
      </c>
      <c r="Y76" s="61">
        <f t="shared" si="15"/>
        <v>11.75499</v>
      </c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</row>
    <row r="77" ht="27.0" customHeight="1">
      <c r="A77" s="52">
        <v>58.0</v>
      </c>
      <c r="B77" s="62" t="s">
        <v>55</v>
      </c>
      <c r="C77" s="62">
        <v>100.0</v>
      </c>
      <c r="D77" s="62">
        <v>195.0</v>
      </c>
      <c r="E77" s="62">
        <v>198.0</v>
      </c>
      <c r="F77" s="62">
        <f t="shared" si="5"/>
        <v>0</v>
      </c>
      <c r="G77" s="63">
        <f t="shared" si="6"/>
        <v>86.8725</v>
      </c>
      <c r="H77" s="64">
        <f t="shared" si="7"/>
        <v>86.8725</v>
      </c>
      <c r="I77" s="62">
        <v>5.0</v>
      </c>
      <c r="J77" s="68">
        <f t="shared" si="8"/>
        <v>434.3625</v>
      </c>
      <c r="K77" s="1"/>
      <c r="L77" s="69"/>
      <c r="M77" s="70"/>
      <c r="N77" s="70"/>
      <c r="O77" s="1"/>
      <c r="P77" s="1"/>
      <c r="Q77" s="4">
        <v>22.5</v>
      </c>
      <c r="R77" s="58">
        <f t="shared" si="9"/>
        <v>1.98</v>
      </c>
      <c r="S77" s="52">
        <f t="shared" si="10"/>
        <v>5</v>
      </c>
      <c r="T77" s="52">
        <f t="shared" si="11"/>
        <v>9.9</v>
      </c>
      <c r="U77" s="60">
        <f t="shared" si="12"/>
        <v>86.8725</v>
      </c>
      <c r="V77" s="58">
        <f t="shared" ref="V77:W77" si="73">C77/100</f>
        <v>1</v>
      </c>
      <c r="W77" s="58">
        <f t="shared" si="73"/>
        <v>1.95</v>
      </c>
      <c r="X77" s="58">
        <f t="shared" si="14"/>
        <v>9.9</v>
      </c>
      <c r="Y77" s="61">
        <f t="shared" si="15"/>
        <v>19.305</v>
      </c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</row>
    <row r="78" ht="27.0" customHeight="1">
      <c r="A78" s="52">
        <v>59.0</v>
      </c>
      <c r="B78" s="62" t="s">
        <v>55</v>
      </c>
      <c r="C78" s="62">
        <v>100.0</v>
      </c>
      <c r="D78" s="62">
        <v>195.0</v>
      </c>
      <c r="E78" s="62">
        <v>212.0</v>
      </c>
      <c r="F78" s="62">
        <f t="shared" si="5"/>
        <v>0</v>
      </c>
      <c r="G78" s="63">
        <f t="shared" si="6"/>
        <v>93.015</v>
      </c>
      <c r="H78" s="64">
        <f t="shared" si="7"/>
        <v>93.015</v>
      </c>
      <c r="I78" s="62">
        <v>18.0</v>
      </c>
      <c r="J78" s="68">
        <f t="shared" si="8"/>
        <v>1674.27</v>
      </c>
      <c r="K78" s="1"/>
      <c r="L78" s="69"/>
      <c r="M78" s="70"/>
      <c r="N78" s="70"/>
      <c r="O78" s="1"/>
      <c r="P78" s="1"/>
      <c r="Q78" s="4">
        <v>22.5</v>
      </c>
      <c r="R78" s="58">
        <f t="shared" si="9"/>
        <v>2.12</v>
      </c>
      <c r="S78" s="52">
        <f t="shared" si="10"/>
        <v>18</v>
      </c>
      <c r="T78" s="52">
        <f t="shared" si="11"/>
        <v>38.16</v>
      </c>
      <c r="U78" s="60">
        <f t="shared" si="12"/>
        <v>93.015</v>
      </c>
      <c r="V78" s="58">
        <f t="shared" ref="V78:W78" si="74">C78/100</f>
        <v>1</v>
      </c>
      <c r="W78" s="58">
        <f t="shared" si="74"/>
        <v>1.95</v>
      </c>
      <c r="X78" s="58">
        <f t="shared" si="14"/>
        <v>38.16</v>
      </c>
      <c r="Y78" s="61">
        <f t="shared" si="15"/>
        <v>74.412</v>
      </c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</row>
    <row r="79" ht="27.0" customHeight="1">
      <c r="A79" s="52">
        <v>60.0</v>
      </c>
      <c r="B79" s="62" t="s">
        <v>55</v>
      </c>
      <c r="C79" s="62">
        <v>100.0</v>
      </c>
      <c r="D79" s="62">
        <v>195.0</v>
      </c>
      <c r="E79" s="62">
        <v>227.0</v>
      </c>
      <c r="F79" s="62">
        <f t="shared" si="5"/>
        <v>0</v>
      </c>
      <c r="G79" s="63">
        <f t="shared" si="6"/>
        <v>99.59625</v>
      </c>
      <c r="H79" s="64">
        <f t="shared" si="7"/>
        <v>99.59625</v>
      </c>
      <c r="I79" s="62">
        <v>1.0</v>
      </c>
      <c r="J79" s="68">
        <f t="shared" si="8"/>
        <v>99.59625</v>
      </c>
      <c r="K79" s="1"/>
      <c r="L79" s="69"/>
      <c r="M79" s="70"/>
      <c r="N79" s="70"/>
      <c r="O79" s="1"/>
      <c r="P79" s="1"/>
      <c r="Q79" s="4">
        <v>22.5</v>
      </c>
      <c r="R79" s="58">
        <f t="shared" si="9"/>
        <v>2.27</v>
      </c>
      <c r="S79" s="52">
        <f t="shared" si="10"/>
        <v>1</v>
      </c>
      <c r="T79" s="52">
        <f t="shared" si="11"/>
        <v>2.27</v>
      </c>
      <c r="U79" s="60">
        <f t="shared" si="12"/>
        <v>99.59625</v>
      </c>
      <c r="V79" s="58">
        <f t="shared" ref="V79:W79" si="75">C79/100</f>
        <v>1</v>
      </c>
      <c r="W79" s="58">
        <f t="shared" si="75"/>
        <v>1.95</v>
      </c>
      <c r="X79" s="58">
        <f t="shared" si="14"/>
        <v>2.27</v>
      </c>
      <c r="Y79" s="61">
        <f t="shared" si="15"/>
        <v>4.4265</v>
      </c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</row>
    <row r="80" ht="27.0" customHeight="1">
      <c r="A80" s="52">
        <v>61.0</v>
      </c>
      <c r="B80" s="62" t="s">
        <v>55</v>
      </c>
      <c r="C80" s="62">
        <v>100.0</v>
      </c>
      <c r="D80" s="62">
        <v>195.0</v>
      </c>
      <c r="E80" s="62">
        <v>213.0</v>
      </c>
      <c r="F80" s="62">
        <f t="shared" si="5"/>
        <v>0</v>
      </c>
      <c r="G80" s="63">
        <f t="shared" si="6"/>
        <v>93.45375</v>
      </c>
      <c r="H80" s="64">
        <f t="shared" si="7"/>
        <v>93.45375</v>
      </c>
      <c r="I80" s="62">
        <v>3.0</v>
      </c>
      <c r="J80" s="68">
        <f t="shared" si="8"/>
        <v>280.36125</v>
      </c>
      <c r="K80" s="1"/>
      <c r="L80" s="69"/>
      <c r="M80" s="70"/>
      <c r="N80" s="70"/>
      <c r="O80" s="1"/>
      <c r="P80" s="1"/>
      <c r="Q80" s="4">
        <v>22.5</v>
      </c>
      <c r="R80" s="58">
        <f t="shared" si="9"/>
        <v>2.13</v>
      </c>
      <c r="S80" s="52">
        <f t="shared" si="10"/>
        <v>3</v>
      </c>
      <c r="T80" s="52">
        <f t="shared" si="11"/>
        <v>6.39</v>
      </c>
      <c r="U80" s="60">
        <f t="shared" si="12"/>
        <v>93.45375</v>
      </c>
      <c r="V80" s="58">
        <f t="shared" ref="V80:W80" si="76">C80/100</f>
        <v>1</v>
      </c>
      <c r="W80" s="58">
        <f t="shared" si="76"/>
        <v>1.95</v>
      </c>
      <c r="X80" s="58">
        <f t="shared" si="14"/>
        <v>6.39</v>
      </c>
      <c r="Y80" s="61">
        <f t="shared" si="15"/>
        <v>12.4605</v>
      </c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</row>
    <row r="81" ht="27.0" customHeight="1">
      <c r="A81" s="52">
        <v>62.0</v>
      </c>
      <c r="B81" s="62" t="s">
        <v>55</v>
      </c>
      <c r="C81" s="62">
        <v>101.0</v>
      </c>
      <c r="D81" s="62">
        <v>195.0</v>
      </c>
      <c r="E81" s="62">
        <v>211.0</v>
      </c>
      <c r="F81" s="62">
        <f t="shared" si="5"/>
        <v>0</v>
      </c>
      <c r="G81" s="63">
        <f t="shared" si="6"/>
        <v>93.5020125</v>
      </c>
      <c r="H81" s="64">
        <f t="shared" si="7"/>
        <v>93.5020125</v>
      </c>
      <c r="I81" s="62">
        <v>4.0</v>
      </c>
      <c r="J81" s="68">
        <f t="shared" si="8"/>
        <v>374.00805</v>
      </c>
      <c r="K81" s="1"/>
      <c r="L81" s="69"/>
      <c r="M81" s="70"/>
      <c r="N81" s="70"/>
      <c r="O81" s="1"/>
      <c r="P81" s="1"/>
      <c r="Q81" s="4">
        <v>22.5</v>
      </c>
      <c r="R81" s="58">
        <f t="shared" si="9"/>
        <v>2.11</v>
      </c>
      <c r="S81" s="52">
        <f t="shared" si="10"/>
        <v>4</v>
      </c>
      <c r="T81" s="52">
        <f t="shared" si="11"/>
        <v>8.44</v>
      </c>
      <c r="U81" s="60">
        <f t="shared" si="12"/>
        <v>93.5020125</v>
      </c>
      <c r="V81" s="58">
        <f t="shared" ref="V81:W81" si="77">C81/100</f>
        <v>1.01</v>
      </c>
      <c r="W81" s="58">
        <f t="shared" si="77"/>
        <v>1.95</v>
      </c>
      <c r="X81" s="58">
        <f t="shared" si="14"/>
        <v>8.44</v>
      </c>
      <c r="Y81" s="61">
        <f t="shared" si="15"/>
        <v>16.62258</v>
      </c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</row>
    <row r="82" ht="27.0" customHeight="1">
      <c r="A82" s="52">
        <v>63.0</v>
      </c>
      <c r="B82" s="62" t="s">
        <v>55</v>
      </c>
      <c r="C82" s="62">
        <v>101.0</v>
      </c>
      <c r="D82" s="62">
        <v>195.0</v>
      </c>
      <c r="E82" s="62">
        <v>212.0</v>
      </c>
      <c r="F82" s="62">
        <f t="shared" si="5"/>
        <v>0</v>
      </c>
      <c r="G82" s="63">
        <f t="shared" si="6"/>
        <v>93.94515</v>
      </c>
      <c r="H82" s="64">
        <f t="shared" si="7"/>
        <v>93.94515</v>
      </c>
      <c r="I82" s="62">
        <v>5.0</v>
      </c>
      <c r="J82" s="68">
        <f t="shared" si="8"/>
        <v>469.72575</v>
      </c>
      <c r="K82" s="1"/>
      <c r="L82" s="69"/>
      <c r="M82" s="70"/>
      <c r="N82" s="70"/>
      <c r="O82" s="1"/>
      <c r="P82" s="1"/>
      <c r="Q82" s="4">
        <v>22.5</v>
      </c>
      <c r="R82" s="58">
        <f t="shared" si="9"/>
        <v>2.12</v>
      </c>
      <c r="S82" s="52">
        <f t="shared" si="10"/>
        <v>5</v>
      </c>
      <c r="T82" s="52">
        <f t="shared" si="11"/>
        <v>10.6</v>
      </c>
      <c r="U82" s="60">
        <f t="shared" si="12"/>
        <v>93.94515</v>
      </c>
      <c r="V82" s="58">
        <f t="shared" ref="V82:W82" si="78">C82/100</f>
        <v>1.01</v>
      </c>
      <c r="W82" s="58">
        <f t="shared" si="78"/>
        <v>1.95</v>
      </c>
      <c r="X82" s="58">
        <f t="shared" si="14"/>
        <v>10.6</v>
      </c>
      <c r="Y82" s="61">
        <f t="shared" si="15"/>
        <v>20.8767</v>
      </c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</row>
    <row r="83" ht="27.0" customHeight="1">
      <c r="A83" s="52">
        <v>64.0</v>
      </c>
      <c r="B83" s="62" t="s">
        <v>55</v>
      </c>
      <c r="C83" s="62">
        <v>102.0</v>
      </c>
      <c r="D83" s="62">
        <v>195.0</v>
      </c>
      <c r="E83" s="62">
        <v>226.0</v>
      </c>
      <c r="F83" s="62">
        <f t="shared" si="5"/>
        <v>0</v>
      </c>
      <c r="G83" s="63">
        <f t="shared" si="6"/>
        <v>101.14065</v>
      </c>
      <c r="H83" s="64">
        <f t="shared" si="7"/>
        <v>101.14065</v>
      </c>
      <c r="I83" s="62">
        <v>1.0</v>
      </c>
      <c r="J83" s="68">
        <f t="shared" si="8"/>
        <v>101.14065</v>
      </c>
      <c r="K83" s="1"/>
      <c r="L83" s="69"/>
      <c r="M83" s="70"/>
      <c r="N83" s="70"/>
      <c r="O83" s="1"/>
      <c r="P83" s="1"/>
      <c r="Q83" s="4">
        <v>22.5</v>
      </c>
      <c r="R83" s="58">
        <f t="shared" si="9"/>
        <v>2.26</v>
      </c>
      <c r="S83" s="52">
        <f t="shared" si="10"/>
        <v>1</v>
      </c>
      <c r="T83" s="52">
        <f t="shared" si="11"/>
        <v>2.26</v>
      </c>
      <c r="U83" s="60">
        <f t="shared" si="12"/>
        <v>101.14065</v>
      </c>
      <c r="V83" s="58">
        <f t="shared" ref="V83:W83" si="79">C83/100</f>
        <v>1.02</v>
      </c>
      <c r="W83" s="58">
        <f t="shared" si="79"/>
        <v>1.95</v>
      </c>
      <c r="X83" s="58">
        <f t="shared" si="14"/>
        <v>2.26</v>
      </c>
      <c r="Y83" s="61">
        <f t="shared" si="15"/>
        <v>4.49514</v>
      </c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</row>
    <row r="84" ht="27.0" customHeight="1">
      <c r="A84" s="52">
        <v>65.0</v>
      </c>
      <c r="B84" s="62" t="s">
        <v>55</v>
      </c>
      <c r="C84" s="62">
        <v>98.0</v>
      </c>
      <c r="D84" s="62">
        <v>195.0</v>
      </c>
      <c r="E84" s="62">
        <v>227.0</v>
      </c>
      <c r="F84" s="62">
        <f t="shared" si="5"/>
        <v>0</v>
      </c>
      <c r="G84" s="63">
        <f t="shared" si="6"/>
        <v>97.604325</v>
      </c>
      <c r="H84" s="64">
        <f t="shared" si="7"/>
        <v>97.604325</v>
      </c>
      <c r="I84" s="62">
        <v>1.0</v>
      </c>
      <c r="J84" s="68">
        <f t="shared" si="8"/>
        <v>97.604325</v>
      </c>
      <c r="K84" s="1"/>
      <c r="L84" s="69"/>
      <c r="M84" s="70"/>
      <c r="N84" s="70"/>
      <c r="O84" s="1"/>
      <c r="P84" s="1"/>
      <c r="Q84" s="4">
        <v>22.5</v>
      </c>
      <c r="R84" s="58">
        <f t="shared" si="9"/>
        <v>2.27</v>
      </c>
      <c r="S84" s="52">
        <f t="shared" si="10"/>
        <v>1</v>
      </c>
      <c r="T84" s="52">
        <f t="shared" si="11"/>
        <v>2.27</v>
      </c>
      <c r="U84" s="60">
        <f t="shared" si="12"/>
        <v>97.604325</v>
      </c>
      <c r="V84" s="58">
        <f t="shared" ref="V84:W84" si="80">C84/100</f>
        <v>0.98</v>
      </c>
      <c r="W84" s="58">
        <f t="shared" si="80"/>
        <v>1.95</v>
      </c>
      <c r="X84" s="58">
        <f t="shared" si="14"/>
        <v>2.27</v>
      </c>
      <c r="Y84" s="61">
        <f t="shared" si="15"/>
        <v>4.33797</v>
      </c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</row>
    <row r="85" ht="27.0" customHeight="1">
      <c r="A85" s="52">
        <v>66.0</v>
      </c>
      <c r="B85" s="62" t="s">
        <v>55</v>
      </c>
      <c r="C85" s="62">
        <v>100.0</v>
      </c>
      <c r="D85" s="62">
        <v>195.0</v>
      </c>
      <c r="E85" s="62">
        <v>196.0</v>
      </c>
      <c r="F85" s="62">
        <f t="shared" si="5"/>
        <v>0</v>
      </c>
      <c r="G85" s="63">
        <f t="shared" si="6"/>
        <v>85.995</v>
      </c>
      <c r="H85" s="64">
        <f t="shared" si="7"/>
        <v>85.995</v>
      </c>
      <c r="I85" s="62">
        <v>7.0</v>
      </c>
      <c r="J85" s="68">
        <f t="shared" si="8"/>
        <v>601.965</v>
      </c>
      <c r="K85" s="1"/>
      <c r="L85" s="69"/>
      <c r="M85" s="70"/>
      <c r="N85" s="70"/>
      <c r="O85" s="1"/>
      <c r="P85" s="1"/>
      <c r="Q85" s="4">
        <v>22.5</v>
      </c>
      <c r="R85" s="58">
        <f t="shared" si="9"/>
        <v>1.96</v>
      </c>
      <c r="S85" s="52">
        <f t="shared" si="10"/>
        <v>7</v>
      </c>
      <c r="T85" s="52">
        <f t="shared" si="11"/>
        <v>13.72</v>
      </c>
      <c r="U85" s="60">
        <f t="shared" si="12"/>
        <v>85.995</v>
      </c>
      <c r="V85" s="58">
        <f t="shared" ref="V85:W85" si="81">C85/100</f>
        <v>1</v>
      </c>
      <c r="W85" s="58">
        <f t="shared" si="81"/>
        <v>1.95</v>
      </c>
      <c r="X85" s="58">
        <f t="shared" si="14"/>
        <v>13.72</v>
      </c>
      <c r="Y85" s="61">
        <f t="shared" si="15"/>
        <v>26.754</v>
      </c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</row>
    <row r="86" ht="27.0" customHeight="1">
      <c r="A86" s="52">
        <v>67.0</v>
      </c>
      <c r="B86" s="62" t="s">
        <v>55</v>
      </c>
      <c r="C86" s="62">
        <v>100.0</v>
      </c>
      <c r="D86" s="62">
        <v>195.0</v>
      </c>
      <c r="E86" s="62">
        <v>197.0</v>
      </c>
      <c r="F86" s="62">
        <f t="shared" si="5"/>
        <v>0</v>
      </c>
      <c r="G86" s="63">
        <f t="shared" si="6"/>
        <v>86.43375</v>
      </c>
      <c r="H86" s="64">
        <f t="shared" si="7"/>
        <v>86.43375</v>
      </c>
      <c r="I86" s="62">
        <v>14.0</v>
      </c>
      <c r="J86" s="68">
        <f t="shared" si="8"/>
        <v>1210.0725</v>
      </c>
      <c r="K86" s="1"/>
      <c r="L86" s="69"/>
      <c r="M86" s="70"/>
      <c r="N86" s="70"/>
      <c r="O86" s="1"/>
      <c r="P86" s="1"/>
      <c r="Q86" s="4">
        <v>22.5</v>
      </c>
      <c r="R86" s="58">
        <f t="shared" si="9"/>
        <v>1.97</v>
      </c>
      <c r="S86" s="52">
        <f t="shared" si="10"/>
        <v>14</v>
      </c>
      <c r="T86" s="52">
        <f t="shared" si="11"/>
        <v>27.58</v>
      </c>
      <c r="U86" s="60">
        <f t="shared" si="12"/>
        <v>86.43375</v>
      </c>
      <c r="V86" s="58">
        <f t="shared" ref="V86:W86" si="82">C86/100</f>
        <v>1</v>
      </c>
      <c r="W86" s="58">
        <f t="shared" si="82"/>
        <v>1.95</v>
      </c>
      <c r="X86" s="58">
        <f t="shared" si="14"/>
        <v>27.58</v>
      </c>
      <c r="Y86" s="61">
        <f t="shared" si="15"/>
        <v>53.781</v>
      </c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</row>
    <row r="87" ht="27.0" customHeight="1">
      <c r="A87" s="52">
        <v>68.0</v>
      </c>
      <c r="B87" s="62" t="s">
        <v>55</v>
      </c>
      <c r="C87" s="62">
        <v>101.0</v>
      </c>
      <c r="D87" s="62">
        <v>195.0</v>
      </c>
      <c r="E87" s="62">
        <v>196.0</v>
      </c>
      <c r="F87" s="62">
        <f t="shared" si="5"/>
        <v>0</v>
      </c>
      <c r="G87" s="63">
        <f t="shared" si="6"/>
        <v>86.85495</v>
      </c>
      <c r="H87" s="64">
        <f t="shared" si="7"/>
        <v>86.85495</v>
      </c>
      <c r="I87" s="62">
        <v>3.0</v>
      </c>
      <c r="J87" s="68">
        <f t="shared" si="8"/>
        <v>260.56485</v>
      </c>
      <c r="K87" s="1"/>
      <c r="L87" s="69"/>
      <c r="M87" s="70"/>
      <c r="N87" s="70"/>
      <c r="O87" s="1"/>
      <c r="P87" s="1"/>
      <c r="Q87" s="4">
        <v>22.5</v>
      </c>
      <c r="R87" s="58">
        <f t="shared" si="9"/>
        <v>1.96</v>
      </c>
      <c r="S87" s="52">
        <f t="shared" si="10"/>
        <v>3</v>
      </c>
      <c r="T87" s="52">
        <f t="shared" si="11"/>
        <v>5.88</v>
      </c>
      <c r="U87" s="60">
        <f t="shared" si="12"/>
        <v>86.85495</v>
      </c>
      <c r="V87" s="58">
        <f t="shared" ref="V87:W87" si="83">C87/100</f>
        <v>1.01</v>
      </c>
      <c r="W87" s="58">
        <f t="shared" si="83"/>
        <v>1.95</v>
      </c>
      <c r="X87" s="58">
        <f t="shared" si="14"/>
        <v>5.88</v>
      </c>
      <c r="Y87" s="61">
        <f t="shared" si="15"/>
        <v>11.58066</v>
      </c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</row>
    <row r="88" ht="27.0" customHeight="1">
      <c r="A88" s="52">
        <v>69.0</v>
      </c>
      <c r="B88" s="62" t="s">
        <v>55</v>
      </c>
      <c r="C88" s="62">
        <v>101.0</v>
      </c>
      <c r="D88" s="62">
        <v>195.0</v>
      </c>
      <c r="E88" s="62">
        <v>198.0</v>
      </c>
      <c r="F88" s="62">
        <f t="shared" si="5"/>
        <v>0</v>
      </c>
      <c r="G88" s="63">
        <f t="shared" si="6"/>
        <v>87.741225</v>
      </c>
      <c r="H88" s="64">
        <f t="shared" si="7"/>
        <v>87.741225</v>
      </c>
      <c r="I88" s="62">
        <v>1.0</v>
      </c>
      <c r="J88" s="68">
        <f t="shared" si="8"/>
        <v>87.741225</v>
      </c>
      <c r="K88" s="1"/>
      <c r="L88" s="69"/>
      <c r="M88" s="70"/>
      <c r="N88" s="70"/>
      <c r="O88" s="1"/>
      <c r="P88" s="1"/>
      <c r="Q88" s="4">
        <v>22.5</v>
      </c>
      <c r="R88" s="58">
        <f t="shared" si="9"/>
        <v>1.98</v>
      </c>
      <c r="S88" s="52">
        <f t="shared" si="10"/>
        <v>1</v>
      </c>
      <c r="T88" s="52">
        <f t="shared" si="11"/>
        <v>1.98</v>
      </c>
      <c r="U88" s="60">
        <f t="shared" si="12"/>
        <v>87.741225</v>
      </c>
      <c r="V88" s="58">
        <f t="shared" ref="V88:W88" si="84">C88/100</f>
        <v>1.01</v>
      </c>
      <c r="W88" s="58">
        <f t="shared" si="84"/>
        <v>1.95</v>
      </c>
      <c r="X88" s="58">
        <f t="shared" si="14"/>
        <v>1.98</v>
      </c>
      <c r="Y88" s="61">
        <f t="shared" si="15"/>
        <v>3.89961</v>
      </c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</row>
    <row r="89" ht="27.0" customHeight="1">
      <c r="A89" s="52">
        <v>70.0</v>
      </c>
      <c r="B89" s="62" t="s">
        <v>55</v>
      </c>
      <c r="C89" s="62">
        <v>101.0</v>
      </c>
      <c r="D89" s="62">
        <v>195.0</v>
      </c>
      <c r="E89" s="62">
        <v>197.0</v>
      </c>
      <c r="F89" s="62">
        <f t="shared" si="5"/>
        <v>0</v>
      </c>
      <c r="G89" s="63">
        <f t="shared" si="6"/>
        <v>87.2980875</v>
      </c>
      <c r="H89" s="64">
        <f t="shared" si="7"/>
        <v>87.2980875</v>
      </c>
      <c r="I89" s="62">
        <v>2.0</v>
      </c>
      <c r="J89" s="68">
        <f t="shared" si="8"/>
        <v>174.596175</v>
      </c>
      <c r="K89" s="1"/>
      <c r="L89" s="69"/>
      <c r="M89" s="70"/>
      <c r="N89" s="70"/>
      <c r="O89" s="1"/>
      <c r="P89" s="1"/>
      <c r="Q89" s="4">
        <v>22.5</v>
      </c>
      <c r="R89" s="58">
        <f t="shared" si="9"/>
        <v>1.97</v>
      </c>
      <c r="S89" s="52">
        <f t="shared" si="10"/>
        <v>2</v>
      </c>
      <c r="T89" s="52">
        <f t="shared" si="11"/>
        <v>3.94</v>
      </c>
      <c r="U89" s="60">
        <f t="shared" si="12"/>
        <v>87.2980875</v>
      </c>
      <c r="V89" s="58">
        <f t="shared" ref="V89:W89" si="85">C89/100</f>
        <v>1.01</v>
      </c>
      <c r="W89" s="58">
        <f t="shared" si="85"/>
        <v>1.95</v>
      </c>
      <c r="X89" s="58">
        <f t="shared" si="14"/>
        <v>3.94</v>
      </c>
      <c r="Y89" s="61">
        <f t="shared" si="15"/>
        <v>7.75983</v>
      </c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</row>
    <row r="90" ht="27.0" customHeight="1">
      <c r="A90" s="52">
        <v>71.0</v>
      </c>
      <c r="B90" s="62" t="s">
        <v>55</v>
      </c>
      <c r="C90" s="62">
        <v>90.0</v>
      </c>
      <c r="D90" s="62">
        <v>195.0</v>
      </c>
      <c r="E90" s="62">
        <v>210.0</v>
      </c>
      <c r="F90" s="62">
        <f t="shared" si="5"/>
        <v>0</v>
      </c>
      <c r="G90" s="63">
        <f t="shared" si="6"/>
        <v>82.92375</v>
      </c>
      <c r="H90" s="64">
        <f t="shared" si="7"/>
        <v>82.92375</v>
      </c>
      <c r="I90" s="62">
        <v>1.0</v>
      </c>
      <c r="J90" s="68">
        <f t="shared" si="8"/>
        <v>82.92375</v>
      </c>
      <c r="K90" s="1"/>
      <c r="L90" s="69"/>
      <c r="M90" s="70"/>
      <c r="N90" s="70"/>
      <c r="O90" s="1"/>
      <c r="P90" s="1"/>
      <c r="Q90" s="4">
        <v>22.5</v>
      </c>
      <c r="R90" s="58">
        <f t="shared" si="9"/>
        <v>2.1</v>
      </c>
      <c r="S90" s="52">
        <f t="shared" si="10"/>
        <v>1</v>
      </c>
      <c r="T90" s="52">
        <f t="shared" si="11"/>
        <v>2.1</v>
      </c>
      <c r="U90" s="60">
        <f t="shared" si="12"/>
        <v>82.92375</v>
      </c>
      <c r="V90" s="58">
        <f t="shared" ref="V90:W90" si="86">C90/100</f>
        <v>0.9</v>
      </c>
      <c r="W90" s="58">
        <f t="shared" si="86"/>
        <v>1.95</v>
      </c>
      <c r="X90" s="58">
        <f t="shared" si="14"/>
        <v>2.1</v>
      </c>
      <c r="Y90" s="61">
        <f t="shared" si="15"/>
        <v>3.6855</v>
      </c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</row>
    <row r="91" ht="27.0" customHeight="1">
      <c r="A91" s="52">
        <v>72.0</v>
      </c>
      <c r="B91" s="62" t="s">
        <v>55</v>
      </c>
      <c r="C91" s="62">
        <v>102.0</v>
      </c>
      <c r="D91" s="62">
        <v>195.0</v>
      </c>
      <c r="E91" s="62">
        <v>211.0</v>
      </c>
      <c r="F91" s="62">
        <f t="shared" si="5"/>
        <v>0</v>
      </c>
      <c r="G91" s="63">
        <f t="shared" si="6"/>
        <v>94.427775</v>
      </c>
      <c r="H91" s="64">
        <f t="shared" si="7"/>
        <v>94.427775</v>
      </c>
      <c r="I91" s="62">
        <v>1.0</v>
      </c>
      <c r="J91" s="68">
        <f t="shared" si="8"/>
        <v>94.427775</v>
      </c>
      <c r="K91" s="1"/>
      <c r="L91" s="69"/>
      <c r="M91" s="70"/>
      <c r="N91" s="70"/>
      <c r="O91" s="1"/>
      <c r="P91" s="1"/>
      <c r="Q91" s="4">
        <v>22.5</v>
      </c>
      <c r="R91" s="58">
        <f t="shared" si="9"/>
        <v>2.11</v>
      </c>
      <c r="S91" s="52">
        <f t="shared" si="10"/>
        <v>1</v>
      </c>
      <c r="T91" s="52">
        <f t="shared" si="11"/>
        <v>2.11</v>
      </c>
      <c r="U91" s="60">
        <f t="shared" si="12"/>
        <v>94.427775</v>
      </c>
      <c r="V91" s="58">
        <f t="shared" ref="V91:W91" si="87">C91/100</f>
        <v>1.02</v>
      </c>
      <c r="W91" s="58">
        <f t="shared" si="87"/>
        <v>1.95</v>
      </c>
      <c r="X91" s="58">
        <f t="shared" si="14"/>
        <v>2.11</v>
      </c>
      <c r="Y91" s="61">
        <f t="shared" si="15"/>
        <v>4.19679</v>
      </c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</row>
    <row r="92" ht="27.0" customHeight="1">
      <c r="A92" s="52">
        <v>73.0</v>
      </c>
      <c r="B92" s="62" t="s">
        <v>55</v>
      </c>
      <c r="C92" s="62">
        <v>100.0</v>
      </c>
      <c r="D92" s="62">
        <v>195.0</v>
      </c>
      <c r="E92" s="62">
        <v>211.0</v>
      </c>
      <c r="F92" s="62">
        <f t="shared" si="5"/>
        <v>0</v>
      </c>
      <c r="G92" s="63">
        <f t="shared" si="6"/>
        <v>92.57625</v>
      </c>
      <c r="H92" s="64">
        <f t="shared" si="7"/>
        <v>92.57625</v>
      </c>
      <c r="I92" s="62">
        <v>2.0</v>
      </c>
      <c r="J92" s="68">
        <f t="shared" si="8"/>
        <v>185.1525</v>
      </c>
      <c r="K92" s="1"/>
      <c r="L92" s="69"/>
      <c r="M92" s="70"/>
      <c r="N92" s="70"/>
      <c r="O92" s="1"/>
      <c r="P92" s="1"/>
      <c r="Q92" s="4">
        <v>22.5</v>
      </c>
      <c r="R92" s="58">
        <f t="shared" si="9"/>
        <v>2.11</v>
      </c>
      <c r="S92" s="52">
        <f t="shared" si="10"/>
        <v>2</v>
      </c>
      <c r="T92" s="52">
        <f t="shared" si="11"/>
        <v>4.22</v>
      </c>
      <c r="U92" s="60">
        <f t="shared" si="12"/>
        <v>92.57625</v>
      </c>
      <c r="V92" s="58">
        <f t="shared" ref="V92:W92" si="88">C92/100</f>
        <v>1</v>
      </c>
      <c r="W92" s="58">
        <f t="shared" si="88"/>
        <v>1.95</v>
      </c>
      <c r="X92" s="58">
        <f t="shared" si="14"/>
        <v>4.22</v>
      </c>
      <c r="Y92" s="61">
        <f t="shared" si="15"/>
        <v>8.229</v>
      </c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</row>
    <row r="93" ht="27.0" customHeight="1">
      <c r="A93" s="52">
        <v>74.0</v>
      </c>
      <c r="B93" s="62" t="s">
        <v>55</v>
      </c>
      <c r="C93" s="62">
        <v>82.0</v>
      </c>
      <c r="D93" s="62">
        <v>195.0</v>
      </c>
      <c r="E93" s="62">
        <v>154.0</v>
      </c>
      <c r="F93" s="62">
        <f t="shared" si="5"/>
        <v>0</v>
      </c>
      <c r="G93" s="63">
        <f t="shared" si="6"/>
        <v>55.40535</v>
      </c>
      <c r="H93" s="64">
        <f t="shared" si="7"/>
        <v>55.40535</v>
      </c>
      <c r="I93" s="62">
        <v>1.0</v>
      </c>
      <c r="J93" s="68">
        <f t="shared" si="8"/>
        <v>55.40535</v>
      </c>
      <c r="K93" s="1"/>
      <c r="L93" s="69"/>
      <c r="M93" s="70"/>
      <c r="N93" s="70"/>
      <c r="O93" s="1"/>
      <c r="P93" s="1"/>
      <c r="Q93" s="4">
        <v>22.5</v>
      </c>
      <c r="R93" s="58">
        <f t="shared" si="9"/>
        <v>1.54</v>
      </c>
      <c r="S93" s="52">
        <f t="shared" si="10"/>
        <v>1</v>
      </c>
      <c r="T93" s="52">
        <f t="shared" si="11"/>
        <v>1.54</v>
      </c>
      <c r="U93" s="60">
        <f t="shared" si="12"/>
        <v>55.40535</v>
      </c>
      <c r="V93" s="58">
        <f t="shared" ref="V93:W93" si="89">C93/100</f>
        <v>0.82</v>
      </c>
      <c r="W93" s="58">
        <f t="shared" si="89"/>
        <v>1.95</v>
      </c>
      <c r="X93" s="58">
        <f t="shared" si="14"/>
        <v>1.54</v>
      </c>
      <c r="Y93" s="61">
        <f t="shared" si="15"/>
        <v>2.46246</v>
      </c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</row>
    <row r="94" ht="27.0" customHeight="1">
      <c r="A94" s="52">
        <v>75.0</v>
      </c>
      <c r="B94" s="62" t="s">
        <v>55</v>
      </c>
      <c r="C94" s="62">
        <v>82.0</v>
      </c>
      <c r="D94" s="62">
        <v>195.0</v>
      </c>
      <c r="E94" s="62">
        <v>154.0</v>
      </c>
      <c r="F94" s="62">
        <f t="shared" si="5"/>
        <v>0</v>
      </c>
      <c r="G94" s="63">
        <f t="shared" si="6"/>
        <v>55.40535</v>
      </c>
      <c r="H94" s="64">
        <f t="shared" si="7"/>
        <v>55.40535</v>
      </c>
      <c r="I94" s="62">
        <v>1.0</v>
      </c>
      <c r="J94" s="68">
        <f t="shared" si="8"/>
        <v>55.40535</v>
      </c>
      <c r="K94" s="1"/>
      <c r="L94" s="69"/>
      <c r="M94" s="70"/>
      <c r="N94" s="70"/>
      <c r="O94" s="1"/>
      <c r="P94" s="1"/>
      <c r="Q94" s="4">
        <v>22.5</v>
      </c>
      <c r="R94" s="58">
        <f t="shared" si="9"/>
        <v>1.54</v>
      </c>
      <c r="S94" s="52">
        <f t="shared" si="10"/>
        <v>1</v>
      </c>
      <c r="T94" s="52">
        <f t="shared" si="11"/>
        <v>1.54</v>
      </c>
      <c r="U94" s="60">
        <f t="shared" si="12"/>
        <v>55.40535</v>
      </c>
      <c r="V94" s="58">
        <f t="shared" ref="V94:W94" si="90">C94/100</f>
        <v>0.82</v>
      </c>
      <c r="W94" s="58">
        <f t="shared" si="90"/>
        <v>1.95</v>
      </c>
      <c r="X94" s="58">
        <f t="shared" si="14"/>
        <v>1.54</v>
      </c>
      <c r="Y94" s="61">
        <f t="shared" si="15"/>
        <v>2.46246</v>
      </c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</row>
    <row r="95" ht="27.0" customHeight="1">
      <c r="A95" s="52">
        <v>76.0</v>
      </c>
      <c r="B95" s="62" t="s">
        <v>55</v>
      </c>
      <c r="C95" s="62">
        <v>99.0</v>
      </c>
      <c r="D95" s="62">
        <v>195.0</v>
      </c>
      <c r="E95" s="62">
        <v>226.0</v>
      </c>
      <c r="F95" s="62">
        <f t="shared" si="5"/>
        <v>0</v>
      </c>
      <c r="G95" s="63">
        <f t="shared" si="6"/>
        <v>98.165925</v>
      </c>
      <c r="H95" s="64">
        <f t="shared" si="7"/>
        <v>98.165925</v>
      </c>
      <c r="I95" s="62">
        <v>1.0</v>
      </c>
      <c r="J95" s="68">
        <f t="shared" si="8"/>
        <v>98.165925</v>
      </c>
      <c r="K95" s="1"/>
      <c r="L95" s="69"/>
      <c r="M95" s="70"/>
      <c r="N95" s="70"/>
      <c r="O95" s="1"/>
      <c r="P95" s="1"/>
      <c r="Q95" s="4">
        <v>22.5</v>
      </c>
      <c r="R95" s="58">
        <f t="shared" si="9"/>
        <v>2.26</v>
      </c>
      <c r="S95" s="52">
        <f t="shared" si="10"/>
        <v>1</v>
      </c>
      <c r="T95" s="52">
        <f t="shared" si="11"/>
        <v>2.26</v>
      </c>
      <c r="U95" s="60">
        <f t="shared" si="12"/>
        <v>98.165925</v>
      </c>
      <c r="V95" s="58">
        <f t="shared" ref="V95:W95" si="91">C95/100</f>
        <v>0.99</v>
      </c>
      <c r="W95" s="58">
        <f t="shared" si="91"/>
        <v>1.95</v>
      </c>
      <c r="X95" s="58">
        <f t="shared" si="14"/>
        <v>2.26</v>
      </c>
      <c r="Y95" s="61">
        <f t="shared" si="15"/>
        <v>4.36293</v>
      </c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</row>
    <row r="96" ht="27.0" customHeight="1">
      <c r="A96" s="52">
        <v>77.0</v>
      </c>
      <c r="B96" s="62" t="s">
        <v>55</v>
      </c>
      <c r="C96" s="62">
        <v>98.0</v>
      </c>
      <c r="D96" s="62">
        <v>195.0</v>
      </c>
      <c r="E96" s="62">
        <v>225.0</v>
      </c>
      <c r="F96" s="62">
        <f t="shared" si="5"/>
        <v>0</v>
      </c>
      <c r="G96" s="63">
        <f t="shared" si="6"/>
        <v>96.744375</v>
      </c>
      <c r="H96" s="64">
        <f t="shared" si="7"/>
        <v>96.744375</v>
      </c>
      <c r="I96" s="62">
        <v>1.0</v>
      </c>
      <c r="J96" s="68">
        <f t="shared" si="8"/>
        <v>96.744375</v>
      </c>
      <c r="K96" s="1"/>
      <c r="L96" s="69"/>
      <c r="M96" s="70"/>
      <c r="N96" s="70"/>
      <c r="O96" s="1"/>
      <c r="P96" s="1"/>
      <c r="Q96" s="4">
        <v>22.5</v>
      </c>
      <c r="R96" s="58">
        <f t="shared" si="9"/>
        <v>2.25</v>
      </c>
      <c r="S96" s="52">
        <f t="shared" si="10"/>
        <v>1</v>
      </c>
      <c r="T96" s="52">
        <f t="shared" si="11"/>
        <v>2.25</v>
      </c>
      <c r="U96" s="60">
        <f t="shared" si="12"/>
        <v>96.744375</v>
      </c>
      <c r="V96" s="58">
        <f t="shared" ref="V96:W96" si="92">C96/100</f>
        <v>0.98</v>
      </c>
      <c r="W96" s="58">
        <f t="shared" si="92"/>
        <v>1.95</v>
      </c>
      <c r="X96" s="58">
        <f t="shared" si="14"/>
        <v>2.25</v>
      </c>
      <c r="Y96" s="61">
        <f t="shared" si="15"/>
        <v>4.29975</v>
      </c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</row>
    <row r="97" ht="27.0" customHeight="1">
      <c r="A97" s="52">
        <v>78.0</v>
      </c>
      <c r="B97" s="62" t="s">
        <v>55</v>
      </c>
      <c r="C97" s="62">
        <v>98.0</v>
      </c>
      <c r="D97" s="62">
        <v>195.0</v>
      </c>
      <c r="E97" s="62">
        <v>226.0</v>
      </c>
      <c r="F97" s="62">
        <f t="shared" si="5"/>
        <v>0</v>
      </c>
      <c r="G97" s="63">
        <f t="shared" si="6"/>
        <v>97.17435</v>
      </c>
      <c r="H97" s="64">
        <f t="shared" si="7"/>
        <v>97.17435</v>
      </c>
      <c r="I97" s="62">
        <v>1.0</v>
      </c>
      <c r="J97" s="68">
        <f t="shared" si="8"/>
        <v>97.17435</v>
      </c>
      <c r="K97" s="1"/>
      <c r="L97" s="69"/>
      <c r="M97" s="70"/>
      <c r="N97" s="70"/>
      <c r="O97" s="1"/>
      <c r="P97" s="1"/>
      <c r="Q97" s="4">
        <v>22.5</v>
      </c>
      <c r="R97" s="58">
        <f t="shared" si="9"/>
        <v>2.26</v>
      </c>
      <c r="S97" s="52">
        <f t="shared" si="10"/>
        <v>1</v>
      </c>
      <c r="T97" s="52">
        <f t="shared" si="11"/>
        <v>2.26</v>
      </c>
      <c r="U97" s="60">
        <f t="shared" si="12"/>
        <v>97.17435</v>
      </c>
      <c r="V97" s="58">
        <f t="shared" ref="V97:W97" si="93">C97/100</f>
        <v>0.98</v>
      </c>
      <c r="W97" s="58">
        <f t="shared" si="93"/>
        <v>1.95</v>
      </c>
      <c r="X97" s="58">
        <f t="shared" si="14"/>
        <v>2.26</v>
      </c>
      <c r="Y97" s="61">
        <f t="shared" si="15"/>
        <v>4.31886</v>
      </c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</row>
    <row r="98" ht="27.0" customHeight="1">
      <c r="A98" s="52">
        <v>79.0</v>
      </c>
      <c r="B98" s="62" t="s">
        <v>55</v>
      </c>
      <c r="C98" s="62">
        <v>99.0</v>
      </c>
      <c r="D98" s="62">
        <v>195.0</v>
      </c>
      <c r="E98" s="62">
        <v>196.0</v>
      </c>
      <c r="F98" s="62">
        <f t="shared" si="5"/>
        <v>0</v>
      </c>
      <c r="G98" s="63">
        <f t="shared" si="6"/>
        <v>85.13505</v>
      </c>
      <c r="H98" s="64">
        <f t="shared" si="7"/>
        <v>85.13505</v>
      </c>
      <c r="I98" s="62">
        <v>1.0</v>
      </c>
      <c r="J98" s="68">
        <f t="shared" si="8"/>
        <v>85.13505</v>
      </c>
      <c r="K98" s="1"/>
      <c r="L98" s="69"/>
      <c r="M98" s="70"/>
      <c r="N98" s="70"/>
      <c r="O98" s="1"/>
      <c r="P98" s="1"/>
      <c r="Q98" s="4">
        <v>22.5</v>
      </c>
      <c r="R98" s="58">
        <f t="shared" si="9"/>
        <v>1.96</v>
      </c>
      <c r="S98" s="52">
        <f t="shared" si="10"/>
        <v>1</v>
      </c>
      <c r="T98" s="52">
        <f t="shared" si="11"/>
        <v>1.96</v>
      </c>
      <c r="U98" s="60">
        <f t="shared" si="12"/>
        <v>85.13505</v>
      </c>
      <c r="V98" s="58">
        <f t="shared" ref="V98:W98" si="94">C98/100</f>
        <v>0.99</v>
      </c>
      <c r="W98" s="58">
        <f t="shared" si="94"/>
        <v>1.95</v>
      </c>
      <c r="X98" s="58">
        <f t="shared" si="14"/>
        <v>1.96</v>
      </c>
      <c r="Y98" s="61">
        <f t="shared" si="15"/>
        <v>3.78378</v>
      </c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</row>
    <row r="99" ht="27.0" customHeight="1">
      <c r="A99" s="52">
        <v>80.0</v>
      </c>
      <c r="B99" s="53" t="s">
        <v>67</v>
      </c>
      <c r="C99" s="54">
        <v>80.0</v>
      </c>
      <c r="D99" s="54">
        <v>190.0</v>
      </c>
      <c r="E99" s="54">
        <v>190.0</v>
      </c>
      <c r="F99" s="54">
        <f t="shared" si="5"/>
        <v>0.8</v>
      </c>
      <c r="G99" s="55">
        <f t="shared" si="6"/>
        <v>53.428</v>
      </c>
      <c r="H99" s="55">
        <f t="shared" si="7"/>
        <v>42.7424</v>
      </c>
      <c r="I99" s="54">
        <v>1.0</v>
      </c>
      <c r="J99" s="68">
        <f t="shared" si="8"/>
        <v>42.7424</v>
      </c>
      <c r="K99" s="1"/>
      <c r="L99" s="69"/>
      <c r="M99" s="70"/>
      <c r="N99" s="70"/>
      <c r="O99" s="1"/>
      <c r="P99" s="1"/>
      <c r="Q99" s="4">
        <v>18.5</v>
      </c>
      <c r="R99" s="58">
        <f t="shared" si="9"/>
        <v>1.9</v>
      </c>
      <c r="S99" s="52">
        <f t="shared" si="10"/>
        <v>1</v>
      </c>
      <c r="T99" s="52">
        <f t="shared" si="11"/>
        <v>1.9</v>
      </c>
      <c r="U99" s="60">
        <f t="shared" si="12"/>
        <v>53.428</v>
      </c>
      <c r="V99" s="58">
        <f t="shared" ref="V99:W99" si="95">C99/100</f>
        <v>0.8</v>
      </c>
      <c r="W99" s="58">
        <f t="shared" si="95"/>
        <v>1.9</v>
      </c>
      <c r="X99" s="58">
        <f t="shared" si="14"/>
        <v>1.9</v>
      </c>
      <c r="Y99" s="61">
        <f t="shared" si="15"/>
        <v>2.888</v>
      </c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</row>
    <row r="100" ht="27.0" customHeight="1">
      <c r="A100" s="52">
        <v>81.0</v>
      </c>
      <c r="B100" s="62" t="s">
        <v>58</v>
      </c>
      <c r="C100" s="62">
        <v>102.0</v>
      </c>
      <c r="D100" s="62">
        <v>190.0</v>
      </c>
      <c r="E100" s="62">
        <v>191.0</v>
      </c>
      <c r="F100" s="62">
        <f t="shared" si="5"/>
        <v>0</v>
      </c>
      <c r="G100" s="63">
        <f t="shared" si="6"/>
        <v>68.47923</v>
      </c>
      <c r="H100" s="64">
        <f t="shared" si="7"/>
        <v>68.47923</v>
      </c>
      <c r="I100" s="62">
        <v>4.0</v>
      </c>
      <c r="J100" s="68">
        <f t="shared" si="8"/>
        <v>273.91692</v>
      </c>
      <c r="K100" s="1"/>
      <c r="L100" s="69"/>
      <c r="M100" s="70"/>
      <c r="N100" s="70"/>
      <c r="O100" s="1"/>
      <c r="P100" s="1"/>
      <c r="Q100" s="4">
        <v>18.5</v>
      </c>
      <c r="R100" s="58">
        <f t="shared" si="9"/>
        <v>1.91</v>
      </c>
      <c r="S100" s="52">
        <f t="shared" si="10"/>
        <v>4</v>
      </c>
      <c r="T100" s="52">
        <f t="shared" si="11"/>
        <v>7.64</v>
      </c>
      <c r="U100" s="60">
        <f t="shared" si="12"/>
        <v>68.47923</v>
      </c>
      <c r="V100" s="58">
        <f t="shared" ref="V100:W100" si="96">C100/100</f>
        <v>1.02</v>
      </c>
      <c r="W100" s="58">
        <f t="shared" si="96"/>
        <v>1.9</v>
      </c>
      <c r="X100" s="58">
        <f t="shared" si="14"/>
        <v>7.64</v>
      </c>
      <c r="Y100" s="61">
        <f t="shared" si="15"/>
        <v>14.80632</v>
      </c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</row>
    <row r="101" ht="27.0" customHeight="1">
      <c r="A101" s="52">
        <v>82.0</v>
      </c>
      <c r="B101" s="62" t="s">
        <v>58</v>
      </c>
      <c r="C101" s="62">
        <v>101.0</v>
      </c>
      <c r="D101" s="62">
        <v>190.0</v>
      </c>
      <c r="E101" s="62">
        <v>192.0</v>
      </c>
      <c r="F101" s="62">
        <f t="shared" si="5"/>
        <v>0</v>
      </c>
      <c r="G101" s="63">
        <f t="shared" si="6"/>
        <v>68.16288</v>
      </c>
      <c r="H101" s="64">
        <f t="shared" si="7"/>
        <v>68.16288</v>
      </c>
      <c r="I101" s="62">
        <v>11.0</v>
      </c>
      <c r="J101" s="68">
        <f t="shared" si="8"/>
        <v>749.79168</v>
      </c>
      <c r="K101" s="1"/>
      <c r="L101" s="69"/>
      <c r="M101" s="70"/>
      <c r="N101" s="70"/>
      <c r="O101" s="1"/>
      <c r="P101" s="1"/>
      <c r="Q101" s="4">
        <v>18.5</v>
      </c>
      <c r="R101" s="58">
        <f t="shared" si="9"/>
        <v>1.92</v>
      </c>
      <c r="S101" s="52">
        <f t="shared" si="10"/>
        <v>11</v>
      </c>
      <c r="T101" s="52">
        <f t="shared" si="11"/>
        <v>21.12</v>
      </c>
      <c r="U101" s="60">
        <f t="shared" si="12"/>
        <v>68.16288</v>
      </c>
      <c r="V101" s="58">
        <f t="shared" ref="V101:W101" si="97">C101/100</f>
        <v>1.01</v>
      </c>
      <c r="W101" s="58">
        <f t="shared" si="97"/>
        <v>1.9</v>
      </c>
      <c r="X101" s="58">
        <f t="shared" si="14"/>
        <v>21.12</v>
      </c>
      <c r="Y101" s="61">
        <f t="shared" si="15"/>
        <v>40.52928</v>
      </c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</row>
    <row r="102" ht="27.0" customHeight="1">
      <c r="A102" s="52">
        <v>83.0</v>
      </c>
      <c r="B102" s="62" t="s">
        <v>58</v>
      </c>
      <c r="C102" s="62">
        <v>101.0</v>
      </c>
      <c r="D102" s="62">
        <v>190.0</v>
      </c>
      <c r="E102" s="62">
        <v>191.0</v>
      </c>
      <c r="F102" s="62">
        <f t="shared" si="5"/>
        <v>0</v>
      </c>
      <c r="G102" s="63">
        <f t="shared" si="6"/>
        <v>67.807865</v>
      </c>
      <c r="H102" s="64">
        <f t="shared" si="7"/>
        <v>67.807865</v>
      </c>
      <c r="I102" s="62">
        <v>1.0</v>
      </c>
      <c r="J102" s="68">
        <f t="shared" si="8"/>
        <v>67.807865</v>
      </c>
      <c r="K102" s="1"/>
      <c r="L102" s="69"/>
      <c r="M102" s="70"/>
      <c r="N102" s="70"/>
      <c r="O102" s="1"/>
      <c r="P102" s="1"/>
      <c r="Q102" s="4">
        <v>18.5</v>
      </c>
      <c r="R102" s="58">
        <f t="shared" si="9"/>
        <v>1.91</v>
      </c>
      <c r="S102" s="52">
        <f t="shared" si="10"/>
        <v>1</v>
      </c>
      <c r="T102" s="52">
        <f t="shared" si="11"/>
        <v>1.91</v>
      </c>
      <c r="U102" s="60">
        <f t="shared" si="12"/>
        <v>67.807865</v>
      </c>
      <c r="V102" s="58">
        <f t="shared" ref="V102:W102" si="98">C102/100</f>
        <v>1.01</v>
      </c>
      <c r="W102" s="58">
        <f t="shared" si="98"/>
        <v>1.9</v>
      </c>
      <c r="X102" s="58">
        <f t="shared" si="14"/>
        <v>1.91</v>
      </c>
      <c r="Y102" s="61">
        <f t="shared" si="15"/>
        <v>3.66529</v>
      </c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</row>
    <row r="103" ht="27.0" customHeight="1">
      <c r="A103" s="52">
        <v>84.0</v>
      </c>
      <c r="B103" s="62" t="s">
        <v>58</v>
      </c>
      <c r="C103" s="62">
        <v>102.0</v>
      </c>
      <c r="D103" s="62">
        <v>190.0</v>
      </c>
      <c r="E103" s="62">
        <v>193.0</v>
      </c>
      <c r="F103" s="62">
        <f t="shared" si="5"/>
        <v>0</v>
      </c>
      <c r="G103" s="63">
        <f t="shared" si="6"/>
        <v>69.19629</v>
      </c>
      <c r="H103" s="64">
        <f t="shared" si="7"/>
        <v>69.19629</v>
      </c>
      <c r="I103" s="62">
        <v>2.0</v>
      </c>
      <c r="J103" s="68">
        <f t="shared" si="8"/>
        <v>138.39258</v>
      </c>
      <c r="K103" s="1"/>
      <c r="L103" s="69"/>
      <c r="M103" s="70"/>
      <c r="N103" s="70"/>
      <c r="O103" s="1"/>
      <c r="P103" s="1"/>
      <c r="Q103" s="4">
        <v>18.5</v>
      </c>
      <c r="R103" s="58">
        <f t="shared" si="9"/>
        <v>1.93</v>
      </c>
      <c r="S103" s="52">
        <f t="shared" si="10"/>
        <v>2</v>
      </c>
      <c r="T103" s="52">
        <f t="shared" si="11"/>
        <v>3.86</v>
      </c>
      <c r="U103" s="60">
        <f t="shared" si="12"/>
        <v>69.19629</v>
      </c>
      <c r="V103" s="58">
        <f t="shared" ref="V103:W103" si="99">C103/100</f>
        <v>1.02</v>
      </c>
      <c r="W103" s="58">
        <f t="shared" si="99"/>
        <v>1.9</v>
      </c>
      <c r="X103" s="58">
        <f t="shared" si="14"/>
        <v>3.86</v>
      </c>
      <c r="Y103" s="61">
        <f t="shared" si="15"/>
        <v>7.48068</v>
      </c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</row>
    <row r="104" ht="27.0" customHeight="1">
      <c r="A104" s="52">
        <v>85.0</v>
      </c>
      <c r="B104" s="62" t="s">
        <v>58</v>
      </c>
      <c r="C104" s="62">
        <v>101.0</v>
      </c>
      <c r="D104" s="62">
        <v>190.0</v>
      </c>
      <c r="E104" s="62">
        <v>193.0</v>
      </c>
      <c r="F104" s="62">
        <f t="shared" si="5"/>
        <v>0</v>
      </c>
      <c r="G104" s="63">
        <f t="shared" si="6"/>
        <v>68.517895</v>
      </c>
      <c r="H104" s="64">
        <f t="shared" si="7"/>
        <v>68.517895</v>
      </c>
      <c r="I104" s="62">
        <v>4.0</v>
      </c>
      <c r="J104" s="68">
        <f t="shared" si="8"/>
        <v>274.07158</v>
      </c>
      <c r="K104" s="1"/>
      <c r="L104" s="69"/>
      <c r="M104" s="70"/>
      <c r="N104" s="70"/>
      <c r="O104" s="1"/>
      <c r="P104" s="1"/>
      <c r="Q104" s="4">
        <v>18.5</v>
      </c>
      <c r="R104" s="58">
        <f t="shared" si="9"/>
        <v>1.93</v>
      </c>
      <c r="S104" s="52">
        <f t="shared" si="10"/>
        <v>4</v>
      </c>
      <c r="T104" s="52">
        <f t="shared" si="11"/>
        <v>7.72</v>
      </c>
      <c r="U104" s="60">
        <f t="shared" si="12"/>
        <v>68.517895</v>
      </c>
      <c r="V104" s="58">
        <f t="shared" ref="V104:W104" si="100">C104/100</f>
        <v>1.01</v>
      </c>
      <c r="W104" s="58">
        <f t="shared" si="100"/>
        <v>1.9</v>
      </c>
      <c r="X104" s="58">
        <f t="shared" si="14"/>
        <v>7.72</v>
      </c>
      <c r="Y104" s="61">
        <f t="shared" si="15"/>
        <v>14.81468</v>
      </c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</row>
    <row r="105" ht="27.0" customHeight="1">
      <c r="A105" s="52">
        <v>86.0</v>
      </c>
      <c r="B105" s="62" t="s">
        <v>58</v>
      </c>
      <c r="C105" s="62">
        <v>99.0</v>
      </c>
      <c r="D105" s="62">
        <v>190.0</v>
      </c>
      <c r="E105" s="62">
        <v>199.0</v>
      </c>
      <c r="F105" s="62">
        <f t="shared" si="5"/>
        <v>0</v>
      </c>
      <c r="G105" s="63">
        <f t="shared" si="6"/>
        <v>69.249015</v>
      </c>
      <c r="H105" s="64">
        <f t="shared" si="7"/>
        <v>69.249015</v>
      </c>
      <c r="I105" s="62">
        <v>1.0</v>
      </c>
      <c r="J105" s="68">
        <f t="shared" si="8"/>
        <v>69.249015</v>
      </c>
      <c r="K105" s="1"/>
      <c r="L105" s="69"/>
      <c r="M105" s="70"/>
      <c r="N105" s="70"/>
      <c r="O105" s="1"/>
      <c r="P105" s="1"/>
      <c r="Q105" s="4">
        <v>18.5</v>
      </c>
      <c r="R105" s="58">
        <f t="shared" si="9"/>
        <v>1.99</v>
      </c>
      <c r="S105" s="52">
        <f t="shared" si="10"/>
        <v>1</v>
      </c>
      <c r="T105" s="52">
        <f t="shared" si="11"/>
        <v>1.99</v>
      </c>
      <c r="U105" s="60">
        <f t="shared" si="12"/>
        <v>69.249015</v>
      </c>
      <c r="V105" s="58">
        <f t="shared" ref="V105:W105" si="101">C105/100</f>
        <v>0.99</v>
      </c>
      <c r="W105" s="58">
        <f t="shared" si="101"/>
        <v>1.9</v>
      </c>
      <c r="X105" s="58">
        <f t="shared" si="14"/>
        <v>1.99</v>
      </c>
      <c r="Y105" s="61">
        <f t="shared" si="15"/>
        <v>3.74319</v>
      </c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</row>
    <row r="106" ht="27.0" customHeight="1">
      <c r="A106" s="52">
        <v>87.0</v>
      </c>
      <c r="B106" s="62" t="s">
        <v>58</v>
      </c>
      <c r="C106" s="62">
        <v>96.0</v>
      </c>
      <c r="D106" s="62">
        <v>190.0</v>
      </c>
      <c r="E106" s="62">
        <v>192.0</v>
      </c>
      <c r="F106" s="62">
        <f t="shared" si="5"/>
        <v>0</v>
      </c>
      <c r="G106" s="63">
        <f t="shared" si="6"/>
        <v>64.78848</v>
      </c>
      <c r="H106" s="64">
        <f t="shared" si="7"/>
        <v>64.78848</v>
      </c>
      <c r="I106" s="62">
        <v>1.0</v>
      </c>
      <c r="J106" s="68">
        <f t="shared" si="8"/>
        <v>64.78848</v>
      </c>
      <c r="K106" s="1"/>
      <c r="L106" s="69"/>
      <c r="M106" s="70"/>
      <c r="N106" s="70"/>
      <c r="O106" s="1"/>
      <c r="P106" s="1"/>
      <c r="Q106" s="4">
        <v>18.5</v>
      </c>
      <c r="R106" s="58">
        <f t="shared" si="9"/>
        <v>1.92</v>
      </c>
      <c r="S106" s="52">
        <f t="shared" si="10"/>
        <v>1</v>
      </c>
      <c r="T106" s="52">
        <f t="shared" si="11"/>
        <v>1.92</v>
      </c>
      <c r="U106" s="60">
        <f t="shared" si="12"/>
        <v>64.78848</v>
      </c>
      <c r="V106" s="58">
        <f t="shared" ref="V106:W106" si="102">C106/100</f>
        <v>0.96</v>
      </c>
      <c r="W106" s="58">
        <f t="shared" si="102"/>
        <v>1.9</v>
      </c>
      <c r="X106" s="58">
        <f t="shared" si="14"/>
        <v>1.92</v>
      </c>
      <c r="Y106" s="61">
        <f t="shared" si="15"/>
        <v>3.50208</v>
      </c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</row>
    <row r="107" ht="27.0" customHeight="1">
      <c r="A107" s="52">
        <v>88.0</v>
      </c>
      <c r="B107" s="62" t="s">
        <v>58</v>
      </c>
      <c r="C107" s="62">
        <v>98.0</v>
      </c>
      <c r="D107" s="62">
        <v>190.0</v>
      </c>
      <c r="E107" s="62">
        <v>191.0</v>
      </c>
      <c r="F107" s="62">
        <f t="shared" si="5"/>
        <v>0</v>
      </c>
      <c r="G107" s="63">
        <f t="shared" si="6"/>
        <v>65.79377</v>
      </c>
      <c r="H107" s="64">
        <f t="shared" si="7"/>
        <v>65.79377</v>
      </c>
      <c r="I107" s="62">
        <v>2.0</v>
      </c>
      <c r="J107" s="68">
        <f t="shared" si="8"/>
        <v>131.58754</v>
      </c>
      <c r="K107" s="1"/>
      <c r="L107" s="69"/>
      <c r="M107" s="70"/>
      <c r="N107" s="70"/>
      <c r="O107" s="1"/>
      <c r="P107" s="1"/>
      <c r="Q107" s="4">
        <v>18.5</v>
      </c>
      <c r="R107" s="58">
        <f t="shared" si="9"/>
        <v>1.91</v>
      </c>
      <c r="S107" s="52">
        <f t="shared" si="10"/>
        <v>2</v>
      </c>
      <c r="T107" s="52">
        <f t="shared" si="11"/>
        <v>3.82</v>
      </c>
      <c r="U107" s="60">
        <f t="shared" si="12"/>
        <v>65.79377</v>
      </c>
      <c r="V107" s="58">
        <f t="shared" ref="V107:W107" si="103">C107/100</f>
        <v>0.98</v>
      </c>
      <c r="W107" s="58">
        <f t="shared" si="103"/>
        <v>1.9</v>
      </c>
      <c r="X107" s="58">
        <f t="shared" si="14"/>
        <v>3.82</v>
      </c>
      <c r="Y107" s="61">
        <f t="shared" si="15"/>
        <v>7.11284</v>
      </c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</row>
    <row r="108" ht="27.0" customHeight="1">
      <c r="A108" s="52">
        <v>89.0</v>
      </c>
      <c r="B108" s="62" t="s">
        <v>58</v>
      </c>
      <c r="C108" s="62">
        <v>97.0</v>
      </c>
      <c r="D108" s="62">
        <v>190.0</v>
      </c>
      <c r="E108" s="62">
        <v>192.0</v>
      </c>
      <c r="F108" s="62">
        <f t="shared" si="5"/>
        <v>0</v>
      </c>
      <c r="G108" s="63">
        <f t="shared" si="6"/>
        <v>65.46336</v>
      </c>
      <c r="H108" s="64">
        <f t="shared" si="7"/>
        <v>65.46336</v>
      </c>
      <c r="I108" s="62">
        <v>1.0</v>
      </c>
      <c r="J108" s="68">
        <f t="shared" si="8"/>
        <v>65.46336</v>
      </c>
      <c r="K108" s="1"/>
      <c r="L108" s="69"/>
      <c r="M108" s="70"/>
      <c r="N108" s="70"/>
      <c r="O108" s="1"/>
      <c r="P108" s="1"/>
      <c r="Q108" s="4">
        <v>18.5</v>
      </c>
      <c r="R108" s="58">
        <f t="shared" si="9"/>
        <v>1.92</v>
      </c>
      <c r="S108" s="52">
        <f t="shared" si="10"/>
        <v>1</v>
      </c>
      <c r="T108" s="52">
        <f t="shared" si="11"/>
        <v>1.92</v>
      </c>
      <c r="U108" s="60">
        <f t="shared" si="12"/>
        <v>65.46336</v>
      </c>
      <c r="V108" s="58">
        <f t="shared" ref="V108:W108" si="104">C108/100</f>
        <v>0.97</v>
      </c>
      <c r="W108" s="58">
        <f t="shared" si="104"/>
        <v>1.9</v>
      </c>
      <c r="X108" s="58">
        <f t="shared" si="14"/>
        <v>1.92</v>
      </c>
      <c r="Y108" s="61">
        <f t="shared" si="15"/>
        <v>3.53856</v>
      </c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</row>
    <row r="109" ht="27.0" customHeight="1">
      <c r="A109" s="52">
        <v>90.0</v>
      </c>
      <c r="B109" s="62" t="s">
        <v>58</v>
      </c>
      <c r="C109" s="62">
        <v>99.0</v>
      </c>
      <c r="D109" s="62">
        <v>190.0</v>
      </c>
      <c r="E109" s="62">
        <v>192.0</v>
      </c>
      <c r="F109" s="62">
        <f t="shared" si="5"/>
        <v>0</v>
      </c>
      <c r="G109" s="63">
        <f t="shared" si="6"/>
        <v>66.81312</v>
      </c>
      <c r="H109" s="64">
        <f t="shared" si="7"/>
        <v>66.81312</v>
      </c>
      <c r="I109" s="62">
        <v>2.0</v>
      </c>
      <c r="J109" s="68">
        <f t="shared" si="8"/>
        <v>133.62624</v>
      </c>
      <c r="K109" s="1"/>
      <c r="L109" s="69"/>
      <c r="M109" s="70"/>
      <c r="N109" s="70"/>
      <c r="O109" s="1"/>
      <c r="P109" s="1"/>
      <c r="Q109" s="4">
        <v>18.5</v>
      </c>
      <c r="R109" s="58">
        <f t="shared" si="9"/>
        <v>1.92</v>
      </c>
      <c r="S109" s="52">
        <f t="shared" si="10"/>
        <v>2</v>
      </c>
      <c r="T109" s="52">
        <f t="shared" si="11"/>
        <v>3.84</v>
      </c>
      <c r="U109" s="60">
        <f t="shared" si="12"/>
        <v>66.81312</v>
      </c>
      <c r="V109" s="58">
        <f t="shared" ref="V109:W109" si="105">C109/100</f>
        <v>0.99</v>
      </c>
      <c r="W109" s="58">
        <f t="shared" si="105"/>
        <v>1.9</v>
      </c>
      <c r="X109" s="58">
        <f t="shared" si="14"/>
        <v>3.84</v>
      </c>
      <c r="Y109" s="61">
        <f t="shared" si="15"/>
        <v>7.22304</v>
      </c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</row>
    <row r="110" ht="27.0" customHeight="1">
      <c r="A110" s="52">
        <v>91.0</v>
      </c>
      <c r="B110" s="62" t="s">
        <v>58</v>
      </c>
      <c r="C110" s="62">
        <v>97.0</v>
      </c>
      <c r="D110" s="62">
        <v>190.0</v>
      </c>
      <c r="E110" s="62">
        <v>191.0</v>
      </c>
      <c r="F110" s="62">
        <f t="shared" si="5"/>
        <v>0</v>
      </c>
      <c r="G110" s="63">
        <f t="shared" si="6"/>
        <v>65.122405</v>
      </c>
      <c r="H110" s="64">
        <f t="shared" si="7"/>
        <v>65.122405</v>
      </c>
      <c r="I110" s="62">
        <v>1.0</v>
      </c>
      <c r="J110" s="68">
        <f t="shared" si="8"/>
        <v>65.122405</v>
      </c>
      <c r="K110" s="1"/>
      <c r="L110" s="69"/>
      <c r="M110" s="70"/>
      <c r="N110" s="70"/>
      <c r="O110" s="1"/>
      <c r="P110" s="1"/>
      <c r="Q110" s="4">
        <v>18.5</v>
      </c>
      <c r="R110" s="58">
        <f t="shared" si="9"/>
        <v>1.91</v>
      </c>
      <c r="S110" s="52">
        <f t="shared" si="10"/>
        <v>1</v>
      </c>
      <c r="T110" s="52">
        <f t="shared" si="11"/>
        <v>1.91</v>
      </c>
      <c r="U110" s="60">
        <f t="shared" si="12"/>
        <v>65.122405</v>
      </c>
      <c r="V110" s="58">
        <f t="shared" ref="V110:W110" si="106">C110/100</f>
        <v>0.97</v>
      </c>
      <c r="W110" s="58">
        <f t="shared" si="106"/>
        <v>1.9</v>
      </c>
      <c r="X110" s="58">
        <f t="shared" si="14"/>
        <v>1.91</v>
      </c>
      <c r="Y110" s="61">
        <f t="shared" si="15"/>
        <v>3.52013</v>
      </c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</row>
    <row r="111" ht="27.0" customHeight="1">
      <c r="A111" s="52">
        <v>91.0</v>
      </c>
      <c r="B111" s="62" t="s">
        <v>58</v>
      </c>
      <c r="C111" s="62">
        <v>99.0</v>
      </c>
      <c r="D111" s="62">
        <v>190.0</v>
      </c>
      <c r="E111" s="62">
        <v>190.0</v>
      </c>
      <c r="F111" s="62">
        <f t="shared" si="5"/>
        <v>0</v>
      </c>
      <c r="G111" s="63">
        <f t="shared" si="6"/>
        <v>66.11715</v>
      </c>
      <c r="H111" s="64">
        <f t="shared" si="7"/>
        <v>66.11715</v>
      </c>
      <c r="I111" s="62">
        <v>1.0</v>
      </c>
      <c r="J111" s="68">
        <f t="shared" si="8"/>
        <v>66.11715</v>
      </c>
      <c r="K111" s="1"/>
      <c r="L111" s="69"/>
      <c r="M111" s="70"/>
      <c r="N111" s="70"/>
      <c r="O111" s="1"/>
      <c r="P111" s="1"/>
      <c r="Q111" s="4">
        <v>18.5</v>
      </c>
      <c r="R111" s="58">
        <f t="shared" si="9"/>
        <v>1.9</v>
      </c>
      <c r="S111" s="52">
        <f t="shared" si="10"/>
        <v>1</v>
      </c>
      <c r="T111" s="52">
        <f t="shared" si="11"/>
        <v>1.9</v>
      </c>
      <c r="U111" s="60">
        <f t="shared" si="12"/>
        <v>66.11715</v>
      </c>
      <c r="V111" s="58">
        <f t="shared" ref="V111:W111" si="107">C111/100</f>
        <v>0.99</v>
      </c>
      <c r="W111" s="58">
        <f t="shared" si="107"/>
        <v>1.9</v>
      </c>
      <c r="X111" s="58">
        <f t="shared" si="14"/>
        <v>1.9</v>
      </c>
      <c r="Y111" s="61">
        <f t="shared" si="15"/>
        <v>3.5739</v>
      </c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</row>
    <row r="112" ht="27.0" customHeight="1">
      <c r="A112" s="52">
        <v>91.0</v>
      </c>
      <c r="B112" s="62" t="s">
        <v>58</v>
      </c>
      <c r="C112" s="62">
        <v>100.0</v>
      </c>
      <c r="D112" s="62">
        <v>190.0</v>
      </c>
      <c r="E112" s="62">
        <v>191.0</v>
      </c>
      <c r="F112" s="62">
        <f t="shared" si="5"/>
        <v>0</v>
      </c>
      <c r="G112" s="63">
        <f t="shared" si="6"/>
        <v>67.1365</v>
      </c>
      <c r="H112" s="64">
        <f t="shared" si="7"/>
        <v>67.1365</v>
      </c>
      <c r="I112" s="62">
        <v>1.0</v>
      </c>
      <c r="J112" s="68">
        <f t="shared" si="8"/>
        <v>67.1365</v>
      </c>
      <c r="K112" s="1"/>
      <c r="L112" s="69"/>
      <c r="M112" s="70"/>
      <c r="N112" s="70"/>
      <c r="O112" s="1"/>
      <c r="P112" s="1"/>
      <c r="Q112" s="4">
        <v>18.5</v>
      </c>
      <c r="R112" s="58">
        <f t="shared" si="9"/>
        <v>1.91</v>
      </c>
      <c r="S112" s="52">
        <f t="shared" si="10"/>
        <v>1</v>
      </c>
      <c r="T112" s="52">
        <f t="shared" si="11"/>
        <v>1.91</v>
      </c>
      <c r="U112" s="60">
        <f t="shared" si="12"/>
        <v>67.1365</v>
      </c>
      <c r="V112" s="58">
        <f t="shared" ref="V112:W112" si="108">C112/100</f>
        <v>1</v>
      </c>
      <c r="W112" s="58">
        <f t="shared" si="108"/>
        <v>1.9</v>
      </c>
      <c r="X112" s="58">
        <f t="shared" si="14"/>
        <v>1.91</v>
      </c>
      <c r="Y112" s="61">
        <f t="shared" si="15"/>
        <v>3.629</v>
      </c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</row>
    <row r="113" ht="27.0" customHeight="1">
      <c r="A113" s="52">
        <v>91.0</v>
      </c>
      <c r="B113" s="62" t="s">
        <v>58</v>
      </c>
      <c r="C113" s="62">
        <v>100.0</v>
      </c>
      <c r="D113" s="62">
        <v>190.0</v>
      </c>
      <c r="E113" s="62">
        <v>192.0</v>
      </c>
      <c r="F113" s="62">
        <f t="shared" si="5"/>
        <v>0</v>
      </c>
      <c r="G113" s="63">
        <f t="shared" si="6"/>
        <v>67.488</v>
      </c>
      <c r="H113" s="64">
        <f t="shared" si="7"/>
        <v>67.488</v>
      </c>
      <c r="I113" s="62">
        <v>1.0</v>
      </c>
      <c r="J113" s="68">
        <f t="shared" si="8"/>
        <v>67.488</v>
      </c>
      <c r="K113" s="1"/>
      <c r="L113" s="69"/>
      <c r="M113" s="70"/>
      <c r="N113" s="70"/>
      <c r="O113" s="1"/>
      <c r="P113" s="1"/>
      <c r="Q113" s="4">
        <v>18.5</v>
      </c>
      <c r="R113" s="58">
        <f t="shared" si="9"/>
        <v>1.92</v>
      </c>
      <c r="S113" s="52">
        <f t="shared" si="10"/>
        <v>1</v>
      </c>
      <c r="T113" s="52">
        <f t="shared" si="11"/>
        <v>1.92</v>
      </c>
      <c r="U113" s="60">
        <f t="shared" si="12"/>
        <v>67.488</v>
      </c>
      <c r="V113" s="58">
        <f t="shared" ref="V113:W113" si="109">C113/100</f>
        <v>1</v>
      </c>
      <c r="W113" s="58">
        <f t="shared" si="109"/>
        <v>1.9</v>
      </c>
      <c r="X113" s="58">
        <f t="shared" si="14"/>
        <v>1.92</v>
      </c>
      <c r="Y113" s="61">
        <f t="shared" si="15"/>
        <v>3.648</v>
      </c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</row>
    <row r="114" ht="27.0" customHeight="1">
      <c r="A114" s="26"/>
      <c r="B114" s="44"/>
      <c r="C114" s="44"/>
      <c r="D114" s="44"/>
      <c r="E114" s="44"/>
      <c r="F114" s="44"/>
      <c r="G114" s="29"/>
      <c r="H114" s="50"/>
      <c r="I114" s="26"/>
      <c r="J114" s="72">
        <f>+Q148</f>
        <v>113.2</v>
      </c>
      <c r="K114" s="1"/>
      <c r="L114" s="1"/>
      <c r="M114" s="1"/>
      <c r="N114" s="1"/>
      <c r="O114" s="1"/>
      <c r="P114" s="1"/>
      <c r="Q114" s="73"/>
      <c r="R114" s="58">
        <f t="shared" si="9"/>
        <v>0</v>
      </c>
      <c r="S114" s="52" t="str">
        <f t="shared" si="10"/>
        <v/>
      </c>
      <c r="T114" s="52">
        <f t="shared" si="11"/>
        <v>0</v>
      </c>
      <c r="U114" s="57"/>
      <c r="V114" s="58">
        <f t="shared" ref="V114:W114" si="110">C114/100</f>
        <v>0</v>
      </c>
      <c r="W114" s="58">
        <f t="shared" si="110"/>
        <v>0</v>
      </c>
      <c r="X114" s="58">
        <f t="shared" si="14"/>
        <v>0</v>
      </c>
      <c r="Y114" s="61">
        <f t="shared" si="15"/>
        <v>0</v>
      </c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</row>
    <row r="115" ht="27.0" customHeight="1">
      <c r="A115" s="26"/>
      <c r="B115" s="74"/>
      <c r="C115" s="74"/>
      <c r="D115" s="74"/>
      <c r="E115" s="74"/>
      <c r="F115" s="74"/>
      <c r="G115" s="75"/>
      <c r="H115" s="76"/>
      <c r="I115" s="77">
        <f>SUM(I21:I113)</f>
        <v>221</v>
      </c>
      <c r="J115" s="78">
        <f>SUM(J21:J114)</f>
        <v>20181.93854</v>
      </c>
      <c r="K115" s="79"/>
      <c r="L115" s="79"/>
      <c r="M115" s="79"/>
      <c r="N115" s="79"/>
      <c r="O115" s="79"/>
      <c r="P115" s="79"/>
      <c r="Q115" s="4"/>
      <c r="R115" s="80">
        <f>SUMIFS($S$21:$S$113,$R$21:$R$113,"&gt;=3")</f>
        <v>2</v>
      </c>
      <c r="S115" s="79">
        <f t="shared" ref="S115:T115" si="111">SUM(S63:S114)</f>
        <v>153</v>
      </c>
      <c r="T115" s="79">
        <f t="shared" si="111"/>
        <v>304.33</v>
      </c>
      <c r="U115" s="79"/>
      <c r="V115" s="79"/>
      <c r="W115" s="79"/>
      <c r="X115" s="79"/>
      <c r="Y115" s="81">
        <f>SUM(Y21:Y114)</f>
        <v>952.816469</v>
      </c>
      <c r="Z115" s="79"/>
      <c r="AA115" s="79"/>
      <c r="AB115" s="79"/>
      <c r="AC115" s="79"/>
      <c r="AD115" s="79"/>
      <c r="AE115" s="79"/>
      <c r="AF115" s="79"/>
      <c r="AG115" s="79"/>
      <c r="AH115" s="79"/>
      <c r="AI115" s="79"/>
      <c r="AJ115" s="79"/>
      <c r="AK115" s="79"/>
      <c r="AL115" s="79"/>
      <c r="AM115" s="79"/>
      <c r="AN115" s="79"/>
      <c r="AO115" s="79"/>
      <c r="AP115" s="79"/>
      <c r="AQ115" s="79"/>
      <c r="AR115" s="79"/>
      <c r="AS115" s="79"/>
    </row>
    <row r="116" ht="29.25" customHeight="1">
      <c r="A116" s="1"/>
      <c r="B116" s="1"/>
      <c r="C116" s="1"/>
      <c r="D116" s="1"/>
      <c r="E116" s="1"/>
      <c r="F116" s="1"/>
      <c r="G116" s="2"/>
      <c r="H116" s="3"/>
      <c r="I116" s="1"/>
      <c r="J116" s="1"/>
      <c r="K116" s="1"/>
      <c r="L116" s="1"/>
      <c r="M116" s="1"/>
      <c r="N116" s="1"/>
      <c r="O116" s="1"/>
      <c r="P116" s="1"/>
      <c r="Q116" s="4"/>
      <c r="R116" s="57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</row>
    <row r="117" ht="29.25" customHeight="1">
      <c r="A117" s="1"/>
      <c r="B117" s="1"/>
      <c r="C117" s="1"/>
      <c r="D117" s="1"/>
      <c r="E117" s="1"/>
      <c r="F117" s="1"/>
      <c r="G117" s="2"/>
      <c r="H117" s="3"/>
      <c r="I117" s="1"/>
      <c r="J117" s="1"/>
      <c r="K117" s="1"/>
      <c r="L117" s="1"/>
      <c r="M117" s="1"/>
      <c r="N117" s="1"/>
      <c r="O117" s="1"/>
      <c r="P117" s="1"/>
      <c r="Q117" s="73"/>
      <c r="R117" s="1"/>
      <c r="S117" s="1" t="s">
        <v>30</v>
      </c>
      <c r="T117" s="1" t="s">
        <v>31</v>
      </c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</row>
    <row r="118" ht="29.25" customHeight="1">
      <c r="A118" s="1"/>
      <c r="B118" s="1"/>
      <c r="C118" s="1"/>
      <c r="D118" s="1"/>
      <c r="E118" s="1"/>
      <c r="F118" s="1"/>
      <c r="G118" s="2"/>
      <c r="H118" s="3"/>
      <c r="I118" s="1"/>
      <c r="J118" s="1"/>
      <c r="K118" s="1"/>
      <c r="L118" s="1"/>
      <c r="M118" s="1"/>
      <c r="N118" s="1"/>
      <c r="O118" s="1"/>
      <c r="P118" s="1"/>
      <c r="Q118" s="4"/>
      <c r="R118" s="1" t="s">
        <v>32</v>
      </c>
      <c r="S118" s="82">
        <f>SUMIFS($J$21:$J$113,$R$21:$R$113,"&gt;=3")</f>
        <v>230.1285</v>
      </c>
      <c r="T118" s="14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</row>
    <row r="119" ht="29.25" customHeight="1">
      <c r="A119" s="1" t="s">
        <v>33</v>
      </c>
      <c r="B119" s="1"/>
      <c r="C119" s="1"/>
      <c r="D119" s="1" t="s">
        <v>34</v>
      </c>
      <c r="E119" s="1"/>
      <c r="F119" s="1"/>
      <c r="G119" s="2"/>
      <c r="H119" s="3"/>
      <c r="I119" s="1"/>
      <c r="J119" s="1"/>
      <c r="K119" s="1"/>
      <c r="L119" s="1"/>
      <c r="M119" s="1"/>
      <c r="N119" s="1"/>
      <c r="O119" s="1"/>
      <c r="P119" s="1"/>
      <c r="Q119" s="4"/>
      <c r="R119" s="1" t="s">
        <v>35</v>
      </c>
      <c r="S119" s="84">
        <f>+J115-S118</f>
        <v>19951.81004</v>
      </c>
      <c r="T119" s="1">
        <f>+SUMIFS($T$21:$T$113,$R$21:$R$113,"&gt;=3")</f>
        <v>6</v>
      </c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</row>
    <row r="120" ht="29.25" customHeight="1">
      <c r="A120" s="1"/>
      <c r="B120" s="1"/>
      <c r="C120" s="1"/>
      <c r="D120" s="1"/>
      <c r="E120" s="1"/>
      <c r="F120" s="1"/>
      <c r="G120" s="2"/>
      <c r="H120" s="3"/>
      <c r="I120" s="1"/>
      <c r="J120" s="1"/>
      <c r="K120" s="1"/>
      <c r="L120" s="1"/>
      <c r="M120" s="1"/>
      <c r="N120" s="1"/>
      <c r="O120" s="1"/>
      <c r="P120" s="1"/>
      <c r="Q120" s="73"/>
      <c r="R120" s="1"/>
      <c r="S120" s="85">
        <f>+I115</f>
        <v>221</v>
      </c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</row>
    <row r="121" ht="39.0" customHeight="1">
      <c r="A121" s="44"/>
      <c r="B121" s="26" t="s">
        <v>14</v>
      </c>
      <c r="C121" s="45" t="s">
        <v>36</v>
      </c>
      <c r="D121" s="46"/>
      <c r="E121" s="47"/>
      <c r="F121" s="48"/>
      <c r="G121" s="49"/>
      <c r="H121" s="50" t="s">
        <v>16</v>
      </c>
      <c r="I121" s="26" t="s">
        <v>17</v>
      </c>
      <c r="J121" s="26" t="s">
        <v>18</v>
      </c>
      <c r="K121" s="1"/>
      <c r="L121" s="1"/>
      <c r="M121" s="1"/>
      <c r="N121" s="1"/>
      <c r="O121" s="1"/>
      <c r="P121" s="1"/>
      <c r="Q121" s="4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</row>
    <row r="122" ht="27.0" customHeight="1">
      <c r="A122" s="18">
        <v>1.0</v>
      </c>
      <c r="B122" s="142" t="s">
        <v>64</v>
      </c>
      <c r="C122" s="142">
        <v>60.0</v>
      </c>
      <c r="D122" s="142">
        <v>200.0</v>
      </c>
      <c r="E122" s="142">
        <v>170.0</v>
      </c>
      <c r="F122" s="142">
        <f t="shared" ref="F122:F127" si="112">1-VALUE(IF(RIGHT(B122,1)="%",RIGHT(B122,3),0))</f>
        <v>0.2</v>
      </c>
      <c r="G122" s="143">
        <f t="shared" ref="G122:G127" si="113">+Q122*C122/100*D122/100*E122/100</f>
        <v>37.74</v>
      </c>
      <c r="H122" s="143">
        <f t="shared" ref="H122:H127" si="114">IF(F122=0,G122,F122*G122)</f>
        <v>7.548</v>
      </c>
      <c r="I122" s="142">
        <v>1.0</v>
      </c>
      <c r="J122" s="86">
        <f t="shared" ref="J122:J127" si="115">+H122*I122</f>
        <v>7.548</v>
      </c>
      <c r="K122" s="1"/>
      <c r="L122" s="44">
        <f t="shared" ref="L122:L127" si="116">D122*25.4/1000</f>
        <v>5.08</v>
      </c>
      <c r="M122" s="26">
        <f t="shared" ref="M122:M125" si="117">+I122</f>
        <v>1</v>
      </c>
      <c r="N122" s="26">
        <f t="shared" ref="N122:N125" si="118">M122*L122</f>
        <v>5.08</v>
      </c>
      <c r="O122" s="1"/>
      <c r="P122" s="1"/>
      <c r="Q122" s="4">
        <v>18.5</v>
      </c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</row>
    <row r="123" ht="27.0" customHeight="1">
      <c r="A123" s="26">
        <v>2.0</v>
      </c>
      <c r="B123" s="65" t="s">
        <v>65</v>
      </c>
      <c r="C123" s="65">
        <v>75.0</v>
      </c>
      <c r="D123" s="65">
        <v>202.0</v>
      </c>
      <c r="E123" s="65">
        <v>284.0</v>
      </c>
      <c r="F123" s="65">
        <f t="shared" si="112"/>
        <v>0.2</v>
      </c>
      <c r="G123" s="64">
        <f t="shared" si="113"/>
        <v>105.4137</v>
      </c>
      <c r="H123" s="64">
        <f t="shared" si="114"/>
        <v>21.08274</v>
      </c>
      <c r="I123" s="142">
        <v>1.0</v>
      </c>
      <c r="J123" s="68">
        <f t="shared" si="115"/>
        <v>21.08274</v>
      </c>
      <c r="K123" s="1"/>
      <c r="L123" s="44">
        <f t="shared" si="116"/>
        <v>5.1308</v>
      </c>
      <c r="M123" s="26">
        <f t="shared" si="117"/>
        <v>1</v>
      </c>
      <c r="N123" s="26">
        <f t="shared" si="118"/>
        <v>5.1308</v>
      </c>
      <c r="O123" s="1"/>
      <c r="P123" s="1"/>
      <c r="Q123" s="4">
        <v>24.5</v>
      </c>
      <c r="R123" s="1"/>
      <c r="S123" s="87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</row>
    <row r="124" ht="27.0" customHeight="1">
      <c r="A124" s="26">
        <v>3.0</v>
      </c>
      <c r="B124" s="65" t="s">
        <v>67</v>
      </c>
      <c r="C124" s="65">
        <v>85.0</v>
      </c>
      <c r="D124" s="65">
        <v>200.0</v>
      </c>
      <c r="E124" s="65">
        <v>297.0</v>
      </c>
      <c r="F124" s="65">
        <f t="shared" si="112"/>
        <v>0.2</v>
      </c>
      <c r="G124" s="64">
        <f t="shared" si="113"/>
        <v>93.4065</v>
      </c>
      <c r="H124" s="64">
        <f t="shared" si="114"/>
        <v>18.6813</v>
      </c>
      <c r="I124" s="142">
        <v>1.0</v>
      </c>
      <c r="J124" s="68">
        <f t="shared" si="115"/>
        <v>18.6813</v>
      </c>
      <c r="K124" s="1"/>
      <c r="L124" s="44">
        <f t="shared" si="116"/>
        <v>5.08</v>
      </c>
      <c r="M124" s="26">
        <f t="shared" si="117"/>
        <v>1</v>
      </c>
      <c r="N124" s="26">
        <f t="shared" si="118"/>
        <v>5.08</v>
      </c>
      <c r="O124" s="1"/>
      <c r="P124" s="1"/>
      <c r="Q124" s="4">
        <v>18.5</v>
      </c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</row>
    <row r="125" ht="27.0" customHeight="1">
      <c r="A125" s="26">
        <v>4.0</v>
      </c>
      <c r="B125" s="65" t="s">
        <v>65</v>
      </c>
      <c r="C125" s="65">
        <v>82.0</v>
      </c>
      <c r="D125" s="65">
        <v>190.0</v>
      </c>
      <c r="E125" s="65">
        <v>191.0</v>
      </c>
      <c r="F125" s="65">
        <f t="shared" si="112"/>
        <v>0.2</v>
      </c>
      <c r="G125" s="64">
        <f t="shared" si="113"/>
        <v>72.90661</v>
      </c>
      <c r="H125" s="64">
        <f t="shared" si="114"/>
        <v>14.581322</v>
      </c>
      <c r="I125" s="142">
        <v>1.0</v>
      </c>
      <c r="J125" s="68">
        <f t="shared" si="115"/>
        <v>14.581322</v>
      </c>
      <c r="K125" s="1"/>
      <c r="L125" s="44">
        <f t="shared" si="116"/>
        <v>4.826</v>
      </c>
      <c r="M125" s="26">
        <f t="shared" si="117"/>
        <v>1</v>
      </c>
      <c r="N125" s="26">
        <f t="shared" si="118"/>
        <v>4.826</v>
      </c>
      <c r="O125" s="1"/>
      <c r="P125" s="1"/>
      <c r="Q125" s="4">
        <v>24.5</v>
      </c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</row>
    <row r="126" ht="27.0" customHeight="1">
      <c r="A126" s="26">
        <v>5.0</v>
      </c>
      <c r="B126" s="65" t="s">
        <v>57</v>
      </c>
      <c r="C126" s="65">
        <v>89.0</v>
      </c>
      <c r="D126" s="65">
        <v>195.0</v>
      </c>
      <c r="E126" s="65">
        <v>226.0</v>
      </c>
      <c r="F126" s="65">
        <f t="shared" si="112"/>
        <v>0.2</v>
      </c>
      <c r="G126" s="64">
        <f t="shared" si="113"/>
        <v>88.250175</v>
      </c>
      <c r="H126" s="64">
        <f t="shared" si="114"/>
        <v>17.650035</v>
      </c>
      <c r="I126" s="142">
        <v>1.0</v>
      </c>
      <c r="J126" s="68">
        <f t="shared" si="115"/>
        <v>17.650035</v>
      </c>
      <c r="K126" s="1"/>
      <c r="L126" s="1">
        <f t="shared" si="116"/>
        <v>4.953</v>
      </c>
      <c r="M126" s="120"/>
      <c r="N126" s="120"/>
      <c r="O126" s="1"/>
      <c r="P126" s="1"/>
      <c r="Q126" s="4">
        <v>22.5</v>
      </c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</row>
    <row r="127" ht="27.0" customHeight="1">
      <c r="A127" s="26">
        <v>6.0</v>
      </c>
      <c r="B127" s="65" t="s">
        <v>67</v>
      </c>
      <c r="C127" s="65">
        <v>80.0</v>
      </c>
      <c r="D127" s="65">
        <v>190.0</v>
      </c>
      <c r="E127" s="65">
        <v>190.0</v>
      </c>
      <c r="F127" s="65">
        <f t="shared" si="112"/>
        <v>0.2</v>
      </c>
      <c r="G127" s="64">
        <f t="shared" si="113"/>
        <v>53.428</v>
      </c>
      <c r="H127" s="64">
        <f t="shared" si="114"/>
        <v>10.6856</v>
      </c>
      <c r="I127" s="142">
        <v>1.0</v>
      </c>
      <c r="J127" s="68">
        <f t="shared" si="115"/>
        <v>10.6856</v>
      </c>
      <c r="K127" s="1"/>
      <c r="L127" s="1">
        <f t="shared" si="116"/>
        <v>4.826</v>
      </c>
      <c r="M127" s="120"/>
      <c r="N127" s="120"/>
      <c r="O127" s="1"/>
      <c r="P127" s="1"/>
      <c r="Q127" s="4">
        <v>18.5</v>
      </c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</row>
    <row r="128" ht="24.75" customHeight="1">
      <c r="A128" s="26"/>
      <c r="B128" s="69"/>
      <c r="C128" s="69"/>
      <c r="D128" s="69"/>
      <c r="E128" s="69"/>
      <c r="F128" s="69"/>
      <c r="G128" s="88"/>
      <c r="H128" s="89" t="s">
        <v>37</v>
      </c>
      <c r="I128" s="69"/>
      <c r="J128" s="90">
        <f>SUM(J122:J127)</f>
        <v>90.228997</v>
      </c>
      <c r="K128" s="1"/>
      <c r="L128" s="1"/>
      <c r="M128" s="1"/>
      <c r="N128" s="1"/>
      <c r="O128" s="1"/>
      <c r="P128" s="1"/>
      <c r="Q128" s="4"/>
      <c r="R128" s="9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</row>
    <row r="129" ht="18.75" customHeight="1">
      <c r="A129" s="42"/>
      <c r="B129" s="7"/>
      <c r="C129" s="7"/>
      <c r="D129" s="7"/>
      <c r="E129" s="7"/>
      <c r="F129" s="7"/>
      <c r="G129" s="8"/>
      <c r="H129" s="9"/>
      <c r="I129" s="7"/>
      <c r="J129" s="43"/>
      <c r="K129" s="1"/>
      <c r="L129" s="1"/>
      <c r="M129" s="1"/>
      <c r="N129" s="1"/>
      <c r="O129" s="1"/>
      <c r="P129" s="1"/>
      <c r="Q129" s="4"/>
      <c r="R129" s="9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</row>
    <row r="130" ht="18.75" customHeight="1">
      <c r="A130" s="1"/>
      <c r="B130" s="1"/>
      <c r="C130" s="1"/>
      <c r="D130" s="1"/>
      <c r="E130" s="1"/>
      <c r="F130" s="1"/>
      <c r="G130" s="2"/>
      <c r="H130" s="3"/>
      <c r="I130" s="1"/>
      <c r="J130" s="1"/>
      <c r="K130" s="1"/>
      <c r="L130" s="1"/>
      <c r="M130" s="1"/>
      <c r="N130" s="1"/>
      <c r="O130" s="1"/>
      <c r="P130" s="1"/>
      <c r="Q130" s="4"/>
      <c r="R130" s="9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</row>
    <row r="131" ht="18.75" customHeight="1">
      <c r="A131" s="1"/>
      <c r="B131" s="1"/>
      <c r="C131" s="1"/>
      <c r="D131" s="1"/>
      <c r="E131" s="1"/>
      <c r="F131" s="1"/>
      <c r="G131" s="2"/>
      <c r="H131" s="3"/>
      <c r="I131" s="1"/>
      <c r="J131" s="1"/>
      <c r="K131" s="1"/>
      <c r="L131" s="1"/>
      <c r="M131" s="1"/>
      <c r="N131" s="1"/>
      <c r="O131" s="1"/>
      <c r="P131" s="1"/>
      <c r="Q131" s="4"/>
      <c r="R131" s="9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</row>
    <row r="132" ht="18.75" customHeight="1">
      <c r="A132" s="1" t="s">
        <v>38</v>
      </c>
      <c r="B132" s="1"/>
      <c r="C132" s="1"/>
      <c r="D132" s="1"/>
      <c r="E132" s="1"/>
      <c r="F132" s="1"/>
      <c r="G132" s="2"/>
      <c r="H132" s="3"/>
      <c r="I132" s="1"/>
      <c r="J132" s="1"/>
      <c r="K132" s="1"/>
      <c r="L132" s="1"/>
      <c r="M132" s="1"/>
      <c r="N132" s="1"/>
      <c r="O132" s="1"/>
      <c r="P132" s="1"/>
      <c r="Q132" s="4"/>
      <c r="R132" s="9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</row>
    <row r="133" ht="18.75" customHeight="1">
      <c r="A133" s="1"/>
      <c r="B133" s="1"/>
      <c r="C133" s="1"/>
      <c r="D133" s="1"/>
      <c r="E133" s="1"/>
      <c r="F133" s="1"/>
      <c r="G133" s="2"/>
      <c r="H133" s="3"/>
      <c r="I133" s="1"/>
      <c r="J133" s="1"/>
      <c r="K133" s="1"/>
      <c r="L133" s="1"/>
      <c r="M133" s="1"/>
      <c r="N133" s="1"/>
      <c r="O133" s="1"/>
      <c r="P133" s="1"/>
      <c r="Q133" s="4"/>
      <c r="R133" s="9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</row>
    <row r="134" ht="42.0" customHeight="1">
      <c r="A134" s="44"/>
      <c r="B134" s="26" t="s">
        <v>14</v>
      </c>
      <c r="C134" s="45" t="s">
        <v>39</v>
      </c>
      <c r="D134" s="46"/>
      <c r="E134" s="47"/>
      <c r="F134" s="92"/>
      <c r="G134" s="93"/>
      <c r="H134" s="50" t="s">
        <v>16</v>
      </c>
      <c r="I134" s="94" t="s">
        <v>17</v>
      </c>
      <c r="J134" s="26" t="s">
        <v>18</v>
      </c>
      <c r="K134" s="1"/>
      <c r="L134" s="1"/>
      <c r="M134" s="1"/>
      <c r="N134" s="1"/>
      <c r="O134" s="1"/>
      <c r="P134" s="1"/>
      <c r="Q134" s="4"/>
      <c r="R134" s="9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</row>
    <row r="135" ht="24.75" customHeight="1">
      <c r="A135" s="26">
        <v>1.0</v>
      </c>
      <c r="B135" s="53" t="s">
        <v>61</v>
      </c>
      <c r="C135" s="26"/>
      <c r="D135" s="26"/>
      <c r="E135" s="26"/>
      <c r="F135" s="26"/>
      <c r="G135" s="95"/>
      <c r="H135" s="96">
        <v>29.0</v>
      </c>
      <c r="I135" s="52">
        <v>1.0</v>
      </c>
      <c r="J135" s="68">
        <f t="shared" ref="J135:J146" si="119">+I135*H135</f>
        <v>29</v>
      </c>
      <c r="K135" s="44"/>
      <c r="L135" s="44"/>
      <c r="M135" s="44"/>
      <c r="N135" s="44"/>
      <c r="O135" s="44"/>
      <c r="P135" s="44"/>
      <c r="Q135" s="97"/>
      <c r="R135" s="9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</row>
    <row r="136" ht="24.75" customHeight="1">
      <c r="A136" s="26">
        <v>2.0</v>
      </c>
      <c r="B136" s="62" t="s">
        <v>61</v>
      </c>
      <c r="C136" s="26"/>
      <c r="D136" s="26"/>
      <c r="E136" s="26"/>
      <c r="F136" s="26"/>
      <c r="G136" s="95"/>
      <c r="H136" s="96">
        <v>10.0</v>
      </c>
      <c r="I136" s="52">
        <v>1.0</v>
      </c>
      <c r="J136" s="68">
        <f t="shared" si="119"/>
        <v>10</v>
      </c>
      <c r="K136" s="44"/>
      <c r="L136" s="44"/>
      <c r="M136" s="44"/>
      <c r="N136" s="44"/>
      <c r="O136" s="44"/>
      <c r="P136" s="44"/>
      <c r="Q136" s="97"/>
      <c r="R136" s="9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</row>
    <row r="137" ht="24.75" customHeight="1">
      <c r="A137" s="26">
        <v>3.0</v>
      </c>
      <c r="B137" s="53" t="s">
        <v>62</v>
      </c>
      <c r="C137" s="26"/>
      <c r="D137" s="26"/>
      <c r="E137" s="26"/>
      <c r="F137" s="26"/>
      <c r="G137" s="95"/>
      <c r="H137" s="96">
        <v>28.0</v>
      </c>
      <c r="I137" s="52">
        <v>1.0</v>
      </c>
      <c r="J137" s="68">
        <f t="shared" si="119"/>
        <v>28</v>
      </c>
      <c r="K137" s="44"/>
      <c r="L137" s="44"/>
      <c r="M137" s="44"/>
      <c r="N137" s="44"/>
      <c r="O137" s="44"/>
      <c r="P137" s="44"/>
      <c r="Q137" s="97"/>
      <c r="R137" s="9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</row>
    <row r="138" ht="24.75" customHeight="1">
      <c r="A138" s="26">
        <v>4.0</v>
      </c>
      <c r="B138" s="62" t="s">
        <v>62</v>
      </c>
      <c r="C138" s="26"/>
      <c r="D138" s="26"/>
      <c r="E138" s="26"/>
      <c r="F138" s="26"/>
      <c r="G138" s="95"/>
      <c r="H138" s="96">
        <v>5.0</v>
      </c>
      <c r="I138" s="52">
        <v>1.0</v>
      </c>
      <c r="J138" s="68">
        <f t="shared" si="119"/>
        <v>5</v>
      </c>
      <c r="K138" s="44"/>
      <c r="L138" s="44"/>
      <c r="M138" s="44"/>
      <c r="N138" s="44"/>
      <c r="O138" s="44"/>
      <c r="P138" s="44"/>
      <c r="Q138" s="97"/>
      <c r="R138" s="9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</row>
    <row r="139" ht="24.75" customHeight="1">
      <c r="A139" s="26">
        <v>5.0</v>
      </c>
      <c r="B139" s="53" t="s">
        <v>58</v>
      </c>
      <c r="C139" s="26"/>
      <c r="D139" s="26"/>
      <c r="E139" s="26"/>
      <c r="F139" s="26"/>
      <c r="G139" s="95"/>
      <c r="H139" s="96">
        <v>50.0</v>
      </c>
      <c r="I139" s="52">
        <v>1.0</v>
      </c>
      <c r="J139" s="68">
        <f t="shared" si="119"/>
        <v>50</v>
      </c>
      <c r="K139" s="44"/>
      <c r="L139" s="44"/>
      <c r="M139" s="44"/>
      <c r="N139" s="44"/>
      <c r="O139" s="44"/>
      <c r="P139" s="44"/>
      <c r="Q139" s="97"/>
      <c r="R139" s="9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</row>
    <row r="140" ht="24.75" customHeight="1">
      <c r="A140" s="26">
        <v>6.0</v>
      </c>
      <c r="B140" s="62" t="s">
        <v>58</v>
      </c>
      <c r="C140" s="26"/>
      <c r="D140" s="26"/>
      <c r="E140" s="26"/>
      <c r="F140" s="26"/>
      <c r="G140" s="95"/>
      <c r="H140" s="96">
        <v>36.0</v>
      </c>
      <c r="I140" s="52">
        <v>1.0</v>
      </c>
      <c r="J140" s="68">
        <f t="shared" si="119"/>
        <v>36</v>
      </c>
      <c r="K140" s="44"/>
      <c r="L140" s="44"/>
      <c r="M140" s="44"/>
      <c r="N140" s="44"/>
      <c r="O140" s="44"/>
      <c r="P140" s="44"/>
      <c r="Q140" s="97"/>
      <c r="R140" s="9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</row>
    <row r="141" ht="24.75" customHeight="1">
      <c r="A141" s="26">
        <v>7.0</v>
      </c>
      <c r="B141" s="53" t="s">
        <v>62</v>
      </c>
      <c r="C141" s="26"/>
      <c r="D141" s="26"/>
      <c r="E141" s="26"/>
      <c r="F141" s="26"/>
      <c r="G141" s="95"/>
      <c r="H141" s="96">
        <v>28.0</v>
      </c>
      <c r="I141" s="52">
        <v>1.0</v>
      </c>
      <c r="J141" s="68">
        <f t="shared" si="119"/>
        <v>28</v>
      </c>
      <c r="K141" s="44"/>
      <c r="L141" s="44"/>
      <c r="M141" s="44"/>
      <c r="N141" s="44"/>
      <c r="O141" s="44"/>
      <c r="P141" s="44"/>
      <c r="Q141" s="97"/>
      <c r="R141" s="9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</row>
    <row r="142" ht="24.75" customHeight="1">
      <c r="A142" s="26">
        <v>8.0</v>
      </c>
      <c r="B142" s="62" t="s">
        <v>62</v>
      </c>
      <c r="C142" s="26"/>
      <c r="D142" s="26"/>
      <c r="E142" s="26"/>
      <c r="F142" s="26"/>
      <c r="G142" s="95"/>
      <c r="H142" s="96">
        <v>8.0</v>
      </c>
      <c r="I142" s="52">
        <v>1.0</v>
      </c>
      <c r="J142" s="68">
        <f t="shared" si="119"/>
        <v>8</v>
      </c>
      <c r="K142" s="44"/>
      <c r="L142" s="44"/>
      <c r="M142" s="44"/>
      <c r="N142" s="44"/>
      <c r="O142" s="44"/>
      <c r="P142" s="44"/>
      <c r="Q142" s="97"/>
      <c r="R142" s="9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</row>
    <row r="143" ht="24.75" customHeight="1">
      <c r="A143" s="26">
        <v>9.0</v>
      </c>
      <c r="B143" s="53" t="s">
        <v>55</v>
      </c>
      <c r="C143" s="26"/>
      <c r="D143" s="26"/>
      <c r="E143" s="26"/>
      <c r="F143" s="26"/>
      <c r="G143" s="95"/>
      <c r="H143" s="96">
        <v>44.0</v>
      </c>
      <c r="I143" s="52">
        <v>1.0</v>
      </c>
      <c r="J143" s="68">
        <f t="shared" si="119"/>
        <v>44</v>
      </c>
      <c r="K143" s="44"/>
      <c r="L143" s="44"/>
      <c r="M143" s="44"/>
      <c r="N143" s="44"/>
      <c r="O143" s="44"/>
      <c r="P143" s="44"/>
      <c r="Q143" s="97"/>
      <c r="R143" s="9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</row>
    <row r="144" ht="24.75" customHeight="1">
      <c r="A144" s="26">
        <v>10.0</v>
      </c>
      <c r="B144" s="62" t="s">
        <v>55</v>
      </c>
      <c r="C144" s="26"/>
      <c r="D144" s="26"/>
      <c r="E144" s="26"/>
      <c r="F144" s="26"/>
      <c r="G144" s="95"/>
      <c r="H144" s="96">
        <v>15.0</v>
      </c>
      <c r="I144" s="52">
        <v>1.0</v>
      </c>
      <c r="J144" s="68">
        <f t="shared" si="119"/>
        <v>15</v>
      </c>
      <c r="K144" s="44"/>
      <c r="L144" s="44"/>
      <c r="M144" s="44"/>
      <c r="N144" s="44"/>
      <c r="O144" s="44"/>
      <c r="P144" s="44"/>
      <c r="Q144" s="97"/>
      <c r="R144" s="9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</row>
    <row r="145" ht="24.75" customHeight="1">
      <c r="A145" s="26">
        <v>11.0</v>
      </c>
      <c r="B145" s="53" t="s">
        <v>58</v>
      </c>
      <c r="C145" s="26"/>
      <c r="D145" s="26"/>
      <c r="E145" s="26"/>
      <c r="F145" s="26"/>
      <c r="G145" s="95"/>
      <c r="H145" s="96">
        <v>24.0</v>
      </c>
      <c r="I145" s="52">
        <v>1.0</v>
      </c>
      <c r="J145" s="68">
        <f t="shared" si="119"/>
        <v>24</v>
      </c>
      <c r="K145" s="44"/>
      <c r="L145" s="44"/>
      <c r="M145" s="44"/>
      <c r="N145" s="44"/>
      <c r="O145" s="44"/>
      <c r="P145" s="44"/>
      <c r="Q145" s="97"/>
      <c r="R145" s="9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</row>
    <row r="146" ht="24.75" customHeight="1">
      <c r="A146" s="26">
        <v>12.0</v>
      </c>
      <c r="B146" s="62" t="s">
        <v>58</v>
      </c>
      <c r="C146" s="26"/>
      <c r="D146" s="26"/>
      <c r="E146" s="26"/>
      <c r="F146" s="26"/>
      <c r="G146" s="95"/>
      <c r="H146" s="96">
        <v>6.0</v>
      </c>
      <c r="I146" s="52">
        <v>1.0</v>
      </c>
      <c r="J146" s="68">
        <f t="shared" si="119"/>
        <v>6</v>
      </c>
      <c r="K146" s="44"/>
      <c r="L146" s="44"/>
      <c r="M146" s="44"/>
      <c r="N146" s="44"/>
      <c r="O146" s="44"/>
      <c r="P146" s="44"/>
      <c r="Q146" s="97"/>
      <c r="R146" s="9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</row>
    <row r="147" ht="18.75" customHeight="1">
      <c r="A147" s="1"/>
      <c r="B147" s="1"/>
      <c r="C147" s="1"/>
      <c r="D147" s="1"/>
      <c r="E147" s="1"/>
      <c r="F147" s="1"/>
      <c r="G147" s="2"/>
      <c r="H147" s="3" t="s">
        <v>37</v>
      </c>
      <c r="I147" s="1"/>
      <c r="J147" s="98">
        <f>SUM(J135:J146)</f>
        <v>283</v>
      </c>
      <c r="K147" s="99"/>
      <c r="L147" s="99"/>
      <c r="M147" s="99"/>
      <c r="N147" s="99"/>
      <c r="O147" s="99"/>
      <c r="P147" s="99"/>
      <c r="Q147" s="100"/>
      <c r="R147" s="9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</row>
    <row r="148" ht="18.75" customHeight="1">
      <c r="A148" s="7"/>
      <c r="B148" s="7"/>
      <c r="C148" s="7"/>
      <c r="D148" s="7"/>
      <c r="E148" s="7"/>
      <c r="F148" s="7"/>
      <c r="G148" s="8"/>
      <c r="H148" s="9"/>
      <c r="I148" s="41"/>
      <c r="J148" s="74">
        <f>+J147*60%</f>
        <v>169.8</v>
      </c>
      <c r="K148" s="74"/>
      <c r="L148" s="74"/>
      <c r="M148" s="74"/>
      <c r="N148" s="74"/>
      <c r="O148" s="74"/>
      <c r="P148" s="74"/>
      <c r="Q148" s="77">
        <f>+J147*40%</f>
        <v>113.2</v>
      </c>
      <c r="R148" s="9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</row>
    <row r="149" ht="18.75" customHeight="1">
      <c r="A149" s="1"/>
      <c r="B149" s="1"/>
      <c r="C149" s="1"/>
      <c r="D149" s="1"/>
      <c r="E149" s="1"/>
      <c r="F149" s="1"/>
      <c r="G149" s="2"/>
      <c r="H149" s="3"/>
      <c r="I149" s="1"/>
      <c r="J149" s="1"/>
      <c r="K149" s="1"/>
      <c r="L149" s="1"/>
      <c r="M149" s="1"/>
      <c r="N149" s="1"/>
      <c r="O149" s="1"/>
      <c r="P149" s="1"/>
      <c r="Q149" s="4"/>
      <c r="R149" s="9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</row>
    <row r="150" ht="18.75" customHeight="1">
      <c r="A150" s="1"/>
      <c r="B150" s="1"/>
      <c r="C150" s="1"/>
      <c r="D150" s="1"/>
      <c r="E150" s="1"/>
      <c r="F150" s="1"/>
      <c r="G150" s="2"/>
      <c r="H150" s="3"/>
      <c r="I150" s="1"/>
      <c r="J150" s="1"/>
      <c r="K150" s="1"/>
      <c r="L150" s="1"/>
      <c r="M150" s="1"/>
      <c r="N150" s="1"/>
      <c r="O150" s="1"/>
      <c r="P150" s="1"/>
      <c r="Q150" s="4"/>
      <c r="R150" s="9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</row>
    <row r="151" ht="19.5" customHeight="1">
      <c r="A151" s="101" t="s">
        <v>42</v>
      </c>
      <c r="B151" s="1"/>
      <c r="C151" s="1"/>
      <c r="D151" s="1"/>
      <c r="E151" s="1"/>
      <c r="F151" s="1"/>
      <c r="G151" s="2"/>
      <c r="H151" s="3"/>
      <c r="I151" s="1"/>
      <c r="J151" s="1"/>
      <c r="K151" s="1"/>
      <c r="L151" s="1"/>
      <c r="M151" s="1"/>
      <c r="N151" s="1"/>
      <c r="O151" s="1"/>
      <c r="P151" s="1"/>
      <c r="Q151" s="4"/>
      <c r="R151" s="9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</row>
    <row r="152" ht="57.0" customHeight="1">
      <c r="A152" s="102"/>
      <c r="B152" s="103" t="s">
        <v>43</v>
      </c>
      <c r="C152" s="103" t="s">
        <v>44</v>
      </c>
      <c r="D152" s="103" t="s">
        <v>45</v>
      </c>
      <c r="E152" s="103" t="s">
        <v>46</v>
      </c>
      <c r="F152" s="103"/>
      <c r="G152" s="104"/>
      <c r="H152" s="105" t="s">
        <v>47</v>
      </c>
      <c r="I152" s="106" t="s">
        <v>48</v>
      </c>
      <c r="J152" s="1"/>
      <c r="K152" s="1"/>
      <c r="L152" s="1"/>
      <c r="M152" s="1"/>
      <c r="N152" s="1"/>
      <c r="O152" s="1"/>
      <c r="P152" s="1"/>
      <c r="Q152" s="4"/>
      <c r="R152" s="9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</row>
    <row r="153" ht="18.75" customHeight="1">
      <c r="A153" s="107" t="s">
        <v>30</v>
      </c>
      <c r="B153" s="108">
        <f>+E14</f>
        <v>22696.446</v>
      </c>
      <c r="C153" s="109">
        <f>+J115</f>
        <v>20181.93854</v>
      </c>
      <c r="D153" s="109">
        <f>+J128</f>
        <v>90.228997</v>
      </c>
      <c r="E153" s="110">
        <f>J148</f>
        <v>169.8</v>
      </c>
      <c r="F153" s="110"/>
      <c r="G153" s="111"/>
      <c r="H153" s="112">
        <f>+I14</f>
        <v>2108.058863</v>
      </c>
      <c r="I153" s="113">
        <f>+B153-C153-D153-E153-H153</f>
        <v>146.4195969</v>
      </c>
      <c r="J153" s="1"/>
      <c r="K153" s="1"/>
      <c r="L153" s="1"/>
      <c r="M153" s="1"/>
      <c r="N153" s="1"/>
      <c r="O153" s="1"/>
      <c r="P153" s="1"/>
      <c r="Q153" s="4"/>
      <c r="R153" s="9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</row>
    <row r="154" ht="19.5" customHeight="1">
      <c r="A154" s="114" t="s">
        <v>49</v>
      </c>
      <c r="B154" s="115"/>
      <c r="C154" s="116">
        <f>+C153/B153</f>
        <v>0.8892114009</v>
      </c>
      <c r="D154" s="116">
        <f>+D153/B153</f>
        <v>0.003975468098</v>
      </c>
      <c r="E154" s="116">
        <f>+E153/B153</f>
        <v>0.00748134752</v>
      </c>
      <c r="F154" s="116"/>
      <c r="G154" s="117"/>
      <c r="H154" s="118">
        <f>+H153/B153</f>
        <v>0.09288057093</v>
      </c>
      <c r="I154" s="119">
        <f>+I153/B153</f>
        <v>0.006451212533</v>
      </c>
      <c r="J154" s="1"/>
      <c r="K154" s="1"/>
      <c r="L154" s="1"/>
      <c r="M154" s="1"/>
      <c r="N154" s="1"/>
      <c r="O154" s="1"/>
      <c r="P154" s="1"/>
      <c r="Q154" s="4"/>
      <c r="R154" s="9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</row>
    <row r="155" ht="19.5" customHeight="1">
      <c r="A155" s="30"/>
      <c r="B155" s="120"/>
      <c r="C155" s="121"/>
      <c r="D155" s="121"/>
      <c r="E155" s="121"/>
      <c r="F155" s="121"/>
      <c r="G155" s="122"/>
      <c r="H155" s="123"/>
      <c r="I155" s="124"/>
      <c r="J155" s="1"/>
      <c r="K155" s="1"/>
      <c r="L155" s="1"/>
      <c r="M155" s="1"/>
      <c r="N155" s="1"/>
      <c r="O155" s="1"/>
      <c r="P155" s="1"/>
      <c r="Q155" s="4"/>
      <c r="R155" s="9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</row>
    <row r="156" ht="18.75" customHeight="1">
      <c r="A156" s="125"/>
      <c r="B156" s="126"/>
      <c r="C156" s="126"/>
      <c r="D156" s="126" t="s">
        <v>50</v>
      </c>
      <c r="E156" s="126" t="s">
        <v>30</v>
      </c>
      <c r="F156" s="126"/>
      <c r="G156" s="127"/>
      <c r="H156" s="128">
        <f>+D153+E153+H153+I153</f>
        <v>2514.507457</v>
      </c>
      <c r="I156" s="129"/>
      <c r="J156" s="1"/>
      <c r="K156" s="1"/>
      <c r="L156" s="1"/>
      <c r="M156" s="1"/>
      <c r="N156" s="1"/>
      <c r="O156" s="1"/>
      <c r="P156" s="1"/>
      <c r="Q156" s="4"/>
      <c r="R156" s="3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</row>
    <row r="157" ht="18.75" customHeight="1">
      <c r="A157" s="130"/>
      <c r="B157" s="1"/>
      <c r="C157" s="1"/>
      <c r="D157" s="1"/>
      <c r="E157" s="1" t="s">
        <v>49</v>
      </c>
      <c r="F157" s="1"/>
      <c r="G157" s="2"/>
      <c r="H157" s="123">
        <f>+H156/B153</f>
        <v>0.1107885991</v>
      </c>
      <c r="I157" s="131"/>
      <c r="J157" s="1"/>
      <c r="K157" s="1"/>
      <c r="L157" s="1"/>
      <c r="M157" s="1"/>
      <c r="N157" s="1"/>
      <c r="O157" s="1"/>
      <c r="P157" s="1"/>
      <c r="Q157" s="4"/>
      <c r="R157" s="3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</row>
    <row r="158" ht="18.75" customHeight="1">
      <c r="A158" s="130"/>
      <c r="B158" s="1"/>
      <c r="C158" s="1" t="s">
        <v>51</v>
      </c>
      <c r="D158" s="1"/>
      <c r="E158" s="1"/>
      <c r="F158" s="1"/>
      <c r="G158" s="2"/>
      <c r="H158" s="3"/>
      <c r="I158" s="131"/>
      <c r="J158" s="1"/>
      <c r="K158" s="1"/>
      <c r="L158" s="1"/>
      <c r="M158" s="1"/>
      <c r="N158" s="1"/>
      <c r="O158" s="1"/>
      <c r="P158" s="1"/>
      <c r="Q158" s="4"/>
      <c r="R158" s="3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</row>
    <row r="159" ht="18.75" customHeight="1">
      <c r="A159" s="130"/>
      <c r="B159" s="1"/>
      <c r="C159" s="1"/>
      <c r="D159" s="1" t="s">
        <v>52</v>
      </c>
      <c r="E159" s="1"/>
      <c r="F159" s="1"/>
      <c r="G159" s="2"/>
      <c r="H159" s="3">
        <f>+H158*(H156-H153)</f>
        <v>0</v>
      </c>
      <c r="I159" s="131"/>
      <c r="J159" s="1"/>
      <c r="K159" s="1"/>
      <c r="L159" s="1"/>
      <c r="M159" s="1"/>
      <c r="N159" s="1"/>
      <c r="O159" s="1"/>
      <c r="P159" s="1"/>
      <c r="Q159" s="4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</row>
    <row r="160" ht="19.5" customHeight="1">
      <c r="A160" s="132"/>
      <c r="B160" s="133"/>
      <c r="C160" s="133"/>
      <c r="D160" s="133"/>
      <c r="E160" s="133"/>
      <c r="F160" s="133"/>
      <c r="G160" s="134"/>
      <c r="H160" s="135"/>
      <c r="I160" s="136"/>
      <c r="J160" s="1"/>
      <c r="K160" s="1"/>
      <c r="L160" s="1"/>
      <c r="M160" s="1"/>
      <c r="N160" s="1"/>
      <c r="O160" s="1"/>
      <c r="P160" s="1"/>
      <c r="Q160" s="4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</row>
    <row r="161" ht="18.75" customHeight="1">
      <c r="A161" s="1"/>
      <c r="B161" s="1"/>
      <c r="C161" s="1"/>
      <c r="D161" s="1"/>
      <c r="E161" s="1"/>
      <c r="F161" s="1"/>
      <c r="G161" s="2"/>
      <c r="H161" s="3"/>
      <c r="I161" s="1"/>
      <c r="J161" s="1"/>
      <c r="K161" s="1"/>
      <c r="L161" s="1"/>
      <c r="M161" s="1"/>
      <c r="N161" s="1"/>
      <c r="O161" s="1"/>
      <c r="P161" s="1"/>
      <c r="Q161" s="4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</row>
    <row r="162" ht="18.75" customHeight="1">
      <c r="A162" s="1"/>
      <c r="B162" s="1"/>
      <c r="C162" s="1"/>
      <c r="D162" s="1"/>
      <c r="E162" s="1"/>
      <c r="F162" s="1"/>
      <c r="G162" s="2"/>
      <c r="H162" s="3"/>
      <c r="I162" s="1"/>
      <c r="J162" s="1"/>
      <c r="K162" s="1"/>
      <c r="L162" s="1"/>
      <c r="M162" s="1"/>
      <c r="N162" s="1"/>
      <c r="O162" s="1"/>
      <c r="P162" s="1"/>
      <c r="Q162" s="4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</row>
    <row r="163" ht="18.75" customHeight="1">
      <c r="A163" s="1"/>
      <c r="B163" s="1"/>
      <c r="C163" s="1"/>
      <c r="D163" s="1"/>
      <c r="E163" s="1"/>
      <c r="F163" s="1"/>
      <c r="G163" s="2"/>
      <c r="H163" s="3"/>
      <c r="I163" s="1"/>
      <c r="J163" s="1"/>
      <c r="K163" s="1"/>
      <c r="L163" s="1"/>
      <c r="M163" s="1"/>
      <c r="N163" s="1"/>
      <c r="O163" s="1"/>
      <c r="P163" s="1"/>
      <c r="Q163" s="4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</row>
    <row r="164" ht="18.0" customHeight="1">
      <c r="A164" s="137"/>
      <c r="B164" s="137"/>
      <c r="C164" s="137"/>
      <c r="D164" s="137"/>
      <c r="E164" s="137"/>
      <c r="F164" s="137"/>
      <c r="G164" s="138"/>
      <c r="H164" s="139"/>
      <c r="I164" s="137"/>
      <c r="J164" s="137"/>
      <c r="K164" s="137"/>
      <c r="L164" s="137"/>
      <c r="M164" s="137"/>
      <c r="N164" s="137"/>
      <c r="O164" s="137"/>
      <c r="P164" s="137"/>
      <c r="Q164" s="140"/>
      <c r="R164" s="137"/>
      <c r="S164" s="137"/>
      <c r="T164" s="137"/>
      <c r="U164" s="137"/>
      <c r="V164" s="137"/>
      <c r="W164" s="137"/>
      <c r="X164" s="137"/>
      <c r="Y164" s="137"/>
      <c r="Z164" s="137"/>
      <c r="AA164" s="137"/>
      <c r="AB164" s="137"/>
      <c r="AC164" s="137"/>
      <c r="AD164" s="137"/>
      <c r="AE164" s="137"/>
      <c r="AF164" s="137"/>
      <c r="AG164" s="137"/>
      <c r="AH164" s="137"/>
      <c r="AI164" s="137"/>
      <c r="AJ164" s="137"/>
      <c r="AK164" s="137"/>
      <c r="AL164" s="137"/>
      <c r="AM164" s="137"/>
      <c r="AN164" s="137"/>
      <c r="AO164" s="137"/>
      <c r="AP164" s="137"/>
      <c r="AQ164" s="137"/>
      <c r="AR164" s="137"/>
      <c r="AS164" s="137"/>
    </row>
    <row r="165" ht="18.0" customHeight="1">
      <c r="A165" s="137"/>
      <c r="B165" s="137"/>
      <c r="C165" s="137"/>
      <c r="D165" s="137"/>
      <c r="E165" s="137"/>
      <c r="F165" s="137"/>
      <c r="G165" s="138"/>
      <c r="H165" s="139"/>
      <c r="I165" s="137"/>
      <c r="J165" s="137"/>
      <c r="K165" s="137"/>
      <c r="L165" s="137"/>
      <c r="M165" s="137"/>
      <c r="N165" s="137"/>
      <c r="O165" s="137"/>
      <c r="P165" s="137"/>
      <c r="Q165" s="140"/>
      <c r="R165" s="137"/>
      <c r="S165" s="137"/>
      <c r="T165" s="137"/>
      <c r="U165" s="137"/>
      <c r="V165" s="137"/>
      <c r="W165" s="137"/>
      <c r="X165" s="137"/>
      <c r="Y165" s="137"/>
      <c r="Z165" s="137"/>
      <c r="AA165" s="137"/>
      <c r="AB165" s="137"/>
      <c r="AC165" s="137"/>
      <c r="AD165" s="137"/>
      <c r="AE165" s="137"/>
      <c r="AF165" s="137"/>
      <c r="AG165" s="137"/>
      <c r="AH165" s="137"/>
      <c r="AI165" s="137"/>
      <c r="AJ165" s="137"/>
      <c r="AK165" s="137"/>
      <c r="AL165" s="137"/>
      <c r="AM165" s="137"/>
      <c r="AN165" s="137"/>
      <c r="AO165" s="137"/>
      <c r="AP165" s="137"/>
      <c r="AQ165" s="137"/>
      <c r="AR165" s="137"/>
      <c r="AS165" s="137"/>
    </row>
    <row r="166" ht="18.0" customHeight="1">
      <c r="A166" s="137"/>
      <c r="B166" s="137"/>
      <c r="C166" s="137"/>
      <c r="D166" s="137"/>
      <c r="E166" s="137"/>
      <c r="F166" s="137"/>
      <c r="G166" s="138"/>
      <c r="H166" s="139"/>
      <c r="I166" s="137"/>
      <c r="J166" s="137"/>
      <c r="K166" s="137"/>
      <c r="L166" s="137"/>
      <c r="M166" s="137"/>
      <c r="N166" s="137"/>
      <c r="O166" s="137"/>
      <c r="P166" s="137"/>
      <c r="Q166" s="140"/>
      <c r="R166" s="137"/>
      <c r="S166" s="137"/>
      <c r="T166" s="137"/>
      <c r="U166" s="137"/>
      <c r="V166" s="137"/>
      <c r="W166" s="137"/>
      <c r="X166" s="137"/>
      <c r="Y166" s="137"/>
      <c r="Z166" s="137"/>
      <c r="AA166" s="137"/>
      <c r="AB166" s="137"/>
      <c r="AC166" s="137"/>
      <c r="AD166" s="137"/>
      <c r="AE166" s="137"/>
      <c r="AF166" s="137"/>
      <c r="AG166" s="137"/>
      <c r="AH166" s="137"/>
      <c r="AI166" s="137"/>
      <c r="AJ166" s="137"/>
      <c r="AK166" s="137"/>
      <c r="AL166" s="137"/>
      <c r="AM166" s="137"/>
      <c r="AN166" s="137"/>
      <c r="AO166" s="137"/>
      <c r="AP166" s="137"/>
      <c r="AQ166" s="137"/>
      <c r="AR166" s="137"/>
      <c r="AS166" s="137"/>
    </row>
    <row r="167" ht="18.0" customHeight="1">
      <c r="A167" s="137"/>
      <c r="B167" s="137"/>
      <c r="C167" s="137"/>
      <c r="D167" s="137"/>
      <c r="E167" s="137"/>
      <c r="F167" s="137"/>
      <c r="G167" s="138"/>
      <c r="H167" s="139"/>
      <c r="I167" s="137"/>
      <c r="J167" s="137"/>
      <c r="K167" s="137"/>
      <c r="L167" s="137"/>
      <c r="M167" s="137"/>
      <c r="N167" s="137"/>
      <c r="O167" s="137"/>
      <c r="P167" s="137"/>
      <c r="Q167" s="140"/>
      <c r="R167" s="137"/>
      <c r="S167" s="137"/>
      <c r="T167" s="137"/>
      <c r="U167" s="137"/>
      <c r="V167" s="137"/>
      <c r="W167" s="137"/>
      <c r="X167" s="137"/>
      <c r="Y167" s="137"/>
      <c r="Z167" s="137"/>
      <c r="AA167" s="137"/>
      <c r="AB167" s="137"/>
      <c r="AC167" s="137"/>
      <c r="AD167" s="137"/>
      <c r="AE167" s="137"/>
      <c r="AF167" s="137"/>
      <c r="AG167" s="137"/>
      <c r="AH167" s="137"/>
      <c r="AI167" s="137"/>
      <c r="AJ167" s="137"/>
      <c r="AK167" s="137"/>
      <c r="AL167" s="137"/>
      <c r="AM167" s="137"/>
      <c r="AN167" s="137"/>
      <c r="AO167" s="137"/>
      <c r="AP167" s="137"/>
      <c r="AQ167" s="137"/>
      <c r="AR167" s="137"/>
      <c r="AS167" s="137"/>
    </row>
    <row r="168" ht="18.0" customHeight="1">
      <c r="A168" s="137"/>
      <c r="B168" s="137"/>
      <c r="C168" s="137"/>
      <c r="D168" s="137"/>
      <c r="E168" s="137"/>
      <c r="F168" s="137"/>
      <c r="G168" s="138"/>
      <c r="H168" s="139"/>
      <c r="I168" s="137"/>
      <c r="J168" s="137"/>
      <c r="K168" s="137"/>
      <c r="L168" s="137"/>
      <c r="M168" s="137"/>
      <c r="N168" s="137"/>
      <c r="O168" s="137"/>
      <c r="P168" s="137"/>
      <c r="Q168" s="140"/>
      <c r="R168" s="137"/>
      <c r="S168" s="137"/>
      <c r="T168" s="137"/>
      <c r="U168" s="137"/>
      <c r="V168" s="137"/>
      <c r="W168" s="137"/>
      <c r="X168" s="137"/>
      <c r="Y168" s="137"/>
      <c r="Z168" s="137"/>
      <c r="AA168" s="137"/>
      <c r="AB168" s="137"/>
      <c r="AC168" s="137"/>
      <c r="AD168" s="137"/>
      <c r="AE168" s="137"/>
      <c r="AF168" s="137"/>
      <c r="AG168" s="137"/>
      <c r="AH168" s="137"/>
      <c r="AI168" s="137"/>
      <c r="AJ168" s="137"/>
      <c r="AK168" s="137"/>
      <c r="AL168" s="137"/>
      <c r="AM168" s="137"/>
      <c r="AN168" s="137"/>
      <c r="AO168" s="137"/>
      <c r="AP168" s="137"/>
      <c r="AQ168" s="137"/>
      <c r="AR168" s="137"/>
      <c r="AS168" s="137"/>
    </row>
    <row r="169" ht="18.0" customHeight="1">
      <c r="A169" s="137"/>
      <c r="B169" s="137"/>
      <c r="C169" s="137"/>
      <c r="D169" s="137"/>
      <c r="E169" s="137"/>
      <c r="F169" s="137"/>
      <c r="G169" s="138"/>
      <c r="H169" s="139"/>
      <c r="I169" s="137"/>
      <c r="J169" s="137"/>
      <c r="K169" s="137"/>
      <c r="L169" s="137"/>
      <c r="M169" s="137"/>
      <c r="N169" s="137"/>
      <c r="O169" s="137"/>
      <c r="P169" s="137"/>
      <c r="Q169" s="140"/>
      <c r="R169" s="137"/>
      <c r="S169" s="137"/>
      <c r="T169" s="137"/>
      <c r="U169" s="137"/>
      <c r="V169" s="137"/>
      <c r="W169" s="137"/>
      <c r="X169" s="137"/>
      <c r="Y169" s="137"/>
      <c r="Z169" s="137"/>
      <c r="AA169" s="137"/>
      <c r="AB169" s="137"/>
      <c r="AC169" s="137"/>
      <c r="AD169" s="137"/>
      <c r="AE169" s="137"/>
      <c r="AF169" s="137"/>
      <c r="AG169" s="137"/>
      <c r="AH169" s="137"/>
      <c r="AI169" s="137"/>
      <c r="AJ169" s="137"/>
      <c r="AK169" s="137"/>
      <c r="AL169" s="137"/>
      <c r="AM169" s="137"/>
      <c r="AN169" s="137"/>
      <c r="AO169" s="137"/>
      <c r="AP169" s="137"/>
      <c r="AQ169" s="137"/>
      <c r="AR169" s="137"/>
      <c r="AS169" s="137"/>
    </row>
    <row r="170" ht="18.0" customHeight="1">
      <c r="A170" s="137"/>
      <c r="B170" s="137"/>
      <c r="C170" s="137"/>
      <c r="D170" s="137"/>
      <c r="E170" s="137"/>
      <c r="F170" s="137"/>
      <c r="G170" s="138"/>
      <c r="H170" s="139"/>
      <c r="I170" s="137"/>
      <c r="J170" s="137"/>
      <c r="K170" s="137"/>
      <c r="L170" s="137"/>
      <c r="M170" s="137"/>
      <c r="N170" s="137"/>
      <c r="O170" s="137"/>
      <c r="P170" s="137"/>
      <c r="Q170" s="140"/>
      <c r="R170" s="137"/>
      <c r="S170" s="137"/>
      <c r="T170" s="137"/>
      <c r="U170" s="137"/>
      <c r="V170" s="137"/>
      <c r="W170" s="137"/>
      <c r="X170" s="137"/>
      <c r="Y170" s="137"/>
      <c r="Z170" s="137"/>
      <c r="AA170" s="137"/>
      <c r="AB170" s="137"/>
      <c r="AC170" s="137"/>
      <c r="AD170" s="137"/>
      <c r="AE170" s="137"/>
      <c r="AF170" s="137"/>
      <c r="AG170" s="137"/>
      <c r="AH170" s="137"/>
      <c r="AI170" s="137"/>
      <c r="AJ170" s="137"/>
      <c r="AK170" s="137"/>
      <c r="AL170" s="137"/>
      <c r="AM170" s="137"/>
      <c r="AN170" s="137"/>
      <c r="AO170" s="137"/>
      <c r="AP170" s="137"/>
      <c r="AQ170" s="137"/>
      <c r="AR170" s="137"/>
      <c r="AS170" s="137"/>
    </row>
    <row r="171" ht="18.0" customHeight="1">
      <c r="A171" s="137"/>
      <c r="B171" s="137"/>
      <c r="C171" s="137"/>
      <c r="D171" s="137"/>
      <c r="E171" s="137"/>
      <c r="F171" s="137"/>
      <c r="G171" s="138"/>
      <c r="H171" s="139"/>
      <c r="I171" s="137"/>
      <c r="J171" s="137"/>
      <c r="K171" s="137"/>
      <c r="L171" s="137"/>
      <c r="M171" s="137"/>
      <c r="N171" s="137"/>
      <c r="O171" s="137"/>
      <c r="P171" s="137"/>
      <c r="Q171" s="140"/>
      <c r="R171" s="137"/>
      <c r="S171" s="137"/>
      <c r="T171" s="137"/>
      <c r="U171" s="137"/>
      <c r="V171" s="137"/>
      <c r="W171" s="137"/>
      <c r="X171" s="137"/>
      <c r="Y171" s="137"/>
      <c r="Z171" s="137"/>
      <c r="AA171" s="137"/>
      <c r="AB171" s="137"/>
      <c r="AC171" s="137"/>
      <c r="AD171" s="137"/>
      <c r="AE171" s="137"/>
      <c r="AF171" s="137"/>
      <c r="AG171" s="137"/>
      <c r="AH171" s="137"/>
      <c r="AI171" s="137"/>
      <c r="AJ171" s="137"/>
      <c r="AK171" s="137"/>
      <c r="AL171" s="137"/>
      <c r="AM171" s="137"/>
      <c r="AN171" s="137"/>
      <c r="AO171" s="137"/>
      <c r="AP171" s="137"/>
      <c r="AQ171" s="137"/>
      <c r="AR171" s="137"/>
      <c r="AS171" s="137"/>
    </row>
    <row r="172" ht="18.0" customHeight="1">
      <c r="A172" s="137"/>
      <c r="B172" s="137"/>
      <c r="C172" s="137"/>
      <c r="D172" s="137"/>
      <c r="E172" s="137"/>
      <c r="F172" s="137"/>
      <c r="G172" s="138"/>
      <c r="H172" s="139"/>
      <c r="I172" s="137"/>
      <c r="J172" s="137"/>
      <c r="K172" s="137"/>
      <c r="L172" s="137"/>
      <c r="M172" s="137"/>
      <c r="N172" s="137"/>
      <c r="O172" s="137"/>
      <c r="P172" s="137"/>
      <c r="Q172" s="140"/>
      <c r="R172" s="137"/>
      <c r="S172" s="137"/>
      <c r="T172" s="137"/>
      <c r="U172" s="137"/>
      <c r="V172" s="137"/>
      <c r="W172" s="137"/>
      <c r="X172" s="137"/>
      <c r="Y172" s="137"/>
      <c r="Z172" s="137"/>
      <c r="AA172" s="137"/>
      <c r="AB172" s="137"/>
      <c r="AC172" s="137"/>
      <c r="AD172" s="137"/>
      <c r="AE172" s="137"/>
      <c r="AF172" s="137"/>
      <c r="AG172" s="137"/>
      <c r="AH172" s="137"/>
      <c r="AI172" s="137"/>
      <c r="AJ172" s="137"/>
      <c r="AK172" s="137"/>
      <c r="AL172" s="137"/>
      <c r="AM172" s="137"/>
      <c r="AN172" s="137"/>
      <c r="AO172" s="137"/>
      <c r="AP172" s="137"/>
      <c r="AQ172" s="137"/>
      <c r="AR172" s="137"/>
      <c r="AS172" s="137"/>
    </row>
    <row r="173" ht="18.0" customHeight="1">
      <c r="A173" s="137"/>
      <c r="B173" s="137"/>
      <c r="C173" s="137"/>
      <c r="D173" s="137"/>
      <c r="E173" s="137"/>
      <c r="F173" s="137"/>
      <c r="G173" s="138"/>
      <c r="H173" s="139"/>
      <c r="I173" s="137"/>
      <c r="J173" s="137"/>
      <c r="K173" s="137"/>
      <c r="L173" s="137"/>
      <c r="M173" s="137"/>
      <c r="N173" s="137"/>
      <c r="O173" s="137"/>
      <c r="P173" s="137"/>
      <c r="Q173" s="140"/>
      <c r="R173" s="137"/>
      <c r="S173" s="137"/>
      <c r="T173" s="137"/>
      <c r="U173" s="137"/>
      <c r="V173" s="137"/>
      <c r="W173" s="137"/>
      <c r="X173" s="137"/>
      <c r="Y173" s="137"/>
      <c r="Z173" s="137"/>
      <c r="AA173" s="137"/>
      <c r="AB173" s="137"/>
      <c r="AC173" s="137"/>
      <c r="AD173" s="137"/>
      <c r="AE173" s="137"/>
      <c r="AF173" s="137"/>
      <c r="AG173" s="137"/>
      <c r="AH173" s="137"/>
      <c r="AI173" s="137"/>
      <c r="AJ173" s="137"/>
      <c r="AK173" s="137"/>
      <c r="AL173" s="137"/>
      <c r="AM173" s="137"/>
      <c r="AN173" s="137"/>
      <c r="AO173" s="137"/>
      <c r="AP173" s="137"/>
      <c r="AQ173" s="137"/>
      <c r="AR173" s="137"/>
      <c r="AS173" s="137"/>
    </row>
    <row r="174" ht="18.0" customHeight="1">
      <c r="A174" s="137"/>
      <c r="B174" s="137"/>
      <c r="C174" s="137"/>
      <c r="D174" s="137"/>
      <c r="E174" s="137"/>
      <c r="F174" s="137"/>
      <c r="G174" s="138"/>
      <c r="H174" s="139"/>
      <c r="I174" s="137"/>
      <c r="J174" s="137"/>
      <c r="K174" s="137"/>
      <c r="L174" s="137"/>
      <c r="M174" s="137"/>
      <c r="N174" s="137"/>
      <c r="O174" s="137"/>
      <c r="P174" s="137"/>
      <c r="Q174" s="140"/>
      <c r="R174" s="137"/>
      <c r="S174" s="137"/>
      <c r="T174" s="137"/>
      <c r="U174" s="137"/>
      <c r="V174" s="137"/>
      <c r="W174" s="137"/>
      <c r="X174" s="137"/>
      <c r="Y174" s="137"/>
      <c r="Z174" s="137"/>
      <c r="AA174" s="137"/>
      <c r="AB174" s="137"/>
      <c r="AC174" s="137"/>
      <c r="AD174" s="137"/>
      <c r="AE174" s="137"/>
      <c r="AF174" s="137"/>
      <c r="AG174" s="137"/>
      <c r="AH174" s="137"/>
      <c r="AI174" s="137"/>
      <c r="AJ174" s="137"/>
      <c r="AK174" s="137"/>
      <c r="AL174" s="137"/>
      <c r="AM174" s="137"/>
      <c r="AN174" s="137"/>
      <c r="AO174" s="137"/>
      <c r="AP174" s="137"/>
      <c r="AQ174" s="137"/>
      <c r="AR174" s="137"/>
      <c r="AS174" s="137"/>
    </row>
    <row r="175" ht="18.0" customHeight="1">
      <c r="A175" s="137"/>
      <c r="B175" s="137"/>
      <c r="C175" s="137"/>
      <c r="D175" s="137"/>
      <c r="E175" s="137"/>
      <c r="F175" s="137"/>
      <c r="G175" s="138"/>
      <c r="H175" s="139"/>
      <c r="I175" s="137"/>
      <c r="J175" s="137"/>
      <c r="K175" s="137"/>
      <c r="L175" s="137"/>
      <c r="M175" s="137"/>
      <c r="N175" s="137"/>
      <c r="O175" s="137"/>
      <c r="P175" s="137"/>
      <c r="Q175" s="140"/>
      <c r="R175" s="137"/>
      <c r="S175" s="137"/>
      <c r="T175" s="137"/>
      <c r="U175" s="137"/>
      <c r="V175" s="137"/>
      <c r="W175" s="137"/>
      <c r="X175" s="137"/>
      <c r="Y175" s="137"/>
      <c r="Z175" s="137"/>
      <c r="AA175" s="137"/>
      <c r="AB175" s="137"/>
      <c r="AC175" s="137"/>
      <c r="AD175" s="137"/>
      <c r="AE175" s="137"/>
      <c r="AF175" s="137"/>
      <c r="AG175" s="137"/>
      <c r="AH175" s="137"/>
      <c r="AI175" s="137"/>
      <c r="AJ175" s="137"/>
      <c r="AK175" s="137"/>
      <c r="AL175" s="137"/>
      <c r="AM175" s="137"/>
      <c r="AN175" s="137"/>
      <c r="AO175" s="137"/>
      <c r="AP175" s="137"/>
      <c r="AQ175" s="137"/>
      <c r="AR175" s="137"/>
      <c r="AS175" s="137"/>
    </row>
    <row r="176" ht="18.0" customHeight="1">
      <c r="A176" s="137"/>
      <c r="B176" s="137"/>
      <c r="C176" s="137"/>
      <c r="D176" s="137"/>
      <c r="E176" s="137"/>
      <c r="F176" s="137"/>
      <c r="G176" s="138"/>
      <c r="H176" s="139"/>
      <c r="I176" s="137"/>
      <c r="J176" s="137"/>
      <c r="K176" s="137"/>
      <c r="L176" s="137"/>
      <c r="M176" s="137"/>
      <c r="N176" s="137"/>
      <c r="O176" s="137"/>
      <c r="P176" s="137"/>
      <c r="Q176" s="140"/>
      <c r="R176" s="137"/>
      <c r="S176" s="137"/>
      <c r="T176" s="137"/>
      <c r="U176" s="137"/>
      <c r="V176" s="137"/>
      <c r="W176" s="137"/>
      <c r="X176" s="137"/>
      <c r="Y176" s="137"/>
      <c r="Z176" s="137"/>
      <c r="AA176" s="137"/>
      <c r="AB176" s="137"/>
      <c r="AC176" s="137"/>
      <c r="AD176" s="137"/>
      <c r="AE176" s="137"/>
      <c r="AF176" s="137"/>
      <c r="AG176" s="137"/>
      <c r="AH176" s="137"/>
      <c r="AI176" s="137"/>
      <c r="AJ176" s="137"/>
      <c r="AK176" s="137"/>
      <c r="AL176" s="137"/>
      <c r="AM176" s="137"/>
      <c r="AN176" s="137"/>
      <c r="AO176" s="137"/>
      <c r="AP176" s="137"/>
      <c r="AQ176" s="137"/>
      <c r="AR176" s="137"/>
      <c r="AS176" s="137"/>
    </row>
    <row r="177" ht="18.0" customHeight="1">
      <c r="A177" s="137"/>
      <c r="B177" s="137"/>
      <c r="C177" s="137"/>
      <c r="D177" s="137"/>
      <c r="E177" s="137"/>
      <c r="F177" s="137"/>
      <c r="G177" s="138"/>
      <c r="H177" s="139"/>
      <c r="I177" s="137"/>
      <c r="J177" s="137"/>
      <c r="K177" s="137"/>
      <c r="L177" s="137"/>
      <c r="M177" s="137"/>
      <c r="N177" s="137"/>
      <c r="O177" s="137"/>
      <c r="P177" s="137"/>
      <c r="Q177" s="140"/>
      <c r="R177" s="137"/>
      <c r="S177" s="137"/>
      <c r="T177" s="137"/>
      <c r="U177" s="137"/>
      <c r="V177" s="137"/>
      <c r="W177" s="137"/>
      <c r="X177" s="137"/>
      <c r="Y177" s="137"/>
      <c r="Z177" s="137"/>
      <c r="AA177" s="137"/>
      <c r="AB177" s="137"/>
      <c r="AC177" s="137"/>
      <c r="AD177" s="137"/>
      <c r="AE177" s="137"/>
      <c r="AF177" s="137"/>
      <c r="AG177" s="137"/>
      <c r="AH177" s="137"/>
      <c r="AI177" s="137"/>
      <c r="AJ177" s="137"/>
      <c r="AK177" s="137"/>
      <c r="AL177" s="137"/>
      <c r="AM177" s="137"/>
      <c r="AN177" s="137"/>
      <c r="AO177" s="137"/>
      <c r="AP177" s="137"/>
      <c r="AQ177" s="137"/>
      <c r="AR177" s="137"/>
      <c r="AS177" s="137"/>
    </row>
    <row r="178" ht="18.0" customHeight="1">
      <c r="A178" s="137"/>
      <c r="B178" s="137"/>
      <c r="C178" s="137"/>
      <c r="D178" s="137"/>
      <c r="E178" s="137"/>
      <c r="F178" s="137"/>
      <c r="G178" s="138"/>
      <c r="H178" s="139"/>
      <c r="I178" s="137"/>
      <c r="J178" s="137"/>
      <c r="K178" s="137"/>
      <c r="L178" s="137"/>
      <c r="M178" s="137"/>
      <c r="N178" s="137"/>
      <c r="O178" s="137"/>
      <c r="P178" s="137"/>
      <c r="Q178" s="140"/>
      <c r="R178" s="137"/>
      <c r="S178" s="137"/>
      <c r="T178" s="137"/>
      <c r="U178" s="137"/>
      <c r="V178" s="137"/>
      <c r="W178" s="137"/>
      <c r="X178" s="137"/>
      <c r="Y178" s="137"/>
      <c r="Z178" s="137"/>
      <c r="AA178" s="137"/>
      <c r="AB178" s="137"/>
      <c r="AC178" s="137"/>
      <c r="AD178" s="137"/>
      <c r="AE178" s="137"/>
      <c r="AF178" s="137"/>
      <c r="AG178" s="137"/>
      <c r="AH178" s="137"/>
      <c r="AI178" s="137"/>
      <c r="AJ178" s="137"/>
      <c r="AK178" s="137"/>
      <c r="AL178" s="137"/>
      <c r="AM178" s="137"/>
      <c r="AN178" s="137"/>
      <c r="AO178" s="137"/>
      <c r="AP178" s="137"/>
      <c r="AQ178" s="137"/>
      <c r="AR178" s="137"/>
      <c r="AS178" s="137"/>
    </row>
    <row r="179" ht="18.0" customHeight="1">
      <c r="A179" s="137"/>
      <c r="B179" s="137"/>
      <c r="C179" s="137"/>
      <c r="D179" s="137"/>
      <c r="E179" s="137"/>
      <c r="F179" s="137"/>
      <c r="G179" s="138"/>
      <c r="H179" s="139"/>
      <c r="I179" s="137"/>
      <c r="J179" s="137"/>
      <c r="K179" s="137"/>
      <c r="L179" s="137"/>
      <c r="M179" s="137"/>
      <c r="N179" s="137"/>
      <c r="O179" s="137"/>
      <c r="P179" s="137"/>
      <c r="Q179" s="140"/>
      <c r="R179" s="137"/>
      <c r="S179" s="137"/>
      <c r="T179" s="137"/>
      <c r="U179" s="137"/>
      <c r="V179" s="137"/>
      <c r="W179" s="137"/>
      <c r="X179" s="137"/>
      <c r="Y179" s="137"/>
      <c r="Z179" s="137"/>
      <c r="AA179" s="137"/>
      <c r="AB179" s="137"/>
      <c r="AC179" s="137"/>
      <c r="AD179" s="137"/>
      <c r="AE179" s="137"/>
      <c r="AF179" s="137"/>
      <c r="AG179" s="137"/>
      <c r="AH179" s="137"/>
      <c r="AI179" s="137"/>
      <c r="AJ179" s="137"/>
      <c r="AK179" s="137"/>
      <c r="AL179" s="137"/>
      <c r="AM179" s="137"/>
      <c r="AN179" s="137"/>
      <c r="AO179" s="137"/>
      <c r="AP179" s="137"/>
      <c r="AQ179" s="137"/>
      <c r="AR179" s="137"/>
      <c r="AS179" s="137"/>
    </row>
    <row r="180" ht="18.0" customHeight="1">
      <c r="A180" s="137"/>
      <c r="B180" s="137"/>
      <c r="C180" s="137"/>
      <c r="D180" s="137"/>
      <c r="E180" s="137"/>
      <c r="F180" s="137"/>
      <c r="G180" s="138"/>
      <c r="H180" s="139"/>
      <c r="I180" s="137"/>
      <c r="J180" s="137"/>
      <c r="K180" s="137"/>
      <c r="L180" s="137"/>
      <c r="M180" s="137"/>
      <c r="N180" s="137"/>
      <c r="O180" s="137"/>
      <c r="P180" s="137"/>
      <c r="Q180" s="140"/>
      <c r="R180" s="137"/>
      <c r="S180" s="137"/>
      <c r="T180" s="137"/>
      <c r="U180" s="137"/>
      <c r="V180" s="137"/>
      <c r="W180" s="137"/>
      <c r="X180" s="137"/>
      <c r="Y180" s="137"/>
      <c r="Z180" s="137"/>
      <c r="AA180" s="137"/>
      <c r="AB180" s="137"/>
      <c r="AC180" s="137"/>
      <c r="AD180" s="137"/>
      <c r="AE180" s="137"/>
      <c r="AF180" s="137"/>
      <c r="AG180" s="137"/>
      <c r="AH180" s="137"/>
      <c r="AI180" s="137"/>
      <c r="AJ180" s="137"/>
      <c r="AK180" s="137"/>
      <c r="AL180" s="137"/>
      <c r="AM180" s="137"/>
      <c r="AN180" s="137"/>
      <c r="AO180" s="137"/>
      <c r="AP180" s="137"/>
      <c r="AQ180" s="137"/>
      <c r="AR180" s="137"/>
      <c r="AS180" s="137"/>
    </row>
    <row r="181" ht="18.0" customHeight="1">
      <c r="A181" s="137"/>
      <c r="B181" s="137"/>
      <c r="C181" s="137"/>
      <c r="D181" s="137"/>
      <c r="E181" s="137"/>
      <c r="F181" s="137"/>
      <c r="G181" s="138"/>
      <c r="H181" s="139"/>
      <c r="I181" s="137"/>
      <c r="J181" s="137"/>
      <c r="K181" s="137"/>
      <c r="L181" s="137"/>
      <c r="M181" s="137"/>
      <c r="N181" s="137"/>
      <c r="O181" s="137"/>
      <c r="P181" s="137"/>
      <c r="Q181" s="140"/>
      <c r="R181" s="137"/>
      <c r="S181" s="137"/>
      <c r="T181" s="137"/>
      <c r="U181" s="137"/>
      <c r="V181" s="137"/>
      <c r="W181" s="137"/>
      <c r="X181" s="137"/>
      <c r="Y181" s="137"/>
      <c r="Z181" s="137"/>
      <c r="AA181" s="137"/>
      <c r="AB181" s="137"/>
      <c r="AC181" s="137"/>
      <c r="AD181" s="137"/>
      <c r="AE181" s="137"/>
      <c r="AF181" s="137"/>
      <c r="AG181" s="137"/>
      <c r="AH181" s="137"/>
      <c r="AI181" s="137"/>
      <c r="AJ181" s="137"/>
      <c r="AK181" s="137"/>
      <c r="AL181" s="137"/>
      <c r="AM181" s="137"/>
      <c r="AN181" s="137"/>
      <c r="AO181" s="137"/>
      <c r="AP181" s="137"/>
      <c r="AQ181" s="137"/>
      <c r="AR181" s="137"/>
      <c r="AS181" s="137"/>
    </row>
    <row r="182" ht="18.0" customHeight="1">
      <c r="A182" s="137"/>
      <c r="B182" s="137"/>
      <c r="C182" s="137"/>
      <c r="D182" s="137"/>
      <c r="E182" s="137"/>
      <c r="F182" s="137"/>
      <c r="G182" s="138"/>
      <c r="H182" s="139"/>
      <c r="I182" s="137"/>
      <c r="J182" s="137"/>
      <c r="K182" s="137"/>
      <c r="L182" s="137"/>
      <c r="M182" s="137"/>
      <c r="N182" s="137"/>
      <c r="O182" s="137"/>
      <c r="P182" s="137"/>
      <c r="Q182" s="140"/>
      <c r="R182" s="137"/>
      <c r="S182" s="137"/>
      <c r="T182" s="137"/>
      <c r="U182" s="137"/>
      <c r="V182" s="137"/>
      <c r="W182" s="137"/>
      <c r="X182" s="137"/>
      <c r="Y182" s="137"/>
      <c r="Z182" s="137"/>
      <c r="AA182" s="137"/>
      <c r="AB182" s="137"/>
      <c r="AC182" s="137"/>
      <c r="AD182" s="137"/>
      <c r="AE182" s="137"/>
      <c r="AF182" s="137"/>
      <c r="AG182" s="137"/>
      <c r="AH182" s="137"/>
      <c r="AI182" s="137"/>
      <c r="AJ182" s="137"/>
      <c r="AK182" s="137"/>
      <c r="AL182" s="137"/>
      <c r="AM182" s="137"/>
      <c r="AN182" s="137"/>
      <c r="AO182" s="137"/>
      <c r="AP182" s="137"/>
      <c r="AQ182" s="137"/>
      <c r="AR182" s="137"/>
      <c r="AS182" s="137"/>
    </row>
    <row r="183" ht="18.0" customHeight="1">
      <c r="A183" s="137"/>
      <c r="B183" s="137"/>
      <c r="C183" s="137"/>
      <c r="D183" s="137"/>
      <c r="E183" s="137"/>
      <c r="F183" s="137"/>
      <c r="G183" s="138"/>
      <c r="H183" s="139"/>
      <c r="I183" s="137"/>
      <c r="J183" s="137"/>
      <c r="K183" s="137"/>
      <c r="L183" s="137"/>
      <c r="M183" s="137"/>
      <c r="N183" s="137"/>
      <c r="O183" s="137"/>
      <c r="P183" s="137"/>
      <c r="Q183" s="140"/>
      <c r="R183" s="137"/>
      <c r="S183" s="137"/>
      <c r="T183" s="137"/>
      <c r="U183" s="137"/>
      <c r="V183" s="137"/>
      <c r="W183" s="137"/>
      <c r="X183" s="137"/>
      <c r="Y183" s="137"/>
      <c r="Z183" s="137"/>
      <c r="AA183" s="137"/>
      <c r="AB183" s="137"/>
      <c r="AC183" s="137"/>
      <c r="AD183" s="137"/>
      <c r="AE183" s="137"/>
      <c r="AF183" s="137"/>
      <c r="AG183" s="137"/>
      <c r="AH183" s="137"/>
      <c r="AI183" s="137"/>
      <c r="AJ183" s="137"/>
      <c r="AK183" s="137"/>
      <c r="AL183" s="137"/>
      <c r="AM183" s="137"/>
      <c r="AN183" s="137"/>
      <c r="AO183" s="137"/>
      <c r="AP183" s="137"/>
      <c r="AQ183" s="137"/>
      <c r="AR183" s="137"/>
      <c r="AS183" s="137"/>
    </row>
    <row r="184" ht="18.0" customHeight="1">
      <c r="A184" s="137"/>
      <c r="B184" s="137"/>
      <c r="C184" s="137"/>
      <c r="D184" s="137"/>
      <c r="E184" s="137"/>
      <c r="F184" s="137"/>
      <c r="G184" s="138"/>
      <c r="H184" s="139"/>
      <c r="I184" s="137"/>
      <c r="J184" s="137"/>
      <c r="K184" s="137"/>
      <c r="L184" s="137"/>
      <c r="M184" s="137"/>
      <c r="N184" s="137"/>
      <c r="O184" s="137"/>
      <c r="P184" s="137"/>
      <c r="Q184" s="140"/>
      <c r="R184" s="137"/>
      <c r="S184" s="137"/>
      <c r="T184" s="137"/>
      <c r="U184" s="137"/>
      <c r="V184" s="137"/>
      <c r="W184" s="137"/>
      <c r="X184" s="137"/>
      <c r="Y184" s="137"/>
      <c r="Z184" s="137"/>
      <c r="AA184" s="137"/>
      <c r="AB184" s="137"/>
      <c r="AC184" s="137"/>
      <c r="AD184" s="137"/>
      <c r="AE184" s="137"/>
      <c r="AF184" s="137"/>
      <c r="AG184" s="137"/>
      <c r="AH184" s="137"/>
      <c r="AI184" s="137"/>
      <c r="AJ184" s="137"/>
      <c r="AK184" s="137"/>
      <c r="AL184" s="137"/>
      <c r="AM184" s="137"/>
      <c r="AN184" s="137"/>
      <c r="AO184" s="137"/>
      <c r="AP184" s="137"/>
      <c r="AQ184" s="137"/>
      <c r="AR184" s="137"/>
      <c r="AS184" s="137"/>
    </row>
    <row r="185" ht="18.0" customHeight="1">
      <c r="A185" s="137"/>
      <c r="B185" s="137"/>
      <c r="C185" s="137"/>
      <c r="D185" s="137"/>
      <c r="E185" s="137"/>
      <c r="F185" s="137"/>
      <c r="G185" s="138"/>
      <c r="H185" s="139"/>
      <c r="I185" s="137"/>
      <c r="J185" s="137"/>
      <c r="K185" s="137"/>
      <c r="L185" s="137"/>
      <c r="M185" s="137"/>
      <c r="N185" s="137"/>
      <c r="O185" s="137"/>
      <c r="P185" s="137"/>
      <c r="Q185" s="140"/>
      <c r="R185" s="137"/>
      <c r="S185" s="137"/>
      <c r="T185" s="137"/>
      <c r="U185" s="137"/>
      <c r="V185" s="137"/>
      <c r="W185" s="137"/>
      <c r="X185" s="137"/>
      <c r="Y185" s="137"/>
      <c r="Z185" s="137"/>
      <c r="AA185" s="137"/>
      <c r="AB185" s="137"/>
      <c r="AC185" s="137"/>
      <c r="AD185" s="137"/>
      <c r="AE185" s="137"/>
      <c r="AF185" s="137"/>
      <c r="AG185" s="137"/>
      <c r="AH185" s="137"/>
      <c r="AI185" s="137"/>
      <c r="AJ185" s="137"/>
      <c r="AK185" s="137"/>
      <c r="AL185" s="137"/>
      <c r="AM185" s="137"/>
      <c r="AN185" s="137"/>
      <c r="AO185" s="137"/>
      <c r="AP185" s="137"/>
      <c r="AQ185" s="137"/>
      <c r="AR185" s="137"/>
      <c r="AS185" s="137"/>
    </row>
    <row r="186" ht="18.0" customHeight="1">
      <c r="A186" s="137"/>
      <c r="B186" s="137"/>
      <c r="C186" s="137"/>
      <c r="D186" s="137"/>
      <c r="E186" s="137"/>
      <c r="F186" s="137"/>
      <c r="G186" s="138"/>
      <c r="H186" s="139"/>
      <c r="I186" s="137"/>
      <c r="J186" s="137"/>
      <c r="K186" s="137"/>
      <c r="L186" s="137"/>
      <c r="M186" s="137"/>
      <c r="N186" s="137"/>
      <c r="O186" s="137"/>
      <c r="P186" s="137"/>
      <c r="Q186" s="140"/>
      <c r="R186" s="137"/>
      <c r="S186" s="137"/>
      <c r="T186" s="137"/>
      <c r="U186" s="137"/>
      <c r="V186" s="137"/>
      <c r="W186" s="137"/>
      <c r="X186" s="137"/>
      <c r="Y186" s="137"/>
      <c r="Z186" s="137"/>
      <c r="AA186" s="137"/>
      <c r="AB186" s="137"/>
      <c r="AC186" s="137"/>
      <c r="AD186" s="137"/>
      <c r="AE186" s="137"/>
      <c r="AF186" s="137"/>
      <c r="AG186" s="137"/>
      <c r="AH186" s="137"/>
      <c r="AI186" s="137"/>
      <c r="AJ186" s="137"/>
      <c r="AK186" s="137"/>
      <c r="AL186" s="137"/>
      <c r="AM186" s="137"/>
      <c r="AN186" s="137"/>
      <c r="AO186" s="137"/>
      <c r="AP186" s="137"/>
      <c r="AQ186" s="137"/>
      <c r="AR186" s="137"/>
      <c r="AS186" s="137"/>
    </row>
    <row r="187" ht="18.0" customHeight="1">
      <c r="A187" s="137"/>
      <c r="B187" s="137"/>
      <c r="C187" s="137"/>
      <c r="D187" s="137"/>
      <c r="E187" s="137"/>
      <c r="F187" s="137"/>
      <c r="G187" s="138"/>
      <c r="H187" s="139"/>
      <c r="I187" s="137"/>
      <c r="J187" s="137"/>
      <c r="K187" s="137"/>
      <c r="L187" s="137"/>
      <c r="M187" s="137"/>
      <c r="N187" s="137"/>
      <c r="O187" s="137"/>
      <c r="P187" s="137"/>
      <c r="Q187" s="140"/>
      <c r="R187" s="137"/>
      <c r="S187" s="137"/>
      <c r="T187" s="137"/>
      <c r="U187" s="137"/>
      <c r="V187" s="137"/>
      <c r="W187" s="137"/>
      <c r="X187" s="137"/>
      <c r="Y187" s="137"/>
      <c r="Z187" s="137"/>
      <c r="AA187" s="137"/>
      <c r="AB187" s="137"/>
      <c r="AC187" s="137"/>
      <c r="AD187" s="137"/>
      <c r="AE187" s="137"/>
      <c r="AF187" s="137"/>
      <c r="AG187" s="137"/>
      <c r="AH187" s="137"/>
      <c r="AI187" s="137"/>
      <c r="AJ187" s="137"/>
      <c r="AK187" s="137"/>
      <c r="AL187" s="137"/>
      <c r="AM187" s="137"/>
      <c r="AN187" s="137"/>
      <c r="AO187" s="137"/>
      <c r="AP187" s="137"/>
      <c r="AQ187" s="137"/>
      <c r="AR187" s="137"/>
      <c r="AS187" s="137"/>
    </row>
    <row r="188" ht="18.0" customHeight="1">
      <c r="A188" s="137"/>
      <c r="B188" s="137"/>
      <c r="C188" s="137"/>
      <c r="D188" s="137"/>
      <c r="E188" s="137"/>
      <c r="F188" s="137"/>
      <c r="G188" s="138"/>
      <c r="H188" s="139"/>
      <c r="I188" s="137"/>
      <c r="J188" s="137"/>
      <c r="K188" s="137"/>
      <c r="L188" s="137"/>
      <c r="M188" s="137"/>
      <c r="N188" s="137"/>
      <c r="O188" s="137"/>
      <c r="P188" s="137"/>
      <c r="Q188" s="140"/>
      <c r="R188" s="137"/>
      <c r="S188" s="137"/>
      <c r="T188" s="137"/>
      <c r="U188" s="137"/>
      <c r="V188" s="137"/>
      <c r="W188" s="137"/>
      <c r="X188" s="137"/>
      <c r="Y188" s="137"/>
      <c r="Z188" s="137"/>
      <c r="AA188" s="137"/>
      <c r="AB188" s="137"/>
      <c r="AC188" s="137"/>
      <c r="AD188" s="137"/>
      <c r="AE188" s="137"/>
      <c r="AF188" s="137"/>
      <c r="AG188" s="137"/>
      <c r="AH188" s="137"/>
      <c r="AI188" s="137"/>
      <c r="AJ188" s="137"/>
      <c r="AK188" s="137"/>
      <c r="AL188" s="137"/>
      <c r="AM188" s="137"/>
      <c r="AN188" s="137"/>
      <c r="AO188" s="137"/>
      <c r="AP188" s="137"/>
      <c r="AQ188" s="137"/>
      <c r="AR188" s="137"/>
      <c r="AS188" s="137"/>
    </row>
    <row r="189" ht="18.0" customHeight="1">
      <c r="A189" s="137"/>
      <c r="B189" s="137"/>
      <c r="C189" s="137"/>
      <c r="D189" s="137"/>
      <c r="E189" s="137"/>
      <c r="F189" s="137"/>
      <c r="G189" s="138"/>
      <c r="H189" s="139"/>
      <c r="I189" s="137"/>
      <c r="J189" s="137"/>
      <c r="K189" s="137"/>
      <c r="L189" s="137"/>
      <c r="M189" s="137"/>
      <c r="N189" s="137"/>
      <c r="O189" s="137"/>
      <c r="P189" s="137"/>
      <c r="Q189" s="140"/>
      <c r="R189" s="137"/>
      <c r="S189" s="137"/>
      <c r="T189" s="137"/>
      <c r="U189" s="137"/>
      <c r="V189" s="137"/>
      <c r="W189" s="137"/>
      <c r="X189" s="137"/>
      <c r="Y189" s="137"/>
      <c r="Z189" s="137"/>
      <c r="AA189" s="137"/>
      <c r="AB189" s="137"/>
      <c r="AC189" s="137"/>
      <c r="AD189" s="137"/>
      <c r="AE189" s="137"/>
      <c r="AF189" s="137"/>
      <c r="AG189" s="137"/>
      <c r="AH189" s="137"/>
      <c r="AI189" s="137"/>
      <c r="AJ189" s="137"/>
      <c r="AK189" s="137"/>
      <c r="AL189" s="137"/>
      <c r="AM189" s="137"/>
      <c r="AN189" s="137"/>
      <c r="AO189" s="137"/>
      <c r="AP189" s="137"/>
      <c r="AQ189" s="137"/>
      <c r="AR189" s="137"/>
      <c r="AS189" s="137"/>
    </row>
    <row r="190" ht="18.0" customHeight="1">
      <c r="A190" s="137"/>
      <c r="B190" s="137"/>
      <c r="C190" s="137"/>
      <c r="D190" s="137"/>
      <c r="E190" s="137"/>
      <c r="F190" s="137"/>
      <c r="G190" s="138"/>
      <c r="H190" s="139"/>
      <c r="I190" s="137"/>
      <c r="J190" s="137"/>
      <c r="K190" s="137"/>
      <c r="L190" s="137"/>
      <c r="M190" s="137"/>
      <c r="N190" s="137"/>
      <c r="O190" s="137"/>
      <c r="P190" s="137"/>
      <c r="Q190" s="140"/>
      <c r="R190" s="137"/>
      <c r="S190" s="137"/>
      <c r="T190" s="137"/>
      <c r="U190" s="137"/>
      <c r="V190" s="137"/>
      <c r="W190" s="137"/>
      <c r="X190" s="137"/>
      <c r="Y190" s="137"/>
      <c r="Z190" s="137"/>
      <c r="AA190" s="137"/>
      <c r="AB190" s="137"/>
      <c r="AC190" s="137"/>
      <c r="AD190" s="137"/>
      <c r="AE190" s="137"/>
      <c r="AF190" s="137"/>
      <c r="AG190" s="137"/>
      <c r="AH190" s="137"/>
      <c r="AI190" s="137"/>
      <c r="AJ190" s="137"/>
      <c r="AK190" s="137"/>
      <c r="AL190" s="137"/>
      <c r="AM190" s="137"/>
      <c r="AN190" s="137"/>
      <c r="AO190" s="137"/>
      <c r="AP190" s="137"/>
      <c r="AQ190" s="137"/>
      <c r="AR190" s="137"/>
      <c r="AS190" s="137"/>
    </row>
    <row r="191" ht="18.0" customHeight="1">
      <c r="A191" s="137"/>
      <c r="B191" s="137"/>
      <c r="C191" s="137"/>
      <c r="D191" s="137"/>
      <c r="E191" s="137"/>
      <c r="F191" s="137"/>
      <c r="G191" s="138"/>
      <c r="H191" s="139"/>
      <c r="I191" s="137"/>
      <c r="J191" s="137"/>
      <c r="K191" s="137"/>
      <c r="L191" s="137"/>
      <c r="M191" s="137"/>
      <c r="N191" s="137"/>
      <c r="O191" s="137"/>
      <c r="P191" s="137"/>
      <c r="Q191" s="140"/>
      <c r="R191" s="137"/>
      <c r="S191" s="137"/>
      <c r="T191" s="137"/>
      <c r="U191" s="137"/>
      <c r="V191" s="137"/>
      <c r="W191" s="137"/>
      <c r="X191" s="137"/>
      <c r="Y191" s="137"/>
      <c r="Z191" s="137"/>
      <c r="AA191" s="137"/>
      <c r="AB191" s="137"/>
      <c r="AC191" s="137"/>
      <c r="AD191" s="137"/>
      <c r="AE191" s="137"/>
      <c r="AF191" s="137"/>
      <c r="AG191" s="137"/>
      <c r="AH191" s="137"/>
      <c r="AI191" s="137"/>
      <c r="AJ191" s="137"/>
      <c r="AK191" s="137"/>
      <c r="AL191" s="137"/>
      <c r="AM191" s="137"/>
      <c r="AN191" s="137"/>
      <c r="AO191" s="137"/>
      <c r="AP191" s="137"/>
      <c r="AQ191" s="137"/>
      <c r="AR191" s="137"/>
      <c r="AS191" s="137"/>
    </row>
    <row r="192" ht="18.0" customHeight="1">
      <c r="A192" s="137"/>
      <c r="B192" s="137"/>
      <c r="C192" s="137"/>
      <c r="D192" s="137"/>
      <c r="E192" s="137"/>
      <c r="F192" s="137"/>
      <c r="G192" s="138"/>
      <c r="H192" s="139"/>
      <c r="I192" s="137"/>
      <c r="J192" s="137"/>
      <c r="K192" s="137"/>
      <c r="L192" s="137"/>
      <c r="M192" s="137"/>
      <c r="N192" s="137"/>
      <c r="O192" s="137"/>
      <c r="P192" s="137"/>
      <c r="Q192" s="140"/>
      <c r="R192" s="137"/>
      <c r="S192" s="137"/>
      <c r="T192" s="137"/>
      <c r="U192" s="137"/>
      <c r="V192" s="137"/>
      <c r="W192" s="137"/>
      <c r="X192" s="137"/>
      <c r="Y192" s="137"/>
      <c r="Z192" s="137"/>
      <c r="AA192" s="137"/>
      <c r="AB192" s="137"/>
      <c r="AC192" s="137"/>
      <c r="AD192" s="137"/>
      <c r="AE192" s="137"/>
      <c r="AF192" s="137"/>
      <c r="AG192" s="137"/>
      <c r="AH192" s="137"/>
      <c r="AI192" s="137"/>
      <c r="AJ192" s="137"/>
      <c r="AK192" s="137"/>
      <c r="AL192" s="137"/>
      <c r="AM192" s="137"/>
      <c r="AN192" s="137"/>
      <c r="AO192" s="137"/>
      <c r="AP192" s="137"/>
      <c r="AQ192" s="137"/>
      <c r="AR192" s="137"/>
      <c r="AS192" s="137"/>
    </row>
    <row r="193" ht="18.0" customHeight="1">
      <c r="A193" s="137"/>
      <c r="B193" s="137"/>
      <c r="C193" s="137"/>
      <c r="D193" s="137"/>
      <c r="E193" s="137"/>
      <c r="F193" s="137"/>
      <c r="G193" s="138"/>
      <c r="H193" s="139"/>
      <c r="I193" s="137"/>
      <c r="J193" s="137"/>
      <c r="K193" s="137"/>
      <c r="L193" s="137"/>
      <c r="M193" s="137"/>
      <c r="N193" s="137"/>
      <c r="O193" s="137"/>
      <c r="P193" s="137"/>
      <c r="Q193" s="140"/>
      <c r="R193" s="137"/>
      <c r="S193" s="137"/>
      <c r="T193" s="137"/>
      <c r="U193" s="137"/>
      <c r="V193" s="137"/>
      <c r="W193" s="137"/>
      <c r="X193" s="137"/>
      <c r="Y193" s="137"/>
      <c r="Z193" s="137"/>
      <c r="AA193" s="137"/>
      <c r="AB193" s="137"/>
      <c r="AC193" s="137"/>
      <c r="AD193" s="137"/>
      <c r="AE193" s="137"/>
      <c r="AF193" s="137"/>
      <c r="AG193" s="137"/>
      <c r="AH193" s="137"/>
      <c r="AI193" s="137"/>
      <c r="AJ193" s="137"/>
      <c r="AK193" s="137"/>
      <c r="AL193" s="137"/>
      <c r="AM193" s="137"/>
      <c r="AN193" s="137"/>
      <c r="AO193" s="137"/>
      <c r="AP193" s="137"/>
      <c r="AQ193" s="137"/>
      <c r="AR193" s="137"/>
      <c r="AS193" s="137"/>
    </row>
    <row r="194" ht="18.0" customHeight="1">
      <c r="A194" s="137"/>
      <c r="B194" s="137"/>
      <c r="C194" s="137"/>
      <c r="D194" s="137"/>
      <c r="E194" s="137"/>
      <c r="F194" s="137"/>
      <c r="G194" s="138"/>
      <c r="H194" s="139"/>
      <c r="I194" s="137"/>
      <c r="J194" s="137"/>
      <c r="K194" s="137"/>
      <c r="L194" s="137"/>
      <c r="M194" s="137"/>
      <c r="N194" s="137"/>
      <c r="O194" s="137"/>
      <c r="P194" s="137"/>
      <c r="Q194" s="140"/>
      <c r="R194" s="137"/>
      <c r="S194" s="137"/>
      <c r="T194" s="137"/>
      <c r="U194" s="137"/>
      <c r="V194" s="137"/>
      <c r="W194" s="137"/>
      <c r="X194" s="137"/>
      <c r="Y194" s="137"/>
      <c r="Z194" s="137"/>
      <c r="AA194" s="137"/>
      <c r="AB194" s="137"/>
      <c r="AC194" s="137"/>
      <c r="AD194" s="137"/>
      <c r="AE194" s="137"/>
      <c r="AF194" s="137"/>
      <c r="AG194" s="137"/>
      <c r="AH194" s="137"/>
      <c r="AI194" s="137"/>
      <c r="AJ194" s="137"/>
      <c r="AK194" s="137"/>
      <c r="AL194" s="137"/>
      <c r="AM194" s="137"/>
      <c r="AN194" s="137"/>
      <c r="AO194" s="137"/>
      <c r="AP194" s="137"/>
      <c r="AQ194" s="137"/>
      <c r="AR194" s="137"/>
      <c r="AS194" s="137"/>
    </row>
    <row r="195" ht="18.0" customHeight="1">
      <c r="A195" s="137"/>
      <c r="B195" s="137"/>
      <c r="C195" s="137"/>
      <c r="D195" s="137"/>
      <c r="E195" s="137"/>
      <c r="F195" s="137"/>
      <c r="G195" s="138"/>
      <c r="H195" s="139"/>
      <c r="I195" s="137"/>
      <c r="J195" s="137"/>
      <c r="K195" s="137"/>
      <c r="L195" s="137"/>
      <c r="M195" s="137"/>
      <c r="N195" s="137"/>
      <c r="O195" s="137"/>
      <c r="P195" s="137"/>
      <c r="Q195" s="140"/>
      <c r="R195" s="137"/>
      <c r="S195" s="137"/>
      <c r="T195" s="137"/>
      <c r="U195" s="137"/>
      <c r="V195" s="137"/>
      <c r="W195" s="137"/>
      <c r="X195" s="137"/>
      <c r="Y195" s="137"/>
      <c r="Z195" s="137"/>
      <c r="AA195" s="137"/>
      <c r="AB195" s="137"/>
      <c r="AC195" s="137"/>
      <c r="AD195" s="137"/>
      <c r="AE195" s="137"/>
      <c r="AF195" s="137"/>
      <c r="AG195" s="137"/>
      <c r="AH195" s="137"/>
      <c r="AI195" s="137"/>
      <c r="AJ195" s="137"/>
      <c r="AK195" s="137"/>
      <c r="AL195" s="137"/>
      <c r="AM195" s="137"/>
      <c r="AN195" s="137"/>
      <c r="AO195" s="137"/>
      <c r="AP195" s="137"/>
      <c r="AQ195" s="137"/>
      <c r="AR195" s="137"/>
      <c r="AS195" s="137"/>
    </row>
    <row r="196" ht="18.0" customHeight="1">
      <c r="A196" s="137"/>
      <c r="B196" s="137"/>
      <c r="C196" s="137"/>
      <c r="D196" s="137"/>
      <c r="E196" s="137"/>
      <c r="F196" s="137"/>
      <c r="G196" s="138"/>
      <c r="H196" s="139"/>
      <c r="I196" s="137"/>
      <c r="J196" s="137"/>
      <c r="K196" s="137"/>
      <c r="L196" s="137"/>
      <c r="M196" s="137"/>
      <c r="N196" s="137"/>
      <c r="O196" s="137"/>
      <c r="P196" s="137"/>
      <c r="Q196" s="140"/>
      <c r="R196" s="137"/>
      <c r="S196" s="137"/>
      <c r="T196" s="137"/>
      <c r="U196" s="137"/>
      <c r="V196" s="137"/>
      <c r="W196" s="137"/>
      <c r="X196" s="137"/>
      <c r="Y196" s="137"/>
      <c r="Z196" s="137"/>
      <c r="AA196" s="137"/>
      <c r="AB196" s="137"/>
      <c r="AC196" s="137"/>
      <c r="AD196" s="137"/>
      <c r="AE196" s="137"/>
      <c r="AF196" s="137"/>
      <c r="AG196" s="137"/>
      <c r="AH196" s="137"/>
      <c r="AI196" s="137"/>
      <c r="AJ196" s="137"/>
      <c r="AK196" s="137"/>
      <c r="AL196" s="137"/>
      <c r="AM196" s="137"/>
      <c r="AN196" s="137"/>
      <c r="AO196" s="137"/>
      <c r="AP196" s="137"/>
      <c r="AQ196" s="137"/>
      <c r="AR196" s="137"/>
      <c r="AS196" s="137"/>
    </row>
    <row r="197" ht="18.0" customHeight="1">
      <c r="A197" s="137"/>
      <c r="B197" s="137"/>
      <c r="C197" s="137"/>
      <c r="D197" s="137"/>
      <c r="E197" s="137"/>
      <c r="F197" s="137"/>
      <c r="G197" s="138"/>
      <c r="H197" s="139"/>
      <c r="I197" s="137"/>
      <c r="J197" s="137"/>
      <c r="K197" s="137"/>
      <c r="L197" s="137"/>
      <c r="M197" s="137"/>
      <c r="N197" s="137"/>
      <c r="O197" s="137"/>
      <c r="P197" s="137"/>
      <c r="Q197" s="140"/>
      <c r="R197" s="137"/>
      <c r="S197" s="137"/>
      <c r="T197" s="137"/>
      <c r="U197" s="137"/>
      <c r="V197" s="137"/>
      <c r="W197" s="137"/>
      <c r="X197" s="137"/>
      <c r="Y197" s="137"/>
      <c r="Z197" s="137"/>
      <c r="AA197" s="137"/>
      <c r="AB197" s="137"/>
      <c r="AC197" s="137"/>
      <c r="AD197" s="137"/>
      <c r="AE197" s="137"/>
      <c r="AF197" s="137"/>
      <c r="AG197" s="137"/>
      <c r="AH197" s="137"/>
      <c r="AI197" s="137"/>
      <c r="AJ197" s="137"/>
      <c r="AK197" s="137"/>
      <c r="AL197" s="137"/>
      <c r="AM197" s="137"/>
      <c r="AN197" s="137"/>
      <c r="AO197" s="137"/>
      <c r="AP197" s="137"/>
      <c r="AQ197" s="137"/>
      <c r="AR197" s="137"/>
      <c r="AS197" s="137"/>
    </row>
    <row r="198" ht="18.0" customHeight="1">
      <c r="A198" s="137"/>
      <c r="B198" s="137"/>
      <c r="C198" s="137"/>
      <c r="D198" s="137"/>
      <c r="E198" s="137"/>
      <c r="F198" s="137"/>
      <c r="G198" s="138"/>
      <c r="H198" s="139"/>
      <c r="I198" s="137"/>
      <c r="J198" s="137"/>
      <c r="K198" s="137"/>
      <c r="L198" s="137"/>
      <c r="M198" s="137"/>
      <c r="N198" s="137"/>
      <c r="O198" s="137"/>
      <c r="P198" s="137"/>
      <c r="Q198" s="140"/>
      <c r="R198" s="137"/>
      <c r="S198" s="137"/>
      <c r="T198" s="137"/>
      <c r="U198" s="137"/>
      <c r="V198" s="137"/>
      <c r="W198" s="137"/>
      <c r="X198" s="137"/>
      <c r="Y198" s="137"/>
      <c r="Z198" s="137"/>
      <c r="AA198" s="137"/>
      <c r="AB198" s="137"/>
      <c r="AC198" s="137"/>
      <c r="AD198" s="137"/>
      <c r="AE198" s="137"/>
      <c r="AF198" s="137"/>
      <c r="AG198" s="137"/>
      <c r="AH198" s="137"/>
      <c r="AI198" s="137"/>
      <c r="AJ198" s="137"/>
      <c r="AK198" s="137"/>
      <c r="AL198" s="137"/>
      <c r="AM198" s="137"/>
      <c r="AN198" s="137"/>
      <c r="AO198" s="137"/>
      <c r="AP198" s="137"/>
      <c r="AQ198" s="137"/>
      <c r="AR198" s="137"/>
      <c r="AS198" s="137"/>
    </row>
    <row r="199" ht="18.0" customHeight="1">
      <c r="A199" s="137"/>
      <c r="B199" s="137"/>
      <c r="C199" s="137"/>
      <c r="D199" s="137"/>
      <c r="E199" s="137"/>
      <c r="F199" s="137"/>
      <c r="G199" s="138"/>
      <c r="H199" s="139"/>
      <c r="I199" s="137"/>
      <c r="J199" s="137"/>
      <c r="K199" s="137"/>
      <c r="L199" s="137"/>
      <c r="M199" s="137"/>
      <c r="N199" s="137"/>
      <c r="O199" s="137"/>
      <c r="P199" s="137"/>
      <c r="Q199" s="140"/>
      <c r="R199" s="137"/>
      <c r="S199" s="137"/>
      <c r="T199" s="137"/>
      <c r="U199" s="137"/>
      <c r="V199" s="137"/>
      <c r="W199" s="137"/>
      <c r="X199" s="137"/>
      <c r="Y199" s="137"/>
      <c r="Z199" s="137"/>
      <c r="AA199" s="137"/>
      <c r="AB199" s="137"/>
      <c r="AC199" s="137"/>
      <c r="AD199" s="137"/>
      <c r="AE199" s="137"/>
      <c r="AF199" s="137"/>
      <c r="AG199" s="137"/>
      <c r="AH199" s="137"/>
      <c r="AI199" s="137"/>
      <c r="AJ199" s="137"/>
      <c r="AK199" s="137"/>
      <c r="AL199" s="137"/>
      <c r="AM199" s="137"/>
      <c r="AN199" s="137"/>
      <c r="AO199" s="137"/>
      <c r="AP199" s="137"/>
      <c r="AQ199" s="137"/>
      <c r="AR199" s="137"/>
      <c r="AS199" s="137"/>
    </row>
    <row r="200" ht="18.0" customHeight="1">
      <c r="A200" s="137"/>
      <c r="B200" s="137"/>
      <c r="C200" s="137"/>
      <c r="D200" s="137"/>
      <c r="E200" s="137"/>
      <c r="F200" s="137"/>
      <c r="G200" s="138"/>
      <c r="H200" s="139"/>
      <c r="I200" s="137"/>
      <c r="J200" s="137"/>
      <c r="K200" s="137"/>
      <c r="L200" s="137"/>
      <c r="M200" s="137"/>
      <c r="N200" s="137"/>
      <c r="O200" s="137"/>
      <c r="P200" s="137"/>
      <c r="Q200" s="140"/>
      <c r="R200" s="137"/>
      <c r="S200" s="137"/>
      <c r="T200" s="137"/>
      <c r="U200" s="137"/>
      <c r="V200" s="137"/>
      <c r="W200" s="137"/>
      <c r="X200" s="137"/>
      <c r="Y200" s="137"/>
      <c r="Z200" s="137"/>
      <c r="AA200" s="137"/>
      <c r="AB200" s="137"/>
      <c r="AC200" s="137"/>
      <c r="AD200" s="137"/>
      <c r="AE200" s="137"/>
      <c r="AF200" s="137"/>
      <c r="AG200" s="137"/>
      <c r="AH200" s="137"/>
      <c r="AI200" s="137"/>
      <c r="AJ200" s="137"/>
      <c r="AK200" s="137"/>
      <c r="AL200" s="137"/>
      <c r="AM200" s="137"/>
      <c r="AN200" s="137"/>
      <c r="AO200" s="137"/>
      <c r="AP200" s="137"/>
      <c r="AQ200" s="137"/>
      <c r="AR200" s="137"/>
      <c r="AS200" s="137"/>
    </row>
    <row r="201" ht="18.0" customHeight="1">
      <c r="A201" s="137"/>
      <c r="B201" s="137"/>
      <c r="C201" s="137"/>
      <c r="D201" s="137"/>
      <c r="E201" s="137"/>
      <c r="F201" s="137"/>
      <c r="G201" s="138"/>
      <c r="H201" s="139"/>
      <c r="I201" s="137"/>
      <c r="J201" s="137"/>
      <c r="K201" s="137"/>
      <c r="L201" s="137"/>
      <c r="M201" s="137"/>
      <c r="N201" s="137"/>
      <c r="O201" s="137"/>
      <c r="P201" s="137"/>
      <c r="Q201" s="140"/>
      <c r="R201" s="137"/>
      <c r="S201" s="137"/>
      <c r="T201" s="137"/>
      <c r="U201" s="137"/>
      <c r="V201" s="137"/>
      <c r="W201" s="137"/>
      <c r="X201" s="137"/>
      <c r="Y201" s="137"/>
      <c r="Z201" s="137"/>
      <c r="AA201" s="137"/>
      <c r="AB201" s="137"/>
      <c r="AC201" s="137"/>
      <c r="AD201" s="137"/>
      <c r="AE201" s="137"/>
      <c r="AF201" s="137"/>
      <c r="AG201" s="137"/>
      <c r="AH201" s="137"/>
      <c r="AI201" s="137"/>
      <c r="AJ201" s="137"/>
      <c r="AK201" s="137"/>
      <c r="AL201" s="137"/>
      <c r="AM201" s="137"/>
      <c r="AN201" s="137"/>
      <c r="AO201" s="137"/>
      <c r="AP201" s="137"/>
      <c r="AQ201" s="137"/>
      <c r="AR201" s="137"/>
      <c r="AS201" s="137"/>
    </row>
    <row r="202" ht="18.0" customHeight="1">
      <c r="A202" s="137"/>
      <c r="B202" s="137"/>
      <c r="C202" s="137"/>
      <c r="D202" s="137"/>
      <c r="E202" s="137"/>
      <c r="F202" s="137"/>
      <c r="G202" s="138"/>
      <c r="H202" s="139"/>
      <c r="I202" s="137"/>
      <c r="J202" s="137"/>
      <c r="K202" s="137"/>
      <c r="L202" s="137"/>
      <c r="M202" s="137"/>
      <c r="N202" s="137"/>
      <c r="O202" s="137"/>
      <c r="P202" s="137"/>
      <c r="Q202" s="140"/>
      <c r="R202" s="137"/>
      <c r="S202" s="137"/>
      <c r="T202" s="137"/>
      <c r="U202" s="137"/>
      <c r="V202" s="137"/>
      <c r="W202" s="137"/>
      <c r="X202" s="137"/>
      <c r="Y202" s="137"/>
      <c r="Z202" s="137"/>
      <c r="AA202" s="137"/>
      <c r="AB202" s="137"/>
      <c r="AC202" s="137"/>
      <c r="AD202" s="137"/>
      <c r="AE202" s="137"/>
      <c r="AF202" s="137"/>
      <c r="AG202" s="137"/>
      <c r="AH202" s="137"/>
      <c r="AI202" s="137"/>
      <c r="AJ202" s="137"/>
      <c r="AK202" s="137"/>
      <c r="AL202" s="137"/>
      <c r="AM202" s="137"/>
      <c r="AN202" s="137"/>
      <c r="AO202" s="137"/>
      <c r="AP202" s="137"/>
      <c r="AQ202" s="137"/>
      <c r="AR202" s="137"/>
      <c r="AS202" s="137"/>
    </row>
    <row r="203" ht="18.0" customHeight="1">
      <c r="A203" s="137"/>
      <c r="B203" s="137"/>
      <c r="C203" s="137"/>
      <c r="D203" s="137"/>
      <c r="E203" s="137"/>
      <c r="F203" s="137"/>
      <c r="G203" s="138"/>
      <c r="H203" s="139"/>
      <c r="I203" s="137"/>
      <c r="J203" s="137"/>
      <c r="K203" s="137"/>
      <c r="L203" s="137"/>
      <c r="M203" s="137"/>
      <c r="N203" s="137"/>
      <c r="O203" s="137"/>
      <c r="P203" s="137"/>
      <c r="Q203" s="140"/>
      <c r="R203" s="137"/>
      <c r="S203" s="137"/>
      <c r="T203" s="137"/>
      <c r="U203" s="137"/>
      <c r="V203" s="137"/>
      <c r="W203" s="137"/>
      <c r="X203" s="137"/>
      <c r="Y203" s="137"/>
      <c r="Z203" s="137"/>
      <c r="AA203" s="137"/>
      <c r="AB203" s="137"/>
      <c r="AC203" s="137"/>
      <c r="AD203" s="137"/>
      <c r="AE203" s="137"/>
      <c r="AF203" s="137"/>
      <c r="AG203" s="137"/>
      <c r="AH203" s="137"/>
      <c r="AI203" s="137"/>
      <c r="AJ203" s="137"/>
      <c r="AK203" s="137"/>
      <c r="AL203" s="137"/>
      <c r="AM203" s="137"/>
      <c r="AN203" s="137"/>
      <c r="AO203" s="137"/>
      <c r="AP203" s="137"/>
      <c r="AQ203" s="137"/>
      <c r="AR203" s="137"/>
      <c r="AS203" s="137"/>
    </row>
    <row r="204" ht="18.0" customHeight="1">
      <c r="A204" s="137"/>
      <c r="B204" s="137"/>
      <c r="C204" s="137"/>
      <c r="D204" s="137"/>
      <c r="E204" s="137"/>
      <c r="F204" s="137"/>
      <c r="G204" s="138"/>
      <c r="H204" s="139"/>
      <c r="I204" s="137"/>
      <c r="J204" s="137"/>
      <c r="K204" s="137"/>
      <c r="L204" s="137"/>
      <c r="M204" s="137"/>
      <c r="N204" s="137"/>
      <c r="O204" s="137"/>
      <c r="P204" s="137"/>
      <c r="Q204" s="140"/>
      <c r="R204" s="137"/>
      <c r="S204" s="137"/>
      <c r="T204" s="137"/>
      <c r="U204" s="137"/>
      <c r="V204" s="137"/>
      <c r="W204" s="137"/>
      <c r="X204" s="137"/>
      <c r="Y204" s="137"/>
      <c r="Z204" s="137"/>
      <c r="AA204" s="137"/>
      <c r="AB204" s="137"/>
      <c r="AC204" s="137"/>
      <c r="AD204" s="137"/>
      <c r="AE204" s="137"/>
      <c r="AF204" s="137"/>
      <c r="AG204" s="137"/>
      <c r="AH204" s="137"/>
      <c r="AI204" s="137"/>
      <c r="AJ204" s="137"/>
      <c r="AK204" s="137"/>
      <c r="AL204" s="137"/>
      <c r="AM204" s="137"/>
      <c r="AN204" s="137"/>
      <c r="AO204" s="137"/>
      <c r="AP204" s="137"/>
      <c r="AQ204" s="137"/>
      <c r="AR204" s="137"/>
      <c r="AS204" s="137"/>
    </row>
    <row r="205" ht="18.0" customHeight="1">
      <c r="A205" s="137"/>
      <c r="B205" s="137"/>
      <c r="C205" s="137"/>
      <c r="D205" s="137"/>
      <c r="E205" s="137"/>
      <c r="F205" s="137"/>
      <c r="G205" s="138"/>
      <c r="H205" s="139"/>
      <c r="I205" s="137"/>
      <c r="J205" s="137"/>
      <c r="K205" s="137"/>
      <c r="L205" s="137"/>
      <c r="M205" s="137"/>
      <c r="N205" s="137"/>
      <c r="O205" s="137"/>
      <c r="P205" s="137"/>
      <c r="Q205" s="140"/>
      <c r="R205" s="137"/>
      <c r="S205" s="137"/>
      <c r="T205" s="137"/>
      <c r="U205" s="137"/>
      <c r="V205" s="137"/>
      <c r="W205" s="137"/>
      <c r="X205" s="137"/>
      <c r="Y205" s="137"/>
      <c r="Z205" s="137"/>
      <c r="AA205" s="137"/>
      <c r="AB205" s="137"/>
      <c r="AC205" s="137"/>
      <c r="AD205" s="137"/>
      <c r="AE205" s="137"/>
      <c r="AF205" s="137"/>
      <c r="AG205" s="137"/>
      <c r="AH205" s="137"/>
      <c r="AI205" s="137"/>
      <c r="AJ205" s="137"/>
      <c r="AK205" s="137"/>
      <c r="AL205" s="137"/>
      <c r="AM205" s="137"/>
      <c r="AN205" s="137"/>
      <c r="AO205" s="137"/>
      <c r="AP205" s="137"/>
      <c r="AQ205" s="137"/>
      <c r="AR205" s="137"/>
      <c r="AS205" s="137"/>
    </row>
    <row r="206" ht="18.0" customHeight="1">
      <c r="A206" s="137"/>
      <c r="B206" s="137"/>
      <c r="C206" s="137"/>
      <c r="D206" s="137"/>
      <c r="E206" s="137"/>
      <c r="F206" s="137"/>
      <c r="G206" s="138"/>
      <c r="H206" s="139"/>
      <c r="I206" s="137"/>
      <c r="J206" s="137"/>
      <c r="K206" s="137"/>
      <c r="L206" s="137"/>
      <c r="M206" s="137"/>
      <c r="N206" s="137"/>
      <c r="O206" s="137"/>
      <c r="P206" s="137"/>
      <c r="Q206" s="140"/>
      <c r="R206" s="137"/>
      <c r="S206" s="137"/>
      <c r="T206" s="137"/>
      <c r="U206" s="137"/>
      <c r="V206" s="137"/>
      <c r="W206" s="137"/>
      <c r="X206" s="137"/>
      <c r="Y206" s="137"/>
      <c r="Z206" s="137"/>
      <c r="AA206" s="137"/>
      <c r="AB206" s="137"/>
      <c r="AC206" s="137"/>
      <c r="AD206" s="137"/>
      <c r="AE206" s="137"/>
      <c r="AF206" s="137"/>
      <c r="AG206" s="137"/>
      <c r="AH206" s="137"/>
      <c r="AI206" s="137"/>
      <c r="AJ206" s="137"/>
      <c r="AK206" s="137"/>
      <c r="AL206" s="137"/>
      <c r="AM206" s="137"/>
      <c r="AN206" s="137"/>
      <c r="AO206" s="137"/>
      <c r="AP206" s="137"/>
      <c r="AQ206" s="137"/>
      <c r="AR206" s="137"/>
      <c r="AS206" s="137"/>
    </row>
    <row r="207" ht="18.0" customHeight="1">
      <c r="A207" s="137"/>
      <c r="B207" s="137"/>
      <c r="C207" s="137"/>
      <c r="D207" s="137"/>
      <c r="E207" s="137"/>
      <c r="F207" s="137"/>
      <c r="G207" s="138"/>
      <c r="H207" s="139"/>
      <c r="I207" s="137"/>
      <c r="J207" s="137"/>
      <c r="K207" s="137"/>
      <c r="L207" s="137"/>
      <c r="M207" s="137"/>
      <c r="N207" s="137"/>
      <c r="O207" s="137"/>
      <c r="P207" s="137"/>
      <c r="Q207" s="140"/>
      <c r="R207" s="137"/>
      <c r="S207" s="137"/>
      <c r="T207" s="137"/>
      <c r="U207" s="137"/>
      <c r="V207" s="137"/>
      <c r="W207" s="137"/>
      <c r="X207" s="137"/>
      <c r="Y207" s="137"/>
      <c r="Z207" s="137"/>
      <c r="AA207" s="137"/>
      <c r="AB207" s="137"/>
      <c r="AC207" s="137"/>
      <c r="AD207" s="137"/>
      <c r="AE207" s="137"/>
      <c r="AF207" s="137"/>
      <c r="AG207" s="137"/>
      <c r="AH207" s="137"/>
      <c r="AI207" s="137"/>
      <c r="AJ207" s="137"/>
      <c r="AK207" s="137"/>
      <c r="AL207" s="137"/>
      <c r="AM207" s="137"/>
      <c r="AN207" s="137"/>
      <c r="AO207" s="137"/>
      <c r="AP207" s="137"/>
      <c r="AQ207" s="137"/>
      <c r="AR207" s="137"/>
      <c r="AS207" s="137"/>
    </row>
    <row r="208" ht="18.0" customHeight="1">
      <c r="A208" s="137"/>
      <c r="B208" s="137"/>
      <c r="C208" s="137"/>
      <c r="D208" s="137"/>
      <c r="E208" s="137"/>
      <c r="F208" s="137"/>
      <c r="G208" s="138"/>
      <c r="H208" s="139"/>
      <c r="I208" s="137"/>
      <c r="J208" s="137"/>
      <c r="K208" s="137"/>
      <c r="L208" s="137"/>
      <c r="M208" s="137"/>
      <c r="N208" s="137"/>
      <c r="O208" s="137"/>
      <c r="P208" s="137"/>
      <c r="Q208" s="140"/>
      <c r="R208" s="137"/>
      <c r="S208" s="137"/>
      <c r="T208" s="137"/>
      <c r="U208" s="137"/>
      <c r="V208" s="137"/>
      <c r="W208" s="137"/>
      <c r="X208" s="137"/>
      <c r="Y208" s="137"/>
      <c r="Z208" s="137"/>
      <c r="AA208" s="137"/>
      <c r="AB208" s="137"/>
      <c r="AC208" s="137"/>
      <c r="AD208" s="137"/>
      <c r="AE208" s="137"/>
      <c r="AF208" s="137"/>
      <c r="AG208" s="137"/>
      <c r="AH208" s="137"/>
      <c r="AI208" s="137"/>
      <c r="AJ208" s="137"/>
      <c r="AK208" s="137"/>
      <c r="AL208" s="137"/>
      <c r="AM208" s="137"/>
      <c r="AN208" s="137"/>
      <c r="AO208" s="137"/>
      <c r="AP208" s="137"/>
      <c r="AQ208" s="137"/>
      <c r="AR208" s="137"/>
      <c r="AS208" s="137"/>
    </row>
    <row r="209" ht="18.0" customHeight="1">
      <c r="A209" s="137"/>
      <c r="B209" s="137"/>
      <c r="C209" s="137"/>
      <c r="D209" s="137"/>
      <c r="E209" s="137"/>
      <c r="F209" s="137"/>
      <c r="G209" s="138"/>
      <c r="H209" s="139"/>
      <c r="I209" s="137"/>
      <c r="J209" s="137"/>
      <c r="K209" s="137"/>
      <c r="L209" s="137"/>
      <c r="M209" s="137"/>
      <c r="N209" s="137"/>
      <c r="O209" s="137"/>
      <c r="P209" s="137"/>
      <c r="Q209" s="140"/>
      <c r="R209" s="137"/>
      <c r="S209" s="137"/>
      <c r="T209" s="137"/>
      <c r="U209" s="137"/>
      <c r="V209" s="137"/>
      <c r="W209" s="137"/>
      <c r="X209" s="137"/>
      <c r="Y209" s="137"/>
      <c r="Z209" s="137"/>
      <c r="AA209" s="137"/>
      <c r="AB209" s="137"/>
      <c r="AC209" s="137"/>
      <c r="AD209" s="137"/>
      <c r="AE209" s="137"/>
      <c r="AF209" s="137"/>
      <c r="AG209" s="137"/>
      <c r="AH209" s="137"/>
      <c r="AI209" s="137"/>
      <c r="AJ209" s="137"/>
      <c r="AK209" s="137"/>
      <c r="AL209" s="137"/>
      <c r="AM209" s="137"/>
      <c r="AN209" s="137"/>
      <c r="AO209" s="137"/>
      <c r="AP209" s="137"/>
      <c r="AQ209" s="137"/>
      <c r="AR209" s="137"/>
      <c r="AS209" s="137"/>
    </row>
    <row r="210" ht="18.0" customHeight="1">
      <c r="A210" s="137"/>
      <c r="B210" s="137"/>
      <c r="C210" s="137"/>
      <c r="D210" s="137"/>
      <c r="E210" s="137"/>
      <c r="F210" s="137"/>
      <c r="G210" s="138"/>
      <c r="H210" s="139"/>
      <c r="I210" s="137"/>
      <c r="J210" s="137"/>
      <c r="K210" s="137"/>
      <c r="L210" s="137"/>
      <c r="M210" s="137"/>
      <c r="N210" s="137"/>
      <c r="O210" s="137"/>
      <c r="P210" s="137"/>
      <c r="Q210" s="140"/>
      <c r="R210" s="137"/>
      <c r="S210" s="137"/>
      <c r="T210" s="137"/>
      <c r="U210" s="137"/>
      <c r="V210" s="137"/>
      <c r="W210" s="137"/>
      <c r="X210" s="137"/>
      <c r="Y210" s="137"/>
      <c r="Z210" s="137"/>
      <c r="AA210" s="137"/>
      <c r="AB210" s="137"/>
      <c r="AC210" s="137"/>
      <c r="AD210" s="137"/>
      <c r="AE210" s="137"/>
      <c r="AF210" s="137"/>
      <c r="AG210" s="137"/>
      <c r="AH210" s="137"/>
      <c r="AI210" s="137"/>
      <c r="AJ210" s="137"/>
      <c r="AK210" s="137"/>
      <c r="AL210" s="137"/>
      <c r="AM210" s="137"/>
      <c r="AN210" s="137"/>
      <c r="AO210" s="137"/>
      <c r="AP210" s="137"/>
      <c r="AQ210" s="137"/>
      <c r="AR210" s="137"/>
      <c r="AS210" s="137"/>
    </row>
    <row r="211" ht="18.0" customHeight="1">
      <c r="A211" s="137"/>
      <c r="B211" s="137"/>
      <c r="C211" s="137"/>
      <c r="D211" s="137"/>
      <c r="E211" s="137"/>
      <c r="F211" s="137"/>
      <c r="G211" s="138"/>
      <c r="H211" s="139"/>
      <c r="I211" s="137"/>
      <c r="J211" s="137"/>
      <c r="K211" s="137"/>
      <c r="L211" s="137"/>
      <c r="M211" s="137"/>
      <c r="N211" s="137"/>
      <c r="O211" s="137"/>
      <c r="P211" s="137"/>
      <c r="Q211" s="140"/>
      <c r="R211" s="137"/>
      <c r="S211" s="137"/>
      <c r="T211" s="137"/>
      <c r="U211" s="137"/>
      <c r="V211" s="137"/>
      <c r="W211" s="137"/>
      <c r="X211" s="137"/>
      <c r="Y211" s="137"/>
      <c r="Z211" s="137"/>
      <c r="AA211" s="137"/>
      <c r="AB211" s="137"/>
      <c r="AC211" s="137"/>
      <c r="AD211" s="137"/>
      <c r="AE211" s="137"/>
      <c r="AF211" s="137"/>
      <c r="AG211" s="137"/>
      <c r="AH211" s="137"/>
      <c r="AI211" s="137"/>
      <c r="AJ211" s="137"/>
      <c r="AK211" s="137"/>
      <c r="AL211" s="137"/>
      <c r="AM211" s="137"/>
      <c r="AN211" s="137"/>
      <c r="AO211" s="137"/>
      <c r="AP211" s="137"/>
      <c r="AQ211" s="137"/>
      <c r="AR211" s="137"/>
      <c r="AS211" s="137"/>
    </row>
    <row r="212" ht="18.0" customHeight="1">
      <c r="A212" s="137"/>
      <c r="B212" s="137"/>
      <c r="C212" s="137"/>
      <c r="D212" s="137"/>
      <c r="E212" s="137"/>
      <c r="F212" s="137"/>
      <c r="G212" s="138"/>
      <c r="H212" s="139"/>
      <c r="I212" s="137"/>
      <c r="J212" s="137"/>
      <c r="K212" s="137"/>
      <c r="L212" s="137"/>
      <c r="M212" s="137"/>
      <c r="N212" s="137"/>
      <c r="O212" s="137"/>
      <c r="P212" s="137"/>
      <c r="Q212" s="140"/>
      <c r="R212" s="137"/>
      <c r="S212" s="137"/>
      <c r="T212" s="137"/>
      <c r="U212" s="137"/>
      <c r="V212" s="137"/>
      <c r="W212" s="137"/>
      <c r="X212" s="137"/>
      <c r="Y212" s="137"/>
      <c r="Z212" s="137"/>
      <c r="AA212" s="137"/>
      <c r="AB212" s="137"/>
      <c r="AC212" s="137"/>
      <c r="AD212" s="137"/>
      <c r="AE212" s="137"/>
      <c r="AF212" s="137"/>
      <c r="AG212" s="137"/>
      <c r="AH212" s="137"/>
      <c r="AI212" s="137"/>
      <c r="AJ212" s="137"/>
      <c r="AK212" s="137"/>
      <c r="AL212" s="137"/>
      <c r="AM212" s="137"/>
      <c r="AN212" s="137"/>
      <c r="AO212" s="137"/>
      <c r="AP212" s="137"/>
      <c r="AQ212" s="137"/>
      <c r="AR212" s="137"/>
      <c r="AS212" s="137"/>
    </row>
    <row r="213" ht="18.0" customHeight="1">
      <c r="A213" s="137"/>
      <c r="B213" s="137"/>
      <c r="C213" s="137"/>
      <c r="D213" s="137"/>
      <c r="E213" s="137"/>
      <c r="F213" s="137"/>
      <c r="G213" s="138"/>
      <c r="H213" s="139"/>
      <c r="I213" s="137"/>
      <c r="J213" s="137"/>
      <c r="K213" s="137"/>
      <c r="L213" s="137"/>
      <c r="M213" s="137"/>
      <c r="N213" s="137"/>
      <c r="O213" s="137"/>
      <c r="P213" s="137"/>
      <c r="Q213" s="140"/>
      <c r="R213" s="137"/>
      <c r="S213" s="137"/>
      <c r="T213" s="137"/>
      <c r="U213" s="137"/>
      <c r="V213" s="137"/>
      <c r="W213" s="137"/>
      <c r="X213" s="137"/>
      <c r="Y213" s="137"/>
      <c r="Z213" s="137"/>
      <c r="AA213" s="137"/>
      <c r="AB213" s="137"/>
      <c r="AC213" s="137"/>
      <c r="AD213" s="137"/>
      <c r="AE213" s="137"/>
      <c r="AF213" s="137"/>
      <c r="AG213" s="137"/>
      <c r="AH213" s="137"/>
      <c r="AI213" s="137"/>
      <c r="AJ213" s="137"/>
      <c r="AK213" s="137"/>
      <c r="AL213" s="137"/>
      <c r="AM213" s="137"/>
      <c r="AN213" s="137"/>
      <c r="AO213" s="137"/>
      <c r="AP213" s="137"/>
      <c r="AQ213" s="137"/>
      <c r="AR213" s="137"/>
      <c r="AS213" s="137"/>
    </row>
    <row r="214" ht="18.0" customHeight="1">
      <c r="A214" s="137"/>
      <c r="B214" s="137"/>
      <c r="C214" s="137"/>
      <c r="D214" s="137"/>
      <c r="E214" s="137"/>
      <c r="F214" s="137"/>
      <c r="G214" s="138"/>
      <c r="H214" s="139"/>
      <c r="I214" s="137"/>
      <c r="J214" s="137"/>
      <c r="K214" s="137"/>
      <c r="L214" s="137"/>
      <c r="M214" s="137"/>
      <c r="N214" s="137"/>
      <c r="O214" s="137"/>
      <c r="P214" s="137"/>
      <c r="Q214" s="140"/>
      <c r="R214" s="137"/>
      <c r="S214" s="137"/>
      <c r="T214" s="137"/>
      <c r="U214" s="137"/>
      <c r="V214" s="137"/>
      <c r="W214" s="137"/>
      <c r="X214" s="137"/>
      <c r="Y214" s="137"/>
      <c r="Z214" s="137"/>
      <c r="AA214" s="137"/>
      <c r="AB214" s="137"/>
      <c r="AC214" s="137"/>
      <c r="AD214" s="137"/>
      <c r="AE214" s="137"/>
      <c r="AF214" s="137"/>
      <c r="AG214" s="137"/>
      <c r="AH214" s="137"/>
      <c r="AI214" s="137"/>
      <c r="AJ214" s="137"/>
      <c r="AK214" s="137"/>
      <c r="AL214" s="137"/>
      <c r="AM214" s="137"/>
      <c r="AN214" s="137"/>
      <c r="AO214" s="137"/>
      <c r="AP214" s="137"/>
      <c r="AQ214" s="137"/>
      <c r="AR214" s="137"/>
      <c r="AS214" s="137"/>
    </row>
    <row r="215" ht="18.0" customHeight="1">
      <c r="A215" s="137"/>
      <c r="B215" s="137"/>
      <c r="C215" s="137"/>
      <c r="D215" s="137"/>
      <c r="E215" s="137"/>
      <c r="F215" s="137"/>
      <c r="G215" s="138"/>
      <c r="H215" s="139"/>
      <c r="I215" s="137"/>
      <c r="J215" s="137"/>
      <c r="K215" s="137"/>
      <c r="L215" s="137"/>
      <c r="M215" s="137"/>
      <c r="N215" s="137"/>
      <c r="O215" s="137"/>
      <c r="P215" s="137"/>
      <c r="Q215" s="140"/>
      <c r="R215" s="137"/>
      <c r="S215" s="137"/>
      <c r="T215" s="137"/>
      <c r="U215" s="137"/>
      <c r="V215" s="137"/>
      <c r="W215" s="137"/>
      <c r="X215" s="137"/>
      <c r="Y215" s="137"/>
      <c r="Z215" s="137"/>
      <c r="AA215" s="137"/>
      <c r="AB215" s="137"/>
      <c r="AC215" s="137"/>
      <c r="AD215" s="137"/>
      <c r="AE215" s="137"/>
      <c r="AF215" s="137"/>
      <c r="AG215" s="137"/>
      <c r="AH215" s="137"/>
      <c r="AI215" s="137"/>
      <c r="AJ215" s="137"/>
      <c r="AK215" s="137"/>
      <c r="AL215" s="137"/>
      <c r="AM215" s="137"/>
      <c r="AN215" s="137"/>
      <c r="AO215" s="137"/>
      <c r="AP215" s="137"/>
      <c r="AQ215" s="137"/>
      <c r="AR215" s="137"/>
      <c r="AS215" s="137"/>
    </row>
    <row r="216" ht="18.0" customHeight="1">
      <c r="A216" s="137"/>
      <c r="B216" s="137"/>
      <c r="C216" s="137"/>
      <c r="D216" s="137"/>
      <c r="E216" s="137"/>
      <c r="F216" s="137"/>
      <c r="G216" s="138"/>
      <c r="H216" s="139"/>
      <c r="I216" s="137"/>
      <c r="J216" s="137"/>
      <c r="K216" s="137"/>
      <c r="L216" s="137"/>
      <c r="M216" s="137"/>
      <c r="N216" s="137"/>
      <c r="O216" s="137"/>
      <c r="P216" s="137"/>
      <c r="Q216" s="140"/>
      <c r="R216" s="137"/>
      <c r="S216" s="137"/>
      <c r="T216" s="137"/>
      <c r="U216" s="137"/>
      <c r="V216" s="137"/>
      <c r="W216" s="137"/>
      <c r="X216" s="137"/>
      <c r="Y216" s="137"/>
      <c r="Z216" s="137"/>
      <c r="AA216" s="137"/>
      <c r="AB216" s="137"/>
      <c r="AC216" s="137"/>
      <c r="AD216" s="137"/>
      <c r="AE216" s="137"/>
      <c r="AF216" s="137"/>
      <c r="AG216" s="137"/>
      <c r="AH216" s="137"/>
      <c r="AI216" s="137"/>
      <c r="AJ216" s="137"/>
      <c r="AK216" s="137"/>
      <c r="AL216" s="137"/>
      <c r="AM216" s="137"/>
      <c r="AN216" s="137"/>
      <c r="AO216" s="137"/>
      <c r="AP216" s="137"/>
      <c r="AQ216" s="137"/>
      <c r="AR216" s="137"/>
      <c r="AS216" s="137"/>
    </row>
    <row r="217" ht="18.0" customHeight="1">
      <c r="A217" s="137"/>
      <c r="B217" s="137"/>
      <c r="C217" s="137"/>
      <c r="D217" s="137"/>
      <c r="E217" s="137"/>
      <c r="F217" s="137"/>
      <c r="G217" s="138"/>
      <c r="H217" s="139"/>
      <c r="I217" s="137"/>
      <c r="J217" s="137"/>
      <c r="K217" s="137"/>
      <c r="L217" s="137"/>
      <c r="M217" s="137"/>
      <c r="N217" s="137"/>
      <c r="O217" s="137"/>
      <c r="P217" s="137"/>
      <c r="Q217" s="140"/>
      <c r="R217" s="137"/>
      <c r="S217" s="137"/>
      <c r="T217" s="137"/>
      <c r="U217" s="137"/>
      <c r="V217" s="137"/>
      <c r="W217" s="137"/>
      <c r="X217" s="137"/>
      <c r="Y217" s="137"/>
      <c r="Z217" s="137"/>
      <c r="AA217" s="137"/>
      <c r="AB217" s="137"/>
      <c r="AC217" s="137"/>
      <c r="AD217" s="137"/>
      <c r="AE217" s="137"/>
      <c r="AF217" s="137"/>
      <c r="AG217" s="137"/>
      <c r="AH217" s="137"/>
      <c r="AI217" s="137"/>
      <c r="AJ217" s="137"/>
      <c r="AK217" s="137"/>
      <c r="AL217" s="137"/>
      <c r="AM217" s="137"/>
      <c r="AN217" s="137"/>
      <c r="AO217" s="137"/>
      <c r="AP217" s="137"/>
      <c r="AQ217" s="137"/>
      <c r="AR217" s="137"/>
      <c r="AS217" s="137"/>
    </row>
    <row r="218" ht="18.0" customHeight="1">
      <c r="A218" s="137"/>
      <c r="B218" s="137"/>
      <c r="C218" s="137"/>
      <c r="D218" s="137"/>
      <c r="E218" s="137"/>
      <c r="F218" s="137"/>
      <c r="G218" s="138"/>
      <c r="H218" s="139"/>
      <c r="I218" s="137"/>
      <c r="J218" s="137"/>
      <c r="K218" s="137"/>
      <c r="L218" s="137"/>
      <c r="M218" s="137"/>
      <c r="N218" s="137"/>
      <c r="O218" s="137"/>
      <c r="P218" s="137"/>
      <c r="Q218" s="140"/>
      <c r="R218" s="137"/>
      <c r="S218" s="137"/>
      <c r="T218" s="137"/>
      <c r="U218" s="137"/>
      <c r="V218" s="137"/>
      <c r="W218" s="137"/>
      <c r="X218" s="137"/>
      <c r="Y218" s="137"/>
      <c r="Z218" s="137"/>
      <c r="AA218" s="137"/>
      <c r="AB218" s="137"/>
      <c r="AC218" s="137"/>
      <c r="AD218" s="137"/>
      <c r="AE218" s="137"/>
      <c r="AF218" s="137"/>
      <c r="AG218" s="137"/>
      <c r="AH218" s="137"/>
      <c r="AI218" s="137"/>
      <c r="AJ218" s="137"/>
      <c r="AK218" s="137"/>
      <c r="AL218" s="137"/>
      <c r="AM218" s="137"/>
      <c r="AN218" s="137"/>
      <c r="AO218" s="137"/>
      <c r="AP218" s="137"/>
      <c r="AQ218" s="137"/>
      <c r="AR218" s="137"/>
      <c r="AS218" s="137"/>
    </row>
    <row r="219" ht="18.0" customHeight="1">
      <c r="A219" s="137"/>
      <c r="B219" s="137"/>
      <c r="C219" s="137"/>
      <c r="D219" s="137"/>
      <c r="E219" s="137"/>
      <c r="F219" s="137"/>
      <c r="G219" s="138"/>
      <c r="H219" s="139"/>
      <c r="I219" s="137"/>
      <c r="J219" s="137"/>
      <c r="K219" s="137"/>
      <c r="L219" s="137"/>
      <c r="M219" s="137"/>
      <c r="N219" s="137"/>
      <c r="O219" s="137"/>
      <c r="P219" s="137"/>
      <c r="Q219" s="140"/>
      <c r="R219" s="137"/>
      <c r="S219" s="137"/>
      <c r="T219" s="137"/>
      <c r="U219" s="137"/>
      <c r="V219" s="137"/>
      <c r="W219" s="137"/>
      <c r="X219" s="137"/>
      <c r="Y219" s="137"/>
      <c r="Z219" s="137"/>
      <c r="AA219" s="137"/>
      <c r="AB219" s="137"/>
      <c r="AC219" s="137"/>
      <c r="AD219" s="137"/>
      <c r="AE219" s="137"/>
      <c r="AF219" s="137"/>
      <c r="AG219" s="137"/>
      <c r="AH219" s="137"/>
      <c r="AI219" s="137"/>
      <c r="AJ219" s="137"/>
      <c r="AK219" s="137"/>
      <c r="AL219" s="137"/>
      <c r="AM219" s="137"/>
      <c r="AN219" s="137"/>
      <c r="AO219" s="137"/>
      <c r="AP219" s="137"/>
      <c r="AQ219" s="137"/>
      <c r="AR219" s="137"/>
      <c r="AS219" s="137"/>
    </row>
    <row r="220" ht="18.0" customHeight="1">
      <c r="A220" s="137"/>
      <c r="B220" s="137"/>
      <c r="C220" s="137"/>
      <c r="D220" s="137"/>
      <c r="E220" s="137"/>
      <c r="F220" s="137"/>
      <c r="G220" s="138"/>
      <c r="H220" s="139"/>
      <c r="I220" s="137"/>
      <c r="J220" s="137"/>
      <c r="K220" s="137"/>
      <c r="L220" s="137"/>
      <c r="M220" s="137"/>
      <c r="N220" s="137"/>
      <c r="O220" s="137"/>
      <c r="P220" s="137"/>
      <c r="Q220" s="140"/>
      <c r="R220" s="137"/>
      <c r="S220" s="137"/>
      <c r="T220" s="137"/>
      <c r="U220" s="137"/>
      <c r="V220" s="137"/>
      <c r="W220" s="137"/>
      <c r="X220" s="137"/>
      <c r="Y220" s="137"/>
      <c r="Z220" s="137"/>
      <c r="AA220" s="137"/>
      <c r="AB220" s="137"/>
      <c r="AC220" s="137"/>
      <c r="AD220" s="137"/>
      <c r="AE220" s="137"/>
      <c r="AF220" s="137"/>
      <c r="AG220" s="137"/>
      <c r="AH220" s="137"/>
      <c r="AI220" s="137"/>
      <c r="AJ220" s="137"/>
      <c r="AK220" s="137"/>
      <c r="AL220" s="137"/>
      <c r="AM220" s="137"/>
      <c r="AN220" s="137"/>
      <c r="AO220" s="137"/>
      <c r="AP220" s="137"/>
      <c r="AQ220" s="137"/>
      <c r="AR220" s="137"/>
      <c r="AS220" s="137"/>
    </row>
    <row r="221" ht="18.0" customHeight="1">
      <c r="A221" s="137"/>
      <c r="B221" s="137"/>
      <c r="C221" s="137"/>
      <c r="D221" s="137"/>
      <c r="E221" s="137"/>
      <c r="F221" s="137"/>
      <c r="G221" s="138"/>
      <c r="H221" s="139"/>
      <c r="I221" s="137"/>
      <c r="J221" s="137"/>
      <c r="K221" s="137"/>
      <c r="L221" s="137"/>
      <c r="M221" s="137"/>
      <c r="N221" s="137"/>
      <c r="O221" s="137"/>
      <c r="P221" s="137"/>
      <c r="Q221" s="140"/>
      <c r="R221" s="137"/>
      <c r="S221" s="137"/>
      <c r="T221" s="137"/>
      <c r="U221" s="137"/>
      <c r="V221" s="137"/>
      <c r="W221" s="137"/>
      <c r="X221" s="137"/>
      <c r="Y221" s="137"/>
      <c r="Z221" s="137"/>
      <c r="AA221" s="137"/>
      <c r="AB221" s="137"/>
      <c r="AC221" s="137"/>
      <c r="AD221" s="137"/>
      <c r="AE221" s="137"/>
      <c r="AF221" s="137"/>
      <c r="AG221" s="137"/>
      <c r="AH221" s="137"/>
      <c r="AI221" s="137"/>
      <c r="AJ221" s="137"/>
      <c r="AK221" s="137"/>
      <c r="AL221" s="137"/>
      <c r="AM221" s="137"/>
      <c r="AN221" s="137"/>
      <c r="AO221" s="137"/>
      <c r="AP221" s="137"/>
      <c r="AQ221" s="137"/>
      <c r="AR221" s="137"/>
      <c r="AS221" s="137"/>
    </row>
    <row r="222" ht="18.0" customHeight="1">
      <c r="A222" s="137"/>
      <c r="B222" s="137"/>
      <c r="C222" s="137"/>
      <c r="D222" s="137"/>
      <c r="E222" s="137"/>
      <c r="F222" s="137"/>
      <c r="G222" s="138"/>
      <c r="H222" s="139"/>
      <c r="I222" s="137"/>
      <c r="J222" s="137"/>
      <c r="K222" s="137"/>
      <c r="L222" s="137"/>
      <c r="M222" s="137"/>
      <c r="N222" s="137"/>
      <c r="O222" s="137"/>
      <c r="P222" s="137"/>
      <c r="Q222" s="140"/>
      <c r="R222" s="137"/>
      <c r="S222" s="137"/>
      <c r="T222" s="137"/>
      <c r="U222" s="137"/>
      <c r="V222" s="137"/>
      <c r="W222" s="137"/>
      <c r="X222" s="137"/>
      <c r="Y222" s="137"/>
      <c r="Z222" s="137"/>
      <c r="AA222" s="137"/>
      <c r="AB222" s="137"/>
      <c r="AC222" s="137"/>
      <c r="AD222" s="137"/>
      <c r="AE222" s="137"/>
      <c r="AF222" s="137"/>
      <c r="AG222" s="137"/>
      <c r="AH222" s="137"/>
      <c r="AI222" s="137"/>
      <c r="AJ222" s="137"/>
      <c r="AK222" s="137"/>
      <c r="AL222" s="137"/>
      <c r="AM222" s="137"/>
      <c r="AN222" s="137"/>
      <c r="AO222" s="137"/>
      <c r="AP222" s="137"/>
      <c r="AQ222" s="137"/>
      <c r="AR222" s="137"/>
      <c r="AS222" s="137"/>
    </row>
    <row r="223" ht="18.0" customHeight="1">
      <c r="A223" s="137"/>
      <c r="B223" s="137"/>
      <c r="C223" s="137"/>
      <c r="D223" s="137"/>
      <c r="E223" s="137"/>
      <c r="F223" s="137"/>
      <c r="G223" s="138"/>
      <c r="H223" s="139"/>
      <c r="I223" s="137"/>
      <c r="J223" s="137"/>
      <c r="K223" s="137"/>
      <c r="L223" s="137"/>
      <c r="M223" s="137"/>
      <c r="N223" s="137"/>
      <c r="O223" s="137"/>
      <c r="P223" s="137"/>
      <c r="Q223" s="140"/>
      <c r="R223" s="137"/>
      <c r="S223" s="137"/>
      <c r="T223" s="137"/>
      <c r="U223" s="137"/>
      <c r="V223" s="137"/>
      <c r="W223" s="137"/>
      <c r="X223" s="137"/>
      <c r="Y223" s="137"/>
      <c r="Z223" s="137"/>
      <c r="AA223" s="137"/>
      <c r="AB223" s="137"/>
      <c r="AC223" s="137"/>
      <c r="AD223" s="137"/>
      <c r="AE223" s="137"/>
      <c r="AF223" s="137"/>
      <c r="AG223" s="137"/>
      <c r="AH223" s="137"/>
      <c r="AI223" s="137"/>
      <c r="AJ223" s="137"/>
      <c r="AK223" s="137"/>
      <c r="AL223" s="137"/>
      <c r="AM223" s="137"/>
      <c r="AN223" s="137"/>
      <c r="AO223" s="137"/>
      <c r="AP223" s="137"/>
      <c r="AQ223" s="137"/>
      <c r="AR223" s="137"/>
      <c r="AS223" s="137"/>
    </row>
    <row r="224" ht="18.0" customHeight="1">
      <c r="A224" s="137"/>
      <c r="B224" s="137"/>
      <c r="C224" s="137"/>
      <c r="D224" s="137"/>
      <c r="E224" s="137"/>
      <c r="F224" s="137"/>
      <c r="G224" s="138"/>
      <c r="H224" s="139"/>
      <c r="I224" s="137"/>
      <c r="J224" s="137"/>
      <c r="K224" s="137"/>
      <c r="L224" s="137"/>
      <c r="M224" s="137"/>
      <c r="N224" s="137"/>
      <c r="O224" s="137"/>
      <c r="P224" s="137"/>
      <c r="Q224" s="140"/>
      <c r="R224" s="137"/>
      <c r="S224" s="137"/>
      <c r="T224" s="137"/>
      <c r="U224" s="137"/>
      <c r="V224" s="137"/>
      <c r="W224" s="137"/>
      <c r="X224" s="137"/>
      <c r="Y224" s="137"/>
      <c r="Z224" s="137"/>
      <c r="AA224" s="137"/>
      <c r="AB224" s="137"/>
      <c r="AC224" s="137"/>
      <c r="AD224" s="137"/>
      <c r="AE224" s="137"/>
      <c r="AF224" s="137"/>
      <c r="AG224" s="137"/>
      <c r="AH224" s="137"/>
      <c r="AI224" s="137"/>
      <c r="AJ224" s="137"/>
      <c r="AK224" s="137"/>
      <c r="AL224" s="137"/>
      <c r="AM224" s="137"/>
      <c r="AN224" s="137"/>
      <c r="AO224" s="137"/>
      <c r="AP224" s="137"/>
      <c r="AQ224" s="137"/>
      <c r="AR224" s="137"/>
      <c r="AS224" s="137"/>
    </row>
    <row r="225" ht="18.0" customHeight="1">
      <c r="A225" s="137"/>
      <c r="B225" s="137"/>
      <c r="C225" s="137"/>
      <c r="D225" s="137"/>
      <c r="E225" s="137"/>
      <c r="F225" s="137"/>
      <c r="G225" s="138"/>
      <c r="H225" s="139"/>
      <c r="I225" s="137"/>
      <c r="J225" s="137"/>
      <c r="K225" s="137"/>
      <c r="L225" s="137"/>
      <c r="M225" s="137"/>
      <c r="N225" s="137"/>
      <c r="O225" s="137"/>
      <c r="P225" s="137"/>
      <c r="Q225" s="140"/>
      <c r="R225" s="137"/>
      <c r="S225" s="137"/>
      <c r="T225" s="137"/>
      <c r="U225" s="137"/>
      <c r="V225" s="137"/>
      <c r="W225" s="137"/>
      <c r="X225" s="137"/>
      <c r="Y225" s="137"/>
      <c r="Z225" s="137"/>
      <c r="AA225" s="137"/>
      <c r="AB225" s="137"/>
      <c r="AC225" s="137"/>
      <c r="AD225" s="137"/>
      <c r="AE225" s="137"/>
      <c r="AF225" s="137"/>
      <c r="AG225" s="137"/>
      <c r="AH225" s="137"/>
      <c r="AI225" s="137"/>
      <c r="AJ225" s="137"/>
      <c r="AK225" s="137"/>
      <c r="AL225" s="137"/>
      <c r="AM225" s="137"/>
      <c r="AN225" s="137"/>
      <c r="AO225" s="137"/>
      <c r="AP225" s="137"/>
      <c r="AQ225" s="137"/>
      <c r="AR225" s="137"/>
      <c r="AS225" s="137"/>
    </row>
    <row r="226" ht="18.0" customHeight="1">
      <c r="A226" s="137"/>
      <c r="B226" s="137"/>
      <c r="C226" s="137"/>
      <c r="D226" s="137"/>
      <c r="E226" s="137"/>
      <c r="F226" s="137"/>
      <c r="G226" s="138"/>
      <c r="H226" s="139"/>
      <c r="I226" s="137"/>
      <c r="J226" s="137"/>
      <c r="K226" s="137"/>
      <c r="L226" s="137"/>
      <c r="M226" s="137"/>
      <c r="N226" s="137"/>
      <c r="O226" s="137"/>
      <c r="P226" s="137"/>
      <c r="Q226" s="140"/>
      <c r="R226" s="137"/>
      <c r="S226" s="137"/>
      <c r="T226" s="137"/>
      <c r="U226" s="137"/>
      <c r="V226" s="137"/>
      <c r="W226" s="137"/>
      <c r="X226" s="137"/>
      <c r="Y226" s="137"/>
      <c r="Z226" s="137"/>
      <c r="AA226" s="137"/>
      <c r="AB226" s="137"/>
      <c r="AC226" s="137"/>
      <c r="AD226" s="137"/>
      <c r="AE226" s="137"/>
      <c r="AF226" s="137"/>
      <c r="AG226" s="137"/>
      <c r="AH226" s="137"/>
      <c r="AI226" s="137"/>
      <c r="AJ226" s="137"/>
      <c r="AK226" s="137"/>
      <c r="AL226" s="137"/>
      <c r="AM226" s="137"/>
      <c r="AN226" s="137"/>
      <c r="AO226" s="137"/>
      <c r="AP226" s="137"/>
      <c r="AQ226" s="137"/>
      <c r="AR226" s="137"/>
      <c r="AS226" s="137"/>
    </row>
    <row r="227" ht="18.0" customHeight="1">
      <c r="A227" s="137"/>
      <c r="B227" s="137"/>
      <c r="C227" s="137"/>
      <c r="D227" s="137"/>
      <c r="E227" s="137"/>
      <c r="F227" s="137"/>
      <c r="G227" s="138"/>
      <c r="H227" s="139"/>
      <c r="I227" s="137"/>
      <c r="J227" s="137"/>
      <c r="K227" s="137"/>
      <c r="L227" s="137"/>
      <c r="M227" s="137"/>
      <c r="N227" s="137"/>
      <c r="O227" s="137"/>
      <c r="P227" s="137"/>
      <c r="Q227" s="140"/>
      <c r="R227" s="137"/>
      <c r="S227" s="137"/>
      <c r="T227" s="137"/>
      <c r="U227" s="137"/>
      <c r="V227" s="137"/>
      <c r="W227" s="137"/>
      <c r="X227" s="137"/>
      <c r="Y227" s="137"/>
      <c r="Z227" s="137"/>
      <c r="AA227" s="137"/>
      <c r="AB227" s="137"/>
      <c r="AC227" s="137"/>
      <c r="AD227" s="137"/>
      <c r="AE227" s="137"/>
      <c r="AF227" s="137"/>
      <c r="AG227" s="137"/>
      <c r="AH227" s="137"/>
      <c r="AI227" s="137"/>
      <c r="AJ227" s="137"/>
      <c r="AK227" s="137"/>
      <c r="AL227" s="137"/>
      <c r="AM227" s="137"/>
      <c r="AN227" s="137"/>
      <c r="AO227" s="137"/>
      <c r="AP227" s="137"/>
      <c r="AQ227" s="137"/>
      <c r="AR227" s="137"/>
      <c r="AS227" s="137"/>
    </row>
    <row r="228" ht="18.0" customHeight="1">
      <c r="A228" s="137"/>
      <c r="B228" s="137"/>
      <c r="C228" s="137"/>
      <c r="D228" s="137"/>
      <c r="E228" s="137"/>
      <c r="F228" s="137"/>
      <c r="G228" s="138"/>
      <c r="H228" s="139"/>
      <c r="I228" s="137"/>
      <c r="J228" s="137"/>
      <c r="K228" s="137"/>
      <c r="L228" s="137"/>
      <c r="M228" s="137"/>
      <c r="N228" s="137"/>
      <c r="O228" s="137"/>
      <c r="P228" s="137"/>
      <c r="Q228" s="140"/>
      <c r="R228" s="137"/>
      <c r="S228" s="137"/>
      <c r="T228" s="137"/>
      <c r="U228" s="137"/>
      <c r="V228" s="137"/>
      <c r="W228" s="137"/>
      <c r="X228" s="137"/>
      <c r="Y228" s="137"/>
      <c r="Z228" s="137"/>
      <c r="AA228" s="137"/>
      <c r="AB228" s="137"/>
      <c r="AC228" s="137"/>
      <c r="AD228" s="137"/>
      <c r="AE228" s="137"/>
      <c r="AF228" s="137"/>
      <c r="AG228" s="137"/>
      <c r="AH228" s="137"/>
      <c r="AI228" s="137"/>
      <c r="AJ228" s="137"/>
      <c r="AK228" s="137"/>
      <c r="AL228" s="137"/>
      <c r="AM228" s="137"/>
      <c r="AN228" s="137"/>
      <c r="AO228" s="137"/>
      <c r="AP228" s="137"/>
      <c r="AQ228" s="137"/>
      <c r="AR228" s="137"/>
      <c r="AS228" s="137"/>
    </row>
    <row r="229" ht="18.0" customHeight="1">
      <c r="A229" s="137"/>
      <c r="B229" s="137"/>
      <c r="C229" s="137"/>
      <c r="D229" s="137"/>
      <c r="E229" s="137"/>
      <c r="F229" s="137"/>
      <c r="G229" s="138"/>
      <c r="H229" s="139"/>
      <c r="I229" s="137"/>
      <c r="J229" s="137"/>
      <c r="K229" s="137"/>
      <c r="L229" s="137"/>
      <c r="M229" s="137"/>
      <c r="N229" s="137"/>
      <c r="O229" s="137"/>
      <c r="P229" s="137"/>
      <c r="Q229" s="140"/>
      <c r="R229" s="137"/>
      <c r="S229" s="137"/>
      <c r="T229" s="137"/>
      <c r="U229" s="137"/>
      <c r="V229" s="137"/>
      <c r="W229" s="137"/>
      <c r="X229" s="137"/>
      <c r="Y229" s="137"/>
      <c r="Z229" s="137"/>
      <c r="AA229" s="137"/>
      <c r="AB229" s="137"/>
      <c r="AC229" s="137"/>
      <c r="AD229" s="137"/>
      <c r="AE229" s="137"/>
      <c r="AF229" s="137"/>
      <c r="AG229" s="137"/>
      <c r="AH229" s="137"/>
      <c r="AI229" s="137"/>
      <c r="AJ229" s="137"/>
      <c r="AK229" s="137"/>
      <c r="AL229" s="137"/>
      <c r="AM229" s="137"/>
      <c r="AN229" s="137"/>
      <c r="AO229" s="137"/>
      <c r="AP229" s="137"/>
      <c r="AQ229" s="137"/>
      <c r="AR229" s="137"/>
      <c r="AS229" s="137"/>
    </row>
    <row r="230" ht="18.0" customHeight="1">
      <c r="A230" s="137"/>
      <c r="B230" s="137"/>
      <c r="C230" s="137"/>
      <c r="D230" s="137"/>
      <c r="E230" s="137"/>
      <c r="F230" s="137"/>
      <c r="G230" s="138"/>
      <c r="H230" s="139"/>
      <c r="I230" s="137"/>
      <c r="J230" s="137"/>
      <c r="K230" s="137"/>
      <c r="L230" s="137"/>
      <c r="M230" s="137"/>
      <c r="N230" s="137"/>
      <c r="O230" s="137"/>
      <c r="P230" s="137"/>
      <c r="Q230" s="140"/>
      <c r="R230" s="137"/>
      <c r="S230" s="137"/>
      <c r="T230" s="137"/>
      <c r="U230" s="137"/>
      <c r="V230" s="137"/>
      <c r="W230" s="137"/>
      <c r="X230" s="137"/>
      <c r="Y230" s="137"/>
      <c r="Z230" s="137"/>
      <c r="AA230" s="137"/>
      <c r="AB230" s="137"/>
      <c r="AC230" s="137"/>
      <c r="AD230" s="137"/>
      <c r="AE230" s="137"/>
      <c r="AF230" s="137"/>
      <c r="AG230" s="137"/>
      <c r="AH230" s="137"/>
      <c r="AI230" s="137"/>
      <c r="AJ230" s="137"/>
      <c r="AK230" s="137"/>
      <c r="AL230" s="137"/>
      <c r="AM230" s="137"/>
      <c r="AN230" s="137"/>
      <c r="AO230" s="137"/>
      <c r="AP230" s="137"/>
      <c r="AQ230" s="137"/>
      <c r="AR230" s="137"/>
      <c r="AS230" s="137"/>
    </row>
    <row r="231" ht="18.0" customHeight="1">
      <c r="A231" s="137"/>
      <c r="B231" s="137"/>
      <c r="C231" s="137"/>
      <c r="D231" s="137"/>
      <c r="E231" s="137"/>
      <c r="F231" s="137"/>
      <c r="G231" s="138"/>
      <c r="H231" s="139"/>
      <c r="I231" s="137"/>
      <c r="J231" s="137"/>
      <c r="K231" s="137"/>
      <c r="L231" s="137"/>
      <c r="M231" s="137"/>
      <c r="N231" s="137"/>
      <c r="O231" s="137"/>
      <c r="P231" s="137"/>
      <c r="Q231" s="140"/>
      <c r="R231" s="137"/>
      <c r="S231" s="137"/>
      <c r="T231" s="137"/>
      <c r="U231" s="137"/>
      <c r="V231" s="137"/>
      <c r="W231" s="137"/>
      <c r="X231" s="137"/>
      <c r="Y231" s="137"/>
      <c r="Z231" s="137"/>
      <c r="AA231" s="137"/>
      <c r="AB231" s="137"/>
      <c r="AC231" s="137"/>
      <c r="AD231" s="137"/>
      <c r="AE231" s="137"/>
      <c r="AF231" s="137"/>
      <c r="AG231" s="137"/>
      <c r="AH231" s="137"/>
      <c r="AI231" s="137"/>
      <c r="AJ231" s="137"/>
      <c r="AK231" s="137"/>
      <c r="AL231" s="137"/>
      <c r="AM231" s="137"/>
      <c r="AN231" s="137"/>
      <c r="AO231" s="137"/>
      <c r="AP231" s="137"/>
      <c r="AQ231" s="137"/>
      <c r="AR231" s="137"/>
      <c r="AS231" s="137"/>
    </row>
    <row r="232" ht="18.0" customHeight="1">
      <c r="A232" s="137"/>
      <c r="B232" s="137"/>
      <c r="C232" s="137"/>
      <c r="D232" s="137"/>
      <c r="E232" s="137"/>
      <c r="F232" s="137"/>
      <c r="G232" s="138"/>
      <c r="H232" s="139"/>
      <c r="I232" s="137"/>
      <c r="J232" s="137"/>
      <c r="K232" s="137"/>
      <c r="L232" s="137"/>
      <c r="M232" s="137"/>
      <c r="N232" s="137"/>
      <c r="O232" s="137"/>
      <c r="P232" s="137"/>
      <c r="Q232" s="140"/>
      <c r="R232" s="137"/>
      <c r="S232" s="137"/>
      <c r="T232" s="137"/>
      <c r="U232" s="137"/>
      <c r="V232" s="137"/>
      <c r="W232" s="137"/>
      <c r="X232" s="137"/>
      <c r="Y232" s="137"/>
      <c r="Z232" s="137"/>
      <c r="AA232" s="137"/>
      <c r="AB232" s="137"/>
      <c r="AC232" s="137"/>
      <c r="AD232" s="137"/>
      <c r="AE232" s="137"/>
      <c r="AF232" s="137"/>
      <c r="AG232" s="137"/>
      <c r="AH232" s="137"/>
      <c r="AI232" s="137"/>
      <c r="AJ232" s="137"/>
      <c r="AK232" s="137"/>
      <c r="AL232" s="137"/>
      <c r="AM232" s="137"/>
      <c r="AN232" s="137"/>
      <c r="AO232" s="137"/>
      <c r="AP232" s="137"/>
      <c r="AQ232" s="137"/>
      <c r="AR232" s="137"/>
      <c r="AS232" s="137"/>
    </row>
    <row r="233" ht="18.0" customHeight="1">
      <c r="A233" s="137"/>
      <c r="B233" s="137"/>
      <c r="C233" s="137"/>
      <c r="D233" s="137"/>
      <c r="E233" s="137"/>
      <c r="F233" s="137"/>
      <c r="G233" s="138"/>
      <c r="H233" s="139"/>
      <c r="I233" s="137"/>
      <c r="J233" s="137"/>
      <c r="K233" s="137"/>
      <c r="L233" s="137"/>
      <c r="M233" s="137"/>
      <c r="N233" s="137"/>
      <c r="O233" s="137"/>
      <c r="P233" s="137"/>
      <c r="Q233" s="140"/>
      <c r="R233" s="137"/>
      <c r="S233" s="137"/>
      <c r="T233" s="137"/>
      <c r="U233" s="137"/>
      <c r="V233" s="137"/>
      <c r="W233" s="137"/>
      <c r="X233" s="137"/>
      <c r="Y233" s="137"/>
      <c r="Z233" s="137"/>
      <c r="AA233" s="137"/>
      <c r="AB233" s="137"/>
      <c r="AC233" s="137"/>
      <c r="AD233" s="137"/>
      <c r="AE233" s="137"/>
      <c r="AF233" s="137"/>
      <c r="AG233" s="137"/>
      <c r="AH233" s="137"/>
      <c r="AI233" s="137"/>
      <c r="AJ233" s="137"/>
      <c r="AK233" s="137"/>
      <c r="AL233" s="137"/>
      <c r="AM233" s="137"/>
      <c r="AN233" s="137"/>
      <c r="AO233" s="137"/>
      <c r="AP233" s="137"/>
      <c r="AQ233" s="137"/>
      <c r="AR233" s="137"/>
      <c r="AS233" s="137"/>
    </row>
    <row r="234" ht="18.0" customHeight="1">
      <c r="A234" s="137"/>
      <c r="B234" s="137"/>
      <c r="C234" s="137"/>
      <c r="D234" s="137"/>
      <c r="E234" s="137"/>
      <c r="F234" s="137"/>
      <c r="G234" s="138"/>
      <c r="H234" s="139"/>
      <c r="I234" s="137"/>
      <c r="J234" s="137"/>
      <c r="K234" s="137"/>
      <c r="L234" s="137"/>
      <c r="M234" s="137"/>
      <c r="N234" s="137"/>
      <c r="O234" s="137"/>
      <c r="P234" s="137"/>
      <c r="Q234" s="140"/>
      <c r="R234" s="137"/>
      <c r="S234" s="137"/>
      <c r="T234" s="137"/>
      <c r="U234" s="137"/>
      <c r="V234" s="137"/>
      <c r="W234" s="137"/>
      <c r="X234" s="137"/>
      <c r="Y234" s="137"/>
      <c r="Z234" s="137"/>
      <c r="AA234" s="137"/>
      <c r="AB234" s="137"/>
      <c r="AC234" s="137"/>
      <c r="AD234" s="137"/>
      <c r="AE234" s="137"/>
      <c r="AF234" s="137"/>
      <c r="AG234" s="137"/>
      <c r="AH234" s="137"/>
      <c r="AI234" s="137"/>
      <c r="AJ234" s="137"/>
      <c r="AK234" s="137"/>
      <c r="AL234" s="137"/>
      <c r="AM234" s="137"/>
      <c r="AN234" s="137"/>
      <c r="AO234" s="137"/>
      <c r="AP234" s="137"/>
      <c r="AQ234" s="137"/>
      <c r="AR234" s="137"/>
      <c r="AS234" s="137"/>
    </row>
    <row r="235" ht="18.0" customHeight="1">
      <c r="A235" s="137"/>
      <c r="B235" s="137"/>
      <c r="C235" s="137"/>
      <c r="D235" s="137"/>
      <c r="E235" s="137"/>
      <c r="F235" s="137"/>
      <c r="G235" s="138"/>
      <c r="H235" s="139"/>
      <c r="I235" s="137"/>
      <c r="J235" s="137"/>
      <c r="K235" s="137"/>
      <c r="L235" s="137"/>
      <c r="M235" s="137"/>
      <c r="N235" s="137"/>
      <c r="O235" s="137"/>
      <c r="P235" s="137"/>
      <c r="Q235" s="140"/>
      <c r="R235" s="137"/>
      <c r="S235" s="137"/>
      <c r="T235" s="137"/>
      <c r="U235" s="137"/>
      <c r="V235" s="137"/>
      <c r="W235" s="137"/>
      <c r="X235" s="137"/>
      <c r="Y235" s="137"/>
      <c r="Z235" s="137"/>
      <c r="AA235" s="137"/>
      <c r="AB235" s="137"/>
      <c r="AC235" s="137"/>
      <c r="AD235" s="137"/>
      <c r="AE235" s="137"/>
      <c r="AF235" s="137"/>
      <c r="AG235" s="137"/>
      <c r="AH235" s="137"/>
      <c r="AI235" s="137"/>
      <c r="AJ235" s="137"/>
      <c r="AK235" s="137"/>
      <c r="AL235" s="137"/>
      <c r="AM235" s="137"/>
      <c r="AN235" s="137"/>
      <c r="AO235" s="137"/>
      <c r="AP235" s="137"/>
      <c r="AQ235" s="137"/>
      <c r="AR235" s="137"/>
      <c r="AS235" s="137"/>
    </row>
    <row r="236" ht="18.0" customHeight="1">
      <c r="A236" s="137"/>
      <c r="B236" s="137"/>
      <c r="C236" s="137"/>
      <c r="D236" s="137"/>
      <c r="E236" s="137"/>
      <c r="F236" s="137"/>
      <c r="G236" s="138"/>
      <c r="H236" s="139"/>
      <c r="I236" s="137"/>
      <c r="J236" s="137"/>
      <c r="K236" s="137"/>
      <c r="L236" s="137"/>
      <c r="M236" s="137"/>
      <c r="N236" s="137"/>
      <c r="O236" s="137"/>
      <c r="P236" s="137"/>
      <c r="Q236" s="140"/>
      <c r="R236" s="137"/>
      <c r="S236" s="137"/>
      <c r="T236" s="137"/>
      <c r="U236" s="137"/>
      <c r="V236" s="137"/>
      <c r="W236" s="137"/>
      <c r="X236" s="137"/>
      <c r="Y236" s="137"/>
      <c r="Z236" s="137"/>
      <c r="AA236" s="137"/>
      <c r="AB236" s="137"/>
      <c r="AC236" s="137"/>
      <c r="AD236" s="137"/>
      <c r="AE236" s="137"/>
      <c r="AF236" s="137"/>
      <c r="AG236" s="137"/>
      <c r="AH236" s="137"/>
      <c r="AI236" s="137"/>
      <c r="AJ236" s="137"/>
      <c r="AK236" s="137"/>
      <c r="AL236" s="137"/>
      <c r="AM236" s="137"/>
      <c r="AN236" s="137"/>
      <c r="AO236" s="137"/>
      <c r="AP236" s="137"/>
      <c r="AQ236" s="137"/>
      <c r="AR236" s="137"/>
      <c r="AS236" s="137"/>
    </row>
    <row r="237" ht="18.0" customHeight="1">
      <c r="A237" s="137"/>
      <c r="B237" s="137"/>
      <c r="C237" s="137"/>
      <c r="D237" s="137"/>
      <c r="E237" s="137"/>
      <c r="F237" s="137"/>
      <c r="G237" s="138"/>
      <c r="H237" s="139"/>
      <c r="I237" s="137"/>
      <c r="J237" s="137"/>
      <c r="K237" s="137"/>
      <c r="L237" s="137"/>
      <c r="M237" s="137"/>
      <c r="N237" s="137"/>
      <c r="O237" s="137"/>
      <c r="P237" s="137"/>
      <c r="Q237" s="140"/>
      <c r="R237" s="137"/>
      <c r="S237" s="137"/>
      <c r="T237" s="137"/>
      <c r="U237" s="137"/>
      <c r="V237" s="137"/>
      <c r="W237" s="137"/>
      <c r="X237" s="137"/>
      <c r="Y237" s="137"/>
      <c r="Z237" s="137"/>
      <c r="AA237" s="137"/>
      <c r="AB237" s="137"/>
      <c r="AC237" s="137"/>
      <c r="AD237" s="137"/>
      <c r="AE237" s="137"/>
      <c r="AF237" s="137"/>
      <c r="AG237" s="137"/>
      <c r="AH237" s="137"/>
      <c r="AI237" s="137"/>
      <c r="AJ237" s="137"/>
      <c r="AK237" s="137"/>
      <c r="AL237" s="137"/>
      <c r="AM237" s="137"/>
      <c r="AN237" s="137"/>
      <c r="AO237" s="137"/>
      <c r="AP237" s="137"/>
      <c r="AQ237" s="137"/>
      <c r="AR237" s="137"/>
      <c r="AS237" s="137"/>
    </row>
    <row r="238" ht="18.0" customHeight="1">
      <c r="A238" s="137"/>
      <c r="B238" s="137"/>
      <c r="C238" s="137"/>
      <c r="D238" s="137"/>
      <c r="E238" s="137"/>
      <c r="F238" s="137"/>
      <c r="G238" s="138"/>
      <c r="H238" s="139"/>
      <c r="I238" s="137"/>
      <c r="J238" s="137"/>
      <c r="K238" s="137"/>
      <c r="L238" s="137"/>
      <c r="M238" s="137"/>
      <c r="N238" s="137"/>
      <c r="O238" s="137"/>
      <c r="P238" s="137"/>
      <c r="Q238" s="140"/>
      <c r="R238" s="137"/>
      <c r="S238" s="137"/>
      <c r="T238" s="137"/>
      <c r="U238" s="137"/>
      <c r="V238" s="137"/>
      <c r="W238" s="137"/>
      <c r="X238" s="137"/>
      <c r="Y238" s="137"/>
      <c r="Z238" s="137"/>
      <c r="AA238" s="137"/>
      <c r="AB238" s="137"/>
      <c r="AC238" s="137"/>
      <c r="AD238" s="137"/>
      <c r="AE238" s="137"/>
      <c r="AF238" s="137"/>
      <c r="AG238" s="137"/>
      <c r="AH238" s="137"/>
      <c r="AI238" s="137"/>
      <c r="AJ238" s="137"/>
      <c r="AK238" s="137"/>
      <c r="AL238" s="137"/>
      <c r="AM238" s="137"/>
      <c r="AN238" s="137"/>
      <c r="AO238" s="137"/>
      <c r="AP238" s="137"/>
      <c r="AQ238" s="137"/>
      <c r="AR238" s="137"/>
      <c r="AS238" s="137"/>
    </row>
    <row r="239" ht="18.0" customHeight="1">
      <c r="A239" s="137"/>
      <c r="B239" s="137"/>
      <c r="C239" s="137"/>
      <c r="D239" s="137"/>
      <c r="E239" s="137"/>
      <c r="F239" s="137"/>
      <c r="G239" s="138"/>
      <c r="H239" s="139"/>
      <c r="I239" s="137"/>
      <c r="J239" s="137"/>
      <c r="K239" s="137"/>
      <c r="L239" s="137"/>
      <c r="M239" s="137"/>
      <c r="N239" s="137"/>
      <c r="O239" s="137"/>
      <c r="P239" s="137"/>
      <c r="Q239" s="140"/>
      <c r="R239" s="137"/>
      <c r="S239" s="137"/>
      <c r="T239" s="137"/>
      <c r="U239" s="137"/>
      <c r="V239" s="137"/>
      <c r="W239" s="137"/>
      <c r="X239" s="137"/>
      <c r="Y239" s="137"/>
      <c r="Z239" s="137"/>
      <c r="AA239" s="137"/>
      <c r="AB239" s="137"/>
      <c r="AC239" s="137"/>
      <c r="AD239" s="137"/>
      <c r="AE239" s="137"/>
      <c r="AF239" s="137"/>
      <c r="AG239" s="137"/>
      <c r="AH239" s="137"/>
      <c r="AI239" s="137"/>
      <c r="AJ239" s="137"/>
      <c r="AK239" s="137"/>
      <c r="AL239" s="137"/>
      <c r="AM239" s="137"/>
      <c r="AN239" s="137"/>
      <c r="AO239" s="137"/>
      <c r="AP239" s="137"/>
      <c r="AQ239" s="137"/>
      <c r="AR239" s="137"/>
      <c r="AS239" s="137"/>
    </row>
    <row r="240" ht="18.0" customHeight="1">
      <c r="A240" s="137"/>
      <c r="B240" s="137"/>
      <c r="C240" s="137"/>
      <c r="D240" s="137"/>
      <c r="E240" s="137"/>
      <c r="F240" s="137"/>
      <c r="G240" s="138"/>
      <c r="H240" s="139"/>
      <c r="I240" s="137"/>
      <c r="J240" s="137"/>
      <c r="K240" s="137"/>
      <c r="L240" s="137"/>
      <c r="M240" s="137"/>
      <c r="N240" s="137"/>
      <c r="O240" s="137"/>
      <c r="P240" s="137"/>
      <c r="Q240" s="140"/>
      <c r="R240" s="137"/>
      <c r="S240" s="137"/>
      <c r="T240" s="137"/>
      <c r="U240" s="137"/>
      <c r="V240" s="137"/>
      <c r="W240" s="137"/>
      <c r="X240" s="137"/>
      <c r="Y240" s="137"/>
      <c r="Z240" s="137"/>
      <c r="AA240" s="137"/>
      <c r="AB240" s="137"/>
      <c r="AC240" s="137"/>
      <c r="AD240" s="137"/>
      <c r="AE240" s="137"/>
      <c r="AF240" s="137"/>
      <c r="AG240" s="137"/>
      <c r="AH240" s="137"/>
      <c r="AI240" s="137"/>
      <c r="AJ240" s="137"/>
      <c r="AK240" s="137"/>
      <c r="AL240" s="137"/>
      <c r="AM240" s="137"/>
      <c r="AN240" s="137"/>
      <c r="AO240" s="137"/>
      <c r="AP240" s="137"/>
      <c r="AQ240" s="137"/>
      <c r="AR240" s="137"/>
      <c r="AS240" s="137"/>
    </row>
    <row r="241" ht="18.0" customHeight="1">
      <c r="A241" s="137"/>
      <c r="B241" s="137"/>
      <c r="C241" s="137"/>
      <c r="D241" s="137"/>
      <c r="E241" s="137"/>
      <c r="F241" s="137"/>
      <c r="G241" s="138"/>
      <c r="H241" s="139"/>
      <c r="I241" s="137"/>
      <c r="J241" s="137"/>
      <c r="K241" s="137"/>
      <c r="L241" s="137"/>
      <c r="M241" s="137"/>
      <c r="N241" s="137"/>
      <c r="O241" s="137"/>
      <c r="P241" s="137"/>
      <c r="Q241" s="140"/>
      <c r="R241" s="137"/>
      <c r="S241" s="137"/>
      <c r="T241" s="137"/>
      <c r="U241" s="137"/>
      <c r="V241" s="137"/>
      <c r="W241" s="137"/>
      <c r="X241" s="137"/>
      <c r="Y241" s="137"/>
      <c r="Z241" s="137"/>
      <c r="AA241" s="137"/>
      <c r="AB241" s="137"/>
      <c r="AC241" s="137"/>
      <c r="AD241" s="137"/>
      <c r="AE241" s="137"/>
      <c r="AF241" s="137"/>
      <c r="AG241" s="137"/>
      <c r="AH241" s="137"/>
      <c r="AI241" s="137"/>
      <c r="AJ241" s="137"/>
      <c r="AK241" s="137"/>
      <c r="AL241" s="137"/>
      <c r="AM241" s="137"/>
      <c r="AN241" s="137"/>
      <c r="AO241" s="137"/>
      <c r="AP241" s="137"/>
      <c r="AQ241" s="137"/>
      <c r="AR241" s="137"/>
      <c r="AS241" s="137"/>
    </row>
    <row r="242" ht="18.0" customHeight="1">
      <c r="A242" s="137"/>
      <c r="B242" s="137"/>
      <c r="C242" s="137"/>
      <c r="D242" s="137"/>
      <c r="E242" s="137"/>
      <c r="F242" s="137"/>
      <c r="G242" s="138"/>
      <c r="H242" s="139"/>
      <c r="I242" s="137"/>
      <c r="J242" s="137"/>
      <c r="K242" s="137"/>
      <c r="L242" s="137"/>
      <c r="M242" s="137"/>
      <c r="N242" s="137"/>
      <c r="O242" s="137"/>
      <c r="P242" s="137"/>
      <c r="Q242" s="140"/>
      <c r="R242" s="137"/>
      <c r="S242" s="137"/>
      <c r="T242" s="137"/>
      <c r="U242" s="137"/>
      <c r="V242" s="137"/>
      <c r="W242" s="137"/>
      <c r="X242" s="137"/>
      <c r="Y242" s="137"/>
      <c r="Z242" s="137"/>
      <c r="AA242" s="137"/>
      <c r="AB242" s="137"/>
      <c r="AC242" s="137"/>
      <c r="AD242" s="137"/>
      <c r="AE242" s="137"/>
      <c r="AF242" s="137"/>
      <c r="AG242" s="137"/>
      <c r="AH242" s="137"/>
      <c r="AI242" s="137"/>
      <c r="AJ242" s="137"/>
      <c r="AK242" s="137"/>
      <c r="AL242" s="137"/>
      <c r="AM242" s="137"/>
      <c r="AN242" s="137"/>
      <c r="AO242" s="137"/>
      <c r="AP242" s="137"/>
      <c r="AQ242" s="137"/>
      <c r="AR242" s="137"/>
      <c r="AS242" s="137"/>
    </row>
    <row r="243" ht="18.0" customHeight="1">
      <c r="A243" s="137"/>
      <c r="B243" s="137"/>
      <c r="C243" s="137"/>
      <c r="D243" s="137"/>
      <c r="E243" s="137"/>
      <c r="F243" s="137"/>
      <c r="G243" s="138"/>
      <c r="H243" s="139"/>
      <c r="I243" s="137"/>
      <c r="J243" s="137"/>
      <c r="K243" s="137"/>
      <c r="L243" s="137"/>
      <c r="M243" s="137"/>
      <c r="N243" s="137"/>
      <c r="O243" s="137"/>
      <c r="P243" s="137"/>
      <c r="Q243" s="140"/>
      <c r="R243" s="137"/>
      <c r="S243" s="137"/>
      <c r="T243" s="137"/>
      <c r="U243" s="137"/>
      <c r="V243" s="137"/>
      <c r="W243" s="137"/>
      <c r="X243" s="137"/>
      <c r="Y243" s="137"/>
      <c r="Z243" s="137"/>
      <c r="AA243" s="137"/>
      <c r="AB243" s="137"/>
      <c r="AC243" s="137"/>
      <c r="AD243" s="137"/>
      <c r="AE243" s="137"/>
      <c r="AF243" s="137"/>
      <c r="AG243" s="137"/>
      <c r="AH243" s="137"/>
      <c r="AI243" s="137"/>
      <c r="AJ243" s="137"/>
      <c r="AK243" s="137"/>
      <c r="AL243" s="137"/>
      <c r="AM243" s="137"/>
      <c r="AN243" s="137"/>
      <c r="AO243" s="137"/>
      <c r="AP243" s="137"/>
      <c r="AQ243" s="137"/>
      <c r="AR243" s="137"/>
      <c r="AS243" s="137"/>
    </row>
    <row r="244" ht="18.0" customHeight="1">
      <c r="A244" s="137"/>
      <c r="B244" s="137"/>
      <c r="C244" s="137"/>
      <c r="D244" s="137"/>
      <c r="E244" s="137"/>
      <c r="F244" s="137"/>
      <c r="G244" s="138"/>
      <c r="H244" s="139"/>
      <c r="I244" s="137"/>
      <c r="J244" s="137"/>
      <c r="K244" s="137"/>
      <c r="L244" s="137"/>
      <c r="M244" s="137"/>
      <c r="N244" s="137"/>
      <c r="O244" s="137"/>
      <c r="P244" s="137"/>
      <c r="Q244" s="140"/>
      <c r="R244" s="137"/>
      <c r="S244" s="137"/>
      <c r="T244" s="137"/>
      <c r="U244" s="137"/>
      <c r="V244" s="137"/>
      <c r="W244" s="137"/>
      <c r="X244" s="137"/>
      <c r="Y244" s="137"/>
      <c r="Z244" s="137"/>
      <c r="AA244" s="137"/>
      <c r="AB244" s="137"/>
      <c r="AC244" s="137"/>
      <c r="AD244" s="137"/>
      <c r="AE244" s="137"/>
      <c r="AF244" s="137"/>
      <c r="AG244" s="137"/>
      <c r="AH244" s="137"/>
      <c r="AI244" s="137"/>
      <c r="AJ244" s="137"/>
      <c r="AK244" s="137"/>
      <c r="AL244" s="137"/>
      <c r="AM244" s="137"/>
      <c r="AN244" s="137"/>
      <c r="AO244" s="137"/>
      <c r="AP244" s="137"/>
      <c r="AQ244" s="137"/>
      <c r="AR244" s="137"/>
      <c r="AS244" s="137"/>
    </row>
    <row r="245" ht="18.0" customHeight="1">
      <c r="A245" s="137"/>
      <c r="B245" s="137"/>
      <c r="C245" s="137"/>
      <c r="D245" s="137"/>
      <c r="E245" s="137"/>
      <c r="F245" s="137"/>
      <c r="G245" s="138"/>
      <c r="H245" s="139"/>
      <c r="I245" s="137"/>
      <c r="J245" s="137"/>
      <c r="K245" s="137"/>
      <c r="L245" s="137"/>
      <c r="M245" s="137"/>
      <c r="N245" s="137"/>
      <c r="O245" s="137"/>
      <c r="P245" s="137"/>
      <c r="Q245" s="140"/>
      <c r="R245" s="137"/>
      <c r="S245" s="137"/>
      <c r="T245" s="137"/>
      <c r="U245" s="137"/>
      <c r="V245" s="137"/>
      <c r="W245" s="137"/>
      <c r="X245" s="137"/>
      <c r="Y245" s="137"/>
      <c r="Z245" s="137"/>
      <c r="AA245" s="137"/>
      <c r="AB245" s="137"/>
      <c r="AC245" s="137"/>
      <c r="AD245" s="137"/>
      <c r="AE245" s="137"/>
      <c r="AF245" s="137"/>
      <c r="AG245" s="137"/>
      <c r="AH245" s="137"/>
      <c r="AI245" s="137"/>
      <c r="AJ245" s="137"/>
      <c r="AK245" s="137"/>
      <c r="AL245" s="137"/>
      <c r="AM245" s="137"/>
      <c r="AN245" s="137"/>
      <c r="AO245" s="137"/>
      <c r="AP245" s="137"/>
      <c r="AQ245" s="137"/>
      <c r="AR245" s="137"/>
      <c r="AS245" s="137"/>
    </row>
    <row r="246" ht="18.0" customHeight="1">
      <c r="A246" s="137"/>
      <c r="B246" s="137"/>
      <c r="C246" s="137"/>
      <c r="D246" s="137"/>
      <c r="E246" s="137"/>
      <c r="F246" s="137"/>
      <c r="G246" s="138"/>
      <c r="H246" s="139"/>
      <c r="I246" s="137"/>
      <c r="J246" s="137"/>
      <c r="K246" s="137"/>
      <c r="L246" s="137"/>
      <c r="M246" s="137"/>
      <c r="N246" s="137"/>
      <c r="O246" s="137"/>
      <c r="P246" s="137"/>
      <c r="Q246" s="140"/>
      <c r="R246" s="137"/>
      <c r="S246" s="137"/>
      <c r="T246" s="137"/>
      <c r="U246" s="137"/>
      <c r="V246" s="137"/>
      <c r="W246" s="137"/>
      <c r="X246" s="137"/>
      <c r="Y246" s="137"/>
      <c r="Z246" s="137"/>
      <c r="AA246" s="137"/>
      <c r="AB246" s="137"/>
      <c r="AC246" s="137"/>
      <c r="AD246" s="137"/>
      <c r="AE246" s="137"/>
      <c r="AF246" s="137"/>
      <c r="AG246" s="137"/>
      <c r="AH246" s="137"/>
      <c r="AI246" s="137"/>
      <c r="AJ246" s="137"/>
      <c r="AK246" s="137"/>
      <c r="AL246" s="137"/>
      <c r="AM246" s="137"/>
      <c r="AN246" s="137"/>
      <c r="AO246" s="137"/>
      <c r="AP246" s="137"/>
      <c r="AQ246" s="137"/>
      <c r="AR246" s="137"/>
      <c r="AS246" s="137"/>
    </row>
    <row r="247" ht="18.0" customHeight="1">
      <c r="A247" s="137"/>
      <c r="B247" s="137"/>
      <c r="C247" s="137"/>
      <c r="D247" s="137"/>
      <c r="E247" s="137"/>
      <c r="F247" s="137"/>
      <c r="G247" s="138"/>
      <c r="H247" s="139"/>
      <c r="I247" s="137"/>
      <c r="J247" s="137"/>
      <c r="K247" s="137"/>
      <c r="L247" s="137"/>
      <c r="M247" s="137"/>
      <c r="N247" s="137"/>
      <c r="O247" s="137"/>
      <c r="P247" s="137"/>
      <c r="Q247" s="140"/>
      <c r="R247" s="137"/>
      <c r="S247" s="137"/>
      <c r="T247" s="137"/>
      <c r="U247" s="137"/>
      <c r="V247" s="137"/>
      <c r="W247" s="137"/>
      <c r="X247" s="137"/>
      <c r="Y247" s="137"/>
      <c r="Z247" s="137"/>
      <c r="AA247" s="137"/>
      <c r="AB247" s="137"/>
      <c r="AC247" s="137"/>
      <c r="AD247" s="137"/>
      <c r="AE247" s="137"/>
      <c r="AF247" s="137"/>
      <c r="AG247" s="137"/>
      <c r="AH247" s="137"/>
      <c r="AI247" s="137"/>
      <c r="AJ247" s="137"/>
      <c r="AK247" s="137"/>
      <c r="AL247" s="137"/>
      <c r="AM247" s="137"/>
      <c r="AN247" s="137"/>
      <c r="AO247" s="137"/>
      <c r="AP247" s="137"/>
      <c r="AQ247" s="137"/>
      <c r="AR247" s="137"/>
      <c r="AS247" s="137"/>
    </row>
    <row r="248" ht="18.0" customHeight="1">
      <c r="A248" s="137"/>
      <c r="B248" s="137"/>
      <c r="C248" s="137"/>
      <c r="D248" s="137"/>
      <c r="E248" s="137"/>
      <c r="F248" s="137"/>
      <c r="G248" s="138"/>
      <c r="H248" s="139"/>
      <c r="I248" s="137"/>
      <c r="J248" s="137"/>
      <c r="K248" s="137"/>
      <c r="L248" s="137"/>
      <c r="M248" s="137"/>
      <c r="N248" s="137"/>
      <c r="O248" s="137"/>
      <c r="P248" s="137"/>
      <c r="Q248" s="140"/>
      <c r="R248" s="137"/>
      <c r="S248" s="137"/>
      <c r="T248" s="137"/>
      <c r="U248" s="137"/>
      <c r="V248" s="137"/>
      <c r="W248" s="137"/>
      <c r="X248" s="137"/>
      <c r="Y248" s="137"/>
      <c r="Z248" s="137"/>
      <c r="AA248" s="137"/>
      <c r="AB248" s="137"/>
      <c r="AC248" s="137"/>
      <c r="AD248" s="137"/>
      <c r="AE248" s="137"/>
      <c r="AF248" s="137"/>
      <c r="AG248" s="137"/>
      <c r="AH248" s="137"/>
      <c r="AI248" s="137"/>
      <c r="AJ248" s="137"/>
      <c r="AK248" s="137"/>
      <c r="AL248" s="137"/>
      <c r="AM248" s="137"/>
      <c r="AN248" s="137"/>
      <c r="AO248" s="137"/>
      <c r="AP248" s="137"/>
      <c r="AQ248" s="137"/>
      <c r="AR248" s="137"/>
      <c r="AS248" s="137"/>
    </row>
    <row r="249" ht="18.0" customHeight="1">
      <c r="A249" s="137"/>
      <c r="B249" s="137"/>
      <c r="C249" s="137"/>
      <c r="D249" s="137"/>
      <c r="E249" s="137"/>
      <c r="F249" s="137"/>
      <c r="G249" s="138"/>
      <c r="H249" s="139"/>
      <c r="I249" s="137"/>
      <c r="J249" s="137"/>
      <c r="K249" s="137"/>
      <c r="L249" s="137"/>
      <c r="M249" s="137"/>
      <c r="N249" s="137"/>
      <c r="O249" s="137"/>
      <c r="P249" s="137"/>
      <c r="Q249" s="140"/>
      <c r="R249" s="137"/>
      <c r="S249" s="137"/>
      <c r="T249" s="137"/>
      <c r="U249" s="137"/>
      <c r="V249" s="137"/>
      <c r="W249" s="137"/>
      <c r="X249" s="137"/>
      <c r="Y249" s="137"/>
      <c r="Z249" s="137"/>
      <c r="AA249" s="137"/>
      <c r="AB249" s="137"/>
      <c r="AC249" s="137"/>
      <c r="AD249" s="137"/>
      <c r="AE249" s="137"/>
      <c r="AF249" s="137"/>
      <c r="AG249" s="137"/>
      <c r="AH249" s="137"/>
      <c r="AI249" s="137"/>
      <c r="AJ249" s="137"/>
      <c r="AK249" s="137"/>
      <c r="AL249" s="137"/>
      <c r="AM249" s="137"/>
      <c r="AN249" s="137"/>
      <c r="AO249" s="137"/>
      <c r="AP249" s="137"/>
      <c r="AQ249" s="137"/>
      <c r="AR249" s="137"/>
      <c r="AS249" s="137"/>
    </row>
    <row r="250" ht="18.0" customHeight="1">
      <c r="A250" s="137"/>
      <c r="B250" s="137"/>
      <c r="C250" s="137"/>
      <c r="D250" s="137"/>
      <c r="E250" s="137"/>
      <c r="F250" s="137"/>
      <c r="G250" s="138"/>
      <c r="H250" s="139"/>
      <c r="I250" s="137"/>
      <c r="J250" s="137"/>
      <c r="K250" s="137"/>
      <c r="L250" s="137"/>
      <c r="M250" s="137"/>
      <c r="N250" s="137"/>
      <c r="O250" s="137"/>
      <c r="P250" s="137"/>
      <c r="Q250" s="140"/>
      <c r="R250" s="137"/>
      <c r="S250" s="137"/>
      <c r="T250" s="137"/>
      <c r="U250" s="137"/>
      <c r="V250" s="137"/>
      <c r="W250" s="137"/>
      <c r="X250" s="137"/>
      <c r="Y250" s="137"/>
      <c r="Z250" s="137"/>
      <c r="AA250" s="137"/>
      <c r="AB250" s="137"/>
      <c r="AC250" s="137"/>
      <c r="AD250" s="137"/>
      <c r="AE250" s="137"/>
      <c r="AF250" s="137"/>
      <c r="AG250" s="137"/>
      <c r="AH250" s="137"/>
      <c r="AI250" s="137"/>
      <c r="AJ250" s="137"/>
      <c r="AK250" s="137"/>
      <c r="AL250" s="137"/>
      <c r="AM250" s="137"/>
      <c r="AN250" s="137"/>
      <c r="AO250" s="137"/>
      <c r="AP250" s="137"/>
      <c r="AQ250" s="137"/>
      <c r="AR250" s="137"/>
      <c r="AS250" s="137"/>
    </row>
    <row r="251" ht="18.0" customHeight="1">
      <c r="A251" s="137"/>
      <c r="B251" s="137"/>
      <c r="C251" s="137"/>
      <c r="D251" s="137"/>
      <c r="E251" s="137"/>
      <c r="F251" s="137"/>
      <c r="G251" s="138"/>
      <c r="H251" s="139"/>
      <c r="I251" s="137"/>
      <c r="J251" s="137"/>
      <c r="K251" s="137"/>
      <c r="L251" s="137"/>
      <c r="M251" s="137"/>
      <c r="N251" s="137"/>
      <c r="O251" s="137"/>
      <c r="P251" s="137"/>
      <c r="Q251" s="140"/>
      <c r="R251" s="137"/>
      <c r="S251" s="137"/>
      <c r="T251" s="137"/>
      <c r="U251" s="137"/>
      <c r="V251" s="137"/>
      <c r="W251" s="137"/>
      <c r="X251" s="137"/>
      <c r="Y251" s="137"/>
      <c r="Z251" s="137"/>
      <c r="AA251" s="137"/>
      <c r="AB251" s="137"/>
      <c r="AC251" s="137"/>
      <c r="AD251" s="137"/>
      <c r="AE251" s="137"/>
      <c r="AF251" s="137"/>
      <c r="AG251" s="137"/>
      <c r="AH251" s="137"/>
      <c r="AI251" s="137"/>
      <c r="AJ251" s="137"/>
      <c r="AK251" s="137"/>
      <c r="AL251" s="137"/>
      <c r="AM251" s="137"/>
      <c r="AN251" s="137"/>
      <c r="AO251" s="137"/>
      <c r="AP251" s="137"/>
      <c r="AQ251" s="137"/>
      <c r="AR251" s="137"/>
      <c r="AS251" s="137"/>
    </row>
    <row r="252" ht="18.0" customHeight="1">
      <c r="A252" s="137"/>
      <c r="B252" s="137"/>
      <c r="C252" s="137"/>
      <c r="D252" s="137"/>
      <c r="E252" s="137"/>
      <c r="F252" s="137"/>
      <c r="G252" s="138"/>
      <c r="H252" s="139"/>
      <c r="I252" s="137"/>
      <c r="J252" s="137"/>
      <c r="K252" s="137"/>
      <c r="L252" s="137"/>
      <c r="M252" s="137"/>
      <c r="N252" s="137"/>
      <c r="O252" s="137"/>
      <c r="P252" s="137"/>
      <c r="Q252" s="140"/>
      <c r="R252" s="137"/>
      <c r="S252" s="137"/>
      <c r="T252" s="137"/>
      <c r="U252" s="137"/>
      <c r="V252" s="137"/>
      <c r="W252" s="137"/>
      <c r="X252" s="137"/>
      <c r="Y252" s="137"/>
      <c r="Z252" s="137"/>
      <c r="AA252" s="137"/>
      <c r="AB252" s="137"/>
      <c r="AC252" s="137"/>
      <c r="AD252" s="137"/>
      <c r="AE252" s="137"/>
      <c r="AF252" s="137"/>
      <c r="AG252" s="137"/>
      <c r="AH252" s="137"/>
      <c r="AI252" s="137"/>
      <c r="AJ252" s="137"/>
      <c r="AK252" s="137"/>
      <c r="AL252" s="137"/>
      <c r="AM252" s="137"/>
      <c r="AN252" s="137"/>
      <c r="AO252" s="137"/>
      <c r="AP252" s="137"/>
      <c r="AQ252" s="137"/>
      <c r="AR252" s="137"/>
      <c r="AS252" s="137"/>
    </row>
    <row r="253" ht="18.0" customHeight="1">
      <c r="A253" s="137"/>
      <c r="B253" s="137"/>
      <c r="C253" s="137"/>
      <c r="D253" s="137"/>
      <c r="E253" s="137"/>
      <c r="F253" s="137"/>
      <c r="G253" s="138"/>
      <c r="H253" s="139"/>
      <c r="I253" s="137"/>
      <c r="J253" s="137"/>
      <c r="K253" s="137"/>
      <c r="L253" s="137"/>
      <c r="M253" s="137"/>
      <c r="N253" s="137"/>
      <c r="O253" s="137"/>
      <c r="P253" s="137"/>
      <c r="Q253" s="140"/>
      <c r="R253" s="137"/>
      <c r="S253" s="137"/>
      <c r="T253" s="137"/>
      <c r="U253" s="137"/>
      <c r="V253" s="137"/>
      <c r="W253" s="137"/>
      <c r="X253" s="137"/>
      <c r="Y253" s="137"/>
      <c r="Z253" s="137"/>
      <c r="AA253" s="137"/>
      <c r="AB253" s="137"/>
      <c r="AC253" s="137"/>
      <c r="AD253" s="137"/>
      <c r="AE253" s="137"/>
      <c r="AF253" s="137"/>
      <c r="AG253" s="137"/>
      <c r="AH253" s="137"/>
      <c r="AI253" s="137"/>
      <c r="AJ253" s="137"/>
      <c r="AK253" s="137"/>
      <c r="AL253" s="137"/>
      <c r="AM253" s="137"/>
      <c r="AN253" s="137"/>
      <c r="AO253" s="137"/>
      <c r="AP253" s="137"/>
      <c r="AQ253" s="137"/>
      <c r="AR253" s="137"/>
      <c r="AS253" s="137"/>
    </row>
    <row r="254" ht="18.0" customHeight="1">
      <c r="A254" s="137"/>
      <c r="B254" s="137"/>
      <c r="C254" s="137"/>
      <c r="D254" s="137"/>
      <c r="E254" s="137"/>
      <c r="F254" s="137"/>
      <c r="G254" s="138"/>
      <c r="H254" s="139"/>
      <c r="I254" s="137"/>
      <c r="J254" s="137"/>
      <c r="K254" s="137"/>
      <c r="L254" s="137"/>
      <c r="M254" s="137"/>
      <c r="N254" s="137"/>
      <c r="O254" s="137"/>
      <c r="P254" s="137"/>
      <c r="Q254" s="140"/>
      <c r="R254" s="137"/>
      <c r="S254" s="137"/>
      <c r="T254" s="137"/>
      <c r="U254" s="137"/>
      <c r="V254" s="137"/>
      <c r="W254" s="137"/>
      <c r="X254" s="137"/>
      <c r="Y254" s="137"/>
      <c r="Z254" s="137"/>
      <c r="AA254" s="137"/>
      <c r="AB254" s="137"/>
      <c r="AC254" s="137"/>
      <c r="AD254" s="137"/>
      <c r="AE254" s="137"/>
      <c r="AF254" s="137"/>
      <c r="AG254" s="137"/>
      <c r="AH254" s="137"/>
      <c r="AI254" s="137"/>
      <c r="AJ254" s="137"/>
      <c r="AK254" s="137"/>
      <c r="AL254" s="137"/>
      <c r="AM254" s="137"/>
      <c r="AN254" s="137"/>
      <c r="AO254" s="137"/>
      <c r="AP254" s="137"/>
      <c r="AQ254" s="137"/>
      <c r="AR254" s="137"/>
      <c r="AS254" s="137"/>
    </row>
    <row r="255" ht="18.0" customHeight="1">
      <c r="A255" s="137"/>
      <c r="B255" s="137"/>
      <c r="C255" s="137"/>
      <c r="D255" s="137"/>
      <c r="E255" s="137"/>
      <c r="F255" s="137"/>
      <c r="G255" s="138"/>
      <c r="H255" s="139"/>
      <c r="I255" s="137"/>
      <c r="J255" s="137"/>
      <c r="K255" s="137"/>
      <c r="L255" s="137"/>
      <c r="M255" s="137"/>
      <c r="N255" s="137"/>
      <c r="O255" s="137"/>
      <c r="P255" s="137"/>
      <c r="Q255" s="140"/>
      <c r="R255" s="137"/>
      <c r="S255" s="137"/>
      <c r="T255" s="137"/>
      <c r="U255" s="137"/>
      <c r="V255" s="137"/>
      <c r="W255" s="137"/>
      <c r="X255" s="137"/>
      <c r="Y255" s="137"/>
      <c r="Z255" s="137"/>
      <c r="AA255" s="137"/>
      <c r="AB255" s="137"/>
      <c r="AC255" s="137"/>
      <c r="AD255" s="137"/>
      <c r="AE255" s="137"/>
      <c r="AF255" s="137"/>
      <c r="AG255" s="137"/>
      <c r="AH255" s="137"/>
      <c r="AI255" s="137"/>
      <c r="AJ255" s="137"/>
      <c r="AK255" s="137"/>
      <c r="AL255" s="137"/>
      <c r="AM255" s="137"/>
      <c r="AN255" s="137"/>
      <c r="AO255" s="137"/>
      <c r="AP255" s="137"/>
      <c r="AQ255" s="137"/>
      <c r="AR255" s="137"/>
      <c r="AS255" s="137"/>
    </row>
    <row r="256" ht="18.0" customHeight="1">
      <c r="A256" s="137"/>
      <c r="B256" s="137"/>
      <c r="C256" s="137"/>
      <c r="D256" s="137"/>
      <c r="E256" s="137"/>
      <c r="F256" s="137"/>
      <c r="G256" s="138"/>
      <c r="H256" s="139"/>
      <c r="I256" s="137"/>
      <c r="J256" s="137"/>
      <c r="K256" s="137"/>
      <c r="L256" s="137"/>
      <c r="M256" s="137"/>
      <c r="N256" s="137"/>
      <c r="O256" s="137"/>
      <c r="P256" s="137"/>
      <c r="Q256" s="140"/>
      <c r="R256" s="137"/>
      <c r="S256" s="137"/>
      <c r="T256" s="137"/>
      <c r="U256" s="137"/>
      <c r="V256" s="137"/>
      <c r="W256" s="137"/>
      <c r="X256" s="137"/>
      <c r="Y256" s="137"/>
      <c r="Z256" s="137"/>
      <c r="AA256" s="137"/>
      <c r="AB256" s="137"/>
      <c r="AC256" s="137"/>
      <c r="AD256" s="137"/>
      <c r="AE256" s="137"/>
      <c r="AF256" s="137"/>
      <c r="AG256" s="137"/>
      <c r="AH256" s="137"/>
      <c r="AI256" s="137"/>
      <c r="AJ256" s="137"/>
      <c r="AK256" s="137"/>
      <c r="AL256" s="137"/>
      <c r="AM256" s="137"/>
      <c r="AN256" s="137"/>
      <c r="AO256" s="137"/>
      <c r="AP256" s="137"/>
      <c r="AQ256" s="137"/>
      <c r="AR256" s="137"/>
      <c r="AS256" s="137"/>
    </row>
    <row r="257" ht="18.0" customHeight="1">
      <c r="A257" s="137"/>
      <c r="B257" s="137"/>
      <c r="C257" s="137"/>
      <c r="D257" s="137"/>
      <c r="E257" s="137"/>
      <c r="F257" s="137"/>
      <c r="G257" s="138"/>
      <c r="H257" s="139"/>
      <c r="I257" s="137"/>
      <c r="J257" s="137"/>
      <c r="K257" s="137"/>
      <c r="L257" s="137"/>
      <c r="M257" s="137"/>
      <c r="N257" s="137"/>
      <c r="O257" s="137"/>
      <c r="P257" s="137"/>
      <c r="Q257" s="140"/>
      <c r="R257" s="137"/>
      <c r="S257" s="137"/>
      <c r="T257" s="137"/>
      <c r="U257" s="137"/>
      <c r="V257" s="137"/>
      <c r="W257" s="137"/>
      <c r="X257" s="137"/>
      <c r="Y257" s="137"/>
      <c r="Z257" s="137"/>
      <c r="AA257" s="137"/>
      <c r="AB257" s="137"/>
      <c r="AC257" s="137"/>
      <c r="AD257" s="137"/>
      <c r="AE257" s="137"/>
      <c r="AF257" s="137"/>
      <c r="AG257" s="137"/>
      <c r="AH257" s="137"/>
      <c r="AI257" s="137"/>
      <c r="AJ257" s="137"/>
      <c r="AK257" s="137"/>
      <c r="AL257" s="137"/>
      <c r="AM257" s="137"/>
      <c r="AN257" s="137"/>
      <c r="AO257" s="137"/>
      <c r="AP257" s="137"/>
      <c r="AQ257" s="137"/>
      <c r="AR257" s="137"/>
      <c r="AS257" s="137"/>
    </row>
    <row r="258" ht="18.0" customHeight="1">
      <c r="A258" s="137"/>
      <c r="B258" s="137"/>
      <c r="C258" s="137"/>
      <c r="D258" s="137"/>
      <c r="E258" s="137"/>
      <c r="F258" s="137"/>
      <c r="G258" s="138"/>
      <c r="H258" s="139"/>
      <c r="I258" s="137"/>
      <c r="J258" s="137"/>
      <c r="K258" s="137"/>
      <c r="L258" s="137"/>
      <c r="M258" s="137"/>
      <c r="N258" s="137"/>
      <c r="O258" s="137"/>
      <c r="P258" s="137"/>
      <c r="Q258" s="140"/>
      <c r="R258" s="137"/>
      <c r="S258" s="137"/>
      <c r="T258" s="137"/>
      <c r="U258" s="137"/>
      <c r="V258" s="137"/>
      <c r="W258" s="137"/>
      <c r="X258" s="137"/>
      <c r="Y258" s="137"/>
      <c r="Z258" s="137"/>
      <c r="AA258" s="137"/>
      <c r="AB258" s="137"/>
      <c r="AC258" s="137"/>
      <c r="AD258" s="137"/>
      <c r="AE258" s="137"/>
      <c r="AF258" s="137"/>
      <c r="AG258" s="137"/>
      <c r="AH258" s="137"/>
      <c r="AI258" s="137"/>
      <c r="AJ258" s="137"/>
      <c r="AK258" s="137"/>
      <c r="AL258" s="137"/>
      <c r="AM258" s="137"/>
      <c r="AN258" s="137"/>
      <c r="AO258" s="137"/>
      <c r="AP258" s="137"/>
      <c r="AQ258" s="137"/>
      <c r="AR258" s="137"/>
      <c r="AS258" s="137"/>
    </row>
    <row r="259" ht="18.0" customHeight="1">
      <c r="A259" s="137"/>
      <c r="B259" s="137"/>
      <c r="C259" s="137"/>
      <c r="D259" s="137"/>
      <c r="E259" s="137"/>
      <c r="F259" s="137"/>
      <c r="G259" s="138"/>
      <c r="H259" s="139"/>
      <c r="I259" s="137"/>
      <c r="J259" s="137"/>
      <c r="K259" s="137"/>
      <c r="L259" s="137"/>
      <c r="M259" s="137"/>
      <c r="N259" s="137"/>
      <c r="O259" s="137"/>
      <c r="P259" s="137"/>
      <c r="Q259" s="140"/>
      <c r="R259" s="137"/>
      <c r="S259" s="137"/>
      <c r="T259" s="137"/>
      <c r="U259" s="137"/>
      <c r="V259" s="137"/>
      <c r="W259" s="137"/>
      <c r="X259" s="137"/>
      <c r="Y259" s="137"/>
      <c r="Z259" s="137"/>
      <c r="AA259" s="137"/>
      <c r="AB259" s="137"/>
      <c r="AC259" s="137"/>
      <c r="AD259" s="137"/>
      <c r="AE259" s="137"/>
      <c r="AF259" s="137"/>
      <c r="AG259" s="137"/>
      <c r="AH259" s="137"/>
      <c r="AI259" s="137"/>
      <c r="AJ259" s="137"/>
      <c r="AK259" s="137"/>
      <c r="AL259" s="137"/>
      <c r="AM259" s="137"/>
      <c r="AN259" s="137"/>
      <c r="AO259" s="137"/>
      <c r="AP259" s="137"/>
      <c r="AQ259" s="137"/>
      <c r="AR259" s="137"/>
      <c r="AS259" s="137"/>
    </row>
    <row r="260" ht="18.0" customHeight="1">
      <c r="A260" s="137"/>
      <c r="B260" s="137"/>
      <c r="C260" s="137"/>
      <c r="D260" s="137"/>
      <c r="E260" s="137"/>
      <c r="F260" s="137"/>
      <c r="G260" s="138"/>
      <c r="H260" s="139"/>
      <c r="I260" s="137"/>
      <c r="J260" s="137"/>
      <c r="K260" s="137"/>
      <c r="L260" s="137"/>
      <c r="M260" s="137"/>
      <c r="N260" s="137"/>
      <c r="O260" s="137"/>
      <c r="P260" s="137"/>
      <c r="Q260" s="140"/>
      <c r="R260" s="137"/>
      <c r="S260" s="137"/>
      <c r="T260" s="137"/>
      <c r="U260" s="137"/>
      <c r="V260" s="137"/>
      <c r="W260" s="137"/>
      <c r="X260" s="137"/>
      <c r="Y260" s="137"/>
      <c r="Z260" s="137"/>
      <c r="AA260" s="137"/>
      <c r="AB260" s="137"/>
      <c r="AC260" s="137"/>
      <c r="AD260" s="137"/>
      <c r="AE260" s="137"/>
      <c r="AF260" s="137"/>
      <c r="AG260" s="137"/>
      <c r="AH260" s="137"/>
      <c r="AI260" s="137"/>
      <c r="AJ260" s="137"/>
      <c r="AK260" s="137"/>
      <c r="AL260" s="137"/>
      <c r="AM260" s="137"/>
      <c r="AN260" s="137"/>
      <c r="AO260" s="137"/>
      <c r="AP260" s="137"/>
      <c r="AQ260" s="137"/>
      <c r="AR260" s="137"/>
      <c r="AS260" s="137"/>
    </row>
    <row r="261" ht="18.0" customHeight="1">
      <c r="A261" s="137"/>
      <c r="B261" s="137"/>
      <c r="C261" s="137"/>
      <c r="D261" s="137"/>
      <c r="E261" s="137"/>
      <c r="F261" s="137"/>
      <c r="G261" s="138"/>
      <c r="H261" s="139"/>
      <c r="I261" s="137"/>
      <c r="J261" s="137"/>
      <c r="K261" s="137"/>
      <c r="L261" s="137"/>
      <c r="M261" s="137"/>
      <c r="N261" s="137"/>
      <c r="O261" s="137"/>
      <c r="P261" s="137"/>
      <c r="Q261" s="140"/>
      <c r="R261" s="137"/>
      <c r="S261" s="137"/>
      <c r="T261" s="137"/>
      <c r="U261" s="137"/>
      <c r="V261" s="137"/>
      <c r="W261" s="137"/>
      <c r="X261" s="137"/>
      <c r="Y261" s="137"/>
      <c r="Z261" s="137"/>
      <c r="AA261" s="137"/>
      <c r="AB261" s="137"/>
      <c r="AC261" s="137"/>
      <c r="AD261" s="137"/>
      <c r="AE261" s="137"/>
      <c r="AF261" s="137"/>
      <c r="AG261" s="137"/>
      <c r="AH261" s="137"/>
      <c r="AI261" s="137"/>
      <c r="AJ261" s="137"/>
      <c r="AK261" s="137"/>
      <c r="AL261" s="137"/>
      <c r="AM261" s="137"/>
      <c r="AN261" s="137"/>
      <c r="AO261" s="137"/>
      <c r="AP261" s="137"/>
      <c r="AQ261" s="137"/>
      <c r="AR261" s="137"/>
      <c r="AS261" s="137"/>
    </row>
    <row r="262" ht="18.0" customHeight="1">
      <c r="A262" s="137"/>
      <c r="B262" s="137"/>
      <c r="C262" s="137"/>
      <c r="D262" s="137"/>
      <c r="E262" s="137"/>
      <c r="F262" s="137"/>
      <c r="G262" s="138"/>
      <c r="H262" s="139"/>
      <c r="I262" s="137"/>
      <c r="J262" s="137"/>
      <c r="K262" s="137"/>
      <c r="L262" s="137"/>
      <c r="M262" s="137"/>
      <c r="N262" s="137"/>
      <c r="O262" s="137"/>
      <c r="P262" s="137"/>
      <c r="Q262" s="140"/>
      <c r="R262" s="137"/>
      <c r="S262" s="137"/>
      <c r="T262" s="137"/>
      <c r="U262" s="137"/>
      <c r="V262" s="137"/>
      <c r="W262" s="137"/>
      <c r="X262" s="137"/>
      <c r="Y262" s="137"/>
      <c r="Z262" s="137"/>
      <c r="AA262" s="137"/>
      <c r="AB262" s="137"/>
      <c r="AC262" s="137"/>
      <c r="AD262" s="137"/>
      <c r="AE262" s="137"/>
      <c r="AF262" s="137"/>
      <c r="AG262" s="137"/>
      <c r="AH262" s="137"/>
      <c r="AI262" s="137"/>
      <c r="AJ262" s="137"/>
      <c r="AK262" s="137"/>
      <c r="AL262" s="137"/>
      <c r="AM262" s="137"/>
      <c r="AN262" s="137"/>
      <c r="AO262" s="137"/>
      <c r="AP262" s="137"/>
      <c r="AQ262" s="137"/>
      <c r="AR262" s="137"/>
      <c r="AS262" s="137"/>
    </row>
    <row r="263" ht="18.0" customHeight="1">
      <c r="A263" s="137"/>
      <c r="B263" s="137"/>
      <c r="C263" s="137"/>
      <c r="D263" s="137"/>
      <c r="E263" s="137"/>
      <c r="F263" s="137"/>
      <c r="G263" s="138"/>
      <c r="H263" s="139"/>
      <c r="I263" s="137"/>
      <c r="J263" s="137"/>
      <c r="K263" s="137"/>
      <c r="L263" s="137"/>
      <c r="M263" s="137"/>
      <c r="N263" s="137"/>
      <c r="O263" s="137"/>
      <c r="P263" s="137"/>
      <c r="Q263" s="140"/>
      <c r="R263" s="137"/>
      <c r="S263" s="137"/>
      <c r="T263" s="137"/>
      <c r="U263" s="137"/>
      <c r="V263" s="137"/>
      <c r="W263" s="137"/>
      <c r="X263" s="137"/>
      <c r="Y263" s="137"/>
      <c r="Z263" s="137"/>
      <c r="AA263" s="137"/>
      <c r="AB263" s="137"/>
      <c r="AC263" s="137"/>
      <c r="AD263" s="137"/>
      <c r="AE263" s="137"/>
      <c r="AF263" s="137"/>
      <c r="AG263" s="137"/>
      <c r="AH263" s="137"/>
      <c r="AI263" s="137"/>
      <c r="AJ263" s="137"/>
      <c r="AK263" s="137"/>
      <c r="AL263" s="137"/>
      <c r="AM263" s="137"/>
      <c r="AN263" s="137"/>
      <c r="AO263" s="137"/>
      <c r="AP263" s="137"/>
      <c r="AQ263" s="137"/>
      <c r="AR263" s="137"/>
      <c r="AS263" s="137"/>
    </row>
    <row r="264" ht="18.0" customHeight="1">
      <c r="A264" s="137"/>
      <c r="B264" s="137"/>
      <c r="C264" s="137"/>
      <c r="D264" s="137"/>
      <c r="E264" s="137"/>
      <c r="F264" s="137"/>
      <c r="G264" s="138"/>
      <c r="H264" s="139"/>
      <c r="I264" s="137"/>
      <c r="J264" s="137"/>
      <c r="K264" s="137"/>
      <c r="L264" s="137"/>
      <c r="M264" s="137"/>
      <c r="N264" s="137"/>
      <c r="O264" s="137"/>
      <c r="P264" s="137"/>
      <c r="Q264" s="140"/>
      <c r="R264" s="137"/>
      <c r="S264" s="137"/>
      <c r="T264" s="137"/>
      <c r="U264" s="137"/>
      <c r="V264" s="137"/>
      <c r="W264" s="137"/>
      <c r="X264" s="137"/>
      <c r="Y264" s="137"/>
      <c r="Z264" s="137"/>
      <c r="AA264" s="137"/>
      <c r="AB264" s="137"/>
      <c r="AC264" s="137"/>
      <c r="AD264" s="137"/>
      <c r="AE264" s="137"/>
      <c r="AF264" s="137"/>
      <c r="AG264" s="137"/>
      <c r="AH264" s="137"/>
      <c r="AI264" s="137"/>
      <c r="AJ264" s="137"/>
      <c r="AK264" s="137"/>
      <c r="AL264" s="137"/>
      <c r="AM264" s="137"/>
      <c r="AN264" s="137"/>
      <c r="AO264" s="137"/>
      <c r="AP264" s="137"/>
      <c r="AQ264" s="137"/>
      <c r="AR264" s="137"/>
      <c r="AS264" s="137"/>
    </row>
    <row r="265" ht="18.0" customHeight="1">
      <c r="A265" s="137"/>
      <c r="B265" s="137"/>
      <c r="C265" s="137"/>
      <c r="D265" s="137"/>
      <c r="E265" s="137"/>
      <c r="F265" s="137"/>
      <c r="G265" s="138"/>
      <c r="H265" s="139"/>
      <c r="I265" s="137"/>
      <c r="J265" s="137"/>
      <c r="K265" s="137"/>
      <c r="L265" s="137"/>
      <c r="M265" s="137"/>
      <c r="N265" s="137"/>
      <c r="O265" s="137"/>
      <c r="P265" s="137"/>
      <c r="Q265" s="140"/>
      <c r="R265" s="137"/>
      <c r="S265" s="137"/>
      <c r="T265" s="137"/>
      <c r="U265" s="137"/>
      <c r="V265" s="137"/>
      <c r="W265" s="137"/>
      <c r="X265" s="137"/>
      <c r="Y265" s="137"/>
      <c r="Z265" s="137"/>
      <c r="AA265" s="137"/>
      <c r="AB265" s="137"/>
      <c r="AC265" s="137"/>
      <c r="AD265" s="137"/>
      <c r="AE265" s="137"/>
      <c r="AF265" s="137"/>
      <c r="AG265" s="137"/>
      <c r="AH265" s="137"/>
      <c r="AI265" s="137"/>
      <c r="AJ265" s="137"/>
      <c r="AK265" s="137"/>
      <c r="AL265" s="137"/>
      <c r="AM265" s="137"/>
      <c r="AN265" s="137"/>
      <c r="AO265" s="137"/>
      <c r="AP265" s="137"/>
      <c r="AQ265" s="137"/>
      <c r="AR265" s="137"/>
      <c r="AS265" s="137"/>
    </row>
    <row r="266" ht="18.0" customHeight="1">
      <c r="A266" s="137"/>
      <c r="B266" s="137"/>
      <c r="C266" s="137"/>
      <c r="D266" s="137"/>
      <c r="E266" s="137"/>
      <c r="F266" s="137"/>
      <c r="G266" s="138"/>
      <c r="H266" s="139"/>
      <c r="I266" s="137"/>
      <c r="J266" s="137"/>
      <c r="K266" s="137"/>
      <c r="L266" s="137"/>
      <c r="M266" s="137"/>
      <c r="N266" s="137"/>
      <c r="O266" s="137"/>
      <c r="P266" s="137"/>
      <c r="Q266" s="140"/>
      <c r="R266" s="137"/>
      <c r="S266" s="137"/>
      <c r="T266" s="137"/>
      <c r="U266" s="137"/>
      <c r="V266" s="137"/>
      <c r="W266" s="137"/>
      <c r="X266" s="137"/>
      <c r="Y266" s="137"/>
      <c r="Z266" s="137"/>
      <c r="AA266" s="137"/>
      <c r="AB266" s="137"/>
      <c r="AC266" s="137"/>
      <c r="AD266" s="137"/>
      <c r="AE266" s="137"/>
      <c r="AF266" s="137"/>
      <c r="AG266" s="137"/>
      <c r="AH266" s="137"/>
      <c r="AI266" s="137"/>
      <c r="AJ266" s="137"/>
      <c r="AK266" s="137"/>
      <c r="AL266" s="137"/>
      <c r="AM266" s="137"/>
      <c r="AN266" s="137"/>
      <c r="AO266" s="137"/>
      <c r="AP266" s="137"/>
      <c r="AQ266" s="137"/>
      <c r="AR266" s="137"/>
      <c r="AS266" s="137"/>
    </row>
    <row r="267" ht="18.0" customHeight="1">
      <c r="A267" s="137"/>
      <c r="B267" s="137"/>
      <c r="C267" s="137"/>
      <c r="D267" s="137"/>
      <c r="E267" s="137"/>
      <c r="F267" s="137"/>
      <c r="G267" s="138"/>
      <c r="H267" s="139"/>
      <c r="I267" s="137"/>
      <c r="J267" s="137"/>
      <c r="K267" s="137"/>
      <c r="L267" s="137"/>
      <c r="M267" s="137"/>
      <c r="N267" s="137"/>
      <c r="O267" s="137"/>
      <c r="P267" s="137"/>
      <c r="Q267" s="140"/>
      <c r="R267" s="137"/>
      <c r="S267" s="137"/>
      <c r="T267" s="137"/>
      <c r="U267" s="137"/>
      <c r="V267" s="137"/>
      <c r="W267" s="137"/>
      <c r="X267" s="137"/>
      <c r="Y267" s="137"/>
      <c r="Z267" s="137"/>
      <c r="AA267" s="137"/>
      <c r="AB267" s="137"/>
      <c r="AC267" s="137"/>
      <c r="AD267" s="137"/>
      <c r="AE267" s="137"/>
      <c r="AF267" s="137"/>
      <c r="AG267" s="137"/>
      <c r="AH267" s="137"/>
      <c r="AI267" s="137"/>
      <c r="AJ267" s="137"/>
      <c r="AK267" s="137"/>
      <c r="AL267" s="137"/>
      <c r="AM267" s="137"/>
      <c r="AN267" s="137"/>
      <c r="AO267" s="137"/>
      <c r="AP267" s="137"/>
      <c r="AQ267" s="137"/>
      <c r="AR267" s="137"/>
      <c r="AS267" s="137"/>
    </row>
    <row r="268" ht="18.0" customHeight="1">
      <c r="A268" s="137"/>
      <c r="B268" s="137"/>
      <c r="C268" s="137"/>
      <c r="D268" s="137"/>
      <c r="E268" s="137"/>
      <c r="F268" s="137"/>
      <c r="G268" s="138"/>
      <c r="H268" s="139"/>
      <c r="I268" s="137"/>
      <c r="J268" s="137"/>
      <c r="K268" s="137"/>
      <c r="L268" s="137"/>
      <c r="M268" s="137"/>
      <c r="N268" s="137"/>
      <c r="O268" s="137"/>
      <c r="P268" s="137"/>
      <c r="Q268" s="140"/>
      <c r="R268" s="137"/>
      <c r="S268" s="137"/>
      <c r="T268" s="137"/>
      <c r="U268" s="137"/>
      <c r="V268" s="137"/>
      <c r="W268" s="137"/>
      <c r="X268" s="137"/>
      <c r="Y268" s="137"/>
      <c r="Z268" s="137"/>
      <c r="AA268" s="137"/>
      <c r="AB268" s="137"/>
      <c r="AC268" s="137"/>
      <c r="AD268" s="137"/>
      <c r="AE268" s="137"/>
      <c r="AF268" s="137"/>
      <c r="AG268" s="137"/>
      <c r="AH268" s="137"/>
      <c r="AI268" s="137"/>
      <c r="AJ268" s="137"/>
      <c r="AK268" s="137"/>
      <c r="AL268" s="137"/>
      <c r="AM268" s="137"/>
      <c r="AN268" s="137"/>
      <c r="AO268" s="137"/>
      <c r="AP268" s="137"/>
      <c r="AQ268" s="137"/>
      <c r="AR268" s="137"/>
      <c r="AS268" s="137"/>
    </row>
    <row r="269" ht="18.0" customHeight="1">
      <c r="A269" s="137"/>
      <c r="B269" s="137"/>
      <c r="C269" s="137"/>
      <c r="D269" s="137"/>
      <c r="E269" s="137"/>
      <c r="F269" s="137"/>
      <c r="G269" s="138"/>
      <c r="H269" s="139"/>
      <c r="I269" s="137"/>
      <c r="J269" s="137"/>
      <c r="K269" s="137"/>
      <c r="L269" s="137"/>
      <c r="M269" s="137"/>
      <c r="N269" s="137"/>
      <c r="O269" s="137"/>
      <c r="P269" s="137"/>
      <c r="Q269" s="140"/>
      <c r="R269" s="137"/>
      <c r="S269" s="137"/>
      <c r="T269" s="137"/>
      <c r="U269" s="137"/>
      <c r="V269" s="137"/>
      <c r="W269" s="137"/>
      <c r="X269" s="137"/>
      <c r="Y269" s="137"/>
      <c r="Z269" s="137"/>
      <c r="AA269" s="137"/>
      <c r="AB269" s="137"/>
      <c r="AC269" s="137"/>
      <c r="AD269" s="137"/>
      <c r="AE269" s="137"/>
      <c r="AF269" s="137"/>
      <c r="AG269" s="137"/>
      <c r="AH269" s="137"/>
      <c r="AI269" s="137"/>
      <c r="AJ269" s="137"/>
      <c r="AK269" s="137"/>
      <c r="AL269" s="137"/>
      <c r="AM269" s="137"/>
      <c r="AN269" s="137"/>
      <c r="AO269" s="137"/>
      <c r="AP269" s="137"/>
      <c r="AQ269" s="137"/>
      <c r="AR269" s="137"/>
      <c r="AS269" s="137"/>
    </row>
    <row r="270" ht="18.0" customHeight="1">
      <c r="A270" s="137"/>
      <c r="B270" s="137"/>
      <c r="C270" s="137"/>
      <c r="D270" s="137"/>
      <c r="E270" s="137"/>
      <c r="F270" s="137"/>
      <c r="G270" s="138"/>
      <c r="H270" s="139"/>
      <c r="I270" s="137"/>
      <c r="J270" s="137"/>
      <c r="K270" s="137"/>
      <c r="L270" s="137"/>
      <c r="M270" s="137"/>
      <c r="N270" s="137"/>
      <c r="O270" s="137"/>
      <c r="P270" s="137"/>
      <c r="Q270" s="140"/>
      <c r="R270" s="137"/>
      <c r="S270" s="137"/>
      <c r="T270" s="137"/>
      <c r="U270" s="137"/>
      <c r="V270" s="137"/>
      <c r="W270" s="137"/>
      <c r="X270" s="137"/>
      <c r="Y270" s="137"/>
      <c r="Z270" s="137"/>
      <c r="AA270" s="137"/>
      <c r="AB270" s="137"/>
      <c r="AC270" s="137"/>
      <c r="AD270" s="137"/>
      <c r="AE270" s="137"/>
      <c r="AF270" s="137"/>
      <c r="AG270" s="137"/>
      <c r="AH270" s="137"/>
      <c r="AI270" s="137"/>
      <c r="AJ270" s="137"/>
      <c r="AK270" s="137"/>
      <c r="AL270" s="137"/>
      <c r="AM270" s="137"/>
      <c r="AN270" s="137"/>
      <c r="AO270" s="137"/>
      <c r="AP270" s="137"/>
      <c r="AQ270" s="137"/>
      <c r="AR270" s="137"/>
      <c r="AS270" s="137"/>
    </row>
    <row r="271" ht="18.0" customHeight="1">
      <c r="A271" s="137"/>
      <c r="B271" s="137"/>
      <c r="C271" s="137"/>
      <c r="D271" s="137"/>
      <c r="E271" s="137"/>
      <c r="F271" s="137"/>
      <c r="G271" s="138"/>
      <c r="H271" s="139"/>
      <c r="I271" s="137"/>
      <c r="J271" s="137"/>
      <c r="K271" s="137"/>
      <c r="L271" s="137"/>
      <c r="M271" s="137"/>
      <c r="N271" s="137"/>
      <c r="O271" s="137"/>
      <c r="P271" s="137"/>
      <c r="Q271" s="140"/>
      <c r="R271" s="137"/>
      <c r="S271" s="137"/>
      <c r="T271" s="137"/>
      <c r="U271" s="137"/>
      <c r="V271" s="137"/>
      <c r="W271" s="137"/>
      <c r="X271" s="137"/>
      <c r="Y271" s="137"/>
      <c r="Z271" s="137"/>
      <c r="AA271" s="137"/>
      <c r="AB271" s="137"/>
      <c r="AC271" s="137"/>
      <c r="AD271" s="137"/>
      <c r="AE271" s="137"/>
      <c r="AF271" s="137"/>
      <c r="AG271" s="137"/>
      <c r="AH271" s="137"/>
      <c r="AI271" s="137"/>
      <c r="AJ271" s="137"/>
      <c r="AK271" s="137"/>
      <c r="AL271" s="137"/>
      <c r="AM271" s="137"/>
      <c r="AN271" s="137"/>
      <c r="AO271" s="137"/>
      <c r="AP271" s="137"/>
      <c r="AQ271" s="137"/>
      <c r="AR271" s="137"/>
      <c r="AS271" s="137"/>
    </row>
    <row r="272" ht="18.0" customHeight="1">
      <c r="A272" s="137"/>
      <c r="B272" s="137"/>
      <c r="C272" s="137"/>
      <c r="D272" s="137"/>
      <c r="E272" s="137"/>
      <c r="F272" s="137"/>
      <c r="G272" s="138"/>
      <c r="H272" s="139"/>
      <c r="I272" s="137"/>
      <c r="J272" s="137"/>
      <c r="K272" s="137"/>
      <c r="L272" s="137"/>
      <c r="M272" s="137"/>
      <c r="N272" s="137"/>
      <c r="O272" s="137"/>
      <c r="P272" s="137"/>
      <c r="Q272" s="140"/>
      <c r="R272" s="137"/>
      <c r="S272" s="137"/>
      <c r="T272" s="137"/>
      <c r="U272" s="137"/>
      <c r="V272" s="137"/>
      <c r="W272" s="137"/>
      <c r="X272" s="137"/>
      <c r="Y272" s="137"/>
      <c r="Z272" s="137"/>
      <c r="AA272" s="137"/>
      <c r="AB272" s="137"/>
      <c r="AC272" s="137"/>
      <c r="AD272" s="137"/>
      <c r="AE272" s="137"/>
      <c r="AF272" s="137"/>
      <c r="AG272" s="137"/>
      <c r="AH272" s="137"/>
      <c r="AI272" s="137"/>
      <c r="AJ272" s="137"/>
      <c r="AK272" s="137"/>
      <c r="AL272" s="137"/>
      <c r="AM272" s="137"/>
      <c r="AN272" s="137"/>
      <c r="AO272" s="137"/>
      <c r="AP272" s="137"/>
      <c r="AQ272" s="137"/>
      <c r="AR272" s="137"/>
      <c r="AS272" s="137"/>
    </row>
    <row r="273" ht="18.0" customHeight="1">
      <c r="A273" s="137"/>
      <c r="B273" s="137"/>
      <c r="C273" s="137"/>
      <c r="D273" s="137"/>
      <c r="E273" s="137"/>
      <c r="F273" s="137"/>
      <c r="G273" s="138"/>
      <c r="H273" s="139"/>
      <c r="I273" s="137"/>
      <c r="J273" s="137"/>
      <c r="K273" s="137"/>
      <c r="L273" s="137"/>
      <c r="M273" s="137"/>
      <c r="N273" s="137"/>
      <c r="O273" s="137"/>
      <c r="P273" s="137"/>
      <c r="Q273" s="140"/>
      <c r="R273" s="137"/>
      <c r="S273" s="137"/>
      <c r="T273" s="137"/>
      <c r="U273" s="137"/>
      <c r="V273" s="137"/>
      <c r="W273" s="137"/>
      <c r="X273" s="137"/>
      <c r="Y273" s="137"/>
      <c r="Z273" s="137"/>
      <c r="AA273" s="137"/>
      <c r="AB273" s="137"/>
      <c r="AC273" s="137"/>
      <c r="AD273" s="137"/>
      <c r="AE273" s="137"/>
      <c r="AF273" s="137"/>
      <c r="AG273" s="137"/>
      <c r="AH273" s="137"/>
      <c r="AI273" s="137"/>
      <c r="AJ273" s="137"/>
      <c r="AK273" s="137"/>
      <c r="AL273" s="137"/>
      <c r="AM273" s="137"/>
      <c r="AN273" s="137"/>
      <c r="AO273" s="137"/>
      <c r="AP273" s="137"/>
      <c r="AQ273" s="137"/>
      <c r="AR273" s="137"/>
      <c r="AS273" s="137"/>
    </row>
    <row r="274" ht="18.0" customHeight="1">
      <c r="A274" s="137"/>
      <c r="B274" s="137"/>
      <c r="C274" s="137"/>
      <c r="D274" s="137"/>
      <c r="E274" s="137"/>
      <c r="F274" s="137"/>
      <c r="G274" s="138"/>
      <c r="H274" s="139"/>
      <c r="I274" s="137"/>
      <c r="J274" s="137"/>
      <c r="K274" s="137"/>
      <c r="L274" s="137"/>
      <c r="M274" s="137"/>
      <c r="N274" s="137"/>
      <c r="O274" s="137"/>
      <c r="P274" s="137"/>
      <c r="Q274" s="140"/>
      <c r="R274" s="137"/>
      <c r="S274" s="137"/>
      <c r="T274" s="137"/>
      <c r="U274" s="137"/>
      <c r="V274" s="137"/>
      <c r="W274" s="137"/>
      <c r="X274" s="137"/>
      <c r="Y274" s="137"/>
      <c r="Z274" s="137"/>
      <c r="AA274" s="137"/>
      <c r="AB274" s="137"/>
      <c r="AC274" s="137"/>
      <c r="AD274" s="137"/>
      <c r="AE274" s="137"/>
      <c r="AF274" s="137"/>
      <c r="AG274" s="137"/>
      <c r="AH274" s="137"/>
      <c r="AI274" s="137"/>
      <c r="AJ274" s="137"/>
      <c r="AK274" s="137"/>
      <c r="AL274" s="137"/>
      <c r="AM274" s="137"/>
      <c r="AN274" s="137"/>
      <c r="AO274" s="137"/>
      <c r="AP274" s="137"/>
      <c r="AQ274" s="137"/>
      <c r="AR274" s="137"/>
      <c r="AS274" s="137"/>
    </row>
    <row r="275" ht="18.0" customHeight="1">
      <c r="A275" s="137"/>
      <c r="B275" s="137"/>
      <c r="C275" s="137"/>
      <c r="D275" s="137"/>
      <c r="E275" s="137"/>
      <c r="F275" s="137"/>
      <c r="G275" s="138"/>
      <c r="H275" s="139"/>
      <c r="I275" s="137"/>
      <c r="J275" s="137"/>
      <c r="K275" s="137"/>
      <c r="L275" s="137"/>
      <c r="M275" s="137"/>
      <c r="N275" s="137"/>
      <c r="O275" s="137"/>
      <c r="P275" s="137"/>
      <c r="Q275" s="140"/>
      <c r="R275" s="137"/>
      <c r="S275" s="137"/>
      <c r="T275" s="137"/>
      <c r="U275" s="137"/>
      <c r="V275" s="137"/>
      <c r="W275" s="137"/>
      <c r="X275" s="137"/>
      <c r="Y275" s="137"/>
      <c r="Z275" s="137"/>
      <c r="AA275" s="137"/>
      <c r="AB275" s="137"/>
      <c r="AC275" s="137"/>
      <c r="AD275" s="137"/>
      <c r="AE275" s="137"/>
      <c r="AF275" s="137"/>
      <c r="AG275" s="137"/>
      <c r="AH275" s="137"/>
      <c r="AI275" s="137"/>
      <c r="AJ275" s="137"/>
      <c r="AK275" s="137"/>
      <c r="AL275" s="137"/>
      <c r="AM275" s="137"/>
      <c r="AN275" s="137"/>
      <c r="AO275" s="137"/>
      <c r="AP275" s="137"/>
      <c r="AQ275" s="137"/>
      <c r="AR275" s="137"/>
      <c r="AS275" s="137"/>
    </row>
    <row r="276" ht="18.0" customHeight="1">
      <c r="A276" s="137"/>
      <c r="B276" s="137"/>
      <c r="C276" s="137"/>
      <c r="D276" s="137"/>
      <c r="E276" s="137"/>
      <c r="F276" s="137"/>
      <c r="G276" s="138"/>
      <c r="H276" s="139"/>
      <c r="I276" s="137"/>
      <c r="J276" s="137"/>
      <c r="K276" s="137"/>
      <c r="L276" s="137"/>
      <c r="M276" s="137"/>
      <c r="N276" s="137"/>
      <c r="O276" s="137"/>
      <c r="P276" s="137"/>
      <c r="Q276" s="140"/>
      <c r="R276" s="137"/>
      <c r="S276" s="137"/>
      <c r="T276" s="137"/>
      <c r="U276" s="137"/>
      <c r="V276" s="137"/>
      <c r="W276" s="137"/>
      <c r="X276" s="137"/>
      <c r="Y276" s="137"/>
      <c r="Z276" s="137"/>
      <c r="AA276" s="137"/>
      <c r="AB276" s="137"/>
      <c r="AC276" s="137"/>
      <c r="AD276" s="137"/>
      <c r="AE276" s="137"/>
      <c r="AF276" s="137"/>
      <c r="AG276" s="137"/>
      <c r="AH276" s="137"/>
      <c r="AI276" s="137"/>
      <c r="AJ276" s="137"/>
      <c r="AK276" s="137"/>
      <c r="AL276" s="137"/>
      <c r="AM276" s="137"/>
      <c r="AN276" s="137"/>
      <c r="AO276" s="137"/>
      <c r="AP276" s="137"/>
      <c r="AQ276" s="137"/>
      <c r="AR276" s="137"/>
      <c r="AS276" s="137"/>
    </row>
    <row r="277" ht="18.0" customHeight="1">
      <c r="A277" s="137"/>
      <c r="B277" s="137"/>
      <c r="C277" s="137"/>
      <c r="D277" s="137"/>
      <c r="E277" s="137"/>
      <c r="F277" s="137"/>
      <c r="G277" s="138"/>
      <c r="H277" s="139"/>
      <c r="I277" s="137"/>
      <c r="J277" s="137"/>
      <c r="K277" s="137"/>
      <c r="L277" s="137"/>
      <c r="M277" s="137"/>
      <c r="N277" s="137"/>
      <c r="O277" s="137"/>
      <c r="P277" s="137"/>
      <c r="Q277" s="140"/>
      <c r="R277" s="137"/>
      <c r="S277" s="137"/>
      <c r="T277" s="137"/>
      <c r="U277" s="137"/>
      <c r="V277" s="137"/>
      <c r="W277" s="137"/>
      <c r="X277" s="137"/>
      <c r="Y277" s="137"/>
      <c r="Z277" s="137"/>
      <c r="AA277" s="137"/>
      <c r="AB277" s="137"/>
      <c r="AC277" s="137"/>
      <c r="AD277" s="137"/>
      <c r="AE277" s="137"/>
      <c r="AF277" s="137"/>
      <c r="AG277" s="137"/>
      <c r="AH277" s="137"/>
      <c r="AI277" s="137"/>
      <c r="AJ277" s="137"/>
      <c r="AK277" s="137"/>
      <c r="AL277" s="137"/>
      <c r="AM277" s="137"/>
      <c r="AN277" s="137"/>
      <c r="AO277" s="137"/>
      <c r="AP277" s="137"/>
      <c r="AQ277" s="137"/>
      <c r="AR277" s="137"/>
      <c r="AS277" s="137"/>
    </row>
    <row r="278" ht="18.0" customHeight="1">
      <c r="A278" s="137"/>
      <c r="B278" s="137"/>
      <c r="C278" s="137"/>
      <c r="D278" s="137"/>
      <c r="E278" s="137"/>
      <c r="F278" s="137"/>
      <c r="G278" s="138"/>
      <c r="H278" s="139"/>
      <c r="I278" s="137"/>
      <c r="J278" s="137"/>
      <c r="K278" s="137"/>
      <c r="L278" s="137"/>
      <c r="M278" s="137"/>
      <c r="N278" s="137"/>
      <c r="O278" s="137"/>
      <c r="P278" s="137"/>
      <c r="Q278" s="140"/>
      <c r="R278" s="137"/>
      <c r="S278" s="137"/>
      <c r="T278" s="137"/>
      <c r="U278" s="137"/>
      <c r="V278" s="137"/>
      <c r="W278" s="137"/>
      <c r="X278" s="137"/>
      <c r="Y278" s="137"/>
      <c r="Z278" s="137"/>
      <c r="AA278" s="137"/>
      <c r="AB278" s="137"/>
      <c r="AC278" s="137"/>
      <c r="AD278" s="137"/>
      <c r="AE278" s="137"/>
      <c r="AF278" s="137"/>
      <c r="AG278" s="137"/>
      <c r="AH278" s="137"/>
      <c r="AI278" s="137"/>
      <c r="AJ278" s="137"/>
      <c r="AK278" s="137"/>
      <c r="AL278" s="137"/>
      <c r="AM278" s="137"/>
      <c r="AN278" s="137"/>
      <c r="AO278" s="137"/>
      <c r="AP278" s="137"/>
      <c r="AQ278" s="137"/>
      <c r="AR278" s="137"/>
      <c r="AS278" s="137"/>
    </row>
    <row r="279" ht="18.0" customHeight="1">
      <c r="A279" s="137"/>
      <c r="B279" s="137"/>
      <c r="C279" s="137"/>
      <c r="D279" s="137"/>
      <c r="E279" s="137"/>
      <c r="F279" s="137"/>
      <c r="G279" s="138"/>
      <c r="H279" s="139"/>
      <c r="I279" s="137"/>
      <c r="J279" s="137"/>
      <c r="K279" s="137"/>
      <c r="L279" s="137"/>
      <c r="M279" s="137"/>
      <c r="N279" s="137"/>
      <c r="O279" s="137"/>
      <c r="P279" s="137"/>
      <c r="Q279" s="140"/>
      <c r="R279" s="137"/>
      <c r="S279" s="137"/>
      <c r="T279" s="137"/>
      <c r="U279" s="137"/>
      <c r="V279" s="137"/>
      <c r="W279" s="137"/>
      <c r="X279" s="137"/>
      <c r="Y279" s="137"/>
      <c r="Z279" s="137"/>
      <c r="AA279" s="137"/>
      <c r="AB279" s="137"/>
      <c r="AC279" s="137"/>
      <c r="AD279" s="137"/>
      <c r="AE279" s="137"/>
      <c r="AF279" s="137"/>
      <c r="AG279" s="137"/>
      <c r="AH279" s="137"/>
      <c r="AI279" s="137"/>
      <c r="AJ279" s="137"/>
      <c r="AK279" s="137"/>
      <c r="AL279" s="137"/>
      <c r="AM279" s="137"/>
      <c r="AN279" s="137"/>
      <c r="AO279" s="137"/>
      <c r="AP279" s="137"/>
      <c r="AQ279" s="137"/>
      <c r="AR279" s="137"/>
      <c r="AS279" s="137"/>
    </row>
    <row r="280" ht="18.0" customHeight="1">
      <c r="A280" s="137"/>
      <c r="B280" s="137"/>
      <c r="C280" s="137"/>
      <c r="D280" s="137"/>
      <c r="E280" s="137"/>
      <c r="F280" s="137"/>
      <c r="G280" s="138"/>
      <c r="H280" s="139"/>
      <c r="I280" s="137"/>
      <c r="J280" s="137"/>
      <c r="K280" s="137"/>
      <c r="L280" s="137"/>
      <c r="M280" s="137"/>
      <c r="N280" s="137"/>
      <c r="O280" s="137"/>
      <c r="P280" s="137"/>
      <c r="Q280" s="140"/>
      <c r="R280" s="137"/>
      <c r="S280" s="137"/>
      <c r="T280" s="137"/>
      <c r="U280" s="137"/>
      <c r="V280" s="137"/>
      <c r="W280" s="137"/>
      <c r="X280" s="137"/>
      <c r="Y280" s="137"/>
      <c r="Z280" s="137"/>
      <c r="AA280" s="137"/>
      <c r="AB280" s="137"/>
      <c r="AC280" s="137"/>
      <c r="AD280" s="137"/>
      <c r="AE280" s="137"/>
      <c r="AF280" s="137"/>
      <c r="AG280" s="137"/>
      <c r="AH280" s="137"/>
      <c r="AI280" s="137"/>
      <c r="AJ280" s="137"/>
      <c r="AK280" s="137"/>
      <c r="AL280" s="137"/>
      <c r="AM280" s="137"/>
      <c r="AN280" s="137"/>
      <c r="AO280" s="137"/>
      <c r="AP280" s="137"/>
      <c r="AQ280" s="137"/>
      <c r="AR280" s="137"/>
      <c r="AS280" s="137"/>
    </row>
    <row r="281" ht="18.0" customHeight="1">
      <c r="A281" s="137"/>
      <c r="B281" s="137"/>
      <c r="C281" s="137"/>
      <c r="D281" s="137"/>
      <c r="E281" s="137"/>
      <c r="F281" s="137"/>
      <c r="G281" s="138"/>
      <c r="H281" s="139"/>
      <c r="I281" s="137"/>
      <c r="J281" s="137"/>
      <c r="K281" s="137"/>
      <c r="L281" s="137"/>
      <c r="M281" s="137"/>
      <c r="N281" s="137"/>
      <c r="O281" s="137"/>
      <c r="P281" s="137"/>
      <c r="Q281" s="140"/>
      <c r="R281" s="137"/>
      <c r="S281" s="137"/>
      <c r="T281" s="137"/>
      <c r="U281" s="137"/>
      <c r="V281" s="137"/>
      <c r="W281" s="137"/>
      <c r="X281" s="137"/>
      <c r="Y281" s="137"/>
      <c r="Z281" s="137"/>
      <c r="AA281" s="137"/>
      <c r="AB281" s="137"/>
      <c r="AC281" s="137"/>
      <c r="AD281" s="137"/>
      <c r="AE281" s="137"/>
      <c r="AF281" s="137"/>
      <c r="AG281" s="137"/>
      <c r="AH281" s="137"/>
      <c r="AI281" s="137"/>
      <c r="AJ281" s="137"/>
      <c r="AK281" s="137"/>
      <c r="AL281" s="137"/>
      <c r="AM281" s="137"/>
      <c r="AN281" s="137"/>
      <c r="AO281" s="137"/>
      <c r="AP281" s="137"/>
      <c r="AQ281" s="137"/>
      <c r="AR281" s="137"/>
      <c r="AS281" s="137"/>
    </row>
    <row r="282" ht="18.0" customHeight="1">
      <c r="A282" s="137"/>
      <c r="B282" s="137"/>
      <c r="C282" s="137"/>
      <c r="D282" s="137"/>
      <c r="E282" s="137"/>
      <c r="F282" s="137"/>
      <c r="G282" s="138"/>
      <c r="H282" s="139"/>
      <c r="I282" s="137"/>
      <c r="J282" s="137"/>
      <c r="K282" s="137"/>
      <c r="L282" s="137"/>
      <c r="M282" s="137"/>
      <c r="N282" s="137"/>
      <c r="O282" s="137"/>
      <c r="P282" s="137"/>
      <c r="Q282" s="140"/>
      <c r="R282" s="137"/>
      <c r="S282" s="137"/>
      <c r="T282" s="137"/>
      <c r="U282" s="137"/>
      <c r="V282" s="137"/>
      <c r="W282" s="137"/>
      <c r="X282" s="137"/>
      <c r="Y282" s="137"/>
      <c r="Z282" s="137"/>
      <c r="AA282" s="137"/>
      <c r="AB282" s="137"/>
      <c r="AC282" s="137"/>
      <c r="AD282" s="137"/>
      <c r="AE282" s="137"/>
      <c r="AF282" s="137"/>
      <c r="AG282" s="137"/>
      <c r="AH282" s="137"/>
      <c r="AI282" s="137"/>
      <c r="AJ282" s="137"/>
      <c r="AK282" s="137"/>
      <c r="AL282" s="137"/>
      <c r="AM282" s="137"/>
      <c r="AN282" s="137"/>
      <c r="AO282" s="137"/>
      <c r="AP282" s="137"/>
      <c r="AQ282" s="137"/>
      <c r="AR282" s="137"/>
      <c r="AS282" s="137"/>
    </row>
    <row r="283" ht="18.0" customHeight="1">
      <c r="A283" s="137"/>
      <c r="B283" s="137"/>
      <c r="C283" s="137"/>
      <c r="D283" s="137"/>
      <c r="E283" s="137"/>
      <c r="F283" s="137"/>
      <c r="G283" s="138"/>
      <c r="H283" s="139"/>
      <c r="I283" s="137"/>
      <c r="J283" s="137"/>
      <c r="K283" s="137"/>
      <c r="L283" s="137"/>
      <c r="M283" s="137"/>
      <c r="N283" s="137"/>
      <c r="O283" s="137"/>
      <c r="P283" s="137"/>
      <c r="Q283" s="140"/>
      <c r="R283" s="137"/>
      <c r="S283" s="137"/>
      <c r="T283" s="137"/>
      <c r="U283" s="137"/>
      <c r="V283" s="137"/>
      <c r="W283" s="137"/>
      <c r="X283" s="137"/>
      <c r="Y283" s="137"/>
      <c r="Z283" s="137"/>
      <c r="AA283" s="137"/>
      <c r="AB283" s="137"/>
      <c r="AC283" s="137"/>
      <c r="AD283" s="137"/>
      <c r="AE283" s="137"/>
      <c r="AF283" s="137"/>
      <c r="AG283" s="137"/>
      <c r="AH283" s="137"/>
      <c r="AI283" s="137"/>
      <c r="AJ283" s="137"/>
      <c r="AK283" s="137"/>
      <c r="AL283" s="137"/>
      <c r="AM283" s="137"/>
      <c r="AN283" s="137"/>
      <c r="AO283" s="137"/>
      <c r="AP283" s="137"/>
      <c r="AQ283" s="137"/>
      <c r="AR283" s="137"/>
      <c r="AS283" s="137"/>
    </row>
    <row r="284" ht="18.0" customHeight="1">
      <c r="A284" s="137"/>
      <c r="B284" s="137"/>
      <c r="C284" s="137"/>
      <c r="D284" s="137"/>
      <c r="E284" s="137"/>
      <c r="F284" s="137"/>
      <c r="G284" s="138"/>
      <c r="H284" s="139"/>
      <c r="I284" s="137"/>
      <c r="J284" s="137"/>
      <c r="K284" s="137"/>
      <c r="L284" s="137"/>
      <c r="M284" s="137"/>
      <c r="N284" s="137"/>
      <c r="O284" s="137"/>
      <c r="P284" s="137"/>
      <c r="Q284" s="140"/>
      <c r="R284" s="137"/>
      <c r="S284" s="137"/>
      <c r="T284" s="137"/>
      <c r="U284" s="137"/>
      <c r="V284" s="137"/>
      <c r="W284" s="137"/>
      <c r="X284" s="137"/>
      <c r="Y284" s="137"/>
      <c r="Z284" s="137"/>
      <c r="AA284" s="137"/>
      <c r="AB284" s="137"/>
      <c r="AC284" s="137"/>
      <c r="AD284" s="137"/>
      <c r="AE284" s="137"/>
      <c r="AF284" s="137"/>
      <c r="AG284" s="137"/>
      <c r="AH284" s="137"/>
      <c r="AI284" s="137"/>
      <c r="AJ284" s="137"/>
      <c r="AK284" s="137"/>
      <c r="AL284" s="137"/>
      <c r="AM284" s="137"/>
      <c r="AN284" s="137"/>
      <c r="AO284" s="137"/>
      <c r="AP284" s="137"/>
      <c r="AQ284" s="137"/>
      <c r="AR284" s="137"/>
      <c r="AS284" s="137"/>
    </row>
    <row r="285" ht="18.0" customHeight="1">
      <c r="A285" s="137"/>
      <c r="B285" s="137"/>
      <c r="C285" s="137"/>
      <c r="D285" s="137"/>
      <c r="E285" s="137"/>
      <c r="F285" s="137"/>
      <c r="G285" s="138"/>
      <c r="H285" s="139"/>
      <c r="I285" s="137"/>
      <c r="J285" s="137"/>
      <c r="K285" s="137"/>
      <c r="L285" s="137"/>
      <c r="M285" s="137"/>
      <c r="N285" s="137"/>
      <c r="O285" s="137"/>
      <c r="P285" s="137"/>
      <c r="Q285" s="140"/>
      <c r="R285" s="137"/>
      <c r="S285" s="137"/>
      <c r="T285" s="137"/>
      <c r="U285" s="137"/>
      <c r="V285" s="137"/>
      <c r="W285" s="137"/>
      <c r="X285" s="137"/>
      <c r="Y285" s="137"/>
      <c r="Z285" s="137"/>
      <c r="AA285" s="137"/>
      <c r="AB285" s="137"/>
      <c r="AC285" s="137"/>
      <c r="AD285" s="137"/>
      <c r="AE285" s="137"/>
      <c r="AF285" s="137"/>
      <c r="AG285" s="137"/>
      <c r="AH285" s="137"/>
      <c r="AI285" s="137"/>
      <c r="AJ285" s="137"/>
      <c r="AK285" s="137"/>
      <c r="AL285" s="137"/>
      <c r="AM285" s="137"/>
      <c r="AN285" s="137"/>
      <c r="AO285" s="137"/>
      <c r="AP285" s="137"/>
      <c r="AQ285" s="137"/>
      <c r="AR285" s="137"/>
      <c r="AS285" s="137"/>
    </row>
    <row r="286" ht="18.0" customHeight="1">
      <c r="A286" s="137"/>
      <c r="B286" s="137"/>
      <c r="C286" s="137"/>
      <c r="D286" s="137"/>
      <c r="E286" s="137"/>
      <c r="F286" s="137"/>
      <c r="G286" s="138"/>
      <c r="H286" s="139"/>
      <c r="I286" s="137"/>
      <c r="J286" s="137"/>
      <c r="K286" s="137"/>
      <c r="L286" s="137"/>
      <c r="M286" s="137"/>
      <c r="N286" s="137"/>
      <c r="O286" s="137"/>
      <c r="P286" s="137"/>
      <c r="Q286" s="140"/>
      <c r="R286" s="137"/>
      <c r="S286" s="137"/>
      <c r="T286" s="137"/>
      <c r="U286" s="137"/>
      <c r="V286" s="137"/>
      <c r="W286" s="137"/>
      <c r="X286" s="137"/>
      <c r="Y286" s="137"/>
      <c r="Z286" s="137"/>
      <c r="AA286" s="137"/>
      <c r="AB286" s="137"/>
      <c r="AC286" s="137"/>
      <c r="AD286" s="137"/>
      <c r="AE286" s="137"/>
      <c r="AF286" s="137"/>
      <c r="AG286" s="137"/>
      <c r="AH286" s="137"/>
      <c r="AI286" s="137"/>
      <c r="AJ286" s="137"/>
      <c r="AK286" s="137"/>
      <c r="AL286" s="137"/>
      <c r="AM286" s="137"/>
      <c r="AN286" s="137"/>
      <c r="AO286" s="137"/>
      <c r="AP286" s="137"/>
      <c r="AQ286" s="137"/>
      <c r="AR286" s="137"/>
      <c r="AS286" s="137"/>
    </row>
    <row r="287" ht="18.0" customHeight="1">
      <c r="A287" s="137"/>
      <c r="B287" s="137"/>
      <c r="C287" s="137"/>
      <c r="D287" s="137"/>
      <c r="E287" s="137"/>
      <c r="F287" s="137"/>
      <c r="G287" s="138"/>
      <c r="H287" s="139"/>
      <c r="I287" s="137"/>
      <c r="J287" s="137"/>
      <c r="K287" s="137"/>
      <c r="L287" s="137"/>
      <c r="M287" s="137"/>
      <c r="N287" s="137"/>
      <c r="O287" s="137"/>
      <c r="P287" s="137"/>
      <c r="Q287" s="140"/>
      <c r="R287" s="137"/>
      <c r="S287" s="137"/>
      <c r="T287" s="137"/>
      <c r="U287" s="137"/>
      <c r="V287" s="137"/>
      <c r="W287" s="137"/>
      <c r="X287" s="137"/>
      <c r="Y287" s="137"/>
      <c r="Z287" s="137"/>
      <c r="AA287" s="137"/>
      <c r="AB287" s="137"/>
      <c r="AC287" s="137"/>
      <c r="AD287" s="137"/>
      <c r="AE287" s="137"/>
      <c r="AF287" s="137"/>
      <c r="AG287" s="137"/>
      <c r="AH287" s="137"/>
      <c r="AI287" s="137"/>
      <c r="AJ287" s="137"/>
      <c r="AK287" s="137"/>
      <c r="AL287" s="137"/>
      <c r="AM287" s="137"/>
      <c r="AN287" s="137"/>
      <c r="AO287" s="137"/>
      <c r="AP287" s="137"/>
      <c r="AQ287" s="137"/>
      <c r="AR287" s="137"/>
      <c r="AS287" s="137"/>
    </row>
    <row r="288" ht="18.0" customHeight="1">
      <c r="A288" s="137"/>
      <c r="B288" s="137"/>
      <c r="C288" s="137"/>
      <c r="D288" s="137"/>
      <c r="E288" s="137"/>
      <c r="F288" s="137"/>
      <c r="G288" s="138"/>
      <c r="H288" s="139"/>
      <c r="I288" s="137"/>
      <c r="J288" s="137"/>
      <c r="K288" s="137"/>
      <c r="L288" s="137"/>
      <c r="M288" s="137"/>
      <c r="N288" s="137"/>
      <c r="O288" s="137"/>
      <c r="P288" s="137"/>
      <c r="Q288" s="140"/>
      <c r="R288" s="137"/>
      <c r="S288" s="137"/>
      <c r="T288" s="137"/>
      <c r="U288" s="137"/>
      <c r="V288" s="137"/>
      <c r="W288" s="137"/>
      <c r="X288" s="137"/>
      <c r="Y288" s="137"/>
      <c r="Z288" s="137"/>
      <c r="AA288" s="137"/>
      <c r="AB288" s="137"/>
      <c r="AC288" s="137"/>
      <c r="AD288" s="137"/>
      <c r="AE288" s="137"/>
      <c r="AF288" s="137"/>
      <c r="AG288" s="137"/>
      <c r="AH288" s="137"/>
      <c r="AI288" s="137"/>
      <c r="AJ288" s="137"/>
      <c r="AK288" s="137"/>
      <c r="AL288" s="137"/>
      <c r="AM288" s="137"/>
      <c r="AN288" s="137"/>
      <c r="AO288" s="137"/>
      <c r="AP288" s="137"/>
      <c r="AQ288" s="137"/>
      <c r="AR288" s="137"/>
      <c r="AS288" s="137"/>
    </row>
    <row r="289" ht="18.0" customHeight="1">
      <c r="A289" s="137"/>
      <c r="B289" s="137"/>
      <c r="C289" s="137"/>
      <c r="D289" s="137"/>
      <c r="E289" s="137"/>
      <c r="F289" s="137"/>
      <c r="G289" s="138"/>
      <c r="H289" s="139"/>
      <c r="I289" s="137"/>
      <c r="J289" s="137"/>
      <c r="K289" s="137"/>
      <c r="L289" s="137"/>
      <c r="M289" s="137"/>
      <c r="N289" s="137"/>
      <c r="O289" s="137"/>
      <c r="P289" s="137"/>
      <c r="Q289" s="140"/>
      <c r="R289" s="137"/>
      <c r="S289" s="137"/>
      <c r="T289" s="137"/>
      <c r="U289" s="137"/>
      <c r="V289" s="137"/>
      <c r="W289" s="137"/>
      <c r="X289" s="137"/>
      <c r="Y289" s="137"/>
      <c r="Z289" s="137"/>
      <c r="AA289" s="137"/>
      <c r="AB289" s="137"/>
      <c r="AC289" s="137"/>
      <c r="AD289" s="137"/>
      <c r="AE289" s="137"/>
      <c r="AF289" s="137"/>
      <c r="AG289" s="137"/>
      <c r="AH289" s="137"/>
      <c r="AI289" s="137"/>
      <c r="AJ289" s="137"/>
      <c r="AK289" s="137"/>
      <c r="AL289" s="137"/>
      <c r="AM289" s="137"/>
      <c r="AN289" s="137"/>
      <c r="AO289" s="137"/>
      <c r="AP289" s="137"/>
      <c r="AQ289" s="137"/>
      <c r="AR289" s="137"/>
      <c r="AS289" s="137"/>
    </row>
    <row r="290" ht="18.0" customHeight="1">
      <c r="A290" s="137"/>
      <c r="B290" s="137"/>
      <c r="C290" s="137"/>
      <c r="D290" s="137"/>
      <c r="E290" s="137"/>
      <c r="F290" s="137"/>
      <c r="G290" s="138"/>
      <c r="H290" s="139"/>
      <c r="I290" s="137"/>
      <c r="J290" s="137"/>
      <c r="K290" s="137"/>
      <c r="L290" s="137"/>
      <c r="M290" s="137"/>
      <c r="N290" s="137"/>
      <c r="O290" s="137"/>
      <c r="P290" s="137"/>
      <c r="Q290" s="140"/>
      <c r="R290" s="137"/>
      <c r="S290" s="137"/>
      <c r="T290" s="137"/>
      <c r="U290" s="137"/>
      <c r="V290" s="137"/>
      <c r="W290" s="137"/>
      <c r="X290" s="137"/>
      <c r="Y290" s="137"/>
      <c r="Z290" s="137"/>
      <c r="AA290" s="137"/>
      <c r="AB290" s="137"/>
      <c r="AC290" s="137"/>
      <c r="AD290" s="137"/>
      <c r="AE290" s="137"/>
      <c r="AF290" s="137"/>
      <c r="AG290" s="137"/>
      <c r="AH290" s="137"/>
      <c r="AI290" s="137"/>
      <c r="AJ290" s="137"/>
      <c r="AK290" s="137"/>
      <c r="AL290" s="137"/>
      <c r="AM290" s="137"/>
      <c r="AN290" s="137"/>
      <c r="AO290" s="137"/>
      <c r="AP290" s="137"/>
      <c r="AQ290" s="137"/>
      <c r="AR290" s="137"/>
      <c r="AS290" s="137"/>
    </row>
    <row r="291" ht="18.0" customHeight="1">
      <c r="A291" s="137"/>
      <c r="B291" s="137"/>
      <c r="C291" s="137"/>
      <c r="D291" s="137"/>
      <c r="E291" s="137"/>
      <c r="F291" s="137"/>
      <c r="G291" s="138"/>
      <c r="H291" s="139"/>
      <c r="I291" s="137"/>
      <c r="J291" s="137"/>
      <c r="K291" s="137"/>
      <c r="L291" s="137"/>
      <c r="M291" s="137"/>
      <c r="N291" s="137"/>
      <c r="O291" s="137"/>
      <c r="P291" s="137"/>
      <c r="Q291" s="140"/>
      <c r="R291" s="137"/>
      <c r="S291" s="137"/>
      <c r="T291" s="137"/>
      <c r="U291" s="137"/>
      <c r="V291" s="137"/>
      <c r="W291" s="137"/>
      <c r="X291" s="137"/>
      <c r="Y291" s="137"/>
      <c r="Z291" s="137"/>
      <c r="AA291" s="137"/>
      <c r="AB291" s="137"/>
      <c r="AC291" s="137"/>
      <c r="AD291" s="137"/>
      <c r="AE291" s="137"/>
      <c r="AF291" s="137"/>
      <c r="AG291" s="137"/>
      <c r="AH291" s="137"/>
      <c r="AI291" s="137"/>
      <c r="AJ291" s="137"/>
      <c r="AK291" s="137"/>
      <c r="AL291" s="137"/>
      <c r="AM291" s="137"/>
      <c r="AN291" s="137"/>
      <c r="AO291" s="137"/>
      <c r="AP291" s="137"/>
      <c r="AQ291" s="137"/>
      <c r="AR291" s="137"/>
      <c r="AS291" s="137"/>
    </row>
    <row r="292" ht="18.0" customHeight="1">
      <c r="A292" s="137"/>
      <c r="B292" s="137"/>
      <c r="C292" s="137"/>
      <c r="D292" s="137"/>
      <c r="E292" s="137"/>
      <c r="F292" s="137"/>
      <c r="G292" s="138"/>
      <c r="H292" s="139"/>
      <c r="I292" s="137"/>
      <c r="J292" s="137"/>
      <c r="K292" s="137"/>
      <c r="L292" s="137"/>
      <c r="M292" s="137"/>
      <c r="N292" s="137"/>
      <c r="O292" s="137"/>
      <c r="P292" s="137"/>
      <c r="Q292" s="140"/>
      <c r="R292" s="137"/>
      <c r="S292" s="137"/>
      <c r="T292" s="137"/>
      <c r="U292" s="137"/>
      <c r="V292" s="137"/>
      <c r="W292" s="137"/>
      <c r="X292" s="137"/>
      <c r="Y292" s="137"/>
      <c r="Z292" s="137"/>
      <c r="AA292" s="137"/>
      <c r="AB292" s="137"/>
      <c r="AC292" s="137"/>
      <c r="AD292" s="137"/>
      <c r="AE292" s="137"/>
      <c r="AF292" s="137"/>
      <c r="AG292" s="137"/>
      <c r="AH292" s="137"/>
      <c r="AI292" s="137"/>
      <c r="AJ292" s="137"/>
      <c r="AK292" s="137"/>
      <c r="AL292" s="137"/>
      <c r="AM292" s="137"/>
      <c r="AN292" s="137"/>
      <c r="AO292" s="137"/>
      <c r="AP292" s="137"/>
      <c r="AQ292" s="137"/>
      <c r="AR292" s="137"/>
      <c r="AS292" s="137"/>
    </row>
    <row r="293" ht="18.0" customHeight="1">
      <c r="A293" s="137"/>
      <c r="B293" s="137"/>
      <c r="C293" s="137"/>
      <c r="D293" s="137"/>
      <c r="E293" s="137"/>
      <c r="F293" s="137"/>
      <c r="G293" s="138"/>
      <c r="H293" s="139"/>
      <c r="I293" s="137"/>
      <c r="J293" s="137"/>
      <c r="K293" s="137"/>
      <c r="L293" s="137"/>
      <c r="M293" s="137"/>
      <c r="N293" s="137"/>
      <c r="O293" s="137"/>
      <c r="P293" s="137"/>
      <c r="Q293" s="140"/>
      <c r="R293" s="137"/>
      <c r="S293" s="137"/>
      <c r="T293" s="137"/>
      <c r="U293" s="137"/>
      <c r="V293" s="137"/>
      <c r="W293" s="137"/>
      <c r="X293" s="137"/>
      <c r="Y293" s="137"/>
      <c r="Z293" s="137"/>
      <c r="AA293" s="137"/>
      <c r="AB293" s="137"/>
      <c r="AC293" s="137"/>
      <c r="AD293" s="137"/>
      <c r="AE293" s="137"/>
      <c r="AF293" s="137"/>
      <c r="AG293" s="137"/>
      <c r="AH293" s="137"/>
      <c r="AI293" s="137"/>
      <c r="AJ293" s="137"/>
      <c r="AK293" s="137"/>
      <c r="AL293" s="137"/>
      <c r="AM293" s="137"/>
      <c r="AN293" s="137"/>
      <c r="AO293" s="137"/>
      <c r="AP293" s="137"/>
      <c r="AQ293" s="137"/>
      <c r="AR293" s="137"/>
      <c r="AS293" s="137"/>
    </row>
    <row r="294" ht="18.0" customHeight="1">
      <c r="A294" s="137"/>
      <c r="B294" s="137"/>
      <c r="C294" s="137"/>
      <c r="D294" s="137"/>
      <c r="E294" s="137"/>
      <c r="F294" s="137"/>
      <c r="G294" s="138"/>
      <c r="H294" s="139"/>
      <c r="I294" s="137"/>
      <c r="J294" s="137"/>
      <c r="K294" s="137"/>
      <c r="L294" s="137"/>
      <c r="M294" s="137"/>
      <c r="N294" s="137"/>
      <c r="O294" s="137"/>
      <c r="P294" s="137"/>
      <c r="Q294" s="140"/>
      <c r="R294" s="137"/>
      <c r="S294" s="137"/>
      <c r="T294" s="137"/>
      <c r="U294" s="137"/>
      <c r="V294" s="137"/>
      <c r="W294" s="137"/>
      <c r="X294" s="137"/>
      <c r="Y294" s="137"/>
      <c r="Z294" s="137"/>
      <c r="AA294" s="137"/>
      <c r="AB294" s="137"/>
      <c r="AC294" s="137"/>
      <c r="AD294" s="137"/>
      <c r="AE294" s="137"/>
      <c r="AF294" s="137"/>
      <c r="AG294" s="137"/>
      <c r="AH294" s="137"/>
      <c r="AI294" s="137"/>
      <c r="AJ294" s="137"/>
      <c r="AK294" s="137"/>
      <c r="AL294" s="137"/>
      <c r="AM294" s="137"/>
      <c r="AN294" s="137"/>
      <c r="AO294" s="137"/>
      <c r="AP294" s="137"/>
      <c r="AQ294" s="137"/>
      <c r="AR294" s="137"/>
      <c r="AS294" s="137"/>
    </row>
    <row r="295" ht="18.0" customHeight="1">
      <c r="A295" s="137"/>
      <c r="B295" s="137"/>
      <c r="C295" s="137"/>
      <c r="D295" s="137"/>
      <c r="E295" s="137"/>
      <c r="F295" s="137"/>
      <c r="G295" s="138"/>
      <c r="H295" s="139"/>
      <c r="I295" s="137"/>
      <c r="J295" s="137"/>
      <c r="K295" s="137"/>
      <c r="L295" s="137"/>
      <c r="M295" s="137"/>
      <c r="N295" s="137"/>
      <c r="O295" s="137"/>
      <c r="P295" s="137"/>
      <c r="Q295" s="140"/>
      <c r="R295" s="137"/>
      <c r="S295" s="137"/>
      <c r="T295" s="137"/>
      <c r="U295" s="137"/>
      <c r="V295" s="137"/>
      <c r="W295" s="137"/>
      <c r="X295" s="137"/>
      <c r="Y295" s="137"/>
      <c r="Z295" s="137"/>
      <c r="AA295" s="137"/>
      <c r="AB295" s="137"/>
      <c r="AC295" s="137"/>
      <c r="AD295" s="137"/>
      <c r="AE295" s="137"/>
      <c r="AF295" s="137"/>
      <c r="AG295" s="137"/>
      <c r="AH295" s="137"/>
      <c r="AI295" s="137"/>
      <c r="AJ295" s="137"/>
      <c r="AK295" s="137"/>
      <c r="AL295" s="137"/>
      <c r="AM295" s="137"/>
      <c r="AN295" s="137"/>
      <c r="AO295" s="137"/>
      <c r="AP295" s="137"/>
      <c r="AQ295" s="137"/>
      <c r="AR295" s="137"/>
      <c r="AS295" s="137"/>
    </row>
    <row r="296" ht="18.0" customHeight="1">
      <c r="A296" s="137"/>
      <c r="B296" s="137"/>
      <c r="C296" s="137"/>
      <c r="D296" s="137"/>
      <c r="E296" s="137"/>
      <c r="F296" s="137"/>
      <c r="G296" s="138"/>
      <c r="H296" s="139"/>
      <c r="I296" s="137"/>
      <c r="J296" s="137"/>
      <c r="K296" s="137"/>
      <c r="L296" s="137"/>
      <c r="M296" s="137"/>
      <c r="N296" s="137"/>
      <c r="O296" s="137"/>
      <c r="P296" s="137"/>
      <c r="Q296" s="140"/>
      <c r="R296" s="137"/>
      <c r="S296" s="137"/>
      <c r="T296" s="137"/>
      <c r="U296" s="137"/>
      <c r="V296" s="137"/>
      <c r="W296" s="137"/>
      <c r="X296" s="137"/>
      <c r="Y296" s="137"/>
      <c r="Z296" s="137"/>
      <c r="AA296" s="137"/>
      <c r="AB296" s="137"/>
      <c r="AC296" s="137"/>
      <c r="AD296" s="137"/>
      <c r="AE296" s="137"/>
      <c r="AF296" s="137"/>
      <c r="AG296" s="137"/>
      <c r="AH296" s="137"/>
      <c r="AI296" s="137"/>
      <c r="AJ296" s="137"/>
      <c r="AK296" s="137"/>
      <c r="AL296" s="137"/>
      <c r="AM296" s="137"/>
      <c r="AN296" s="137"/>
      <c r="AO296" s="137"/>
      <c r="AP296" s="137"/>
      <c r="AQ296" s="137"/>
      <c r="AR296" s="137"/>
      <c r="AS296" s="137"/>
    </row>
    <row r="297" ht="18.0" customHeight="1">
      <c r="A297" s="137"/>
      <c r="B297" s="137"/>
      <c r="C297" s="137"/>
      <c r="D297" s="137"/>
      <c r="E297" s="137"/>
      <c r="F297" s="137"/>
      <c r="G297" s="138"/>
      <c r="H297" s="139"/>
      <c r="I297" s="137"/>
      <c r="J297" s="137"/>
      <c r="K297" s="137"/>
      <c r="L297" s="137"/>
      <c r="M297" s="137"/>
      <c r="N297" s="137"/>
      <c r="O297" s="137"/>
      <c r="P297" s="137"/>
      <c r="Q297" s="140"/>
      <c r="R297" s="137"/>
      <c r="S297" s="137"/>
      <c r="T297" s="137"/>
      <c r="U297" s="137"/>
      <c r="V297" s="137"/>
      <c r="W297" s="137"/>
      <c r="X297" s="137"/>
      <c r="Y297" s="137"/>
      <c r="Z297" s="137"/>
      <c r="AA297" s="137"/>
      <c r="AB297" s="137"/>
      <c r="AC297" s="137"/>
      <c r="AD297" s="137"/>
      <c r="AE297" s="137"/>
      <c r="AF297" s="137"/>
      <c r="AG297" s="137"/>
      <c r="AH297" s="137"/>
      <c r="AI297" s="137"/>
      <c r="AJ297" s="137"/>
      <c r="AK297" s="137"/>
      <c r="AL297" s="137"/>
      <c r="AM297" s="137"/>
      <c r="AN297" s="137"/>
      <c r="AO297" s="137"/>
      <c r="AP297" s="137"/>
      <c r="AQ297" s="137"/>
      <c r="AR297" s="137"/>
      <c r="AS297" s="137"/>
    </row>
    <row r="298" ht="18.0" customHeight="1">
      <c r="A298" s="137"/>
      <c r="B298" s="137"/>
      <c r="C298" s="137"/>
      <c r="D298" s="137"/>
      <c r="E298" s="137"/>
      <c r="F298" s="137"/>
      <c r="G298" s="138"/>
      <c r="H298" s="139"/>
      <c r="I298" s="137"/>
      <c r="J298" s="137"/>
      <c r="K298" s="137"/>
      <c r="L298" s="137"/>
      <c r="M298" s="137"/>
      <c r="N298" s="137"/>
      <c r="O298" s="137"/>
      <c r="P298" s="137"/>
      <c r="Q298" s="140"/>
      <c r="R298" s="137"/>
      <c r="S298" s="137"/>
      <c r="T298" s="137"/>
      <c r="U298" s="137"/>
      <c r="V298" s="137"/>
      <c r="W298" s="137"/>
      <c r="X298" s="137"/>
      <c r="Y298" s="137"/>
      <c r="Z298" s="137"/>
      <c r="AA298" s="137"/>
      <c r="AB298" s="137"/>
      <c r="AC298" s="137"/>
      <c r="AD298" s="137"/>
      <c r="AE298" s="137"/>
      <c r="AF298" s="137"/>
      <c r="AG298" s="137"/>
      <c r="AH298" s="137"/>
      <c r="AI298" s="137"/>
      <c r="AJ298" s="137"/>
      <c r="AK298" s="137"/>
      <c r="AL298" s="137"/>
      <c r="AM298" s="137"/>
      <c r="AN298" s="137"/>
      <c r="AO298" s="137"/>
      <c r="AP298" s="137"/>
      <c r="AQ298" s="137"/>
      <c r="AR298" s="137"/>
      <c r="AS298" s="137"/>
    </row>
    <row r="299" ht="18.0" customHeight="1">
      <c r="A299" s="137"/>
      <c r="B299" s="137"/>
      <c r="C299" s="137"/>
      <c r="D299" s="137"/>
      <c r="E299" s="137"/>
      <c r="F299" s="137"/>
      <c r="G299" s="138"/>
      <c r="H299" s="139"/>
      <c r="I299" s="137"/>
      <c r="J299" s="137"/>
      <c r="K299" s="137"/>
      <c r="L299" s="137"/>
      <c r="M299" s="137"/>
      <c r="N299" s="137"/>
      <c r="O299" s="137"/>
      <c r="P299" s="137"/>
      <c r="Q299" s="140"/>
      <c r="R299" s="137"/>
      <c r="S299" s="137"/>
      <c r="T299" s="137"/>
      <c r="U299" s="137"/>
      <c r="V299" s="137"/>
      <c r="W299" s="137"/>
      <c r="X299" s="137"/>
      <c r="Y299" s="137"/>
      <c r="Z299" s="137"/>
      <c r="AA299" s="137"/>
      <c r="AB299" s="137"/>
      <c r="AC299" s="137"/>
      <c r="AD299" s="137"/>
      <c r="AE299" s="137"/>
      <c r="AF299" s="137"/>
      <c r="AG299" s="137"/>
      <c r="AH299" s="137"/>
      <c r="AI299" s="137"/>
      <c r="AJ299" s="137"/>
      <c r="AK299" s="137"/>
      <c r="AL299" s="137"/>
      <c r="AM299" s="137"/>
      <c r="AN299" s="137"/>
      <c r="AO299" s="137"/>
      <c r="AP299" s="137"/>
      <c r="AQ299" s="137"/>
      <c r="AR299" s="137"/>
      <c r="AS299" s="137"/>
    </row>
    <row r="300" ht="18.0" customHeight="1">
      <c r="A300" s="137"/>
      <c r="B300" s="137"/>
      <c r="C300" s="137"/>
      <c r="D300" s="137"/>
      <c r="E300" s="137"/>
      <c r="F300" s="137"/>
      <c r="G300" s="138"/>
      <c r="H300" s="139"/>
      <c r="I300" s="137"/>
      <c r="J300" s="137"/>
      <c r="K300" s="137"/>
      <c r="L300" s="137"/>
      <c r="M300" s="137"/>
      <c r="N300" s="137"/>
      <c r="O300" s="137"/>
      <c r="P300" s="137"/>
      <c r="Q300" s="140"/>
      <c r="R300" s="137"/>
      <c r="S300" s="137"/>
      <c r="T300" s="137"/>
      <c r="U300" s="137"/>
      <c r="V300" s="137"/>
      <c r="W300" s="137"/>
      <c r="X300" s="137"/>
      <c r="Y300" s="137"/>
      <c r="Z300" s="137"/>
      <c r="AA300" s="137"/>
      <c r="AB300" s="137"/>
      <c r="AC300" s="137"/>
      <c r="AD300" s="137"/>
      <c r="AE300" s="137"/>
      <c r="AF300" s="137"/>
      <c r="AG300" s="137"/>
      <c r="AH300" s="137"/>
      <c r="AI300" s="137"/>
      <c r="AJ300" s="137"/>
      <c r="AK300" s="137"/>
      <c r="AL300" s="137"/>
      <c r="AM300" s="137"/>
      <c r="AN300" s="137"/>
      <c r="AO300" s="137"/>
      <c r="AP300" s="137"/>
      <c r="AQ300" s="137"/>
      <c r="AR300" s="137"/>
      <c r="AS300" s="137"/>
    </row>
    <row r="301" ht="18.0" customHeight="1">
      <c r="A301" s="137"/>
      <c r="B301" s="137"/>
      <c r="C301" s="137"/>
      <c r="D301" s="137"/>
      <c r="E301" s="137"/>
      <c r="F301" s="137"/>
      <c r="G301" s="138"/>
      <c r="H301" s="139"/>
      <c r="I301" s="137"/>
      <c r="J301" s="137"/>
      <c r="K301" s="137"/>
      <c r="L301" s="137"/>
      <c r="M301" s="137"/>
      <c r="N301" s="137"/>
      <c r="O301" s="137"/>
      <c r="P301" s="137"/>
      <c r="Q301" s="140"/>
      <c r="R301" s="137"/>
      <c r="S301" s="137"/>
      <c r="T301" s="137"/>
      <c r="U301" s="137"/>
      <c r="V301" s="137"/>
      <c r="W301" s="137"/>
      <c r="X301" s="137"/>
      <c r="Y301" s="137"/>
      <c r="Z301" s="137"/>
      <c r="AA301" s="137"/>
      <c r="AB301" s="137"/>
      <c r="AC301" s="137"/>
      <c r="AD301" s="137"/>
      <c r="AE301" s="137"/>
      <c r="AF301" s="137"/>
      <c r="AG301" s="137"/>
      <c r="AH301" s="137"/>
      <c r="AI301" s="137"/>
      <c r="AJ301" s="137"/>
      <c r="AK301" s="137"/>
      <c r="AL301" s="137"/>
      <c r="AM301" s="137"/>
      <c r="AN301" s="137"/>
      <c r="AO301" s="137"/>
      <c r="AP301" s="137"/>
      <c r="AQ301" s="137"/>
      <c r="AR301" s="137"/>
      <c r="AS301" s="137"/>
    </row>
    <row r="302" ht="18.0" customHeight="1">
      <c r="A302" s="137"/>
      <c r="B302" s="137"/>
      <c r="C302" s="137"/>
      <c r="D302" s="137"/>
      <c r="E302" s="137"/>
      <c r="F302" s="137"/>
      <c r="G302" s="138"/>
      <c r="H302" s="139"/>
      <c r="I302" s="137"/>
      <c r="J302" s="137"/>
      <c r="K302" s="137"/>
      <c r="L302" s="137"/>
      <c r="M302" s="137"/>
      <c r="N302" s="137"/>
      <c r="O302" s="137"/>
      <c r="P302" s="137"/>
      <c r="Q302" s="140"/>
      <c r="R302" s="137"/>
      <c r="S302" s="137"/>
      <c r="T302" s="137"/>
      <c r="U302" s="137"/>
      <c r="V302" s="137"/>
      <c r="W302" s="137"/>
      <c r="X302" s="137"/>
      <c r="Y302" s="137"/>
      <c r="Z302" s="137"/>
      <c r="AA302" s="137"/>
      <c r="AB302" s="137"/>
      <c r="AC302" s="137"/>
      <c r="AD302" s="137"/>
      <c r="AE302" s="137"/>
      <c r="AF302" s="137"/>
      <c r="AG302" s="137"/>
      <c r="AH302" s="137"/>
      <c r="AI302" s="137"/>
      <c r="AJ302" s="137"/>
      <c r="AK302" s="137"/>
      <c r="AL302" s="137"/>
      <c r="AM302" s="137"/>
      <c r="AN302" s="137"/>
      <c r="AO302" s="137"/>
      <c r="AP302" s="137"/>
      <c r="AQ302" s="137"/>
      <c r="AR302" s="137"/>
      <c r="AS302" s="137"/>
    </row>
    <row r="303" ht="18.0" customHeight="1">
      <c r="A303" s="137"/>
      <c r="B303" s="137"/>
      <c r="C303" s="137"/>
      <c r="D303" s="137"/>
      <c r="E303" s="137"/>
      <c r="F303" s="137"/>
      <c r="G303" s="138"/>
      <c r="H303" s="139"/>
      <c r="I303" s="137"/>
      <c r="J303" s="137"/>
      <c r="K303" s="137"/>
      <c r="L303" s="137"/>
      <c r="M303" s="137"/>
      <c r="N303" s="137"/>
      <c r="O303" s="137"/>
      <c r="P303" s="137"/>
      <c r="Q303" s="140"/>
      <c r="R303" s="137"/>
      <c r="S303" s="137"/>
      <c r="T303" s="137"/>
      <c r="U303" s="137"/>
      <c r="V303" s="137"/>
      <c r="W303" s="137"/>
      <c r="X303" s="137"/>
      <c r="Y303" s="137"/>
      <c r="Z303" s="137"/>
      <c r="AA303" s="137"/>
      <c r="AB303" s="137"/>
      <c r="AC303" s="137"/>
      <c r="AD303" s="137"/>
      <c r="AE303" s="137"/>
      <c r="AF303" s="137"/>
      <c r="AG303" s="137"/>
      <c r="AH303" s="137"/>
      <c r="AI303" s="137"/>
      <c r="AJ303" s="137"/>
      <c r="AK303" s="137"/>
      <c r="AL303" s="137"/>
      <c r="AM303" s="137"/>
      <c r="AN303" s="137"/>
      <c r="AO303" s="137"/>
      <c r="AP303" s="137"/>
      <c r="AQ303" s="137"/>
      <c r="AR303" s="137"/>
      <c r="AS303" s="137"/>
    </row>
    <row r="304" ht="18.0" customHeight="1">
      <c r="A304" s="137"/>
      <c r="B304" s="137"/>
      <c r="C304" s="137"/>
      <c r="D304" s="137"/>
      <c r="E304" s="137"/>
      <c r="F304" s="137"/>
      <c r="G304" s="138"/>
      <c r="H304" s="139"/>
      <c r="I304" s="137"/>
      <c r="J304" s="137"/>
      <c r="K304" s="137"/>
      <c r="L304" s="137"/>
      <c r="M304" s="137"/>
      <c r="N304" s="137"/>
      <c r="O304" s="137"/>
      <c r="P304" s="137"/>
      <c r="Q304" s="140"/>
      <c r="R304" s="137"/>
      <c r="S304" s="137"/>
      <c r="T304" s="137"/>
      <c r="U304" s="137"/>
      <c r="V304" s="137"/>
      <c r="W304" s="137"/>
      <c r="X304" s="137"/>
      <c r="Y304" s="137"/>
      <c r="Z304" s="137"/>
      <c r="AA304" s="137"/>
      <c r="AB304" s="137"/>
      <c r="AC304" s="137"/>
      <c r="AD304" s="137"/>
      <c r="AE304" s="137"/>
      <c r="AF304" s="137"/>
      <c r="AG304" s="137"/>
      <c r="AH304" s="137"/>
      <c r="AI304" s="137"/>
      <c r="AJ304" s="137"/>
      <c r="AK304" s="137"/>
      <c r="AL304" s="137"/>
      <c r="AM304" s="137"/>
      <c r="AN304" s="137"/>
      <c r="AO304" s="137"/>
      <c r="AP304" s="137"/>
      <c r="AQ304" s="137"/>
      <c r="AR304" s="137"/>
      <c r="AS304" s="137"/>
    </row>
    <row r="305" ht="18.0" customHeight="1">
      <c r="A305" s="137"/>
      <c r="B305" s="137"/>
      <c r="C305" s="137"/>
      <c r="D305" s="137"/>
      <c r="E305" s="137"/>
      <c r="F305" s="137"/>
      <c r="G305" s="138"/>
      <c r="H305" s="139"/>
      <c r="I305" s="137"/>
      <c r="J305" s="137"/>
      <c r="K305" s="137"/>
      <c r="L305" s="137"/>
      <c r="M305" s="137"/>
      <c r="N305" s="137"/>
      <c r="O305" s="137"/>
      <c r="P305" s="137"/>
      <c r="Q305" s="140"/>
      <c r="R305" s="137"/>
      <c r="S305" s="137"/>
      <c r="T305" s="137"/>
      <c r="U305" s="137"/>
      <c r="V305" s="137"/>
      <c r="W305" s="137"/>
      <c r="X305" s="137"/>
      <c r="Y305" s="137"/>
      <c r="Z305" s="137"/>
      <c r="AA305" s="137"/>
      <c r="AB305" s="137"/>
      <c r="AC305" s="137"/>
      <c r="AD305" s="137"/>
      <c r="AE305" s="137"/>
      <c r="AF305" s="137"/>
      <c r="AG305" s="137"/>
      <c r="AH305" s="137"/>
      <c r="AI305" s="137"/>
      <c r="AJ305" s="137"/>
      <c r="AK305" s="137"/>
      <c r="AL305" s="137"/>
      <c r="AM305" s="137"/>
      <c r="AN305" s="137"/>
      <c r="AO305" s="137"/>
      <c r="AP305" s="137"/>
      <c r="AQ305" s="137"/>
      <c r="AR305" s="137"/>
      <c r="AS305" s="137"/>
    </row>
    <row r="306" ht="18.0" customHeight="1">
      <c r="A306" s="137"/>
      <c r="B306" s="137"/>
      <c r="C306" s="137"/>
      <c r="D306" s="137"/>
      <c r="E306" s="137"/>
      <c r="F306" s="137"/>
      <c r="G306" s="138"/>
      <c r="H306" s="139"/>
      <c r="I306" s="137"/>
      <c r="J306" s="137"/>
      <c r="K306" s="137"/>
      <c r="L306" s="137"/>
      <c r="M306" s="137"/>
      <c r="N306" s="137"/>
      <c r="O306" s="137"/>
      <c r="P306" s="137"/>
      <c r="Q306" s="140"/>
      <c r="R306" s="137"/>
      <c r="S306" s="137"/>
      <c r="T306" s="137"/>
      <c r="U306" s="137"/>
      <c r="V306" s="137"/>
      <c r="W306" s="137"/>
      <c r="X306" s="137"/>
      <c r="Y306" s="137"/>
      <c r="Z306" s="137"/>
      <c r="AA306" s="137"/>
      <c r="AB306" s="137"/>
      <c r="AC306" s="137"/>
      <c r="AD306" s="137"/>
      <c r="AE306" s="137"/>
      <c r="AF306" s="137"/>
      <c r="AG306" s="137"/>
      <c r="AH306" s="137"/>
      <c r="AI306" s="137"/>
      <c r="AJ306" s="137"/>
      <c r="AK306" s="137"/>
      <c r="AL306" s="137"/>
      <c r="AM306" s="137"/>
      <c r="AN306" s="137"/>
      <c r="AO306" s="137"/>
      <c r="AP306" s="137"/>
      <c r="AQ306" s="137"/>
      <c r="AR306" s="137"/>
      <c r="AS306" s="137"/>
    </row>
    <row r="307" ht="18.0" customHeight="1">
      <c r="A307" s="137"/>
      <c r="B307" s="137"/>
      <c r="C307" s="137"/>
      <c r="D307" s="137"/>
      <c r="E307" s="137"/>
      <c r="F307" s="137"/>
      <c r="G307" s="138"/>
      <c r="H307" s="139"/>
      <c r="I307" s="137"/>
      <c r="J307" s="137"/>
      <c r="K307" s="137"/>
      <c r="L307" s="137"/>
      <c r="M307" s="137"/>
      <c r="N307" s="137"/>
      <c r="O307" s="137"/>
      <c r="P307" s="137"/>
      <c r="Q307" s="140"/>
      <c r="R307" s="137"/>
      <c r="S307" s="137"/>
      <c r="T307" s="137"/>
      <c r="U307" s="137"/>
      <c r="V307" s="137"/>
      <c r="W307" s="137"/>
      <c r="X307" s="137"/>
      <c r="Y307" s="137"/>
      <c r="Z307" s="137"/>
      <c r="AA307" s="137"/>
      <c r="AB307" s="137"/>
      <c r="AC307" s="137"/>
      <c r="AD307" s="137"/>
      <c r="AE307" s="137"/>
      <c r="AF307" s="137"/>
      <c r="AG307" s="137"/>
      <c r="AH307" s="137"/>
      <c r="AI307" s="137"/>
      <c r="AJ307" s="137"/>
      <c r="AK307" s="137"/>
      <c r="AL307" s="137"/>
      <c r="AM307" s="137"/>
      <c r="AN307" s="137"/>
      <c r="AO307" s="137"/>
      <c r="AP307" s="137"/>
      <c r="AQ307" s="137"/>
      <c r="AR307" s="137"/>
      <c r="AS307" s="137"/>
    </row>
    <row r="308" ht="18.0" customHeight="1">
      <c r="A308" s="137"/>
      <c r="B308" s="137"/>
      <c r="C308" s="137"/>
      <c r="D308" s="137"/>
      <c r="E308" s="137"/>
      <c r="F308" s="137"/>
      <c r="G308" s="138"/>
      <c r="H308" s="139"/>
      <c r="I308" s="137"/>
      <c r="J308" s="137"/>
      <c r="K308" s="137"/>
      <c r="L308" s="137"/>
      <c r="M308" s="137"/>
      <c r="N308" s="137"/>
      <c r="O308" s="137"/>
      <c r="P308" s="137"/>
      <c r="Q308" s="140"/>
      <c r="R308" s="137"/>
      <c r="S308" s="137"/>
      <c r="T308" s="137"/>
      <c r="U308" s="137"/>
      <c r="V308" s="137"/>
      <c r="W308" s="137"/>
      <c r="X308" s="137"/>
      <c r="Y308" s="137"/>
      <c r="Z308" s="137"/>
      <c r="AA308" s="137"/>
      <c r="AB308" s="137"/>
      <c r="AC308" s="137"/>
      <c r="AD308" s="137"/>
      <c r="AE308" s="137"/>
      <c r="AF308" s="137"/>
      <c r="AG308" s="137"/>
      <c r="AH308" s="137"/>
      <c r="AI308" s="137"/>
      <c r="AJ308" s="137"/>
      <c r="AK308" s="137"/>
      <c r="AL308" s="137"/>
      <c r="AM308" s="137"/>
      <c r="AN308" s="137"/>
      <c r="AO308" s="137"/>
      <c r="AP308" s="137"/>
      <c r="AQ308" s="137"/>
      <c r="AR308" s="137"/>
      <c r="AS308" s="137"/>
    </row>
    <row r="309" ht="18.0" customHeight="1">
      <c r="A309" s="137"/>
      <c r="B309" s="137"/>
      <c r="C309" s="137"/>
      <c r="D309" s="137"/>
      <c r="E309" s="137"/>
      <c r="F309" s="137"/>
      <c r="G309" s="138"/>
      <c r="H309" s="139"/>
      <c r="I309" s="137"/>
      <c r="J309" s="137"/>
      <c r="K309" s="137"/>
      <c r="L309" s="137"/>
      <c r="M309" s="137"/>
      <c r="N309" s="137"/>
      <c r="O309" s="137"/>
      <c r="P309" s="137"/>
      <c r="Q309" s="140"/>
      <c r="R309" s="137"/>
      <c r="S309" s="137"/>
      <c r="T309" s="137"/>
      <c r="U309" s="137"/>
      <c r="V309" s="137"/>
      <c r="W309" s="137"/>
      <c r="X309" s="137"/>
      <c r="Y309" s="137"/>
      <c r="Z309" s="137"/>
      <c r="AA309" s="137"/>
      <c r="AB309" s="137"/>
      <c r="AC309" s="137"/>
      <c r="AD309" s="137"/>
      <c r="AE309" s="137"/>
      <c r="AF309" s="137"/>
      <c r="AG309" s="137"/>
      <c r="AH309" s="137"/>
      <c r="AI309" s="137"/>
      <c r="AJ309" s="137"/>
      <c r="AK309" s="137"/>
      <c r="AL309" s="137"/>
      <c r="AM309" s="137"/>
      <c r="AN309" s="137"/>
      <c r="AO309" s="137"/>
      <c r="AP309" s="137"/>
      <c r="AQ309" s="137"/>
      <c r="AR309" s="137"/>
      <c r="AS309" s="137"/>
    </row>
    <row r="310" ht="18.0" customHeight="1">
      <c r="A310" s="137"/>
      <c r="B310" s="137"/>
      <c r="C310" s="137"/>
      <c r="D310" s="137"/>
      <c r="E310" s="137"/>
      <c r="F310" s="137"/>
      <c r="G310" s="138"/>
      <c r="H310" s="139"/>
      <c r="I310" s="137"/>
      <c r="J310" s="137"/>
      <c r="K310" s="137"/>
      <c r="L310" s="137"/>
      <c r="M310" s="137"/>
      <c r="N310" s="137"/>
      <c r="O310" s="137"/>
      <c r="P310" s="137"/>
      <c r="Q310" s="140"/>
      <c r="R310" s="137"/>
      <c r="S310" s="137"/>
      <c r="T310" s="137"/>
      <c r="U310" s="137"/>
      <c r="V310" s="137"/>
      <c r="W310" s="137"/>
      <c r="X310" s="137"/>
      <c r="Y310" s="137"/>
      <c r="Z310" s="137"/>
      <c r="AA310" s="137"/>
      <c r="AB310" s="137"/>
      <c r="AC310" s="137"/>
      <c r="AD310" s="137"/>
      <c r="AE310" s="137"/>
      <c r="AF310" s="137"/>
      <c r="AG310" s="137"/>
      <c r="AH310" s="137"/>
      <c r="AI310" s="137"/>
      <c r="AJ310" s="137"/>
      <c r="AK310" s="137"/>
      <c r="AL310" s="137"/>
      <c r="AM310" s="137"/>
      <c r="AN310" s="137"/>
      <c r="AO310" s="137"/>
      <c r="AP310" s="137"/>
      <c r="AQ310" s="137"/>
      <c r="AR310" s="137"/>
      <c r="AS310" s="137"/>
    </row>
    <row r="311" ht="18.0" customHeight="1">
      <c r="A311" s="137"/>
      <c r="B311" s="137"/>
      <c r="C311" s="137"/>
      <c r="D311" s="137"/>
      <c r="E311" s="137"/>
      <c r="F311" s="137"/>
      <c r="G311" s="138"/>
      <c r="H311" s="139"/>
      <c r="I311" s="137"/>
      <c r="J311" s="137"/>
      <c r="K311" s="137"/>
      <c r="L311" s="137"/>
      <c r="M311" s="137"/>
      <c r="N311" s="137"/>
      <c r="O311" s="137"/>
      <c r="P311" s="137"/>
      <c r="Q311" s="140"/>
      <c r="R311" s="137"/>
      <c r="S311" s="137"/>
      <c r="T311" s="137"/>
      <c r="U311" s="137"/>
      <c r="V311" s="137"/>
      <c r="W311" s="137"/>
      <c r="X311" s="137"/>
      <c r="Y311" s="137"/>
      <c r="Z311" s="137"/>
      <c r="AA311" s="137"/>
      <c r="AB311" s="137"/>
      <c r="AC311" s="137"/>
      <c r="AD311" s="137"/>
      <c r="AE311" s="137"/>
      <c r="AF311" s="137"/>
      <c r="AG311" s="137"/>
      <c r="AH311" s="137"/>
      <c r="AI311" s="137"/>
      <c r="AJ311" s="137"/>
      <c r="AK311" s="137"/>
      <c r="AL311" s="137"/>
      <c r="AM311" s="137"/>
      <c r="AN311" s="137"/>
      <c r="AO311" s="137"/>
      <c r="AP311" s="137"/>
      <c r="AQ311" s="137"/>
      <c r="AR311" s="137"/>
      <c r="AS311" s="137"/>
    </row>
    <row r="312" ht="18.0" customHeight="1">
      <c r="A312" s="137"/>
      <c r="B312" s="137"/>
      <c r="C312" s="137"/>
      <c r="D312" s="137"/>
      <c r="E312" s="137"/>
      <c r="F312" s="137"/>
      <c r="G312" s="138"/>
      <c r="H312" s="139"/>
      <c r="I312" s="137"/>
      <c r="J312" s="137"/>
      <c r="K312" s="137"/>
      <c r="L312" s="137"/>
      <c r="M312" s="137"/>
      <c r="N312" s="137"/>
      <c r="O312" s="137"/>
      <c r="P312" s="137"/>
      <c r="Q312" s="140"/>
      <c r="R312" s="137"/>
      <c r="S312" s="137"/>
      <c r="T312" s="137"/>
      <c r="U312" s="137"/>
      <c r="V312" s="137"/>
      <c r="W312" s="137"/>
      <c r="X312" s="137"/>
      <c r="Y312" s="137"/>
      <c r="Z312" s="137"/>
      <c r="AA312" s="137"/>
      <c r="AB312" s="137"/>
      <c r="AC312" s="137"/>
      <c r="AD312" s="137"/>
      <c r="AE312" s="137"/>
      <c r="AF312" s="137"/>
      <c r="AG312" s="137"/>
      <c r="AH312" s="137"/>
      <c r="AI312" s="137"/>
      <c r="AJ312" s="137"/>
      <c r="AK312" s="137"/>
      <c r="AL312" s="137"/>
      <c r="AM312" s="137"/>
      <c r="AN312" s="137"/>
      <c r="AO312" s="137"/>
      <c r="AP312" s="137"/>
      <c r="AQ312" s="137"/>
      <c r="AR312" s="137"/>
      <c r="AS312" s="137"/>
    </row>
    <row r="313" ht="18.0" customHeight="1">
      <c r="A313" s="137"/>
      <c r="B313" s="137"/>
      <c r="C313" s="137"/>
      <c r="D313" s="137"/>
      <c r="E313" s="137"/>
      <c r="F313" s="137"/>
      <c r="G313" s="138"/>
      <c r="H313" s="139"/>
      <c r="I313" s="137"/>
      <c r="J313" s="137"/>
      <c r="K313" s="137"/>
      <c r="L313" s="137"/>
      <c r="M313" s="137"/>
      <c r="N313" s="137"/>
      <c r="O313" s="137"/>
      <c r="P313" s="137"/>
      <c r="Q313" s="140"/>
      <c r="R313" s="137"/>
      <c r="S313" s="137"/>
      <c r="T313" s="137"/>
      <c r="U313" s="137"/>
      <c r="V313" s="137"/>
      <c r="W313" s="137"/>
      <c r="X313" s="137"/>
      <c r="Y313" s="137"/>
      <c r="Z313" s="137"/>
      <c r="AA313" s="137"/>
      <c r="AB313" s="137"/>
      <c r="AC313" s="137"/>
      <c r="AD313" s="137"/>
      <c r="AE313" s="137"/>
      <c r="AF313" s="137"/>
      <c r="AG313" s="137"/>
      <c r="AH313" s="137"/>
      <c r="AI313" s="137"/>
      <c r="AJ313" s="137"/>
      <c r="AK313" s="137"/>
      <c r="AL313" s="137"/>
      <c r="AM313" s="137"/>
      <c r="AN313" s="137"/>
      <c r="AO313" s="137"/>
      <c r="AP313" s="137"/>
      <c r="AQ313" s="137"/>
      <c r="AR313" s="137"/>
      <c r="AS313" s="137"/>
    </row>
    <row r="314" ht="18.0" customHeight="1">
      <c r="A314" s="137"/>
      <c r="B314" s="137"/>
      <c r="C314" s="137"/>
      <c r="D314" s="137"/>
      <c r="E314" s="137"/>
      <c r="F314" s="137"/>
      <c r="G314" s="138"/>
      <c r="H314" s="139"/>
      <c r="I314" s="137"/>
      <c r="J314" s="137"/>
      <c r="K314" s="137"/>
      <c r="L314" s="137"/>
      <c r="M314" s="137"/>
      <c r="N314" s="137"/>
      <c r="O314" s="137"/>
      <c r="P314" s="137"/>
      <c r="Q314" s="140"/>
      <c r="R314" s="137"/>
      <c r="S314" s="137"/>
      <c r="T314" s="137"/>
      <c r="U314" s="137"/>
      <c r="V314" s="137"/>
      <c r="W314" s="137"/>
      <c r="X314" s="137"/>
      <c r="Y314" s="137"/>
      <c r="Z314" s="137"/>
      <c r="AA314" s="137"/>
      <c r="AB314" s="137"/>
      <c r="AC314" s="137"/>
      <c r="AD314" s="137"/>
      <c r="AE314" s="137"/>
      <c r="AF314" s="137"/>
      <c r="AG314" s="137"/>
      <c r="AH314" s="137"/>
      <c r="AI314" s="137"/>
      <c r="AJ314" s="137"/>
      <c r="AK314" s="137"/>
      <c r="AL314" s="137"/>
      <c r="AM314" s="137"/>
      <c r="AN314" s="137"/>
      <c r="AO314" s="137"/>
      <c r="AP314" s="137"/>
      <c r="AQ314" s="137"/>
      <c r="AR314" s="137"/>
      <c r="AS314" s="137"/>
    </row>
    <row r="315" ht="18.0" customHeight="1">
      <c r="A315" s="137"/>
      <c r="B315" s="137"/>
      <c r="C315" s="137"/>
      <c r="D315" s="137"/>
      <c r="E315" s="137"/>
      <c r="F315" s="137"/>
      <c r="G315" s="138"/>
      <c r="H315" s="139"/>
      <c r="I315" s="137"/>
      <c r="J315" s="137"/>
      <c r="K315" s="137"/>
      <c r="L315" s="137"/>
      <c r="M315" s="137"/>
      <c r="N315" s="137"/>
      <c r="O315" s="137"/>
      <c r="P315" s="137"/>
      <c r="Q315" s="140"/>
      <c r="R315" s="137"/>
      <c r="S315" s="137"/>
      <c r="T315" s="137"/>
      <c r="U315" s="137"/>
      <c r="V315" s="137"/>
      <c r="W315" s="137"/>
      <c r="X315" s="137"/>
      <c r="Y315" s="137"/>
      <c r="Z315" s="137"/>
      <c r="AA315" s="137"/>
      <c r="AB315" s="137"/>
      <c r="AC315" s="137"/>
      <c r="AD315" s="137"/>
      <c r="AE315" s="137"/>
      <c r="AF315" s="137"/>
      <c r="AG315" s="137"/>
      <c r="AH315" s="137"/>
      <c r="AI315" s="137"/>
      <c r="AJ315" s="137"/>
      <c r="AK315" s="137"/>
      <c r="AL315" s="137"/>
      <c r="AM315" s="137"/>
      <c r="AN315" s="137"/>
      <c r="AO315" s="137"/>
      <c r="AP315" s="137"/>
      <c r="AQ315" s="137"/>
      <c r="AR315" s="137"/>
      <c r="AS315" s="137"/>
    </row>
    <row r="316" ht="18.0" customHeight="1">
      <c r="A316" s="137"/>
      <c r="B316" s="137"/>
      <c r="C316" s="137"/>
      <c r="D316" s="137"/>
      <c r="E316" s="137"/>
      <c r="F316" s="137"/>
      <c r="G316" s="138"/>
      <c r="H316" s="139"/>
      <c r="I316" s="137"/>
      <c r="J316" s="137"/>
      <c r="K316" s="137"/>
      <c r="L316" s="137"/>
      <c r="M316" s="137"/>
      <c r="N316" s="137"/>
      <c r="O316" s="137"/>
      <c r="P316" s="137"/>
      <c r="Q316" s="140"/>
      <c r="R316" s="137"/>
      <c r="S316" s="137"/>
      <c r="T316" s="137"/>
      <c r="U316" s="137"/>
      <c r="V316" s="137"/>
      <c r="W316" s="137"/>
      <c r="X316" s="137"/>
      <c r="Y316" s="137"/>
      <c r="Z316" s="137"/>
      <c r="AA316" s="137"/>
      <c r="AB316" s="137"/>
      <c r="AC316" s="137"/>
      <c r="AD316" s="137"/>
      <c r="AE316" s="137"/>
      <c r="AF316" s="137"/>
      <c r="AG316" s="137"/>
      <c r="AH316" s="137"/>
      <c r="AI316" s="137"/>
      <c r="AJ316" s="137"/>
      <c r="AK316" s="137"/>
      <c r="AL316" s="137"/>
      <c r="AM316" s="137"/>
      <c r="AN316" s="137"/>
      <c r="AO316" s="137"/>
      <c r="AP316" s="137"/>
      <c r="AQ316" s="137"/>
      <c r="AR316" s="137"/>
      <c r="AS316" s="137"/>
    </row>
    <row r="317" ht="18.0" customHeight="1">
      <c r="A317" s="137"/>
      <c r="B317" s="137"/>
      <c r="C317" s="137"/>
      <c r="D317" s="137"/>
      <c r="E317" s="137"/>
      <c r="F317" s="137"/>
      <c r="G317" s="138"/>
      <c r="H317" s="139"/>
      <c r="I317" s="137"/>
      <c r="J317" s="137"/>
      <c r="K317" s="137"/>
      <c r="L317" s="137"/>
      <c r="M317" s="137"/>
      <c r="N317" s="137"/>
      <c r="O317" s="137"/>
      <c r="P317" s="137"/>
      <c r="Q317" s="140"/>
      <c r="R317" s="137"/>
      <c r="S317" s="137"/>
      <c r="T317" s="137"/>
      <c r="U317" s="137"/>
      <c r="V317" s="137"/>
      <c r="W317" s="137"/>
      <c r="X317" s="137"/>
      <c r="Y317" s="137"/>
      <c r="Z317" s="137"/>
      <c r="AA317" s="137"/>
      <c r="AB317" s="137"/>
      <c r="AC317" s="137"/>
      <c r="AD317" s="137"/>
      <c r="AE317" s="137"/>
      <c r="AF317" s="137"/>
      <c r="AG317" s="137"/>
      <c r="AH317" s="137"/>
      <c r="AI317" s="137"/>
      <c r="AJ317" s="137"/>
      <c r="AK317" s="137"/>
      <c r="AL317" s="137"/>
      <c r="AM317" s="137"/>
      <c r="AN317" s="137"/>
      <c r="AO317" s="137"/>
      <c r="AP317" s="137"/>
      <c r="AQ317" s="137"/>
      <c r="AR317" s="137"/>
      <c r="AS317" s="137"/>
    </row>
    <row r="318" ht="18.0" customHeight="1">
      <c r="A318" s="137"/>
      <c r="B318" s="137"/>
      <c r="C318" s="137"/>
      <c r="D318" s="137"/>
      <c r="E318" s="137"/>
      <c r="F318" s="137"/>
      <c r="G318" s="138"/>
      <c r="H318" s="139"/>
      <c r="I318" s="137"/>
      <c r="J318" s="137"/>
      <c r="K318" s="137"/>
      <c r="L318" s="137"/>
      <c r="M318" s="137"/>
      <c r="N318" s="137"/>
      <c r="O318" s="137"/>
      <c r="P318" s="137"/>
      <c r="Q318" s="140"/>
      <c r="R318" s="137"/>
      <c r="S318" s="137"/>
      <c r="T318" s="137"/>
      <c r="U318" s="137"/>
      <c r="V318" s="137"/>
      <c r="W318" s="137"/>
      <c r="X318" s="137"/>
      <c r="Y318" s="137"/>
      <c r="Z318" s="137"/>
      <c r="AA318" s="137"/>
      <c r="AB318" s="137"/>
      <c r="AC318" s="137"/>
      <c r="AD318" s="137"/>
      <c r="AE318" s="137"/>
      <c r="AF318" s="137"/>
      <c r="AG318" s="137"/>
      <c r="AH318" s="137"/>
      <c r="AI318" s="137"/>
      <c r="AJ318" s="137"/>
      <c r="AK318" s="137"/>
      <c r="AL318" s="137"/>
      <c r="AM318" s="137"/>
      <c r="AN318" s="137"/>
      <c r="AO318" s="137"/>
      <c r="AP318" s="137"/>
      <c r="AQ318" s="137"/>
      <c r="AR318" s="137"/>
      <c r="AS318" s="137"/>
    </row>
    <row r="319" ht="18.0" customHeight="1">
      <c r="A319" s="137"/>
      <c r="B319" s="137"/>
      <c r="C319" s="137"/>
      <c r="D319" s="137"/>
      <c r="E319" s="137"/>
      <c r="F319" s="137"/>
      <c r="G319" s="138"/>
      <c r="H319" s="139"/>
      <c r="I319" s="137"/>
      <c r="J319" s="137"/>
      <c r="K319" s="137"/>
      <c r="L319" s="137"/>
      <c r="M319" s="137"/>
      <c r="N319" s="137"/>
      <c r="O319" s="137"/>
      <c r="P319" s="137"/>
      <c r="Q319" s="140"/>
      <c r="R319" s="137"/>
      <c r="S319" s="137"/>
      <c r="T319" s="137"/>
      <c r="U319" s="137"/>
      <c r="V319" s="137"/>
      <c r="W319" s="137"/>
      <c r="X319" s="137"/>
      <c r="Y319" s="137"/>
      <c r="Z319" s="137"/>
      <c r="AA319" s="137"/>
      <c r="AB319" s="137"/>
      <c r="AC319" s="137"/>
      <c r="AD319" s="137"/>
      <c r="AE319" s="137"/>
      <c r="AF319" s="137"/>
      <c r="AG319" s="137"/>
      <c r="AH319" s="137"/>
      <c r="AI319" s="137"/>
      <c r="AJ319" s="137"/>
      <c r="AK319" s="137"/>
      <c r="AL319" s="137"/>
      <c r="AM319" s="137"/>
      <c r="AN319" s="137"/>
      <c r="AO319" s="137"/>
      <c r="AP319" s="137"/>
      <c r="AQ319" s="137"/>
      <c r="AR319" s="137"/>
      <c r="AS319" s="137"/>
    </row>
    <row r="320" ht="18.0" customHeight="1">
      <c r="A320" s="137"/>
      <c r="B320" s="137"/>
      <c r="C320" s="137"/>
      <c r="D320" s="137"/>
      <c r="E320" s="137"/>
      <c r="F320" s="137"/>
      <c r="G320" s="138"/>
      <c r="H320" s="139"/>
      <c r="I320" s="137"/>
      <c r="J320" s="137"/>
      <c r="K320" s="137"/>
      <c r="L320" s="137"/>
      <c r="M320" s="137"/>
      <c r="N320" s="137"/>
      <c r="O320" s="137"/>
      <c r="P320" s="137"/>
      <c r="Q320" s="140"/>
      <c r="R320" s="137"/>
      <c r="S320" s="137"/>
      <c r="T320" s="137"/>
      <c r="U320" s="137"/>
      <c r="V320" s="137"/>
      <c r="W320" s="137"/>
      <c r="X320" s="137"/>
      <c r="Y320" s="137"/>
      <c r="Z320" s="137"/>
      <c r="AA320" s="137"/>
      <c r="AB320" s="137"/>
      <c r="AC320" s="137"/>
      <c r="AD320" s="137"/>
      <c r="AE320" s="137"/>
      <c r="AF320" s="137"/>
      <c r="AG320" s="137"/>
      <c r="AH320" s="137"/>
      <c r="AI320" s="137"/>
      <c r="AJ320" s="137"/>
      <c r="AK320" s="137"/>
      <c r="AL320" s="137"/>
      <c r="AM320" s="137"/>
      <c r="AN320" s="137"/>
      <c r="AO320" s="137"/>
      <c r="AP320" s="137"/>
      <c r="AQ320" s="137"/>
      <c r="AR320" s="137"/>
      <c r="AS320" s="137"/>
    </row>
    <row r="321" ht="18.0" customHeight="1">
      <c r="A321" s="137"/>
      <c r="B321" s="137"/>
      <c r="C321" s="137"/>
      <c r="D321" s="137"/>
      <c r="E321" s="137"/>
      <c r="F321" s="137"/>
      <c r="G321" s="138"/>
      <c r="H321" s="139"/>
      <c r="I321" s="137"/>
      <c r="J321" s="137"/>
      <c r="K321" s="137"/>
      <c r="L321" s="137"/>
      <c r="M321" s="137"/>
      <c r="N321" s="137"/>
      <c r="O321" s="137"/>
      <c r="P321" s="137"/>
      <c r="Q321" s="140"/>
      <c r="R321" s="137"/>
      <c r="S321" s="137"/>
      <c r="T321" s="137"/>
      <c r="U321" s="137"/>
      <c r="V321" s="137"/>
      <c r="W321" s="137"/>
      <c r="X321" s="137"/>
      <c r="Y321" s="137"/>
      <c r="Z321" s="137"/>
      <c r="AA321" s="137"/>
      <c r="AB321" s="137"/>
      <c r="AC321" s="137"/>
      <c r="AD321" s="137"/>
      <c r="AE321" s="137"/>
      <c r="AF321" s="137"/>
      <c r="AG321" s="137"/>
      <c r="AH321" s="137"/>
      <c r="AI321" s="137"/>
      <c r="AJ321" s="137"/>
      <c r="AK321" s="137"/>
      <c r="AL321" s="137"/>
      <c r="AM321" s="137"/>
      <c r="AN321" s="137"/>
      <c r="AO321" s="137"/>
      <c r="AP321" s="137"/>
      <c r="AQ321" s="137"/>
      <c r="AR321" s="137"/>
      <c r="AS321" s="137"/>
    </row>
    <row r="322" ht="18.0" customHeight="1">
      <c r="A322" s="137"/>
      <c r="B322" s="137"/>
      <c r="C322" s="137"/>
      <c r="D322" s="137"/>
      <c r="E322" s="137"/>
      <c r="F322" s="137"/>
      <c r="G322" s="138"/>
      <c r="H322" s="139"/>
      <c r="I322" s="137"/>
      <c r="J322" s="137"/>
      <c r="K322" s="137"/>
      <c r="L322" s="137"/>
      <c r="M322" s="137"/>
      <c r="N322" s="137"/>
      <c r="O322" s="137"/>
      <c r="P322" s="137"/>
      <c r="Q322" s="140"/>
      <c r="R322" s="137"/>
      <c r="S322" s="137"/>
      <c r="T322" s="137"/>
      <c r="U322" s="137"/>
      <c r="V322" s="137"/>
      <c r="W322" s="137"/>
      <c r="X322" s="137"/>
      <c r="Y322" s="137"/>
      <c r="Z322" s="137"/>
      <c r="AA322" s="137"/>
      <c r="AB322" s="137"/>
      <c r="AC322" s="137"/>
      <c r="AD322" s="137"/>
      <c r="AE322" s="137"/>
      <c r="AF322" s="137"/>
      <c r="AG322" s="137"/>
      <c r="AH322" s="137"/>
      <c r="AI322" s="137"/>
      <c r="AJ322" s="137"/>
      <c r="AK322" s="137"/>
      <c r="AL322" s="137"/>
      <c r="AM322" s="137"/>
      <c r="AN322" s="137"/>
      <c r="AO322" s="137"/>
      <c r="AP322" s="137"/>
      <c r="AQ322" s="137"/>
      <c r="AR322" s="137"/>
      <c r="AS322" s="137"/>
    </row>
    <row r="323" ht="18.0" customHeight="1">
      <c r="A323" s="137"/>
      <c r="B323" s="137"/>
      <c r="C323" s="137"/>
      <c r="D323" s="137"/>
      <c r="E323" s="137"/>
      <c r="F323" s="137"/>
      <c r="G323" s="138"/>
      <c r="H323" s="139"/>
      <c r="I323" s="137"/>
      <c r="J323" s="137"/>
      <c r="K323" s="137"/>
      <c r="L323" s="137"/>
      <c r="M323" s="137"/>
      <c r="N323" s="137"/>
      <c r="O323" s="137"/>
      <c r="P323" s="137"/>
      <c r="Q323" s="140"/>
      <c r="R323" s="137"/>
      <c r="S323" s="137"/>
      <c r="T323" s="137"/>
      <c r="U323" s="137"/>
      <c r="V323" s="137"/>
      <c r="W323" s="137"/>
      <c r="X323" s="137"/>
      <c r="Y323" s="137"/>
      <c r="Z323" s="137"/>
      <c r="AA323" s="137"/>
      <c r="AB323" s="137"/>
      <c r="AC323" s="137"/>
      <c r="AD323" s="137"/>
      <c r="AE323" s="137"/>
      <c r="AF323" s="137"/>
      <c r="AG323" s="137"/>
      <c r="AH323" s="137"/>
      <c r="AI323" s="137"/>
      <c r="AJ323" s="137"/>
      <c r="AK323" s="137"/>
      <c r="AL323" s="137"/>
      <c r="AM323" s="137"/>
      <c r="AN323" s="137"/>
      <c r="AO323" s="137"/>
      <c r="AP323" s="137"/>
      <c r="AQ323" s="137"/>
      <c r="AR323" s="137"/>
      <c r="AS323" s="137"/>
    </row>
    <row r="324" ht="18.0" customHeight="1">
      <c r="A324" s="137"/>
      <c r="B324" s="137"/>
      <c r="C324" s="137"/>
      <c r="D324" s="137"/>
      <c r="E324" s="137"/>
      <c r="F324" s="137"/>
      <c r="G324" s="138"/>
      <c r="H324" s="139"/>
      <c r="I324" s="137"/>
      <c r="J324" s="137"/>
      <c r="K324" s="137"/>
      <c r="L324" s="137"/>
      <c r="M324" s="137"/>
      <c r="N324" s="137"/>
      <c r="O324" s="137"/>
      <c r="P324" s="137"/>
      <c r="Q324" s="140"/>
      <c r="R324" s="137"/>
      <c r="S324" s="137"/>
      <c r="T324" s="137"/>
      <c r="U324" s="137"/>
      <c r="V324" s="137"/>
      <c r="W324" s="137"/>
      <c r="X324" s="137"/>
      <c r="Y324" s="137"/>
      <c r="Z324" s="137"/>
      <c r="AA324" s="137"/>
      <c r="AB324" s="137"/>
      <c r="AC324" s="137"/>
      <c r="AD324" s="137"/>
      <c r="AE324" s="137"/>
      <c r="AF324" s="137"/>
      <c r="AG324" s="137"/>
      <c r="AH324" s="137"/>
      <c r="AI324" s="137"/>
      <c r="AJ324" s="137"/>
      <c r="AK324" s="137"/>
      <c r="AL324" s="137"/>
      <c r="AM324" s="137"/>
      <c r="AN324" s="137"/>
      <c r="AO324" s="137"/>
      <c r="AP324" s="137"/>
      <c r="AQ324" s="137"/>
      <c r="AR324" s="137"/>
      <c r="AS324" s="137"/>
    </row>
    <row r="325" ht="18.0" customHeight="1">
      <c r="A325" s="137"/>
      <c r="B325" s="137"/>
      <c r="C325" s="137"/>
      <c r="D325" s="137"/>
      <c r="E325" s="137"/>
      <c r="F325" s="137"/>
      <c r="G325" s="138"/>
      <c r="H325" s="139"/>
      <c r="I325" s="137"/>
      <c r="J325" s="137"/>
      <c r="K325" s="137"/>
      <c r="L325" s="137"/>
      <c r="M325" s="137"/>
      <c r="N325" s="137"/>
      <c r="O325" s="137"/>
      <c r="P325" s="137"/>
      <c r="Q325" s="140"/>
      <c r="R325" s="137"/>
      <c r="S325" s="137"/>
      <c r="T325" s="137"/>
      <c r="U325" s="137"/>
      <c r="V325" s="137"/>
      <c r="W325" s="137"/>
      <c r="X325" s="137"/>
      <c r="Y325" s="137"/>
      <c r="Z325" s="137"/>
      <c r="AA325" s="137"/>
      <c r="AB325" s="137"/>
      <c r="AC325" s="137"/>
      <c r="AD325" s="137"/>
      <c r="AE325" s="137"/>
      <c r="AF325" s="137"/>
      <c r="AG325" s="137"/>
      <c r="AH325" s="137"/>
      <c r="AI325" s="137"/>
      <c r="AJ325" s="137"/>
      <c r="AK325" s="137"/>
      <c r="AL325" s="137"/>
      <c r="AM325" s="137"/>
      <c r="AN325" s="137"/>
      <c r="AO325" s="137"/>
      <c r="AP325" s="137"/>
      <c r="AQ325" s="137"/>
      <c r="AR325" s="137"/>
      <c r="AS325" s="137"/>
    </row>
    <row r="326" ht="18.0" customHeight="1">
      <c r="A326" s="137"/>
      <c r="B326" s="137"/>
      <c r="C326" s="137"/>
      <c r="D326" s="137"/>
      <c r="E326" s="137"/>
      <c r="F326" s="137"/>
      <c r="G326" s="138"/>
      <c r="H326" s="139"/>
      <c r="I326" s="137"/>
      <c r="J326" s="137"/>
      <c r="K326" s="137"/>
      <c r="L326" s="137"/>
      <c r="M326" s="137"/>
      <c r="N326" s="137"/>
      <c r="O326" s="137"/>
      <c r="P326" s="137"/>
      <c r="Q326" s="140"/>
      <c r="R326" s="137"/>
      <c r="S326" s="137"/>
      <c r="T326" s="137"/>
      <c r="U326" s="137"/>
      <c r="V326" s="137"/>
      <c r="W326" s="137"/>
      <c r="X326" s="137"/>
      <c r="Y326" s="137"/>
      <c r="Z326" s="137"/>
      <c r="AA326" s="137"/>
      <c r="AB326" s="137"/>
      <c r="AC326" s="137"/>
      <c r="AD326" s="137"/>
      <c r="AE326" s="137"/>
      <c r="AF326" s="137"/>
      <c r="AG326" s="137"/>
      <c r="AH326" s="137"/>
      <c r="AI326" s="137"/>
      <c r="AJ326" s="137"/>
      <c r="AK326" s="137"/>
      <c r="AL326" s="137"/>
      <c r="AM326" s="137"/>
      <c r="AN326" s="137"/>
      <c r="AO326" s="137"/>
      <c r="AP326" s="137"/>
      <c r="AQ326" s="137"/>
      <c r="AR326" s="137"/>
      <c r="AS326" s="137"/>
    </row>
    <row r="327" ht="18.0" customHeight="1">
      <c r="A327" s="137"/>
      <c r="B327" s="137"/>
      <c r="C327" s="137"/>
      <c r="D327" s="137"/>
      <c r="E327" s="137"/>
      <c r="F327" s="137"/>
      <c r="G327" s="138"/>
      <c r="H327" s="139"/>
      <c r="I327" s="137"/>
      <c r="J327" s="137"/>
      <c r="K327" s="137"/>
      <c r="L327" s="137"/>
      <c r="M327" s="137"/>
      <c r="N327" s="137"/>
      <c r="O327" s="137"/>
      <c r="P327" s="137"/>
      <c r="Q327" s="140"/>
      <c r="R327" s="137"/>
      <c r="S327" s="137"/>
      <c r="T327" s="137"/>
      <c r="U327" s="137"/>
      <c r="V327" s="137"/>
      <c r="W327" s="137"/>
      <c r="X327" s="137"/>
      <c r="Y327" s="137"/>
      <c r="Z327" s="137"/>
      <c r="AA327" s="137"/>
      <c r="AB327" s="137"/>
      <c r="AC327" s="137"/>
      <c r="AD327" s="137"/>
      <c r="AE327" s="137"/>
      <c r="AF327" s="137"/>
      <c r="AG327" s="137"/>
      <c r="AH327" s="137"/>
      <c r="AI327" s="137"/>
      <c r="AJ327" s="137"/>
      <c r="AK327" s="137"/>
      <c r="AL327" s="137"/>
      <c r="AM327" s="137"/>
      <c r="AN327" s="137"/>
      <c r="AO327" s="137"/>
      <c r="AP327" s="137"/>
      <c r="AQ327" s="137"/>
      <c r="AR327" s="137"/>
      <c r="AS327" s="137"/>
    </row>
    <row r="328" ht="18.0" customHeight="1">
      <c r="A328" s="137"/>
      <c r="B328" s="137"/>
      <c r="C328" s="137"/>
      <c r="D328" s="137"/>
      <c r="E328" s="137"/>
      <c r="F328" s="137"/>
      <c r="G328" s="138"/>
      <c r="H328" s="139"/>
      <c r="I328" s="137"/>
      <c r="J328" s="137"/>
      <c r="K328" s="137"/>
      <c r="L328" s="137"/>
      <c r="M328" s="137"/>
      <c r="N328" s="137"/>
      <c r="O328" s="137"/>
      <c r="P328" s="137"/>
      <c r="Q328" s="140"/>
      <c r="R328" s="137"/>
      <c r="S328" s="137"/>
      <c r="T328" s="137"/>
      <c r="U328" s="137"/>
      <c r="V328" s="137"/>
      <c r="W328" s="137"/>
      <c r="X328" s="137"/>
      <c r="Y328" s="137"/>
      <c r="Z328" s="137"/>
      <c r="AA328" s="137"/>
      <c r="AB328" s="137"/>
      <c r="AC328" s="137"/>
      <c r="AD328" s="137"/>
      <c r="AE328" s="137"/>
      <c r="AF328" s="137"/>
      <c r="AG328" s="137"/>
      <c r="AH328" s="137"/>
      <c r="AI328" s="137"/>
      <c r="AJ328" s="137"/>
      <c r="AK328" s="137"/>
      <c r="AL328" s="137"/>
      <c r="AM328" s="137"/>
      <c r="AN328" s="137"/>
      <c r="AO328" s="137"/>
      <c r="AP328" s="137"/>
      <c r="AQ328" s="137"/>
      <c r="AR328" s="137"/>
      <c r="AS328" s="137"/>
    </row>
    <row r="329" ht="18.0" customHeight="1">
      <c r="A329" s="137"/>
      <c r="B329" s="137"/>
      <c r="C329" s="137"/>
      <c r="D329" s="137"/>
      <c r="E329" s="137"/>
      <c r="F329" s="137"/>
      <c r="G329" s="138"/>
      <c r="H329" s="139"/>
      <c r="I329" s="137"/>
      <c r="J329" s="137"/>
      <c r="K329" s="137"/>
      <c r="L329" s="137"/>
      <c r="M329" s="137"/>
      <c r="N329" s="137"/>
      <c r="O329" s="137"/>
      <c r="P329" s="137"/>
      <c r="Q329" s="140"/>
      <c r="R329" s="137"/>
      <c r="S329" s="137"/>
      <c r="T329" s="137"/>
      <c r="U329" s="137"/>
      <c r="V329" s="137"/>
      <c r="W329" s="137"/>
      <c r="X329" s="137"/>
      <c r="Y329" s="137"/>
      <c r="Z329" s="137"/>
      <c r="AA329" s="137"/>
      <c r="AB329" s="137"/>
      <c r="AC329" s="137"/>
      <c r="AD329" s="137"/>
      <c r="AE329" s="137"/>
      <c r="AF329" s="137"/>
      <c r="AG329" s="137"/>
      <c r="AH329" s="137"/>
      <c r="AI329" s="137"/>
      <c r="AJ329" s="137"/>
      <c r="AK329" s="137"/>
      <c r="AL329" s="137"/>
      <c r="AM329" s="137"/>
      <c r="AN329" s="137"/>
      <c r="AO329" s="137"/>
      <c r="AP329" s="137"/>
      <c r="AQ329" s="137"/>
      <c r="AR329" s="137"/>
      <c r="AS329" s="137"/>
    </row>
    <row r="330" ht="18.0" customHeight="1">
      <c r="A330" s="137"/>
      <c r="B330" s="137"/>
      <c r="C330" s="137"/>
      <c r="D330" s="137"/>
      <c r="E330" s="137"/>
      <c r="F330" s="137"/>
      <c r="G330" s="138"/>
      <c r="H330" s="139"/>
      <c r="I330" s="137"/>
      <c r="J330" s="137"/>
      <c r="K330" s="137"/>
      <c r="L330" s="137"/>
      <c r="M330" s="137"/>
      <c r="N330" s="137"/>
      <c r="O330" s="137"/>
      <c r="P330" s="137"/>
      <c r="Q330" s="140"/>
      <c r="R330" s="137"/>
      <c r="S330" s="137"/>
      <c r="T330" s="137"/>
      <c r="U330" s="137"/>
      <c r="V330" s="137"/>
      <c r="W330" s="137"/>
      <c r="X330" s="137"/>
      <c r="Y330" s="137"/>
      <c r="Z330" s="137"/>
      <c r="AA330" s="137"/>
      <c r="AB330" s="137"/>
      <c r="AC330" s="137"/>
      <c r="AD330" s="137"/>
      <c r="AE330" s="137"/>
      <c r="AF330" s="137"/>
      <c r="AG330" s="137"/>
      <c r="AH330" s="137"/>
      <c r="AI330" s="137"/>
      <c r="AJ330" s="137"/>
      <c r="AK330" s="137"/>
      <c r="AL330" s="137"/>
      <c r="AM330" s="137"/>
      <c r="AN330" s="137"/>
      <c r="AO330" s="137"/>
      <c r="AP330" s="137"/>
      <c r="AQ330" s="137"/>
      <c r="AR330" s="137"/>
      <c r="AS330" s="137"/>
    </row>
    <row r="331" ht="18.0" customHeight="1">
      <c r="A331" s="137"/>
      <c r="B331" s="137"/>
      <c r="C331" s="137"/>
      <c r="D331" s="137"/>
      <c r="E331" s="137"/>
      <c r="F331" s="137"/>
      <c r="G331" s="138"/>
      <c r="H331" s="139"/>
      <c r="I331" s="137"/>
      <c r="J331" s="137"/>
      <c r="K331" s="137"/>
      <c r="L331" s="137"/>
      <c r="M331" s="137"/>
      <c r="N331" s="137"/>
      <c r="O331" s="137"/>
      <c r="P331" s="137"/>
      <c r="Q331" s="140"/>
      <c r="R331" s="137"/>
      <c r="S331" s="137"/>
      <c r="T331" s="137"/>
      <c r="U331" s="137"/>
      <c r="V331" s="137"/>
      <c r="W331" s="137"/>
      <c r="X331" s="137"/>
      <c r="Y331" s="137"/>
      <c r="Z331" s="137"/>
      <c r="AA331" s="137"/>
      <c r="AB331" s="137"/>
      <c r="AC331" s="137"/>
      <c r="AD331" s="137"/>
      <c r="AE331" s="137"/>
      <c r="AF331" s="137"/>
      <c r="AG331" s="137"/>
      <c r="AH331" s="137"/>
      <c r="AI331" s="137"/>
      <c r="AJ331" s="137"/>
      <c r="AK331" s="137"/>
      <c r="AL331" s="137"/>
      <c r="AM331" s="137"/>
      <c r="AN331" s="137"/>
      <c r="AO331" s="137"/>
      <c r="AP331" s="137"/>
      <c r="AQ331" s="137"/>
      <c r="AR331" s="137"/>
      <c r="AS331" s="137"/>
    </row>
    <row r="332" ht="18.0" customHeight="1">
      <c r="A332" s="137"/>
      <c r="B332" s="137"/>
      <c r="C332" s="137"/>
      <c r="D332" s="137"/>
      <c r="E332" s="137"/>
      <c r="F332" s="137"/>
      <c r="G332" s="138"/>
      <c r="H332" s="139"/>
      <c r="I332" s="137"/>
      <c r="J332" s="137"/>
      <c r="K332" s="137"/>
      <c r="L332" s="137"/>
      <c r="M332" s="137"/>
      <c r="N332" s="137"/>
      <c r="O332" s="137"/>
      <c r="P332" s="137"/>
      <c r="Q332" s="140"/>
      <c r="R332" s="137"/>
      <c r="S332" s="137"/>
      <c r="T332" s="137"/>
      <c r="U332" s="137"/>
      <c r="V332" s="137"/>
      <c r="W332" s="137"/>
      <c r="X332" s="137"/>
      <c r="Y332" s="137"/>
      <c r="Z332" s="137"/>
      <c r="AA332" s="137"/>
      <c r="AB332" s="137"/>
      <c r="AC332" s="137"/>
      <c r="AD332" s="137"/>
      <c r="AE332" s="137"/>
      <c r="AF332" s="137"/>
      <c r="AG332" s="137"/>
      <c r="AH332" s="137"/>
      <c r="AI332" s="137"/>
      <c r="AJ332" s="137"/>
      <c r="AK332" s="137"/>
      <c r="AL332" s="137"/>
      <c r="AM332" s="137"/>
      <c r="AN332" s="137"/>
      <c r="AO332" s="137"/>
      <c r="AP332" s="137"/>
      <c r="AQ332" s="137"/>
      <c r="AR332" s="137"/>
      <c r="AS332" s="137"/>
    </row>
    <row r="333" ht="18.0" customHeight="1">
      <c r="A333" s="137"/>
      <c r="B333" s="137"/>
      <c r="C333" s="137"/>
      <c r="D333" s="137"/>
      <c r="E333" s="137"/>
      <c r="F333" s="137"/>
      <c r="G333" s="138"/>
      <c r="H333" s="139"/>
      <c r="I333" s="137"/>
      <c r="J333" s="137"/>
      <c r="K333" s="137"/>
      <c r="L333" s="137"/>
      <c r="M333" s="137"/>
      <c r="N333" s="137"/>
      <c r="O333" s="137"/>
      <c r="P333" s="137"/>
      <c r="Q333" s="140"/>
      <c r="R333" s="137"/>
      <c r="S333" s="137"/>
      <c r="T333" s="137"/>
      <c r="U333" s="137"/>
      <c r="V333" s="137"/>
      <c r="W333" s="137"/>
      <c r="X333" s="137"/>
      <c r="Y333" s="137"/>
      <c r="Z333" s="137"/>
      <c r="AA333" s="137"/>
      <c r="AB333" s="137"/>
      <c r="AC333" s="137"/>
      <c r="AD333" s="137"/>
      <c r="AE333" s="137"/>
      <c r="AF333" s="137"/>
      <c r="AG333" s="137"/>
      <c r="AH333" s="137"/>
      <c r="AI333" s="137"/>
      <c r="AJ333" s="137"/>
      <c r="AK333" s="137"/>
      <c r="AL333" s="137"/>
      <c r="AM333" s="137"/>
      <c r="AN333" s="137"/>
      <c r="AO333" s="137"/>
      <c r="AP333" s="137"/>
      <c r="AQ333" s="137"/>
      <c r="AR333" s="137"/>
      <c r="AS333" s="137"/>
    </row>
    <row r="334" ht="18.0" customHeight="1">
      <c r="A334" s="137"/>
      <c r="B334" s="137"/>
      <c r="C334" s="137"/>
      <c r="D334" s="137"/>
      <c r="E334" s="137"/>
      <c r="F334" s="137"/>
      <c r="G334" s="138"/>
      <c r="H334" s="139"/>
      <c r="I334" s="137"/>
      <c r="J334" s="137"/>
      <c r="K334" s="137"/>
      <c r="L334" s="137"/>
      <c r="M334" s="137"/>
      <c r="N334" s="137"/>
      <c r="O334" s="137"/>
      <c r="P334" s="137"/>
      <c r="Q334" s="140"/>
      <c r="R334" s="137"/>
      <c r="S334" s="137"/>
      <c r="T334" s="137"/>
      <c r="U334" s="137"/>
      <c r="V334" s="137"/>
      <c r="W334" s="137"/>
      <c r="X334" s="137"/>
      <c r="Y334" s="137"/>
      <c r="Z334" s="137"/>
      <c r="AA334" s="137"/>
      <c r="AB334" s="137"/>
      <c r="AC334" s="137"/>
      <c r="AD334" s="137"/>
      <c r="AE334" s="137"/>
      <c r="AF334" s="137"/>
      <c r="AG334" s="137"/>
      <c r="AH334" s="137"/>
      <c r="AI334" s="137"/>
      <c r="AJ334" s="137"/>
      <c r="AK334" s="137"/>
      <c r="AL334" s="137"/>
      <c r="AM334" s="137"/>
      <c r="AN334" s="137"/>
      <c r="AO334" s="137"/>
      <c r="AP334" s="137"/>
      <c r="AQ334" s="137"/>
      <c r="AR334" s="137"/>
      <c r="AS334" s="137"/>
    </row>
    <row r="335" ht="18.0" customHeight="1">
      <c r="A335" s="137"/>
      <c r="B335" s="137"/>
      <c r="C335" s="137"/>
      <c r="D335" s="137"/>
      <c r="E335" s="137"/>
      <c r="F335" s="137"/>
      <c r="G335" s="138"/>
      <c r="H335" s="139"/>
      <c r="I335" s="137"/>
      <c r="J335" s="137"/>
      <c r="K335" s="137"/>
      <c r="L335" s="137"/>
      <c r="M335" s="137"/>
      <c r="N335" s="137"/>
      <c r="O335" s="137"/>
      <c r="P335" s="137"/>
      <c r="Q335" s="140"/>
      <c r="R335" s="137"/>
      <c r="S335" s="137"/>
      <c r="T335" s="137"/>
      <c r="U335" s="137"/>
      <c r="V335" s="137"/>
      <c r="W335" s="137"/>
      <c r="X335" s="137"/>
      <c r="Y335" s="137"/>
      <c r="Z335" s="137"/>
      <c r="AA335" s="137"/>
      <c r="AB335" s="137"/>
      <c r="AC335" s="137"/>
      <c r="AD335" s="137"/>
      <c r="AE335" s="137"/>
      <c r="AF335" s="137"/>
      <c r="AG335" s="137"/>
      <c r="AH335" s="137"/>
      <c r="AI335" s="137"/>
      <c r="AJ335" s="137"/>
      <c r="AK335" s="137"/>
      <c r="AL335" s="137"/>
      <c r="AM335" s="137"/>
      <c r="AN335" s="137"/>
      <c r="AO335" s="137"/>
      <c r="AP335" s="137"/>
      <c r="AQ335" s="137"/>
      <c r="AR335" s="137"/>
      <c r="AS335" s="137"/>
    </row>
    <row r="336" ht="18.0" customHeight="1">
      <c r="A336" s="137"/>
      <c r="B336" s="137"/>
      <c r="C336" s="137"/>
      <c r="D336" s="137"/>
      <c r="E336" s="137"/>
      <c r="F336" s="137"/>
      <c r="G336" s="138"/>
      <c r="H336" s="139"/>
      <c r="I336" s="137"/>
      <c r="J336" s="137"/>
      <c r="K336" s="137"/>
      <c r="L336" s="137"/>
      <c r="M336" s="137"/>
      <c r="N336" s="137"/>
      <c r="O336" s="137"/>
      <c r="P336" s="137"/>
      <c r="Q336" s="140"/>
      <c r="R336" s="137"/>
      <c r="S336" s="137"/>
      <c r="T336" s="137"/>
      <c r="U336" s="137"/>
      <c r="V336" s="137"/>
      <c r="W336" s="137"/>
      <c r="X336" s="137"/>
      <c r="Y336" s="137"/>
      <c r="Z336" s="137"/>
      <c r="AA336" s="137"/>
      <c r="AB336" s="137"/>
      <c r="AC336" s="137"/>
      <c r="AD336" s="137"/>
      <c r="AE336" s="137"/>
      <c r="AF336" s="137"/>
      <c r="AG336" s="137"/>
      <c r="AH336" s="137"/>
      <c r="AI336" s="137"/>
      <c r="AJ336" s="137"/>
      <c r="AK336" s="137"/>
      <c r="AL336" s="137"/>
      <c r="AM336" s="137"/>
      <c r="AN336" s="137"/>
      <c r="AO336" s="137"/>
      <c r="AP336" s="137"/>
      <c r="AQ336" s="137"/>
      <c r="AR336" s="137"/>
      <c r="AS336" s="137"/>
    </row>
    <row r="337" ht="18.0" customHeight="1">
      <c r="A337" s="137"/>
      <c r="B337" s="137"/>
      <c r="C337" s="137"/>
      <c r="D337" s="137"/>
      <c r="E337" s="137"/>
      <c r="F337" s="137"/>
      <c r="G337" s="138"/>
      <c r="H337" s="139"/>
      <c r="I337" s="137"/>
      <c r="J337" s="137"/>
      <c r="K337" s="137"/>
      <c r="L337" s="137"/>
      <c r="M337" s="137"/>
      <c r="N337" s="137"/>
      <c r="O337" s="137"/>
      <c r="P337" s="137"/>
      <c r="Q337" s="140"/>
      <c r="R337" s="137"/>
      <c r="S337" s="137"/>
      <c r="T337" s="137"/>
      <c r="U337" s="137"/>
      <c r="V337" s="137"/>
      <c r="W337" s="137"/>
      <c r="X337" s="137"/>
      <c r="Y337" s="137"/>
      <c r="Z337" s="137"/>
      <c r="AA337" s="137"/>
      <c r="AB337" s="137"/>
      <c r="AC337" s="137"/>
      <c r="AD337" s="137"/>
      <c r="AE337" s="137"/>
      <c r="AF337" s="137"/>
      <c r="AG337" s="137"/>
      <c r="AH337" s="137"/>
      <c r="AI337" s="137"/>
      <c r="AJ337" s="137"/>
      <c r="AK337" s="137"/>
      <c r="AL337" s="137"/>
      <c r="AM337" s="137"/>
      <c r="AN337" s="137"/>
      <c r="AO337" s="137"/>
      <c r="AP337" s="137"/>
      <c r="AQ337" s="137"/>
      <c r="AR337" s="137"/>
      <c r="AS337" s="137"/>
    </row>
    <row r="338" ht="18.0" customHeight="1">
      <c r="A338" s="137"/>
      <c r="B338" s="137"/>
      <c r="C338" s="137"/>
      <c r="D338" s="137"/>
      <c r="E338" s="137"/>
      <c r="F338" s="137"/>
      <c r="G338" s="138"/>
      <c r="H338" s="139"/>
      <c r="I338" s="137"/>
      <c r="J338" s="137"/>
      <c r="K338" s="137"/>
      <c r="L338" s="137"/>
      <c r="M338" s="137"/>
      <c r="N338" s="137"/>
      <c r="O338" s="137"/>
      <c r="P338" s="137"/>
      <c r="Q338" s="140"/>
      <c r="R338" s="137"/>
      <c r="S338" s="137"/>
      <c r="T338" s="137"/>
      <c r="U338" s="137"/>
      <c r="V338" s="137"/>
      <c r="W338" s="137"/>
      <c r="X338" s="137"/>
      <c r="Y338" s="137"/>
      <c r="Z338" s="137"/>
      <c r="AA338" s="137"/>
      <c r="AB338" s="137"/>
      <c r="AC338" s="137"/>
      <c r="AD338" s="137"/>
      <c r="AE338" s="137"/>
      <c r="AF338" s="137"/>
      <c r="AG338" s="137"/>
      <c r="AH338" s="137"/>
      <c r="AI338" s="137"/>
      <c r="AJ338" s="137"/>
      <c r="AK338" s="137"/>
      <c r="AL338" s="137"/>
      <c r="AM338" s="137"/>
      <c r="AN338" s="137"/>
      <c r="AO338" s="137"/>
      <c r="AP338" s="137"/>
      <c r="AQ338" s="137"/>
      <c r="AR338" s="137"/>
      <c r="AS338" s="137"/>
    </row>
    <row r="339" ht="18.0" customHeight="1">
      <c r="A339" s="137"/>
      <c r="B339" s="137"/>
      <c r="C339" s="137"/>
      <c r="D339" s="137"/>
      <c r="E339" s="137"/>
      <c r="F339" s="137"/>
      <c r="G339" s="138"/>
      <c r="H339" s="139"/>
      <c r="I339" s="137"/>
      <c r="J339" s="137"/>
      <c r="K339" s="137"/>
      <c r="L339" s="137"/>
      <c r="M339" s="137"/>
      <c r="N339" s="137"/>
      <c r="O339" s="137"/>
      <c r="P339" s="137"/>
      <c r="Q339" s="140"/>
      <c r="R339" s="137"/>
      <c r="S339" s="137"/>
      <c r="T339" s="137"/>
      <c r="U339" s="137"/>
      <c r="V339" s="137"/>
      <c r="W339" s="137"/>
      <c r="X339" s="137"/>
      <c r="Y339" s="137"/>
      <c r="Z339" s="137"/>
      <c r="AA339" s="137"/>
      <c r="AB339" s="137"/>
      <c r="AC339" s="137"/>
      <c r="AD339" s="137"/>
      <c r="AE339" s="137"/>
      <c r="AF339" s="137"/>
      <c r="AG339" s="137"/>
      <c r="AH339" s="137"/>
      <c r="AI339" s="137"/>
      <c r="AJ339" s="137"/>
      <c r="AK339" s="137"/>
      <c r="AL339" s="137"/>
      <c r="AM339" s="137"/>
      <c r="AN339" s="137"/>
      <c r="AO339" s="137"/>
      <c r="AP339" s="137"/>
      <c r="AQ339" s="137"/>
      <c r="AR339" s="137"/>
      <c r="AS339" s="137"/>
    </row>
    <row r="340" ht="18.0" customHeight="1">
      <c r="A340" s="137"/>
      <c r="B340" s="137"/>
      <c r="C340" s="137"/>
      <c r="D340" s="137"/>
      <c r="E340" s="137"/>
      <c r="F340" s="137"/>
      <c r="G340" s="138"/>
      <c r="H340" s="139"/>
      <c r="I340" s="137"/>
      <c r="J340" s="137"/>
      <c r="K340" s="137"/>
      <c r="L340" s="137"/>
      <c r="M340" s="137"/>
      <c r="N340" s="137"/>
      <c r="O340" s="137"/>
      <c r="P340" s="137"/>
      <c r="Q340" s="140"/>
      <c r="R340" s="137"/>
      <c r="S340" s="137"/>
      <c r="T340" s="137"/>
      <c r="U340" s="137"/>
      <c r="V340" s="137"/>
      <c r="W340" s="137"/>
      <c r="X340" s="137"/>
      <c r="Y340" s="137"/>
      <c r="Z340" s="137"/>
      <c r="AA340" s="137"/>
      <c r="AB340" s="137"/>
      <c r="AC340" s="137"/>
      <c r="AD340" s="137"/>
      <c r="AE340" s="137"/>
      <c r="AF340" s="137"/>
      <c r="AG340" s="137"/>
      <c r="AH340" s="137"/>
      <c r="AI340" s="137"/>
      <c r="AJ340" s="137"/>
      <c r="AK340" s="137"/>
      <c r="AL340" s="137"/>
      <c r="AM340" s="137"/>
      <c r="AN340" s="137"/>
      <c r="AO340" s="137"/>
      <c r="AP340" s="137"/>
      <c r="AQ340" s="137"/>
      <c r="AR340" s="137"/>
      <c r="AS340" s="137"/>
    </row>
    <row r="341" ht="18.0" customHeight="1">
      <c r="A341" s="137"/>
      <c r="B341" s="137"/>
      <c r="C341" s="137"/>
      <c r="D341" s="137"/>
      <c r="E341" s="137"/>
      <c r="F341" s="137"/>
      <c r="G341" s="138"/>
      <c r="H341" s="139"/>
      <c r="I341" s="137"/>
      <c r="J341" s="137"/>
      <c r="K341" s="137"/>
      <c r="L341" s="137"/>
      <c r="M341" s="137"/>
      <c r="N341" s="137"/>
      <c r="O341" s="137"/>
      <c r="P341" s="137"/>
      <c r="Q341" s="140"/>
      <c r="R341" s="137"/>
      <c r="S341" s="137"/>
      <c r="T341" s="137"/>
      <c r="U341" s="137"/>
      <c r="V341" s="137"/>
      <c r="W341" s="137"/>
      <c r="X341" s="137"/>
      <c r="Y341" s="137"/>
      <c r="Z341" s="137"/>
      <c r="AA341" s="137"/>
      <c r="AB341" s="137"/>
      <c r="AC341" s="137"/>
      <c r="AD341" s="137"/>
      <c r="AE341" s="137"/>
      <c r="AF341" s="137"/>
      <c r="AG341" s="137"/>
      <c r="AH341" s="137"/>
      <c r="AI341" s="137"/>
      <c r="AJ341" s="137"/>
      <c r="AK341" s="137"/>
      <c r="AL341" s="137"/>
      <c r="AM341" s="137"/>
      <c r="AN341" s="137"/>
      <c r="AO341" s="137"/>
      <c r="AP341" s="137"/>
      <c r="AQ341" s="137"/>
      <c r="AR341" s="137"/>
      <c r="AS341" s="137"/>
    </row>
    <row r="342" ht="18.0" customHeight="1">
      <c r="A342" s="137"/>
      <c r="B342" s="137"/>
      <c r="C342" s="137"/>
      <c r="D342" s="137"/>
      <c r="E342" s="137"/>
      <c r="F342" s="137"/>
      <c r="G342" s="138"/>
      <c r="H342" s="139"/>
      <c r="I342" s="137"/>
      <c r="J342" s="137"/>
      <c r="K342" s="137"/>
      <c r="L342" s="137"/>
      <c r="M342" s="137"/>
      <c r="N342" s="137"/>
      <c r="O342" s="137"/>
      <c r="P342" s="137"/>
      <c r="Q342" s="140"/>
      <c r="R342" s="137"/>
      <c r="S342" s="137"/>
      <c r="T342" s="137"/>
      <c r="U342" s="137"/>
      <c r="V342" s="137"/>
      <c r="W342" s="137"/>
      <c r="X342" s="137"/>
      <c r="Y342" s="137"/>
      <c r="Z342" s="137"/>
      <c r="AA342" s="137"/>
      <c r="AB342" s="137"/>
      <c r="AC342" s="137"/>
      <c r="AD342" s="137"/>
      <c r="AE342" s="137"/>
      <c r="AF342" s="137"/>
      <c r="AG342" s="137"/>
      <c r="AH342" s="137"/>
      <c r="AI342" s="137"/>
      <c r="AJ342" s="137"/>
      <c r="AK342" s="137"/>
      <c r="AL342" s="137"/>
      <c r="AM342" s="137"/>
      <c r="AN342" s="137"/>
      <c r="AO342" s="137"/>
      <c r="AP342" s="137"/>
      <c r="AQ342" s="137"/>
      <c r="AR342" s="137"/>
      <c r="AS342" s="137"/>
    </row>
    <row r="343" ht="18.0" customHeight="1">
      <c r="A343" s="137"/>
      <c r="B343" s="137"/>
      <c r="C343" s="137"/>
      <c r="D343" s="137"/>
      <c r="E343" s="137"/>
      <c r="F343" s="137"/>
      <c r="G343" s="138"/>
      <c r="H343" s="139"/>
      <c r="I343" s="137"/>
      <c r="J343" s="137"/>
      <c r="K343" s="137"/>
      <c r="L343" s="137"/>
      <c r="M343" s="137"/>
      <c r="N343" s="137"/>
      <c r="O343" s="137"/>
      <c r="P343" s="137"/>
      <c r="Q343" s="140"/>
      <c r="R343" s="137"/>
      <c r="S343" s="137"/>
      <c r="T343" s="137"/>
      <c r="U343" s="137"/>
      <c r="V343" s="137"/>
      <c r="W343" s="137"/>
      <c r="X343" s="137"/>
      <c r="Y343" s="137"/>
      <c r="Z343" s="137"/>
      <c r="AA343" s="137"/>
      <c r="AB343" s="137"/>
      <c r="AC343" s="137"/>
      <c r="AD343" s="137"/>
      <c r="AE343" s="137"/>
      <c r="AF343" s="137"/>
      <c r="AG343" s="137"/>
      <c r="AH343" s="137"/>
      <c r="AI343" s="137"/>
      <c r="AJ343" s="137"/>
      <c r="AK343" s="137"/>
      <c r="AL343" s="137"/>
      <c r="AM343" s="137"/>
      <c r="AN343" s="137"/>
      <c r="AO343" s="137"/>
      <c r="AP343" s="137"/>
      <c r="AQ343" s="137"/>
      <c r="AR343" s="137"/>
      <c r="AS343" s="137"/>
    </row>
    <row r="344" ht="18.0" customHeight="1">
      <c r="A344" s="137"/>
      <c r="B344" s="137"/>
      <c r="C344" s="137"/>
      <c r="D344" s="137"/>
      <c r="E344" s="137"/>
      <c r="F344" s="137"/>
      <c r="G344" s="138"/>
      <c r="H344" s="139"/>
      <c r="I344" s="137"/>
      <c r="J344" s="137"/>
      <c r="K344" s="137"/>
      <c r="L344" s="137"/>
      <c r="M344" s="137"/>
      <c r="N344" s="137"/>
      <c r="O344" s="137"/>
      <c r="P344" s="137"/>
      <c r="Q344" s="140"/>
      <c r="R344" s="137"/>
      <c r="S344" s="137"/>
      <c r="T344" s="137"/>
      <c r="U344" s="137"/>
      <c r="V344" s="137"/>
      <c r="W344" s="137"/>
      <c r="X344" s="137"/>
      <c r="Y344" s="137"/>
      <c r="Z344" s="137"/>
      <c r="AA344" s="137"/>
      <c r="AB344" s="137"/>
      <c r="AC344" s="137"/>
      <c r="AD344" s="137"/>
      <c r="AE344" s="137"/>
      <c r="AF344" s="137"/>
      <c r="AG344" s="137"/>
      <c r="AH344" s="137"/>
      <c r="AI344" s="137"/>
      <c r="AJ344" s="137"/>
      <c r="AK344" s="137"/>
      <c r="AL344" s="137"/>
      <c r="AM344" s="137"/>
      <c r="AN344" s="137"/>
      <c r="AO344" s="137"/>
      <c r="AP344" s="137"/>
      <c r="AQ344" s="137"/>
      <c r="AR344" s="137"/>
      <c r="AS344" s="137"/>
    </row>
    <row r="345" ht="18.0" customHeight="1">
      <c r="A345" s="137"/>
      <c r="B345" s="137"/>
      <c r="C345" s="137"/>
      <c r="D345" s="137"/>
      <c r="E345" s="137"/>
      <c r="F345" s="137"/>
      <c r="G345" s="138"/>
      <c r="H345" s="139"/>
      <c r="I345" s="137"/>
      <c r="J345" s="137"/>
      <c r="K345" s="137"/>
      <c r="L345" s="137"/>
      <c r="M345" s="137"/>
      <c r="N345" s="137"/>
      <c r="O345" s="137"/>
      <c r="P345" s="137"/>
      <c r="Q345" s="140"/>
      <c r="R345" s="137"/>
      <c r="S345" s="137"/>
      <c r="T345" s="137"/>
      <c r="U345" s="137"/>
      <c r="V345" s="137"/>
      <c r="W345" s="137"/>
      <c r="X345" s="137"/>
      <c r="Y345" s="137"/>
      <c r="Z345" s="137"/>
      <c r="AA345" s="137"/>
      <c r="AB345" s="137"/>
      <c r="AC345" s="137"/>
      <c r="AD345" s="137"/>
      <c r="AE345" s="137"/>
      <c r="AF345" s="137"/>
      <c r="AG345" s="137"/>
      <c r="AH345" s="137"/>
      <c r="AI345" s="137"/>
      <c r="AJ345" s="137"/>
      <c r="AK345" s="137"/>
      <c r="AL345" s="137"/>
      <c r="AM345" s="137"/>
      <c r="AN345" s="137"/>
      <c r="AO345" s="137"/>
      <c r="AP345" s="137"/>
      <c r="AQ345" s="137"/>
      <c r="AR345" s="137"/>
      <c r="AS345" s="137"/>
    </row>
    <row r="346" ht="18.0" customHeight="1">
      <c r="A346" s="137"/>
      <c r="B346" s="137"/>
      <c r="C346" s="137"/>
      <c r="D346" s="137"/>
      <c r="E346" s="137"/>
      <c r="F346" s="137"/>
      <c r="G346" s="138"/>
      <c r="H346" s="139"/>
      <c r="I346" s="137"/>
      <c r="J346" s="137"/>
      <c r="K346" s="137"/>
      <c r="L346" s="137"/>
      <c r="M346" s="137"/>
      <c r="N346" s="137"/>
      <c r="O346" s="137"/>
      <c r="P346" s="137"/>
      <c r="Q346" s="140"/>
      <c r="R346" s="137"/>
      <c r="S346" s="137"/>
      <c r="T346" s="137"/>
      <c r="U346" s="137"/>
      <c r="V346" s="137"/>
      <c r="W346" s="137"/>
      <c r="X346" s="137"/>
      <c r="Y346" s="137"/>
      <c r="Z346" s="137"/>
      <c r="AA346" s="137"/>
      <c r="AB346" s="137"/>
      <c r="AC346" s="137"/>
      <c r="AD346" s="137"/>
      <c r="AE346" s="137"/>
      <c r="AF346" s="137"/>
      <c r="AG346" s="137"/>
      <c r="AH346" s="137"/>
      <c r="AI346" s="137"/>
      <c r="AJ346" s="137"/>
      <c r="AK346" s="137"/>
      <c r="AL346" s="137"/>
      <c r="AM346" s="137"/>
      <c r="AN346" s="137"/>
      <c r="AO346" s="137"/>
      <c r="AP346" s="137"/>
      <c r="AQ346" s="137"/>
      <c r="AR346" s="137"/>
      <c r="AS346" s="137"/>
    </row>
    <row r="347" ht="18.0" customHeight="1">
      <c r="A347" s="137"/>
      <c r="B347" s="137"/>
      <c r="C347" s="137"/>
      <c r="D347" s="137"/>
      <c r="E347" s="137"/>
      <c r="F347" s="137"/>
      <c r="G347" s="138"/>
      <c r="H347" s="139"/>
      <c r="I347" s="137"/>
      <c r="J347" s="137"/>
      <c r="K347" s="137"/>
      <c r="L347" s="137"/>
      <c r="M347" s="137"/>
      <c r="N347" s="137"/>
      <c r="O347" s="137"/>
      <c r="P347" s="137"/>
      <c r="Q347" s="140"/>
      <c r="R347" s="137"/>
      <c r="S347" s="137"/>
      <c r="T347" s="137"/>
      <c r="U347" s="137"/>
      <c r="V347" s="137"/>
      <c r="W347" s="137"/>
      <c r="X347" s="137"/>
      <c r="Y347" s="137"/>
      <c r="Z347" s="137"/>
      <c r="AA347" s="137"/>
      <c r="AB347" s="137"/>
      <c r="AC347" s="137"/>
      <c r="AD347" s="137"/>
      <c r="AE347" s="137"/>
      <c r="AF347" s="137"/>
      <c r="AG347" s="137"/>
      <c r="AH347" s="137"/>
      <c r="AI347" s="137"/>
      <c r="AJ347" s="137"/>
      <c r="AK347" s="137"/>
      <c r="AL347" s="137"/>
      <c r="AM347" s="137"/>
      <c r="AN347" s="137"/>
      <c r="AO347" s="137"/>
      <c r="AP347" s="137"/>
      <c r="AQ347" s="137"/>
      <c r="AR347" s="137"/>
      <c r="AS347" s="137"/>
    </row>
    <row r="348" ht="18.0" customHeight="1">
      <c r="A348" s="137"/>
      <c r="B348" s="137"/>
      <c r="C348" s="137"/>
      <c r="D348" s="137"/>
      <c r="E348" s="137"/>
      <c r="F348" s="137"/>
      <c r="G348" s="138"/>
      <c r="H348" s="139"/>
      <c r="I348" s="137"/>
      <c r="J348" s="137"/>
      <c r="K348" s="137"/>
      <c r="L348" s="137"/>
      <c r="M348" s="137"/>
      <c r="N348" s="137"/>
      <c r="O348" s="137"/>
      <c r="P348" s="137"/>
      <c r="Q348" s="140"/>
      <c r="R348" s="137"/>
      <c r="S348" s="137"/>
      <c r="T348" s="137"/>
      <c r="U348" s="137"/>
      <c r="V348" s="137"/>
      <c r="W348" s="137"/>
      <c r="X348" s="137"/>
      <c r="Y348" s="137"/>
      <c r="Z348" s="137"/>
      <c r="AA348" s="137"/>
      <c r="AB348" s="137"/>
      <c r="AC348" s="137"/>
      <c r="AD348" s="137"/>
      <c r="AE348" s="137"/>
      <c r="AF348" s="137"/>
      <c r="AG348" s="137"/>
      <c r="AH348" s="137"/>
      <c r="AI348" s="137"/>
      <c r="AJ348" s="137"/>
      <c r="AK348" s="137"/>
      <c r="AL348" s="137"/>
      <c r="AM348" s="137"/>
      <c r="AN348" s="137"/>
      <c r="AO348" s="137"/>
      <c r="AP348" s="137"/>
      <c r="AQ348" s="137"/>
      <c r="AR348" s="137"/>
      <c r="AS348" s="137"/>
    </row>
    <row r="349" ht="18.0" customHeight="1">
      <c r="A349" s="137"/>
      <c r="B349" s="137"/>
      <c r="C349" s="137"/>
      <c r="D349" s="137"/>
      <c r="E349" s="137"/>
      <c r="F349" s="137"/>
      <c r="G349" s="138"/>
      <c r="H349" s="139"/>
      <c r="I349" s="137"/>
      <c r="J349" s="137"/>
      <c r="K349" s="137"/>
      <c r="L349" s="137"/>
      <c r="M349" s="137"/>
      <c r="N349" s="137"/>
      <c r="O349" s="137"/>
      <c r="P349" s="137"/>
      <c r="Q349" s="140"/>
      <c r="R349" s="137"/>
      <c r="S349" s="137"/>
      <c r="T349" s="137"/>
      <c r="U349" s="137"/>
      <c r="V349" s="137"/>
      <c r="W349" s="137"/>
      <c r="X349" s="137"/>
      <c r="Y349" s="137"/>
      <c r="Z349" s="137"/>
      <c r="AA349" s="137"/>
      <c r="AB349" s="137"/>
      <c r="AC349" s="137"/>
      <c r="AD349" s="137"/>
      <c r="AE349" s="137"/>
      <c r="AF349" s="137"/>
      <c r="AG349" s="137"/>
      <c r="AH349" s="137"/>
      <c r="AI349" s="137"/>
      <c r="AJ349" s="137"/>
      <c r="AK349" s="137"/>
      <c r="AL349" s="137"/>
      <c r="AM349" s="137"/>
      <c r="AN349" s="137"/>
      <c r="AO349" s="137"/>
      <c r="AP349" s="137"/>
      <c r="AQ349" s="137"/>
      <c r="AR349" s="137"/>
      <c r="AS349" s="137"/>
    </row>
    <row r="350" ht="18.0" customHeight="1">
      <c r="A350" s="137"/>
      <c r="B350" s="137"/>
      <c r="C350" s="137"/>
      <c r="D350" s="137"/>
      <c r="E350" s="137"/>
      <c r="F350" s="137"/>
      <c r="G350" s="138"/>
      <c r="H350" s="139"/>
      <c r="I350" s="137"/>
      <c r="J350" s="137"/>
      <c r="K350" s="137"/>
      <c r="L350" s="137"/>
      <c r="M350" s="137"/>
      <c r="N350" s="137"/>
      <c r="O350" s="137"/>
      <c r="P350" s="137"/>
      <c r="Q350" s="140"/>
      <c r="R350" s="137"/>
      <c r="S350" s="137"/>
      <c r="T350" s="137"/>
      <c r="U350" s="137"/>
      <c r="V350" s="137"/>
      <c r="W350" s="137"/>
      <c r="X350" s="137"/>
      <c r="Y350" s="137"/>
      <c r="Z350" s="137"/>
      <c r="AA350" s="137"/>
      <c r="AB350" s="137"/>
      <c r="AC350" s="137"/>
      <c r="AD350" s="137"/>
      <c r="AE350" s="137"/>
      <c r="AF350" s="137"/>
      <c r="AG350" s="137"/>
      <c r="AH350" s="137"/>
      <c r="AI350" s="137"/>
      <c r="AJ350" s="137"/>
      <c r="AK350" s="137"/>
      <c r="AL350" s="137"/>
      <c r="AM350" s="137"/>
      <c r="AN350" s="137"/>
      <c r="AO350" s="137"/>
      <c r="AP350" s="137"/>
      <c r="AQ350" s="137"/>
      <c r="AR350" s="137"/>
      <c r="AS350" s="137"/>
    </row>
    <row r="351" ht="18.0" customHeight="1">
      <c r="A351" s="137"/>
      <c r="B351" s="137"/>
      <c r="C351" s="137"/>
      <c r="D351" s="137"/>
      <c r="E351" s="137"/>
      <c r="F351" s="137"/>
      <c r="G351" s="138"/>
      <c r="H351" s="139"/>
      <c r="I351" s="137"/>
      <c r="J351" s="137"/>
      <c r="K351" s="137"/>
      <c r="L351" s="137"/>
      <c r="M351" s="137"/>
      <c r="N351" s="137"/>
      <c r="O351" s="137"/>
      <c r="P351" s="137"/>
      <c r="Q351" s="140"/>
      <c r="R351" s="137"/>
      <c r="S351" s="137"/>
      <c r="T351" s="137"/>
      <c r="U351" s="137"/>
      <c r="V351" s="137"/>
      <c r="W351" s="137"/>
      <c r="X351" s="137"/>
      <c r="Y351" s="137"/>
      <c r="Z351" s="137"/>
      <c r="AA351" s="137"/>
      <c r="AB351" s="137"/>
      <c r="AC351" s="137"/>
      <c r="AD351" s="137"/>
      <c r="AE351" s="137"/>
      <c r="AF351" s="137"/>
      <c r="AG351" s="137"/>
      <c r="AH351" s="137"/>
      <c r="AI351" s="137"/>
      <c r="AJ351" s="137"/>
      <c r="AK351" s="137"/>
      <c r="AL351" s="137"/>
      <c r="AM351" s="137"/>
      <c r="AN351" s="137"/>
      <c r="AO351" s="137"/>
      <c r="AP351" s="137"/>
      <c r="AQ351" s="137"/>
      <c r="AR351" s="137"/>
      <c r="AS351" s="137"/>
    </row>
    <row r="352" ht="18.0" customHeight="1">
      <c r="A352" s="137"/>
      <c r="B352" s="137"/>
      <c r="C352" s="137"/>
      <c r="D352" s="137"/>
      <c r="E352" s="137"/>
      <c r="F352" s="137"/>
      <c r="G352" s="138"/>
      <c r="H352" s="139"/>
      <c r="I352" s="137"/>
      <c r="J352" s="137"/>
      <c r="K352" s="137"/>
      <c r="L352" s="137"/>
      <c r="M352" s="137"/>
      <c r="N352" s="137"/>
      <c r="O352" s="137"/>
      <c r="P352" s="137"/>
      <c r="Q352" s="140"/>
      <c r="R352" s="137"/>
      <c r="S352" s="137"/>
      <c r="T352" s="137"/>
      <c r="U352" s="137"/>
      <c r="V352" s="137"/>
      <c r="W352" s="137"/>
      <c r="X352" s="137"/>
      <c r="Y352" s="137"/>
      <c r="Z352" s="137"/>
      <c r="AA352" s="137"/>
      <c r="AB352" s="137"/>
      <c r="AC352" s="137"/>
      <c r="AD352" s="137"/>
      <c r="AE352" s="137"/>
      <c r="AF352" s="137"/>
      <c r="AG352" s="137"/>
      <c r="AH352" s="137"/>
      <c r="AI352" s="137"/>
      <c r="AJ352" s="137"/>
      <c r="AK352" s="137"/>
      <c r="AL352" s="137"/>
      <c r="AM352" s="137"/>
      <c r="AN352" s="137"/>
      <c r="AO352" s="137"/>
      <c r="AP352" s="137"/>
      <c r="AQ352" s="137"/>
      <c r="AR352" s="137"/>
      <c r="AS352" s="137"/>
    </row>
    <row r="353" ht="18.0" customHeight="1">
      <c r="A353" s="137"/>
      <c r="B353" s="137"/>
      <c r="C353" s="137"/>
      <c r="D353" s="137"/>
      <c r="E353" s="137"/>
      <c r="F353" s="137"/>
      <c r="G353" s="138"/>
      <c r="H353" s="139"/>
      <c r="I353" s="137"/>
      <c r="J353" s="137"/>
      <c r="K353" s="137"/>
      <c r="L353" s="137"/>
      <c r="M353" s="137"/>
      <c r="N353" s="137"/>
      <c r="O353" s="137"/>
      <c r="P353" s="137"/>
      <c r="Q353" s="140"/>
      <c r="R353" s="137"/>
      <c r="S353" s="137"/>
      <c r="T353" s="137"/>
      <c r="U353" s="137"/>
      <c r="V353" s="137"/>
      <c r="W353" s="137"/>
      <c r="X353" s="137"/>
      <c r="Y353" s="137"/>
      <c r="Z353" s="137"/>
      <c r="AA353" s="137"/>
      <c r="AB353" s="137"/>
      <c r="AC353" s="137"/>
      <c r="AD353" s="137"/>
      <c r="AE353" s="137"/>
      <c r="AF353" s="137"/>
      <c r="AG353" s="137"/>
      <c r="AH353" s="137"/>
      <c r="AI353" s="137"/>
      <c r="AJ353" s="137"/>
      <c r="AK353" s="137"/>
      <c r="AL353" s="137"/>
      <c r="AM353" s="137"/>
      <c r="AN353" s="137"/>
      <c r="AO353" s="137"/>
      <c r="AP353" s="137"/>
      <c r="AQ353" s="137"/>
      <c r="AR353" s="137"/>
      <c r="AS353" s="137"/>
    </row>
    <row r="354" ht="18.0" customHeight="1">
      <c r="A354" s="137"/>
      <c r="B354" s="137"/>
      <c r="C354" s="137"/>
      <c r="D354" s="137"/>
      <c r="E354" s="137"/>
      <c r="F354" s="137"/>
      <c r="G354" s="138"/>
      <c r="H354" s="139"/>
      <c r="I354" s="137"/>
      <c r="J354" s="137"/>
      <c r="K354" s="137"/>
      <c r="L354" s="137"/>
      <c r="M354" s="137"/>
      <c r="N354" s="137"/>
      <c r="O354" s="137"/>
      <c r="P354" s="137"/>
      <c r="Q354" s="140"/>
      <c r="R354" s="137"/>
      <c r="S354" s="137"/>
      <c r="T354" s="137"/>
      <c r="U354" s="137"/>
      <c r="V354" s="137"/>
      <c r="W354" s="137"/>
      <c r="X354" s="137"/>
      <c r="Y354" s="137"/>
      <c r="Z354" s="137"/>
      <c r="AA354" s="137"/>
      <c r="AB354" s="137"/>
      <c r="AC354" s="137"/>
      <c r="AD354" s="137"/>
      <c r="AE354" s="137"/>
      <c r="AF354" s="137"/>
      <c r="AG354" s="137"/>
      <c r="AH354" s="137"/>
      <c r="AI354" s="137"/>
      <c r="AJ354" s="137"/>
      <c r="AK354" s="137"/>
      <c r="AL354" s="137"/>
      <c r="AM354" s="137"/>
      <c r="AN354" s="137"/>
      <c r="AO354" s="137"/>
      <c r="AP354" s="137"/>
      <c r="AQ354" s="137"/>
      <c r="AR354" s="137"/>
      <c r="AS354" s="137"/>
    </row>
    <row r="355" ht="18.0" customHeight="1">
      <c r="A355" s="137"/>
      <c r="B355" s="137"/>
      <c r="C355" s="137"/>
      <c r="D355" s="137"/>
      <c r="E355" s="137"/>
      <c r="F355" s="137"/>
      <c r="G355" s="138"/>
      <c r="H355" s="139"/>
      <c r="I355" s="137"/>
      <c r="J355" s="137"/>
      <c r="K355" s="137"/>
      <c r="L355" s="137"/>
      <c r="M355" s="137"/>
      <c r="N355" s="137"/>
      <c r="O355" s="137"/>
      <c r="P355" s="137"/>
      <c r="Q355" s="140"/>
      <c r="R355" s="137"/>
      <c r="S355" s="137"/>
      <c r="T355" s="137"/>
      <c r="U355" s="137"/>
      <c r="V355" s="137"/>
      <c r="W355" s="137"/>
      <c r="X355" s="137"/>
      <c r="Y355" s="137"/>
      <c r="Z355" s="137"/>
      <c r="AA355" s="137"/>
      <c r="AB355" s="137"/>
      <c r="AC355" s="137"/>
      <c r="AD355" s="137"/>
      <c r="AE355" s="137"/>
      <c r="AF355" s="137"/>
      <c r="AG355" s="137"/>
      <c r="AH355" s="137"/>
      <c r="AI355" s="137"/>
      <c r="AJ355" s="137"/>
      <c r="AK355" s="137"/>
      <c r="AL355" s="137"/>
      <c r="AM355" s="137"/>
      <c r="AN355" s="137"/>
      <c r="AO355" s="137"/>
      <c r="AP355" s="137"/>
      <c r="AQ355" s="137"/>
      <c r="AR355" s="137"/>
      <c r="AS355" s="137"/>
    </row>
    <row r="356" ht="18.0" customHeight="1">
      <c r="A356" s="137"/>
      <c r="B356" s="137"/>
      <c r="C356" s="137"/>
      <c r="D356" s="137"/>
      <c r="E356" s="137"/>
      <c r="F356" s="137"/>
      <c r="G356" s="138"/>
      <c r="H356" s="139"/>
      <c r="I356" s="137"/>
      <c r="J356" s="137"/>
      <c r="K356" s="137"/>
      <c r="L356" s="137"/>
      <c r="M356" s="137"/>
      <c r="N356" s="137"/>
      <c r="O356" s="137"/>
      <c r="P356" s="137"/>
      <c r="Q356" s="140"/>
      <c r="R356" s="137"/>
      <c r="S356" s="137"/>
      <c r="T356" s="137"/>
      <c r="U356" s="137"/>
      <c r="V356" s="137"/>
      <c r="W356" s="137"/>
      <c r="X356" s="137"/>
      <c r="Y356" s="137"/>
      <c r="Z356" s="137"/>
      <c r="AA356" s="137"/>
      <c r="AB356" s="137"/>
      <c r="AC356" s="137"/>
      <c r="AD356" s="137"/>
      <c r="AE356" s="137"/>
      <c r="AF356" s="137"/>
      <c r="AG356" s="137"/>
      <c r="AH356" s="137"/>
      <c r="AI356" s="137"/>
      <c r="AJ356" s="137"/>
      <c r="AK356" s="137"/>
      <c r="AL356" s="137"/>
      <c r="AM356" s="137"/>
      <c r="AN356" s="137"/>
      <c r="AO356" s="137"/>
      <c r="AP356" s="137"/>
      <c r="AQ356" s="137"/>
      <c r="AR356" s="137"/>
      <c r="AS356" s="137"/>
    </row>
    <row r="357" ht="18.0" customHeight="1">
      <c r="A357" s="137"/>
      <c r="B357" s="137"/>
      <c r="C357" s="137"/>
      <c r="D357" s="137"/>
      <c r="E357" s="137"/>
      <c r="F357" s="137"/>
      <c r="G357" s="138"/>
      <c r="H357" s="139"/>
      <c r="I357" s="137"/>
      <c r="J357" s="137"/>
      <c r="K357" s="137"/>
      <c r="L357" s="137"/>
      <c r="M357" s="137"/>
      <c r="N357" s="137"/>
      <c r="O357" s="137"/>
      <c r="P357" s="137"/>
      <c r="Q357" s="140"/>
      <c r="R357" s="137"/>
      <c r="S357" s="137"/>
      <c r="T357" s="137"/>
      <c r="U357" s="137"/>
      <c r="V357" s="137"/>
      <c r="W357" s="137"/>
      <c r="X357" s="137"/>
      <c r="Y357" s="137"/>
      <c r="Z357" s="137"/>
      <c r="AA357" s="137"/>
      <c r="AB357" s="137"/>
      <c r="AC357" s="137"/>
      <c r="AD357" s="137"/>
      <c r="AE357" s="137"/>
      <c r="AF357" s="137"/>
      <c r="AG357" s="137"/>
      <c r="AH357" s="137"/>
      <c r="AI357" s="137"/>
      <c r="AJ357" s="137"/>
      <c r="AK357" s="137"/>
      <c r="AL357" s="137"/>
      <c r="AM357" s="137"/>
      <c r="AN357" s="137"/>
      <c r="AO357" s="137"/>
      <c r="AP357" s="137"/>
      <c r="AQ357" s="137"/>
      <c r="AR357" s="137"/>
      <c r="AS357" s="137"/>
    </row>
    <row r="358" ht="18.0" customHeight="1">
      <c r="A358" s="137"/>
      <c r="B358" s="137"/>
      <c r="C358" s="137"/>
      <c r="D358" s="137"/>
      <c r="E358" s="137"/>
      <c r="F358" s="137"/>
      <c r="G358" s="138"/>
      <c r="H358" s="139"/>
      <c r="I358" s="137"/>
      <c r="J358" s="137"/>
      <c r="K358" s="137"/>
      <c r="L358" s="137"/>
      <c r="M358" s="137"/>
      <c r="N358" s="137"/>
      <c r="O358" s="137"/>
      <c r="P358" s="137"/>
      <c r="Q358" s="140"/>
      <c r="R358" s="137"/>
      <c r="S358" s="137"/>
      <c r="T358" s="137"/>
      <c r="U358" s="137"/>
      <c r="V358" s="137"/>
      <c r="W358" s="137"/>
      <c r="X358" s="137"/>
      <c r="Y358" s="137"/>
      <c r="Z358" s="137"/>
      <c r="AA358" s="137"/>
      <c r="AB358" s="137"/>
      <c r="AC358" s="137"/>
      <c r="AD358" s="137"/>
      <c r="AE358" s="137"/>
      <c r="AF358" s="137"/>
      <c r="AG358" s="137"/>
      <c r="AH358" s="137"/>
      <c r="AI358" s="137"/>
      <c r="AJ358" s="137"/>
      <c r="AK358" s="137"/>
      <c r="AL358" s="137"/>
      <c r="AM358" s="137"/>
      <c r="AN358" s="137"/>
      <c r="AO358" s="137"/>
      <c r="AP358" s="137"/>
      <c r="AQ358" s="137"/>
      <c r="AR358" s="137"/>
      <c r="AS358" s="137"/>
    </row>
    <row r="359" ht="18.0" customHeight="1">
      <c r="A359" s="137"/>
      <c r="B359" s="137"/>
      <c r="C359" s="137"/>
      <c r="D359" s="137"/>
      <c r="E359" s="137"/>
      <c r="F359" s="137"/>
      <c r="G359" s="138"/>
      <c r="H359" s="139"/>
      <c r="I359" s="137"/>
      <c r="J359" s="137"/>
      <c r="K359" s="137"/>
      <c r="L359" s="137"/>
      <c r="M359" s="137"/>
      <c r="N359" s="137"/>
      <c r="O359" s="137"/>
      <c r="P359" s="137"/>
      <c r="Q359" s="140"/>
      <c r="R359" s="137"/>
      <c r="S359" s="137"/>
      <c r="T359" s="137"/>
      <c r="U359" s="137"/>
      <c r="V359" s="137"/>
      <c r="W359" s="137"/>
      <c r="X359" s="137"/>
      <c r="Y359" s="137"/>
      <c r="Z359" s="137"/>
      <c r="AA359" s="137"/>
      <c r="AB359" s="137"/>
      <c r="AC359" s="137"/>
      <c r="AD359" s="137"/>
      <c r="AE359" s="137"/>
      <c r="AF359" s="137"/>
      <c r="AG359" s="137"/>
      <c r="AH359" s="137"/>
      <c r="AI359" s="137"/>
      <c r="AJ359" s="137"/>
      <c r="AK359" s="137"/>
      <c r="AL359" s="137"/>
      <c r="AM359" s="137"/>
      <c r="AN359" s="137"/>
      <c r="AO359" s="137"/>
      <c r="AP359" s="137"/>
      <c r="AQ359" s="137"/>
      <c r="AR359" s="137"/>
      <c r="AS359" s="137"/>
    </row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14:D14"/>
    <mergeCell ref="E15:H15"/>
    <mergeCell ref="C20:E20"/>
    <mergeCell ref="C121:E121"/>
    <mergeCell ref="C134:E134"/>
  </mergeCells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FF"/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9.57"/>
    <col customWidth="1" min="18" max="18" width="17.43"/>
    <col customWidth="1" min="19" max="19" width="17.86"/>
    <col customWidth="1" min="20" max="20" width="17.0"/>
    <col customWidth="1" min="21" max="21" width="15.14"/>
    <col customWidth="1" min="22" max="22" width="13.86"/>
    <col customWidth="1" min="23" max="24" width="9.14"/>
    <col customWidth="1" min="25" max="25" width="16.0"/>
    <col customWidth="1" min="26" max="45" width="9.14"/>
  </cols>
  <sheetData>
    <row r="1" ht="18.75" customHeight="1">
      <c r="A1" s="1" t="s">
        <v>0</v>
      </c>
      <c r="B1" s="1"/>
      <c r="C1" s="1"/>
      <c r="D1" s="1"/>
      <c r="E1" s="1"/>
      <c r="F1" s="1"/>
      <c r="G1" s="1"/>
      <c r="H1" s="3"/>
      <c r="I1" s="1"/>
      <c r="J1" s="1"/>
      <c r="K1" s="1"/>
      <c r="L1" s="1"/>
      <c r="M1" s="1"/>
      <c r="N1" s="1"/>
      <c r="O1" s="1"/>
      <c r="P1" s="1"/>
      <c r="Q1" s="4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</row>
    <row r="2" ht="18.75" customHeight="1">
      <c r="A2" s="1"/>
      <c r="B2" s="1"/>
      <c r="C2" s="1"/>
      <c r="D2" s="1"/>
      <c r="E2" s="1"/>
      <c r="F2" s="1"/>
      <c r="G2" s="1"/>
      <c r="H2" s="3"/>
      <c r="I2" s="1"/>
      <c r="J2" s="1"/>
      <c r="K2" s="1"/>
      <c r="L2" s="1"/>
      <c r="M2" s="1"/>
      <c r="N2" s="1"/>
      <c r="O2" s="1"/>
      <c r="P2" s="1"/>
      <c r="Q2" s="4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</row>
    <row r="3" ht="18.75" customHeight="1">
      <c r="A3" s="5" t="s">
        <v>1</v>
      </c>
      <c r="B3" s="5"/>
      <c r="C3" s="5"/>
      <c r="D3" s="1"/>
      <c r="E3" s="1"/>
      <c r="F3" s="1"/>
      <c r="G3" s="1"/>
      <c r="H3" s="3"/>
      <c r="I3" s="1"/>
      <c r="J3" s="1"/>
      <c r="K3" s="1"/>
      <c r="L3" s="1"/>
      <c r="M3" s="1"/>
      <c r="N3" s="1"/>
      <c r="O3" s="1"/>
      <c r="P3" s="1"/>
      <c r="Q3" s="4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</row>
    <row r="4" ht="29.25" customHeight="1">
      <c r="A4" s="1"/>
      <c r="B4" s="1"/>
      <c r="C4" s="1"/>
      <c r="D4" s="1"/>
      <c r="E4" s="1"/>
      <c r="F4" s="1"/>
      <c r="G4" s="1"/>
      <c r="H4" s="3" t="s">
        <v>2</v>
      </c>
      <c r="I4" s="6">
        <v>44289.0</v>
      </c>
      <c r="J4" s="1"/>
      <c r="K4" s="1"/>
      <c r="L4" s="1"/>
      <c r="M4" s="1"/>
      <c r="N4" s="1"/>
      <c r="O4" s="1"/>
      <c r="P4" s="1"/>
      <c r="Q4" s="4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</row>
    <row r="5" ht="18.75" customHeight="1">
      <c r="A5" s="1" t="s">
        <v>3</v>
      </c>
      <c r="B5" s="1"/>
      <c r="C5" s="1"/>
      <c r="D5" s="1"/>
      <c r="E5" s="1"/>
      <c r="F5" s="1"/>
      <c r="G5" s="1"/>
      <c r="H5" s="3"/>
      <c r="I5" s="1"/>
      <c r="J5" s="1"/>
      <c r="K5" s="1"/>
      <c r="L5" s="1"/>
      <c r="M5" s="1"/>
      <c r="N5" s="1"/>
      <c r="O5" s="1"/>
      <c r="P5" s="1"/>
      <c r="Q5" s="4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</row>
    <row r="6" ht="18.75" customHeight="1">
      <c r="A6" s="7"/>
      <c r="B6" s="7"/>
      <c r="C6" s="7"/>
      <c r="D6" s="7"/>
      <c r="E6" s="7"/>
      <c r="F6" s="7"/>
      <c r="G6" s="7"/>
      <c r="H6" s="9"/>
      <c r="I6" s="7"/>
      <c r="J6" s="1"/>
      <c r="K6" s="1"/>
      <c r="L6" s="1"/>
      <c r="M6" s="1"/>
      <c r="N6" s="1"/>
      <c r="O6" s="1"/>
      <c r="P6" s="1"/>
      <c r="Q6" s="4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</row>
    <row r="7" ht="36.0" customHeight="1">
      <c r="A7" s="10" t="s">
        <v>4</v>
      </c>
      <c r="B7" s="11"/>
      <c r="C7" s="12" t="s">
        <v>68</v>
      </c>
      <c r="D7" s="13" t="s">
        <v>6</v>
      </c>
      <c r="E7" s="14" t="s">
        <v>7</v>
      </c>
      <c r="F7" s="15"/>
      <c r="G7" s="15"/>
      <c r="H7" s="11"/>
      <c r="I7" s="16" t="s">
        <v>8</v>
      </c>
      <c r="J7" s="1"/>
      <c r="K7" s="1"/>
      <c r="L7" s="1"/>
      <c r="M7" s="1"/>
      <c r="N7" s="1"/>
      <c r="O7" s="1"/>
      <c r="P7" s="1"/>
      <c r="Q7" s="4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</row>
    <row r="8" ht="26.25" customHeight="1">
      <c r="A8" s="17">
        <v>1.0</v>
      </c>
      <c r="B8" s="18" t="s">
        <v>61</v>
      </c>
      <c r="C8" s="18">
        <v>18.0</v>
      </c>
      <c r="D8" s="19">
        <v>0.0846</v>
      </c>
      <c r="E8" s="20">
        <f>219.54*52</f>
        <v>11416.08</v>
      </c>
      <c r="F8" s="20"/>
      <c r="G8" s="20"/>
      <c r="H8" s="22">
        <v>52.0</v>
      </c>
      <c r="I8" s="23">
        <f t="shared" ref="I8:I9" si="1">+D8*E8</f>
        <v>965.800368</v>
      </c>
      <c r="J8" s="24">
        <f t="shared" ref="J8:J9" si="2">E8-I8</f>
        <v>10450.27963</v>
      </c>
      <c r="K8" s="1"/>
      <c r="L8" s="1"/>
      <c r="M8" s="1"/>
      <c r="N8" s="1"/>
      <c r="O8" s="1"/>
      <c r="P8" s="1"/>
      <c r="Q8" s="4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</row>
    <row r="9" ht="26.25" customHeight="1">
      <c r="A9" s="17">
        <v>2.0</v>
      </c>
      <c r="B9" s="26" t="s">
        <v>69</v>
      </c>
      <c r="C9" s="26">
        <v>29.0</v>
      </c>
      <c r="D9" s="27">
        <v>0.0144</v>
      </c>
      <c r="E9" s="28">
        <f>228.812*2.1</f>
        <v>480.5052</v>
      </c>
      <c r="F9" s="28"/>
      <c r="G9" s="28"/>
      <c r="H9" s="22">
        <v>2.1</v>
      </c>
      <c r="I9" s="23">
        <f t="shared" si="1"/>
        <v>6.91927488</v>
      </c>
      <c r="J9" s="24">
        <f t="shared" si="2"/>
        <v>473.5859251</v>
      </c>
      <c r="K9" s="1"/>
      <c r="L9" s="1"/>
      <c r="M9" s="1"/>
      <c r="N9" s="1"/>
      <c r="O9" s="1"/>
      <c r="P9" s="1"/>
      <c r="Q9" s="4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</row>
    <row r="10" ht="18.75" customHeight="1">
      <c r="A10" s="30"/>
      <c r="B10" s="31"/>
      <c r="C10" s="32"/>
      <c r="D10" s="33"/>
      <c r="E10" s="34">
        <f>SUM(E8:E9)</f>
        <v>11896.5852</v>
      </c>
      <c r="F10" s="35"/>
      <c r="G10" s="35"/>
      <c r="H10" s="37"/>
      <c r="I10" s="38">
        <f t="shared" ref="I10:J10" si="3">SUM(I8:I9)</f>
        <v>972.7196429</v>
      </c>
      <c r="J10" s="39">
        <f t="shared" si="3"/>
        <v>10923.86556</v>
      </c>
      <c r="K10" s="1"/>
      <c r="L10" s="1"/>
      <c r="M10" s="1"/>
      <c r="N10" s="1"/>
      <c r="O10" s="1"/>
      <c r="P10" s="1"/>
      <c r="Q10" s="4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</row>
    <row r="11" ht="18.75" customHeight="1">
      <c r="A11" s="40"/>
      <c r="B11" s="7"/>
      <c r="C11" s="7"/>
      <c r="D11" s="41"/>
      <c r="E11" s="42"/>
      <c r="F11" s="15"/>
      <c r="G11" s="15"/>
      <c r="H11" s="11"/>
      <c r="I11" s="43"/>
      <c r="J11" s="1"/>
      <c r="K11" s="1"/>
      <c r="L11" s="1"/>
      <c r="M11" s="1"/>
      <c r="N11" s="1"/>
      <c r="O11" s="1"/>
      <c r="P11" s="1"/>
      <c r="Q11" s="4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</row>
    <row r="12" ht="18.75" customHeight="1">
      <c r="A12" s="1"/>
      <c r="B12" s="1"/>
      <c r="C12" s="1"/>
      <c r="D12" s="1"/>
      <c r="E12" s="1"/>
      <c r="F12" s="1"/>
      <c r="G12" s="1"/>
      <c r="H12" s="3"/>
      <c r="I12" s="1"/>
      <c r="J12" s="1"/>
      <c r="K12" s="1"/>
      <c r="L12" s="1"/>
      <c r="M12" s="1"/>
      <c r="N12" s="1"/>
      <c r="O12" s="1"/>
      <c r="P12" s="1"/>
      <c r="Q12" s="4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</row>
    <row r="13" ht="18.75" customHeight="1">
      <c r="A13" s="1"/>
      <c r="B13" s="1"/>
      <c r="C13" s="1"/>
      <c r="D13" s="1"/>
      <c r="E13" s="1"/>
      <c r="F13" s="1"/>
      <c r="G13" s="1"/>
      <c r="H13" s="3"/>
      <c r="I13" s="1"/>
      <c r="J13" s="1"/>
      <c r="K13" s="1"/>
      <c r="L13" s="1"/>
      <c r="M13" s="1"/>
      <c r="N13" s="1"/>
      <c r="O13" s="1"/>
      <c r="P13" s="1"/>
      <c r="Q13" s="4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</row>
    <row r="14" ht="18.75" customHeight="1">
      <c r="A14" s="1" t="s">
        <v>13</v>
      </c>
      <c r="B14" s="1"/>
      <c r="C14" s="1"/>
      <c r="D14" s="1"/>
      <c r="E14" s="1"/>
      <c r="F14" s="1"/>
      <c r="G14" s="1"/>
      <c r="H14" s="3"/>
      <c r="I14" s="1"/>
      <c r="J14" s="1"/>
      <c r="K14" s="1"/>
      <c r="L14" s="1"/>
      <c r="M14" s="1"/>
      <c r="N14" s="1"/>
      <c r="O14" s="1"/>
      <c r="P14" s="1"/>
      <c r="Q14" s="4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</row>
    <row r="15" ht="18.75" customHeight="1">
      <c r="A15" s="1"/>
      <c r="B15" s="1"/>
      <c r="C15" s="1"/>
      <c r="D15" s="1"/>
      <c r="E15" s="1"/>
      <c r="F15" s="1"/>
      <c r="G15" s="1"/>
      <c r="H15" s="3"/>
      <c r="I15" s="1"/>
      <c r="J15" s="1"/>
      <c r="K15" s="1"/>
      <c r="L15" s="1"/>
      <c r="M15" s="1"/>
      <c r="N15" s="1"/>
      <c r="O15" s="1"/>
      <c r="P15" s="1"/>
      <c r="Q15" s="4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</row>
    <row r="16" ht="40.5" customHeight="1">
      <c r="A16" s="44"/>
      <c r="B16" s="26" t="s">
        <v>14</v>
      </c>
      <c r="C16" s="45" t="s">
        <v>15</v>
      </c>
      <c r="D16" s="46"/>
      <c r="E16" s="47"/>
      <c r="F16" s="48"/>
      <c r="G16" s="48"/>
      <c r="H16" s="50" t="s">
        <v>16</v>
      </c>
      <c r="I16" s="26" t="s">
        <v>17</v>
      </c>
      <c r="J16" s="26" t="s">
        <v>18</v>
      </c>
      <c r="K16" s="1"/>
      <c r="L16" s="26" t="s">
        <v>19</v>
      </c>
      <c r="M16" s="26" t="s">
        <v>17</v>
      </c>
      <c r="N16" s="44" t="s">
        <v>20</v>
      </c>
      <c r="O16" s="1"/>
      <c r="P16" s="1"/>
      <c r="Q16" s="51"/>
      <c r="R16" s="26" t="s">
        <v>19</v>
      </c>
      <c r="S16" s="26" t="s">
        <v>17</v>
      </c>
      <c r="T16" s="44" t="s">
        <v>20</v>
      </c>
      <c r="U16" s="1"/>
      <c r="V16" s="44" t="s">
        <v>21</v>
      </c>
      <c r="W16" s="44" t="s">
        <v>22</v>
      </c>
      <c r="X16" s="44" t="s">
        <v>23</v>
      </c>
      <c r="Y16" s="44" t="s">
        <v>70</v>
      </c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</row>
    <row r="17" ht="27.0" customHeight="1">
      <c r="A17" s="52">
        <v>1.0</v>
      </c>
      <c r="B17" s="53" t="s">
        <v>61</v>
      </c>
      <c r="C17" s="54">
        <v>63.0</v>
      </c>
      <c r="D17" s="54">
        <v>200.0</v>
      </c>
      <c r="E17" s="54">
        <v>270.0</v>
      </c>
      <c r="F17" s="54"/>
      <c r="G17" s="54"/>
      <c r="H17" s="55">
        <f t="shared" ref="H17:H35" si="5">U17</f>
        <v>62.937</v>
      </c>
      <c r="I17" s="54">
        <v>1.0</v>
      </c>
      <c r="J17" s="56">
        <f t="shared" ref="J17:J35" si="6">+I17*H17</f>
        <v>62.937</v>
      </c>
      <c r="K17" s="57"/>
      <c r="L17" s="58">
        <f>D17*25.4/1000</f>
        <v>5.08</v>
      </c>
      <c r="M17" s="52">
        <f>+I17</f>
        <v>1</v>
      </c>
      <c r="N17" s="52">
        <f>M17*L17</f>
        <v>5.08</v>
      </c>
      <c r="O17" s="57"/>
      <c r="P17" s="57"/>
      <c r="Q17" s="59">
        <v>18.5</v>
      </c>
      <c r="R17" s="58">
        <f t="shared" ref="R17:R36" si="7">E17/100</f>
        <v>2.7</v>
      </c>
      <c r="S17" s="52">
        <f t="shared" ref="S17:S36" si="8">I17</f>
        <v>1</v>
      </c>
      <c r="T17" s="52">
        <f t="shared" ref="T17:T36" si="9">S17*R17</f>
        <v>2.7</v>
      </c>
      <c r="U17" s="60">
        <f t="shared" ref="U17:U35" si="10">+Q17*C17/100*D17/100*E17/100</f>
        <v>62.937</v>
      </c>
      <c r="V17" s="58">
        <f t="shared" ref="V17:W17" si="4">C17/100</f>
        <v>0.63</v>
      </c>
      <c r="W17" s="58">
        <f t="shared" si="4"/>
        <v>2</v>
      </c>
      <c r="X17" s="58">
        <f t="shared" ref="X17:X36" si="12">T17</f>
        <v>2.7</v>
      </c>
      <c r="Y17" s="61">
        <f t="shared" ref="Y17:Y36" si="13">V17*W17*X17</f>
        <v>3.402</v>
      </c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O17" s="57"/>
      <c r="AP17" s="57"/>
      <c r="AQ17" s="57"/>
      <c r="AR17" s="57"/>
      <c r="AS17" s="57"/>
    </row>
    <row r="18" ht="27.0" customHeight="1">
      <c r="A18" s="52">
        <v>2.0</v>
      </c>
      <c r="B18" s="62" t="s">
        <v>61</v>
      </c>
      <c r="C18" s="62">
        <v>101.0</v>
      </c>
      <c r="D18" s="62">
        <v>200.0</v>
      </c>
      <c r="E18" s="62">
        <v>271.0</v>
      </c>
      <c r="F18" s="62"/>
      <c r="G18" s="62"/>
      <c r="H18" s="64">
        <f t="shared" si="5"/>
        <v>101.2727</v>
      </c>
      <c r="I18" s="65">
        <v>3.0</v>
      </c>
      <c r="J18" s="66">
        <f t="shared" si="6"/>
        <v>303.8181</v>
      </c>
      <c r="K18" s="57"/>
      <c r="L18" s="58"/>
      <c r="M18" s="52"/>
      <c r="N18" s="52"/>
      <c r="O18" s="57"/>
      <c r="P18" s="57"/>
      <c r="Q18" s="59">
        <v>18.5</v>
      </c>
      <c r="R18" s="58">
        <f t="shared" si="7"/>
        <v>2.71</v>
      </c>
      <c r="S18" s="52">
        <f t="shared" si="8"/>
        <v>3</v>
      </c>
      <c r="T18" s="52">
        <f t="shared" si="9"/>
        <v>8.13</v>
      </c>
      <c r="U18" s="60">
        <f t="shared" si="10"/>
        <v>101.2727</v>
      </c>
      <c r="V18" s="58">
        <f t="shared" ref="V18:W18" si="11">C18/100</f>
        <v>1.01</v>
      </c>
      <c r="W18" s="58">
        <f t="shared" si="11"/>
        <v>2</v>
      </c>
      <c r="X18" s="58">
        <f t="shared" si="12"/>
        <v>8.13</v>
      </c>
      <c r="Y18" s="61">
        <f t="shared" si="13"/>
        <v>16.4226</v>
      </c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O18" s="57"/>
      <c r="AP18" s="57"/>
      <c r="AQ18" s="57"/>
      <c r="AR18" s="57"/>
      <c r="AS18" s="57"/>
    </row>
    <row r="19" ht="27.0" customHeight="1">
      <c r="A19" s="52">
        <v>3.0</v>
      </c>
      <c r="B19" s="62" t="s">
        <v>61</v>
      </c>
      <c r="C19" s="62">
        <v>102.0</v>
      </c>
      <c r="D19" s="62">
        <v>200.0</v>
      </c>
      <c r="E19" s="62">
        <v>271.0</v>
      </c>
      <c r="F19" s="62"/>
      <c r="G19" s="62"/>
      <c r="H19" s="64">
        <f t="shared" si="5"/>
        <v>102.2754</v>
      </c>
      <c r="I19" s="65">
        <v>4.0</v>
      </c>
      <c r="J19" s="66">
        <f t="shared" si="6"/>
        <v>409.1016</v>
      </c>
      <c r="K19" s="57"/>
      <c r="L19" s="58">
        <f t="shared" ref="L19:L34" si="15">D19*25.4/1000</f>
        <v>5.08</v>
      </c>
      <c r="M19" s="52">
        <f t="shared" ref="M19:M35" si="16">+I19</f>
        <v>4</v>
      </c>
      <c r="N19" s="52">
        <f t="shared" ref="N19:N34" si="17">M19*L19</f>
        <v>20.32</v>
      </c>
      <c r="O19" s="57"/>
      <c r="P19" s="57"/>
      <c r="Q19" s="59">
        <v>18.5</v>
      </c>
      <c r="R19" s="58">
        <f t="shared" si="7"/>
        <v>2.71</v>
      </c>
      <c r="S19" s="52">
        <f t="shared" si="8"/>
        <v>4</v>
      </c>
      <c r="T19" s="52">
        <f t="shared" si="9"/>
        <v>10.84</v>
      </c>
      <c r="U19" s="60">
        <f t="shared" si="10"/>
        <v>102.2754</v>
      </c>
      <c r="V19" s="58">
        <f t="shared" ref="V19:W19" si="14">C19/100</f>
        <v>1.02</v>
      </c>
      <c r="W19" s="58">
        <f t="shared" si="14"/>
        <v>2</v>
      </c>
      <c r="X19" s="58">
        <f t="shared" si="12"/>
        <v>10.84</v>
      </c>
      <c r="Y19" s="61">
        <f t="shared" si="13"/>
        <v>22.1136</v>
      </c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57"/>
      <c r="AR19" s="57"/>
      <c r="AS19" s="57"/>
    </row>
    <row r="20" ht="27.0" customHeight="1">
      <c r="A20" s="52">
        <v>4.0</v>
      </c>
      <c r="B20" s="62" t="s">
        <v>61</v>
      </c>
      <c r="C20" s="62">
        <v>103.0</v>
      </c>
      <c r="D20" s="62">
        <v>200.0</v>
      </c>
      <c r="E20" s="62">
        <v>271.0</v>
      </c>
      <c r="F20" s="62"/>
      <c r="G20" s="62"/>
      <c r="H20" s="64">
        <f t="shared" si="5"/>
        <v>103.2781</v>
      </c>
      <c r="I20" s="65">
        <v>43.0</v>
      </c>
      <c r="J20" s="66">
        <f t="shared" si="6"/>
        <v>4440.9583</v>
      </c>
      <c r="K20" s="57"/>
      <c r="L20" s="58">
        <f t="shared" si="15"/>
        <v>5.08</v>
      </c>
      <c r="M20" s="52">
        <f t="shared" si="16"/>
        <v>43</v>
      </c>
      <c r="N20" s="52">
        <f t="shared" si="17"/>
        <v>218.44</v>
      </c>
      <c r="O20" s="57"/>
      <c r="P20" s="57"/>
      <c r="Q20" s="59">
        <v>18.5</v>
      </c>
      <c r="R20" s="58">
        <f t="shared" si="7"/>
        <v>2.71</v>
      </c>
      <c r="S20" s="52">
        <f t="shared" si="8"/>
        <v>43</v>
      </c>
      <c r="T20" s="52">
        <f t="shared" si="9"/>
        <v>116.53</v>
      </c>
      <c r="U20" s="60">
        <f t="shared" si="10"/>
        <v>103.2781</v>
      </c>
      <c r="V20" s="58">
        <f t="shared" ref="V20:W20" si="18">C20/100</f>
        <v>1.03</v>
      </c>
      <c r="W20" s="58">
        <f t="shared" si="18"/>
        <v>2</v>
      </c>
      <c r="X20" s="58">
        <f t="shared" si="12"/>
        <v>116.53</v>
      </c>
      <c r="Y20" s="61">
        <f t="shared" si="13"/>
        <v>240.0518</v>
      </c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  <c r="AN20" s="57"/>
      <c r="AO20" s="57"/>
      <c r="AP20" s="57"/>
      <c r="AQ20" s="57"/>
      <c r="AR20" s="57"/>
      <c r="AS20" s="57"/>
    </row>
    <row r="21" ht="27.0" customHeight="1">
      <c r="A21" s="52">
        <v>5.0</v>
      </c>
      <c r="B21" s="62" t="s">
        <v>61</v>
      </c>
      <c r="C21" s="62">
        <v>80.0</v>
      </c>
      <c r="D21" s="62">
        <v>200.0</v>
      </c>
      <c r="E21" s="62">
        <v>205.0</v>
      </c>
      <c r="F21" s="62"/>
      <c r="G21" s="62"/>
      <c r="H21" s="64">
        <f t="shared" si="5"/>
        <v>60.68</v>
      </c>
      <c r="I21" s="65">
        <v>1.0</v>
      </c>
      <c r="J21" s="66">
        <f t="shared" si="6"/>
        <v>60.68</v>
      </c>
      <c r="K21" s="57"/>
      <c r="L21" s="58">
        <f t="shared" si="15"/>
        <v>5.08</v>
      </c>
      <c r="M21" s="52">
        <f t="shared" si="16"/>
        <v>1</v>
      </c>
      <c r="N21" s="52">
        <f t="shared" si="17"/>
        <v>5.08</v>
      </c>
      <c r="O21" s="57"/>
      <c r="P21" s="57"/>
      <c r="Q21" s="59">
        <v>18.5</v>
      </c>
      <c r="R21" s="58">
        <f t="shared" si="7"/>
        <v>2.05</v>
      </c>
      <c r="S21" s="52">
        <f t="shared" si="8"/>
        <v>1</v>
      </c>
      <c r="T21" s="52">
        <f t="shared" si="9"/>
        <v>2.05</v>
      </c>
      <c r="U21" s="60">
        <f t="shared" si="10"/>
        <v>60.68</v>
      </c>
      <c r="V21" s="58">
        <f t="shared" ref="V21:W21" si="19">C21/100</f>
        <v>0.8</v>
      </c>
      <c r="W21" s="58">
        <f t="shared" si="19"/>
        <v>2</v>
      </c>
      <c r="X21" s="58">
        <f t="shared" si="12"/>
        <v>2.05</v>
      </c>
      <c r="Y21" s="61">
        <f t="shared" si="13"/>
        <v>3.28</v>
      </c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  <c r="AP21" s="57"/>
      <c r="AQ21" s="57"/>
      <c r="AR21" s="57"/>
      <c r="AS21" s="57"/>
    </row>
    <row r="22" ht="27.0" customHeight="1">
      <c r="A22" s="52">
        <v>6.0</v>
      </c>
      <c r="B22" s="62" t="s">
        <v>61</v>
      </c>
      <c r="C22" s="62">
        <v>103.0</v>
      </c>
      <c r="D22" s="62">
        <v>200.0</v>
      </c>
      <c r="E22" s="62">
        <v>270.0</v>
      </c>
      <c r="F22" s="62"/>
      <c r="G22" s="62"/>
      <c r="H22" s="64">
        <f t="shared" si="5"/>
        <v>102.897</v>
      </c>
      <c r="I22" s="65">
        <v>10.0</v>
      </c>
      <c r="J22" s="66">
        <f t="shared" si="6"/>
        <v>1028.97</v>
      </c>
      <c r="K22" s="57"/>
      <c r="L22" s="58">
        <f t="shared" si="15"/>
        <v>5.08</v>
      </c>
      <c r="M22" s="52">
        <f t="shared" si="16"/>
        <v>10</v>
      </c>
      <c r="N22" s="52">
        <f t="shared" si="17"/>
        <v>50.8</v>
      </c>
      <c r="O22" s="57"/>
      <c r="P22" s="57"/>
      <c r="Q22" s="59">
        <v>18.5</v>
      </c>
      <c r="R22" s="58">
        <f t="shared" si="7"/>
        <v>2.7</v>
      </c>
      <c r="S22" s="52">
        <f t="shared" si="8"/>
        <v>10</v>
      </c>
      <c r="T22" s="52">
        <f t="shared" si="9"/>
        <v>27</v>
      </c>
      <c r="U22" s="60">
        <f t="shared" si="10"/>
        <v>102.897</v>
      </c>
      <c r="V22" s="58">
        <f t="shared" ref="V22:W22" si="20">C22/100</f>
        <v>1.03</v>
      </c>
      <c r="W22" s="58">
        <f t="shared" si="20"/>
        <v>2</v>
      </c>
      <c r="X22" s="58">
        <f t="shared" si="12"/>
        <v>27</v>
      </c>
      <c r="Y22" s="61">
        <f t="shared" si="13"/>
        <v>55.62</v>
      </c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  <c r="AO22" s="57"/>
      <c r="AP22" s="57"/>
      <c r="AQ22" s="57"/>
      <c r="AR22" s="57"/>
      <c r="AS22" s="57"/>
    </row>
    <row r="23" ht="27.0" customHeight="1">
      <c r="A23" s="52">
        <v>7.0</v>
      </c>
      <c r="B23" s="62" t="s">
        <v>61</v>
      </c>
      <c r="C23" s="62">
        <v>100.0</v>
      </c>
      <c r="D23" s="62">
        <v>200.0</v>
      </c>
      <c r="E23" s="62">
        <v>270.0</v>
      </c>
      <c r="F23" s="62"/>
      <c r="G23" s="62"/>
      <c r="H23" s="64">
        <f t="shared" si="5"/>
        <v>99.9</v>
      </c>
      <c r="I23" s="65">
        <v>1.0</v>
      </c>
      <c r="J23" s="66">
        <f t="shared" si="6"/>
        <v>99.9</v>
      </c>
      <c r="K23" s="57"/>
      <c r="L23" s="58">
        <f t="shared" si="15"/>
        <v>5.08</v>
      </c>
      <c r="M23" s="52">
        <f t="shared" si="16"/>
        <v>1</v>
      </c>
      <c r="N23" s="52">
        <f t="shared" si="17"/>
        <v>5.08</v>
      </c>
      <c r="O23" s="57"/>
      <c r="P23" s="57"/>
      <c r="Q23" s="59">
        <v>18.5</v>
      </c>
      <c r="R23" s="58">
        <f t="shared" si="7"/>
        <v>2.7</v>
      </c>
      <c r="S23" s="52">
        <f t="shared" si="8"/>
        <v>1</v>
      </c>
      <c r="T23" s="52">
        <f t="shared" si="9"/>
        <v>2.7</v>
      </c>
      <c r="U23" s="60">
        <f t="shared" si="10"/>
        <v>99.9</v>
      </c>
      <c r="V23" s="58">
        <f t="shared" ref="V23:W23" si="21">C23/100</f>
        <v>1</v>
      </c>
      <c r="W23" s="58">
        <f t="shared" si="21"/>
        <v>2</v>
      </c>
      <c r="X23" s="58">
        <f t="shared" si="12"/>
        <v>2.7</v>
      </c>
      <c r="Y23" s="61">
        <f t="shared" si="13"/>
        <v>5.4</v>
      </c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  <c r="AL23" s="57"/>
      <c r="AM23" s="57"/>
      <c r="AN23" s="57"/>
      <c r="AO23" s="57"/>
      <c r="AP23" s="57"/>
      <c r="AQ23" s="57"/>
      <c r="AR23" s="57"/>
      <c r="AS23" s="57"/>
    </row>
    <row r="24" ht="27.0" customHeight="1">
      <c r="A24" s="52">
        <v>8.0</v>
      </c>
      <c r="B24" s="62" t="s">
        <v>61</v>
      </c>
      <c r="C24" s="62">
        <v>104.0</v>
      </c>
      <c r="D24" s="62">
        <v>200.0</v>
      </c>
      <c r="E24" s="62">
        <v>270.0</v>
      </c>
      <c r="F24" s="62"/>
      <c r="G24" s="62"/>
      <c r="H24" s="64">
        <f t="shared" si="5"/>
        <v>103.896</v>
      </c>
      <c r="I24" s="65">
        <v>3.0</v>
      </c>
      <c r="J24" s="66">
        <f t="shared" si="6"/>
        <v>311.688</v>
      </c>
      <c r="K24" s="57"/>
      <c r="L24" s="58">
        <f t="shared" si="15"/>
        <v>5.08</v>
      </c>
      <c r="M24" s="52">
        <f t="shared" si="16"/>
        <v>3</v>
      </c>
      <c r="N24" s="52">
        <f t="shared" si="17"/>
        <v>15.24</v>
      </c>
      <c r="O24" s="57"/>
      <c r="P24" s="57"/>
      <c r="Q24" s="59">
        <v>18.5</v>
      </c>
      <c r="R24" s="58">
        <f t="shared" si="7"/>
        <v>2.7</v>
      </c>
      <c r="S24" s="52">
        <f t="shared" si="8"/>
        <v>3</v>
      </c>
      <c r="T24" s="52">
        <f t="shared" si="9"/>
        <v>8.1</v>
      </c>
      <c r="U24" s="60">
        <f t="shared" si="10"/>
        <v>103.896</v>
      </c>
      <c r="V24" s="58">
        <f t="shared" ref="V24:W24" si="22">C24/100</f>
        <v>1.04</v>
      </c>
      <c r="W24" s="58">
        <f t="shared" si="22"/>
        <v>2</v>
      </c>
      <c r="X24" s="58">
        <f t="shared" si="12"/>
        <v>8.1</v>
      </c>
      <c r="Y24" s="61">
        <f t="shared" si="13"/>
        <v>16.848</v>
      </c>
      <c r="Z24" s="57"/>
      <c r="AA24" s="57"/>
      <c r="AB24" s="57"/>
      <c r="AC24" s="57"/>
      <c r="AD24" s="57"/>
      <c r="AE24" s="57"/>
      <c r="AF24" s="57"/>
      <c r="AG24" s="57"/>
      <c r="AH24" s="57"/>
      <c r="AI24" s="57"/>
      <c r="AJ24" s="57"/>
      <c r="AK24" s="57"/>
      <c r="AL24" s="57"/>
      <c r="AM24" s="57"/>
      <c r="AN24" s="57"/>
      <c r="AO24" s="57"/>
      <c r="AP24" s="57"/>
      <c r="AQ24" s="57"/>
      <c r="AR24" s="57"/>
      <c r="AS24" s="57"/>
    </row>
    <row r="25" ht="27.0" customHeight="1">
      <c r="A25" s="52">
        <v>9.0</v>
      </c>
      <c r="B25" s="62" t="s">
        <v>61</v>
      </c>
      <c r="C25" s="62">
        <v>104.0</v>
      </c>
      <c r="D25" s="62">
        <v>200.0</v>
      </c>
      <c r="E25" s="62">
        <v>271.0</v>
      </c>
      <c r="F25" s="62"/>
      <c r="G25" s="62"/>
      <c r="H25" s="64">
        <f t="shared" si="5"/>
        <v>104.2808</v>
      </c>
      <c r="I25" s="65">
        <v>9.0</v>
      </c>
      <c r="J25" s="66">
        <f t="shared" si="6"/>
        <v>938.5272</v>
      </c>
      <c r="K25" s="57"/>
      <c r="L25" s="58">
        <f t="shared" si="15"/>
        <v>5.08</v>
      </c>
      <c r="M25" s="52">
        <f t="shared" si="16"/>
        <v>9</v>
      </c>
      <c r="N25" s="52">
        <f t="shared" si="17"/>
        <v>45.72</v>
      </c>
      <c r="O25" s="57"/>
      <c r="P25" s="57"/>
      <c r="Q25" s="59">
        <v>18.5</v>
      </c>
      <c r="R25" s="58">
        <f t="shared" si="7"/>
        <v>2.71</v>
      </c>
      <c r="S25" s="52">
        <f t="shared" si="8"/>
        <v>9</v>
      </c>
      <c r="T25" s="52">
        <f t="shared" si="9"/>
        <v>24.39</v>
      </c>
      <c r="U25" s="60">
        <f t="shared" si="10"/>
        <v>104.2808</v>
      </c>
      <c r="V25" s="58">
        <f t="shared" ref="V25:W25" si="23">C25/100</f>
        <v>1.04</v>
      </c>
      <c r="W25" s="58">
        <f t="shared" si="23"/>
        <v>2</v>
      </c>
      <c r="X25" s="58">
        <f t="shared" si="12"/>
        <v>24.39</v>
      </c>
      <c r="Y25" s="61">
        <f t="shared" si="13"/>
        <v>50.7312</v>
      </c>
      <c r="Z25" s="57"/>
      <c r="AA25" s="57"/>
      <c r="AB25" s="57"/>
      <c r="AC25" s="57"/>
      <c r="AD25" s="57"/>
      <c r="AE25" s="57"/>
      <c r="AF25" s="57"/>
      <c r="AG25" s="57"/>
      <c r="AH25" s="57"/>
      <c r="AI25" s="57"/>
      <c r="AJ25" s="57"/>
      <c r="AK25" s="57"/>
      <c r="AL25" s="57"/>
      <c r="AM25" s="57"/>
      <c r="AN25" s="57"/>
      <c r="AO25" s="57"/>
      <c r="AP25" s="57"/>
      <c r="AQ25" s="57"/>
      <c r="AR25" s="57"/>
      <c r="AS25" s="57"/>
    </row>
    <row r="26" ht="27.0" customHeight="1">
      <c r="A26" s="52">
        <v>10.0</v>
      </c>
      <c r="B26" s="62" t="s">
        <v>61</v>
      </c>
      <c r="C26" s="62">
        <v>104.0</v>
      </c>
      <c r="D26" s="62">
        <v>200.0</v>
      </c>
      <c r="E26" s="62">
        <v>272.0</v>
      </c>
      <c r="F26" s="62"/>
      <c r="G26" s="62"/>
      <c r="H26" s="64">
        <f t="shared" si="5"/>
        <v>104.6656</v>
      </c>
      <c r="I26" s="65">
        <v>2.0</v>
      </c>
      <c r="J26" s="66">
        <f t="shared" si="6"/>
        <v>209.3312</v>
      </c>
      <c r="K26" s="57"/>
      <c r="L26" s="58">
        <f t="shared" si="15"/>
        <v>5.08</v>
      </c>
      <c r="M26" s="52">
        <f t="shared" si="16"/>
        <v>2</v>
      </c>
      <c r="N26" s="52">
        <f t="shared" si="17"/>
        <v>10.16</v>
      </c>
      <c r="O26" s="57"/>
      <c r="P26" s="57"/>
      <c r="Q26" s="59">
        <v>18.5</v>
      </c>
      <c r="R26" s="58">
        <f t="shared" si="7"/>
        <v>2.72</v>
      </c>
      <c r="S26" s="52">
        <f t="shared" si="8"/>
        <v>2</v>
      </c>
      <c r="T26" s="52">
        <f t="shared" si="9"/>
        <v>5.44</v>
      </c>
      <c r="U26" s="60">
        <f t="shared" si="10"/>
        <v>104.6656</v>
      </c>
      <c r="V26" s="58">
        <f t="shared" ref="V26:W26" si="24">C26/100</f>
        <v>1.04</v>
      </c>
      <c r="W26" s="58">
        <f t="shared" si="24"/>
        <v>2</v>
      </c>
      <c r="X26" s="58">
        <f t="shared" si="12"/>
        <v>5.44</v>
      </c>
      <c r="Y26" s="61">
        <f t="shared" si="13"/>
        <v>11.3152</v>
      </c>
      <c r="Z26" s="57"/>
      <c r="AA26" s="57"/>
      <c r="AB26" s="57"/>
      <c r="AC26" s="57"/>
      <c r="AD26" s="57"/>
      <c r="AE26" s="57"/>
      <c r="AF26" s="57"/>
      <c r="AG26" s="57"/>
      <c r="AH26" s="57"/>
      <c r="AI26" s="57"/>
      <c r="AJ26" s="57"/>
      <c r="AK26" s="57"/>
      <c r="AL26" s="57"/>
      <c r="AM26" s="57"/>
      <c r="AN26" s="57"/>
      <c r="AO26" s="57"/>
      <c r="AP26" s="57"/>
      <c r="AQ26" s="57"/>
      <c r="AR26" s="57"/>
      <c r="AS26" s="57"/>
    </row>
    <row r="27" ht="27.0" customHeight="1">
      <c r="A27" s="52">
        <v>11.0</v>
      </c>
      <c r="B27" s="62" t="s">
        <v>61</v>
      </c>
      <c r="C27" s="62">
        <v>103.0</v>
      </c>
      <c r="D27" s="62">
        <v>200.0</v>
      </c>
      <c r="E27" s="62">
        <v>273.0</v>
      </c>
      <c r="F27" s="62"/>
      <c r="G27" s="62"/>
      <c r="H27" s="64">
        <f t="shared" si="5"/>
        <v>104.0403</v>
      </c>
      <c r="I27" s="65">
        <v>2.0</v>
      </c>
      <c r="J27" s="66">
        <f t="shared" si="6"/>
        <v>208.0806</v>
      </c>
      <c r="K27" s="57"/>
      <c r="L27" s="58">
        <f t="shared" si="15"/>
        <v>5.08</v>
      </c>
      <c r="M27" s="52">
        <f t="shared" si="16"/>
        <v>2</v>
      </c>
      <c r="N27" s="52">
        <f t="shared" si="17"/>
        <v>10.16</v>
      </c>
      <c r="O27" s="57"/>
      <c r="P27" s="57"/>
      <c r="Q27" s="59">
        <v>18.5</v>
      </c>
      <c r="R27" s="58">
        <f t="shared" si="7"/>
        <v>2.73</v>
      </c>
      <c r="S27" s="52">
        <f t="shared" si="8"/>
        <v>2</v>
      </c>
      <c r="T27" s="52">
        <f t="shared" si="9"/>
        <v>5.46</v>
      </c>
      <c r="U27" s="60">
        <f t="shared" si="10"/>
        <v>104.0403</v>
      </c>
      <c r="V27" s="58">
        <f t="shared" ref="V27:W27" si="25">C27/100</f>
        <v>1.03</v>
      </c>
      <c r="W27" s="58">
        <f t="shared" si="25"/>
        <v>2</v>
      </c>
      <c r="X27" s="58">
        <f t="shared" si="12"/>
        <v>5.46</v>
      </c>
      <c r="Y27" s="61">
        <f t="shared" si="13"/>
        <v>11.2476</v>
      </c>
      <c r="Z27" s="57"/>
      <c r="AA27" s="57"/>
      <c r="AB27" s="57"/>
      <c r="AC27" s="57"/>
      <c r="AD27" s="57"/>
      <c r="AE27" s="57"/>
      <c r="AF27" s="57"/>
      <c r="AG27" s="57"/>
      <c r="AH27" s="57"/>
      <c r="AI27" s="57"/>
      <c r="AJ27" s="57"/>
      <c r="AK27" s="57"/>
      <c r="AL27" s="57"/>
      <c r="AM27" s="57"/>
      <c r="AN27" s="57"/>
      <c r="AO27" s="57"/>
      <c r="AP27" s="57"/>
      <c r="AQ27" s="57"/>
      <c r="AR27" s="57"/>
      <c r="AS27" s="57"/>
    </row>
    <row r="28" ht="27.0" customHeight="1">
      <c r="A28" s="52">
        <v>12.0</v>
      </c>
      <c r="B28" s="62" t="s">
        <v>61</v>
      </c>
      <c r="C28" s="62">
        <v>103.0</v>
      </c>
      <c r="D28" s="62">
        <v>200.0</v>
      </c>
      <c r="E28" s="62">
        <v>272.0</v>
      </c>
      <c r="F28" s="62"/>
      <c r="G28" s="62"/>
      <c r="H28" s="64">
        <f t="shared" si="5"/>
        <v>103.6592</v>
      </c>
      <c r="I28" s="65">
        <v>1.0</v>
      </c>
      <c r="J28" s="66">
        <f t="shared" si="6"/>
        <v>103.6592</v>
      </c>
      <c r="K28" s="57"/>
      <c r="L28" s="58">
        <f t="shared" si="15"/>
        <v>5.08</v>
      </c>
      <c r="M28" s="52">
        <f t="shared" si="16"/>
        <v>1</v>
      </c>
      <c r="N28" s="52">
        <f t="shared" si="17"/>
        <v>5.08</v>
      </c>
      <c r="O28" s="57"/>
      <c r="P28" s="57"/>
      <c r="Q28" s="59">
        <v>18.5</v>
      </c>
      <c r="R28" s="58">
        <f t="shared" si="7"/>
        <v>2.72</v>
      </c>
      <c r="S28" s="52">
        <f t="shared" si="8"/>
        <v>1</v>
      </c>
      <c r="T28" s="52">
        <f t="shared" si="9"/>
        <v>2.72</v>
      </c>
      <c r="U28" s="60">
        <f t="shared" si="10"/>
        <v>103.6592</v>
      </c>
      <c r="V28" s="58">
        <f t="shared" ref="V28:W28" si="26">C28/100</f>
        <v>1.03</v>
      </c>
      <c r="W28" s="58">
        <f t="shared" si="26"/>
        <v>2</v>
      </c>
      <c r="X28" s="58">
        <f t="shared" si="12"/>
        <v>2.72</v>
      </c>
      <c r="Y28" s="61">
        <f t="shared" si="13"/>
        <v>5.6032</v>
      </c>
      <c r="Z28" s="57"/>
      <c r="AA28" s="57"/>
      <c r="AB28" s="57"/>
      <c r="AC28" s="57"/>
      <c r="AD28" s="57"/>
      <c r="AE28" s="57"/>
      <c r="AF28" s="57"/>
      <c r="AG28" s="57"/>
      <c r="AH28" s="57"/>
      <c r="AI28" s="57"/>
      <c r="AJ28" s="57"/>
      <c r="AK28" s="57"/>
      <c r="AL28" s="57"/>
      <c r="AM28" s="57"/>
      <c r="AN28" s="57"/>
      <c r="AO28" s="57"/>
      <c r="AP28" s="57"/>
      <c r="AQ28" s="57"/>
      <c r="AR28" s="57"/>
      <c r="AS28" s="57"/>
    </row>
    <row r="29" ht="27.0" customHeight="1">
      <c r="A29" s="52">
        <v>13.0</v>
      </c>
      <c r="B29" s="62" t="s">
        <v>61</v>
      </c>
      <c r="C29" s="62">
        <v>102.0</v>
      </c>
      <c r="D29" s="62">
        <v>200.0</v>
      </c>
      <c r="E29" s="62">
        <v>270.0</v>
      </c>
      <c r="F29" s="62"/>
      <c r="G29" s="62"/>
      <c r="H29" s="64">
        <f t="shared" si="5"/>
        <v>101.898</v>
      </c>
      <c r="I29" s="65">
        <v>1.0</v>
      </c>
      <c r="J29" s="66">
        <f t="shared" si="6"/>
        <v>101.898</v>
      </c>
      <c r="K29" s="57"/>
      <c r="L29" s="58">
        <f t="shared" si="15"/>
        <v>5.08</v>
      </c>
      <c r="M29" s="52">
        <f t="shared" si="16"/>
        <v>1</v>
      </c>
      <c r="N29" s="52">
        <f t="shared" si="17"/>
        <v>5.08</v>
      </c>
      <c r="O29" s="57"/>
      <c r="P29" s="57"/>
      <c r="Q29" s="59">
        <v>18.5</v>
      </c>
      <c r="R29" s="58">
        <f t="shared" si="7"/>
        <v>2.7</v>
      </c>
      <c r="S29" s="52">
        <f t="shared" si="8"/>
        <v>1</v>
      </c>
      <c r="T29" s="52">
        <f t="shared" si="9"/>
        <v>2.7</v>
      </c>
      <c r="U29" s="60">
        <f t="shared" si="10"/>
        <v>101.898</v>
      </c>
      <c r="V29" s="58">
        <f t="shared" ref="V29:W29" si="27">C29/100</f>
        <v>1.02</v>
      </c>
      <c r="W29" s="58">
        <f t="shared" si="27"/>
        <v>2</v>
      </c>
      <c r="X29" s="58">
        <f t="shared" si="12"/>
        <v>2.7</v>
      </c>
      <c r="Y29" s="61">
        <f t="shared" si="13"/>
        <v>5.508</v>
      </c>
      <c r="Z29" s="57"/>
      <c r="AA29" s="57"/>
      <c r="AB29" s="57"/>
      <c r="AC29" s="57"/>
      <c r="AD29" s="57"/>
      <c r="AE29" s="57"/>
      <c r="AF29" s="57"/>
      <c r="AG29" s="57"/>
      <c r="AH29" s="57"/>
      <c r="AI29" s="57"/>
      <c r="AJ29" s="57"/>
      <c r="AK29" s="57"/>
      <c r="AL29" s="57"/>
      <c r="AM29" s="57"/>
      <c r="AN29" s="57"/>
      <c r="AO29" s="57"/>
      <c r="AP29" s="57"/>
      <c r="AQ29" s="57"/>
      <c r="AR29" s="57"/>
      <c r="AS29" s="57"/>
    </row>
    <row r="30" ht="27.0" customHeight="1">
      <c r="A30" s="52">
        <v>14.0</v>
      </c>
      <c r="B30" s="62" t="s">
        <v>61</v>
      </c>
      <c r="C30" s="62">
        <v>104.0</v>
      </c>
      <c r="D30" s="62">
        <v>200.0</v>
      </c>
      <c r="E30" s="62">
        <v>270.0</v>
      </c>
      <c r="F30" s="62"/>
      <c r="G30" s="62"/>
      <c r="H30" s="64">
        <f t="shared" si="5"/>
        <v>103.896</v>
      </c>
      <c r="I30" s="65">
        <v>1.0</v>
      </c>
      <c r="J30" s="66">
        <f t="shared" si="6"/>
        <v>103.896</v>
      </c>
      <c r="K30" s="57"/>
      <c r="L30" s="58">
        <f t="shared" si="15"/>
        <v>5.08</v>
      </c>
      <c r="M30" s="52">
        <f t="shared" si="16"/>
        <v>1</v>
      </c>
      <c r="N30" s="52">
        <f t="shared" si="17"/>
        <v>5.08</v>
      </c>
      <c r="O30" s="57"/>
      <c r="P30" s="57"/>
      <c r="Q30" s="59">
        <v>18.5</v>
      </c>
      <c r="R30" s="58">
        <f t="shared" si="7"/>
        <v>2.7</v>
      </c>
      <c r="S30" s="52">
        <f t="shared" si="8"/>
        <v>1</v>
      </c>
      <c r="T30" s="52">
        <f t="shared" si="9"/>
        <v>2.7</v>
      </c>
      <c r="U30" s="60">
        <f t="shared" si="10"/>
        <v>103.896</v>
      </c>
      <c r="V30" s="58">
        <f t="shared" ref="V30:W30" si="28">C30/100</f>
        <v>1.04</v>
      </c>
      <c r="W30" s="58">
        <f t="shared" si="28"/>
        <v>2</v>
      </c>
      <c r="X30" s="58">
        <f t="shared" si="12"/>
        <v>2.7</v>
      </c>
      <c r="Y30" s="61">
        <f t="shared" si="13"/>
        <v>5.616</v>
      </c>
      <c r="Z30" s="57"/>
      <c r="AA30" s="57"/>
      <c r="AB30" s="57"/>
      <c r="AC30" s="57"/>
      <c r="AD30" s="57"/>
      <c r="AE30" s="57"/>
      <c r="AF30" s="57"/>
      <c r="AG30" s="57"/>
      <c r="AH30" s="57"/>
      <c r="AI30" s="57"/>
      <c r="AJ30" s="57"/>
      <c r="AK30" s="57"/>
      <c r="AL30" s="57"/>
      <c r="AM30" s="57"/>
      <c r="AN30" s="57"/>
      <c r="AO30" s="57"/>
      <c r="AP30" s="57"/>
      <c r="AQ30" s="57"/>
      <c r="AR30" s="57"/>
      <c r="AS30" s="57"/>
    </row>
    <row r="31" ht="27.0" customHeight="1">
      <c r="A31" s="52">
        <v>15.0</v>
      </c>
      <c r="B31" s="62" t="s">
        <v>61</v>
      </c>
      <c r="C31" s="62">
        <v>104.0</v>
      </c>
      <c r="D31" s="62">
        <v>197.0</v>
      </c>
      <c r="E31" s="62">
        <v>270.0</v>
      </c>
      <c r="F31" s="62"/>
      <c r="G31" s="62"/>
      <c r="H31" s="64">
        <f t="shared" si="5"/>
        <v>102.33756</v>
      </c>
      <c r="I31" s="65">
        <v>1.0</v>
      </c>
      <c r="J31" s="66">
        <f t="shared" si="6"/>
        <v>102.33756</v>
      </c>
      <c r="K31" s="57"/>
      <c r="L31" s="58">
        <f t="shared" si="15"/>
        <v>5.0038</v>
      </c>
      <c r="M31" s="52">
        <f t="shared" si="16"/>
        <v>1</v>
      </c>
      <c r="N31" s="52">
        <f t="shared" si="17"/>
        <v>5.0038</v>
      </c>
      <c r="O31" s="57"/>
      <c r="P31" s="57"/>
      <c r="Q31" s="59">
        <v>18.5</v>
      </c>
      <c r="R31" s="58">
        <f t="shared" si="7"/>
        <v>2.7</v>
      </c>
      <c r="S31" s="52">
        <f t="shared" si="8"/>
        <v>1</v>
      </c>
      <c r="T31" s="52">
        <f t="shared" si="9"/>
        <v>2.7</v>
      </c>
      <c r="U31" s="60">
        <f t="shared" si="10"/>
        <v>102.33756</v>
      </c>
      <c r="V31" s="58">
        <f t="shared" ref="V31:W31" si="29">C31/100</f>
        <v>1.04</v>
      </c>
      <c r="W31" s="58">
        <f t="shared" si="29"/>
        <v>1.97</v>
      </c>
      <c r="X31" s="58">
        <f t="shared" si="12"/>
        <v>2.7</v>
      </c>
      <c r="Y31" s="61">
        <f t="shared" si="13"/>
        <v>5.53176</v>
      </c>
      <c r="Z31" s="57"/>
      <c r="AA31" s="57"/>
      <c r="AB31" s="57"/>
      <c r="AC31" s="57"/>
      <c r="AD31" s="57"/>
      <c r="AE31" s="57"/>
      <c r="AF31" s="57"/>
      <c r="AG31" s="57"/>
      <c r="AH31" s="57"/>
      <c r="AI31" s="57"/>
      <c r="AJ31" s="57"/>
      <c r="AK31" s="57"/>
      <c r="AL31" s="57"/>
      <c r="AM31" s="57"/>
      <c r="AN31" s="57"/>
      <c r="AO31" s="57"/>
      <c r="AP31" s="57"/>
      <c r="AQ31" s="57"/>
      <c r="AR31" s="57"/>
      <c r="AS31" s="57"/>
    </row>
    <row r="32" ht="27.0" customHeight="1">
      <c r="A32" s="52">
        <v>16.0</v>
      </c>
      <c r="B32" s="62" t="s">
        <v>61</v>
      </c>
      <c r="C32" s="62">
        <v>103.0</v>
      </c>
      <c r="D32" s="62">
        <v>199.0</v>
      </c>
      <c r="E32" s="62">
        <v>270.0</v>
      </c>
      <c r="F32" s="62"/>
      <c r="G32" s="62"/>
      <c r="H32" s="64">
        <f t="shared" si="5"/>
        <v>102.382515</v>
      </c>
      <c r="I32" s="65">
        <v>1.0</v>
      </c>
      <c r="J32" s="66">
        <f t="shared" si="6"/>
        <v>102.382515</v>
      </c>
      <c r="K32" s="57"/>
      <c r="L32" s="58">
        <f t="shared" si="15"/>
        <v>5.0546</v>
      </c>
      <c r="M32" s="52">
        <f t="shared" si="16"/>
        <v>1</v>
      </c>
      <c r="N32" s="52">
        <f t="shared" si="17"/>
        <v>5.0546</v>
      </c>
      <c r="O32" s="57"/>
      <c r="P32" s="57"/>
      <c r="Q32" s="59">
        <v>18.5</v>
      </c>
      <c r="R32" s="58">
        <f t="shared" si="7"/>
        <v>2.7</v>
      </c>
      <c r="S32" s="52">
        <f t="shared" si="8"/>
        <v>1</v>
      </c>
      <c r="T32" s="52">
        <f t="shared" si="9"/>
        <v>2.7</v>
      </c>
      <c r="U32" s="60">
        <f t="shared" si="10"/>
        <v>102.382515</v>
      </c>
      <c r="V32" s="58">
        <f t="shared" ref="V32:W32" si="30">C32/100</f>
        <v>1.03</v>
      </c>
      <c r="W32" s="58">
        <f t="shared" si="30"/>
        <v>1.99</v>
      </c>
      <c r="X32" s="58">
        <f t="shared" si="12"/>
        <v>2.7</v>
      </c>
      <c r="Y32" s="61">
        <f t="shared" si="13"/>
        <v>5.53419</v>
      </c>
      <c r="Z32" s="57"/>
      <c r="AA32" s="57"/>
      <c r="AB32" s="57"/>
      <c r="AC32" s="57"/>
      <c r="AD32" s="57"/>
      <c r="AE32" s="57"/>
      <c r="AF32" s="57"/>
      <c r="AG32" s="57"/>
      <c r="AH32" s="57"/>
      <c r="AI32" s="57"/>
      <c r="AJ32" s="57"/>
      <c r="AK32" s="57"/>
      <c r="AL32" s="57"/>
      <c r="AM32" s="57"/>
      <c r="AN32" s="57"/>
      <c r="AO32" s="57"/>
      <c r="AP32" s="57"/>
      <c r="AQ32" s="57"/>
      <c r="AR32" s="57"/>
      <c r="AS32" s="57"/>
    </row>
    <row r="33" ht="27.0" customHeight="1">
      <c r="A33" s="52">
        <v>17.0</v>
      </c>
      <c r="B33" s="53" t="s">
        <v>69</v>
      </c>
      <c r="C33" s="62">
        <v>50.0</v>
      </c>
      <c r="D33" s="62">
        <v>203.0</v>
      </c>
      <c r="E33" s="62">
        <v>201.0</v>
      </c>
      <c r="F33" s="62"/>
      <c r="G33" s="62"/>
      <c r="H33" s="64">
        <f t="shared" si="5"/>
        <v>60.184425</v>
      </c>
      <c r="I33" s="65">
        <v>1.0</v>
      </c>
      <c r="J33" s="66">
        <f t="shared" si="6"/>
        <v>60.184425</v>
      </c>
      <c r="K33" s="57"/>
      <c r="L33" s="58">
        <f t="shared" si="15"/>
        <v>5.1562</v>
      </c>
      <c r="M33" s="52">
        <f t="shared" si="16"/>
        <v>1</v>
      </c>
      <c r="N33" s="52">
        <f t="shared" si="17"/>
        <v>5.1562</v>
      </c>
      <c r="O33" s="57"/>
      <c r="P33" s="57"/>
      <c r="Q33" s="59">
        <v>29.5</v>
      </c>
      <c r="R33" s="58">
        <f t="shared" si="7"/>
        <v>2.01</v>
      </c>
      <c r="S33" s="52">
        <f t="shared" si="8"/>
        <v>1</v>
      </c>
      <c r="T33" s="52">
        <f t="shared" si="9"/>
        <v>2.01</v>
      </c>
      <c r="U33" s="60">
        <f t="shared" si="10"/>
        <v>60.184425</v>
      </c>
      <c r="V33" s="58">
        <f t="shared" ref="V33:W33" si="31">C33/100</f>
        <v>0.5</v>
      </c>
      <c r="W33" s="58">
        <f t="shared" si="31"/>
        <v>2.03</v>
      </c>
      <c r="X33" s="58">
        <f t="shared" si="12"/>
        <v>2.01</v>
      </c>
      <c r="Y33" s="61">
        <f t="shared" si="13"/>
        <v>2.04015</v>
      </c>
      <c r="Z33" s="57"/>
      <c r="AA33" s="57"/>
      <c r="AB33" s="57"/>
      <c r="AC33" s="57"/>
      <c r="AD33" s="57"/>
      <c r="AE33" s="57"/>
      <c r="AF33" s="57"/>
      <c r="AG33" s="57"/>
      <c r="AH33" s="57"/>
      <c r="AI33" s="57"/>
      <c r="AJ33" s="57"/>
      <c r="AK33" s="57"/>
      <c r="AL33" s="57"/>
      <c r="AM33" s="57"/>
      <c r="AN33" s="57"/>
      <c r="AO33" s="57"/>
      <c r="AP33" s="57"/>
      <c r="AQ33" s="57"/>
      <c r="AR33" s="57"/>
      <c r="AS33" s="57"/>
    </row>
    <row r="34" ht="27.0" customHeight="1">
      <c r="A34" s="52">
        <v>18.0</v>
      </c>
      <c r="B34" s="62" t="s">
        <v>69</v>
      </c>
      <c r="C34" s="62">
        <v>80.0</v>
      </c>
      <c r="D34" s="62">
        <v>203.0</v>
      </c>
      <c r="E34" s="62">
        <v>203.0</v>
      </c>
      <c r="F34" s="62"/>
      <c r="G34" s="62"/>
      <c r="H34" s="64">
        <f t="shared" si="5"/>
        <v>97.25324</v>
      </c>
      <c r="I34" s="65">
        <v>1.0</v>
      </c>
      <c r="J34" s="66">
        <f t="shared" si="6"/>
        <v>97.25324</v>
      </c>
      <c r="K34" s="57"/>
      <c r="L34" s="31">
        <f t="shared" si="15"/>
        <v>5.1562</v>
      </c>
      <c r="M34" s="67">
        <f t="shared" si="16"/>
        <v>1</v>
      </c>
      <c r="N34" s="67">
        <f t="shared" si="17"/>
        <v>5.1562</v>
      </c>
      <c r="O34" s="57"/>
      <c r="P34" s="57"/>
      <c r="Q34" s="59">
        <v>29.5</v>
      </c>
      <c r="R34" s="58">
        <f t="shared" si="7"/>
        <v>2.03</v>
      </c>
      <c r="S34" s="52">
        <f t="shared" si="8"/>
        <v>1</v>
      </c>
      <c r="T34" s="52">
        <f t="shared" si="9"/>
        <v>2.03</v>
      </c>
      <c r="U34" s="60">
        <f t="shared" si="10"/>
        <v>97.25324</v>
      </c>
      <c r="V34" s="58">
        <f t="shared" ref="V34:W34" si="32">C34/100</f>
        <v>0.8</v>
      </c>
      <c r="W34" s="58">
        <f t="shared" si="32"/>
        <v>2.03</v>
      </c>
      <c r="X34" s="58">
        <f t="shared" si="12"/>
        <v>2.03</v>
      </c>
      <c r="Y34" s="61">
        <f t="shared" si="13"/>
        <v>3.29672</v>
      </c>
      <c r="Z34" s="57"/>
      <c r="AA34" s="57"/>
      <c r="AB34" s="57"/>
      <c r="AC34" s="57"/>
      <c r="AD34" s="57"/>
      <c r="AE34" s="57"/>
      <c r="AF34" s="57"/>
      <c r="AG34" s="57"/>
      <c r="AH34" s="57"/>
      <c r="AI34" s="57"/>
      <c r="AJ34" s="57"/>
      <c r="AK34" s="57"/>
      <c r="AL34" s="57"/>
      <c r="AM34" s="57"/>
      <c r="AN34" s="57"/>
      <c r="AO34" s="57"/>
      <c r="AP34" s="57"/>
      <c r="AQ34" s="57"/>
      <c r="AR34" s="57"/>
      <c r="AS34" s="57"/>
    </row>
    <row r="35" ht="27.0" customHeight="1">
      <c r="A35" s="52">
        <v>19.0</v>
      </c>
      <c r="B35" s="62" t="s">
        <v>69</v>
      </c>
      <c r="C35" s="62">
        <v>74.0</v>
      </c>
      <c r="D35" s="62">
        <v>203.0</v>
      </c>
      <c r="E35" s="62">
        <v>202.0</v>
      </c>
      <c r="F35" s="62"/>
      <c r="G35" s="62"/>
      <c r="H35" s="64">
        <f t="shared" si="5"/>
        <v>89.516098</v>
      </c>
      <c r="I35" s="65">
        <v>1.0</v>
      </c>
      <c r="J35" s="66">
        <f t="shared" si="6"/>
        <v>89.516098</v>
      </c>
      <c r="K35" s="57"/>
      <c r="L35" s="31"/>
      <c r="M35" s="67">
        <f t="shared" si="16"/>
        <v>1</v>
      </c>
      <c r="N35" s="67"/>
      <c r="O35" s="57"/>
      <c r="P35" s="57"/>
      <c r="Q35" s="59">
        <v>29.5</v>
      </c>
      <c r="R35" s="58">
        <f t="shared" si="7"/>
        <v>2.02</v>
      </c>
      <c r="S35" s="52">
        <f t="shared" si="8"/>
        <v>1</v>
      </c>
      <c r="T35" s="52">
        <f t="shared" si="9"/>
        <v>2.02</v>
      </c>
      <c r="U35" s="60">
        <f t="shared" si="10"/>
        <v>89.516098</v>
      </c>
      <c r="V35" s="58">
        <f t="shared" ref="V35:W35" si="33">C35/100</f>
        <v>0.74</v>
      </c>
      <c r="W35" s="58">
        <f t="shared" si="33"/>
        <v>2.03</v>
      </c>
      <c r="X35" s="58">
        <f t="shared" si="12"/>
        <v>2.02</v>
      </c>
      <c r="Y35" s="61">
        <f t="shared" si="13"/>
        <v>3.034444</v>
      </c>
      <c r="Z35" s="57"/>
      <c r="AA35" s="57"/>
      <c r="AB35" s="57"/>
      <c r="AC35" s="57"/>
      <c r="AD35" s="57"/>
      <c r="AE35" s="57"/>
      <c r="AF35" s="57"/>
      <c r="AG35" s="57"/>
      <c r="AH35" s="57"/>
      <c r="AI35" s="57"/>
      <c r="AJ35" s="57"/>
      <c r="AK35" s="57"/>
      <c r="AL35" s="57"/>
      <c r="AM35" s="57"/>
      <c r="AN35" s="57"/>
      <c r="AO35" s="57"/>
      <c r="AP35" s="57"/>
      <c r="AQ35" s="57"/>
      <c r="AR35" s="57"/>
      <c r="AS35" s="57"/>
    </row>
    <row r="36" ht="27.0" customHeight="1">
      <c r="A36" s="26"/>
      <c r="B36" s="44"/>
      <c r="C36" s="44"/>
      <c r="D36" s="44"/>
      <c r="E36" s="44"/>
      <c r="F36" s="44"/>
      <c r="G36" s="44"/>
      <c r="H36" s="50"/>
      <c r="I36" s="26"/>
      <c r="J36" s="72">
        <f>+Q57</f>
        <v>24.8</v>
      </c>
      <c r="K36" s="1"/>
      <c r="L36" s="1"/>
      <c r="M36" s="1"/>
      <c r="N36" s="1"/>
      <c r="O36" s="1"/>
      <c r="P36" s="1"/>
      <c r="Q36" s="73"/>
      <c r="R36" s="58">
        <f t="shared" si="7"/>
        <v>0</v>
      </c>
      <c r="S36" s="52" t="str">
        <f t="shared" si="8"/>
        <v/>
      </c>
      <c r="T36" s="52">
        <f t="shared" si="9"/>
        <v>0</v>
      </c>
      <c r="U36" s="57"/>
      <c r="V36" s="58">
        <f t="shared" ref="V36:W36" si="34">C36/100</f>
        <v>0</v>
      </c>
      <c r="W36" s="58">
        <f t="shared" si="34"/>
        <v>0</v>
      </c>
      <c r="X36" s="58">
        <f t="shared" si="12"/>
        <v>0</v>
      </c>
      <c r="Y36" s="61">
        <f t="shared" si="13"/>
        <v>0</v>
      </c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</row>
    <row r="37" ht="27.0" customHeight="1">
      <c r="A37" s="26"/>
      <c r="B37" s="74"/>
      <c r="C37" s="74"/>
      <c r="D37" s="74"/>
      <c r="E37" s="74"/>
      <c r="F37" s="74"/>
      <c r="G37" s="74"/>
      <c r="H37" s="76"/>
      <c r="I37" s="77">
        <f>SUM(I17:I35)</f>
        <v>87</v>
      </c>
      <c r="J37" s="78">
        <f>SUM(J17:J36)</f>
        <v>8859.919038</v>
      </c>
      <c r="K37" s="79"/>
      <c r="L37" s="79"/>
      <c r="M37" s="79"/>
      <c r="N37" s="79"/>
      <c r="O37" s="79"/>
      <c r="P37" s="79"/>
      <c r="Q37" s="4"/>
      <c r="R37" s="80">
        <f>SUMIFS($S$17:$S$35,$R$17:$R$35,"&gt;=3")</f>
        <v>0</v>
      </c>
      <c r="S37" s="79">
        <f>+SUM($S$17:$S$35)</f>
        <v>87</v>
      </c>
      <c r="T37" s="79">
        <f>+SUM(T17:T35)</f>
        <v>232.92</v>
      </c>
      <c r="U37" s="79">
        <v>0.0</v>
      </c>
      <c r="V37" s="79"/>
      <c r="W37" s="79"/>
      <c r="X37" s="79"/>
      <c r="Y37" s="81">
        <f>SUM(Y17:Y36)</f>
        <v>472.596464</v>
      </c>
      <c r="Z37" s="79"/>
      <c r="AA37" s="79"/>
      <c r="AB37" s="79"/>
      <c r="AC37" s="79"/>
      <c r="AD37" s="79"/>
      <c r="AE37" s="79"/>
      <c r="AF37" s="79"/>
      <c r="AG37" s="79"/>
      <c r="AH37" s="79"/>
      <c r="AI37" s="79"/>
      <c r="AJ37" s="79"/>
      <c r="AK37" s="79"/>
      <c r="AL37" s="79"/>
      <c r="AM37" s="79"/>
      <c r="AN37" s="79"/>
      <c r="AO37" s="79"/>
      <c r="AP37" s="79"/>
      <c r="AQ37" s="79"/>
      <c r="AR37" s="79"/>
      <c r="AS37" s="79"/>
    </row>
    <row r="38" ht="29.25" customHeight="1">
      <c r="A38" s="1"/>
      <c r="B38" s="1"/>
      <c r="C38" s="1"/>
      <c r="D38" s="1"/>
      <c r="E38" s="1"/>
      <c r="F38" s="1"/>
      <c r="G38" s="1"/>
      <c r="H38" s="3"/>
      <c r="I38" s="1"/>
      <c r="J38" s="1"/>
      <c r="K38" s="1"/>
      <c r="L38" s="1"/>
      <c r="M38" s="1"/>
      <c r="N38" s="1"/>
      <c r="O38" s="1"/>
      <c r="P38" s="1"/>
      <c r="Q38" s="4"/>
      <c r="R38" s="57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</row>
    <row r="39" ht="29.25" customHeight="1">
      <c r="A39" s="1"/>
      <c r="B39" s="1"/>
      <c r="C39" s="1"/>
      <c r="D39" s="1"/>
      <c r="E39" s="1"/>
      <c r="F39" s="1"/>
      <c r="G39" s="1"/>
      <c r="H39" s="3"/>
      <c r="I39" s="1"/>
      <c r="J39" s="2">
        <f>+J37-H44</f>
        <v>8796.982038</v>
      </c>
      <c r="K39" s="1"/>
      <c r="L39" s="1"/>
      <c r="M39" s="1"/>
      <c r="N39" s="1"/>
      <c r="O39" s="1"/>
      <c r="P39" s="1"/>
      <c r="Q39" s="73"/>
      <c r="R39" s="1"/>
      <c r="S39" s="1" t="s">
        <v>30</v>
      </c>
      <c r="T39" s="1" t="s">
        <v>31</v>
      </c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</row>
    <row r="40" ht="29.25" customHeight="1">
      <c r="A40" s="1"/>
      <c r="B40" s="1"/>
      <c r="C40" s="1"/>
      <c r="D40" s="1"/>
      <c r="E40" s="1"/>
      <c r="F40" s="1"/>
      <c r="G40" s="1"/>
      <c r="H40" s="3"/>
      <c r="I40" s="1"/>
      <c r="J40" s="144">
        <f>+J39-J36</f>
        <v>8772.182038</v>
      </c>
      <c r="K40" s="1"/>
      <c r="L40" s="1"/>
      <c r="M40" s="1"/>
      <c r="N40" s="1"/>
      <c r="O40" s="1"/>
      <c r="P40" s="1"/>
      <c r="Q40" s="4"/>
      <c r="R40" s="1" t="s">
        <v>32</v>
      </c>
      <c r="S40" s="82">
        <f>SUMIFS($J$17:$J$35,$R$17:$R$35,"&gt;=3")</f>
        <v>0</v>
      </c>
      <c r="T40" s="14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</row>
    <row r="41" ht="29.25" customHeight="1">
      <c r="A41" s="1" t="s">
        <v>33</v>
      </c>
      <c r="B41" s="1"/>
      <c r="C41" s="1"/>
      <c r="D41" s="1" t="s">
        <v>34</v>
      </c>
      <c r="E41" s="1"/>
      <c r="F41" s="1"/>
      <c r="G41" s="1"/>
      <c r="H41" s="3"/>
      <c r="I41" s="1"/>
      <c r="J41" s="1"/>
      <c r="K41" s="1"/>
      <c r="L41" s="1"/>
      <c r="M41" s="1"/>
      <c r="N41" s="1"/>
      <c r="O41" s="1"/>
      <c r="P41" s="1"/>
      <c r="Q41" s="4"/>
      <c r="R41" s="1" t="s">
        <v>35</v>
      </c>
      <c r="S41" s="84">
        <f>+J37-S40</f>
        <v>8859.919038</v>
      </c>
      <c r="T41" s="1">
        <f>+SUMIFS($T$17:$T$35,$R$17:$R$35,"&gt;=3")</f>
        <v>0</v>
      </c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</row>
    <row r="42" ht="29.25" customHeight="1">
      <c r="A42" s="1"/>
      <c r="B42" s="1"/>
      <c r="C42" s="1"/>
      <c r="D42" s="1"/>
      <c r="E42" s="1"/>
      <c r="F42" s="1"/>
      <c r="G42" s="1"/>
      <c r="H42" s="3"/>
      <c r="I42" s="1"/>
      <c r="J42" s="1"/>
      <c r="K42" s="1"/>
      <c r="L42" s="1"/>
      <c r="M42" s="1"/>
      <c r="N42" s="1"/>
      <c r="O42" s="1"/>
      <c r="P42" s="1"/>
      <c r="Q42" s="73"/>
      <c r="R42" s="1"/>
      <c r="S42" s="85">
        <f>+I37</f>
        <v>87</v>
      </c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</row>
    <row r="43" ht="39.0" customHeight="1">
      <c r="A43" s="44"/>
      <c r="B43" s="26" t="s">
        <v>14</v>
      </c>
      <c r="C43" s="45" t="s">
        <v>36</v>
      </c>
      <c r="D43" s="46"/>
      <c r="E43" s="47"/>
      <c r="F43" s="48"/>
      <c r="G43" s="48"/>
      <c r="H43" s="50" t="s">
        <v>16</v>
      </c>
      <c r="I43" s="26" t="s">
        <v>17</v>
      </c>
      <c r="J43" s="26" t="s">
        <v>18</v>
      </c>
      <c r="K43" s="1"/>
      <c r="L43" s="1"/>
      <c r="M43" s="1"/>
      <c r="N43" s="1"/>
      <c r="O43" s="1"/>
      <c r="P43" s="1"/>
      <c r="Q43" s="4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</row>
    <row r="44" ht="27.0" customHeight="1">
      <c r="A44" s="18">
        <v>1.0</v>
      </c>
      <c r="B44" s="142" t="s">
        <v>61</v>
      </c>
      <c r="C44" s="142">
        <v>63.0</v>
      </c>
      <c r="D44" s="142">
        <v>200.0</v>
      </c>
      <c r="E44" s="142">
        <v>270.0</v>
      </c>
      <c r="F44" s="142"/>
      <c r="G44" s="142"/>
      <c r="H44" s="143">
        <v>62.937</v>
      </c>
      <c r="I44" s="142">
        <v>1.0</v>
      </c>
      <c r="J44" s="86">
        <f>+I44*H44</f>
        <v>62.937</v>
      </c>
      <c r="K44" s="1"/>
      <c r="L44" s="44">
        <f>D44*25.4/1000</f>
        <v>5.08</v>
      </c>
      <c r="M44" s="26">
        <f>+I44</f>
        <v>1</v>
      </c>
      <c r="N44" s="26">
        <f>M44*L44</f>
        <v>5.08</v>
      </c>
      <c r="O44" s="1"/>
      <c r="P44" s="1"/>
      <c r="Q44" s="4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</row>
    <row r="45" ht="24.75" customHeight="1">
      <c r="A45" s="26"/>
      <c r="B45" s="69"/>
      <c r="C45" s="69"/>
      <c r="D45" s="69"/>
      <c r="E45" s="69"/>
      <c r="F45" s="69"/>
      <c r="G45" s="69"/>
      <c r="H45" s="89" t="s">
        <v>37</v>
      </c>
      <c r="I45" s="69"/>
      <c r="J45" s="90">
        <f>SUM(J44)</f>
        <v>62.937</v>
      </c>
      <c r="K45" s="1"/>
      <c r="L45" s="1"/>
      <c r="M45" s="1"/>
      <c r="N45" s="1"/>
      <c r="O45" s="1"/>
      <c r="P45" s="1"/>
      <c r="Q45" s="4"/>
      <c r="R45" s="9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</row>
    <row r="46" ht="18.75" customHeight="1">
      <c r="A46" s="42"/>
      <c r="B46" s="7"/>
      <c r="C46" s="7"/>
      <c r="D46" s="7"/>
      <c r="E46" s="7"/>
      <c r="F46" s="7"/>
      <c r="G46" s="7"/>
      <c r="H46" s="9"/>
      <c r="I46" s="7"/>
      <c r="J46" s="43"/>
      <c r="K46" s="1"/>
      <c r="L46" s="1"/>
      <c r="M46" s="1"/>
      <c r="N46" s="1"/>
      <c r="O46" s="1"/>
      <c r="P46" s="1"/>
      <c r="Q46" s="4"/>
      <c r="R46" s="9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</row>
    <row r="47" ht="18.75" customHeight="1">
      <c r="A47" s="1"/>
      <c r="B47" s="1"/>
      <c r="C47" s="1"/>
      <c r="D47" s="1"/>
      <c r="E47" s="1"/>
      <c r="F47" s="1"/>
      <c r="G47" s="1"/>
      <c r="H47" s="3"/>
      <c r="I47" s="1"/>
      <c r="J47" s="1"/>
      <c r="K47" s="1"/>
      <c r="L47" s="1"/>
      <c r="M47" s="1"/>
      <c r="N47" s="1"/>
      <c r="O47" s="1"/>
      <c r="P47" s="1"/>
      <c r="Q47" s="4"/>
      <c r="R47" s="9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</row>
    <row r="48" ht="18.75" customHeight="1">
      <c r="A48" s="1"/>
      <c r="B48" s="1"/>
      <c r="C48" s="1"/>
      <c r="D48" s="1"/>
      <c r="E48" s="1"/>
      <c r="F48" s="1"/>
      <c r="G48" s="1"/>
      <c r="H48" s="3"/>
      <c r="I48" s="1"/>
      <c r="J48" s="1"/>
      <c r="K48" s="1"/>
      <c r="L48" s="1"/>
      <c r="M48" s="1"/>
      <c r="N48" s="1"/>
      <c r="O48" s="1"/>
      <c r="P48" s="1"/>
      <c r="Q48" s="4"/>
      <c r="R48" s="9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</row>
    <row r="49" ht="18.75" customHeight="1">
      <c r="A49" s="1" t="s">
        <v>38</v>
      </c>
      <c r="B49" s="1"/>
      <c r="C49" s="1"/>
      <c r="D49" s="1"/>
      <c r="E49" s="1"/>
      <c r="F49" s="1"/>
      <c r="G49" s="1"/>
      <c r="H49" s="3"/>
      <c r="I49" s="1"/>
      <c r="J49" s="1"/>
      <c r="K49" s="1"/>
      <c r="L49" s="1"/>
      <c r="M49" s="1"/>
      <c r="N49" s="1"/>
      <c r="O49" s="1"/>
      <c r="P49" s="1"/>
      <c r="Q49" s="4"/>
      <c r="R49" s="9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</row>
    <row r="50" ht="18.75" customHeight="1">
      <c r="A50" s="1"/>
      <c r="B50" s="1"/>
      <c r="C50" s="1"/>
      <c r="D50" s="1"/>
      <c r="E50" s="1"/>
      <c r="F50" s="1"/>
      <c r="G50" s="1"/>
      <c r="H50" s="3"/>
      <c r="I50" s="1"/>
      <c r="J50" s="1"/>
      <c r="K50" s="1"/>
      <c r="L50" s="1"/>
      <c r="M50" s="1"/>
      <c r="N50" s="1"/>
      <c r="O50" s="1"/>
      <c r="P50" s="1"/>
      <c r="Q50" s="4"/>
      <c r="R50" s="9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</row>
    <row r="51" ht="42.0" customHeight="1">
      <c r="A51" s="44"/>
      <c r="B51" s="26" t="s">
        <v>14</v>
      </c>
      <c r="C51" s="45" t="s">
        <v>39</v>
      </c>
      <c r="D51" s="46"/>
      <c r="E51" s="47"/>
      <c r="F51" s="92"/>
      <c r="G51" s="92"/>
      <c r="H51" s="50" t="s">
        <v>16</v>
      </c>
      <c r="I51" s="94" t="s">
        <v>17</v>
      </c>
      <c r="J51" s="26" t="s">
        <v>18</v>
      </c>
      <c r="K51" s="1"/>
      <c r="L51" s="1"/>
      <c r="M51" s="1"/>
      <c r="N51" s="1"/>
      <c r="O51" s="1"/>
      <c r="P51" s="1"/>
      <c r="Q51" s="4"/>
      <c r="R51" s="9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</row>
    <row r="52" ht="24.75" customHeight="1">
      <c r="A52" s="26">
        <v>1.0</v>
      </c>
      <c r="B52" s="53" t="s">
        <v>61</v>
      </c>
      <c r="C52" s="52"/>
      <c r="D52" s="52"/>
      <c r="E52" s="52"/>
      <c r="F52" s="52"/>
      <c r="G52" s="52"/>
      <c r="H52" s="145">
        <v>21.0</v>
      </c>
      <c r="I52" s="52">
        <v>1.0</v>
      </c>
      <c r="J52" s="68">
        <f t="shared" ref="J52:J55" si="35">+I52*H52</f>
        <v>21</v>
      </c>
      <c r="K52" s="44"/>
      <c r="L52" s="44"/>
      <c r="M52" s="44"/>
      <c r="N52" s="44"/>
      <c r="O52" s="44"/>
      <c r="P52" s="44"/>
      <c r="Q52" s="97"/>
      <c r="R52" s="9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</row>
    <row r="53" ht="24.75" customHeight="1">
      <c r="A53" s="26">
        <v>2.0</v>
      </c>
      <c r="B53" s="62" t="s">
        <v>61</v>
      </c>
      <c r="C53" s="52"/>
      <c r="D53" s="52"/>
      <c r="E53" s="52"/>
      <c r="F53" s="52"/>
      <c r="G53" s="52"/>
      <c r="H53" s="145">
        <v>7.0</v>
      </c>
      <c r="I53" s="52">
        <v>1.0</v>
      </c>
      <c r="J53" s="68">
        <f t="shared" si="35"/>
        <v>7</v>
      </c>
      <c r="K53" s="44"/>
      <c r="L53" s="44"/>
      <c r="M53" s="44"/>
      <c r="N53" s="44"/>
      <c r="O53" s="44"/>
      <c r="P53" s="44"/>
      <c r="Q53" s="97"/>
      <c r="R53" s="9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</row>
    <row r="54" ht="24.75" customHeight="1">
      <c r="A54" s="26">
        <v>3.0</v>
      </c>
      <c r="B54" s="53" t="s">
        <v>69</v>
      </c>
      <c r="C54" s="52"/>
      <c r="D54" s="52"/>
      <c r="E54" s="52"/>
      <c r="F54" s="52"/>
      <c r="G54" s="52"/>
      <c r="H54" s="145">
        <v>24.0</v>
      </c>
      <c r="I54" s="52">
        <v>1.0</v>
      </c>
      <c r="J54" s="68">
        <f t="shared" si="35"/>
        <v>24</v>
      </c>
      <c r="K54" s="44"/>
      <c r="L54" s="44"/>
      <c r="M54" s="44"/>
      <c r="N54" s="44"/>
      <c r="O54" s="44"/>
      <c r="P54" s="44"/>
      <c r="Q54" s="97"/>
      <c r="R54" s="9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</row>
    <row r="55" ht="24.75" customHeight="1">
      <c r="A55" s="26">
        <v>4.0</v>
      </c>
      <c r="B55" s="62" t="s">
        <v>69</v>
      </c>
      <c r="C55" s="52"/>
      <c r="D55" s="52"/>
      <c r="E55" s="52"/>
      <c r="F55" s="52"/>
      <c r="G55" s="52"/>
      <c r="H55" s="145">
        <v>10.0</v>
      </c>
      <c r="I55" s="52">
        <v>1.0</v>
      </c>
      <c r="J55" s="68">
        <f t="shared" si="35"/>
        <v>10</v>
      </c>
      <c r="K55" s="44"/>
      <c r="L55" s="44"/>
      <c r="M55" s="44"/>
      <c r="N55" s="44"/>
      <c r="O55" s="44"/>
      <c r="P55" s="44"/>
      <c r="Q55" s="97"/>
      <c r="R55" s="9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</row>
    <row r="56" ht="18.75" customHeight="1">
      <c r="A56" s="1"/>
      <c r="B56" s="1"/>
      <c r="C56" s="1"/>
      <c r="D56" s="1"/>
      <c r="E56" s="1"/>
      <c r="F56" s="1"/>
      <c r="G56" s="1"/>
      <c r="H56" s="3" t="s">
        <v>37</v>
      </c>
      <c r="I56" s="1"/>
      <c r="J56" s="98">
        <f>SUM(J52:J55)</f>
        <v>62</v>
      </c>
      <c r="K56" s="99"/>
      <c r="L56" s="99"/>
      <c r="M56" s="99"/>
      <c r="N56" s="99"/>
      <c r="O56" s="99"/>
      <c r="P56" s="99"/>
      <c r="Q56" s="100"/>
      <c r="R56" s="9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</row>
    <row r="57" ht="18.75" customHeight="1">
      <c r="A57" s="7"/>
      <c r="B57" s="7"/>
      <c r="C57" s="7"/>
      <c r="D57" s="7"/>
      <c r="E57" s="7"/>
      <c r="F57" s="7"/>
      <c r="G57" s="7"/>
      <c r="H57" s="9"/>
      <c r="I57" s="41"/>
      <c r="J57" s="74">
        <f>+J56*60%</f>
        <v>37.2</v>
      </c>
      <c r="K57" s="74"/>
      <c r="L57" s="74"/>
      <c r="M57" s="74"/>
      <c r="N57" s="74"/>
      <c r="O57" s="74"/>
      <c r="P57" s="74"/>
      <c r="Q57" s="77">
        <f>+J56*40%</f>
        <v>24.8</v>
      </c>
      <c r="R57" s="9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</row>
    <row r="58" ht="18.75" customHeight="1">
      <c r="A58" s="1"/>
      <c r="B58" s="1"/>
      <c r="C58" s="1"/>
      <c r="D58" s="1"/>
      <c r="E58" s="1"/>
      <c r="F58" s="1"/>
      <c r="G58" s="1"/>
      <c r="H58" s="3"/>
      <c r="I58" s="1"/>
      <c r="J58" s="1"/>
      <c r="K58" s="1"/>
      <c r="L58" s="1"/>
      <c r="M58" s="1"/>
      <c r="N58" s="1"/>
      <c r="O58" s="1"/>
      <c r="P58" s="1"/>
      <c r="Q58" s="4"/>
      <c r="R58" s="9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</row>
    <row r="59" ht="18.75" customHeight="1">
      <c r="A59" s="1"/>
      <c r="B59" s="1"/>
      <c r="C59" s="1"/>
      <c r="D59" s="1"/>
      <c r="E59" s="1"/>
      <c r="F59" s="1"/>
      <c r="G59" s="1"/>
      <c r="H59" s="3"/>
      <c r="I59" s="1"/>
      <c r="J59" s="1"/>
      <c r="K59" s="1"/>
      <c r="L59" s="1"/>
      <c r="M59" s="1"/>
      <c r="N59" s="1"/>
      <c r="O59" s="1"/>
      <c r="P59" s="1"/>
      <c r="Q59" s="4"/>
      <c r="R59" s="9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</row>
    <row r="60" ht="19.5" customHeight="1">
      <c r="A60" s="101" t="s">
        <v>42</v>
      </c>
      <c r="B60" s="1"/>
      <c r="C60" s="1"/>
      <c r="D60" s="1"/>
      <c r="E60" s="1"/>
      <c r="F60" s="1"/>
      <c r="G60" s="1"/>
      <c r="H60" s="3"/>
      <c r="I60" s="1"/>
      <c r="J60" s="1"/>
      <c r="K60" s="1"/>
      <c r="L60" s="1"/>
      <c r="M60" s="1"/>
      <c r="N60" s="1"/>
      <c r="O60" s="1"/>
      <c r="P60" s="1"/>
      <c r="Q60" s="4"/>
      <c r="R60" s="9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</row>
    <row r="61" ht="57.0" customHeight="1">
      <c r="A61" s="102"/>
      <c r="B61" s="103" t="s">
        <v>43</v>
      </c>
      <c r="C61" s="103" t="s">
        <v>44</v>
      </c>
      <c r="D61" s="103" t="s">
        <v>45</v>
      </c>
      <c r="E61" s="103" t="s">
        <v>46</v>
      </c>
      <c r="F61" s="103"/>
      <c r="G61" s="103"/>
      <c r="H61" s="105" t="s">
        <v>47</v>
      </c>
      <c r="I61" s="106" t="s">
        <v>48</v>
      </c>
      <c r="J61" s="1"/>
      <c r="K61" s="1"/>
      <c r="L61" s="1"/>
      <c r="M61" s="1"/>
      <c r="N61" s="1"/>
      <c r="O61" s="1"/>
      <c r="P61" s="1"/>
      <c r="Q61" s="4"/>
      <c r="R61" s="9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</row>
    <row r="62" ht="18.75" customHeight="1">
      <c r="A62" s="107" t="s">
        <v>30</v>
      </c>
      <c r="B62" s="108">
        <f>+E10</f>
        <v>11896.5852</v>
      </c>
      <c r="C62" s="109">
        <f>+J37</f>
        <v>8859.919038</v>
      </c>
      <c r="D62" s="109">
        <f>+J45</f>
        <v>62.937</v>
      </c>
      <c r="E62" s="110">
        <f>J57</f>
        <v>37.2</v>
      </c>
      <c r="F62" s="110"/>
      <c r="G62" s="110"/>
      <c r="H62" s="112">
        <f>+I10</f>
        <v>972.7196429</v>
      </c>
      <c r="I62" s="113">
        <f>+B62-C62-D62-E62-H62</f>
        <v>1963.809519</v>
      </c>
      <c r="J62" s="1"/>
      <c r="K62" s="1"/>
      <c r="L62" s="1"/>
      <c r="M62" s="1"/>
      <c r="N62" s="1"/>
      <c r="O62" s="1"/>
      <c r="P62" s="1"/>
      <c r="Q62" s="4"/>
      <c r="R62" s="9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</row>
    <row r="63" ht="19.5" customHeight="1">
      <c r="A63" s="114" t="s">
        <v>49</v>
      </c>
      <c r="B63" s="115"/>
      <c r="C63" s="116">
        <f>+C62/B62</f>
        <v>0.744744722</v>
      </c>
      <c r="D63" s="116">
        <f>+D62/B62</f>
        <v>0.005290341635</v>
      </c>
      <c r="E63" s="116">
        <f>+E62/B62</f>
        <v>0.003126947723</v>
      </c>
      <c r="F63" s="116"/>
      <c r="G63" s="116"/>
      <c r="H63" s="118">
        <f>+H62/B62</f>
        <v>0.08176460947</v>
      </c>
      <c r="I63" s="119">
        <f>+I62/B62</f>
        <v>0.1650733791</v>
      </c>
      <c r="J63" s="1"/>
      <c r="K63" s="1"/>
      <c r="L63" s="1"/>
      <c r="M63" s="1"/>
      <c r="N63" s="1"/>
      <c r="O63" s="1"/>
      <c r="P63" s="1"/>
      <c r="Q63" s="4"/>
      <c r="R63" s="9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</row>
    <row r="64" ht="19.5" customHeight="1">
      <c r="A64" s="30"/>
      <c r="B64" s="120"/>
      <c r="C64" s="121"/>
      <c r="D64" s="121"/>
      <c r="E64" s="121"/>
      <c r="F64" s="121"/>
      <c r="G64" s="121"/>
      <c r="H64" s="123"/>
      <c r="I64" s="124"/>
      <c r="J64" s="1"/>
      <c r="K64" s="1"/>
      <c r="L64" s="1"/>
      <c r="M64" s="1"/>
      <c r="N64" s="1"/>
      <c r="O64" s="1"/>
      <c r="P64" s="1"/>
      <c r="Q64" s="4"/>
      <c r="R64" s="9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</row>
    <row r="65" ht="18.75" customHeight="1">
      <c r="A65" s="125"/>
      <c r="B65" s="126"/>
      <c r="C65" s="126"/>
      <c r="D65" s="126" t="s">
        <v>50</v>
      </c>
      <c r="E65" s="126" t="s">
        <v>30</v>
      </c>
      <c r="F65" s="126"/>
      <c r="G65" s="126"/>
      <c r="H65" s="128">
        <f>+D62+E62+H62+I62</f>
        <v>3036.666162</v>
      </c>
      <c r="I65" s="129"/>
      <c r="J65" s="1"/>
      <c r="K65" s="1"/>
      <c r="L65" s="1"/>
      <c r="M65" s="1"/>
      <c r="N65" s="1"/>
      <c r="O65" s="1"/>
      <c r="P65" s="1"/>
      <c r="Q65" s="4"/>
      <c r="R65" s="3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</row>
    <row r="66" ht="18.75" customHeight="1">
      <c r="A66" s="130"/>
      <c r="B66" s="1"/>
      <c r="C66" s="1"/>
      <c r="D66" s="1"/>
      <c r="E66" s="1" t="s">
        <v>49</v>
      </c>
      <c r="F66" s="1"/>
      <c r="G66" s="1"/>
      <c r="H66" s="123">
        <f>+H65/B62</f>
        <v>0.255255278</v>
      </c>
      <c r="I66" s="131"/>
      <c r="J66" s="1"/>
      <c r="K66" s="1"/>
      <c r="L66" s="1"/>
      <c r="M66" s="1"/>
      <c r="N66" s="1"/>
      <c r="O66" s="1"/>
      <c r="P66" s="1"/>
      <c r="Q66" s="4"/>
      <c r="R66" s="3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</row>
    <row r="67" ht="18.75" customHeight="1">
      <c r="A67" s="130"/>
      <c r="B67" s="1"/>
      <c r="C67" s="1" t="s">
        <v>51</v>
      </c>
      <c r="D67" s="1"/>
      <c r="E67" s="1"/>
      <c r="F67" s="1"/>
      <c r="G67" s="1"/>
      <c r="H67" s="3"/>
      <c r="I67" s="131"/>
      <c r="J67" s="1"/>
      <c r="K67" s="1"/>
      <c r="L67" s="1"/>
      <c r="M67" s="1"/>
      <c r="N67" s="1"/>
      <c r="O67" s="1"/>
      <c r="P67" s="1"/>
      <c r="Q67" s="4"/>
      <c r="R67" s="3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</row>
    <row r="68" ht="18.75" customHeight="1">
      <c r="A68" s="130"/>
      <c r="B68" s="1"/>
      <c r="C68" s="1"/>
      <c r="D68" s="1" t="s">
        <v>52</v>
      </c>
      <c r="E68" s="1"/>
      <c r="F68" s="1"/>
      <c r="G68" s="1"/>
      <c r="H68" s="3">
        <f>+H67*(H65-H62)</f>
        <v>0</v>
      </c>
      <c r="I68" s="131"/>
      <c r="J68" s="1"/>
      <c r="K68" s="1"/>
      <c r="L68" s="1"/>
      <c r="M68" s="1"/>
      <c r="N68" s="1"/>
      <c r="O68" s="1"/>
      <c r="P68" s="1"/>
      <c r="Q68" s="4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</row>
    <row r="69" ht="19.5" customHeight="1">
      <c r="A69" s="132"/>
      <c r="B69" s="133"/>
      <c r="C69" s="133"/>
      <c r="D69" s="133"/>
      <c r="E69" s="133"/>
      <c r="F69" s="133"/>
      <c r="G69" s="133"/>
      <c r="H69" s="135"/>
      <c r="I69" s="136"/>
      <c r="J69" s="1"/>
      <c r="K69" s="1"/>
      <c r="L69" s="1"/>
      <c r="M69" s="1"/>
      <c r="N69" s="1"/>
      <c r="O69" s="1"/>
      <c r="P69" s="1"/>
      <c r="Q69" s="4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</row>
    <row r="70" ht="18.75" customHeight="1">
      <c r="A70" s="1"/>
      <c r="B70" s="1"/>
      <c r="C70" s="1"/>
      <c r="D70" s="1"/>
      <c r="E70" s="1"/>
      <c r="F70" s="1"/>
      <c r="G70" s="1"/>
      <c r="H70" s="3"/>
      <c r="I70" s="1"/>
      <c r="J70" s="1"/>
      <c r="K70" s="1"/>
      <c r="L70" s="1"/>
      <c r="M70" s="1"/>
      <c r="N70" s="1"/>
      <c r="O70" s="1"/>
      <c r="P70" s="1"/>
      <c r="Q70" s="4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</row>
    <row r="71" ht="18.75" customHeight="1">
      <c r="A71" s="1"/>
      <c r="B71" s="1"/>
      <c r="C71" s="1"/>
      <c r="D71" s="1"/>
      <c r="E71" s="1"/>
      <c r="F71" s="1"/>
      <c r="G71" s="1"/>
      <c r="H71" s="3"/>
      <c r="I71" s="1"/>
      <c r="J71" s="1"/>
      <c r="K71" s="1"/>
      <c r="L71" s="1"/>
      <c r="M71" s="1"/>
      <c r="N71" s="1"/>
      <c r="O71" s="1"/>
      <c r="P71" s="1"/>
      <c r="Q71" s="4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</row>
    <row r="72" ht="18.75" customHeight="1">
      <c r="A72" s="1"/>
      <c r="B72" s="1"/>
      <c r="C72" s="1"/>
      <c r="D72" s="1"/>
      <c r="E72" s="1"/>
      <c r="F72" s="1"/>
      <c r="G72" s="1"/>
      <c r="H72" s="3"/>
      <c r="I72" s="1"/>
      <c r="J72" s="1"/>
      <c r="K72" s="1"/>
      <c r="L72" s="1"/>
      <c r="M72" s="1"/>
      <c r="N72" s="1"/>
      <c r="O72" s="1"/>
      <c r="P72" s="1"/>
      <c r="Q72" s="4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</row>
    <row r="73" ht="18.0" customHeight="1">
      <c r="A73" s="137"/>
      <c r="B73" s="137"/>
      <c r="C73" s="137"/>
      <c r="D73" s="137"/>
      <c r="E73" s="137"/>
      <c r="F73" s="137"/>
      <c r="G73" s="137"/>
      <c r="H73" s="139"/>
      <c r="I73" s="137"/>
      <c r="J73" s="137"/>
      <c r="K73" s="137"/>
      <c r="L73" s="137"/>
      <c r="M73" s="137"/>
      <c r="N73" s="137"/>
      <c r="O73" s="137"/>
      <c r="P73" s="137"/>
      <c r="Q73" s="140"/>
      <c r="R73" s="137"/>
      <c r="S73" s="137"/>
      <c r="T73" s="137"/>
      <c r="U73" s="137"/>
      <c r="V73" s="137"/>
      <c r="W73" s="137"/>
      <c r="X73" s="137"/>
      <c r="Y73" s="137"/>
      <c r="Z73" s="137"/>
      <c r="AA73" s="137"/>
      <c r="AB73" s="137"/>
      <c r="AC73" s="137"/>
      <c r="AD73" s="137"/>
      <c r="AE73" s="137"/>
      <c r="AF73" s="137"/>
      <c r="AG73" s="137"/>
      <c r="AH73" s="137"/>
      <c r="AI73" s="137"/>
      <c r="AJ73" s="137"/>
      <c r="AK73" s="137"/>
      <c r="AL73" s="137"/>
      <c r="AM73" s="137"/>
      <c r="AN73" s="137"/>
      <c r="AO73" s="137"/>
      <c r="AP73" s="137"/>
      <c r="AQ73" s="137"/>
      <c r="AR73" s="137"/>
      <c r="AS73" s="137"/>
    </row>
    <row r="74" ht="18.0" customHeight="1">
      <c r="A74" s="137"/>
      <c r="B74" s="137"/>
      <c r="C74" s="137"/>
      <c r="D74" s="137"/>
      <c r="E74" s="137"/>
      <c r="F74" s="137"/>
      <c r="G74" s="137"/>
      <c r="H74" s="139"/>
      <c r="I74" s="137"/>
      <c r="J74" s="137"/>
      <c r="K74" s="137"/>
      <c r="L74" s="137"/>
      <c r="M74" s="137"/>
      <c r="N74" s="137"/>
      <c r="O74" s="137"/>
      <c r="P74" s="137"/>
      <c r="Q74" s="140"/>
      <c r="R74" s="137"/>
      <c r="S74" s="137"/>
      <c r="T74" s="137"/>
      <c r="U74" s="137"/>
      <c r="V74" s="137"/>
      <c r="W74" s="137"/>
      <c r="X74" s="137"/>
      <c r="Y74" s="137"/>
      <c r="Z74" s="137"/>
      <c r="AA74" s="137"/>
      <c r="AB74" s="137"/>
      <c r="AC74" s="137"/>
      <c r="AD74" s="137"/>
      <c r="AE74" s="137"/>
      <c r="AF74" s="137"/>
      <c r="AG74" s="137"/>
      <c r="AH74" s="137"/>
      <c r="AI74" s="137"/>
      <c r="AJ74" s="137"/>
      <c r="AK74" s="137"/>
      <c r="AL74" s="137"/>
      <c r="AM74" s="137"/>
      <c r="AN74" s="137"/>
      <c r="AO74" s="137"/>
      <c r="AP74" s="137"/>
      <c r="AQ74" s="137"/>
      <c r="AR74" s="137"/>
      <c r="AS74" s="137"/>
    </row>
    <row r="75" ht="18.0" customHeight="1">
      <c r="A75" s="137"/>
      <c r="B75" s="137"/>
      <c r="C75" s="137"/>
      <c r="D75" s="137"/>
      <c r="E75" s="137"/>
      <c r="F75" s="137"/>
      <c r="G75" s="137"/>
      <c r="H75" s="139"/>
      <c r="I75" s="137"/>
      <c r="J75" s="137"/>
      <c r="K75" s="137"/>
      <c r="L75" s="137"/>
      <c r="M75" s="137"/>
      <c r="N75" s="137"/>
      <c r="O75" s="137"/>
      <c r="P75" s="137"/>
      <c r="Q75" s="140"/>
      <c r="R75" s="137"/>
      <c r="S75" s="137"/>
      <c r="T75" s="137"/>
      <c r="U75" s="137"/>
      <c r="V75" s="137"/>
      <c r="W75" s="137"/>
      <c r="X75" s="137"/>
      <c r="Y75" s="137"/>
      <c r="Z75" s="137"/>
      <c r="AA75" s="137"/>
      <c r="AB75" s="137"/>
      <c r="AC75" s="137"/>
      <c r="AD75" s="137"/>
      <c r="AE75" s="137"/>
      <c r="AF75" s="137"/>
      <c r="AG75" s="137"/>
      <c r="AH75" s="137"/>
      <c r="AI75" s="137"/>
      <c r="AJ75" s="137"/>
      <c r="AK75" s="137"/>
      <c r="AL75" s="137"/>
      <c r="AM75" s="137"/>
      <c r="AN75" s="137"/>
      <c r="AO75" s="137"/>
      <c r="AP75" s="137"/>
      <c r="AQ75" s="137"/>
      <c r="AR75" s="137"/>
      <c r="AS75" s="137"/>
    </row>
    <row r="76" ht="18.0" customHeight="1">
      <c r="A76" s="137"/>
      <c r="B76" s="137"/>
      <c r="C76" s="137"/>
      <c r="D76" s="137"/>
      <c r="E76" s="137"/>
      <c r="F76" s="137"/>
      <c r="G76" s="137"/>
      <c r="H76" s="139"/>
      <c r="I76" s="137"/>
      <c r="J76" s="137"/>
      <c r="K76" s="137"/>
      <c r="L76" s="137"/>
      <c r="M76" s="137"/>
      <c r="N76" s="137"/>
      <c r="O76" s="137"/>
      <c r="P76" s="137"/>
      <c r="Q76" s="140"/>
      <c r="R76" s="137"/>
      <c r="S76" s="137"/>
      <c r="T76" s="137"/>
      <c r="U76" s="137"/>
      <c r="V76" s="137"/>
      <c r="W76" s="137"/>
      <c r="X76" s="137"/>
      <c r="Y76" s="137"/>
      <c r="Z76" s="137"/>
      <c r="AA76" s="137"/>
      <c r="AB76" s="137"/>
      <c r="AC76" s="137"/>
      <c r="AD76" s="137"/>
      <c r="AE76" s="137"/>
      <c r="AF76" s="137"/>
      <c r="AG76" s="137"/>
      <c r="AH76" s="137"/>
      <c r="AI76" s="137"/>
      <c r="AJ76" s="137"/>
      <c r="AK76" s="137"/>
      <c r="AL76" s="137"/>
      <c r="AM76" s="137"/>
      <c r="AN76" s="137"/>
      <c r="AO76" s="137"/>
      <c r="AP76" s="137"/>
      <c r="AQ76" s="137"/>
      <c r="AR76" s="137"/>
      <c r="AS76" s="137"/>
    </row>
    <row r="77" ht="18.0" customHeight="1">
      <c r="A77" s="137"/>
      <c r="B77" s="137"/>
      <c r="C77" s="137"/>
      <c r="D77" s="137"/>
      <c r="E77" s="137"/>
      <c r="F77" s="137"/>
      <c r="G77" s="137"/>
      <c r="H77" s="139"/>
      <c r="I77" s="137"/>
      <c r="J77" s="137"/>
      <c r="K77" s="137"/>
      <c r="L77" s="137"/>
      <c r="M77" s="137"/>
      <c r="N77" s="137"/>
      <c r="O77" s="137"/>
      <c r="P77" s="137"/>
      <c r="Q77" s="140"/>
      <c r="R77" s="137"/>
      <c r="S77" s="137"/>
      <c r="T77" s="137"/>
      <c r="U77" s="137"/>
      <c r="V77" s="137"/>
      <c r="W77" s="137"/>
      <c r="X77" s="137"/>
      <c r="Y77" s="137"/>
      <c r="Z77" s="137"/>
      <c r="AA77" s="137"/>
      <c r="AB77" s="137"/>
      <c r="AC77" s="137"/>
      <c r="AD77" s="137"/>
      <c r="AE77" s="137"/>
      <c r="AF77" s="137"/>
      <c r="AG77" s="137"/>
      <c r="AH77" s="137"/>
      <c r="AI77" s="137"/>
      <c r="AJ77" s="137"/>
      <c r="AK77" s="137"/>
      <c r="AL77" s="137"/>
      <c r="AM77" s="137"/>
      <c r="AN77" s="137"/>
      <c r="AO77" s="137"/>
      <c r="AP77" s="137"/>
      <c r="AQ77" s="137"/>
      <c r="AR77" s="137"/>
      <c r="AS77" s="137"/>
    </row>
    <row r="78" ht="18.0" customHeight="1">
      <c r="A78" s="137"/>
      <c r="B78" s="137"/>
      <c r="C78" s="137"/>
      <c r="D78" s="137"/>
      <c r="E78" s="137"/>
      <c r="F78" s="137"/>
      <c r="G78" s="137"/>
      <c r="H78" s="139"/>
      <c r="I78" s="137"/>
      <c r="J78" s="137"/>
      <c r="K78" s="137"/>
      <c r="L78" s="137"/>
      <c r="M78" s="137"/>
      <c r="N78" s="137"/>
      <c r="O78" s="137"/>
      <c r="P78" s="137"/>
      <c r="Q78" s="140"/>
      <c r="R78" s="137"/>
      <c r="S78" s="137"/>
      <c r="T78" s="137"/>
      <c r="U78" s="137"/>
      <c r="V78" s="137"/>
      <c r="W78" s="137"/>
      <c r="X78" s="137"/>
      <c r="Y78" s="137"/>
      <c r="Z78" s="137"/>
      <c r="AA78" s="137"/>
      <c r="AB78" s="137"/>
      <c r="AC78" s="137"/>
      <c r="AD78" s="137"/>
      <c r="AE78" s="137"/>
      <c r="AF78" s="137"/>
      <c r="AG78" s="137"/>
      <c r="AH78" s="137"/>
      <c r="AI78" s="137"/>
      <c r="AJ78" s="137"/>
      <c r="AK78" s="137"/>
      <c r="AL78" s="137"/>
      <c r="AM78" s="137"/>
      <c r="AN78" s="137"/>
      <c r="AO78" s="137"/>
      <c r="AP78" s="137"/>
      <c r="AQ78" s="137"/>
      <c r="AR78" s="137"/>
      <c r="AS78" s="137"/>
    </row>
    <row r="79" ht="18.0" customHeight="1">
      <c r="A79" s="137"/>
      <c r="B79" s="137"/>
      <c r="C79" s="137"/>
      <c r="D79" s="137"/>
      <c r="E79" s="137"/>
      <c r="F79" s="137"/>
      <c r="G79" s="137"/>
      <c r="H79" s="139"/>
      <c r="I79" s="137"/>
      <c r="J79" s="137"/>
      <c r="K79" s="137"/>
      <c r="L79" s="137"/>
      <c r="M79" s="137"/>
      <c r="N79" s="137"/>
      <c r="O79" s="137"/>
      <c r="P79" s="137"/>
      <c r="Q79" s="140"/>
      <c r="R79" s="137"/>
      <c r="S79" s="137"/>
      <c r="T79" s="137"/>
      <c r="U79" s="137"/>
      <c r="V79" s="137"/>
      <c r="W79" s="137"/>
      <c r="X79" s="137"/>
      <c r="Y79" s="137"/>
      <c r="Z79" s="137"/>
      <c r="AA79" s="137"/>
      <c r="AB79" s="137"/>
      <c r="AC79" s="137"/>
      <c r="AD79" s="137"/>
      <c r="AE79" s="137"/>
      <c r="AF79" s="137"/>
      <c r="AG79" s="137"/>
      <c r="AH79" s="137"/>
      <c r="AI79" s="137"/>
      <c r="AJ79" s="137"/>
      <c r="AK79" s="137"/>
      <c r="AL79" s="137"/>
      <c r="AM79" s="137"/>
      <c r="AN79" s="137"/>
      <c r="AO79" s="137"/>
      <c r="AP79" s="137"/>
      <c r="AQ79" s="137"/>
      <c r="AR79" s="137"/>
      <c r="AS79" s="137"/>
    </row>
    <row r="80" ht="18.0" customHeight="1">
      <c r="A80" s="137"/>
      <c r="B80" s="137"/>
      <c r="C80" s="137"/>
      <c r="D80" s="137"/>
      <c r="E80" s="137"/>
      <c r="F80" s="137"/>
      <c r="G80" s="137"/>
      <c r="H80" s="139"/>
      <c r="I80" s="137"/>
      <c r="J80" s="137"/>
      <c r="K80" s="137"/>
      <c r="L80" s="137"/>
      <c r="M80" s="137"/>
      <c r="N80" s="137"/>
      <c r="O80" s="137"/>
      <c r="P80" s="137"/>
      <c r="Q80" s="140"/>
      <c r="R80" s="137"/>
      <c r="S80" s="137"/>
      <c r="T80" s="137"/>
      <c r="U80" s="137"/>
      <c r="V80" s="137"/>
      <c r="W80" s="137"/>
      <c r="X80" s="137"/>
      <c r="Y80" s="137"/>
      <c r="Z80" s="137"/>
      <c r="AA80" s="137"/>
      <c r="AB80" s="137"/>
      <c r="AC80" s="137"/>
      <c r="AD80" s="137"/>
      <c r="AE80" s="137"/>
      <c r="AF80" s="137"/>
      <c r="AG80" s="137"/>
      <c r="AH80" s="137"/>
      <c r="AI80" s="137"/>
      <c r="AJ80" s="137"/>
      <c r="AK80" s="137"/>
      <c r="AL80" s="137"/>
      <c r="AM80" s="137"/>
      <c r="AN80" s="137"/>
      <c r="AO80" s="137"/>
      <c r="AP80" s="137"/>
      <c r="AQ80" s="137"/>
      <c r="AR80" s="137"/>
      <c r="AS80" s="137"/>
    </row>
    <row r="81" ht="18.0" customHeight="1">
      <c r="A81" s="137"/>
      <c r="B81" s="137"/>
      <c r="C81" s="137"/>
      <c r="D81" s="137"/>
      <c r="E81" s="137"/>
      <c r="F81" s="137"/>
      <c r="G81" s="137"/>
      <c r="H81" s="139"/>
      <c r="I81" s="137"/>
      <c r="J81" s="137"/>
      <c r="K81" s="137"/>
      <c r="L81" s="137"/>
      <c r="M81" s="137"/>
      <c r="N81" s="137"/>
      <c r="O81" s="137"/>
      <c r="P81" s="137"/>
      <c r="Q81" s="140"/>
      <c r="R81" s="137"/>
      <c r="S81" s="137"/>
      <c r="T81" s="137"/>
      <c r="U81" s="137"/>
      <c r="V81" s="137"/>
      <c r="W81" s="137"/>
      <c r="X81" s="137"/>
      <c r="Y81" s="137"/>
      <c r="Z81" s="137"/>
      <c r="AA81" s="137"/>
      <c r="AB81" s="137"/>
      <c r="AC81" s="137"/>
      <c r="AD81" s="137"/>
      <c r="AE81" s="137"/>
      <c r="AF81" s="137"/>
      <c r="AG81" s="137"/>
      <c r="AH81" s="137"/>
      <c r="AI81" s="137"/>
      <c r="AJ81" s="137"/>
      <c r="AK81" s="137"/>
      <c r="AL81" s="137"/>
      <c r="AM81" s="137"/>
      <c r="AN81" s="137"/>
      <c r="AO81" s="137"/>
      <c r="AP81" s="137"/>
      <c r="AQ81" s="137"/>
      <c r="AR81" s="137"/>
      <c r="AS81" s="137"/>
    </row>
    <row r="82" ht="18.0" customHeight="1">
      <c r="A82" s="137"/>
      <c r="B82" s="137"/>
      <c r="C82" s="137"/>
      <c r="D82" s="137"/>
      <c r="E82" s="137"/>
      <c r="F82" s="137"/>
      <c r="G82" s="137"/>
      <c r="H82" s="139"/>
      <c r="I82" s="137"/>
      <c r="J82" s="137"/>
      <c r="K82" s="137"/>
      <c r="L82" s="137"/>
      <c r="M82" s="137"/>
      <c r="N82" s="137"/>
      <c r="O82" s="137"/>
      <c r="P82" s="137"/>
      <c r="Q82" s="140"/>
      <c r="R82" s="137"/>
      <c r="S82" s="137"/>
      <c r="T82" s="137"/>
      <c r="U82" s="137"/>
      <c r="V82" s="137"/>
      <c r="W82" s="137"/>
      <c r="X82" s="137"/>
      <c r="Y82" s="137"/>
      <c r="Z82" s="137"/>
      <c r="AA82" s="137"/>
      <c r="AB82" s="137"/>
      <c r="AC82" s="137"/>
      <c r="AD82" s="137"/>
      <c r="AE82" s="137"/>
      <c r="AF82" s="137"/>
      <c r="AG82" s="137"/>
      <c r="AH82" s="137"/>
      <c r="AI82" s="137"/>
      <c r="AJ82" s="137"/>
      <c r="AK82" s="137"/>
      <c r="AL82" s="137"/>
      <c r="AM82" s="137"/>
      <c r="AN82" s="137"/>
      <c r="AO82" s="137"/>
      <c r="AP82" s="137"/>
      <c r="AQ82" s="137"/>
      <c r="AR82" s="137"/>
      <c r="AS82" s="137"/>
    </row>
    <row r="83" ht="18.0" customHeight="1">
      <c r="A83" s="137"/>
      <c r="B83" s="137"/>
      <c r="C83" s="137"/>
      <c r="D83" s="137"/>
      <c r="E83" s="137"/>
      <c r="F83" s="137"/>
      <c r="G83" s="137"/>
      <c r="H83" s="139"/>
      <c r="I83" s="137"/>
      <c r="J83" s="137"/>
      <c r="K83" s="137"/>
      <c r="L83" s="137"/>
      <c r="M83" s="137"/>
      <c r="N83" s="137"/>
      <c r="O83" s="137"/>
      <c r="P83" s="137"/>
      <c r="Q83" s="140"/>
      <c r="R83" s="137"/>
      <c r="S83" s="137"/>
      <c r="T83" s="137"/>
      <c r="U83" s="137"/>
      <c r="V83" s="137"/>
      <c r="W83" s="137"/>
      <c r="X83" s="137"/>
      <c r="Y83" s="137"/>
      <c r="Z83" s="137"/>
      <c r="AA83" s="137"/>
      <c r="AB83" s="137"/>
      <c r="AC83" s="137"/>
      <c r="AD83" s="137"/>
      <c r="AE83" s="137"/>
      <c r="AF83" s="137"/>
      <c r="AG83" s="137"/>
      <c r="AH83" s="137"/>
      <c r="AI83" s="137"/>
      <c r="AJ83" s="137"/>
      <c r="AK83" s="137"/>
      <c r="AL83" s="137"/>
      <c r="AM83" s="137"/>
      <c r="AN83" s="137"/>
      <c r="AO83" s="137"/>
      <c r="AP83" s="137"/>
      <c r="AQ83" s="137"/>
      <c r="AR83" s="137"/>
      <c r="AS83" s="137"/>
    </row>
    <row r="84" ht="18.0" customHeight="1">
      <c r="A84" s="137"/>
      <c r="B84" s="137"/>
      <c r="C84" s="137"/>
      <c r="D84" s="137"/>
      <c r="E84" s="137"/>
      <c r="F84" s="137"/>
      <c r="G84" s="137"/>
      <c r="H84" s="139"/>
      <c r="I84" s="137"/>
      <c r="J84" s="137"/>
      <c r="K84" s="137"/>
      <c r="L84" s="137"/>
      <c r="M84" s="137"/>
      <c r="N84" s="137"/>
      <c r="O84" s="137"/>
      <c r="P84" s="137"/>
      <c r="Q84" s="140"/>
      <c r="R84" s="137"/>
      <c r="S84" s="137"/>
      <c r="T84" s="137"/>
      <c r="U84" s="137"/>
      <c r="V84" s="137"/>
      <c r="W84" s="137"/>
      <c r="X84" s="137"/>
      <c r="Y84" s="137"/>
      <c r="Z84" s="137"/>
      <c r="AA84" s="137"/>
      <c r="AB84" s="137"/>
      <c r="AC84" s="137"/>
      <c r="AD84" s="137"/>
      <c r="AE84" s="137"/>
      <c r="AF84" s="137"/>
      <c r="AG84" s="137"/>
      <c r="AH84" s="137"/>
      <c r="AI84" s="137"/>
      <c r="AJ84" s="137"/>
      <c r="AK84" s="137"/>
      <c r="AL84" s="137"/>
      <c r="AM84" s="137"/>
      <c r="AN84" s="137"/>
      <c r="AO84" s="137"/>
      <c r="AP84" s="137"/>
      <c r="AQ84" s="137"/>
      <c r="AR84" s="137"/>
      <c r="AS84" s="137"/>
    </row>
    <row r="85" ht="18.0" customHeight="1">
      <c r="A85" s="137"/>
      <c r="B85" s="137"/>
      <c r="C85" s="137"/>
      <c r="D85" s="137"/>
      <c r="E85" s="137"/>
      <c r="F85" s="137"/>
      <c r="G85" s="137"/>
      <c r="H85" s="139"/>
      <c r="I85" s="137"/>
      <c r="J85" s="137"/>
      <c r="K85" s="137"/>
      <c r="L85" s="137"/>
      <c r="M85" s="137"/>
      <c r="N85" s="137"/>
      <c r="O85" s="137"/>
      <c r="P85" s="137"/>
      <c r="Q85" s="140"/>
      <c r="R85" s="137"/>
      <c r="S85" s="137"/>
      <c r="T85" s="137"/>
      <c r="U85" s="137"/>
      <c r="V85" s="137"/>
      <c r="W85" s="137"/>
      <c r="X85" s="137"/>
      <c r="Y85" s="137"/>
      <c r="Z85" s="137"/>
      <c r="AA85" s="137"/>
      <c r="AB85" s="137"/>
      <c r="AC85" s="137"/>
      <c r="AD85" s="137"/>
      <c r="AE85" s="137"/>
      <c r="AF85" s="137"/>
      <c r="AG85" s="137"/>
      <c r="AH85" s="137"/>
      <c r="AI85" s="137"/>
      <c r="AJ85" s="137"/>
      <c r="AK85" s="137"/>
      <c r="AL85" s="137"/>
      <c r="AM85" s="137"/>
      <c r="AN85" s="137"/>
      <c r="AO85" s="137"/>
      <c r="AP85" s="137"/>
      <c r="AQ85" s="137"/>
      <c r="AR85" s="137"/>
      <c r="AS85" s="137"/>
    </row>
    <row r="86" ht="18.0" customHeight="1">
      <c r="A86" s="137"/>
      <c r="B86" s="137"/>
      <c r="C86" s="137"/>
      <c r="D86" s="137"/>
      <c r="E86" s="137"/>
      <c r="F86" s="137"/>
      <c r="G86" s="137"/>
      <c r="H86" s="139"/>
      <c r="I86" s="137"/>
      <c r="J86" s="137"/>
      <c r="K86" s="137"/>
      <c r="L86" s="137"/>
      <c r="M86" s="137"/>
      <c r="N86" s="137"/>
      <c r="O86" s="137"/>
      <c r="P86" s="137"/>
      <c r="Q86" s="140"/>
      <c r="R86" s="137"/>
      <c r="S86" s="137"/>
      <c r="T86" s="137"/>
      <c r="U86" s="137"/>
      <c r="V86" s="137"/>
      <c r="W86" s="137"/>
      <c r="X86" s="137"/>
      <c r="Y86" s="137"/>
      <c r="Z86" s="137"/>
      <c r="AA86" s="137"/>
      <c r="AB86" s="137"/>
      <c r="AC86" s="137"/>
      <c r="AD86" s="137"/>
      <c r="AE86" s="137"/>
      <c r="AF86" s="137"/>
      <c r="AG86" s="137"/>
      <c r="AH86" s="137"/>
      <c r="AI86" s="137"/>
      <c r="AJ86" s="137"/>
      <c r="AK86" s="137"/>
      <c r="AL86" s="137"/>
      <c r="AM86" s="137"/>
      <c r="AN86" s="137"/>
      <c r="AO86" s="137"/>
      <c r="AP86" s="137"/>
      <c r="AQ86" s="137"/>
      <c r="AR86" s="137"/>
      <c r="AS86" s="137"/>
    </row>
    <row r="87" ht="18.0" customHeight="1">
      <c r="A87" s="137"/>
      <c r="B87" s="137"/>
      <c r="C87" s="137"/>
      <c r="D87" s="137"/>
      <c r="E87" s="137"/>
      <c r="F87" s="137"/>
      <c r="G87" s="137"/>
      <c r="H87" s="139"/>
      <c r="I87" s="137"/>
      <c r="J87" s="137"/>
      <c r="K87" s="137"/>
      <c r="L87" s="137"/>
      <c r="M87" s="137"/>
      <c r="N87" s="137"/>
      <c r="O87" s="137"/>
      <c r="P87" s="137"/>
      <c r="Q87" s="140"/>
      <c r="R87" s="137"/>
      <c r="S87" s="137"/>
      <c r="T87" s="137"/>
      <c r="U87" s="137"/>
      <c r="V87" s="137"/>
      <c r="W87" s="137"/>
      <c r="X87" s="137"/>
      <c r="Y87" s="137"/>
      <c r="Z87" s="137"/>
      <c r="AA87" s="137"/>
      <c r="AB87" s="137"/>
      <c r="AC87" s="137"/>
      <c r="AD87" s="137"/>
      <c r="AE87" s="137"/>
      <c r="AF87" s="137"/>
      <c r="AG87" s="137"/>
      <c r="AH87" s="137"/>
      <c r="AI87" s="137"/>
      <c r="AJ87" s="137"/>
      <c r="AK87" s="137"/>
      <c r="AL87" s="137"/>
      <c r="AM87" s="137"/>
      <c r="AN87" s="137"/>
      <c r="AO87" s="137"/>
      <c r="AP87" s="137"/>
      <c r="AQ87" s="137"/>
      <c r="AR87" s="137"/>
      <c r="AS87" s="137"/>
    </row>
    <row r="88" ht="18.0" customHeight="1">
      <c r="A88" s="137"/>
      <c r="B88" s="137"/>
      <c r="C88" s="137"/>
      <c r="D88" s="137"/>
      <c r="E88" s="137"/>
      <c r="F88" s="137"/>
      <c r="G88" s="137"/>
      <c r="H88" s="139"/>
      <c r="I88" s="137"/>
      <c r="J88" s="137"/>
      <c r="K88" s="137"/>
      <c r="L88" s="137"/>
      <c r="M88" s="137"/>
      <c r="N88" s="137"/>
      <c r="O88" s="137"/>
      <c r="P88" s="137"/>
      <c r="Q88" s="140"/>
      <c r="R88" s="137"/>
      <c r="S88" s="137"/>
      <c r="T88" s="137"/>
      <c r="U88" s="137"/>
      <c r="V88" s="137"/>
      <c r="W88" s="137"/>
      <c r="X88" s="137"/>
      <c r="Y88" s="137"/>
      <c r="Z88" s="137"/>
      <c r="AA88" s="137"/>
      <c r="AB88" s="137"/>
      <c r="AC88" s="137"/>
      <c r="AD88" s="137"/>
      <c r="AE88" s="137"/>
      <c r="AF88" s="137"/>
      <c r="AG88" s="137"/>
      <c r="AH88" s="137"/>
      <c r="AI88" s="137"/>
      <c r="AJ88" s="137"/>
      <c r="AK88" s="137"/>
      <c r="AL88" s="137"/>
      <c r="AM88" s="137"/>
      <c r="AN88" s="137"/>
      <c r="AO88" s="137"/>
      <c r="AP88" s="137"/>
      <c r="AQ88" s="137"/>
      <c r="AR88" s="137"/>
      <c r="AS88" s="137"/>
    </row>
    <row r="89" ht="18.0" customHeight="1">
      <c r="A89" s="137"/>
      <c r="B89" s="137"/>
      <c r="C89" s="137"/>
      <c r="D89" s="137"/>
      <c r="E89" s="137"/>
      <c r="F89" s="137"/>
      <c r="G89" s="137"/>
      <c r="H89" s="139"/>
      <c r="I89" s="137"/>
      <c r="J89" s="137"/>
      <c r="K89" s="137"/>
      <c r="L89" s="137"/>
      <c r="M89" s="137"/>
      <c r="N89" s="137"/>
      <c r="O89" s="137"/>
      <c r="P89" s="137"/>
      <c r="Q89" s="140"/>
      <c r="R89" s="137"/>
      <c r="S89" s="137"/>
      <c r="T89" s="137"/>
      <c r="U89" s="137"/>
      <c r="V89" s="137"/>
      <c r="W89" s="137"/>
      <c r="X89" s="137"/>
      <c r="Y89" s="137"/>
      <c r="Z89" s="137"/>
      <c r="AA89" s="137"/>
      <c r="AB89" s="137"/>
      <c r="AC89" s="137"/>
      <c r="AD89" s="137"/>
      <c r="AE89" s="137"/>
      <c r="AF89" s="137"/>
      <c r="AG89" s="137"/>
      <c r="AH89" s="137"/>
      <c r="AI89" s="137"/>
      <c r="AJ89" s="137"/>
      <c r="AK89" s="137"/>
      <c r="AL89" s="137"/>
      <c r="AM89" s="137"/>
      <c r="AN89" s="137"/>
      <c r="AO89" s="137"/>
      <c r="AP89" s="137"/>
      <c r="AQ89" s="137"/>
      <c r="AR89" s="137"/>
      <c r="AS89" s="137"/>
    </row>
    <row r="90" ht="18.0" customHeight="1">
      <c r="A90" s="137"/>
      <c r="B90" s="137"/>
      <c r="C90" s="137"/>
      <c r="D90" s="137"/>
      <c r="E90" s="137"/>
      <c r="F90" s="137"/>
      <c r="G90" s="137"/>
      <c r="H90" s="139"/>
      <c r="I90" s="137"/>
      <c r="J90" s="137"/>
      <c r="K90" s="137"/>
      <c r="L90" s="137"/>
      <c r="M90" s="137"/>
      <c r="N90" s="137"/>
      <c r="O90" s="137"/>
      <c r="P90" s="137"/>
      <c r="Q90" s="140"/>
      <c r="R90" s="137"/>
      <c r="S90" s="137"/>
      <c r="T90" s="137"/>
      <c r="U90" s="137"/>
      <c r="V90" s="137"/>
      <c r="W90" s="137"/>
      <c r="X90" s="137"/>
      <c r="Y90" s="137"/>
      <c r="Z90" s="137"/>
      <c r="AA90" s="137"/>
      <c r="AB90" s="137"/>
      <c r="AC90" s="137"/>
      <c r="AD90" s="137"/>
      <c r="AE90" s="137"/>
      <c r="AF90" s="137"/>
      <c r="AG90" s="137"/>
      <c r="AH90" s="137"/>
      <c r="AI90" s="137"/>
      <c r="AJ90" s="137"/>
      <c r="AK90" s="137"/>
      <c r="AL90" s="137"/>
      <c r="AM90" s="137"/>
      <c r="AN90" s="137"/>
      <c r="AO90" s="137"/>
      <c r="AP90" s="137"/>
      <c r="AQ90" s="137"/>
      <c r="AR90" s="137"/>
      <c r="AS90" s="137"/>
    </row>
    <row r="91" ht="18.0" customHeight="1">
      <c r="A91" s="137"/>
      <c r="B91" s="137"/>
      <c r="C91" s="137"/>
      <c r="D91" s="137"/>
      <c r="E91" s="137"/>
      <c r="F91" s="137"/>
      <c r="G91" s="137"/>
      <c r="H91" s="139"/>
      <c r="I91" s="137"/>
      <c r="J91" s="137"/>
      <c r="K91" s="137"/>
      <c r="L91" s="137"/>
      <c r="M91" s="137"/>
      <c r="N91" s="137"/>
      <c r="O91" s="137"/>
      <c r="P91" s="137"/>
      <c r="Q91" s="140"/>
      <c r="R91" s="137"/>
      <c r="S91" s="137"/>
      <c r="T91" s="137"/>
      <c r="U91" s="137"/>
      <c r="V91" s="137"/>
      <c r="W91" s="137"/>
      <c r="X91" s="137"/>
      <c r="Y91" s="137"/>
      <c r="Z91" s="137"/>
      <c r="AA91" s="137"/>
      <c r="AB91" s="137"/>
      <c r="AC91" s="137"/>
      <c r="AD91" s="137"/>
      <c r="AE91" s="137"/>
      <c r="AF91" s="137"/>
      <c r="AG91" s="137"/>
      <c r="AH91" s="137"/>
      <c r="AI91" s="137"/>
      <c r="AJ91" s="137"/>
      <c r="AK91" s="137"/>
      <c r="AL91" s="137"/>
      <c r="AM91" s="137"/>
      <c r="AN91" s="137"/>
      <c r="AO91" s="137"/>
      <c r="AP91" s="137"/>
      <c r="AQ91" s="137"/>
      <c r="AR91" s="137"/>
      <c r="AS91" s="137"/>
    </row>
    <row r="92" ht="18.0" customHeight="1">
      <c r="A92" s="137"/>
      <c r="B92" s="137"/>
      <c r="C92" s="137"/>
      <c r="D92" s="137"/>
      <c r="E92" s="137"/>
      <c r="F92" s="137"/>
      <c r="G92" s="137"/>
      <c r="H92" s="139"/>
      <c r="I92" s="137"/>
      <c r="J92" s="137"/>
      <c r="K92" s="137"/>
      <c r="L92" s="137"/>
      <c r="M92" s="137"/>
      <c r="N92" s="137"/>
      <c r="O92" s="137"/>
      <c r="P92" s="137"/>
      <c r="Q92" s="140"/>
      <c r="R92" s="137"/>
      <c r="S92" s="137"/>
      <c r="T92" s="137"/>
      <c r="U92" s="137"/>
      <c r="V92" s="137"/>
      <c r="W92" s="137"/>
      <c r="X92" s="137"/>
      <c r="Y92" s="137"/>
      <c r="Z92" s="137"/>
      <c r="AA92" s="137"/>
      <c r="AB92" s="137"/>
      <c r="AC92" s="137"/>
      <c r="AD92" s="137"/>
      <c r="AE92" s="137"/>
      <c r="AF92" s="137"/>
      <c r="AG92" s="137"/>
      <c r="AH92" s="137"/>
      <c r="AI92" s="137"/>
      <c r="AJ92" s="137"/>
      <c r="AK92" s="137"/>
      <c r="AL92" s="137"/>
      <c r="AM92" s="137"/>
      <c r="AN92" s="137"/>
      <c r="AO92" s="137"/>
      <c r="AP92" s="137"/>
      <c r="AQ92" s="137"/>
      <c r="AR92" s="137"/>
      <c r="AS92" s="137"/>
    </row>
    <row r="93" ht="18.0" customHeight="1">
      <c r="A93" s="137"/>
      <c r="B93" s="137"/>
      <c r="C93" s="137"/>
      <c r="D93" s="137"/>
      <c r="E93" s="137"/>
      <c r="F93" s="137"/>
      <c r="G93" s="137"/>
      <c r="H93" s="139"/>
      <c r="I93" s="137"/>
      <c r="J93" s="137"/>
      <c r="K93" s="137"/>
      <c r="L93" s="137"/>
      <c r="M93" s="137"/>
      <c r="N93" s="137"/>
      <c r="O93" s="137"/>
      <c r="P93" s="137"/>
      <c r="Q93" s="140"/>
      <c r="R93" s="137"/>
      <c r="S93" s="137"/>
      <c r="T93" s="137"/>
      <c r="U93" s="137"/>
      <c r="V93" s="137"/>
      <c r="W93" s="137"/>
      <c r="X93" s="137"/>
      <c r="Y93" s="137"/>
      <c r="Z93" s="137"/>
      <c r="AA93" s="137"/>
      <c r="AB93" s="137"/>
      <c r="AC93" s="137"/>
      <c r="AD93" s="137"/>
      <c r="AE93" s="137"/>
      <c r="AF93" s="137"/>
      <c r="AG93" s="137"/>
      <c r="AH93" s="137"/>
      <c r="AI93" s="137"/>
      <c r="AJ93" s="137"/>
      <c r="AK93" s="137"/>
      <c r="AL93" s="137"/>
      <c r="AM93" s="137"/>
      <c r="AN93" s="137"/>
      <c r="AO93" s="137"/>
      <c r="AP93" s="137"/>
      <c r="AQ93" s="137"/>
      <c r="AR93" s="137"/>
      <c r="AS93" s="137"/>
    </row>
    <row r="94" ht="18.0" customHeight="1">
      <c r="A94" s="137"/>
      <c r="B94" s="137"/>
      <c r="C94" s="137"/>
      <c r="D94" s="137"/>
      <c r="E94" s="137"/>
      <c r="F94" s="137"/>
      <c r="G94" s="137"/>
      <c r="H94" s="139"/>
      <c r="I94" s="137"/>
      <c r="J94" s="137"/>
      <c r="K94" s="137"/>
      <c r="L94" s="137"/>
      <c r="M94" s="137"/>
      <c r="N94" s="137"/>
      <c r="O94" s="137"/>
      <c r="P94" s="137"/>
      <c r="Q94" s="140"/>
      <c r="R94" s="137"/>
      <c r="S94" s="137"/>
      <c r="T94" s="137"/>
      <c r="U94" s="137"/>
      <c r="V94" s="137"/>
      <c r="W94" s="137"/>
      <c r="X94" s="137"/>
      <c r="Y94" s="137"/>
      <c r="Z94" s="137"/>
      <c r="AA94" s="137"/>
      <c r="AB94" s="137"/>
      <c r="AC94" s="137"/>
      <c r="AD94" s="137"/>
      <c r="AE94" s="137"/>
      <c r="AF94" s="137"/>
      <c r="AG94" s="137"/>
      <c r="AH94" s="137"/>
      <c r="AI94" s="137"/>
      <c r="AJ94" s="137"/>
      <c r="AK94" s="137"/>
      <c r="AL94" s="137"/>
      <c r="AM94" s="137"/>
      <c r="AN94" s="137"/>
      <c r="AO94" s="137"/>
      <c r="AP94" s="137"/>
      <c r="AQ94" s="137"/>
      <c r="AR94" s="137"/>
      <c r="AS94" s="137"/>
    </row>
    <row r="95" ht="18.0" customHeight="1">
      <c r="A95" s="137"/>
      <c r="B95" s="137"/>
      <c r="C95" s="137"/>
      <c r="D95" s="137"/>
      <c r="E95" s="137"/>
      <c r="F95" s="137"/>
      <c r="G95" s="137"/>
      <c r="H95" s="139"/>
      <c r="I95" s="137"/>
      <c r="J95" s="137"/>
      <c r="K95" s="137"/>
      <c r="L95" s="137"/>
      <c r="M95" s="137"/>
      <c r="N95" s="137"/>
      <c r="O95" s="137"/>
      <c r="P95" s="137"/>
      <c r="Q95" s="140"/>
      <c r="R95" s="137"/>
      <c r="S95" s="137"/>
      <c r="T95" s="137"/>
      <c r="U95" s="137"/>
      <c r="V95" s="137"/>
      <c r="W95" s="137"/>
      <c r="X95" s="137"/>
      <c r="Y95" s="137"/>
      <c r="Z95" s="137"/>
      <c r="AA95" s="137"/>
      <c r="AB95" s="137"/>
      <c r="AC95" s="137"/>
      <c r="AD95" s="137"/>
      <c r="AE95" s="137"/>
      <c r="AF95" s="137"/>
      <c r="AG95" s="137"/>
      <c r="AH95" s="137"/>
      <c r="AI95" s="137"/>
      <c r="AJ95" s="137"/>
      <c r="AK95" s="137"/>
      <c r="AL95" s="137"/>
      <c r="AM95" s="137"/>
      <c r="AN95" s="137"/>
      <c r="AO95" s="137"/>
      <c r="AP95" s="137"/>
      <c r="AQ95" s="137"/>
      <c r="AR95" s="137"/>
      <c r="AS95" s="137"/>
    </row>
    <row r="96" ht="18.0" customHeight="1">
      <c r="A96" s="137"/>
      <c r="B96" s="137"/>
      <c r="C96" s="137"/>
      <c r="D96" s="137"/>
      <c r="E96" s="137"/>
      <c r="F96" s="137"/>
      <c r="G96" s="137"/>
      <c r="H96" s="139"/>
      <c r="I96" s="137"/>
      <c r="J96" s="137"/>
      <c r="K96" s="137"/>
      <c r="L96" s="137"/>
      <c r="M96" s="137"/>
      <c r="N96" s="137"/>
      <c r="O96" s="137"/>
      <c r="P96" s="137"/>
      <c r="Q96" s="140"/>
      <c r="R96" s="137"/>
      <c r="S96" s="137"/>
      <c r="T96" s="137"/>
      <c r="U96" s="137"/>
      <c r="V96" s="137"/>
      <c r="W96" s="137"/>
      <c r="X96" s="137"/>
      <c r="Y96" s="137"/>
      <c r="Z96" s="137"/>
      <c r="AA96" s="137"/>
      <c r="AB96" s="137"/>
      <c r="AC96" s="137"/>
      <c r="AD96" s="137"/>
      <c r="AE96" s="137"/>
      <c r="AF96" s="137"/>
      <c r="AG96" s="137"/>
      <c r="AH96" s="137"/>
      <c r="AI96" s="137"/>
      <c r="AJ96" s="137"/>
      <c r="AK96" s="137"/>
      <c r="AL96" s="137"/>
      <c r="AM96" s="137"/>
      <c r="AN96" s="137"/>
      <c r="AO96" s="137"/>
      <c r="AP96" s="137"/>
      <c r="AQ96" s="137"/>
      <c r="AR96" s="137"/>
      <c r="AS96" s="137"/>
    </row>
    <row r="97" ht="18.0" customHeight="1">
      <c r="A97" s="137"/>
      <c r="B97" s="137"/>
      <c r="C97" s="137"/>
      <c r="D97" s="137"/>
      <c r="E97" s="137"/>
      <c r="F97" s="137"/>
      <c r="G97" s="137"/>
      <c r="H97" s="139"/>
      <c r="I97" s="137"/>
      <c r="J97" s="137"/>
      <c r="K97" s="137"/>
      <c r="L97" s="137"/>
      <c r="M97" s="137"/>
      <c r="N97" s="137"/>
      <c r="O97" s="137"/>
      <c r="P97" s="137"/>
      <c r="Q97" s="140"/>
      <c r="R97" s="137"/>
      <c r="S97" s="137"/>
      <c r="T97" s="137"/>
      <c r="U97" s="137"/>
      <c r="V97" s="137"/>
      <c r="W97" s="137"/>
      <c r="X97" s="137"/>
      <c r="Y97" s="137"/>
      <c r="Z97" s="137"/>
      <c r="AA97" s="137"/>
      <c r="AB97" s="137"/>
      <c r="AC97" s="137"/>
      <c r="AD97" s="137"/>
      <c r="AE97" s="137"/>
      <c r="AF97" s="137"/>
      <c r="AG97" s="137"/>
      <c r="AH97" s="137"/>
      <c r="AI97" s="137"/>
      <c r="AJ97" s="137"/>
      <c r="AK97" s="137"/>
      <c r="AL97" s="137"/>
      <c r="AM97" s="137"/>
      <c r="AN97" s="137"/>
      <c r="AO97" s="137"/>
      <c r="AP97" s="137"/>
      <c r="AQ97" s="137"/>
      <c r="AR97" s="137"/>
      <c r="AS97" s="137"/>
    </row>
    <row r="98" ht="18.0" customHeight="1">
      <c r="A98" s="137"/>
      <c r="B98" s="137"/>
      <c r="C98" s="137"/>
      <c r="D98" s="137"/>
      <c r="E98" s="137"/>
      <c r="F98" s="137"/>
      <c r="G98" s="137"/>
      <c r="H98" s="139"/>
      <c r="I98" s="137"/>
      <c r="J98" s="137"/>
      <c r="K98" s="137"/>
      <c r="L98" s="137"/>
      <c r="M98" s="137"/>
      <c r="N98" s="137"/>
      <c r="O98" s="137"/>
      <c r="P98" s="137"/>
      <c r="Q98" s="140"/>
      <c r="R98" s="137"/>
      <c r="S98" s="137"/>
      <c r="T98" s="137"/>
      <c r="U98" s="137"/>
      <c r="V98" s="137"/>
      <c r="W98" s="137"/>
      <c r="X98" s="137"/>
      <c r="Y98" s="137"/>
      <c r="Z98" s="137"/>
      <c r="AA98" s="137"/>
      <c r="AB98" s="137"/>
      <c r="AC98" s="137"/>
      <c r="AD98" s="137"/>
      <c r="AE98" s="137"/>
      <c r="AF98" s="137"/>
      <c r="AG98" s="137"/>
      <c r="AH98" s="137"/>
      <c r="AI98" s="137"/>
      <c r="AJ98" s="137"/>
      <c r="AK98" s="137"/>
      <c r="AL98" s="137"/>
      <c r="AM98" s="137"/>
      <c r="AN98" s="137"/>
      <c r="AO98" s="137"/>
      <c r="AP98" s="137"/>
      <c r="AQ98" s="137"/>
      <c r="AR98" s="137"/>
      <c r="AS98" s="137"/>
    </row>
    <row r="99" ht="18.0" customHeight="1">
      <c r="A99" s="137"/>
      <c r="B99" s="137"/>
      <c r="C99" s="137"/>
      <c r="D99" s="137"/>
      <c r="E99" s="137"/>
      <c r="F99" s="137"/>
      <c r="G99" s="137"/>
      <c r="H99" s="139"/>
      <c r="I99" s="137"/>
      <c r="J99" s="137"/>
      <c r="K99" s="137"/>
      <c r="L99" s="137"/>
      <c r="M99" s="137"/>
      <c r="N99" s="137"/>
      <c r="O99" s="137"/>
      <c r="P99" s="137"/>
      <c r="Q99" s="140"/>
      <c r="R99" s="137"/>
      <c r="S99" s="137"/>
      <c r="T99" s="137"/>
      <c r="U99" s="137"/>
      <c r="V99" s="137"/>
      <c r="W99" s="137"/>
      <c r="X99" s="137"/>
      <c r="Y99" s="137"/>
      <c r="Z99" s="137"/>
      <c r="AA99" s="137"/>
      <c r="AB99" s="137"/>
      <c r="AC99" s="137"/>
      <c r="AD99" s="137"/>
      <c r="AE99" s="137"/>
      <c r="AF99" s="137"/>
      <c r="AG99" s="137"/>
      <c r="AH99" s="137"/>
      <c r="AI99" s="137"/>
      <c r="AJ99" s="137"/>
      <c r="AK99" s="137"/>
      <c r="AL99" s="137"/>
      <c r="AM99" s="137"/>
      <c r="AN99" s="137"/>
      <c r="AO99" s="137"/>
      <c r="AP99" s="137"/>
      <c r="AQ99" s="137"/>
      <c r="AR99" s="137"/>
      <c r="AS99" s="137"/>
    </row>
    <row r="100" ht="18.0" customHeight="1">
      <c r="A100" s="137"/>
      <c r="B100" s="137"/>
      <c r="C100" s="137"/>
      <c r="D100" s="137"/>
      <c r="E100" s="137"/>
      <c r="F100" s="137"/>
      <c r="G100" s="137"/>
      <c r="H100" s="139"/>
      <c r="I100" s="137"/>
      <c r="J100" s="137"/>
      <c r="K100" s="137"/>
      <c r="L100" s="137"/>
      <c r="M100" s="137"/>
      <c r="N100" s="137"/>
      <c r="O100" s="137"/>
      <c r="P100" s="137"/>
      <c r="Q100" s="140"/>
      <c r="R100" s="137"/>
      <c r="S100" s="137"/>
      <c r="T100" s="137"/>
      <c r="U100" s="137"/>
      <c r="V100" s="137"/>
      <c r="W100" s="137"/>
      <c r="X100" s="137"/>
      <c r="Y100" s="137"/>
      <c r="Z100" s="137"/>
      <c r="AA100" s="137"/>
      <c r="AB100" s="137"/>
      <c r="AC100" s="137"/>
      <c r="AD100" s="137"/>
      <c r="AE100" s="137"/>
      <c r="AF100" s="137"/>
      <c r="AG100" s="137"/>
      <c r="AH100" s="137"/>
      <c r="AI100" s="137"/>
      <c r="AJ100" s="137"/>
      <c r="AK100" s="137"/>
      <c r="AL100" s="137"/>
      <c r="AM100" s="137"/>
      <c r="AN100" s="137"/>
      <c r="AO100" s="137"/>
      <c r="AP100" s="137"/>
      <c r="AQ100" s="137"/>
      <c r="AR100" s="137"/>
      <c r="AS100" s="137"/>
    </row>
    <row r="101" ht="18.0" customHeight="1">
      <c r="A101" s="137"/>
      <c r="B101" s="137"/>
      <c r="C101" s="137"/>
      <c r="D101" s="137"/>
      <c r="E101" s="137"/>
      <c r="F101" s="137"/>
      <c r="G101" s="137"/>
      <c r="H101" s="139"/>
      <c r="I101" s="137"/>
      <c r="J101" s="137"/>
      <c r="K101" s="137"/>
      <c r="L101" s="137"/>
      <c r="M101" s="137"/>
      <c r="N101" s="137"/>
      <c r="O101" s="137"/>
      <c r="P101" s="137"/>
      <c r="Q101" s="140"/>
      <c r="R101" s="137"/>
      <c r="S101" s="137"/>
      <c r="T101" s="137"/>
      <c r="U101" s="137"/>
      <c r="V101" s="137"/>
      <c r="W101" s="137"/>
      <c r="X101" s="137"/>
      <c r="Y101" s="137"/>
      <c r="Z101" s="137"/>
      <c r="AA101" s="137"/>
      <c r="AB101" s="137"/>
      <c r="AC101" s="137"/>
      <c r="AD101" s="137"/>
      <c r="AE101" s="137"/>
      <c r="AF101" s="137"/>
      <c r="AG101" s="137"/>
      <c r="AH101" s="137"/>
      <c r="AI101" s="137"/>
      <c r="AJ101" s="137"/>
      <c r="AK101" s="137"/>
      <c r="AL101" s="137"/>
      <c r="AM101" s="137"/>
      <c r="AN101" s="137"/>
      <c r="AO101" s="137"/>
      <c r="AP101" s="137"/>
      <c r="AQ101" s="137"/>
      <c r="AR101" s="137"/>
      <c r="AS101" s="137"/>
    </row>
    <row r="102" ht="18.0" customHeight="1">
      <c r="A102" s="137"/>
      <c r="B102" s="137"/>
      <c r="C102" s="137"/>
      <c r="D102" s="137"/>
      <c r="E102" s="137"/>
      <c r="F102" s="137"/>
      <c r="G102" s="137"/>
      <c r="H102" s="139"/>
      <c r="I102" s="137"/>
      <c r="J102" s="137"/>
      <c r="K102" s="137"/>
      <c r="L102" s="137"/>
      <c r="M102" s="137"/>
      <c r="N102" s="137"/>
      <c r="O102" s="137"/>
      <c r="P102" s="137"/>
      <c r="Q102" s="140"/>
      <c r="R102" s="137"/>
      <c r="S102" s="137"/>
      <c r="T102" s="137"/>
      <c r="U102" s="137"/>
      <c r="V102" s="137"/>
      <c r="W102" s="137"/>
      <c r="X102" s="137"/>
      <c r="Y102" s="137"/>
      <c r="Z102" s="137"/>
      <c r="AA102" s="137"/>
      <c r="AB102" s="137"/>
      <c r="AC102" s="137"/>
      <c r="AD102" s="137"/>
      <c r="AE102" s="137"/>
      <c r="AF102" s="137"/>
      <c r="AG102" s="137"/>
      <c r="AH102" s="137"/>
      <c r="AI102" s="137"/>
      <c r="AJ102" s="137"/>
      <c r="AK102" s="137"/>
      <c r="AL102" s="137"/>
      <c r="AM102" s="137"/>
      <c r="AN102" s="137"/>
      <c r="AO102" s="137"/>
      <c r="AP102" s="137"/>
      <c r="AQ102" s="137"/>
      <c r="AR102" s="137"/>
      <c r="AS102" s="137"/>
    </row>
    <row r="103" ht="18.0" customHeight="1">
      <c r="A103" s="137"/>
      <c r="B103" s="137"/>
      <c r="C103" s="137"/>
      <c r="D103" s="137"/>
      <c r="E103" s="137"/>
      <c r="F103" s="137"/>
      <c r="G103" s="137"/>
      <c r="H103" s="139"/>
      <c r="I103" s="137"/>
      <c r="J103" s="137"/>
      <c r="K103" s="137"/>
      <c r="L103" s="137"/>
      <c r="M103" s="137"/>
      <c r="N103" s="137"/>
      <c r="O103" s="137"/>
      <c r="P103" s="137"/>
      <c r="Q103" s="140"/>
      <c r="R103" s="137"/>
      <c r="S103" s="137"/>
      <c r="T103" s="137"/>
      <c r="U103" s="137"/>
      <c r="V103" s="137"/>
      <c r="W103" s="137"/>
      <c r="X103" s="137"/>
      <c r="Y103" s="137"/>
      <c r="Z103" s="137"/>
      <c r="AA103" s="137"/>
      <c r="AB103" s="137"/>
      <c r="AC103" s="137"/>
      <c r="AD103" s="137"/>
      <c r="AE103" s="137"/>
      <c r="AF103" s="137"/>
      <c r="AG103" s="137"/>
      <c r="AH103" s="137"/>
      <c r="AI103" s="137"/>
      <c r="AJ103" s="137"/>
      <c r="AK103" s="137"/>
      <c r="AL103" s="137"/>
      <c r="AM103" s="137"/>
      <c r="AN103" s="137"/>
      <c r="AO103" s="137"/>
      <c r="AP103" s="137"/>
      <c r="AQ103" s="137"/>
      <c r="AR103" s="137"/>
      <c r="AS103" s="137"/>
    </row>
    <row r="104" ht="18.0" customHeight="1">
      <c r="A104" s="137"/>
      <c r="B104" s="137"/>
      <c r="C104" s="137"/>
      <c r="D104" s="137"/>
      <c r="E104" s="137"/>
      <c r="F104" s="137"/>
      <c r="G104" s="137"/>
      <c r="H104" s="139"/>
      <c r="I104" s="137"/>
      <c r="J104" s="137"/>
      <c r="K104" s="137"/>
      <c r="L104" s="137"/>
      <c r="M104" s="137"/>
      <c r="N104" s="137"/>
      <c r="O104" s="137"/>
      <c r="P104" s="137"/>
      <c r="Q104" s="140"/>
      <c r="R104" s="137"/>
      <c r="S104" s="137"/>
      <c r="T104" s="137"/>
      <c r="U104" s="137"/>
      <c r="V104" s="137"/>
      <c r="W104" s="137"/>
      <c r="X104" s="137"/>
      <c r="Y104" s="137"/>
      <c r="Z104" s="137"/>
      <c r="AA104" s="137"/>
      <c r="AB104" s="137"/>
      <c r="AC104" s="137"/>
      <c r="AD104" s="137"/>
      <c r="AE104" s="137"/>
      <c r="AF104" s="137"/>
      <c r="AG104" s="137"/>
      <c r="AH104" s="137"/>
      <c r="AI104" s="137"/>
      <c r="AJ104" s="137"/>
      <c r="AK104" s="137"/>
      <c r="AL104" s="137"/>
      <c r="AM104" s="137"/>
      <c r="AN104" s="137"/>
      <c r="AO104" s="137"/>
      <c r="AP104" s="137"/>
      <c r="AQ104" s="137"/>
      <c r="AR104" s="137"/>
      <c r="AS104" s="137"/>
    </row>
    <row r="105" ht="18.0" customHeight="1">
      <c r="A105" s="137"/>
      <c r="B105" s="137"/>
      <c r="C105" s="137"/>
      <c r="D105" s="137"/>
      <c r="E105" s="137"/>
      <c r="F105" s="137"/>
      <c r="G105" s="137"/>
      <c r="H105" s="139"/>
      <c r="I105" s="137"/>
      <c r="J105" s="137"/>
      <c r="K105" s="137"/>
      <c r="L105" s="137"/>
      <c r="M105" s="137"/>
      <c r="N105" s="137"/>
      <c r="O105" s="137"/>
      <c r="P105" s="137"/>
      <c r="Q105" s="140"/>
      <c r="R105" s="137"/>
      <c r="S105" s="137"/>
      <c r="T105" s="137"/>
      <c r="U105" s="137"/>
      <c r="V105" s="137"/>
      <c r="W105" s="137"/>
      <c r="X105" s="137"/>
      <c r="Y105" s="137"/>
      <c r="Z105" s="137"/>
      <c r="AA105" s="137"/>
      <c r="AB105" s="137"/>
      <c r="AC105" s="137"/>
      <c r="AD105" s="137"/>
      <c r="AE105" s="137"/>
      <c r="AF105" s="137"/>
      <c r="AG105" s="137"/>
      <c r="AH105" s="137"/>
      <c r="AI105" s="137"/>
      <c r="AJ105" s="137"/>
      <c r="AK105" s="137"/>
      <c r="AL105" s="137"/>
      <c r="AM105" s="137"/>
      <c r="AN105" s="137"/>
      <c r="AO105" s="137"/>
      <c r="AP105" s="137"/>
      <c r="AQ105" s="137"/>
      <c r="AR105" s="137"/>
      <c r="AS105" s="137"/>
    </row>
    <row r="106" ht="18.0" customHeight="1">
      <c r="A106" s="137"/>
      <c r="B106" s="137"/>
      <c r="C106" s="137"/>
      <c r="D106" s="137"/>
      <c r="E106" s="137"/>
      <c r="F106" s="137"/>
      <c r="G106" s="137"/>
      <c r="H106" s="139"/>
      <c r="I106" s="137"/>
      <c r="J106" s="137"/>
      <c r="K106" s="137"/>
      <c r="L106" s="137"/>
      <c r="M106" s="137"/>
      <c r="N106" s="137"/>
      <c r="O106" s="137"/>
      <c r="P106" s="137"/>
      <c r="Q106" s="140"/>
      <c r="R106" s="137"/>
      <c r="S106" s="137"/>
      <c r="T106" s="137"/>
      <c r="U106" s="137"/>
      <c r="V106" s="137"/>
      <c r="W106" s="137"/>
      <c r="X106" s="137"/>
      <c r="Y106" s="137"/>
      <c r="Z106" s="137"/>
      <c r="AA106" s="137"/>
      <c r="AB106" s="137"/>
      <c r="AC106" s="137"/>
      <c r="AD106" s="137"/>
      <c r="AE106" s="137"/>
      <c r="AF106" s="137"/>
      <c r="AG106" s="137"/>
      <c r="AH106" s="137"/>
      <c r="AI106" s="137"/>
      <c r="AJ106" s="137"/>
      <c r="AK106" s="137"/>
      <c r="AL106" s="137"/>
      <c r="AM106" s="137"/>
      <c r="AN106" s="137"/>
      <c r="AO106" s="137"/>
      <c r="AP106" s="137"/>
      <c r="AQ106" s="137"/>
      <c r="AR106" s="137"/>
      <c r="AS106" s="137"/>
    </row>
    <row r="107" ht="18.0" customHeight="1">
      <c r="A107" s="137"/>
      <c r="B107" s="137"/>
      <c r="C107" s="137"/>
      <c r="D107" s="137"/>
      <c r="E107" s="137"/>
      <c r="F107" s="137"/>
      <c r="G107" s="137"/>
      <c r="H107" s="139"/>
      <c r="I107" s="137"/>
      <c r="J107" s="137"/>
      <c r="K107" s="137"/>
      <c r="L107" s="137"/>
      <c r="M107" s="137"/>
      <c r="N107" s="137"/>
      <c r="O107" s="137"/>
      <c r="P107" s="137"/>
      <c r="Q107" s="140"/>
      <c r="R107" s="137"/>
      <c r="S107" s="137"/>
      <c r="T107" s="137"/>
      <c r="U107" s="137"/>
      <c r="V107" s="137"/>
      <c r="W107" s="137"/>
      <c r="X107" s="137"/>
      <c r="Y107" s="137"/>
      <c r="Z107" s="137"/>
      <c r="AA107" s="137"/>
      <c r="AB107" s="137"/>
      <c r="AC107" s="137"/>
      <c r="AD107" s="137"/>
      <c r="AE107" s="137"/>
      <c r="AF107" s="137"/>
      <c r="AG107" s="137"/>
      <c r="AH107" s="137"/>
      <c r="AI107" s="137"/>
      <c r="AJ107" s="137"/>
      <c r="AK107" s="137"/>
      <c r="AL107" s="137"/>
      <c r="AM107" s="137"/>
      <c r="AN107" s="137"/>
      <c r="AO107" s="137"/>
      <c r="AP107" s="137"/>
      <c r="AQ107" s="137"/>
      <c r="AR107" s="137"/>
      <c r="AS107" s="137"/>
    </row>
    <row r="108" ht="18.0" customHeight="1">
      <c r="A108" s="137"/>
      <c r="B108" s="137"/>
      <c r="C108" s="137"/>
      <c r="D108" s="137"/>
      <c r="E108" s="137"/>
      <c r="F108" s="137"/>
      <c r="G108" s="137"/>
      <c r="H108" s="139"/>
      <c r="I108" s="137"/>
      <c r="J108" s="137"/>
      <c r="K108" s="137"/>
      <c r="L108" s="137"/>
      <c r="M108" s="137"/>
      <c r="N108" s="137"/>
      <c r="O108" s="137"/>
      <c r="P108" s="137"/>
      <c r="Q108" s="140"/>
      <c r="R108" s="137"/>
      <c r="S108" s="137"/>
      <c r="T108" s="137"/>
      <c r="U108" s="137"/>
      <c r="V108" s="137"/>
      <c r="W108" s="137"/>
      <c r="X108" s="137"/>
      <c r="Y108" s="137"/>
      <c r="Z108" s="137"/>
      <c r="AA108" s="137"/>
      <c r="AB108" s="137"/>
      <c r="AC108" s="137"/>
      <c r="AD108" s="137"/>
      <c r="AE108" s="137"/>
      <c r="AF108" s="137"/>
      <c r="AG108" s="137"/>
      <c r="AH108" s="137"/>
      <c r="AI108" s="137"/>
      <c r="AJ108" s="137"/>
      <c r="AK108" s="137"/>
      <c r="AL108" s="137"/>
      <c r="AM108" s="137"/>
      <c r="AN108" s="137"/>
      <c r="AO108" s="137"/>
      <c r="AP108" s="137"/>
      <c r="AQ108" s="137"/>
      <c r="AR108" s="137"/>
      <c r="AS108" s="137"/>
    </row>
    <row r="109" ht="18.0" customHeight="1">
      <c r="A109" s="137"/>
      <c r="B109" s="137"/>
      <c r="C109" s="137"/>
      <c r="D109" s="137"/>
      <c r="E109" s="137"/>
      <c r="F109" s="137"/>
      <c r="G109" s="137"/>
      <c r="H109" s="139"/>
      <c r="I109" s="137"/>
      <c r="J109" s="137"/>
      <c r="K109" s="137"/>
      <c r="L109" s="137"/>
      <c r="M109" s="137"/>
      <c r="N109" s="137"/>
      <c r="O109" s="137"/>
      <c r="P109" s="137"/>
      <c r="Q109" s="140"/>
      <c r="R109" s="137"/>
      <c r="S109" s="137"/>
      <c r="T109" s="137"/>
      <c r="U109" s="137"/>
      <c r="V109" s="137"/>
      <c r="W109" s="137"/>
      <c r="X109" s="137"/>
      <c r="Y109" s="137"/>
      <c r="Z109" s="137"/>
      <c r="AA109" s="137"/>
      <c r="AB109" s="137"/>
      <c r="AC109" s="137"/>
      <c r="AD109" s="137"/>
      <c r="AE109" s="137"/>
      <c r="AF109" s="137"/>
      <c r="AG109" s="137"/>
      <c r="AH109" s="137"/>
      <c r="AI109" s="137"/>
      <c r="AJ109" s="137"/>
      <c r="AK109" s="137"/>
      <c r="AL109" s="137"/>
      <c r="AM109" s="137"/>
      <c r="AN109" s="137"/>
      <c r="AO109" s="137"/>
      <c r="AP109" s="137"/>
      <c r="AQ109" s="137"/>
      <c r="AR109" s="137"/>
      <c r="AS109" s="137"/>
    </row>
    <row r="110" ht="18.0" customHeight="1">
      <c r="A110" s="137"/>
      <c r="B110" s="137"/>
      <c r="C110" s="137"/>
      <c r="D110" s="137"/>
      <c r="E110" s="137"/>
      <c r="F110" s="137"/>
      <c r="G110" s="137"/>
      <c r="H110" s="139"/>
      <c r="I110" s="137"/>
      <c r="J110" s="137"/>
      <c r="K110" s="137"/>
      <c r="L110" s="137"/>
      <c r="M110" s="137"/>
      <c r="N110" s="137"/>
      <c r="O110" s="137"/>
      <c r="P110" s="137"/>
      <c r="Q110" s="140"/>
      <c r="R110" s="137"/>
      <c r="S110" s="137"/>
      <c r="T110" s="137"/>
      <c r="U110" s="137"/>
      <c r="V110" s="137"/>
      <c r="W110" s="137"/>
      <c r="X110" s="137"/>
      <c r="Y110" s="137"/>
      <c r="Z110" s="137"/>
      <c r="AA110" s="137"/>
      <c r="AB110" s="137"/>
      <c r="AC110" s="137"/>
      <c r="AD110" s="137"/>
      <c r="AE110" s="137"/>
      <c r="AF110" s="137"/>
      <c r="AG110" s="137"/>
      <c r="AH110" s="137"/>
      <c r="AI110" s="137"/>
      <c r="AJ110" s="137"/>
      <c r="AK110" s="137"/>
      <c r="AL110" s="137"/>
      <c r="AM110" s="137"/>
      <c r="AN110" s="137"/>
      <c r="AO110" s="137"/>
      <c r="AP110" s="137"/>
      <c r="AQ110" s="137"/>
      <c r="AR110" s="137"/>
      <c r="AS110" s="137"/>
    </row>
    <row r="111" ht="18.0" customHeight="1">
      <c r="A111" s="137"/>
      <c r="B111" s="137"/>
      <c r="C111" s="137"/>
      <c r="D111" s="137"/>
      <c r="E111" s="137"/>
      <c r="F111" s="137"/>
      <c r="G111" s="137"/>
      <c r="H111" s="139"/>
      <c r="I111" s="137"/>
      <c r="J111" s="137"/>
      <c r="K111" s="137"/>
      <c r="L111" s="137"/>
      <c r="M111" s="137"/>
      <c r="N111" s="137"/>
      <c r="O111" s="137"/>
      <c r="P111" s="137"/>
      <c r="Q111" s="140"/>
      <c r="R111" s="137"/>
      <c r="S111" s="137"/>
      <c r="T111" s="137"/>
      <c r="U111" s="137"/>
      <c r="V111" s="137"/>
      <c r="W111" s="137"/>
      <c r="X111" s="137"/>
      <c r="Y111" s="137"/>
      <c r="Z111" s="137"/>
      <c r="AA111" s="137"/>
      <c r="AB111" s="137"/>
      <c r="AC111" s="137"/>
      <c r="AD111" s="137"/>
      <c r="AE111" s="137"/>
      <c r="AF111" s="137"/>
      <c r="AG111" s="137"/>
      <c r="AH111" s="137"/>
      <c r="AI111" s="137"/>
      <c r="AJ111" s="137"/>
      <c r="AK111" s="137"/>
      <c r="AL111" s="137"/>
      <c r="AM111" s="137"/>
      <c r="AN111" s="137"/>
      <c r="AO111" s="137"/>
      <c r="AP111" s="137"/>
      <c r="AQ111" s="137"/>
      <c r="AR111" s="137"/>
      <c r="AS111" s="137"/>
    </row>
    <row r="112" ht="18.0" customHeight="1">
      <c r="A112" s="137"/>
      <c r="B112" s="137"/>
      <c r="C112" s="137"/>
      <c r="D112" s="137"/>
      <c r="E112" s="137"/>
      <c r="F112" s="137"/>
      <c r="G112" s="137"/>
      <c r="H112" s="139"/>
      <c r="I112" s="137"/>
      <c r="J112" s="137"/>
      <c r="K112" s="137"/>
      <c r="L112" s="137"/>
      <c r="M112" s="137"/>
      <c r="N112" s="137"/>
      <c r="O112" s="137"/>
      <c r="P112" s="137"/>
      <c r="Q112" s="140"/>
      <c r="R112" s="137"/>
      <c r="S112" s="137"/>
      <c r="T112" s="137"/>
      <c r="U112" s="137"/>
      <c r="V112" s="137"/>
      <c r="W112" s="137"/>
      <c r="X112" s="137"/>
      <c r="Y112" s="137"/>
      <c r="Z112" s="137"/>
      <c r="AA112" s="137"/>
      <c r="AB112" s="137"/>
      <c r="AC112" s="137"/>
      <c r="AD112" s="137"/>
      <c r="AE112" s="137"/>
      <c r="AF112" s="137"/>
      <c r="AG112" s="137"/>
      <c r="AH112" s="137"/>
      <c r="AI112" s="137"/>
      <c r="AJ112" s="137"/>
      <c r="AK112" s="137"/>
      <c r="AL112" s="137"/>
      <c r="AM112" s="137"/>
      <c r="AN112" s="137"/>
      <c r="AO112" s="137"/>
      <c r="AP112" s="137"/>
      <c r="AQ112" s="137"/>
      <c r="AR112" s="137"/>
      <c r="AS112" s="137"/>
    </row>
    <row r="113" ht="18.0" customHeight="1">
      <c r="A113" s="137"/>
      <c r="B113" s="137"/>
      <c r="C113" s="137"/>
      <c r="D113" s="137"/>
      <c r="E113" s="137"/>
      <c r="F113" s="137"/>
      <c r="G113" s="137"/>
      <c r="H113" s="139"/>
      <c r="I113" s="137"/>
      <c r="J113" s="137"/>
      <c r="K113" s="137"/>
      <c r="L113" s="137"/>
      <c r="M113" s="137"/>
      <c r="N113" s="137"/>
      <c r="O113" s="137"/>
      <c r="P113" s="137"/>
      <c r="Q113" s="140"/>
      <c r="R113" s="137"/>
      <c r="S113" s="137"/>
      <c r="T113" s="137"/>
      <c r="U113" s="137"/>
      <c r="V113" s="137"/>
      <c r="W113" s="137"/>
      <c r="X113" s="137"/>
      <c r="Y113" s="137"/>
      <c r="Z113" s="137"/>
      <c r="AA113" s="137"/>
      <c r="AB113" s="137"/>
      <c r="AC113" s="137"/>
      <c r="AD113" s="137"/>
      <c r="AE113" s="137"/>
      <c r="AF113" s="137"/>
      <c r="AG113" s="137"/>
      <c r="AH113" s="137"/>
      <c r="AI113" s="137"/>
      <c r="AJ113" s="137"/>
      <c r="AK113" s="137"/>
      <c r="AL113" s="137"/>
      <c r="AM113" s="137"/>
      <c r="AN113" s="137"/>
      <c r="AO113" s="137"/>
      <c r="AP113" s="137"/>
      <c r="AQ113" s="137"/>
      <c r="AR113" s="137"/>
      <c r="AS113" s="137"/>
    </row>
    <row r="114" ht="18.0" customHeight="1">
      <c r="A114" s="137"/>
      <c r="B114" s="137"/>
      <c r="C114" s="137"/>
      <c r="D114" s="137"/>
      <c r="E114" s="137"/>
      <c r="F114" s="137"/>
      <c r="G114" s="137"/>
      <c r="H114" s="139"/>
      <c r="I114" s="137"/>
      <c r="J114" s="137"/>
      <c r="K114" s="137"/>
      <c r="L114" s="137"/>
      <c r="M114" s="137"/>
      <c r="N114" s="137"/>
      <c r="O114" s="137"/>
      <c r="P114" s="137"/>
      <c r="Q114" s="140"/>
      <c r="R114" s="137"/>
      <c r="S114" s="137"/>
      <c r="T114" s="137"/>
      <c r="U114" s="137"/>
      <c r="V114" s="137"/>
      <c r="W114" s="137"/>
      <c r="X114" s="137"/>
      <c r="Y114" s="137"/>
      <c r="Z114" s="137"/>
      <c r="AA114" s="137"/>
      <c r="AB114" s="137"/>
      <c r="AC114" s="137"/>
      <c r="AD114" s="137"/>
      <c r="AE114" s="137"/>
      <c r="AF114" s="137"/>
      <c r="AG114" s="137"/>
      <c r="AH114" s="137"/>
      <c r="AI114" s="137"/>
      <c r="AJ114" s="137"/>
      <c r="AK114" s="137"/>
      <c r="AL114" s="137"/>
      <c r="AM114" s="137"/>
      <c r="AN114" s="137"/>
      <c r="AO114" s="137"/>
      <c r="AP114" s="137"/>
      <c r="AQ114" s="137"/>
      <c r="AR114" s="137"/>
      <c r="AS114" s="137"/>
    </row>
    <row r="115" ht="18.0" customHeight="1">
      <c r="A115" s="137"/>
      <c r="B115" s="137"/>
      <c r="C115" s="137"/>
      <c r="D115" s="137"/>
      <c r="E115" s="137"/>
      <c r="F115" s="137"/>
      <c r="G115" s="137"/>
      <c r="H115" s="139"/>
      <c r="I115" s="137"/>
      <c r="J115" s="137"/>
      <c r="K115" s="137"/>
      <c r="L115" s="137"/>
      <c r="M115" s="137"/>
      <c r="N115" s="137"/>
      <c r="O115" s="137"/>
      <c r="P115" s="137"/>
      <c r="Q115" s="140"/>
      <c r="R115" s="137"/>
      <c r="S115" s="137"/>
      <c r="T115" s="137"/>
      <c r="U115" s="137"/>
      <c r="V115" s="137"/>
      <c r="W115" s="137"/>
      <c r="X115" s="137"/>
      <c r="Y115" s="137"/>
      <c r="Z115" s="137"/>
      <c r="AA115" s="137"/>
      <c r="AB115" s="137"/>
      <c r="AC115" s="137"/>
      <c r="AD115" s="137"/>
      <c r="AE115" s="137"/>
      <c r="AF115" s="137"/>
      <c r="AG115" s="137"/>
      <c r="AH115" s="137"/>
      <c r="AI115" s="137"/>
      <c r="AJ115" s="137"/>
      <c r="AK115" s="137"/>
      <c r="AL115" s="137"/>
      <c r="AM115" s="137"/>
      <c r="AN115" s="137"/>
      <c r="AO115" s="137"/>
      <c r="AP115" s="137"/>
      <c r="AQ115" s="137"/>
      <c r="AR115" s="137"/>
      <c r="AS115" s="137"/>
    </row>
    <row r="116" ht="18.0" customHeight="1">
      <c r="A116" s="137"/>
      <c r="B116" s="137"/>
      <c r="C116" s="137"/>
      <c r="D116" s="137"/>
      <c r="E116" s="137"/>
      <c r="F116" s="137"/>
      <c r="G116" s="137"/>
      <c r="H116" s="139"/>
      <c r="I116" s="137"/>
      <c r="J116" s="137"/>
      <c r="K116" s="137"/>
      <c r="L116" s="137"/>
      <c r="M116" s="137"/>
      <c r="N116" s="137"/>
      <c r="O116" s="137"/>
      <c r="P116" s="137"/>
      <c r="Q116" s="140"/>
      <c r="R116" s="137"/>
      <c r="S116" s="137"/>
      <c r="T116" s="137"/>
      <c r="U116" s="137"/>
      <c r="V116" s="137"/>
      <c r="W116" s="137"/>
      <c r="X116" s="137"/>
      <c r="Y116" s="137"/>
      <c r="Z116" s="137"/>
      <c r="AA116" s="137"/>
      <c r="AB116" s="137"/>
      <c r="AC116" s="137"/>
      <c r="AD116" s="137"/>
      <c r="AE116" s="137"/>
      <c r="AF116" s="137"/>
      <c r="AG116" s="137"/>
      <c r="AH116" s="137"/>
      <c r="AI116" s="137"/>
      <c r="AJ116" s="137"/>
      <c r="AK116" s="137"/>
      <c r="AL116" s="137"/>
      <c r="AM116" s="137"/>
      <c r="AN116" s="137"/>
      <c r="AO116" s="137"/>
      <c r="AP116" s="137"/>
      <c r="AQ116" s="137"/>
      <c r="AR116" s="137"/>
      <c r="AS116" s="137"/>
    </row>
    <row r="117" ht="18.0" customHeight="1">
      <c r="A117" s="137"/>
      <c r="B117" s="137"/>
      <c r="C117" s="137"/>
      <c r="D117" s="137"/>
      <c r="E117" s="137"/>
      <c r="F117" s="137"/>
      <c r="G117" s="137"/>
      <c r="H117" s="139"/>
      <c r="I117" s="137"/>
      <c r="J117" s="137"/>
      <c r="K117" s="137"/>
      <c r="L117" s="137"/>
      <c r="M117" s="137"/>
      <c r="N117" s="137"/>
      <c r="O117" s="137"/>
      <c r="P117" s="137"/>
      <c r="Q117" s="140"/>
      <c r="R117" s="137"/>
      <c r="S117" s="137"/>
      <c r="T117" s="137"/>
      <c r="U117" s="137"/>
      <c r="V117" s="137"/>
      <c r="W117" s="137"/>
      <c r="X117" s="137"/>
      <c r="Y117" s="137"/>
      <c r="Z117" s="137"/>
      <c r="AA117" s="137"/>
      <c r="AB117" s="137"/>
      <c r="AC117" s="137"/>
      <c r="AD117" s="137"/>
      <c r="AE117" s="137"/>
      <c r="AF117" s="137"/>
      <c r="AG117" s="137"/>
      <c r="AH117" s="137"/>
      <c r="AI117" s="137"/>
      <c r="AJ117" s="137"/>
      <c r="AK117" s="137"/>
      <c r="AL117" s="137"/>
      <c r="AM117" s="137"/>
      <c r="AN117" s="137"/>
      <c r="AO117" s="137"/>
      <c r="AP117" s="137"/>
      <c r="AQ117" s="137"/>
      <c r="AR117" s="137"/>
      <c r="AS117" s="137"/>
    </row>
    <row r="118" ht="18.0" customHeight="1">
      <c r="A118" s="137"/>
      <c r="B118" s="137"/>
      <c r="C118" s="137"/>
      <c r="D118" s="137"/>
      <c r="E118" s="137"/>
      <c r="F118" s="137"/>
      <c r="G118" s="137"/>
      <c r="H118" s="139"/>
      <c r="I118" s="137"/>
      <c r="J118" s="137"/>
      <c r="K118" s="137"/>
      <c r="L118" s="137"/>
      <c r="M118" s="137"/>
      <c r="N118" s="137"/>
      <c r="O118" s="137"/>
      <c r="P118" s="137"/>
      <c r="Q118" s="140"/>
      <c r="R118" s="137"/>
      <c r="S118" s="137"/>
      <c r="T118" s="137"/>
      <c r="U118" s="137"/>
      <c r="V118" s="137"/>
      <c r="W118" s="137"/>
      <c r="X118" s="137"/>
      <c r="Y118" s="137"/>
      <c r="Z118" s="137"/>
      <c r="AA118" s="137"/>
      <c r="AB118" s="137"/>
      <c r="AC118" s="137"/>
      <c r="AD118" s="137"/>
      <c r="AE118" s="137"/>
      <c r="AF118" s="137"/>
      <c r="AG118" s="137"/>
      <c r="AH118" s="137"/>
      <c r="AI118" s="137"/>
      <c r="AJ118" s="137"/>
      <c r="AK118" s="137"/>
      <c r="AL118" s="137"/>
      <c r="AM118" s="137"/>
      <c r="AN118" s="137"/>
      <c r="AO118" s="137"/>
      <c r="AP118" s="137"/>
      <c r="AQ118" s="137"/>
      <c r="AR118" s="137"/>
      <c r="AS118" s="137"/>
    </row>
    <row r="119" ht="18.0" customHeight="1">
      <c r="A119" s="137"/>
      <c r="B119" s="137"/>
      <c r="C119" s="137"/>
      <c r="D119" s="137"/>
      <c r="E119" s="137"/>
      <c r="F119" s="137"/>
      <c r="G119" s="137"/>
      <c r="H119" s="139"/>
      <c r="I119" s="137"/>
      <c r="J119" s="137"/>
      <c r="K119" s="137"/>
      <c r="L119" s="137"/>
      <c r="M119" s="137"/>
      <c r="N119" s="137"/>
      <c r="O119" s="137"/>
      <c r="P119" s="137"/>
      <c r="Q119" s="140"/>
      <c r="R119" s="137"/>
      <c r="S119" s="137"/>
      <c r="T119" s="137"/>
      <c r="U119" s="137"/>
      <c r="V119" s="137"/>
      <c r="W119" s="137"/>
      <c r="X119" s="137"/>
      <c r="Y119" s="137"/>
      <c r="Z119" s="137"/>
      <c r="AA119" s="137"/>
      <c r="AB119" s="137"/>
      <c r="AC119" s="137"/>
      <c r="AD119" s="137"/>
      <c r="AE119" s="137"/>
      <c r="AF119" s="137"/>
      <c r="AG119" s="137"/>
      <c r="AH119" s="137"/>
      <c r="AI119" s="137"/>
      <c r="AJ119" s="137"/>
      <c r="AK119" s="137"/>
      <c r="AL119" s="137"/>
      <c r="AM119" s="137"/>
      <c r="AN119" s="137"/>
      <c r="AO119" s="137"/>
      <c r="AP119" s="137"/>
      <c r="AQ119" s="137"/>
      <c r="AR119" s="137"/>
      <c r="AS119" s="137"/>
    </row>
    <row r="120" ht="18.0" customHeight="1">
      <c r="A120" s="137"/>
      <c r="B120" s="137"/>
      <c r="C120" s="137"/>
      <c r="D120" s="137"/>
      <c r="E120" s="137"/>
      <c r="F120" s="137"/>
      <c r="G120" s="137"/>
      <c r="H120" s="139"/>
      <c r="I120" s="137"/>
      <c r="J120" s="137"/>
      <c r="K120" s="137"/>
      <c r="L120" s="137"/>
      <c r="M120" s="137"/>
      <c r="N120" s="137"/>
      <c r="O120" s="137"/>
      <c r="P120" s="137"/>
      <c r="Q120" s="140"/>
      <c r="R120" s="137"/>
      <c r="S120" s="137"/>
      <c r="T120" s="137"/>
      <c r="U120" s="137"/>
      <c r="V120" s="137"/>
      <c r="W120" s="137"/>
      <c r="X120" s="137"/>
      <c r="Y120" s="137"/>
      <c r="Z120" s="137"/>
      <c r="AA120" s="137"/>
      <c r="AB120" s="137"/>
      <c r="AC120" s="137"/>
      <c r="AD120" s="137"/>
      <c r="AE120" s="137"/>
      <c r="AF120" s="137"/>
      <c r="AG120" s="137"/>
      <c r="AH120" s="137"/>
      <c r="AI120" s="137"/>
      <c r="AJ120" s="137"/>
      <c r="AK120" s="137"/>
      <c r="AL120" s="137"/>
      <c r="AM120" s="137"/>
      <c r="AN120" s="137"/>
      <c r="AO120" s="137"/>
      <c r="AP120" s="137"/>
      <c r="AQ120" s="137"/>
      <c r="AR120" s="137"/>
      <c r="AS120" s="137"/>
    </row>
    <row r="121" ht="18.0" customHeight="1">
      <c r="A121" s="137"/>
      <c r="B121" s="137"/>
      <c r="C121" s="137"/>
      <c r="D121" s="137"/>
      <c r="E121" s="137"/>
      <c r="F121" s="137"/>
      <c r="G121" s="137"/>
      <c r="H121" s="139"/>
      <c r="I121" s="137"/>
      <c r="J121" s="137"/>
      <c r="K121" s="137"/>
      <c r="L121" s="137"/>
      <c r="M121" s="137"/>
      <c r="N121" s="137"/>
      <c r="O121" s="137"/>
      <c r="P121" s="137"/>
      <c r="Q121" s="140"/>
      <c r="R121" s="137"/>
      <c r="S121" s="137"/>
      <c r="T121" s="137"/>
      <c r="U121" s="137"/>
      <c r="V121" s="137"/>
      <c r="W121" s="137"/>
      <c r="X121" s="137"/>
      <c r="Y121" s="137"/>
      <c r="Z121" s="137"/>
      <c r="AA121" s="137"/>
      <c r="AB121" s="137"/>
      <c r="AC121" s="137"/>
      <c r="AD121" s="137"/>
      <c r="AE121" s="137"/>
      <c r="AF121" s="137"/>
      <c r="AG121" s="137"/>
      <c r="AH121" s="137"/>
      <c r="AI121" s="137"/>
      <c r="AJ121" s="137"/>
      <c r="AK121" s="137"/>
      <c r="AL121" s="137"/>
      <c r="AM121" s="137"/>
      <c r="AN121" s="137"/>
      <c r="AO121" s="137"/>
      <c r="AP121" s="137"/>
      <c r="AQ121" s="137"/>
      <c r="AR121" s="137"/>
      <c r="AS121" s="137"/>
    </row>
    <row r="122" ht="18.0" customHeight="1">
      <c r="A122" s="137"/>
      <c r="B122" s="137"/>
      <c r="C122" s="137"/>
      <c r="D122" s="137"/>
      <c r="E122" s="137"/>
      <c r="F122" s="137"/>
      <c r="G122" s="137"/>
      <c r="H122" s="139"/>
      <c r="I122" s="137"/>
      <c r="J122" s="137"/>
      <c r="K122" s="137"/>
      <c r="L122" s="137"/>
      <c r="M122" s="137"/>
      <c r="N122" s="137"/>
      <c r="O122" s="137"/>
      <c r="P122" s="137"/>
      <c r="Q122" s="140"/>
      <c r="R122" s="137"/>
      <c r="S122" s="137"/>
      <c r="T122" s="137"/>
      <c r="U122" s="137"/>
      <c r="V122" s="137"/>
      <c r="W122" s="137"/>
      <c r="X122" s="137"/>
      <c r="Y122" s="137"/>
      <c r="Z122" s="137"/>
      <c r="AA122" s="137"/>
      <c r="AB122" s="137"/>
      <c r="AC122" s="137"/>
      <c r="AD122" s="137"/>
      <c r="AE122" s="137"/>
      <c r="AF122" s="137"/>
      <c r="AG122" s="137"/>
      <c r="AH122" s="137"/>
      <c r="AI122" s="137"/>
      <c r="AJ122" s="137"/>
      <c r="AK122" s="137"/>
      <c r="AL122" s="137"/>
      <c r="AM122" s="137"/>
      <c r="AN122" s="137"/>
      <c r="AO122" s="137"/>
      <c r="AP122" s="137"/>
      <c r="AQ122" s="137"/>
      <c r="AR122" s="137"/>
      <c r="AS122" s="137"/>
    </row>
    <row r="123" ht="18.0" customHeight="1">
      <c r="A123" s="137"/>
      <c r="B123" s="137"/>
      <c r="C123" s="137"/>
      <c r="D123" s="137"/>
      <c r="E123" s="137"/>
      <c r="F123" s="137"/>
      <c r="G123" s="137"/>
      <c r="H123" s="139"/>
      <c r="I123" s="137"/>
      <c r="J123" s="137"/>
      <c r="K123" s="137"/>
      <c r="L123" s="137"/>
      <c r="M123" s="137"/>
      <c r="N123" s="137"/>
      <c r="O123" s="137"/>
      <c r="P123" s="137"/>
      <c r="Q123" s="140"/>
      <c r="R123" s="137"/>
      <c r="S123" s="137"/>
      <c r="T123" s="137"/>
      <c r="U123" s="137"/>
      <c r="V123" s="137"/>
      <c r="W123" s="137"/>
      <c r="X123" s="137"/>
      <c r="Y123" s="137"/>
      <c r="Z123" s="137"/>
      <c r="AA123" s="137"/>
      <c r="AB123" s="137"/>
      <c r="AC123" s="137"/>
      <c r="AD123" s="137"/>
      <c r="AE123" s="137"/>
      <c r="AF123" s="137"/>
      <c r="AG123" s="137"/>
      <c r="AH123" s="137"/>
      <c r="AI123" s="137"/>
      <c r="AJ123" s="137"/>
      <c r="AK123" s="137"/>
      <c r="AL123" s="137"/>
      <c r="AM123" s="137"/>
      <c r="AN123" s="137"/>
      <c r="AO123" s="137"/>
      <c r="AP123" s="137"/>
      <c r="AQ123" s="137"/>
      <c r="AR123" s="137"/>
      <c r="AS123" s="137"/>
    </row>
    <row r="124" ht="18.0" customHeight="1">
      <c r="A124" s="137"/>
      <c r="B124" s="137"/>
      <c r="C124" s="137"/>
      <c r="D124" s="137"/>
      <c r="E124" s="137"/>
      <c r="F124" s="137"/>
      <c r="G124" s="137"/>
      <c r="H124" s="139"/>
      <c r="I124" s="137"/>
      <c r="J124" s="137"/>
      <c r="K124" s="137"/>
      <c r="L124" s="137"/>
      <c r="M124" s="137"/>
      <c r="N124" s="137"/>
      <c r="O124" s="137"/>
      <c r="P124" s="137"/>
      <c r="Q124" s="140"/>
      <c r="R124" s="137"/>
      <c r="S124" s="137"/>
      <c r="T124" s="137"/>
      <c r="U124" s="137"/>
      <c r="V124" s="137"/>
      <c r="W124" s="137"/>
      <c r="X124" s="137"/>
      <c r="Y124" s="137"/>
      <c r="Z124" s="137"/>
      <c r="AA124" s="137"/>
      <c r="AB124" s="137"/>
      <c r="AC124" s="137"/>
      <c r="AD124" s="137"/>
      <c r="AE124" s="137"/>
      <c r="AF124" s="137"/>
      <c r="AG124" s="137"/>
      <c r="AH124" s="137"/>
      <c r="AI124" s="137"/>
      <c r="AJ124" s="137"/>
      <c r="AK124" s="137"/>
      <c r="AL124" s="137"/>
      <c r="AM124" s="137"/>
      <c r="AN124" s="137"/>
      <c r="AO124" s="137"/>
      <c r="AP124" s="137"/>
      <c r="AQ124" s="137"/>
      <c r="AR124" s="137"/>
      <c r="AS124" s="137"/>
    </row>
    <row r="125" ht="18.0" customHeight="1">
      <c r="A125" s="137"/>
      <c r="B125" s="137"/>
      <c r="C125" s="137"/>
      <c r="D125" s="137"/>
      <c r="E125" s="137"/>
      <c r="F125" s="137"/>
      <c r="G125" s="137"/>
      <c r="H125" s="139"/>
      <c r="I125" s="137"/>
      <c r="J125" s="137"/>
      <c r="K125" s="137"/>
      <c r="L125" s="137"/>
      <c r="M125" s="137"/>
      <c r="N125" s="137"/>
      <c r="O125" s="137"/>
      <c r="P125" s="137"/>
      <c r="Q125" s="140"/>
      <c r="R125" s="137"/>
      <c r="S125" s="137"/>
      <c r="T125" s="137"/>
      <c r="U125" s="137"/>
      <c r="V125" s="137"/>
      <c r="W125" s="137"/>
      <c r="X125" s="137"/>
      <c r="Y125" s="137"/>
      <c r="Z125" s="137"/>
      <c r="AA125" s="137"/>
      <c r="AB125" s="137"/>
      <c r="AC125" s="137"/>
      <c r="AD125" s="137"/>
      <c r="AE125" s="137"/>
      <c r="AF125" s="137"/>
      <c r="AG125" s="137"/>
      <c r="AH125" s="137"/>
      <c r="AI125" s="137"/>
      <c r="AJ125" s="137"/>
      <c r="AK125" s="137"/>
      <c r="AL125" s="137"/>
      <c r="AM125" s="137"/>
      <c r="AN125" s="137"/>
      <c r="AO125" s="137"/>
      <c r="AP125" s="137"/>
      <c r="AQ125" s="137"/>
      <c r="AR125" s="137"/>
      <c r="AS125" s="137"/>
    </row>
    <row r="126" ht="18.0" customHeight="1">
      <c r="A126" s="137"/>
      <c r="B126" s="137"/>
      <c r="C126" s="137"/>
      <c r="D126" s="137"/>
      <c r="E126" s="137"/>
      <c r="F126" s="137"/>
      <c r="G126" s="137"/>
      <c r="H126" s="139"/>
      <c r="I126" s="137"/>
      <c r="J126" s="137"/>
      <c r="K126" s="137"/>
      <c r="L126" s="137"/>
      <c r="M126" s="137"/>
      <c r="N126" s="137"/>
      <c r="O126" s="137"/>
      <c r="P126" s="137"/>
      <c r="Q126" s="140"/>
      <c r="R126" s="137"/>
      <c r="S126" s="137"/>
      <c r="T126" s="137"/>
      <c r="U126" s="137"/>
      <c r="V126" s="137"/>
      <c r="W126" s="137"/>
      <c r="X126" s="137"/>
      <c r="Y126" s="137"/>
      <c r="Z126" s="137"/>
      <c r="AA126" s="137"/>
      <c r="AB126" s="137"/>
      <c r="AC126" s="137"/>
      <c r="AD126" s="137"/>
      <c r="AE126" s="137"/>
      <c r="AF126" s="137"/>
      <c r="AG126" s="137"/>
      <c r="AH126" s="137"/>
      <c r="AI126" s="137"/>
      <c r="AJ126" s="137"/>
      <c r="AK126" s="137"/>
      <c r="AL126" s="137"/>
      <c r="AM126" s="137"/>
      <c r="AN126" s="137"/>
      <c r="AO126" s="137"/>
      <c r="AP126" s="137"/>
      <c r="AQ126" s="137"/>
      <c r="AR126" s="137"/>
      <c r="AS126" s="137"/>
    </row>
    <row r="127" ht="18.0" customHeight="1">
      <c r="A127" s="137"/>
      <c r="B127" s="137"/>
      <c r="C127" s="137"/>
      <c r="D127" s="137"/>
      <c r="E127" s="137"/>
      <c r="F127" s="137"/>
      <c r="G127" s="137"/>
      <c r="H127" s="139"/>
      <c r="I127" s="137"/>
      <c r="J127" s="137"/>
      <c r="K127" s="137"/>
      <c r="L127" s="137"/>
      <c r="M127" s="137"/>
      <c r="N127" s="137"/>
      <c r="O127" s="137"/>
      <c r="P127" s="137"/>
      <c r="Q127" s="140"/>
      <c r="R127" s="137"/>
      <c r="S127" s="137"/>
      <c r="T127" s="137"/>
      <c r="U127" s="137"/>
      <c r="V127" s="137"/>
      <c r="W127" s="137"/>
      <c r="X127" s="137"/>
      <c r="Y127" s="137"/>
      <c r="Z127" s="137"/>
      <c r="AA127" s="137"/>
      <c r="AB127" s="137"/>
      <c r="AC127" s="137"/>
      <c r="AD127" s="137"/>
      <c r="AE127" s="137"/>
      <c r="AF127" s="137"/>
      <c r="AG127" s="137"/>
      <c r="AH127" s="137"/>
      <c r="AI127" s="137"/>
      <c r="AJ127" s="137"/>
      <c r="AK127" s="137"/>
      <c r="AL127" s="137"/>
      <c r="AM127" s="137"/>
      <c r="AN127" s="137"/>
      <c r="AO127" s="137"/>
      <c r="AP127" s="137"/>
      <c r="AQ127" s="137"/>
      <c r="AR127" s="137"/>
      <c r="AS127" s="137"/>
    </row>
    <row r="128" ht="18.0" customHeight="1">
      <c r="A128" s="137"/>
      <c r="B128" s="137"/>
      <c r="C128" s="137"/>
      <c r="D128" s="137"/>
      <c r="E128" s="137"/>
      <c r="F128" s="137"/>
      <c r="G128" s="137"/>
      <c r="H128" s="139"/>
      <c r="I128" s="137"/>
      <c r="J128" s="137"/>
      <c r="K128" s="137"/>
      <c r="L128" s="137"/>
      <c r="M128" s="137"/>
      <c r="N128" s="137"/>
      <c r="O128" s="137"/>
      <c r="P128" s="137"/>
      <c r="Q128" s="140"/>
      <c r="R128" s="137"/>
      <c r="S128" s="137"/>
      <c r="T128" s="137"/>
      <c r="U128" s="137"/>
      <c r="V128" s="137"/>
      <c r="W128" s="137"/>
      <c r="X128" s="137"/>
      <c r="Y128" s="137"/>
      <c r="Z128" s="137"/>
      <c r="AA128" s="137"/>
      <c r="AB128" s="137"/>
      <c r="AC128" s="137"/>
      <c r="AD128" s="137"/>
      <c r="AE128" s="137"/>
      <c r="AF128" s="137"/>
      <c r="AG128" s="137"/>
      <c r="AH128" s="137"/>
      <c r="AI128" s="137"/>
      <c r="AJ128" s="137"/>
      <c r="AK128" s="137"/>
      <c r="AL128" s="137"/>
      <c r="AM128" s="137"/>
      <c r="AN128" s="137"/>
      <c r="AO128" s="137"/>
      <c r="AP128" s="137"/>
      <c r="AQ128" s="137"/>
      <c r="AR128" s="137"/>
      <c r="AS128" s="137"/>
    </row>
    <row r="129" ht="18.0" customHeight="1">
      <c r="A129" s="137"/>
      <c r="B129" s="137"/>
      <c r="C129" s="137"/>
      <c r="D129" s="137"/>
      <c r="E129" s="137"/>
      <c r="F129" s="137"/>
      <c r="G129" s="137"/>
      <c r="H129" s="139"/>
      <c r="I129" s="137"/>
      <c r="J129" s="137"/>
      <c r="K129" s="137"/>
      <c r="L129" s="137"/>
      <c r="M129" s="137"/>
      <c r="N129" s="137"/>
      <c r="O129" s="137"/>
      <c r="P129" s="137"/>
      <c r="Q129" s="140"/>
      <c r="R129" s="137"/>
      <c r="S129" s="137"/>
      <c r="T129" s="137"/>
      <c r="U129" s="137"/>
      <c r="V129" s="137"/>
      <c r="W129" s="137"/>
      <c r="X129" s="137"/>
      <c r="Y129" s="137"/>
      <c r="Z129" s="137"/>
      <c r="AA129" s="137"/>
      <c r="AB129" s="137"/>
      <c r="AC129" s="137"/>
      <c r="AD129" s="137"/>
      <c r="AE129" s="137"/>
      <c r="AF129" s="137"/>
      <c r="AG129" s="137"/>
      <c r="AH129" s="137"/>
      <c r="AI129" s="137"/>
      <c r="AJ129" s="137"/>
      <c r="AK129" s="137"/>
      <c r="AL129" s="137"/>
      <c r="AM129" s="137"/>
      <c r="AN129" s="137"/>
      <c r="AO129" s="137"/>
      <c r="AP129" s="137"/>
      <c r="AQ129" s="137"/>
      <c r="AR129" s="137"/>
      <c r="AS129" s="137"/>
    </row>
    <row r="130" ht="18.0" customHeight="1">
      <c r="A130" s="137"/>
      <c r="B130" s="137"/>
      <c r="C130" s="137"/>
      <c r="D130" s="137"/>
      <c r="E130" s="137"/>
      <c r="F130" s="137"/>
      <c r="G130" s="137"/>
      <c r="H130" s="139"/>
      <c r="I130" s="137"/>
      <c r="J130" s="137"/>
      <c r="K130" s="137"/>
      <c r="L130" s="137"/>
      <c r="M130" s="137"/>
      <c r="N130" s="137"/>
      <c r="O130" s="137"/>
      <c r="P130" s="137"/>
      <c r="Q130" s="140"/>
      <c r="R130" s="137"/>
      <c r="S130" s="137"/>
      <c r="T130" s="137"/>
      <c r="U130" s="137"/>
      <c r="V130" s="137"/>
      <c r="W130" s="137"/>
      <c r="X130" s="137"/>
      <c r="Y130" s="137"/>
      <c r="Z130" s="137"/>
      <c r="AA130" s="137"/>
      <c r="AB130" s="137"/>
      <c r="AC130" s="137"/>
      <c r="AD130" s="137"/>
      <c r="AE130" s="137"/>
      <c r="AF130" s="137"/>
      <c r="AG130" s="137"/>
      <c r="AH130" s="137"/>
      <c r="AI130" s="137"/>
      <c r="AJ130" s="137"/>
      <c r="AK130" s="137"/>
      <c r="AL130" s="137"/>
      <c r="AM130" s="137"/>
      <c r="AN130" s="137"/>
      <c r="AO130" s="137"/>
      <c r="AP130" s="137"/>
      <c r="AQ130" s="137"/>
      <c r="AR130" s="137"/>
      <c r="AS130" s="137"/>
    </row>
    <row r="131" ht="18.0" customHeight="1">
      <c r="A131" s="137"/>
      <c r="B131" s="137"/>
      <c r="C131" s="137"/>
      <c r="D131" s="137"/>
      <c r="E131" s="137"/>
      <c r="F131" s="137"/>
      <c r="G131" s="137"/>
      <c r="H131" s="139"/>
      <c r="I131" s="137"/>
      <c r="J131" s="137"/>
      <c r="K131" s="137"/>
      <c r="L131" s="137"/>
      <c r="M131" s="137"/>
      <c r="N131" s="137"/>
      <c r="O131" s="137"/>
      <c r="P131" s="137"/>
      <c r="Q131" s="140"/>
      <c r="R131" s="137"/>
      <c r="S131" s="137"/>
      <c r="T131" s="137"/>
      <c r="U131" s="137"/>
      <c r="V131" s="137"/>
      <c r="W131" s="137"/>
      <c r="X131" s="137"/>
      <c r="Y131" s="137"/>
      <c r="Z131" s="137"/>
      <c r="AA131" s="137"/>
      <c r="AB131" s="137"/>
      <c r="AC131" s="137"/>
      <c r="AD131" s="137"/>
      <c r="AE131" s="137"/>
      <c r="AF131" s="137"/>
      <c r="AG131" s="137"/>
      <c r="AH131" s="137"/>
      <c r="AI131" s="137"/>
      <c r="AJ131" s="137"/>
      <c r="AK131" s="137"/>
      <c r="AL131" s="137"/>
      <c r="AM131" s="137"/>
      <c r="AN131" s="137"/>
      <c r="AO131" s="137"/>
      <c r="AP131" s="137"/>
      <c r="AQ131" s="137"/>
      <c r="AR131" s="137"/>
      <c r="AS131" s="137"/>
    </row>
    <row r="132" ht="18.0" customHeight="1">
      <c r="A132" s="137"/>
      <c r="B132" s="137"/>
      <c r="C132" s="137"/>
      <c r="D132" s="137"/>
      <c r="E132" s="137"/>
      <c r="F132" s="137"/>
      <c r="G132" s="137"/>
      <c r="H132" s="139"/>
      <c r="I132" s="137"/>
      <c r="J132" s="137"/>
      <c r="K132" s="137"/>
      <c r="L132" s="137"/>
      <c r="M132" s="137"/>
      <c r="N132" s="137"/>
      <c r="O132" s="137"/>
      <c r="P132" s="137"/>
      <c r="Q132" s="140"/>
      <c r="R132" s="137"/>
      <c r="S132" s="137"/>
      <c r="T132" s="137"/>
      <c r="U132" s="137"/>
      <c r="V132" s="137"/>
      <c r="W132" s="137"/>
      <c r="X132" s="137"/>
      <c r="Y132" s="137"/>
      <c r="Z132" s="137"/>
      <c r="AA132" s="137"/>
      <c r="AB132" s="137"/>
      <c r="AC132" s="137"/>
      <c r="AD132" s="137"/>
      <c r="AE132" s="137"/>
      <c r="AF132" s="137"/>
      <c r="AG132" s="137"/>
      <c r="AH132" s="137"/>
      <c r="AI132" s="137"/>
      <c r="AJ132" s="137"/>
      <c r="AK132" s="137"/>
      <c r="AL132" s="137"/>
      <c r="AM132" s="137"/>
      <c r="AN132" s="137"/>
      <c r="AO132" s="137"/>
      <c r="AP132" s="137"/>
      <c r="AQ132" s="137"/>
      <c r="AR132" s="137"/>
      <c r="AS132" s="137"/>
    </row>
    <row r="133" ht="18.0" customHeight="1">
      <c r="A133" s="137"/>
      <c r="B133" s="137"/>
      <c r="C133" s="137"/>
      <c r="D133" s="137"/>
      <c r="E133" s="137"/>
      <c r="F133" s="137"/>
      <c r="G133" s="137"/>
      <c r="H133" s="139"/>
      <c r="I133" s="137"/>
      <c r="J133" s="137"/>
      <c r="K133" s="137"/>
      <c r="L133" s="137"/>
      <c r="M133" s="137"/>
      <c r="N133" s="137"/>
      <c r="O133" s="137"/>
      <c r="P133" s="137"/>
      <c r="Q133" s="140"/>
      <c r="R133" s="137"/>
      <c r="S133" s="137"/>
      <c r="T133" s="137"/>
      <c r="U133" s="137"/>
      <c r="V133" s="137"/>
      <c r="W133" s="137"/>
      <c r="X133" s="137"/>
      <c r="Y133" s="137"/>
      <c r="Z133" s="137"/>
      <c r="AA133" s="137"/>
      <c r="AB133" s="137"/>
      <c r="AC133" s="137"/>
      <c r="AD133" s="137"/>
      <c r="AE133" s="137"/>
      <c r="AF133" s="137"/>
      <c r="AG133" s="137"/>
      <c r="AH133" s="137"/>
      <c r="AI133" s="137"/>
      <c r="AJ133" s="137"/>
      <c r="AK133" s="137"/>
      <c r="AL133" s="137"/>
      <c r="AM133" s="137"/>
      <c r="AN133" s="137"/>
      <c r="AO133" s="137"/>
      <c r="AP133" s="137"/>
      <c r="AQ133" s="137"/>
      <c r="AR133" s="137"/>
      <c r="AS133" s="137"/>
    </row>
    <row r="134" ht="18.0" customHeight="1">
      <c r="A134" s="137"/>
      <c r="B134" s="137"/>
      <c r="C134" s="137"/>
      <c r="D134" s="137"/>
      <c r="E134" s="137"/>
      <c r="F134" s="137"/>
      <c r="G134" s="137"/>
      <c r="H134" s="139"/>
      <c r="I134" s="137"/>
      <c r="J134" s="137"/>
      <c r="K134" s="137"/>
      <c r="L134" s="137"/>
      <c r="M134" s="137"/>
      <c r="N134" s="137"/>
      <c r="O134" s="137"/>
      <c r="P134" s="137"/>
      <c r="Q134" s="140"/>
      <c r="R134" s="137"/>
      <c r="S134" s="137"/>
      <c r="T134" s="137"/>
      <c r="U134" s="137"/>
      <c r="V134" s="137"/>
      <c r="W134" s="137"/>
      <c r="X134" s="137"/>
      <c r="Y134" s="137"/>
      <c r="Z134" s="137"/>
      <c r="AA134" s="137"/>
      <c r="AB134" s="137"/>
      <c r="AC134" s="137"/>
      <c r="AD134" s="137"/>
      <c r="AE134" s="137"/>
      <c r="AF134" s="137"/>
      <c r="AG134" s="137"/>
      <c r="AH134" s="137"/>
      <c r="AI134" s="137"/>
      <c r="AJ134" s="137"/>
      <c r="AK134" s="137"/>
      <c r="AL134" s="137"/>
      <c r="AM134" s="137"/>
      <c r="AN134" s="137"/>
      <c r="AO134" s="137"/>
      <c r="AP134" s="137"/>
      <c r="AQ134" s="137"/>
      <c r="AR134" s="137"/>
      <c r="AS134" s="137"/>
    </row>
    <row r="135" ht="18.0" customHeight="1">
      <c r="A135" s="137"/>
      <c r="B135" s="137"/>
      <c r="C135" s="137"/>
      <c r="D135" s="137"/>
      <c r="E135" s="137"/>
      <c r="F135" s="137"/>
      <c r="G135" s="137"/>
      <c r="H135" s="139"/>
      <c r="I135" s="137"/>
      <c r="J135" s="137"/>
      <c r="K135" s="137"/>
      <c r="L135" s="137"/>
      <c r="M135" s="137"/>
      <c r="N135" s="137"/>
      <c r="O135" s="137"/>
      <c r="P135" s="137"/>
      <c r="Q135" s="140"/>
      <c r="R135" s="137"/>
      <c r="S135" s="137"/>
      <c r="T135" s="137"/>
      <c r="U135" s="137"/>
      <c r="V135" s="137"/>
      <c r="W135" s="137"/>
      <c r="X135" s="137"/>
      <c r="Y135" s="137"/>
      <c r="Z135" s="137"/>
      <c r="AA135" s="137"/>
      <c r="AB135" s="137"/>
      <c r="AC135" s="137"/>
      <c r="AD135" s="137"/>
      <c r="AE135" s="137"/>
      <c r="AF135" s="137"/>
      <c r="AG135" s="137"/>
      <c r="AH135" s="137"/>
      <c r="AI135" s="137"/>
      <c r="AJ135" s="137"/>
      <c r="AK135" s="137"/>
      <c r="AL135" s="137"/>
      <c r="AM135" s="137"/>
      <c r="AN135" s="137"/>
      <c r="AO135" s="137"/>
      <c r="AP135" s="137"/>
      <c r="AQ135" s="137"/>
      <c r="AR135" s="137"/>
      <c r="AS135" s="137"/>
    </row>
    <row r="136" ht="18.0" customHeight="1">
      <c r="A136" s="137"/>
      <c r="B136" s="137"/>
      <c r="C136" s="137"/>
      <c r="D136" s="137"/>
      <c r="E136" s="137"/>
      <c r="F136" s="137"/>
      <c r="G136" s="137"/>
      <c r="H136" s="139"/>
      <c r="I136" s="137"/>
      <c r="J136" s="137"/>
      <c r="K136" s="137"/>
      <c r="L136" s="137"/>
      <c r="M136" s="137"/>
      <c r="N136" s="137"/>
      <c r="O136" s="137"/>
      <c r="P136" s="137"/>
      <c r="Q136" s="140"/>
      <c r="R136" s="137"/>
      <c r="S136" s="137"/>
      <c r="T136" s="137"/>
      <c r="U136" s="137"/>
      <c r="V136" s="137"/>
      <c r="W136" s="137"/>
      <c r="X136" s="137"/>
      <c r="Y136" s="137"/>
      <c r="Z136" s="137"/>
      <c r="AA136" s="137"/>
      <c r="AB136" s="137"/>
      <c r="AC136" s="137"/>
      <c r="AD136" s="137"/>
      <c r="AE136" s="137"/>
      <c r="AF136" s="137"/>
      <c r="AG136" s="137"/>
      <c r="AH136" s="137"/>
      <c r="AI136" s="137"/>
      <c r="AJ136" s="137"/>
      <c r="AK136" s="137"/>
      <c r="AL136" s="137"/>
      <c r="AM136" s="137"/>
      <c r="AN136" s="137"/>
      <c r="AO136" s="137"/>
      <c r="AP136" s="137"/>
      <c r="AQ136" s="137"/>
      <c r="AR136" s="137"/>
      <c r="AS136" s="137"/>
    </row>
    <row r="137" ht="18.0" customHeight="1">
      <c r="A137" s="137"/>
      <c r="B137" s="137"/>
      <c r="C137" s="137"/>
      <c r="D137" s="137"/>
      <c r="E137" s="137"/>
      <c r="F137" s="137"/>
      <c r="G137" s="137"/>
      <c r="H137" s="139"/>
      <c r="I137" s="137"/>
      <c r="J137" s="137"/>
      <c r="K137" s="137"/>
      <c r="L137" s="137"/>
      <c r="M137" s="137"/>
      <c r="N137" s="137"/>
      <c r="O137" s="137"/>
      <c r="P137" s="137"/>
      <c r="Q137" s="140"/>
      <c r="R137" s="137"/>
      <c r="S137" s="137"/>
      <c r="T137" s="137"/>
      <c r="U137" s="137"/>
      <c r="V137" s="137"/>
      <c r="W137" s="137"/>
      <c r="X137" s="137"/>
      <c r="Y137" s="137"/>
      <c r="Z137" s="137"/>
      <c r="AA137" s="137"/>
      <c r="AB137" s="137"/>
      <c r="AC137" s="137"/>
      <c r="AD137" s="137"/>
      <c r="AE137" s="137"/>
      <c r="AF137" s="137"/>
      <c r="AG137" s="137"/>
      <c r="AH137" s="137"/>
      <c r="AI137" s="137"/>
      <c r="AJ137" s="137"/>
      <c r="AK137" s="137"/>
      <c r="AL137" s="137"/>
      <c r="AM137" s="137"/>
      <c r="AN137" s="137"/>
      <c r="AO137" s="137"/>
      <c r="AP137" s="137"/>
      <c r="AQ137" s="137"/>
      <c r="AR137" s="137"/>
      <c r="AS137" s="137"/>
    </row>
    <row r="138" ht="18.0" customHeight="1">
      <c r="A138" s="137"/>
      <c r="B138" s="137"/>
      <c r="C138" s="137"/>
      <c r="D138" s="137"/>
      <c r="E138" s="137"/>
      <c r="F138" s="137"/>
      <c r="G138" s="137"/>
      <c r="H138" s="139"/>
      <c r="I138" s="137"/>
      <c r="J138" s="137"/>
      <c r="K138" s="137"/>
      <c r="L138" s="137"/>
      <c r="M138" s="137"/>
      <c r="N138" s="137"/>
      <c r="O138" s="137"/>
      <c r="P138" s="137"/>
      <c r="Q138" s="140"/>
      <c r="R138" s="137"/>
      <c r="S138" s="137"/>
      <c r="T138" s="137"/>
      <c r="U138" s="137"/>
      <c r="V138" s="137"/>
      <c r="W138" s="137"/>
      <c r="X138" s="137"/>
      <c r="Y138" s="137"/>
      <c r="Z138" s="137"/>
      <c r="AA138" s="137"/>
      <c r="AB138" s="137"/>
      <c r="AC138" s="137"/>
      <c r="AD138" s="137"/>
      <c r="AE138" s="137"/>
      <c r="AF138" s="137"/>
      <c r="AG138" s="137"/>
      <c r="AH138" s="137"/>
      <c r="AI138" s="137"/>
      <c r="AJ138" s="137"/>
      <c r="AK138" s="137"/>
      <c r="AL138" s="137"/>
      <c r="AM138" s="137"/>
      <c r="AN138" s="137"/>
      <c r="AO138" s="137"/>
      <c r="AP138" s="137"/>
      <c r="AQ138" s="137"/>
      <c r="AR138" s="137"/>
      <c r="AS138" s="137"/>
    </row>
    <row r="139" ht="18.0" customHeight="1">
      <c r="A139" s="137"/>
      <c r="B139" s="137"/>
      <c r="C139" s="137"/>
      <c r="D139" s="137"/>
      <c r="E139" s="137"/>
      <c r="F139" s="137"/>
      <c r="G139" s="137"/>
      <c r="H139" s="139"/>
      <c r="I139" s="137"/>
      <c r="J139" s="137"/>
      <c r="K139" s="137"/>
      <c r="L139" s="137"/>
      <c r="M139" s="137"/>
      <c r="N139" s="137"/>
      <c r="O139" s="137"/>
      <c r="P139" s="137"/>
      <c r="Q139" s="140"/>
      <c r="R139" s="137"/>
      <c r="S139" s="137"/>
      <c r="T139" s="137"/>
      <c r="U139" s="137"/>
      <c r="V139" s="137"/>
      <c r="W139" s="137"/>
      <c r="X139" s="137"/>
      <c r="Y139" s="137"/>
      <c r="Z139" s="137"/>
      <c r="AA139" s="137"/>
      <c r="AB139" s="137"/>
      <c r="AC139" s="137"/>
      <c r="AD139" s="137"/>
      <c r="AE139" s="137"/>
      <c r="AF139" s="137"/>
      <c r="AG139" s="137"/>
      <c r="AH139" s="137"/>
      <c r="AI139" s="137"/>
      <c r="AJ139" s="137"/>
      <c r="AK139" s="137"/>
      <c r="AL139" s="137"/>
      <c r="AM139" s="137"/>
      <c r="AN139" s="137"/>
      <c r="AO139" s="137"/>
      <c r="AP139" s="137"/>
      <c r="AQ139" s="137"/>
      <c r="AR139" s="137"/>
      <c r="AS139" s="137"/>
    </row>
    <row r="140" ht="18.0" customHeight="1">
      <c r="A140" s="137"/>
      <c r="B140" s="137"/>
      <c r="C140" s="137"/>
      <c r="D140" s="137"/>
      <c r="E140" s="137"/>
      <c r="F140" s="137"/>
      <c r="G140" s="137"/>
      <c r="H140" s="139"/>
      <c r="I140" s="137"/>
      <c r="J140" s="137"/>
      <c r="K140" s="137"/>
      <c r="L140" s="137"/>
      <c r="M140" s="137"/>
      <c r="N140" s="137"/>
      <c r="O140" s="137"/>
      <c r="P140" s="137"/>
      <c r="Q140" s="140"/>
      <c r="R140" s="137"/>
      <c r="S140" s="137"/>
      <c r="T140" s="137"/>
      <c r="U140" s="137"/>
      <c r="V140" s="137"/>
      <c r="W140" s="137"/>
      <c r="X140" s="137"/>
      <c r="Y140" s="137"/>
      <c r="Z140" s="137"/>
      <c r="AA140" s="137"/>
      <c r="AB140" s="137"/>
      <c r="AC140" s="137"/>
      <c r="AD140" s="137"/>
      <c r="AE140" s="137"/>
      <c r="AF140" s="137"/>
      <c r="AG140" s="137"/>
      <c r="AH140" s="137"/>
      <c r="AI140" s="137"/>
      <c r="AJ140" s="137"/>
      <c r="AK140" s="137"/>
      <c r="AL140" s="137"/>
      <c r="AM140" s="137"/>
      <c r="AN140" s="137"/>
      <c r="AO140" s="137"/>
      <c r="AP140" s="137"/>
      <c r="AQ140" s="137"/>
      <c r="AR140" s="137"/>
      <c r="AS140" s="137"/>
    </row>
    <row r="141" ht="18.0" customHeight="1">
      <c r="A141" s="137"/>
      <c r="B141" s="137"/>
      <c r="C141" s="137"/>
      <c r="D141" s="137"/>
      <c r="E141" s="137"/>
      <c r="F141" s="137"/>
      <c r="G141" s="137"/>
      <c r="H141" s="139"/>
      <c r="I141" s="137"/>
      <c r="J141" s="137"/>
      <c r="K141" s="137"/>
      <c r="L141" s="137"/>
      <c r="M141" s="137"/>
      <c r="N141" s="137"/>
      <c r="O141" s="137"/>
      <c r="P141" s="137"/>
      <c r="Q141" s="140"/>
      <c r="R141" s="137"/>
      <c r="S141" s="137"/>
      <c r="T141" s="137"/>
      <c r="U141" s="137"/>
      <c r="V141" s="137"/>
      <c r="W141" s="137"/>
      <c r="X141" s="137"/>
      <c r="Y141" s="137"/>
      <c r="Z141" s="137"/>
      <c r="AA141" s="137"/>
      <c r="AB141" s="137"/>
      <c r="AC141" s="137"/>
      <c r="AD141" s="137"/>
      <c r="AE141" s="137"/>
      <c r="AF141" s="137"/>
      <c r="AG141" s="137"/>
      <c r="AH141" s="137"/>
      <c r="AI141" s="137"/>
      <c r="AJ141" s="137"/>
      <c r="AK141" s="137"/>
      <c r="AL141" s="137"/>
      <c r="AM141" s="137"/>
      <c r="AN141" s="137"/>
      <c r="AO141" s="137"/>
      <c r="AP141" s="137"/>
      <c r="AQ141" s="137"/>
      <c r="AR141" s="137"/>
      <c r="AS141" s="137"/>
    </row>
    <row r="142" ht="18.0" customHeight="1">
      <c r="A142" s="137"/>
      <c r="B142" s="137"/>
      <c r="C142" s="137"/>
      <c r="D142" s="137"/>
      <c r="E142" s="137"/>
      <c r="F142" s="137"/>
      <c r="G142" s="137"/>
      <c r="H142" s="139"/>
      <c r="I142" s="137"/>
      <c r="J142" s="137"/>
      <c r="K142" s="137"/>
      <c r="L142" s="137"/>
      <c r="M142" s="137"/>
      <c r="N142" s="137"/>
      <c r="O142" s="137"/>
      <c r="P142" s="137"/>
      <c r="Q142" s="140"/>
      <c r="R142" s="137"/>
      <c r="S142" s="137"/>
      <c r="T142" s="137"/>
      <c r="U142" s="137"/>
      <c r="V142" s="137"/>
      <c r="W142" s="137"/>
      <c r="X142" s="137"/>
      <c r="Y142" s="137"/>
      <c r="Z142" s="137"/>
      <c r="AA142" s="137"/>
      <c r="AB142" s="137"/>
      <c r="AC142" s="137"/>
      <c r="AD142" s="137"/>
      <c r="AE142" s="137"/>
      <c r="AF142" s="137"/>
      <c r="AG142" s="137"/>
      <c r="AH142" s="137"/>
      <c r="AI142" s="137"/>
      <c r="AJ142" s="137"/>
      <c r="AK142" s="137"/>
      <c r="AL142" s="137"/>
      <c r="AM142" s="137"/>
      <c r="AN142" s="137"/>
      <c r="AO142" s="137"/>
      <c r="AP142" s="137"/>
      <c r="AQ142" s="137"/>
      <c r="AR142" s="137"/>
      <c r="AS142" s="137"/>
    </row>
    <row r="143" ht="18.0" customHeight="1">
      <c r="A143" s="137"/>
      <c r="B143" s="137"/>
      <c r="C143" s="137"/>
      <c r="D143" s="137"/>
      <c r="E143" s="137"/>
      <c r="F143" s="137"/>
      <c r="G143" s="137"/>
      <c r="H143" s="139"/>
      <c r="I143" s="137"/>
      <c r="J143" s="137"/>
      <c r="K143" s="137"/>
      <c r="L143" s="137"/>
      <c r="M143" s="137"/>
      <c r="N143" s="137"/>
      <c r="O143" s="137"/>
      <c r="P143" s="137"/>
      <c r="Q143" s="140"/>
      <c r="R143" s="137"/>
      <c r="S143" s="137"/>
      <c r="T143" s="137"/>
      <c r="U143" s="137"/>
      <c r="V143" s="137"/>
      <c r="W143" s="137"/>
      <c r="X143" s="137"/>
      <c r="Y143" s="137"/>
      <c r="Z143" s="137"/>
      <c r="AA143" s="137"/>
      <c r="AB143" s="137"/>
      <c r="AC143" s="137"/>
      <c r="AD143" s="137"/>
      <c r="AE143" s="137"/>
      <c r="AF143" s="137"/>
      <c r="AG143" s="137"/>
      <c r="AH143" s="137"/>
      <c r="AI143" s="137"/>
      <c r="AJ143" s="137"/>
      <c r="AK143" s="137"/>
      <c r="AL143" s="137"/>
      <c r="AM143" s="137"/>
      <c r="AN143" s="137"/>
      <c r="AO143" s="137"/>
      <c r="AP143" s="137"/>
      <c r="AQ143" s="137"/>
      <c r="AR143" s="137"/>
      <c r="AS143" s="137"/>
    </row>
    <row r="144" ht="18.0" customHeight="1">
      <c r="A144" s="137"/>
      <c r="B144" s="137"/>
      <c r="C144" s="137"/>
      <c r="D144" s="137"/>
      <c r="E144" s="137"/>
      <c r="F144" s="137"/>
      <c r="G144" s="137"/>
      <c r="H144" s="139"/>
      <c r="I144" s="137"/>
      <c r="J144" s="137"/>
      <c r="K144" s="137"/>
      <c r="L144" s="137"/>
      <c r="M144" s="137"/>
      <c r="N144" s="137"/>
      <c r="O144" s="137"/>
      <c r="P144" s="137"/>
      <c r="Q144" s="140"/>
      <c r="R144" s="137"/>
      <c r="S144" s="137"/>
      <c r="T144" s="137"/>
      <c r="U144" s="137"/>
      <c r="V144" s="137"/>
      <c r="W144" s="137"/>
      <c r="X144" s="137"/>
      <c r="Y144" s="137"/>
      <c r="Z144" s="137"/>
      <c r="AA144" s="137"/>
      <c r="AB144" s="137"/>
      <c r="AC144" s="137"/>
      <c r="AD144" s="137"/>
      <c r="AE144" s="137"/>
      <c r="AF144" s="137"/>
      <c r="AG144" s="137"/>
      <c r="AH144" s="137"/>
      <c r="AI144" s="137"/>
      <c r="AJ144" s="137"/>
      <c r="AK144" s="137"/>
      <c r="AL144" s="137"/>
      <c r="AM144" s="137"/>
      <c r="AN144" s="137"/>
      <c r="AO144" s="137"/>
      <c r="AP144" s="137"/>
      <c r="AQ144" s="137"/>
      <c r="AR144" s="137"/>
      <c r="AS144" s="137"/>
    </row>
    <row r="145" ht="18.0" customHeight="1">
      <c r="A145" s="137"/>
      <c r="B145" s="137"/>
      <c r="C145" s="137"/>
      <c r="D145" s="137"/>
      <c r="E145" s="137"/>
      <c r="F145" s="137"/>
      <c r="G145" s="137"/>
      <c r="H145" s="139"/>
      <c r="I145" s="137"/>
      <c r="J145" s="137"/>
      <c r="K145" s="137"/>
      <c r="L145" s="137"/>
      <c r="M145" s="137"/>
      <c r="N145" s="137"/>
      <c r="O145" s="137"/>
      <c r="P145" s="137"/>
      <c r="Q145" s="140"/>
      <c r="R145" s="137"/>
      <c r="S145" s="137"/>
      <c r="T145" s="137"/>
      <c r="U145" s="137"/>
      <c r="V145" s="137"/>
      <c r="W145" s="137"/>
      <c r="X145" s="137"/>
      <c r="Y145" s="137"/>
      <c r="Z145" s="137"/>
      <c r="AA145" s="137"/>
      <c r="AB145" s="137"/>
      <c r="AC145" s="137"/>
      <c r="AD145" s="137"/>
      <c r="AE145" s="137"/>
      <c r="AF145" s="137"/>
      <c r="AG145" s="137"/>
      <c r="AH145" s="137"/>
      <c r="AI145" s="137"/>
      <c r="AJ145" s="137"/>
      <c r="AK145" s="137"/>
      <c r="AL145" s="137"/>
      <c r="AM145" s="137"/>
      <c r="AN145" s="137"/>
      <c r="AO145" s="137"/>
      <c r="AP145" s="137"/>
      <c r="AQ145" s="137"/>
      <c r="AR145" s="137"/>
      <c r="AS145" s="137"/>
    </row>
    <row r="146" ht="18.0" customHeight="1">
      <c r="A146" s="137"/>
      <c r="B146" s="137"/>
      <c r="C146" s="137"/>
      <c r="D146" s="137"/>
      <c r="E146" s="137"/>
      <c r="F146" s="137"/>
      <c r="G146" s="137"/>
      <c r="H146" s="139"/>
      <c r="I146" s="137"/>
      <c r="J146" s="137"/>
      <c r="K146" s="137"/>
      <c r="L146" s="137"/>
      <c r="M146" s="137"/>
      <c r="N146" s="137"/>
      <c r="O146" s="137"/>
      <c r="P146" s="137"/>
      <c r="Q146" s="140"/>
      <c r="R146" s="137"/>
      <c r="S146" s="137"/>
      <c r="T146" s="137"/>
      <c r="U146" s="137"/>
      <c r="V146" s="137"/>
      <c r="W146" s="137"/>
      <c r="X146" s="137"/>
      <c r="Y146" s="137"/>
      <c r="Z146" s="137"/>
      <c r="AA146" s="137"/>
      <c r="AB146" s="137"/>
      <c r="AC146" s="137"/>
      <c r="AD146" s="137"/>
      <c r="AE146" s="137"/>
      <c r="AF146" s="137"/>
      <c r="AG146" s="137"/>
      <c r="AH146" s="137"/>
      <c r="AI146" s="137"/>
      <c r="AJ146" s="137"/>
      <c r="AK146" s="137"/>
      <c r="AL146" s="137"/>
      <c r="AM146" s="137"/>
      <c r="AN146" s="137"/>
      <c r="AO146" s="137"/>
      <c r="AP146" s="137"/>
      <c r="AQ146" s="137"/>
      <c r="AR146" s="137"/>
      <c r="AS146" s="137"/>
    </row>
    <row r="147" ht="18.0" customHeight="1">
      <c r="A147" s="137"/>
      <c r="B147" s="137"/>
      <c r="C147" s="137"/>
      <c r="D147" s="137"/>
      <c r="E147" s="137"/>
      <c r="F147" s="137"/>
      <c r="G147" s="137"/>
      <c r="H147" s="139"/>
      <c r="I147" s="137"/>
      <c r="J147" s="137"/>
      <c r="K147" s="137"/>
      <c r="L147" s="137"/>
      <c r="M147" s="137"/>
      <c r="N147" s="137"/>
      <c r="O147" s="137"/>
      <c r="P147" s="137"/>
      <c r="Q147" s="140"/>
      <c r="R147" s="137"/>
      <c r="S147" s="137"/>
      <c r="T147" s="137"/>
      <c r="U147" s="137"/>
      <c r="V147" s="137"/>
      <c r="W147" s="137"/>
      <c r="X147" s="137"/>
      <c r="Y147" s="137"/>
      <c r="Z147" s="137"/>
      <c r="AA147" s="137"/>
      <c r="AB147" s="137"/>
      <c r="AC147" s="137"/>
      <c r="AD147" s="137"/>
      <c r="AE147" s="137"/>
      <c r="AF147" s="137"/>
      <c r="AG147" s="137"/>
      <c r="AH147" s="137"/>
      <c r="AI147" s="137"/>
      <c r="AJ147" s="137"/>
      <c r="AK147" s="137"/>
      <c r="AL147" s="137"/>
      <c r="AM147" s="137"/>
      <c r="AN147" s="137"/>
      <c r="AO147" s="137"/>
      <c r="AP147" s="137"/>
      <c r="AQ147" s="137"/>
      <c r="AR147" s="137"/>
      <c r="AS147" s="137"/>
    </row>
    <row r="148" ht="18.0" customHeight="1">
      <c r="A148" s="137"/>
      <c r="B148" s="137"/>
      <c r="C148" s="137"/>
      <c r="D148" s="137"/>
      <c r="E148" s="137"/>
      <c r="F148" s="137"/>
      <c r="G148" s="137"/>
      <c r="H148" s="139"/>
      <c r="I148" s="137"/>
      <c r="J148" s="137"/>
      <c r="K148" s="137"/>
      <c r="L148" s="137"/>
      <c r="M148" s="137"/>
      <c r="N148" s="137"/>
      <c r="O148" s="137"/>
      <c r="P148" s="137"/>
      <c r="Q148" s="140"/>
      <c r="R148" s="137"/>
      <c r="S148" s="137"/>
      <c r="T148" s="137"/>
      <c r="U148" s="137"/>
      <c r="V148" s="137"/>
      <c r="W148" s="137"/>
      <c r="X148" s="137"/>
      <c r="Y148" s="137"/>
      <c r="Z148" s="137"/>
      <c r="AA148" s="137"/>
      <c r="AB148" s="137"/>
      <c r="AC148" s="137"/>
      <c r="AD148" s="137"/>
      <c r="AE148" s="137"/>
      <c r="AF148" s="137"/>
      <c r="AG148" s="137"/>
      <c r="AH148" s="137"/>
      <c r="AI148" s="137"/>
      <c r="AJ148" s="137"/>
      <c r="AK148" s="137"/>
      <c r="AL148" s="137"/>
      <c r="AM148" s="137"/>
      <c r="AN148" s="137"/>
      <c r="AO148" s="137"/>
      <c r="AP148" s="137"/>
      <c r="AQ148" s="137"/>
      <c r="AR148" s="137"/>
      <c r="AS148" s="137"/>
    </row>
    <row r="149" ht="18.0" customHeight="1">
      <c r="A149" s="137"/>
      <c r="B149" s="137"/>
      <c r="C149" s="137"/>
      <c r="D149" s="137"/>
      <c r="E149" s="137"/>
      <c r="F149" s="137"/>
      <c r="G149" s="137"/>
      <c r="H149" s="139"/>
      <c r="I149" s="137"/>
      <c r="J149" s="137"/>
      <c r="K149" s="137"/>
      <c r="L149" s="137"/>
      <c r="M149" s="137"/>
      <c r="N149" s="137"/>
      <c r="O149" s="137"/>
      <c r="P149" s="137"/>
      <c r="Q149" s="140"/>
      <c r="R149" s="137"/>
      <c r="S149" s="137"/>
      <c r="T149" s="137"/>
      <c r="U149" s="137"/>
      <c r="V149" s="137"/>
      <c r="W149" s="137"/>
      <c r="X149" s="137"/>
      <c r="Y149" s="137"/>
      <c r="Z149" s="137"/>
      <c r="AA149" s="137"/>
      <c r="AB149" s="137"/>
      <c r="AC149" s="137"/>
      <c r="AD149" s="137"/>
      <c r="AE149" s="137"/>
      <c r="AF149" s="137"/>
      <c r="AG149" s="137"/>
      <c r="AH149" s="137"/>
      <c r="AI149" s="137"/>
      <c r="AJ149" s="137"/>
      <c r="AK149" s="137"/>
      <c r="AL149" s="137"/>
      <c r="AM149" s="137"/>
      <c r="AN149" s="137"/>
      <c r="AO149" s="137"/>
      <c r="AP149" s="137"/>
      <c r="AQ149" s="137"/>
      <c r="AR149" s="137"/>
      <c r="AS149" s="137"/>
    </row>
    <row r="150" ht="18.0" customHeight="1">
      <c r="A150" s="137"/>
      <c r="B150" s="137"/>
      <c r="C150" s="137"/>
      <c r="D150" s="137"/>
      <c r="E150" s="137"/>
      <c r="F150" s="137"/>
      <c r="G150" s="137"/>
      <c r="H150" s="139"/>
      <c r="I150" s="137"/>
      <c r="J150" s="137"/>
      <c r="K150" s="137"/>
      <c r="L150" s="137"/>
      <c r="M150" s="137"/>
      <c r="N150" s="137"/>
      <c r="O150" s="137"/>
      <c r="P150" s="137"/>
      <c r="Q150" s="140"/>
      <c r="R150" s="137"/>
      <c r="S150" s="137"/>
      <c r="T150" s="137"/>
      <c r="U150" s="137"/>
      <c r="V150" s="137"/>
      <c r="W150" s="137"/>
      <c r="X150" s="137"/>
      <c r="Y150" s="137"/>
      <c r="Z150" s="137"/>
      <c r="AA150" s="137"/>
      <c r="AB150" s="137"/>
      <c r="AC150" s="137"/>
      <c r="AD150" s="137"/>
      <c r="AE150" s="137"/>
      <c r="AF150" s="137"/>
      <c r="AG150" s="137"/>
      <c r="AH150" s="137"/>
      <c r="AI150" s="137"/>
      <c r="AJ150" s="137"/>
      <c r="AK150" s="137"/>
      <c r="AL150" s="137"/>
      <c r="AM150" s="137"/>
      <c r="AN150" s="137"/>
      <c r="AO150" s="137"/>
      <c r="AP150" s="137"/>
      <c r="AQ150" s="137"/>
      <c r="AR150" s="137"/>
      <c r="AS150" s="137"/>
    </row>
    <row r="151" ht="18.0" customHeight="1">
      <c r="A151" s="137"/>
      <c r="B151" s="137"/>
      <c r="C151" s="137"/>
      <c r="D151" s="137"/>
      <c r="E151" s="137"/>
      <c r="F151" s="137"/>
      <c r="G151" s="137"/>
      <c r="H151" s="139"/>
      <c r="I151" s="137"/>
      <c r="J151" s="137"/>
      <c r="K151" s="137"/>
      <c r="L151" s="137"/>
      <c r="M151" s="137"/>
      <c r="N151" s="137"/>
      <c r="O151" s="137"/>
      <c r="P151" s="137"/>
      <c r="Q151" s="140"/>
      <c r="R151" s="137"/>
      <c r="S151" s="137"/>
      <c r="T151" s="137"/>
      <c r="U151" s="137"/>
      <c r="V151" s="137"/>
      <c r="W151" s="137"/>
      <c r="X151" s="137"/>
      <c r="Y151" s="137"/>
      <c r="Z151" s="137"/>
      <c r="AA151" s="137"/>
      <c r="AB151" s="137"/>
      <c r="AC151" s="137"/>
      <c r="AD151" s="137"/>
      <c r="AE151" s="137"/>
      <c r="AF151" s="137"/>
      <c r="AG151" s="137"/>
      <c r="AH151" s="137"/>
      <c r="AI151" s="137"/>
      <c r="AJ151" s="137"/>
      <c r="AK151" s="137"/>
      <c r="AL151" s="137"/>
      <c r="AM151" s="137"/>
      <c r="AN151" s="137"/>
      <c r="AO151" s="137"/>
      <c r="AP151" s="137"/>
      <c r="AQ151" s="137"/>
      <c r="AR151" s="137"/>
      <c r="AS151" s="137"/>
    </row>
    <row r="152" ht="18.0" customHeight="1">
      <c r="A152" s="137"/>
      <c r="B152" s="137"/>
      <c r="C152" s="137"/>
      <c r="D152" s="137"/>
      <c r="E152" s="137"/>
      <c r="F152" s="137"/>
      <c r="G152" s="137"/>
      <c r="H152" s="139"/>
      <c r="I152" s="137"/>
      <c r="J152" s="137"/>
      <c r="K152" s="137"/>
      <c r="L152" s="137"/>
      <c r="M152" s="137"/>
      <c r="N152" s="137"/>
      <c r="O152" s="137"/>
      <c r="P152" s="137"/>
      <c r="Q152" s="140"/>
      <c r="R152" s="137"/>
      <c r="S152" s="137"/>
      <c r="T152" s="137"/>
      <c r="U152" s="137"/>
      <c r="V152" s="137"/>
      <c r="W152" s="137"/>
      <c r="X152" s="137"/>
      <c r="Y152" s="137"/>
      <c r="Z152" s="137"/>
      <c r="AA152" s="137"/>
      <c r="AB152" s="137"/>
      <c r="AC152" s="137"/>
      <c r="AD152" s="137"/>
      <c r="AE152" s="137"/>
      <c r="AF152" s="137"/>
      <c r="AG152" s="137"/>
      <c r="AH152" s="137"/>
      <c r="AI152" s="137"/>
      <c r="AJ152" s="137"/>
      <c r="AK152" s="137"/>
      <c r="AL152" s="137"/>
      <c r="AM152" s="137"/>
      <c r="AN152" s="137"/>
      <c r="AO152" s="137"/>
      <c r="AP152" s="137"/>
      <c r="AQ152" s="137"/>
      <c r="AR152" s="137"/>
      <c r="AS152" s="137"/>
    </row>
    <row r="153" ht="18.0" customHeight="1">
      <c r="A153" s="137"/>
      <c r="B153" s="137"/>
      <c r="C153" s="137"/>
      <c r="D153" s="137"/>
      <c r="E153" s="137"/>
      <c r="F153" s="137"/>
      <c r="G153" s="137"/>
      <c r="H153" s="139"/>
      <c r="I153" s="137"/>
      <c r="J153" s="137"/>
      <c r="K153" s="137"/>
      <c r="L153" s="137"/>
      <c r="M153" s="137"/>
      <c r="N153" s="137"/>
      <c r="O153" s="137"/>
      <c r="P153" s="137"/>
      <c r="Q153" s="140"/>
      <c r="R153" s="137"/>
      <c r="S153" s="137"/>
      <c r="T153" s="137"/>
      <c r="U153" s="137"/>
      <c r="V153" s="137"/>
      <c r="W153" s="137"/>
      <c r="X153" s="137"/>
      <c r="Y153" s="137"/>
      <c r="Z153" s="137"/>
      <c r="AA153" s="137"/>
      <c r="AB153" s="137"/>
      <c r="AC153" s="137"/>
      <c r="AD153" s="137"/>
      <c r="AE153" s="137"/>
      <c r="AF153" s="137"/>
      <c r="AG153" s="137"/>
      <c r="AH153" s="137"/>
      <c r="AI153" s="137"/>
      <c r="AJ153" s="137"/>
      <c r="AK153" s="137"/>
      <c r="AL153" s="137"/>
      <c r="AM153" s="137"/>
      <c r="AN153" s="137"/>
      <c r="AO153" s="137"/>
      <c r="AP153" s="137"/>
      <c r="AQ153" s="137"/>
      <c r="AR153" s="137"/>
      <c r="AS153" s="137"/>
    </row>
    <row r="154" ht="18.0" customHeight="1">
      <c r="A154" s="137"/>
      <c r="B154" s="137"/>
      <c r="C154" s="137"/>
      <c r="D154" s="137"/>
      <c r="E154" s="137"/>
      <c r="F154" s="137"/>
      <c r="G154" s="137"/>
      <c r="H154" s="139"/>
      <c r="I154" s="137"/>
      <c r="J154" s="137"/>
      <c r="K154" s="137"/>
      <c r="L154" s="137"/>
      <c r="M154" s="137"/>
      <c r="N154" s="137"/>
      <c r="O154" s="137"/>
      <c r="P154" s="137"/>
      <c r="Q154" s="140"/>
      <c r="R154" s="137"/>
      <c r="S154" s="137"/>
      <c r="T154" s="137"/>
      <c r="U154" s="137"/>
      <c r="V154" s="137"/>
      <c r="W154" s="137"/>
      <c r="X154" s="137"/>
      <c r="Y154" s="137"/>
      <c r="Z154" s="137"/>
      <c r="AA154" s="137"/>
      <c r="AB154" s="137"/>
      <c r="AC154" s="137"/>
      <c r="AD154" s="137"/>
      <c r="AE154" s="137"/>
      <c r="AF154" s="137"/>
      <c r="AG154" s="137"/>
      <c r="AH154" s="137"/>
      <c r="AI154" s="137"/>
      <c r="AJ154" s="137"/>
      <c r="AK154" s="137"/>
      <c r="AL154" s="137"/>
      <c r="AM154" s="137"/>
      <c r="AN154" s="137"/>
      <c r="AO154" s="137"/>
      <c r="AP154" s="137"/>
      <c r="AQ154" s="137"/>
      <c r="AR154" s="137"/>
      <c r="AS154" s="137"/>
    </row>
    <row r="155" ht="18.0" customHeight="1">
      <c r="A155" s="137"/>
      <c r="B155" s="137"/>
      <c r="C155" s="137"/>
      <c r="D155" s="137"/>
      <c r="E155" s="137"/>
      <c r="F155" s="137"/>
      <c r="G155" s="137"/>
      <c r="H155" s="139"/>
      <c r="I155" s="137"/>
      <c r="J155" s="137"/>
      <c r="K155" s="137"/>
      <c r="L155" s="137"/>
      <c r="M155" s="137"/>
      <c r="N155" s="137"/>
      <c r="O155" s="137"/>
      <c r="P155" s="137"/>
      <c r="Q155" s="140"/>
      <c r="R155" s="137"/>
      <c r="S155" s="137"/>
      <c r="T155" s="137"/>
      <c r="U155" s="137"/>
      <c r="V155" s="137"/>
      <c r="W155" s="137"/>
      <c r="X155" s="137"/>
      <c r="Y155" s="137"/>
      <c r="Z155" s="137"/>
      <c r="AA155" s="137"/>
      <c r="AB155" s="137"/>
      <c r="AC155" s="137"/>
      <c r="AD155" s="137"/>
      <c r="AE155" s="137"/>
      <c r="AF155" s="137"/>
      <c r="AG155" s="137"/>
      <c r="AH155" s="137"/>
      <c r="AI155" s="137"/>
      <c r="AJ155" s="137"/>
      <c r="AK155" s="137"/>
      <c r="AL155" s="137"/>
      <c r="AM155" s="137"/>
      <c r="AN155" s="137"/>
      <c r="AO155" s="137"/>
      <c r="AP155" s="137"/>
      <c r="AQ155" s="137"/>
      <c r="AR155" s="137"/>
      <c r="AS155" s="137"/>
    </row>
    <row r="156" ht="18.0" customHeight="1">
      <c r="A156" s="137"/>
      <c r="B156" s="137"/>
      <c r="C156" s="137"/>
      <c r="D156" s="137"/>
      <c r="E156" s="137"/>
      <c r="F156" s="137"/>
      <c r="G156" s="137"/>
      <c r="H156" s="139"/>
      <c r="I156" s="137"/>
      <c r="J156" s="137"/>
      <c r="K156" s="137"/>
      <c r="L156" s="137"/>
      <c r="M156" s="137"/>
      <c r="N156" s="137"/>
      <c r="O156" s="137"/>
      <c r="P156" s="137"/>
      <c r="Q156" s="140"/>
      <c r="R156" s="137"/>
      <c r="S156" s="137"/>
      <c r="T156" s="137"/>
      <c r="U156" s="137"/>
      <c r="V156" s="137"/>
      <c r="W156" s="137"/>
      <c r="X156" s="137"/>
      <c r="Y156" s="137"/>
      <c r="Z156" s="137"/>
      <c r="AA156" s="137"/>
      <c r="AB156" s="137"/>
      <c r="AC156" s="137"/>
      <c r="AD156" s="137"/>
      <c r="AE156" s="137"/>
      <c r="AF156" s="137"/>
      <c r="AG156" s="137"/>
      <c r="AH156" s="137"/>
      <c r="AI156" s="137"/>
      <c r="AJ156" s="137"/>
      <c r="AK156" s="137"/>
      <c r="AL156" s="137"/>
      <c r="AM156" s="137"/>
      <c r="AN156" s="137"/>
      <c r="AO156" s="137"/>
      <c r="AP156" s="137"/>
      <c r="AQ156" s="137"/>
      <c r="AR156" s="137"/>
      <c r="AS156" s="137"/>
    </row>
    <row r="157" ht="18.0" customHeight="1">
      <c r="A157" s="137"/>
      <c r="B157" s="137"/>
      <c r="C157" s="137"/>
      <c r="D157" s="137"/>
      <c r="E157" s="137"/>
      <c r="F157" s="137"/>
      <c r="G157" s="137"/>
      <c r="H157" s="139"/>
      <c r="I157" s="137"/>
      <c r="J157" s="137"/>
      <c r="K157" s="137"/>
      <c r="L157" s="137"/>
      <c r="M157" s="137"/>
      <c r="N157" s="137"/>
      <c r="O157" s="137"/>
      <c r="P157" s="137"/>
      <c r="Q157" s="140"/>
      <c r="R157" s="137"/>
      <c r="S157" s="137"/>
      <c r="T157" s="137"/>
      <c r="U157" s="137"/>
      <c r="V157" s="137"/>
      <c r="W157" s="137"/>
      <c r="X157" s="137"/>
      <c r="Y157" s="137"/>
      <c r="Z157" s="137"/>
      <c r="AA157" s="137"/>
      <c r="AB157" s="137"/>
      <c r="AC157" s="137"/>
      <c r="AD157" s="137"/>
      <c r="AE157" s="137"/>
      <c r="AF157" s="137"/>
      <c r="AG157" s="137"/>
      <c r="AH157" s="137"/>
      <c r="AI157" s="137"/>
      <c r="AJ157" s="137"/>
      <c r="AK157" s="137"/>
      <c r="AL157" s="137"/>
      <c r="AM157" s="137"/>
      <c r="AN157" s="137"/>
      <c r="AO157" s="137"/>
      <c r="AP157" s="137"/>
      <c r="AQ157" s="137"/>
      <c r="AR157" s="137"/>
      <c r="AS157" s="137"/>
    </row>
    <row r="158" ht="18.0" customHeight="1">
      <c r="A158" s="137"/>
      <c r="B158" s="137"/>
      <c r="C158" s="137"/>
      <c r="D158" s="137"/>
      <c r="E158" s="137"/>
      <c r="F158" s="137"/>
      <c r="G158" s="137"/>
      <c r="H158" s="139"/>
      <c r="I158" s="137"/>
      <c r="J158" s="137"/>
      <c r="K158" s="137"/>
      <c r="L158" s="137"/>
      <c r="M158" s="137"/>
      <c r="N158" s="137"/>
      <c r="O158" s="137"/>
      <c r="P158" s="137"/>
      <c r="Q158" s="140"/>
      <c r="R158" s="137"/>
      <c r="S158" s="137"/>
      <c r="T158" s="137"/>
      <c r="U158" s="137"/>
      <c r="V158" s="137"/>
      <c r="W158" s="137"/>
      <c r="X158" s="137"/>
      <c r="Y158" s="137"/>
      <c r="Z158" s="137"/>
      <c r="AA158" s="137"/>
      <c r="AB158" s="137"/>
      <c r="AC158" s="137"/>
      <c r="AD158" s="137"/>
      <c r="AE158" s="137"/>
      <c r="AF158" s="137"/>
      <c r="AG158" s="137"/>
      <c r="AH158" s="137"/>
      <c r="AI158" s="137"/>
      <c r="AJ158" s="137"/>
      <c r="AK158" s="137"/>
      <c r="AL158" s="137"/>
      <c r="AM158" s="137"/>
      <c r="AN158" s="137"/>
      <c r="AO158" s="137"/>
      <c r="AP158" s="137"/>
      <c r="AQ158" s="137"/>
      <c r="AR158" s="137"/>
      <c r="AS158" s="137"/>
    </row>
    <row r="159" ht="18.0" customHeight="1">
      <c r="A159" s="137"/>
      <c r="B159" s="137"/>
      <c r="C159" s="137"/>
      <c r="D159" s="137"/>
      <c r="E159" s="137"/>
      <c r="F159" s="137"/>
      <c r="G159" s="137"/>
      <c r="H159" s="139"/>
      <c r="I159" s="137"/>
      <c r="J159" s="137"/>
      <c r="K159" s="137"/>
      <c r="L159" s="137"/>
      <c r="M159" s="137"/>
      <c r="N159" s="137"/>
      <c r="O159" s="137"/>
      <c r="P159" s="137"/>
      <c r="Q159" s="140"/>
      <c r="R159" s="137"/>
      <c r="S159" s="137"/>
      <c r="T159" s="137"/>
      <c r="U159" s="137"/>
      <c r="V159" s="137"/>
      <c r="W159" s="137"/>
      <c r="X159" s="137"/>
      <c r="Y159" s="137"/>
      <c r="Z159" s="137"/>
      <c r="AA159" s="137"/>
      <c r="AB159" s="137"/>
      <c r="AC159" s="137"/>
      <c r="AD159" s="137"/>
      <c r="AE159" s="137"/>
      <c r="AF159" s="137"/>
      <c r="AG159" s="137"/>
      <c r="AH159" s="137"/>
      <c r="AI159" s="137"/>
      <c r="AJ159" s="137"/>
      <c r="AK159" s="137"/>
      <c r="AL159" s="137"/>
      <c r="AM159" s="137"/>
      <c r="AN159" s="137"/>
      <c r="AO159" s="137"/>
      <c r="AP159" s="137"/>
      <c r="AQ159" s="137"/>
      <c r="AR159" s="137"/>
      <c r="AS159" s="137"/>
    </row>
    <row r="160" ht="18.0" customHeight="1">
      <c r="A160" s="137"/>
      <c r="B160" s="137"/>
      <c r="C160" s="137"/>
      <c r="D160" s="137"/>
      <c r="E160" s="137"/>
      <c r="F160" s="137"/>
      <c r="G160" s="137"/>
      <c r="H160" s="139"/>
      <c r="I160" s="137"/>
      <c r="J160" s="137"/>
      <c r="K160" s="137"/>
      <c r="L160" s="137"/>
      <c r="M160" s="137"/>
      <c r="N160" s="137"/>
      <c r="O160" s="137"/>
      <c r="P160" s="137"/>
      <c r="Q160" s="140"/>
      <c r="R160" s="137"/>
      <c r="S160" s="137"/>
      <c r="T160" s="137"/>
      <c r="U160" s="137"/>
      <c r="V160" s="137"/>
      <c r="W160" s="137"/>
      <c r="X160" s="137"/>
      <c r="Y160" s="137"/>
      <c r="Z160" s="137"/>
      <c r="AA160" s="137"/>
      <c r="AB160" s="137"/>
      <c r="AC160" s="137"/>
      <c r="AD160" s="137"/>
      <c r="AE160" s="137"/>
      <c r="AF160" s="137"/>
      <c r="AG160" s="137"/>
      <c r="AH160" s="137"/>
      <c r="AI160" s="137"/>
      <c r="AJ160" s="137"/>
      <c r="AK160" s="137"/>
      <c r="AL160" s="137"/>
      <c r="AM160" s="137"/>
      <c r="AN160" s="137"/>
      <c r="AO160" s="137"/>
      <c r="AP160" s="137"/>
      <c r="AQ160" s="137"/>
      <c r="AR160" s="137"/>
      <c r="AS160" s="137"/>
    </row>
    <row r="161" ht="18.0" customHeight="1">
      <c r="A161" s="137"/>
      <c r="B161" s="137"/>
      <c r="C161" s="137"/>
      <c r="D161" s="137"/>
      <c r="E161" s="137"/>
      <c r="F161" s="137"/>
      <c r="G161" s="137"/>
      <c r="H161" s="139"/>
      <c r="I161" s="137"/>
      <c r="J161" s="137"/>
      <c r="K161" s="137"/>
      <c r="L161" s="137"/>
      <c r="M161" s="137"/>
      <c r="N161" s="137"/>
      <c r="O161" s="137"/>
      <c r="P161" s="137"/>
      <c r="Q161" s="140"/>
      <c r="R161" s="137"/>
      <c r="S161" s="137"/>
      <c r="T161" s="137"/>
      <c r="U161" s="137"/>
      <c r="V161" s="137"/>
      <c r="W161" s="137"/>
      <c r="X161" s="137"/>
      <c r="Y161" s="137"/>
      <c r="Z161" s="137"/>
      <c r="AA161" s="137"/>
      <c r="AB161" s="137"/>
      <c r="AC161" s="137"/>
      <c r="AD161" s="137"/>
      <c r="AE161" s="137"/>
      <c r="AF161" s="137"/>
      <c r="AG161" s="137"/>
      <c r="AH161" s="137"/>
      <c r="AI161" s="137"/>
      <c r="AJ161" s="137"/>
      <c r="AK161" s="137"/>
      <c r="AL161" s="137"/>
      <c r="AM161" s="137"/>
      <c r="AN161" s="137"/>
      <c r="AO161" s="137"/>
      <c r="AP161" s="137"/>
      <c r="AQ161" s="137"/>
      <c r="AR161" s="137"/>
      <c r="AS161" s="137"/>
    </row>
    <row r="162" ht="18.0" customHeight="1">
      <c r="A162" s="137"/>
      <c r="B162" s="137"/>
      <c r="C162" s="137"/>
      <c r="D162" s="137"/>
      <c r="E162" s="137"/>
      <c r="F162" s="137"/>
      <c r="G162" s="137"/>
      <c r="H162" s="139"/>
      <c r="I162" s="137"/>
      <c r="J162" s="137"/>
      <c r="K162" s="137"/>
      <c r="L162" s="137"/>
      <c r="M162" s="137"/>
      <c r="N162" s="137"/>
      <c r="O162" s="137"/>
      <c r="P162" s="137"/>
      <c r="Q162" s="140"/>
      <c r="R162" s="137"/>
      <c r="S162" s="137"/>
      <c r="T162" s="137"/>
      <c r="U162" s="137"/>
      <c r="V162" s="137"/>
      <c r="W162" s="137"/>
      <c r="X162" s="137"/>
      <c r="Y162" s="137"/>
      <c r="Z162" s="137"/>
      <c r="AA162" s="137"/>
      <c r="AB162" s="137"/>
      <c r="AC162" s="137"/>
      <c r="AD162" s="137"/>
      <c r="AE162" s="137"/>
      <c r="AF162" s="137"/>
      <c r="AG162" s="137"/>
      <c r="AH162" s="137"/>
      <c r="AI162" s="137"/>
      <c r="AJ162" s="137"/>
      <c r="AK162" s="137"/>
      <c r="AL162" s="137"/>
      <c r="AM162" s="137"/>
      <c r="AN162" s="137"/>
      <c r="AO162" s="137"/>
      <c r="AP162" s="137"/>
      <c r="AQ162" s="137"/>
      <c r="AR162" s="137"/>
      <c r="AS162" s="137"/>
    </row>
    <row r="163" ht="18.0" customHeight="1">
      <c r="A163" s="137"/>
      <c r="B163" s="137"/>
      <c r="C163" s="137"/>
      <c r="D163" s="137"/>
      <c r="E163" s="137"/>
      <c r="F163" s="137"/>
      <c r="G163" s="137"/>
      <c r="H163" s="139"/>
      <c r="I163" s="137"/>
      <c r="J163" s="137"/>
      <c r="K163" s="137"/>
      <c r="L163" s="137"/>
      <c r="M163" s="137"/>
      <c r="N163" s="137"/>
      <c r="O163" s="137"/>
      <c r="P163" s="137"/>
      <c r="Q163" s="140"/>
      <c r="R163" s="137"/>
      <c r="S163" s="137"/>
      <c r="T163" s="137"/>
      <c r="U163" s="137"/>
      <c r="V163" s="137"/>
      <c r="W163" s="137"/>
      <c r="X163" s="137"/>
      <c r="Y163" s="137"/>
      <c r="Z163" s="137"/>
      <c r="AA163" s="137"/>
      <c r="AB163" s="137"/>
      <c r="AC163" s="137"/>
      <c r="AD163" s="137"/>
      <c r="AE163" s="137"/>
      <c r="AF163" s="137"/>
      <c r="AG163" s="137"/>
      <c r="AH163" s="137"/>
      <c r="AI163" s="137"/>
      <c r="AJ163" s="137"/>
      <c r="AK163" s="137"/>
      <c r="AL163" s="137"/>
      <c r="AM163" s="137"/>
      <c r="AN163" s="137"/>
      <c r="AO163" s="137"/>
      <c r="AP163" s="137"/>
      <c r="AQ163" s="137"/>
      <c r="AR163" s="137"/>
      <c r="AS163" s="137"/>
    </row>
    <row r="164" ht="18.0" customHeight="1">
      <c r="A164" s="137"/>
      <c r="B164" s="137"/>
      <c r="C164" s="137"/>
      <c r="D164" s="137"/>
      <c r="E164" s="137"/>
      <c r="F164" s="137"/>
      <c r="G164" s="137"/>
      <c r="H164" s="139"/>
      <c r="I164" s="137"/>
      <c r="J164" s="137"/>
      <c r="K164" s="137"/>
      <c r="L164" s="137"/>
      <c r="M164" s="137"/>
      <c r="N164" s="137"/>
      <c r="O164" s="137"/>
      <c r="P164" s="137"/>
      <c r="Q164" s="140"/>
      <c r="R164" s="137"/>
      <c r="S164" s="137"/>
      <c r="T164" s="137"/>
      <c r="U164" s="137"/>
      <c r="V164" s="137"/>
      <c r="W164" s="137"/>
      <c r="X164" s="137"/>
      <c r="Y164" s="137"/>
      <c r="Z164" s="137"/>
      <c r="AA164" s="137"/>
      <c r="AB164" s="137"/>
      <c r="AC164" s="137"/>
      <c r="AD164" s="137"/>
      <c r="AE164" s="137"/>
      <c r="AF164" s="137"/>
      <c r="AG164" s="137"/>
      <c r="AH164" s="137"/>
      <c r="AI164" s="137"/>
      <c r="AJ164" s="137"/>
      <c r="AK164" s="137"/>
      <c r="AL164" s="137"/>
      <c r="AM164" s="137"/>
      <c r="AN164" s="137"/>
      <c r="AO164" s="137"/>
      <c r="AP164" s="137"/>
      <c r="AQ164" s="137"/>
      <c r="AR164" s="137"/>
      <c r="AS164" s="137"/>
    </row>
    <row r="165" ht="18.0" customHeight="1">
      <c r="A165" s="137"/>
      <c r="B165" s="137"/>
      <c r="C165" s="137"/>
      <c r="D165" s="137"/>
      <c r="E165" s="137"/>
      <c r="F165" s="137"/>
      <c r="G165" s="137"/>
      <c r="H165" s="139"/>
      <c r="I165" s="137"/>
      <c r="J165" s="137"/>
      <c r="K165" s="137"/>
      <c r="L165" s="137"/>
      <c r="M165" s="137"/>
      <c r="N165" s="137"/>
      <c r="O165" s="137"/>
      <c r="P165" s="137"/>
      <c r="Q165" s="140"/>
      <c r="R165" s="137"/>
      <c r="S165" s="137"/>
      <c r="T165" s="137"/>
      <c r="U165" s="137"/>
      <c r="V165" s="137"/>
      <c r="W165" s="137"/>
      <c r="X165" s="137"/>
      <c r="Y165" s="137"/>
      <c r="Z165" s="137"/>
      <c r="AA165" s="137"/>
      <c r="AB165" s="137"/>
      <c r="AC165" s="137"/>
      <c r="AD165" s="137"/>
      <c r="AE165" s="137"/>
      <c r="AF165" s="137"/>
      <c r="AG165" s="137"/>
      <c r="AH165" s="137"/>
      <c r="AI165" s="137"/>
      <c r="AJ165" s="137"/>
      <c r="AK165" s="137"/>
      <c r="AL165" s="137"/>
      <c r="AM165" s="137"/>
      <c r="AN165" s="137"/>
      <c r="AO165" s="137"/>
      <c r="AP165" s="137"/>
      <c r="AQ165" s="137"/>
      <c r="AR165" s="137"/>
      <c r="AS165" s="137"/>
    </row>
    <row r="166" ht="18.0" customHeight="1">
      <c r="A166" s="137"/>
      <c r="B166" s="137"/>
      <c r="C166" s="137"/>
      <c r="D166" s="137"/>
      <c r="E166" s="137"/>
      <c r="F166" s="137"/>
      <c r="G166" s="137"/>
      <c r="H166" s="139"/>
      <c r="I166" s="137"/>
      <c r="J166" s="137"/>
      <c r="K166" s="137"/>
      <c r="L166" s="137"/>
      <c r="M166" s="137"/>
      <c r="N166" s="137"/>
      <c r="O166" s="137"/>
      <c r="P166" s="137"/>
      <c r="Q166" s="140"/>
      <c r="R166" s="137"/>
      <c r="S166" s="137"/>
      <c r="T166" s="137"/>
      <c r="U166" s="137"/>
      <c r="V166" s="137"/>
      <c r="W166" s="137"/>
      <c r="X166" s="137"/>
      <c r="Y166" s="137"/>
      <c r="Z166" s="137"/>
      <c r="AA166" s="137"/>
      <c r="AB166" s="137"/>
      <c r="AC166" s="137"/>
      <c r="AD166" s="137"/>
      <c r="AE166" s="137"/>
      <c r="AF166" s="137"/>
      <c r="AG166" s="137"/>
      <c r="AH166" s="137"/>
      <c r="AI166" s="137"/>
      <c r="AJ166" s="137"/>
      <c r="AK166" s="137"/>
      <c r="AL166" s="137"/>
      <c r="AM166" s="137"/>
      <c r="AN166" s="137"/>
      <c r="AO166" s="137"/>
      <c r="AP166" s="137"/>
      <c r="AQ166" s="137"/>
      <c r="AR166" s="137"/>
      <c r="AS166" s="137"/>
    </row>
    <row r="167" ht="18.0" customHeight="1">
      <c r="A167" s="137"/>
      <c r="B167" s="137"/>
      <c r="C167" s="137"/>
      <c r="D167" s="137"/>
      <c r="E167" s="137"/>
      <c r="F167" s="137"/>
      <c r="G167" s="137"/>
      <c r="H167" s="139"/>
      <c r="I167" s="137"/>
      <c r="J167" s="137"/>
      <c r="K167" s="137"/>
      <c r="L167" s="137"/>
      <c r="M167" s="137"/>
      <c r="N167" s="137"/>
      <c r="O167" s="137"/>
      <c r="P167" s="137"/>
      <c r="Q167" s="140"/>
      <c r="R167" s="137"/>
      <c r="S167" s="137"/>
      <c r="T167" s="137"/>
      <c r="U167" s="137"/>
      <c r="V167" s="137"/>
      <c r="W167" s="137"/>
      <c r="X167" s="137"/>
      <c r="Y167" s="137"/>
      <c r="Z167" s="137"/>
      <c r="AA167" s="137"/>
      <c r="AB167" s="137"/>
      <c r="AC167" s="137"/>
      <c r="AD167" s="137"/>
      <c r="AE167" s="137"/>
      <c r="AF167" s="137"/>
      <c r="AG167" s="137"/>
      <c r="AH167" s="137"/>
      <c r="AI167" s="137"/>
      <c r="AJ167" s="137"/>
      <c r="AK167" s="137"/>
      <c r="AL167" s="137"/>
      <c r="AM167" s="137"/>
      <c r="AN167" s="137"/>
      <c r="AO167" s="137"/>
      <c r="AP167" s="137"/>
      <c r="AQ167" s="137"/>
      <c r="AR167" s="137"/>
      <c r="AS167" s="137"/>
    </row>
    <row r="168" ht="18.0" customHeight="1">
      <c r="A168" s="137"/>
      <c r="B168" s="137"/>
      <c r="C168" s="137"/>
      <c r="D168" s="137"/>
      <c r="E168" s="137"/>
      <c r="F168" s="137"/>
      <c r="G168" s="137"/>
      <c r="H168" s="139"/>
      <c r="I168" s="137"/>
      <c r="J168" s="137"/>
      <c r="K168" s="137"/>
      <c r="L168" s="137"/>
      <c r="M168" s="137"/>
      <c r="N168" s="137"/>
      <c r="O168" s="137"/>
      <c r="P168" s="137"/>
      <c r="Q168" s="140"/>
      <c r="R168" s="137"/>
      <c r="S168" s="137"/>
      <c r="T168" s="137"/>
      <c r="U168" s="137"/>
      <c r="V168" s="137"/>
      <c r="W168" s="137"/>
      <c r="X168" s="137"/>
      <c r="Y168" s="137"/>
      <c r="Z168" s="137"/>
      <c r="AA168" s="137"/>
      <c r="AB168" s="137"/>
      <c r="AC168" s="137"/>
      <c r="AD168" s="137"/>
      <c r="AE168" s="137"/>
      <c r="AF168" s="137"/>
      <c r="AG168" s="137"/>
      <c r="AH168" s="137"/>
      <c r="AI168" s="137"/>
      <c r="AJ168" s="137"/>
      <c r="AK168" s="137"/>
      <c r="AL168" s="137"/>
      <c r="AM168" s="137"/>
      <c r="AN168" s="137"/>
      <c r="AO168" s="137"/>
      <c r="AP168" s="137"/>
      <c r="AQ168" s="137"/>
      <c r="AR168" s="137"/>
      <c r="AS168" s="137"/>
    </row>
    <row r="169" ht="18.0" customHeight="1">
      <c r="A169" s="137"/>
      <c r="B169" s="137"/>
      <c r="C169" s="137"/>
      <c r="D169" s="137"/>
      <c r="E169" s="137"/>
      <c r="F169" s="137"/>
      <c r="G169" s="137"/>
      <c r="H169" s="139"/>
      <c r="I169" s="137"/>
      <c r="J169" s="137"/>
      <c r="K169" s="137"/>
      <c r="L169" s="137"/>
      <c r="M169" s="137"/>
      <c r="N169" s="137"/>
      <c r="O169" s="137"/>
      <c r="P169" s="137"/>
      <c r="Q169" s="140"/>
      <c r="R169" s="137"/>
      <c r="S169" s="137"/>
      <c r="T169" s="137"/>
      <c r="U169" s="137"/>
      <c r="V169" s="137"/>
      <c r="W169" s="137"/>
      <c r="X169" s="137"/>
      <c r="Y169" s="137"/>
      <c r="Z169" s="137"/>
      <c r="AA169" s="137"/>
      <c r="AB169" s="137"/>
      <c r="AC169" s="137"/>
      <c r="AD169" s="137"/>
      <c r="AE169" s="137"/>
      <c r="AF169" s="137"/>
      <c r="AG169" s="137"/>
      <c r="AH169" s="137"/>
      <c r="AI169" s="137"/>
      <c r="AJ169" s="137"/>
      <c r="AK169" s="137"/>
      <c r="AL169" s="137"/>
      <c r="AM169" s="137"/>
      <c r="AN169" s="137"/>
      <c r="AO169" s="137"/>
      <c r="AP169" s="137"/>
      <c r="AQ169" s="137"/>
      <c r="AR169" s="137"/>
      <c r="AS169" s="137"/>
    </row>
    <row r="170" ht="18.0" customHeight="1">
      <c r="A170" s="137"/>
      <c r="B170" s="137"/>
      <c r="C170" s="137"/>
      <c r="D170" s="137"/>
      <c r="E170" s="137"/>
      <c r="F170" s="137"/>
      <c r="G170" s="137"/>
      <c r="H170" s="139"/>
      <c r="I170" s="137"/>
      <c r="J170" s="137"/>
      <c r="K170" s="137"/>
      <c r="L170" s="137"/>
      <c r="M170" s="137"/>
      <c r="N170" s="137"/>
      <c r="O170" s="137"/>
      <c r="P170" s="137"/>
      <c r="Q170" s="140"/>
      <c r="R170" s="137"/>
      <c r="S170" s="137"/>
      <c r="T170" s="137"/>
      <c r="U170" s="137"/>
      <c r="V170" s="137"/>
      <c r="W170" s="137"/>
      <c r="X170" s="137"/>
      <c r="Y170" s="137"/>
      <c r="Z170" s="137"/>
      <c r="AA170" s="137"/>
      <c r="AB170" s="137"/>
      <c r="AC170" s="137"/>
      <c r="AD170" s="137"/>
      <c r="AE170" s="137"/>
      <c r="AF170" s="137"/>
      <c r="AG170" s="137"/>
      <c r="AH170" s="137"/>
      <c r="AI170" s="137"/>
      <c r="AJ170" s="137"/>
      <c r="AK170" s="137"/>
      <c r="AL170" s="137"/>
      <c r="AM170" s="137"/>
      <c r="AN170" s="137"/>
      <c r="AO170" s="137"/>
      <c r="AP170" s="137"/>
      <c r="AQ170" s="137"/>
      <c r="AR170" s="137"/>
      <c r="AS170" s="137"/>
    </row>
    <row r="171" ht="18.0" customHeight="1">
      <c r="A171" s="137"/>
      <c r="B171" s="137"/>
      <c r="C171" s="137"/>
      <c r="D171" s="137"/>
      <c r="E171" s="137"/>
      <c r="F171" s="137"/>
      <c r="G171" s="137"/>
      <c r="H171" s="139"/>
      <c r="I171" s="137"/>
      <c r="J171" s="137"/>
      <c r="K171" s="137"/>
      <c r="L171" s="137"/>
      <c r="M171" s="137"/>
      <c r="N171" s="137"/>
      <c r="O171" s="137"/>
      <c r="P171" s="137"/>
      <c r="Q171" s="140"/>
      <c r="R171" s="137"/>
      <c r="S171" s="137"/>
      <c r="T171" s="137"/>
      <c r="U171" s="137"/>
      <c r="V171" s="137"/>
      <c r="W171" s="137"/>
      <c r="X171" s="137"/>
      <c r="Y171" s="137"/>
      <c r="Z171" s="137"/>
      <c r="AA171" s="137"/>
      <c r="AB171" s="137"/>
      <c r="AC171" s="137"/>
      <c r="AD171" s="137"/>
      <c r="AE171" s="137"/>
      <c r="AF171" s="137"/>
      <c r="AG171" s="137"/>
      <c r="AH171" s="137"/>
      <c r="AI171" s="137"/>
      <c r="AJ171" s="137"/>
      <c r="AK171" s="137"/>
      <c r="AL171" s="137"/>
      <c r="AM171" s="137"/>
      <c r="AN171" s="137"/>
      <c r="AO171" s="137"/>
      <c r="AP171" s="137"/>
      <c r="AQ171" s="137"/>
      <c r="AR171" s="137"/>
      <c r="AS171" s="137"/>
    </row>
    <row r="172" ht="18.0" customHeight="1">
      <c r="A172" s="137"/>
      <c r="B172" s="137"/>
      <c r="C172" s="137"/>
      <c r="D172" s="137"/>
      <c r="E172" s="137"/>
      <c r="F172" s="137"/>
      <c r="G172" s="137"/>
      <c r="H172" s="139"/>
      <c r="I172" s="137"/>
      <c r="J172" s="137"/>
      <c r="K172" s="137"/>
      <c r="L172" s="137"/>
      <c r="M172" s="137"/>
      <c r="N172" s="137"/>
      <c r="O172" s="137"/>
      <c r="P172" s="137"/>
      <c r="Q172" s="140"/>
      <c r="R172" s="137"/>
      <c r="S172" s="137"/>
      <c r="T172" s="137"/>
      <c r="U172" s="137"/>
      <c r="V172" s="137"/>
      <c r="W172" s="137"/>
      <c r="X172" s="137"/>
      <c r="Y172" s="137"/>
      <c r="Z172" s="137"/>
      <c r="AA172" s="137"/>
      <c r="AB172" s="137"/>
      <c r="AC172" s="137"/>
      <c r="AD172" s="137"/>
      <c r="AE172" s="137"/>
      <c r="AF172" s="137"/>
      <c r="AG172" s="137"/>
      <c r="AH172" s="137"/>
      <c r="AI172" s="137"/>
      <c r="AJ172" s="137"/>
      <c r="AK172" s="137"/>
      <c r="AL172" s="137"/>
      <c r="AM172" s="137"/>
      <c r="AN172" s="137"/>
      <c r="AO172" s="137"/>
      <c r="AP172" s="137"/>
      <c r="AQ172" s="137"/>
      <c r="AR172" s="137"/>
      <c r="AS172" s="137"/>
    </row>
    <row r="173" ht="18.0" customHeight="1">
      <c r="A173" s="137"/>
      <c r="B173" s="137"/>
      <c r="C173" s="137"/>
      <c r="D173" s="137"/>
      <c r="E173" s="137"/>
      <c r="F173" s="137"/>
      <c r="G173" s="137"/>
      <c r="H173" s="139"/>
      <c r="I173" s="137"/>
      <c r="J173" s="137"/>
      <c r="K173" s="137"/>
      <c r="L173" s="137"/>
      <c r="M173" s="137"/>
      <c r="N173" s="137"/>
      <c r="O173" s="137"/>
      <c r="P173" s="137"/>
      <c r="Q173" s="140"/>
      <c r="R173" s="137"/>
      <c r="S173" s="137"/>
      <c r="T173" s="137"/>
      <c r="U173" s="137"/>
      <c r="V173" s="137"/>
      <c r="W173" s="137"/>
      <c r="X173" s="137"/>
      <c r="Y173" s="137"/>
      <c r="Z173" s="137"/>
      <c r="AA173" s="137"/>
      <c r="AB173" s="137"/>
      <c r="AC173" s="137"/>
      <c r="AD173" s="137"/>
      <c r="AE173" s="137"/>
      <c r="AF173" s="137"/>
      <c r="AG173" s="137"/>
      <c r="AH173" s="137"/>
      <c r="AI173" s="137"/>
      <c r="AJ173" s="137"/>
      <c r="AK173" s="137"/>
      <c r="AL173" s="137"/>
      <c r="AM173" s="137"/>
      <c r="AN173" s="137"/>
      <c r="AO173" s="137"/>
      <c r="AP173" s="137"/>
      <c r="AQ173" s="137"/>
      <c r="AR173" s="137"/>
      <c r="AS173" s="137"/>
    </row>
    <row r="174" ht="18.0" customHeight="1">
      <c r="A174" s="137"/>
      <c r="B174" s="137"/>
      <c r="C174" s="137"/>
      <c r="D174" s="137"/>
      <c r="E174" s="137"/>
      <c r="F174" s="137"/>
      <c r="G174" s="137"/>
      <c r="H174" s="139"/>
      <c r="I174" s="137"/>
      <c r="J174" s="137"/>
      <c r="K174" s="137"/>
      <c r="L174" s="137"/>
      <c r="M174" s="137"/>
      <c r="N174" s="137"/>
      <c r="O174" s="137"/>
      <c r="P174" s="137"/>
      <c r="Q174" s="140"/>
      <c r="R174" s="137"/>
      <c r="S174" s="137"/>
      <c r="T174" s="137"/>
      <c r="U174" s="137"/>
      <c r="V174" s="137"/>
      <c r="W174" s="137"/>
      <c r="X174" s="137"/>
      <c r="Y174" s="137"/>
      <c r="Z174" s="137"/>
      <c r="AA174" s="137"/>
      <c r="AB174" s="137"/>
      <c r="AC174" s="137"/>
      <c r="AD174" s="137"/>
      <c r="AE174" s="137"/>
      <c r="AF174" s="137"/>
      <c r="AG174" s="137"/>
      <c r="AH174" s="137"/>
      <c r="AI174" s="137"/>
      <c r="AJ174" s="137"/>
      <c r="AK174" s="137"/>
      <c r="AL174" s="137"/>
      <c r="AM174" s="137"/>
      <c r="AN174" s="137"/>
      <c r="AO174" s="137"/>
      <c r="AP174" s="137"/>
      <c r="AQ174" s="137"/>
      <c r="AR174" s="137"/>
      <c r="AS174" s="137"/>
    </row>
    <row r="175" ht="18.0" customHeight="1">
      <c r="A175" s="137"/>
      <c r="B175" s="137"/>
      <c r="C175" s="137"/>
      <c r="D175" s="137"/>
      <c r="E175" s="137"/>
      <c r="F175" s="137"/>
      <c r="G175" s="137"/>
      <c r="H175" s="139"/>
      <c r="I175" s="137"/>
      <c r="J175" s="137"/>
      <c r="K175" s="137"/>
      <c r="L175" s="137"/>
      <c r="M175" s="137"/>
      <c r="N175" s="137"/>
      <c r="O175" s="137"/>
      <c r="P175" s="137"/>
      <c r="Q175" s="140"/>
      <c r="R175" s="137"/>
      <c r="S175" s="137"/>
      <c r="T175" s="137"/>
      <c r="U175" s="137"/>
      <c r="V175" s="137"/>
      <c r="W175" s="137"/>
      <c r="X175" s="137"/>
      <c r="Y175" s="137"/>
      <c r="Z175" s="137"/>
      <c r="AA175" s="137"/>
      <c r="AB175" s="137"/>
      <c r="AC175" s="137"/>
      <c r="AD175" s="137"/>
      <c r="AE175" s="137"/>
      <c r="AF175" s="137"/>
      <c r="AG175" s="137"/>
      <c r="AH175" s="137"/>
      <c r="AI175" s="137"/>
      <c r="AJ175" s="137"/>
      <c r="AK175" s="137"/>
      <c r="AL175" s="137"/>
      <c r="AM175" s="137"/>
      <c r="AN175" s="137"/>
      <c r="AO175" s="137"/>
      <c r="AP175" s="137"/>
      <c r="AQ175" s="137"/>
      <c r="AR175" s="137"/>
      <c r="AS175" s="137"/>
    </row>
    <row r="176" ht="18.0" customHeight="1">
      <c r="A176" s="137"/>
      <c r="B176" s="137"/>
      <c r="C176" s="137"/>
      <c r="D176" s="137"/>
      <c r="E176" s="137"/>
      <c r="F176" s="137"/>
      <c r="G176" s="137"/>
      <c r="H176" s="139"/>
      <c r="I176" s="137"/>
      <c r="J176" s="137"/>
      <c r="K176" s="137"/>
      <c r="L176" s="137"/>
      <c r="M176" s="137"/>
      <c r="N176" s="137"/>
      <c r="O176" s="137"/>
      <c r="P176" s="137"/>
      <c r="Q176" s="140"/>
      <c r="R176" s="137"/>
      <c r="S176" s="137"/>
      <c r="T176" s="137"/>
      <c r="U176" s="137"/>
      <c r="V176" s="137"/>
      <c r="W176" s="137"/>
      <c r="X176" s="137"/>
      <c r="Y176" s="137"/>
      <c r="Z176" s="137"/>
      <c r="AA176" s="137"/>
      <c r="AB176" s="137"/>
      <c r="AC176" s="137"/>
      <c r="AD176" s="137"/>
      <c r="AE176" s="137"/>
      <c r="AF176" s="137"/>
      <c r="AG176" s="137"/>
      <c r="AH176" s="137"/>
      <c r="AI176" s="137"/>
      <c r="AJ176" s="137"/>
      <c r="AK176" s="137"/>
      <c r="AL176" s="137"/>
      <c r="AM176" s="137"/>
      <c r="AN176" s="137"/>
      <c r="AO176" s="137"/>
      <c r="AP176" s="137"/>
      <c r="AQ176" s="137"/>
      <c r="AR176" s="137"/>
      <c r="AS176" s="137"/>
    </row>
    <row r="177" ht="18.0" customHeight="1">
      <c r="A177" s="137"/>
      <c r="B177" s="137"/>
      <c r="C177" s="137"/>
      <c r="D177" s="137"/>
      <c r="E177" s="137"/>
      <c r="F177" s="137"/>
      <c r="G177" s="137"/>
      <c r="H177" s="139"/>
      <c r="I177" s="137"/>
      <c r="J177" s="137"/>
      <c r="K177" s="137"/>
      <c r="L177" s="137"/>
      <c r="M177" s="137"/>
      <c r="N177" s="137"/>
      <c r="O177" s="137"/>
      <c r="P177" s="137"/>
      <c r="Q177" s="140"/>
      <c r="R177" s="137"/>
      <c r="S177" s="137"/>
      <c r="T177" s="137"/>
      <c r="U177" s="137"/>
      <c r="V177" s="137"/>
      <c r="W177" s="137"/>
      <c r="X177" s="137"/>
      <c r="Y177" s="137"/>
      <c r="Z177" s="137"/>
      <c r="AA177" s="137"/>
      <c r="AB177" s="137"/>
      <c r="AC177" s="137"/>
      <c r="AD177" s="137"/>
      <c r="AE177" s="137"/>
      <c r="AF177" s="137"/>
      <c r="AG177" s="137"/>
      <c r="AH177" s="137"/>
      <c r="AI177" s="137"/>
      <c r="AJ177" s="137"/>
      <c r="AK177" s="137"/>
      <c r="AL177" s="137"/>
      <c r="AM177" s="137"/>
      <c r="AN177" s="137"/>
      <c r="AO177" s="137"/>
      <c r="AP177" s="137"/>
      <c r="AQ177" s="137"/>
      <c r="AR177" s="137"/>
      <c r="AS177" s="137"/>
    </row>
    <row r="178" ht="18.0" customHeight="1">
      <c r="A178" s="137"/>
      <c r="B178" s="137"/>
      <c r="C178" s="137"/>
      <c r="D178" s="137"/>
      <c r="E178" s="137"/>
      <c r="F178" s="137"/>
      <c r="G178" s="137"/>
      <c r="H178" s="139"/>
      <c r="I178" s="137"/>
      <c r="J178" s="137"/>
      <c r="K178" s="137"/>
      <c r="L178" s="137"/>
      <c r="M178" s="137"/>
      <c r="N178" s="137"/>
      <c r="O178" s="137"/>
      <c r="P178" s="137"/>
      <c r="Q178" s="140"/>
      <c r="R178" s="137"/>
      <c r="S178" s="137"/>
      <c r="T178" s="137"/>
      <c r="U178" s="137"/>
      <c r="V178" s="137"/>
      <c r="W178" s="137"/>
      <c r="X178" s="137"/>
      <c r="Y178" s="137"/>
      <c r="Z178" s="137"/>
      <c r="AA178" s="137"/>
      <c r="AB178" s="137"/>
      <c r="AC178" s="137"/>
      <c r="AD178" s="137"/>
      <c r="AE178" s="137"/>
      <c r="AF178" s="137"/>
      <c r="AG178" s="137"/>
      <c r="AH178" s="137"/>
      <c r="AI178" s="137"/>
      <c r="AJ178" s="137"/>
      <c r="AK178" s="137"/>
      <c r="AL178" s="137"/>
      <c r="AM178" s="137"/>
      <c r="AN178" s="137"/>
      <c r="AO178" s="137"/>
      <c r="AP178" s="137"/>
      <c r="AQ178" s="137"/>
      <c r="AR178" s="137"/>
      <c r="AS178" s="137"/>
    </row>
    <row r="179" ht="18.0" customHeight="1">
      <c r="A179" s="137"/>
      <c r="B179" s="137"/>
      <c r="C179" s="137"/>
      <c r="D179" s="137"/>
      <c r="E179" s="137"/>
      <c r="F179" s="137"/>
      <c r="G179" s="137"/>
      <c r="H179" s="139"/>
      <c r="I179" s="137"/>
      <c r="J179" s="137"/>
      <c r="K179" s="137"/>
      <c r="L179" s="137"/>
      <c r="M179" s="137"/>
      <c r="N179" s="137"/>
      <c r="O179" s="137"/>
      <c r="P179" s="137"/>
      <c r="Q179" s="140"/>
      <c r="R179" s="137"/>
      <c r="S179" s="137"/>
      <c r="T179" s="137"/>
      <c r="U179" s="137"/>
      <c r="V179" s="137"/>
      <c r="W179" s="137"/>
      <c r="X179" s="137"/>
      <c r="Y179" s="137"/>
      <c r="Z179" s="137"/>
      <c r="AA179" s="137"/>
      <c r="AB179" s="137"/>
      <c r="AC179" s="137"/>
      <c r="AD179" s="137"/>
      <c r="AE179" s="137"/>
      <c r="AF179" s="137"/>
      <c r="AG179" s="137"/>
      <c r="AH179" s="137"/>
      <c r="AI179" s="137"/>
      <c r="AJ179" s="137"/>
      <c r="AK179" s="137"/>
      <c r="AL179" s="137"/>
      <c r="AM179" s="137"/>
      <c r="AN179" s="137"/>
      <c r="AO179" s="137"/>
      <c r="AP179" s="137"/>
      <c r="AQ179" s="137"/>
      <c r="AR179" s="137"/>
      <c r="AS179" s="137"/>
    </row>
    <row r="180" ht="18.0" customHeight="1">
      <c r="A180" s="137"/>
      <c r="B180" s="137"/>
      <c r="C180" s="137"/>
      <c r="D180" s="137"/>
      <c r="E180" s="137"/>
      <c r="F180" s="137"/>
      <c r="G180" s="137"/>
      <c r="H180" s="139"/>
      <c r="I180" s="137"/>
      <c r="J180" s="137"/>
      <c r="K180" s="137"/>
      <c r="L180" s="137"/>
      <c r="M180" s="137"/>
      <c r="N180" s="137"/>
      <c r="O180" s="137"/>
      <c r="P180" s="137"/>
      <c r="Q180" s="140"/>
      <c r="R180" s="137"/>
      <c r="S180" s="137"/>
      <c r="T180" s="137"/>
      <c r="U180" s="137"/>
      <c r="V180" s="137"/>
      <c r="W180" s="137"/>
      <c r="X180" s="137"/>
      <c r="Y180" s="137"/>
      <c r="Z180" s="137"/>
      <c r="AA180" s="137"/>
      <c r="AB180" s="137"/>
      <c r="AC180" s="137"/>
      <c r="AD180" s="137"/>
      <c r="AE180" s="137"/>
      <c r="AF180" s="137"/>
      <c r="AG180" s="137"/>
      <c r="AH180" s="137"/>
      <c r="AI180" s="137"/>
      <c r="AJ180" s="137"/>
      <c r="AK180" s="137"/>
      <c r="AL180" s="137"/>
      <c r="AM180" s="137"/>
      <c r="AN180" s="137"/>
      <c r="AO180" s="137"/>
      <c r="AP180" s="137"/>
      <c r="AQ180" s="137"/>
      <c r="AR180" s="137"/>
      <c r="AS180" s="137"/>
    </row>
    <row r="181" ht="18.0" customHeight="1">
      <c r="A181" s="137"/>
      <c r="B181" s="137"/>
      <c r="C181" s="137"/>
      <c r="D181" s="137"/>
      <c r="E181" s="137"/>
      <c r="F181" s="137"/>
      <c r="G181" s="137"/>
      <c r="H181" s="139"/>
      <c r="I181" s="137"/>
      <c r="J181" s="137"/>
      <c r="K181" s="137"/>
      <c r="L181" s="137"/>
      <c r="M181" s="137"/>
      <c r="N181" s="137"/>
      <c r="O181" s="137"/>
      <c r="P181" s="137"/>
      <c r="Q181" s="140"/>
      <c r="R181" s="137"/>
      <c r="S181" s="137"/>
      <c r="T181" s="137"/>
      <c r="U181" s="137"/>
      <c r="V181" s="137"/>
      <c r="W181" s="137"/>
      <c r="X181" s="137"/>
      <c r="Y181" s="137"/>
      <c r="Z181" s="137"/>
      <c r="AA181" s="137"/>
      <c r="AB181" s="137"/>
      <c r="AC181" s="137"/>
      <c r="AD181" s="137"/>
      <c r="AE181" s="137"/>
      <c r="AF181" s="137"/>
      <c r="AG181" s="137"/>
      <c r="AH181" s="137"/>
      <c r="AI181" s="137"/>
      <c r="AJ181" s="137"/>
      <c r="AK181" s="137"/>
      <c r="AL181" s="137"/>
      <c r="AM181" s="137"/>
      <c r="AN181" s="137"/>
      <c r="AO181" s="137"/>
      <c r="AP181" s="137"/>
      <c r="AQ181" s="137"/>
      <c r="AR181" s="137"/>
      <c r="AS181" s="137"/>
    </row>
    <row r="182" ht="18.0" customHeight="1">
      <c r="A182" s="137"/>
      <c r="B182" s="137"/>
      <c r="C182" s="137"/>
      <c r="D182" s="137"/>
      <c r="E182" s="137"/>
      <c r="F182" s="137"/>
      <c r="G182" s="137"/>
      <c r="H182" s="139"/>
      <c r="I182" s="137"/>
      <c r="J182" s="137"/>
      <c r="K182" s="137"/>
      <c r="L182" s="137"/>
      <c r="M182" s="137"/>
      <c r="N182" s="137"/>
      <c r="O182" s="137"/>
      <c r="P182" s="137"/>
      <c r="Q182" s="140"/>
      <c r="R182" s="137"/>
      <c r="S182" s="137"/>
      <c r="T182" s="137"/>
      <c r="U182" s="137"/>
      <c r="V182" s="137"/>
      <c r="W182" s="137"/>
      <c r="X182" s="137"/>
      <c r="Y182" s="137"/>
      <c r="Z182" s="137"/>
      <c r="AA182" s="137"/>
      <c r="AB182" s="137"/>
      <c r="AC182" s="137"/>
      <c r="AD182" s="137"/>
      <c r="AE182" s="137"/>
      <c r="AF182" s="137"/>
      <c r="AG182" s="137"/>
      <c r="AH182" s="137"/>
      <c r="AI182" s="137"/>
      <c r="AJ182" s="137"/>
      <c r="AK182" s="137"/>
      <c r="AL182" s="137"/>
      <c r="AM182" s="137"/>
      <c r="AN182" s="137"/>
      <c r="AO182" s="137"/>
      <c r="AP182" s="137"/>
      <c r="AQ182" s="137"/>
      <c r="AR182" s="137"/>
      <c r="AS182" s="137"/>
    </row>
    <row r="183" ht="18.0" customHeight="1">
      <c r="A183" s="137"/>
      <c r="B183" s="137"/>
      <c r="C183" s="137"/>
      <c r="D183" s="137"/>
      <c r="E183" s="137"/>
      <c r="F183" s="137"/>
      <c r="G183" s="137"/>
      <c r="H183" s="139"/>
      <c r="I183" s="137"/>
      <c r="J183" s="137"/>
      <c r="K183" s="137"/>
      <c r="L183" s="137"/>
      <c r="M183" s="137"/>
      <c r="N183" s="137"/>
      <c r="O183" s="137"/>
      <c r="P183" s="137"/>
      <c r="Q183" s="140"/>
      <c r="R183" s="137"/>
      <c r="S183" s="137"/>
      <c r="T183" s="137"/>
      <c r="U183" s="137"/>
      <c r="V183" s="137"/>
      <c r="W183" s="137"/>
      <c r="X183" s="137"/>
      <c r="Y183" s="137"/>
      <c r="Z183" s="137"/>
      <c r="AA183" s="137"/>
      <c r="AB183" s="137"/>
      <c r="AC183" s="137"/>
      <c r="AD183" s="137"/>
      <c r="AE183" s="137"/>
      <c r="AF183" s="137"/>
      <c r="AG183" s="137"/>
      <c r="AH183" s="137"/>
      <c r="AI183" s="137"/>
      <c r="AJ183" s="137"/>
      <c r="AK183" s="137"/>
      <c r="AL183" s="137"/>
      <c r="AM183" s="137"/>
      <c r="AN183" s="137"/>
      <c r="AO183" s="137"/>
      <c r="AP183" s="137"/>
      <c r="AQ183" s="137"/>
      <c r="AR183" s="137"/>
      <c r="AS183" s="137"/>
    </row>
    <row r="184" ht="18.0" customHeight="1">
      <c r="A184" s="137"/>
      <c r="B184" s="137"/>
      <c r="C184" s="137"/>
      <c r="D184" s="137"/>
      <c r="E184" s="137"/>
      <c r="F184" s="137"/>
      <c r="G184" s="137"/>
      <c r="H184" s="139"/>
      <c r="I184" s="137"/>
      <c r="J184" s="137"/>
      <c r="K184" s="137"/>
      <c r="L184" s="137"/>
      <c r="M184" s="137"/>
      <c r="N184" s="137"/>
      <c r="O184" s="137"/>
      <c r="P184" s="137"/>
      <c r="Q184" s="140"/>
      <c r="R184" s="137"/>
      <c r="S184" s="137"/>
      <c r="T184" s="137"/>
      <c r="U184" s="137"/>
      <c r="V184" s="137"/>
      <c r="W184" s="137"/>
      <c r="X184" s="137"/>
      <c r="Y184" s="137"/>
      <c r="Z184" s="137"/>
      <c r="AA184" s="137"/>
      <c r="AB184" s="137"/>
      <c r="AC184" s="137"/>
      <c r="AD184" s="137"/>
      <c r="AE184" s="137"/>
      <c r="AF184" s="137"/>
      <c r="AG184" s="137"/>
      <c r="AH184" s="137"/>
      <c r="AI184" s="137"/>
      <c r="AJ184" s="137"/>
      <c r="AK184" s="137"/>
      <c r="AL184" s="137"/>
      <c r="AM184" s="137"/>
      <c r="AN184" s="137"/>
      <c r="AO184" s="137"/>
      <c r="AP184" s="137"/>
      <c r="AQ184" s="137"/>
      <c r="AR184" s="137"/>
      <c r="AS184" s="137"/>
    </row>
    <row r="185" ht="18.0" customHeight="1">
      <c r="A185" s="137"/>
      <c r="B185" s="137"/>
      <c r="C185" s="137"/>
      <c r="D185" s="137"/>
      <c r="E185" s="137"/>
      <c r="F185" s="137"/>
      <c r="G185" s="137"/>
      <c r="H185" s="139"/>
      <c r="I185" s="137"/>
      <c r="J185" s="137"/>
      <c r="K185" s="137"/>
      <c r="L185" s="137"/>
      <c r="M185" s="137"/>
      <c r="N185" s="137"/>
      <c r="O185" s="137"/>
      <c r="P185" s="137"/>
      <c r="Q185" s="140"/>
      <c r="R185" s="137"/>
      <c r="S185" s="137"/>
      <c r="T185" s="137"/>
      <c r="U185" s="137"/>
      <c r="V185" s="137"/>
      <c r="W185" s="137"/>
      <c r="X185" s="137"/>
      <c r="Y185" s="137"/>
      <c r="Z185" s="137"/>
      <c r="AA185" s="137"/>
      <c r="AB185" s="137"/>
      <c r="AC185" s="137"/>
      <c r="AD185" s="137"/>
      <c r="AE185" s="137"/>
      <c r="AF185" s="137"/>
      <c r="AG185" s="137"/>
      <c r="AH185" s="137"/>
      <c r="AI185" s="137"/>
      <c r="AJ185" s="137"/>
      <c r="AK185" s="137"/>
      <c r="AL185" s="137"/>
      <c r="AM185" s="137"/>
      <c r="AN185" s="137"/>
      <c r="AO185" s="137"/>
      <c r="AP185" s="137"/>
      <c r="AQ185" s="137"/>
      <c r="AR185" s="137"/>
      <c r="AS185" s="137"/>
    </row>
    <row r="186" ht="18.0" customHeight="1">
      <c r="A186" s="137"/>
      <c r="B186" s="137"/>
      <c r="C186" s="137"/>
      <c r="D186" s="137"/>
      <c r="E186" s="137"/>
      <c r="F186" s="137"/>
      <c r="G186" s="137"/>
      <c r="H186" s="139"/>
      <c r="I186" s="137"/>
      <c r="J186" s="137"/>
      <c r="K186" s="137"/>
      <c r="L186" s="137"/>
      <c r="M186" s="137"/>
      <c r="N186" s="137"/>
      <c r="O186" s="137"/>
      <c r="P186" s="137"/>
      <c r="Q186" s="140"/>
      <c r="R186" s="137"/>
      <c r="S186" s="137"/>
      <c r="T186" s="137"/>
      <c r="U186" s="137"/>
      <c r="V186" s="137"/>
      <c r="W186" s="137"/>
      <c r="X186" s="137"/>
      <c r="Y186" s="137"/>
      <c r="Z186" s="137"/>
      <c r="AA186" s="137"/>
      <c r="AB186" s="137"/>
      <c r="AC186" s="137"/>
      <c r="AD186" s="137"/>
      <c r="AE186" s="137"/>
      <c r="AF186" s="137"/>
      <c r="AG186" s="137"/>
      <c r="AH186" s="137"/>
      <c r="AI186" s="137"/>
      <c r="AJ186" s="137"/>
      <c r="AK186" s="137"/>
      <c r="AL186" s="137"/>
      <c r="AM186" s="137"/>
      <c r="AN186" s="137"/>
      <c r="AO186" s="137"/>
      <c r="AP186" s="137"/>
      <c r="AQ186" s="137"/>
      <c r="AR186" s="137"/>
      <c r="AS186" s="137"/>
    </row>
    <row r="187" ht="18.0" customHeight="1">
      <c r="A187" s="137"/>
      <c r="B187" s="137"/>
      <c r="C187" s="137"/>
      <c r="D187" s="137"/>
      <c r="E187" s="137"/>
      <c r="F187" s="137"/>
      <c r="G187" s="137"/>
      <c r="H187" s="139"/>
      <c r="I187" s="137"/>
      <c r="J187" s="137"/>
      <c r="K187" s="137"/>
      <c r="L187" s="137"/>
      <c r="M187" s="137"/>
      <c r="N187" s="137"/>
      <c r="O187" s="137"/>
      <c r="P187" s="137"/>
      <c r="Q187" s="140"/>
      <c r="R187" s="137"/>
      <c r="S187" s="137"/>
      <c r="T187" s="137"/>
      <c r="U187" s="137"/>
      <c r="V187" s="137"/>
      <c r="W187" s="137"/>
      <c r="X187" s="137"/>
      <c r="Y187" s="137"/>
      <c r="Z187" s="137"/>
      <c r="AA187" s="137"/>
      <c r="AB187" s="137"/>
      <c r="AC187" s="137"/>
      <c r="AD187" s="137"/>
      <c r="AE187" s="137"/>
      <c r="AF187" s="137"/>
      <c r="AG187" s="137"/>
      <c r="AH187" s="137"/>
      <c r="AI187" s="137"/>
      <c r="AJ187" s="137"/>
      <c r="AK187" s="137"/>
      <c r="AL187" s="137"/>
      <c r="AM187" s="137"/>
      <c r="AN187" s="137"/>
      <c r="AO187" s="137"/>
      <c r="AP187" s="137"/>
      <c r="AQ187" s="137"/>
      <c r="AR187" s="137"/>
      <c r="AS187" s="137"/>
    </row>
    <row r="188" ht="18.0" customHeight="1">
      <c r="A188" s="137"/>
      <c r="B188" s="137"/>
      <c r="C188" s="137"/>
      <c r="D188" s="137"/>
      <c r="E188" s="137"/>
      <c r="F188" s="137"/>
      <c r="G188" s="137"/>
      <c r="H188" s="139"/>
      <c r="I188" s="137"/>
      <c r="J188" s="137"/>
      <c r="K188" s="137"/>
      <c r="L188" s="137"/>
      <c r="M188" s="137"/>
      <c r="N188" s="137"/>
      <c r="O188" s="137"/>
      <c r="P188" s="137"/>
      <c r="Q188" s="140"/>
      <c r="R188" s="137"/>
      <c r="S188" s="137"/>
      <c r="T188" s="137"/>
      <c r="U188" s="137"/>
      <c r="V188" s="137"/>
      <c r="W188" s="137"/>
      <c r="X188" s="137"/>
      <c r="Y188" s="137"/>
      <c r="Z188" s="137"/>
      <c r="AA188" s="137"/>
      <c r="AB188" s="137"/>
      <c r="AC188" s="137"/>
      <c r="AD188" s="137"/>
      <c r="AE188" s="137"/>
      <c r="AF188" s="137"/>
      <c r="AG188" s="137"/>
      <c r="AH188" s="137"/>
      <c r="AI188" s="137"/>
      <c r="AJ188" s="137"/>
      <c r="AK188" s="137"/>
      <c r="AL188" s="137"/>
      <c r="AM188" s="137"/>
      <c r="AN188" s="137"/>
      <c r="AO188" s="137"/>
      <c r="AP188" s="137"/>
      <c r="AQ188" s="137"/>
      <c r="AR188" s="137"/>
      <c r="AS188" s="137"/>
    </row>
    <row r="189" ht="18.0" customHeight="1">
      <c r="A189" s="137"/>
      <c r="B189" s="137"/>
      <c r="C189" s="137"/>
      <c r="D189" s="137"/>
      <c r="E189" s="137"/>
      <c r="F189" s="137"/>
      <c r="G189" s="137"/>
      <c r="H189" s="139"/>
      <c r="I189" s="137"/>
      <c r="J189" s="137"/>
      <c r="K189" s="137"/>
      <c r="L189" s="137"/>
      <c r="M189" s="137"/>
      <c r="N189" s="137"/>
      <c r="O189" s="137"/>
      <c r="P189" s="137"/>
      <c r="Q189" s="140"/>
      <c r="R189" s="137"/>
      <c r="S189" s="137"/>
      <c r="T189" s="137"/>
      <c r="U189" s="137"/>
      <c r="V189" s="137"/>
      <c r="W189" s="137"/>
      <c r="X189" s="137"/>
      <c r="Y189" s="137"/>
      <c r="Z189" s="137"/>
      <c r="AA189" s="137"/>
      <c r="AB189" s="137"/>
      <c r="AC189" s="137"/>
      <c r="AD189" s="137"/>
      <c r="AE189" s="137"/>
      <c r="AF189" s="137"/>
      <c r="AG189" s="137"/>
      <c r="AH189" s="137"/>
      <c r="AI189" s="137"/>
      <c r="AJ189" s="137"/>
      <c r="AK189" s="137"/>
      <c r="AL189" s="137"/>
      <c r="AM189" s="137"/>
      <c r="AN189" s="137"/>
      <c r="AO189" s="137"/>
      <c r="AP189" s="137"/>
      <c r="AQ189" s="137"/>
      <c r="AR189" s="137"/>
      <c r="AS189" s="137"/>
    </row>
    <row r="190" ht="18.0" customHeight="1">
      <c r="A190" s="137"/>
      <c r="B190" s="137"/>
      <c r="C190" s="137"/>
      <c r="D190" s="137"/>
      <c r="E190" s="137"/>
      <c r="F190" s="137"/>
      <c r="G190" s="137"/>
      <c r="H190" s="139"/>
      <c r="I190" s="137"/>
      <c r="J190" s="137"/>
      <c r="K190" s="137"/>
      <c r="L190" s="137"/>
      <c r="M190" s="137"/>
      <c r="N190" s="137"/>
      <c r="O190" s="137"/>
      <c r="P190" s="137"/>
      <c r="Q190" s="140"/>
      <c r="R190" s="137"/>
      <c r="S190" s="137"/>
      <c r="T190" s="137"/>
      <c r="U190" s="137"/>
      <c r="V190" s="137"/>
      <c r="W190" s="137"/>
      <c r="X190" s="137"/>
      <c r="Y190" s="137"/>
      <c r="Z190" s="137"/>
      <c r="AA190" s="137"/>
      <c r="AB190" s="137"/>
      <c r="AC190" s="137"/>
      <c r="AD190" s="137"/>
      <c r="AE190" s="137"/>
      <c r="AF190" s="137"/>
      <c r="AG190" s="137"/>
      <c r="AH190" s="137"/>
      <c r="AI190" s="137"/>
      <c r="AJ190" s="137"/>
      <c r="AK190" s="137"/>
      <c r="AL190" s="137"/>
      <c r="AM190" s="137"/>
      <c r="AN190" s="137"/>
      <c r="AO190" s="137"/>
      <c r="AP190" s="137"/>
      <c r="AQ190" s="137"/>
      <c r="AR190" s="137"/>
      <c r="AS190" s="137"/>
    </row>
    <row r="191" ht="18.0" customHeight="1">
      <c r="A191" s="137"/>
      <c r="B191" s="137"/>
      <c r="C191" s="137"/>
      <c r="D191" s="137"/>
      <c r="E191" s="137"/>
      <c r="F191" s="137"/>
      <c r="G191" s="137"/>
      <c r="H191" s="139"/>
      <c r="I191" s="137"/>
      <c r="J191" s="137"/>
      <c r="K191" s="137"/>
      <c r="L191" s="137"/>
      <c r="M191" s="137"/>
      <c r="N191" s="137"/>
      <c r="O191" s="137"/>
      <c r="P191" s="137"/>
      <c r="Q191" s="140"/>
      <c r="R191" s="137"/>
      <c r="S191" s="137"/>
      <c r="T191" s="137"/>
      <c r="U191" s="137"/>
      <c r="V191" s="137"/>
      <c r="W191" s="137"/>
      <c r="X191" s="137"/>
      <c r="Y191" s="137"/>
      <c r="Z191" s="137"/>
      <c r="AA191" s="137"/>
      <c r="AB191" s="137"/>
      <c r="AC191" s="137"/>
      <c r="AD191" s="137"/>
      <c r="AE191" s="137"/>
      <c r="AF191" s="137"/>
      <c r="AG191" s="137"/>
      <c r="AH191" s="137"/>
      <c r="AI191" s="137"/>
      <c r="AJ191" s="137"/>
      <c r="AK191" s="137"/>
      <c r="AL191" s="137"/>
      <c r="AM191" s="137"/>
      <c r="AN191" s="137"/>
      <c r="AO191" s="137"/>
      <c r="AP191" s="137"/>
      <c r="AQ191" s="137"/>
      <c r="AR191" s="137"/>
      <c r="AS191" s="137"/>
    </row>
    <row r="192" ht="18.0" customHeight="1">
      <c r="A192" s="137"/>
      <c r="B192" s="137"/>
      <c r="C192" s="137"/>
      <c r="D192" s="137"/>
      <c r="E192" s="137"/>
      <c r="F192" s="137"/>
      <c r="G192" s="137"/>
      <c r="H192" s="139"/>
      <c r="I192" s="137"/>
      <c r="J192" s="137"/>
      <c r="K192" s="137"/>
      <c r="L192" s="137"/>
      <c r="M192" s="137"/>
      <c r="N192" s="137"/>
      <c r="O192" s="137"/>
      <c r="P192" s="137"/>
      <c r="Q192" s="140"/>
      <c r="R192" s="137"/>
      <c r="S192" s="137"/>
      <c r="T192" s="137"/>
      <c r="U192" s="137"/>
      <c r="V192" s="137"/>
      <c r="W192" s="137"/>
      <c r="X192" s="137"/>
      <c r="Y192" s="137"/>
      <c r="Z192" s="137"/>
      <c r="AA192" s="137"/>
      <c r="AB192" s="137"/>
      <c r="AC192" s="137"/>
      <c r="AD192" s="137"/>
      <c r="AE192" s="137"/>
      <c r="AF192" s="137"/>
      <c r="AG192" s="137"/>
      <c r="AH192" s="137"/>
      <c r="AI192" s="137"/>
      <c r="AJ192" s="137"/>
      <c r="AK192" s="137"/>
      <c r="AL192" s="137"/>
      <c r="AM192" s="137"/>
      <c r="AN192" s="137"/>
      <c r="AO192" s="137"/>
      <c r="AP192" s="137"/>
      <c r="AQ192" s="137"/>
      <c r="AR192" s="137"/>
      <c r="AS192" s="137"/>
    </row>
    <row r="193" ht="18.0" customHeight="1">
      <c r="A193" s="137"/>
      <c r="B193" s="137"/>
      <c r="C193" s="137"/>
      <c r="D193" s="137"/>
      <c r="E193" s="137"/>
      <c r="F193" s="137"/>
      <c r="G193" s="137"/>
      <c r="H193" s="139"/>
      <c r="I193" s="137"/>
      <c r="J193" s="137"/>
      <c r="K193" s="137"/>
      <c r="L193" s="137"/>
      <c r="M193" s="137"/>
      <c r="N193" s="137"/>
      <c r="O193" s="137"/>
      <c r="P193" s="137"/>
      <c r="Q193" s="140"/>
      <c r="R193" s="137"/>
      <c r="S193" s="137"/>
      <c r="T193" s="137"/>
      <c r="U193" s="137"/>
      <c r="V193" s="137"/>
      <c r="W193" s="137"/>
      <c r="X193" s="137"/>
      <c r="Y193" s="137"/>
      <c r="Z193" s="137"/>
      <c r="AA193" s="137"/>
      <c r="AB193" s="137"/>
      <c r="AC193" s="137"/>
      <c r="AD193" s="137"/>
      <c r="AE193" s="137"/>
      <c r="AF193" s="137"/>
      <c r="AG193" s="137"/>
      <c r="AH193" s="137"/>
      <c r="AI193" s="137"/>
      <c r="AJ193" s="137"/>
      <c r="AK193" s="137"/>
      <c r="AL193" s="137"/>
      <c r="AM193" s="137"/>
      <c r="AN193" s="137"/>
      <c r="AO193" s="137"/>
      <c r="AP193" s="137"/>
      <c r="AQ193" s="137"/>
      <c r="AR193" s="137"/>
      <c r="AS193" s="137"/>
    </row>
    <row r="194" ht="18.0" customHeight="1">
      <c r="A194" s="137"/>
      <c r="B194" s="137"/>
      <c r="C194" s="137"/>
      <c r="D194" s="137"/>
      <c r="E194" s="137"/>
      <c r="F194" s="137"/>
      <c r="G194" s="137"/>
      <c r="H194" s="139"/>
      <c r="I194" s="137"/>
      <c r="J194" s="137"/>
      <c r="K194" s="137"/>
      <c r="L194" s="137"/>
      <c r="M194" s="137"/>
      <c r="N194" s="137"/>
      <c r="O194" s="137"/>
      <c r="P194" s="137"/>
      <c r="Q194" s="140"/>
      <c r="R194" s="137"/>
      <c r="S194" s="137"/>
      <c r="T194" s="137"/>
      <c r="U194" s="137"/>
      <c r="V194" s="137"/>
      <c r="W194" s="137"/>
      <c r="X194" s="137"/>
      <c r="Y194" s="137"/>
      <c r="Z194" s="137"/>
      <c r="AA194" s="137"/>
      <c r="AB194" s="137"/>
      <c r="AC194" s="137"/>
      <c r="AD194" s="137"/>
      <c r="AE194" s="137"/>
      <c r="AF194" s="137"/>
      <c r="AG194" s="137"/>
      <c r="AH194" s="137"/>
      <c r="AI194" s="137"/>
      <c r="AJ194" s="137"/>
      <c r="AK194" s="137"/>
      <c r="AL194" s="137"/>
      <c r="AM194" s="137"/>
      <c r="AN194" s="137"/>
      <c r="AO194" s="137"/>
      <c r="AP194" s="137"/>
      <c r="AQ194" s="137"/>
      <c r="AR194" s="137"/>
      <c r="AS194" s="137"/>
    </row>
    <row r="195" ht="18.0" customHeight="1">
      <c r="A195" s="137"/>
      <c r="B195" s="137"/>
      <c r="C195" s="137"/>
      <c r="D195" s="137"/>
      <c r="E195" s="137"/>
      <c r="F195" s="137"/>
      <c r="G195" s="137"/>
      <c r="H195" s="139"/>
      <c r="I195" s="137"/>
      <c r="J195" s="137"/>
      <c r="K195" s="137"/>
      <c r="L195" s="137"/>
      <c r="M195" s="137"/>
      <c r="N195" s="137"/>
      <c r="O195" s="137"/>
      <c r="P195" s="137"/>
      <c r="Q195" s="140"/>
      <c r="R195" s="137"/>
      <c r="S195" s="137"/>
      <c r="T195" s="137"/>
      <c r="U195" s="137"/>
      <c r="V195" s="137"/>
      <c r="W195" s="137"/>
      <c r="X195" s="137"/>
      <c r="Y195" s="137"/>
      <c r="Z195" s="137"/>
      <c r="AA195" s="137"/>
      <c r="AB195" s="137"/>
      <c r="AC195" s="137"/>
      <c r="AD195" s="137"/>
      <c r="AE195" s="137"/>
      <c r="AF195" s="137"/>
      <c r="AG195" s="137"/>
      <c r="AH195" s="137"/>
      <c r="AI195" s="137"/>
      <c r="AJ195" s="137"/>
      <c r="AK195" s="137"/>
      <c r="AL195" s="137"/>
      <c r="AM195" s="137"/>
      <c r="AN195" s="137"/>
      <c r="AO195" s="137"/>
      <c r="AP195" s="137"/>
      <c r="AQ195" s="137"/>
      <c r="AR195" s="137"/>
      <c r="AS195" s="137"/>
    </row>
    <row r="196" ht="18.0" customHeight="1">
      <c r="A196" s="137"/>
      <c r="B196" s="137"/>
      <c r="C196" s="137"/>
      <c r="D196" s="137"/>
      <c r="E196" s="137"/>
      <c r="F196" s="137"/>
      <c r="G196" s="137"/>
      <c r="H196" s="139"/>
      <c r="I196" s="137"/>
      <c r="J196" s="137"/>
      <c r="K196" s="137"/>
      <c r="L196" s="137"/>
      <c r="M196" s="137"/>
      <c r="N196" s="137"/>
      <c r="O196" s="137"/>
      <c r="P196" s="137"/>
      <c r="Q196" s="140"/>
      <c r="R196" s="137"/>
      <c r="S196" s="137"/>
      <c r="T196" s="137"/>
      <c r="U196" s="137"/>
      <c r="V196" s="137"/>
      <c r="W196" s="137"/>
      <c r="X196" s="137"/>
      <c r="Y196" s="137"/>
      <c r="Z196" s="137"/>
      <c r="AA196" s="137"/>
      <c r="AB196" s="137"/>
      <c r="AC196" s="137"/>
      <c r="AD196" s="137"/>
      <c r="AE196" s="137"/>
      <c r="AF196" s="137"/>
      <c r="AG196" s="137"/>
      <c r="AH196" s="137"/>
      <c r="AI196" s="137"/>
      <c r="AJ196" s="137"/>
      <c r="AK196" s="137"/>
      <c r="AL196" s="137"/>
      <c r="AM196" s="137"/>
      <c r="AN196" s="137"/>
      <c r="AO196" s="137"/>
      <c r="AP196" s="137"/>
      <c r="AQ196" s="137"/>
      <c r="AR196" s="137"/>
      <c r="AS196" s="137"/>
    </row>
    <row r="197" ht="18.0" customHeight="1">
      <c r="A197" s="137"/>
      <c r="B197" s="137"/>
      <c r="C197" s="137"/>
      <c r="D197" s="137"/>
      <c r="E197" s="137"/>
      <c r="F197" s="137"/>
      <c r="G197" s="137"/>
      <c r="H197" s="139"/>
      <c r="I197" s="137"/>
      <c r="J197" s="137"/>
      <c r="K197" s="137"/>
      <c r="L197" s="137"/>
      <c r="M197" s="137"/>
      <c r="N197" s="137"/>
      <c r="O197" s="137"/>
      <c r="P197" s="137"/>
      <c r="Q197" s="140"/>
      <c r="R197" s="137"/>
      <c r="S197" s="137"/>
      <c r="T197" s="137"/>
      <c r="U197" s="137"/>
      <c r="V197" s="137"/>
      <c r="W197" s="137"/>
      <c r="X197" s="137"/>
      <c r="Y197" s="137"/>
      <c r="Z197" s="137"/>
      <c r="AA197" s="137"/>
      <c r="AB197" s="137"/>
      <c r="AC197" s="137"/>
      <c r="AD197" s="137"/>
      <c r="AE197" s="137"/>
      <c r="AF197" s="137"/>
      <c r="AG197" s="137"/>
      <c r="AH197" s="137"/>
      <c r="AI197" s="137"/>
      <c r="AJ197" s="137"/>
      <c r="AK197" s="137"/>
      <c r="AL197" s="137"/>
      <c r="AM197" s="137"/>
      <c r="AN197" s="137"/>
      <c r="AO197" s="137"/>
      <c r="AP197" s="137"/>
      <c r="AQ197" s="137"/>
      <c r="AR197" s="137"/>
      <c r="AS197" s="137"/>
    </row>
    <row r="198" ht="18.0" customHeight="1">
      <c r="A198" s="137"/>
      <c r="B198" s="137"/>
      <c r="C198" s="137"/>
      <c r="D198" s="137"/>
      <c r="E198" s="137"/>
      <c r="F198" s="137"/>
      <c r="G198" s="137"/>
      <c r="H198" s="139"/>
      <c r="I198" s="137"/>
      <c r="J198" s="137"/>
      <c r="K198" s="137"/>
      <c r="L198" s="137"/>
      <c r="M198" s="137"/>
      <c r="N198" s="137"/>
      <c r="O198" s="137"/>
      <c r="P198" s="137"/>
      <c r="Q198" s="140"/>
      <c r="R198" s="137"/>
      <c r="S198" s="137"/>
      <c r="T198" s="137"/>
      <c r="U198" s="137"/>
      <c r="V198" s="137"/>
      <c r="W198" s="137"/>
      <c r="X198" s="137"/>
      <c r="Y198" s="137"/>
      <c r="Z198" s="137"/>
      <c r="AA198" s="137"/>
      <c r="AB198" s="137"/>
      <c r="AC198" s="137"/>
      <c r="AD198" s="137"/>
      <c r="AE198" s="137"/>
      <c r="AF198" s="137"/>
      <c r="AG198" s="137"/>
      <c r="AH198" s="137"/>
      <c r="AI198" s="137"/>
      <c r="AJ198" s="137"/>
      <c r="AK198" s="137"/>
      <c r="AL198" s="137"/>
      <c r="AM198" s="137"/>
      <c r="AN198" s="137"/>
      <c r="AO198" s="137"/>
      <c r="AP198" s="137"/>
      <c r="AQ198" s="137"/>
      <c r="AR198" s="137"/>
      <c r="AS198" s="137"/>
    </row>
    <row r="199" ht="18.0" customHeight="1">
      <c r="A199" s="137"/>
      <c r="B199" s="137"/>
      <c r="C199" s="137"/>
      <c r="D199" s="137"/>
      <c r="E199" s="137"/>
      <c r="F199" s="137"/>
      <c r="G199" s="137"/>
      <c r="H199" s="139"/>
      <c r="I199" s="137"/>
      <c r="J199" s="137"/>
      <c r="K199" s="137"/>
      <c r="L199" s="137"/>
      <c r="M199" s="137"/>
      <c r="N199" s="137"/>
      <c r="O199" s="137"/>
      <c r="P199" s="137"/>
      <c r="Q199" s="140"/>
      <c r="R199" s="137"/>
      <c r="S199" s="137"/>
      <c r="T199" s="137"/>
      <c r="U199" s="137"/>
      <c r="V199" s="137"/>
      <c r="W199" s="137"/>
      <c r="X199" s="137"/>
      <c r="Y199" s="137"/>
      <c r="Z199" s="137"/>
      <c r="AA199" s="137"/>
      <c r="AB199" s="137"/>
      <c r="AC199" s="137"/>
      <c r="AD199" s="137"/>
      <c r="AE199" s="137"/>
      <c r="AF199" s="137"/>
      <c r="AG199" s="137"/>
      <c r="AH199" s="137"/>
      <c r="AI199" s="137"/>
      <c r="AJ199" s="137"/>
      <c r="AK199" s="137"/>
      <c r="AL199" s="137"/>
      <c r="AM199" s="137"/>
      <c r="AN199" s="137"/>
      <c r="AO199" s="137"/>
      <c r="AP199" s="137"/>
      <c r="AQ199" s="137"/>
      <c r="AR199" s="137"/>
      <c r="AS199" s="137"/>
    </row>
    <row r="200" ht="18.0" customHeight="1">
      <c r="A200" s="137"/>
      <c r="B200" s="137"/>
      <c r="C200" s="137"/>
      <c r="D200" s="137"/>
      <c r="E200" s="137"/>
      <c r="F200" s="137"/>
      <c r="G200" s="137"/>
      <c r="H200" s="139"/>
      <c r="I200" s="137"/>
      <c r="J200" s="137"/>
      <c r="K200" s="137"/>
      <c r="L200" s="137"/>
      <c r="M200" s="137"/>
      <c r="N200" s="137"/>
      <c r="O200" s="137"/>
      <c r="P200" s="137"/>
      <c r="Q200" s="140"/>
      <c r="R200" s="137"/>
      <c r="S200" s="137"/>
      <c r="T200" s="137"/>
      <c r="U200" s="137"/>
      <c r="V200" s="137"/>
      <c r="W200" s="137"/>
      <c r="X200" s="137"/>
      <c r="Y200" s="137"/>
      <c r="Z200" s="137"/>
      <c r="AA200" s="137"/>
      <c r="AB200" s="137"/>
      <c r="AC200" s="137"/>
      <c r="AD200" s="137"/>
      <c r="AE200" s="137"/>
      <c r="AF200" s="137"/>
      <c r="AG200" s="137"/>
      <c r="AH200" s="137"/>
      <c r="AI200" s="137"/>
      <c r="AJ200" s="137"/>
      <c r="AK200" s="137"/>
      <c r="AL200" s="137"/>
      <c r="AM200" s="137"/>
      <c r="AN200" s="137"/>
      <c r="AO200" s="137"/>
      <c r="AP200" s="137"/>
      <c r="AQ200" s="137"/>
      <c r="AR200" s="137"/>
      <c r="AS200" s="137"/>
    </row>
    <row r="201" ht="18.0" customHeight="1">
      <c r="A201" s="137"/>
      <c r="B201" s="137"/>
      <c r="C201" s="137"/>
      <c r="D201" s="137"/>
      <c r="E201" s="137"/>
      <c r="F201" s="137"/>
      <c r="G201" s="137"/>
      <c r="H201" s="139"/>
      <c r="I201" s="137"/>
      <c r="J201" s="137"/>
      <c r="K201" s="137"/>
      <c r="L201" s="137"/>
      <c r="M201" s="137"/>
      <c r="N201" s="137"/>
      <c r="O201" s="137"/>
      <c r="P201" s="137"/>
      <c r="Q201" s="140"/>
      <c r="R201" s="137"/>
      <c r="S201" s="137"/>
      <c r="T201" s="137"/>
      <c r="U201" s="137"/>
      <c r="V201" s="137"/>
      <c r="W201" s="137"/>
      <c r="X201" s="137"/>
      <c r="Y201" s="137"/>
      <c r="Z201" s="137"/>
      <c r="AA201" s="137"/>
      <c r="AB201" s="137"/>
      <c r="AC201" s="137"/>
      <c r="AD201" s="137"/>
      <c r="AE201" s="137"/>
      <c r="AF201" s="137"/>
      <c r="AG201" s="137"/>
      <c r="AH201" s="137"/>
      <c r="AI201" s="137"/>
      <c r="AJ201" s="137"/>
      <c r="AK201" s="137"/>
      <c r="AL201" s="137"/>
      <c r="AM201" s="137"/>
      <c r="AN201" s="137"/>
      <c r="AO201" s="137"/>
      <c r="AP201" s="137"/>
      <c r="AQ201" s="137"/>
      <c r="AR201" s="137"/>
      <c r="AS201" s="137"/>
    </row>
    <row r="202" ht="18.0" customHeight="1">
      <c r="A202" s="137"/>
      <c r="B202" s="137"/>
      <c r="C202" s="137"/>
      <c r="D202" s="137"/>
      <c r="E202" s="137"/>
      <c r="F202" s="137"/>
      <c r="G202" s="137"/>
      <c r="H202" s="139"/>
      <c r="I202" s="137"/>
      <c r="J202" s="137"/>
      <c r="K202" s="137"/>
      <c r="L202" s="137"/>
      <c r="M202" s="137"/>
      <c r="N202" s="137"/>
      <c r="O202" s="137"/>
      <c r="P202" s="137"/>
      <c r="Q202" s="140"/>
      <c r="R202" s="137"/>
      <c r="S202" s="137"/>
      <c r="T202" s="137"/>
      <c r="U202" s="137"/>
      <c r="V202" s="137"/>
      <c r="W202" s="137"/>
      <c r="X202" s="137"/>
      <c r="Y202" s="137"/>
      <c r="Z202" s="137"/>
      <c r="AA202" s="137"/>
      <c r="AB202" s="137"/>
      <c r="AC202" s="137"/>
      <c r="AD202" s="137"/>
      <c r="AE202" s="137"/>
      <c r="AF202" s="137"/>
      <c r="AG202" s="137"/>
      <c r="AH202" s="137"/>
      <c r="AI202" s="137"/>
      <c r="AJ202" s="137"/>
      <c r="AK202" s="137"/>
      <c r="AL202" s="137"/>
      <c r="AM202" s="137"/>
      <c r="AN202" s="137"/>
      <c r="AO202" s="137"/>
      <c r="AP202" s="137"/>
      <c r="AQ202" s="137"/>
      <c r="AR202" s="137"/>
      <c r="AS202" s="137"/>
    </row>
    <row r="203" ht="18.0" customHeight="1">
      <c r="A203" s="137"/>
      <c r="B203" s="137"/>
      <c r="C203" s="137"/>
      <c r="D203" s="137"/>
      <c r="E203" s="137"/>
      <c r="F203" s="137"/>
      <c r="G203" s="137"/>
      <c r="H203" s="139"/>
      <c r="I203" s="137"/>
      <c r="J203" s="137"/>
      <c r="K203" s="137"/>
      <c r="L203" s="137"/>
      <c r="M203" s="137"/>
      <c r="N203" s="137"/>
      <c r="O203" s="137"/>
      <c r="P203" s="137"/>
      <c r="Q203" s="140"/>
      <c r="R203" s="137"/>
      <c r="S203" s="137"/>
      <c r="T203" s="137"/>
      <c r="U203" s="137"/>
      <c r="V203" s="137"/>
      <c r="W203" s="137"/>
      <c r="X203" s="137"/>
      <c r="Y203" s="137"/>
      <c r="Z203" s="137"/>
      <c r="AA203" s="137"/>
      <c r="AB203" s="137"/>
      <c r="AC203" s="137"/>
      <c r="AD203" s="137"/>
      <c r="AE203" s="137"/>
      <c r="AF203" s="137"/>
      <c r="AG203" s="137"/>
      <c r="AH203" s="137"/>
      <c r="AI203" s="137"/>
      <c r="AJ203" s="137"/>
      <c r="AK203" s="137"/>
      <c r="AL203" s="137"/>
      <c r="AM203" s="137"/>
      <c r="AN203" s="137"/>
      <c r="AO203" s="137"/>
      <c r="AP203" s="137"/>
      <c r="AQ203" s="137"/>
      <c r="AR203" s="137"/>
      <c r="AS203" s="137"/>
    </row>
    <row r="204" ht="18.0" customHeight="1">
      <c r="A204" s="137"/>
      <c r="B204" s="137"/>
      <c r="C204" s="137"/>
      <c r="D204" s="137"/>
      <c r="E204" s="137"/>
      <c r="F204" s="137"/>
      <c r="G204" s="137"/>
      <c r="H204" s="139"/>
      <c r="I204" s="137"/>
      <c r="J204" s="137"/>
      <c r="K204" s="137"/>
      <c r="L204" s="137"/>
      <c r="M204" s="137"/>
      <c r="N204" s="137"/>
      <c r="O204" s="137"/>
      <c r="P204" s="137"/>
      <c r="Q204" s="140"/>
      <c r="R204" s="137"/>
      <c r="S204" s="137"/>
      <c r="T204" s="137"/>
      <c r="U204" s="137"/>
      <c r="V204" s="137"/>
      <c r="W204" s="137"/>
      <c r="X204" s="137"/>
      <c r="Y204" s="137"/>
      <c r="Z204" s="137"/>
      <c r="AA204" s="137"/>
      <c r="AB204" s="137"/>
      <c r="AC204" s="137"/>
      <c r="AD204" s="137"/>
      <c r="AE204" s="137"/>
      <c r="AF204" s="137"/>
      <c r="AG204" s="137"/>
      <c r="AH204" s="137"/>
      <c r="AI204" s="137"/>
      <c r="AJ204" s="137"/>
      <c r="AK204" s="137"/>
      <c r="AL204" s="137"/>
      <c r="AM204" s="137"/>
      <c r="AN204" s="137"/>
      <c r="AO204" s="137"/>
      <c r="AP204" s="137"/>
      <c r="AQ204" s="137"/>
      <c r="AR204" s="137"/>
      <c r="AS204" s="137"/>
    </row>
    <row r="205" ht="18.0" customHeight="1">
      <c r="A205" s="137"/>
      <c r="B205" s="137"/>
      <c r="C205" s="137"/>
      <c r="D205" s="137"/>
      <c r="E205" s="137"/>
      <c r="F205" s="137"/>
      <c r="G205" s="137"/>
      <c r="H205" s="139"/>
      <c r="I205" s="137"/>
      <c r="J205" s="137"/>
      <c r="K205" s="137"/>
      <c r="L205" s="137"/>
      <c r="M205" s="137"/>
      <c r="N205" s="137"/>
      <c r="O205" s="137"/>
      <c r="P205" s="137"/>
      <c r="Q205" s="140"/>
      <c r="R205" s="137"/>
      <c r="S205" s="137"/>
      <c r="T205" s="137"/>
      <c r="U205" s="137"/>
      <c r="V205" s="137"/>
      <c r="W205" s="137"/>
      <c r="X205" s="137"/>
      <c r="Y205" s="137"/>
      <c r="Z205" s="137"/>
      <c r="AA205" s="137"/>
      <c r="AB205" s="137"/>
      <c r="AC205" s="137"/>
      <c r="AD205" s="137"/>
      <c r="AE205" s="137"/>
      <c r="AF205" s="137"/>
      <c r="AG205" s="137"/>
      <c r="AH205" s="137"/>
      <c r="AI205" s="137"/>
      <c r="AJ205" s="137"/>
      <c r="AK205" s="137"/>
      <c r="AL205" s="137"/>
      <c r="AM205" s="137"/>
      <c r="AN205" s="137"/>
      <c r="AO205" s="137"/>
      <c r="AP205" s="137"/>
      <c r="AQ205" s="137"/>
      <c r="AR205" s="137"/>
      <c r="AS205" s="137"/>
    </row>
    <row r="206" ht="18.0" customHeight="1">
      <c r="A206" s="137"/>
      <c r="B206" s="137"/>
      <c r="C206" s="137"/>
      <c r="D206" s="137"/>
      <c r="E206" s="137"/>
      <c r="F206" s="137"/>
      <c r="G206" s="137"/>
      <c r="H206" s="139"/>
      <c r="I206" s="137"/>
      <c r="J206" s="137"/>
      <c r="K206" s="137"/>
      <c r="L206" s="137"/>
      <c r="M206" s="137"/>
      <c r="N206" s="137"/>
      <c r="O206" s="137"/>
      <c r="P206" s="137"/>
      <c r="Q206" s="140"/>
      <c r="R206" s="137"/>
      <c r="S206" s="137"/>
      <c r="T206" s="137"/>
      <c r="U206" s="137"/>
      <c r="V206" s="137"/>
      <c r="W206" s="137"/>
      <c r="X206" s="137"/>
      <c r="Y206" s="137"/>
      <c r="Z206" s="137"/>
      <c r="AA206" s="137"/>
      <c r="AB206" s="137"/>
      <c r="AC206" s="137"/>
      <c r="AD206" s="137"/>
      <c r="AE206" s="137"/>
      <c r="AF206" s="137"/>
      <c r="AG206" s="137"/>
      <c r="AH206" s="137"/>
      <c r="AI206" s="137"/>
      <c r="AJ206" s="137"/>
      <c r="AK206" s="137"/>
      <c r="AL206" s="137"/>
      <c r="AM206" s="137"/>
      <c r="AN206" s="137"/>
      <c r="AO206" s="137"/>
      <c r="AP206" s="137"/>
      <c r="AQ206" s="137"/>
      <c r="AR206" s="137"/>
      <c r="AS206" s="137"/>
    </row>
    <row r="207" ht="18.0" customHeight="1">
      <c r="A207" s="137"/>
      <c r="B207" s="137"/>
      <c r="C207" s="137"/>
      <c r="D207" s="137"/>
      <c r="E207" s="137"/>
      <c r="F207" s="137"/>
      <c r="G207" s="137"/>
      <c r="H207" s="139"/>
      <c r="I207" s="137"/>
      <c r="J207" s="137"/>
      <c r="K207" s="137"/>
      <c r="L207" s="137"/>
      <c r="M207" s="137"/>
      <c r="N207" s="137"/>
      <c r="O207" s="137"/>
      <c r="P207" s="137"/>
      <c r="Q207" s="140"/>
      <c r="R207" s="137"/>
      <c r="S207" s="137"/>
      <c r="T207" s="137"/>
      <c r="U207" s="137"/>
      <c r="V207" s="137"/>
      <c r="W207" s="137"/>
      <c r="X207" s="137"/>
      <c r="Y207" s="137"/>
      <c r="Z207" s="137"/>
      <c r="AA207" s="137"/>
      <c r="AB207" s="137"/>
      <c r="AC207" s="137"/>
      <c r="AD207" s="137"/>
      <c r="AE207" s="137"/>
      <c r="AF207" s="137"/>
      <c r="AG207" s="137"/>
      <c r="AH207" s="137"/>
      <c r="AI207" s="137"/>
      <c r="AJ207" s="137"/>
      <c r="AK207" s="137"/>
      <c r="AL207" s="137"/>
      <c r="AM207" s="137"/>
      <c r="AN207" s="137"/>
      <c r="AO207" s="137"/>
      <c r="AP207" s="137"/>
      <c r="AQ207" s="137"/>
      <c r="AR207" s="137"/>
      <c r="AS207" s="137"/>
    </row>
    <row r="208" ht="18.0" customHeight="1">
      <c r="A208" s="137"/>
      <c r="B208" s="137"/>
      <c r="C208" s="137"/>
      <c r="D208" s="137"/>
      <c r="E208" s="137"/>
      <c r="F208" s="137"/>
      <c r="G208" s="137"/>
      <c r="H208" s="139"/>
      <c r="I208" s="137"/>
      <c r="J208" s="137"/>
      <c r="K208" s="137"/>
      <c r="L208" s="137"/>
      <c r="M208" s="137"/>
      <c r="N208" s="137"/>
      <c r="O208" s="137"/>
      <c r="P208" s="137"/>
      <c r="Q208" s="140"/>
      <c r="R208" s="137"/>
      <c r="S208" s="137"/>
      <c r="T208" s="137"/>
      <c r="U208" s="137"/>
      <c r="V208" s="137"/>
      <c r="W208" s="137"/>
      <c r="X208" s="137"/>
      <c r="Y208" s="137"/>
      <c r="Z208" s="137"/>
      <c r="AA208" s="137"/>
      <c r="AB208" s="137"/>
      <c r="AC208" s="137"/>
      <c r="AD208" s="137"/>
      <c r="AE208" s="137"/>
      <c r="AF208" s="137"/>
      <c r="AG208" s="137"/>
      <c r="AH208" s="137"/>
      <c r="AI208" s="137"/>
      <c r="AJ208" s="137"/>
      <c r="AK208" s="137"/>
      <c r="AL208" s="137"/>
      <c r="AM208" s="137"/>
      <c r="AN208" s="137"/>
      <c r="AO208" s="137"/>
      <c r="AP208" s="137"/>
      <c r="AQ208" s="137"/>
      <c r="AR208" s="137"/>
      <c r="AS208" s="137"/>
    </row>
    <row r="209" ht="18.0" customHeight="1">
      <c r="A209" s="137"/>
      <c r="B209" s="137"/>
      <c r="C209" s="137"/>
      <c r="D209" s="137"/>
      <c r="E209" s="137"/>
      <c r="F209" s="137"/>
      <c r="G209" s="137"/>
      <c r="H209" s="139"/>
      <c r="I209" s="137"/>
      <c r="J209" s="137"/>
      <c r="K209" s="137"/>
      <c r="L209" s="137"/>
      <c r="M209" s="137"/>
      <c r="N209" s="137"/>
      <c r="O209" s="137"/>
      <c r="P209" s="137"/>
      <c r="Q209" s="140"/>
      <c r="R209" s="137"/>
      <c r="S209" s="137"/>
      <c r="T209" s="137"/>
      <c r="U209" s="137"/>
      <c r="V209" s="137"/>
      <c r="W209" s="137"/>
      <c r="X209" s="137"/>
      <c r="Y209" s="137"/>
      <c r="Z209" s="137"/>
      <c r="AA209" s="137"/>
      <c r="AB209" s="137"/>
      <c r="AC209" s="137"/>
      <c r="AD209" s="137"/>
      <c r="AE209" s="137"/>
      <c r="AF209" s="137"/>
      <c r="AG209" s="137"/>
      <c r="AH209" s="137"/>
      <c r="AI209" s="137"/>
      <c r="AJ209" s="137"/>
      <c r="AK209" s="137"/>
      <c r="AL209" s="137"/>
      <c r="AM209" s="137"/>
      <c r="AN209" s="137"/>
      <c r="AO209" s="137"/>
      <c r="AP209" s="137"/>
      <c r="AQ209" s="137"/>
      <c r="AR209" s="137"/>
      <c r="AS209" s="137"/>
    </row>
    <row r="210" ht="18.0" customHeight="1">
      <c r="A210" s="137"/>
      <c r="B210" s="137"/>
      <c r="C210" s="137"/>
      <c r="D210" s="137"/>
      <c r="E210" s="137"/>
      <c r="F210" s="137"/>
      <c r="G210" s="137"/>
      <c r="H210" s="139"/>
      <c r="I210" s="137"/>
      <c r="J210" s="137"/>
      <c r="K210" s="137"/>
      <c r="L210" s="137"/>
      <c r="M210" s="137"/>
      <c r="N210" s="137"/>
      <c r="O210" s="137"/>
      <c r="P210" s="137"/>
      <c r="Q210" s="140"/>
      <c r="R210" s="137"/>
      <c r="S210" s="137"/>
      <c r="T210" s="137"/>
      <c r="U210" s="137"/>
      <c r="V210" s="137"/>
      <c r="W210" s="137"/>
      <c r="X210" s="137"/>
      <c r="Y210" s="137"/>
      <c r="Z210" s="137"/>
      <c r="AA210" s="137"/>
      <c r="AB210" s="137"/>
      <c r="AC210" s="137"/>
      <c r="AD210" s="137"/>
      <c r="AE210" s="137"/>
      <c r="AF210" s="137"/>
      <c r="AG210" s="137"/>
      <c r="AH210" s="137"/>
      <c r="AI210" s="137"/>
      <c r="AJ210" s="137"/>
      <c r="AK210" s="137"/>
      <c r="AL210" s="137"/>
      <c r="AM210" s="137"/>
      <c r="AN210" s="137"/>
      <c r="AO210" s="137"/>
      <c r="AP210" s="137"/>
      <c r="AQ210" s="137"/>
      <c r="AR210" s="137"/>
      <c r="AS210" s="137"/>
    </row>
    <row r="211" ht="18.0" customHeight="1">
      <c r="A211" s="137"/>
      <c r="B211" s="137"/>
      <c r="C211" s="137"/>
      <c r="D211" s="137"/>
      <c r="E211" s="137"/>
      <c r="F211" s="137"/>
      <c r="G211" s="137"/>
      <c r="H211" s="139"/>
      <c r="I211" s="137"/>
      <c r="J211" s="137"/>
      <c r="K211" s="137"/>
      <c r="L211" s="137"/>
      <c r="M211" s="137"/>
      <c r="N211" s="137"/>
      <c r="O211" s="137"/>
      <c r="P211" s="137"/>
      <c r="Q211" s="140"/>
      <c r="R211" s="137"/>
      <c r="S211" s="137"/>
      <c r="T211" s="137"/>
      <c r="U211" s="137"/>
      <c r="V211" s="137"/>
      <c r="W211" s="137"/>
      <c r="X211" s="137"/>
      <c r="Y211" s="137"/>
      <c r="Z211" s="137"/>
      <c r="AA211" s="137"/>
      <c r="AB211" s="137"/>
      <c r="AC211" s="137"/>
      <c r="AD211" s="137"/>
      <c r="AE211" s="137"/>
      <c r="AF211" s="137"/>
      <c r="AG211" s="137"/>
      <c r="AH211" s="137"/>
      <c r="AI211" s="137"/>
      <c r="AJ211" s="137"/>
      <c r="AK211" s="137"/>
      <c r="AL211" s="137"/>
      <c r="AM211" s="137"/>
      <c r="AN211" s="137"/>
      <c r="AO211" s="137"/>
      <c r="AP211" s="137"/>
      <c r="AQ211" s="137"/>
      <c r="AR211" s="137"/>
      <c r="AS211" s="137"/>
    </row>
    <row r="212" ht="18.0" customHeight="1">
      <c r="A212" s="137"/>
      <c r="B212" s="137"/>
      <c r="C212" s="137"/>
      <c r="D212" s="137"/>
      <c r="E212" s="137"/>
      <c r="F212" s="137"/>
      <c r="G212" s="137"/>
      <c r="H212" s="139"/>
      <c r="I212" s="137"/>
      <c r="J212" s="137"/>
      <c r="K212" s="137"/>
      <c r="L212" s="137"/>
      <c r="M212" s="137"/>
      <c r="N212" s="137"/>
      <c r="O212" s="137"/>
      <c r="P212" s="137"/>
      <c r="Q212" s="140"/>
      <c r="R212" s="137"/>
      <c r="S212" s="137"/>
      <c r="T212" s="137"/>
      <c r="U212" s="137"/>
      <c r="V212" s="137"/>
      <c r="W212" s="137"/>
      <c r="X212" s="137"/>
      <c r="Y212" s="137"/>
      <c r="Z212" s="137"/>
      <c r="AA212" s="137"/>
      <c r="AB212" s="137"/>
      <c r="AC212" s="137"/>
      <c r="AD212" s="137"/>
      <c r="AE212" s="137"/>
      <c r="AF212" s="137"/>
      <c r="AG212" s="137"/>
      <c r="AH212" s="137"/>
      <c r="AI212" s="137"/>
      <c r="AJ212" s="137"/>
      <c r="AK212" s="137"/>
      <c r="AL212" s="137"/>
      <c r="AM212" s="137"/>
      <c r="AN212" s="137"/>
      <c r="AO212" s="137"/>
      <c r="AP212" s="137"/>
      <c r="AQ212" s="137"/>
      <c r="AR212" s="137"/>
      <c r="AS212" s="137"/>
    </row>
    <row r="213" ht="18.0" customHeight="1">
      <c r="A213" s="137"/>
      <c r="B213" s="137"/>
      <c r="C213" s="137"/>
      <c r="D213" s="137"/>
      <c r="E213" s="137"/>
      <c r="F213" s="137"/>
      <c r="G213" s="137"/>
      <c r="H213" s="139"/>
      <c r="I213" s="137"/>
      <c r="J213" s="137"/>
      <c r="K213" s="137"/>
      <c r="L213" s="137"/>
      <c r="M213" s="137"/>
      <c r="N213" s="137"/>
      <c r="O213" s="137"/>
      <c r="P213" s="137"/>
      <c r="Q213" s="140"/>
      <c r="R213" s="137"/>
      <c r="S213" s="137"/>
      <c r="T213" s="137"/>
      <c r="U213" s="137"/>
      <c r="V213" s="137"/>
      <c r="W213" s="137"/>
      <c r="X213" s="137"/>
      <c r="Y213" s="137"/>
      <c r="Z213" s="137"/>
      <c r="AA213" s="137"/>
      <c r="AB213" s="137"/>
      <c r="AC213" s="137"/>
      <c r="AD213" s="137"/>
      <c r="AE213" s="137"/>
      <c r="AF213" s="137"/>
      <c r="AG213" s="137"/>
      <c r="AH213" s="137"/>
      <c r="AI213" s="137"/>
      <c r="AJ213" s="137"/>
      <c r="AK213" s="137"/>
      <c r="AL213" s="137"/>
      <c r="AM213" s="137"/>
      <c r="AN213" s="137"/>
      <c r="AO213" s="137"/>
      <c r="AP213" s="137"/>
      <c r="AQ213" s="137"/>
      <c r="AR213" s="137"/>
      <c r="AS213" s="137"/>
    </row>
    <row r="214" ht="18.0" customHeight="1">
      <c r="A214" s="137"/>
      <c r="B214" s="137"/>
      <c r="C214" s="137"/>
      <c r="D214" s="137"/>
      <c r="E214" s="137"/>
      <c r="F214" s="137"/>
      <c r="G214" s="137"/>
      <c r="H214" s="139"/>
      <c r="I214" s="137"/>
      <c r="J214" s="137"/>
      <c r="K214" s="137"/>
      <c r="L214" s="137"/>
      <c r="M214" s="137"/>
      <c r="N214" s="137"/>
      <c r="O214" s="137"/>
      <c r="P214" s="137"/>
      <c r="Q214" s="140"/>
      <c r="R214" s="137"/>
      <c r="S214" s="137"/>
      <c r="T214" s="137"/>
      <c r="U214" s="137"/>
      <c r="V214" s="137"/>
      <c r="W214" s="137"/>
      <c r="X214" s="137"/>
      <c r="Y214" s="137"/>
      <c r="Z214" s="137"/>
      <c r="AA214" s="137"/>
      <c r="AB214" s="137"/>
      <c r="AC214" s="137"/>
      <c r="AD214" s="137"/>
      <c r="AE214" s="137"/>
      <c r="AF214" s="137"/>
      <c r="AG214" s="137"/>
      <c r="AH214" s="137"/>
      <c r="AI214" s="137"/>
      <c r="AJ214" s="137"/>
      <c r="AK214" s="137"/>
      <c r="AL214" s="137"/>
      <c r="AM214" s="137"/>
      <c r="AN214" s="137"/>
      <c r="AO214" s="137"/>
      <c r="AP214" s="137"/>
      <c r="AQ214" s="137"/>
      <c r="AR214" s="137"/>
      <c r="AS214" s="137"/>
    </row>
    <row r="215" ht="18.0" customHeight="1">
      <c r="A215" s="137"/>
      <c r="B215" s="137"/>
      <c r="C215" s="137"/>
      <c r="D215" s="137"/>
      <c r="E215" s="137"/>
      <c r="F215" s="137"/>
      <c r="G215" s="137"/>
      <c r="H215" s="139"/>
      <c r="I215" s="137"/>
      <c r="J215" s="137"/>
      <c r="K215" s="137"/>
      <c r="L215" s="137"/>
      <c r="M215" s="137"/>
      <c r="N215" s="137"/>
      <c r="O215" s="137"/>
      <c r="P215" s="137"/>
      <c r="Q215" s="140"/>
      <c r="R215" s="137"/>
      <c r="S215" s="137"/>
      <c r="T215" s="137"/>
      <c r="U215" s="137"/>
      <c r="V215" s="137"/>
      <c r="W215" s="137"/>
      <c r="X215" s="137"/>
      <c r="Y215" s="137"/>
      <c r="Z215" s="137"/>
      <c r="AA215" s="137"/>
      <c r="AB215" s="137"/>
      <c r="AC215" s="137"/>
      <c r="AD215" s="137"/>
      <c r="AE215" s="137"/>
      <c r="AF215" s="137"/>
      <c r="AG215" s="137"/>
      <c r="AH215" s="137"/>
      <c r="AI215" s="137"/>
      <c r="AJ215" s="137"/>
      <c r="AK215" s="137"/>
      <c r="AL215" s="137"/>
      <c r="AM215" s="137"/>
      <c r="AN215" s="137"/>
      <c r="AO215" s="137"/>
      <c r="AP215" s="137"/>
      <c r="AQ215" s="137"/>
      <c r="AR215" s="137"/>
      <c r="AS215" s="137"/>
    </row>
    <row r="216" ht="18.0" customHeight="1">
      <c r="A216" s="137"/>
      <c r="B216" s="137"/>
      <c r="C216" s="137"/>
      <c r="D216" s="137"/>
      <c r="E216" s="137"/>
      <c r="F216" s="137"/>
      <c r="G216" s="137"/>
      <c r="H216" s="139"/>
      <c r="I216" s="137"/>
      <c r="J216" s="137"/>
      <c r="K216" s="137"/>
      <c r="L216" s="137"/>
      <c r="M216" s="137"/>
      <c r="N216" s="137"/>
      <c r="O216" s="137"/>
      <c r="P216" s="137"/>
      <c r="Q216" s="140"/>
      <c r="R216" s="137"/>
      <c r="S216" s="137"/>
      <c r="T216" s="137"/>
      <c r="U216" s="137"/>
      <c r="V216" s="137"/>
      <c r="W216" s="137"/>
      <c r="X216" s="137"/>
      <c r="Y216" s="137"/>
      <c r="Z216" s="137"/>
      <c r="AA216" s="137"/>
      <c r="AB216" s="137"/>
      <c r="AC216" s="137"/>
      <c r="AD216" s="137"/>
      <c r="AE216" s="137"/>
      <c r="AF216" s="137"/>
      <c r="AG216" s="137"/>
      <c r="AH216" s="137"/>
      <c r="AI216" s="137"/>
      <c r="AJ216" s="137"/>
      <c r="AK216" s="137"/>
      <c r="AL216" s="137"/>
      <c r="AM216" s="137"/>
      <c r="AN216" s="137"/>
      <c r="AO216" s="137"/>
      <c r="AP216" s="137"/>
      <c r="AQ216" s="137"/>
      <c r="AR216" s="137"/>
      <c r="AS216" s="137"/>
    </row>
    <row r="217" ht="18.0" customHeight="1">
      <c r="A217" s="137"/>
      <c r="B217" s="137"/>
      <c r="C217" s="137"/>
      <c r="D217" s="137"/>
      <c r="E217" s="137"/>
      <c r="F217" s="137"/>
      <c r="G217" s="137"/>
      <c r="H217" s="139"/>
      <c r="I217" s="137"/>
      <c r="J217" s="137"/>
      <c r="K217" s="137"/>
      <c r="L217" s="137"/>
      <c r="M217" s="137"/>
      <c r="N217" s="137"/>
      <c r="O217" s="137"/>
      <c r="P217" s="137"/>
      <c r="Q217" s="140"/>
      <c r="R217" s="137"/>
      <c r="S217" s="137"/>
      <c r="T217" s="137"/>
      <c r="U217" s="137"/>
      <c r="V217" s="137"/>
      <c r="W217" s="137"/>
      <c r="X217" s="137"/>
      <c r="Y217" s="137"/>
      <c r="Z217" s="137"/>
      <c r="AA217" s="137"/>
      <c r="AB217" s="137"/>
      <c r="AC217" s="137"/>
      <c r="AD217" s="137"/>
      <c r="AE217" s="137"/>
      <c r="AF217" s="137"/>
      <c r="AG217" s="137"/>
      <c r="AH217" s="137"/>
      <c r="AI217" s="137"/>
      <c r="AJ217" s="137"/>
      <c r="AK217" s="137"/>
      <c r="AL217" s="137"/>
      <c r="AM217" s="137"/>
      <c r="AN217" s="137"/>
      <c r="AO217" s="137"/>
      <c r="AP217" s="137"/>
      <c r="AQ217" s="137"/>
      <c r="AR217" s="137"/>
      <c r="AS217" s="137"/>
    </row>
    <row r="218" ht="18.0" customHeight="1">
      <c r="A218" s="137"/>
      <c r="B218" s="137"/>
      <c r="C218" s="137"/>
      <c r="D218" s="137"/>
      <c r="E218" s="137"/>
      <c r="F218" s="137"/>
      <c r="G218" s="137"/>
      <c r="H218" s="139"/>
      <c r="I218" s="137"/>
      <c r="J218" s="137"/>
      <c r="K218" s="137"/>
      <c r="L218" s="137"/>
      <c r="M218" s="137"/>
      <c r="N218" s="137"/>
      <c r="O218" s="137"/>
      <c r="P218" s="137"/>
      <c r="Q218" s="140"/>
      <c r="R218" s="137"/>
      <c r="S218" s="137"/>
      <c r="T218" s="137"/>
      <c r="U218" s="137"/>
      <c r="V218" s="137"/>
      <c r="W218" s="137"/>
      <c r="X218" s="137"/>
      <c r="Y218" s="137"/>
      <c r="Z218" s="137"/>
      <c r="AA218" s="137"/>
      <c r="AB218" s="137"/>
      <c r="AC218" s="137"/>
      <c r="AD218" s="137"/>
      <c r="AE218" s="137"/>
      <c r="AF218" s="137"/>
      <c r="AG218" s="137"/>
      <c r="AH218" s="137"/>
      <c r="AI218" s="137"/>
      <c r="AJ218" s="137"/>
      <c r="AK218" s="137"/>
      <c r="AL218" s="137"/>
      <c r="AM218" s="137"/>
      <c r="AN218" s="137"/>
      <c r="AO218" s="137"/>
      <c r="AP218" s="137"/>
      <c r="AQ218" s="137"/>
      <c r="AR218" s="137"/>
      <c r="AS218" s="137"/>
    </row>
    <row r="219" ht="18.0" customHeight="1">
      <c r="A219" s="137"/>
      <c r="B219" s="137"/>
      <c r="C219" s="137"/>
      <c r="D219" s="137"/>
      <c r="E219" s="137"/>
      <c r="F219" s="137"/>
      <c r="G219" s="137"/>
      <c r="H219" s="139"/>
      <c r="I219" s="137"/>
      <c r="J219" s="137"/>
      <c r="K219" s="137"/>
      <c r="L219" s="137"/>
      <c r="M219" s="137"/>
      <c r="N219" s="137"/>
      <c r="O219" s="137"/>
      <c r="P219" s="137"/>
      <c r="Q219" s="140"/>
      <c r="R219" s="137"/>
      <c r="S219" s="137"/>
      <c r="T219" s="137"/>
      <c r="U219" s="137"/>
      <c r="V219" s="137"/>
      <c r="W219" s="137"/>
      <c r="X219" s="137"/>
      <c r="Y219" s="137"/>
      <c r="Z219" s="137"/>
      <c r="AA219" s="137"/>
      <c r="AB219" s="137"/>
      <c r="AC219" s="137"/>
      <c r="AD219" s="137"/>
      <c r="AE219" s="137"/>
      <c r="AF219" s="137"/>
      <c r="AG219" s="137"/>
      <c r="AH219" s="137"/>
      <c r="AI219" s="137"/>
      <c r="AJ219" s="137"/>
      <c r="AK219" s="137"/>
      <c r="AL219" s="137"/>
      <c r="AM219" s="137"/>
      <c r="AN219" s="137"/>
      <c r="AO219" s="137"/>
      <c r="AP219" s="137"/>
      <c r="AQ219" s="137"/>
      <c r="AR219" s="137"/>
      <c r="AS219" s="137"/>
    </row>
    <row r="220" ht="18.0" customHeight="1">
      <c r="A220" s="137"/>
      <c r="B220" s="137"/>
      <c r="C220" s="137"/>
      <c r="D220" s="137"/>
      <c r="E220" s="137"/>
      <c r="F220" s="137"/>
      <c r="G220" s="137"/>
      <c r="H220" s="139"/>
      <c r="I220" s="137"/>
      <c r="J220" s="137"/>
      <c r="K220" s="137"/>
      <c r="L220" s="137"/>
      <c r="M220" s="137"/>
      <c r="N220" s="137"/>
      <c r="O220" s="137"/>
      <c r="P220" s="137"/>
      <c r="Q220" s="140"/>
      <c r="R220" s="137"/>
      <c r="S220" s="137"/>
      <c r="T220" s="137"/>
      <c r="U220" s="137"/>
      <c r="V220" s="137"/>
      <c r="W220" s="137"/>
      <c r="X220" s="137"/>
      <c r="Y220" s="137"/>
      <c r="Z220" s="137"/>
      <c r="AA220" s="137"/>
      <c r="AB220" s="137"/>
      <c r="AC220" s="137"/>
      <c r="AD220" s="137"/>
      <c r="AE220" s="137"/>
      <c r="AF220" s="137"/>
      <c r="AG220" s="137"/>
      <c r="AH220" s="137"/>
      <c r="AI220" s="137"/>
      <c r="AJ220" s="137"/>
      <c r="AK220" s="137"/>
      <c r="AL220" s="137"/>
      <c r="AM220" s="137"/>
      <c r="AN220" s="137"/>
      <c r="AO220" s="137"/>
      <c r="AP220" s="137"/>
      <c r="AQ220" s="137"/>
      <c r="AR220" s="137"/>
      <c r="AS220" s="137"/>
    </row>
    <row r="221" ht="18.0" customHeight="1">
      <c r="A221" s="137"/>
      <c r="B221" s="137"/>
      <c r="C221" s="137"/>
      <c r="D221" s="137"/>
      <c r="E221" s="137"/>
      <c r="F221" s="137"/>
      <c r="G221" s="137"/>
      <c r="H221" s="139"/>
      <c r="I221" s="137"/>
      <c r="J221" s="137"/>
      <c r="K221" s="137"/>
      <c r="L221" s="137"/>
      <c r="M221" s="137"/>
      <c r="N221" s="137"/>
      <c r="O221" s="137"/>
      <c r="P221" s="137"/>
      <c r="Q221" s="140"/>
      <c r="R221" s="137"/>
      <c r="S221" s="137"/>
      <c r="T221" s="137"/>
      <c r="U221" s="137"/>
      <c r="V221" s="137"/>
      <c r="W221" s="137"/>
      <c r="X221" s="137"/>
      <c r="Y221" s="137"/>
      <c r="Z221" s="137"/>
      <c r="AA221" s="137"/>
      <c r="AB221" s="137"/>
      <c r="AC221" s="137"/>
      <c r="AD221" s="137"/>
      <c r="AE221" s="137"/>
      <c r="AF221" s="137"/>
      <c r="AG221" s="137"/>
      <c r="AH221" s="137"/>
      <c r="AI221" s="137"/>
      <c r="AJ221" s="137"/>
      <c r="AK221" s="137"/>
      <c r="AL221" s="137"/>
      <c r="AM221" s="137"/>
      <c r="AN221" s="137"/>
      <c r="AO221" s="137"/>
      <c r="AP221" s="137"/>
      <c r="AQ221" s="137"/>
      <c r="AR221" s="137"/>
      <c r="AS221" s="137"/>
    </row>
    <row r="222" ht="18.0" customHeight="1">
      <c r="A222" s="137"/>
      <c r="B222" s="137"/>
      <c r="C222" s="137"/>
      <c r="D222" s="137"/>
      <c r="E222" s="137"/>
      <c r="F222" s="137"/>
      <c r="G222" s="137"/>
      <c r="H222" s="139"/>
      <c r="I222" s="137"/>
      <c r="J222" s="137"/>
      <c r="K222" s="137"/>
      <c r="L222" s="137"/>
      <c r="M222" s="137"/>
      <c r="N222" s="137"/>
      <c r="O222" s="137"/>
      <c r="P222" s="137"/>
      <c r="Q222" s="140"/>
      <c r="R222" s="137"/>
      <c r="S222" s="137"/>
      <c r="T222" s="137"/>
      <c r="U222" s="137"/>
      <c r="V222" s="137"/>
      <c r="W222" s="137"/>
      <c r="X222" s="137"/>
      <c r="Y222" s="137"/>
      <c r="Z222" s="137"/>
      <c r="AA222" s="137"/>
      <c r="AB222" s="137"/>
      <c r="AC222" s="137"/>
      <c r="AD222" s="137"/>
      <c r="AE222" s="137"/>
      <c r="AF222" s="137"/>
      <c r="AG222" s="137"/>
      <c r="AH222" s="137"/>
      <c r="AI222" s="137"/>
      <c r="AJ222" s="137"/>
      <c r="AK222" s="137"/>
      <c r="AL222" s="137"/>
      <c r="AM222" s="137"/>
      <c r="AN222" s="137"/>
      <c r="AO222" s="137"/>
      <c r="AP222" s="137"/>
      <c r="AQ222" s="137"/>
      <c r="AR222" s="137"/>
      <c r="AS222" s="137"/>
    </row>
    <row r="223" ht="18.0" customHeight="1">
      <c r="A223" s="137"/>
      <c r="B223" s="137"/>
      <c r="C223" s="137"/>
      <c r="D223" s="137"/>
      <c r="E223" s="137"/>
      <c r="F223" s="137"/>
      <c r="G223" s="137"/>
      <c r="H223" s="139"/>
      <c r="I223" s="137"/>
      <c r="J223" s="137"/>
      <c r="K223" s="137"/>
      <c r="L223" s="137"/>
      <c r="M223" s="137"/>
      <c r="N223" s="137"/>
      <c r="O223" s="137"/>
      <c r="P223" s="137"/>
      <c r="Q223" s="140"/>
      <c r="R223" s="137"/>
      <c r="S223" s="137"/>
      <c r="T223" s="137"/>
      <c r="U223" s="137"/>
      <c r="V223" s="137"/>
      <c r="W223" s="137"/>
      <c r="X223" s="137"/>
      <c r="Y223" s="137"/>
      <c r="Z223" s="137"/>
      <c r="AA223" s="137"/>
      <c r="AB223" s="137"/>
      <c r="AC223" s="137"/>
      <c r="AD223" s="137"/>
      <c r="AE223" s="137"/>
      <c r="AF223" s="137"/>
      <c r="AG223" s="137"/>
      <c r="AH223" s="137"/>
      <c r="AI223" s="137"/>
      <c r="AJ223" s="137"/>
      <c r="AK223" s="137"/>
      <c r="AL223" s="137"/>
      <c r="AM223" s="137"/>
      <c r="AN223" s="137"/>
      <c r="AO223" s="137"/>
      <c r="AP223" s="137"/>
      <c r="AQ223" s="137"/>
      <c r="AR223" s="137"/>
      <c r="AS223" s="137"/>
    </row>
    <row r="224" ht="18.0" customHeight="1">
      <c r="A224" s="137"/>
      <c r="B224" s="137"/>
      <c r="C224" s="137"/>
      <c r="D224" s="137"/>
      <c r="E224" s="137"/>
      <c r="F224" s="137"/>
      <c r="G224" s="137"/>
      <c r="H224" s="139"/>
      <c r="I224" s="137"/>
      <c r="J224" s="137"/>
      <c r="K224" s="137"/>
      <c r="L224" s="137"/>
      <c r="M224" s="137"/>
      <c r="N224" s="137"/>
      <c r="O224" s="137"/>
      <c r="P224" s="137"/>
      <c r="Q224" s="140"/>
      <c r="R224" s="137"/>
      <c r="S224" s="137"/>
      <c r="T224" s="137"/>
      <c r="U224" s="137"/>
      <c r="V224" s="137"/>
      <c r="W224" s="137"/>
      <c r="X224" s="137"/>
      <c r="Y224" s="137"/>
      <c r="Z224" s="137"/>
      <c r="AA224" s="137"/>
      <c r="AB224" s="137"/>
      <c r="AC224" s="137"/>
      <c r="AD224" s="137"/>
      <c r="AE224" s="137"/>
      <c r="AF224" s="137"/>
      <c r="AG224" s="137"/>
      <c r="AH224" s="137"/>
      <c r="AI224" s="137"/>
      <c r="AJ224" s="137"/>
      <c r="AK224" s="137"/>
      <c r="AL224" s="137"/>
      <c r="AM224" s="137"/>
      <c r="AN224" s="137"/>
      <c r="AO224" s="137"/>
      <c r="AP224" s="137"/>
      <c r="AQ224" s="137"/>
      <c r="AR224" s="137"/>
      <c r="AS224" s="137"/>
    </row>
    <row r="225" ht="18.0" customHeight="1">
      <c r="A225" s="137"/>
      <c r="B225" s="137"/>
      <c r="C225" s="137"/>
      <c r="D225" s="137"/>
      <c r="E225" s="137"/>
      <c r="F225" s="137"/>
      <c r="G225" s="137"/>
      <c r="H225" s="139"/>
      <c r="I225" s="137"/>
      <c r="J225" s="137"/>
      <c r="K225" s="137"/>
      <c r="L225" s="137"/>
      <c r="M225" s="137"/>
      <c r="N225" s="137"/>
      <c r="O225" s="137"/>
      <c r="P225" s="137"/>
      <c r="Q225" s="140"/>
      <c r="R225" s="137"/>
      <c r="S225" s="137"/>
      <c r="T225" s="137"/>
      <c r="U225" s="137"/>
      <c r="V225" s="137"/>
      <c r="W225" s="137"/>
      <c r="X225" s="137"/>
      <c r="Y225" s="137"/>
      <c r="Z225" s="137"/>
      <c r="AA225" s="137"/>
      <c r="AB225" s="137"/>
      <c r="AC225" s="137"/>
      <c r="AD225" s="137"/>
      <c r="AE225" s="137"/>
      <c r="AF225" s="137"/>
      <c r="AG225" s="137"/>
      <c r="AH225" s="137"/>
      <c r="AI225" s="137"/>
      <c r="AJ225" s="137"/>
      <c r="AK225" s="137"/>
      <c r="AL225" s="137"/>
      <c r="AM225" s="137"/>
      <c r="AN225" s="137"/>
      <c r="AO225" s="137"/>
      <c r="AP225" s="137"/>
      <c r="AQ225" s="137"/>
      <c r="AR225" s="137"/>
      <c r="AS225" s="137"/>
    </row>
    <row r="226" ht="18.0" customHeight="1">
      <c r="A226" s="137"/>
      <c r="B226" s="137"/>
      <c r="C226" s="137"/>
      <c r="D226" s="137"/>
      <c r="E226" s="137"/>
      <c r="F226" s="137"/>
      <c r="G226" s="137"/>
      <c r="H226" s="139"/>
      <c r="I226" s="137"/>
      <c r="J226" s="137"/>
      <c r="K226" s="137"/>
      <c r="L226" s="137"/>
      <c r="M226" s="137"/>
      <c r="N226" s="137"/>
      <c r="O226" s="137"/>
      <c r="P226" s="137"/>
      <c r="Q226" s="140"/>
      <c r="R226" s="137"/>
      <c r="S226" s="137"/>
      <c r="T226" s="137"/>
      <c r="U226" s="137"/>
      <c r="V226" s="137"/>
      <c r="W226" s="137"/>
      <c r="X226" s="137"/>
      <c r="Y226" s="137"/>
      <c r="Z226" s="137"/>
      <c r="AA226" s="137"/>
      <c r="AB226" s="137"/>
      <c r="AC226" s="137"/>
      <c r="AD226" s="137"/>
      <c r="AE226" s="137"/>
      <c r="AF226" s="137"/>
      <c r="AG226" s="137"/>
      <c r="AH226" s="137"/>
      <c r="AI226" s="137"/>
      <c r="AJ226" s="137"/>
      <c r="AK226" s="137"/>
      <c r="AL226" s="137"/>
      <c r="AM226" s="137"/>
      <c r="AN226" s="137"/>
      <c r="AO226" s="137"/>
      <c r="AP226" s="137"/>
      <c r="AQ226" s="137"/>
      <c r="AR226" s="137"/>
      <c r="AS226" s="137"/>
    </row>
    <row r="227" ht="18.0" customHeight="1">
      <c r="A227" s="137"/>
      <c r="B227" s="137"/>
      <c r="C227" s="137"/>
      <c r="D227" s="137"/>
      <c r="E227" s="137"/>
      <c r="F227" s="137"/>
      <c r="G227" s="137"/>
      <c r="H227" s="139"/>
      <c r="I227" s="137"/>
      <c r="J227" s="137"/>
      <c r="K227" s="137"/>
      <c r="L227" s="137"/>
      <c r="M227" s="137"/>
      <c r="N227" s="137"/>
      <c r="O227" s="137"/>
      <c r="P227" s="137"/>
      <c r="Q227" s="140"/>
      <c r="R227" s="137"/>
      <c r="S227" s="137"/>
      <c r="T227" s="137"/>
      <c r="U227" s="137"/>
      <c r="V227" s="137"/>
      <c r="W227" s="137"/>
      <c r="X227" s="137"/>
      <c r="Y227" s="137"/>
      <c r="Z227" s="137"/>
      <c r="AA227" s="137"/>
      <c r="AB227" s="137"/>
      <c r="AC227" s="137"/>
      <c r="AD227" s="137"/>
      <c r="AE227" s="137"/>
      <c r="AF227" s="137"/>
      <c r="AG227" s="137"/>
      <c r="AH227" s="137"/>
      <c r="AI227" s="137"/>
      <c r="AJ227" s="137"/>
      <c r="AK227" s="137"/>
      <c r="AL227" s="137"/>
      <c r="AM227" s="137"/>
      <c r="AN227" s="137"/>
      <c r="AO227" s="137"/>
      <c r="AP227" s="137"/>
      <c r="AQ227" s="137"/>
      <c r="AR227" s="137"/>
      <c r="AS227" s="137"/>
    </row>
    <row r="228" ht="18.0" customHeight="1">
      <c r="A228" s="137"/>
      <c r="B228" s="137"/>
      <c r="C228" s="137"/>
      <c r="D228" s="137"/>
      <c r="E228" s="137"/>
      <c r="F228" s="137"/>
      <c r="G228" s="137"/>
      <c r="H228" s="139"/>
      <c r="I228" s="137"/>
      <c r="J228" s="137"/>
      <c r="K228" s="137"/>
      <c r="L228" s="137"/>
      <c r="M228" s="137"/>
      <c r="N228" s="137"/>
      <c r="O228" s="137"/>
      <c r="P228" s="137"/>
      <c r="Q228" s="140"/>
      <c r="R228" s="137"/>
      <c r="S228" s="137"/>
      <c r="T228" s="137"/>
      <c r="U228" s="137"/>
      <c r="V228" s="137"/>
      <c r="W228" s="137"/>
      <c r="X228" s="137"/>
      <c r="Y228" s="137"/>
      <c r="Z228" s="137"/>
      <c r="AA228" s="137"/>
      <c r="AB228" s="137"/>
      <c r="AC228" s="137"/>
      <c r="AD228" s="137"/>
      <c r="AE228" s="137"/>
      <c r="AF228" s="137"/>
      <c r="AG228" s="137"/>
      <c r="AH228" s="137"/>
      <c r="AI228" s="137"/>
      <c r="AJ228" s="137"/>
      <c r="AK228" s="137"/>
      <c r="AL228" s="137"/>
      <c r="AM228" s="137"/>
      <c r="AN228" s="137"/>
      <c r="AO228" s="137"/>
      <c r="AP228" s="137"/>
      <c r="AQ228" s="137"/>
      <c r="AR228" s="137"/>
      <c r="AS228" s="137"/>
    </row>
    <row r="229" ht="18.0" customHeight="1">
      <c r="A229" s="137"/>
      <c r="B229" s="137"/>
      <c r="C229" s="137"/>
      <c r="D229" s="137"/>
      <c r="E229" s="137"/>
      <c r="F229" s="137"/>
      <c r="G229" s="137"/>
      <c r="H229" s="139"/>
      <c r="I229" s="137"/>
      <c r="J229" s="137"/>
      <c r="K229" s="137"/>
      <c r="L229" s="137"/>
      <c r="M229" s="137"/>
      <c r="N229" s="137"/>
      <c r="O229" s="137"/>
      <c r="P229" s="137"/>
      <c r="Q229" s="140"/>
      <c r="R229" s="137"/>
      <c r="S229" s="137"/>
      <c r="T229" s="137"/>
      <c r="U229" s="137"/>
      <c r="V229" s="137"/>
      <c r="W229" s="137"/>
      <c r="X229" s="137"/>
      <c r="Y229" s="137"/>
      <c r="Z229" s="137"/>
      <c r="AA229" s="137"/>
      <c r="AB229" s="137"/>
      <c r="AC229" s="137"/>
      <c r="AD229" s="137"/>
      <c r="AE229" s="137"/>
      <c r="AF229" s="137"/>
      <c r="AG229" s="137"/>
      <c r="AH229" s="137"/>
      <c r="AI229" s="137"/>
      <c r="AJ229" s="137"/>
      <c r="AK229" s="137"/>
      <c r="AL229" s="137"/>
      <c r="AM229" s="137"/>
      <c r="AN229" s="137"/>
      <c r="AO229" s="137"/>
      <c r="AP229" s="137"/>
      <c r="AQ229" s="137"/>
      <c r="AR229" s="137"/>
      <c r="AS229" s="137"/>
    </row>
    <row r="230" ht="18.0" customHeight="1">
      <c r="A230" s="137"/>
      <c r="B230" s="137"/>
      <c r="C230" s="137"/>
      <c r="D230" s="137"/>
      <c r="E230" s="137"/>
      <c r="F230" s="137"/>
      <c r="G230" s="137"/>
      <c r="H230" s="139"/>
      <c r="I230" s="137"/>
      <c r="J230" s="137"/>
      <c r="K230" s="137"/>
      <c r="L230" s="137"/>
      <c r="M230" s="137"/>
      <c r="N230" s="137"/>
      <c r="O230" s="137"/>
      <c r="P230" s="137"/>
      <c r="Q230" s="140"/>
      <c r="R230" s="137"/>
      <c r="S230" s="137"/>
      <c r="T230" s="137"/>
      <c r="U230" s="137"/>
      <c r="V230" s="137"/>
      <c r="W230" s="137"/>
      <c r="X230" s="137"/>
      <c r="Y230" s="137"/>
      <c r="Z230" s="137"/>
      <c r="AA230" s="137"/>
      <c r="AB230" s="137"/>
      <c r="AC230" s="137"/>
      <c r="AD230" s="137"/>
      <c r="AE230" s="137"/>
      <c r="AF230" s="137"/>
      <c r="AG230" s="137"/>
      <c r="AH230" s="137"/>
      <c r="AI230" s="137"/>
      <c r="AJ230" s="137"/>
      <c r="AK230" s="137"/>
      <c r="AL230" s="137"/>
      <c r="AM230" s="137"/>
      <c r="AN230" s="137"/>
      <c r="AO230" s="137"/>
      <c r="AP230" s="137"/>
      <c r="AQ230" s="137"/>
      <c r="AR230" s="137"/>
      <c r="AS230" s="137"/>
    </row>
    <row r="231" ht="18.0" customHeight="1">
      <c r="A231" s="137"/>
      <c r="B231" s="137"/>
      <c r="C231" s="137"/>
      <c r="D231" s="137"/>
      <c r="E231" s="137"/>
      <c r="F231" s="137"/>
      <c r="G231" s="137"/>
      <c r="H231" s="139"/>
      <c r="I231" s="137"/>
      <c r="J231" s="137"/>
      <c r="K231" s="137"/>
      <c r="L231" s="137"/>
      <c r="M231" s="137"/>
      <c r="N231" s="137"/>
      <c r="O231" s="137"/>
      <c r="P231" s="137"/>
      <c r="Q231" s="140"/>
      <c r="R231" s="137"/>
      <c r="S231" s="137"/>
      <c r="T231" s="137"/>
      <c r="U231" s="137"/>
      <c r="V231" s="137"/>
      <c r="W231" s="137"/>
      <c r="X231" s="137"/>
      <c r="Y231" s="137"/>
      <c r="Z231" s="137"/>
      <c r="AA231" s="137"/>
      <c r="AB231" s="137"/>
      <c r="AC231" s="137"/>
      <c r="AD231" s="137"/>
      <c r="AE231" s="137"/>
      <c r="AF231" s="137"/>
      <c r="AG231" s="137"/>
      <c r="AH231" s="137"/>
      <c r="AI231" s="137"/>
      <c r="AJ231" s="137"/>
      <c r="AK231" s="137"/>
      <c r="AL231" s="137"/>
      <c r="AM231" s="137"/>
      <c r="AN231" s="137"/>
      <c r="AO231" s="137"/>
      <c r="AP231" s="137"/>
      <c r="AQ231" s="137"/>
      <c r="AR231" s="137"/>
      <c r="AS231" s="137"/>
    </row>
    <row r="232" ht="18.0" customHeight="1">
      <c r="A232" s="137"/>
      <c r="B232" s="137"/>
      <c r="C232" s="137"/>
      <c r="D232" s="137"/>
      <c r="E232" s="137"/>
      <c r="F232" s="137"/>
      <c r="G232" s="137"/>
      <c r="H232" s="139"/>
      <c r="I232" s="137"/>
      <c r="J232" s="137"/>
      <c r="K232" s="137"/>
      <c r="L232" s="137"/>
      <c r="M232" s="137"/>
      <c r="N232" s="137"/>
      <c r="O232" s="137"/>
      <c r="P232" s="137"/>
      <c r="Q232" s="140"/>
      <c r="R232" s="137"/>
      <c r="S232" s="137"/>
      <c r="T232" s="137"/>
      <c r="U232" s="137"/>
      <c r="V232" s="137"/>
      <c r="W232" s="137"/>
      <c r="X232" s="137"/>
      <c r="Y232" s="137"/>
      <c r="Z232" s="137"/>
      <c r="AA232" s="137"/>
      <c r="AB232" s="137"/>
      <c r="AC232" s="137"/>
      <c r="AD232" s="137"/>
      <c r="AE232" s="137"/>
      <c r="AF232" s="137"/>
      <c r="AG232" s="137"/>
      <c r="AH232" s="137"/>
      <c r="AI232" s="137"/>
      <c r="AJ232" s="137"/>
      <c r="AK232" s="137"/>
      <c r="AL232" s="137"/>
      <c r="AM232" s="137"/>
      <c r="AN232" s="137"/>
      <c r="AO232" s="137"/>
      <c r="AP232" s="137"/>
      <c r="AQ232" s="137"/>
      <c r="AR232" s="137"/>
      <c r="AS232" s="137"/>
    </row>
    <row r="233" ht="18.0" customHeight="1">
      <c r="A233" s="137"/>
      <c r="B233" s="137"/>
      <c r="C233" s="137"/>
      <c r="D233" s="137"/>
      <c r="E233" s="137"/>
      <c r="F233" s="137"/>
      <c r="G233" s="137"/>
      <c r="H233" s="139"/>
      <c r="I233" s="137"/>
      <c r="J233" s="137"/>
      <c r="K233" s="137"/>
      <c r="L233" s="137"/>
      <c r="M233" s="137"/>
      <c r="N233" s="137"/>
      <c r="O233" s="137"/>
      <c r="P233" s="137"/>
      <c r="Q233" s="140"/>
      <c r="R233" s="137"/>
      <c r="S233" s="137"/>
      <c r="T233" s="137"/>
      <c r="U233" s="137"/>
      <c r="V233" s="137"/>
      <c r="W233" s="137"/>
      <c r="X233" s="137"/>
      <c r="Y233" s="137"/>
      <c r="Z233" s="137"/>
      <c r="AA233" s="137"/>
      <c r="AB233" s="137"/>
      <c r="AC233" s="137"/>
      <c r="AD233" s="137"/>
      <c r="AE233" s="137"/>
      <c r="AF233" s="137"/>
      <c r="AG233" s="137"/>
      <c r="AH233" s="137"/>
      <c r="AI233" s="137"/>
      <c r="AJ233" s="137"/>
      <c r="AK233" s="137"/>
      <c r="AL233" s="137"/>
      <c r="AM233" s="137"/>
      <c r="AN233" s="137"/>
      <c r="AO233" s="137"/>
      <c r="AP233" s="137"/>
      <c r="AQ233" s="137"/>
      <c r="AR233" s="137"/>
      <c r="AS233" s="137"/>
    </row>
    <row r="234" ht="18.0" customHeight="1">
      <c r="A234" s="137"/>
      <c r="B234" s="137"/>
      <c r="C234" s="137"/>
      <c r="D234" s="137"/>
      <c r="E234" s="137"/>
      <c r="F234" s="137"/>
      <c r="G234" s="137"/>
      <c r="H234" s="139"/>
      <c r="I234" s="137"/>
      <c r="J234" s="137"/>
      <c r="K234" s="137"/>
      <c r="L234" s="137"/>
      <c r="M234" s="137"/>
      <c r="N234" s="137"/>
      <c r="O234" s="137"/>
      <c r="P234" s="137"/>
      <c r="Q234" s="140"/>
      <c r="R234" s="137"/>
      <c r="S234" s="137"/>
      <c r="T234" s="137"/>
      <c r="U234" s="137"/>
      <c r="V234" s="137"/>
      <c r="W234" s="137"/>
      <c r="X234" s="137"/>
      <c r="Y234" s="137"/>
      <c r="Z234" s="137"/>
      <c r="AA234" s="137"/>
      <c r="AB234" s="137"/>
      <c r="AC234" s="137"/>
      <c r="AD234" s="137"/>
      <c r="AE234" s="137"/>
      <c r="AF234" s="137"/>
      <c r="AG234" s="137"/>
      <c r="AH234" s="137"/>
      <c r="AI234" s="137"/>
      <c r="AJ234" s="137"/>
      <c r="AK234" s="137"/>
      <c r="AL234" s="137"/>
      <c r="AM234" s="137"/>
      <c r="AN234" s="137"/>
      <c r="AO234" s="137"/>
      <c r="AP234" s="137"/>
      <c r="AQ234" s="137"/>
      <c r="AR234" s="137"/>
      <c r="AS234" s="137"/>
    </row>
    <row r="235" ht="18.0" customHeight="1">
      <c r="A235" s="137"/>
      <c r="B235" s="137"/>
      <c r="C235" s="137"/>
      <c r="D235" s="137"/>
      <c r="E235" s="137"/>
      <c r="F235" s="137"/>
      <c r="G235" s="137"/>
      <c r="H235" s="139"/>
      <c r="I235" s="137"/>
      <c r="J235" s="137"/>
      <c r="K235" s="137"/>
      <c r="L235" s="137"/>
      <c r="M235" s="137"/>
      <c r="N235" s="137"/>
      <c r="O235" s="137"/>
      <c r="P235" s="137"/>
      <c r="Q235" s="140"/>
      <c r="R235" s="137"/>
      <c r="S235" s="137"/>
      <c r="T235" s="137"/>
      <c r="U235" s="137"/>
      <c r="V235" s="137"/>
      <c r="W235" s="137"/>
      <c r="X235" s="137"/>
      <c r="Y235" s="137"/>
      <c r="Z235" s="137"/>
      <c r="AA235" s="137"/>
      <c r="AB235" s="137"/>
      <c r="AC235" s="137"/>
      <c r="AD235" s="137"/>
      <c r="AE235" s="137"/>
      <c r="AF235" s="137"/>
      <c r="AG235" s="137"/>
      <c r="AH235" s="137"/>
      <c r="AI235" s="137"/>
      <c r="AJ235" s="137"/>
      <c r="AK235" s="137"/>
      <c r="AL235" s="137"/>
      <c r="AM235" s="137"/>
      <c r="AN235" s="137"/>
      <c r="AO235" s="137"/>
      <c r="AP235" s="137"/>
      <c r="AQ235" s="137"/>
      <c r="AR235" s="137"/>
      <c r="AS235" s="137"/>
    </row>
    <row r="236" ht="18.0" customHeight="1">
      <c r="A236" s="137"/>
      <c r="B236" s="137"/>
      <c r="C236" s="137"/>
      <c r="D236" s="137"/>
      <c r="E236" s="137"/>
      <c r="F236" s="137"/>
      <c r="G236" s="137"/>
      <c r="H236" s="139"/>
      <c r="I236" s="137"/>
      <c r="J236" s="137"/>
      <c r="K236" s="137"/>
      <c r="L236" s="137"/>
      <c r="M236" s="137"/>
      <c r="N236" s="137"/>
      <c r="O236" s="137"/>
      <c r="P236" s="137"/>
      <c r="Q236" s="140"/>
      <c r="R236" s="137"/>
      <c r="S236" s="137"/>
      <c r="T236" s="137"/>
      <c r="U236" s="137"/>
      <c r="V236" s="137"/>
      <c r="W236" s="137"/>
      <c r="X236" s="137"/>
      <c r="Y236" s="137"/>
      <c r="Z236" s="137"/>
      <c r="AA236" s="137"/>
      <c r="AB236" s="137"/>
      <c r="AC236" s="137"/>
      <c r="AD236" s="137"/>
      <c r="AE236" s="137"/>
      <c r="AF236" s="137"/>
      <c r="AG236" s="137"/>
      <c r="AH236" s="137"/>
      <c r="AI236" s="137"/>
      <c r="AJ236" s="137"/>
      <c r="AK236" s="137"/>
      <c r="AL236" s="137"/>
      <c r="AM236" s="137"/>
      <c r="AN236" s="137"/>
      <c r="AO236" s="137"/>
      <c r="AP236" s="137"/>
      <c r="AQ236" s="137"/>
      <c r="AR236" s="137"/>
      <c r="AS236" s="137"/>
    </row>
    <row r="237" ht="18.0" customHeight="1">
      <c r="A237" s="137"/>
      <c r="B237" s="137"/>
      <c r="C237" s="137"/>
      <c r="D237" s="137"/>
      <c r="E237" s="137"/>
      <c r="F237" s="137"/>
      <c r="G237" s="137"/>
      <c r="H237" s="139"/>
      <c r="I237" s="137"/>
      <c r="J237" s="137"/>
      <c r="K237" s="137"/>
      <c r="L237" s="137"/>
      <c r="M237" s="137"/>
      <c r="N237" s="137"/>
      <c r="O237" s="137"/>
      <c r="P237" s="137"/>
      <c r="Q237" s="140"/>
      <c r="R237" s="137"/>
      <c r="S237" s="137"/>
      <c r="T237" s="137"/>
      <c r="U237" s="137"/>
      <c r="V237" s="137"/>
      <c r="W237" s="137"/>
      <c r="X237" s="137"/>
      <c r="Y237" s="137"/>
      <c r="Z237" s="137"/>
      <c r="AA237" s="137"/>
      <c r="AB237" s="137"/>
      <c r="AC237" s="137"/>
      <c r="AD237" s="137"/>
      <c r="AE237" s="137"/>
      <c r="AF237" s="137"/>
      <c r="AG237" s="137"/>
      <c r="AH237" s="137"/>
      <c r="AI237" s="137"/>
      <c r="AJ237" s="137"/>
      <c r="AK237" s="137"/>
      <c r="AL237" s="137"/>
      <c r="AM237" s="137"/>
      <c r="AN237" s="137"/>
      <c r="AO237" s="137"/>
      <c r="AP237" s="137"/>
      <c r="AQ237" s="137"/>
      <c r="AR237" s="137"/>
      <c r="AS237" s="137"/>
    </row>
    <row r="238" ht="18.0" customHeight="1">
      <c r="A238" s="137"/>
      <c r="B238" s="137"/>
      <c r="C238" s="137"/>
      <c r="D238" s="137"/>
      <c r="E238" s="137"/>
      <c r="F238" s="137"/>
      <c r="G238" s="137"/>
      <c r="H238" s="139"/>
      <c r="I238" s="137"/>
      <c r="J238" s="137"/>
      <c r="K238" s="137"/>
      <c r="L238" s="137"/>
      <c r="M238" s="137"/>
      <c r="N238" s="137"/>
      <c r="O238" s="137"/>
      <c r="P238" s="137"/>
      <c r="Q238" s="140"/>
      <c r="R238" s="137"/>
      <c r="S238" s="137"/>
      <c r="T238" s="137"/>
      <c r="U238" s="137"/>
      <c r="V238" s="137"/>
      <c r="W238" s="137"/>
      <c r="X238" s="137"/>
      <c r="Y238" s="137"/>
      <c r="Z238" s="137"/>
      <c r="AA238" s="137"/>
      <c r="AB238" s="137"/>
      <c r="AC238" s="137"/>
      <c r="AD238" s="137"/>
      <c r="AE238" s="137"/>
      <c r="AF238" s="137"/>
      <c r="AG238" s="137"/>
      <c r="AH238" s="137"/>
      <c r="AI238" s="137"/>
      <c r="AJ238" s="137"/>
      <c r="AK238" s="137"/>
      <c r="AL238" s="137"/>
      <c r="AM238" s="137"/>
      <c r="AN238" s="137"/>
      <c r="AO238" s="137"/>
      <c r="AP238" s="137"/>
      <c r="AQ238" s="137"/>
      <c r="AR238" s="137"/>
      <c r="AS238" s="137"/>
    </row>
    <row r="239" ht="18.0" customHeight="1">
      <c r="A239" s="137"/>
      <c r="B239" s="137"/>
      <c r="C239" s="137"/>
      <c r="D239" s="137"/>
      <c r="E239" s="137"/>
      <c r="F239" s="137"/>
      <c r="G239" s="137"/>
      <c r="H239" s="139"/>
      <c r="I239" s="137"/>
      <c r="J239" s="137"/>
      <c r="K239" s="137"/>
      <c r="L239" s="137"/>
      <c r="M239" s="137"/>
      <c r="N239" s="137"/>
      <c r="O239" s="137"/>
      <c r="P239" s="137"/>
      <c r="Q239" s="140"/>
      <c r="R239" s="137"/>
      <c r="S239" s="137"/>
      <c r="T239" s="137"/>
      <c r="U239" s="137"/>
      <c r="V239" s="137"/>
      <c r="W239" s="137"/>
      <c r="X239" s="137"/>
      <c r="Y239" s="137"/>
      <c r="Z239" s="137"/>
      <c r="AA239" s="137"/>
      <c r="AB239" s="137"/>
      <c r="AC239" s="137"/>
      <c r="AD239" s="137"/>
      <c r="AE239" s="137"/>
      <c r="AF239" s="137"/>
      <c r="AG239" s="137"/>
      <c r="AH239" s="137"/>
      <c r="AI239" s="137"/>
      <c r="AJ239" s="137"/>
      <c r="AK239" s="137"/>
      <c r="AL239" s="137"/>
      <c r="AM239" s="137"/>
      <c r="AN239" s="137"/>
      <c r="AO239" s="137"/>
      <c r="AP239" s="137"/>
      <c r="AQ239" s="137"/>
      <c r="AR239" s="137"/>
      <c r="AS239" s="137"/>
    </row>
    <row r="240" ht="18.0" customHeight="1">
      <c r="A240" s="137"/>
      <c r="B240" s="137"/>
      <c r="C240" s="137"/>
      <c r="D240" s="137"/>
      <c r="E240" s="137"/>
      <c r="F240" s="137"/>
      <c r="G240" s="137"/>
      <c r="H240" s="139"/>
      <c r="I240" s="137"/>
      <c r="J240" s="137"/>
      <c r="K240" s="137"/>
      <c r="L240" s="137"/>
      <c r="M240" s="137"/>
      <c r="N240" s="137"/>
      <c r="O240" s="137"/>
      <c r="P240" s="137"/>
      <c r="Q240" s="140"/>
      <c r="R240" s="137"/>
      <c r="S240" s="137"/>
      <c r="T240" s="137"/>
      <c r="U240" s="137"/>
      <c r="V240" s="137"/>
      <c r="W240" s="137"/>
      <c r="X240" s="137"/>
      <c r="Y240" s="137"/>
      <c r="Z240" s="137"/>
      <c r="AA240" s="137"/>
      <c r="AB240" s="137"/>
      <c r="AC240" s="137"/>
      <c r="AD240" s="137"/>
      <c r="AE240" s="137"/>
      <c r="AF240" s="137"/>
      <c r="AG240" s="137"/>
      <c r="AH240" s="137"/>
      <c r="AI240" s="137"/>
      <c r="AJ240" s="137"/>
      <c r="AK240" s="137"/>
      <c r="AL240" s="137"/>
      <c r="AM240" s="137"/>
      <c r="AN240" s="137"/>
      <c r="AO240" s="137"/>
      <c r="AP240" s="137"/>
      <c r="AQ240" s="137"/>
      <c r="AR240" s="137"/>
      <c r="AS240" s="137"/>
    </row>
    <row r="241" ht="18.0" customHeight="1">
      <c r="A241" s="137"/>
      <c r="B241" s="137"/>
      <c r="C241" s="137"/>
      <c r="D241" s="137"/>
      <c r="E241" s="137"/>
      <c r="F241" s="137"/>
      <c r="G241" s="137"/>
      <c r="H241" s="139"/>
      <c r="I241" s="137"/>
      <c r="J241" s="137"/>
      <c r="K241" s="137"/>
      <c r="L241" s="137"/>
      <c r="M241" s="137"/>
      <c r="N241" s="137"/>
      <c r="O241" s="137"/>
      <c r="P241" s="137"/>
      <c r="Q241" s="140"/>
      <c r="R241" s="137"/>
      <c r="S241" s="137"/>
      <c r="T241" s="137"/>
      <c r="U241" s="137"/>
      <c r="V241" s="137"/>
      <c r="W241" s="137"/>
      <c r="X241" s="137"/>
      <c r="Y241" s="137"/>
      <c r="Z241" s="137"/>
      <c r="AA241" s="137"/>
      <c r="AB241" s="137"/>
      <c r="AC241" s="137"/>
      <c r="AD241" s="137"/>
      <c r="AE241" s="137"/>
      <c r="AF241" s="137"/>
      <c r="AG241" s="137"/>
      <c r="AH241" s="137"/>
      <c r="AI241" s="137"/>
      <c r="AJ241" s="137"/>
      <c r="AK241" s="137"/>
      <c r="AL241" s="137"/>
      <c r="AM241" s="137"/>
      <c r="AN241" s="137"/>
      <c r="AO241" s="137"/>
      <c r="AP241" s="137"/>
      <c r="AQ241" s="137"/>
      <c r="AR241" s="137"/>
      <c r="AS241" s="137"/>
    </row>
    <row r="242" ht="18.0" customHeight="1">
      <c r="A242" s="137"/>
      <c r="B242" s="137"/>
      <c r="C242" s="137"/>
      <c r="D242" s="137"/>
      <c r="E242" s="137"/>
      <c r="F242" s="137"/>
      <c r="G242" s="137"/>
      <c r="H242" s="139"/>
      <c r="I242" s="137"/>
      <c r="J242" s="137"/>
      <c r="K242" s="137"/>
      <c r="L242" s="137"/>
      <c r="M242" s="137"/>
      <c r="N242" s="137"/>
      <c r="O242" s="137"/>
      <c r="P242" s="137"/>
      <c r="Q242" s="140"/>
      <c r="R242" s="137"/>
      <c r="S242" s="137"/>
      <c r="T242" s="137"/>
      <c r="U242" s="137"/>
      <c r="V242" s="137"/>
      <c r="W242" s="137"/>
      <c r="X242" s="137"/>
      <c r="Y242" s="137"/>
      <c r="Z242" s="137"/>
      <c r="AA242" s="137"/>
      <c r="AB242" s="137"/>
      <c r="AC242" s="137"/>
      <c r="AD242" s="137"/>
      <c r="AE242" s="137"/>
      <c r="AF242" s="137"/>
      <c r="AG242" s="137"/>
      <c r="AH242" s="137"/>
      <c r="AI242" s="137"/>
      <c r="AJ242" s="137"/>
      <c r="AK242" s="137"/>
      <c r="AL242" s="137"/>
      <c r="AM242" s="137"/>
      <c r="AN242" s="137"/>
      <c r="AO242" s="137"/>
      <c r="AP242" s="137"/>
      <c r="AQ242" s="137"/>
      <c r="AR242" s="137"/>
      <c r="AS242" s="137"/>
    </row>
    <row r="243" ht="18.0" customHeight="1">
      <c r="A243" s="137"/>
      <c r="B243" s="137"/>
      <c r="C243" s="137"/>
      <c r="D243" s="137"/>
      <c r="E243" s="137"/>
      <c r="F243" s="137"/>
      <c r="G243" s="137"/>
      <c r="H243" s="139"/>
      <c r="I243" s="137"/>
      <c r="J243" s="137"/>
      <c r="K243" s="137"/>
      <c r="L243" s="137"/>
      <c r="M243" s="137"/>
      <c r="N243" s="137"/>
      <c r="O243" s="137"/>
      <c r="P243" s="137"/>
      <c r="Q243" s="140"/>
      <c r="R243" s="137"/>
      <c r="S243" s="137"/>
      <c r="T243" s="137"/>
      <c r="U243" s="137"/>
      <c r="V243" s="137"/>
      <c r="W243" s="137"/>
      <c r="X243" s="137"/>
      <c r="Y243" s="137"/>
      <c r="Z243" s="137"/>
      <c r="AA243" s="137"/>
      <c r="AB243" s="137"/>
      <c r="AC243" s="137"/>
      <c r="AD243" s="137"/>
      <c r="AE243" s="137"/>
      <c r="AF243" s="137"/>
      <c r="AG243" s="137"/>
      <c r="AH243" s="137"/>
      <c r="AI243" s="137"/>
      <c r="AJ243" s="137"/>
      <c r="AK243" s="137"/>
      <c r="AL243" s="137"/>
      <c r="AM243" s="137"/>
      <c r="AN243" s="137"/>
      <c r="AO243" s="137"/>
      <c r="AP243" s="137"/>
      <c r="AQ243" s="137"/>
      <c r="AR243" s="137"/>
      <c r="AS243" s="137"/>
    </row>
    <row r="244" ht="18.0" customHeight="1">
      <c r="A244" s="137"/>
      <c r="B244" s="137"/>
      <c r="C244" s="137"/>
      <c r="D244" s="137"/>
      <c r="E244" s="137"/>
      <c r="F244" s="137"/>
      <c r="G244" s="137"/>
      <c r="H244" s="139"/>
      <c r="I244" s="137"/>
      <c r="J244" s="137"/>
      <c r="K244" s="137"/>
      <c r="L244" s="137"/>
      <c r="M244" s="137"/>
      <c r="N244" s="137"/>
      <c r="O244" s="137"/>
      <c r="P244" s="137"/>
      <c r="Q244" s="140"/>
      <c r="R244" s="137"/>
      <c r="S244" s="137"/>
      <c r="T244" s="137"/>
      <c r="U244" s="137"/>
      <c r="V244" s="137"/>
      <c r="W244" s="137"/>
      <c r="X244" s="137"/>
      <c r="Y244" s="137"/>
      <c r="Z244" s="137"/>
      <c r="AA244" s="137"/>
      <c r="AB244" s="137"/>
      <c r="AC244" s="137"/>
      <c r="AD244" s="137"/>
      <c r="AE244" s="137"/>
      <c r="AF244" s="137"/>
      <c r="AG244" s="137"/>
      <c r="AH244" s="137"/>
      <c r="AI244" s="137"/>
      <c r="AJ244" s="137"/>
      <c r="AK244" s="137"/>
      <c r="AL244" s="137"/>
      <c r="AM244" s="137"/>
      <c r="AN244" s="137"/>
      <c r="AO244" s="137"/>
      <c r="AP244" s="137"/>
      <c r="AQ244" s="137"/>
      <c r="AR244" s="137"/>
      <c r="AS244" s="137"/>
    </row>
    <row r="245" ht="18.0" customHeight="1">
      <c r="A245" s="137"/>
      <c r="B245" s="137"/>
      <c r="C245" s="137"/>
      <c r="D245" s="137"/>
      <c r="E245" s="137"/>
      <c r="F245" s="137"/>
      <c r="G245" s="137"/>
      <c r="H245" s="139"/>
      <c r="I245" s="137"/>
      <c r="J245" s="137"/>
      <c r="K245" s="137"/>
      <c r="L245" s="137"/>
      <c r="M245" s="137"/>
      <c r="N245" s="137"/>
      <c r="O245" s="137"/>
      <c r="P245" s="137"/>
      <c r="Q245" s="140"/>
      <c r="R245" s="137"/>
      <c r="S245" s="137"/>
      <c r="T245" s="137"/>
      <c r="U245" s="137"/>
      <c r="V245" s="137"/>
      <c r="W245" s="137"/>
      <c r="X245" s="137"/>
      <c r="Y245" s="137"/>
      <c r="Z245" s="137"/>
      <c r="AA245" s="137"/>
      <c r="AB245" s="137"/>
      <c r="AC245" s="137"/>
      <c r="AD245" s="137"/>
      <c r="AE245" s="137"/>
      <c r="AF245" s="137"/>
      <c r="AG245" s="137"/>
      <c r="AH245" s="137"/>
      <c r="AI245" s="137"/>
      <c r="AJ245" s="137"/>
      <c r="AK245" s="137"/>
      <c r="AL245" s="137"/>
      <c r="AM245" s="137"/>
      <c r="AN245" s="137"/>
      <c r="AO245" s="137"/>
      <c r="AP245" s="137"/>
      <c r="AQ245" s="137"/>
      <c r="AR245" s="137"/>
      <c r="AS245" s="137"/>
    </row>
    <row r="246" ht="18.0" customHeight="1">
      <c r="A246" s="137"/>
      <c r="B246" s="137"/>
      <c r="C246" s="137"/>
      <c r="D246" s="137"/>
      <c r="E246" s="137"/>
      <c r="F246" s="137"/>
      <c r="G246" s="137"/>
      <c r="H246" s="139"/>
      <c r="I246" s="137"/>
      <c r="J246" s="137"/>
      <c r="K246" s="137"/>
      <c r="L246" s="137"/>
      <c r="M246" s="137"/>
      <c r="N246" s="137"/>
      <c r="O246" s="137"/>
      <c r="P246" s="137"/>
      <c r="Q246" s="140"/>
      <c r="R246" s="137"/>
      <c r="S246" s="137"/>
      <c r="T246" s="137"/>
      <c r="U246" s="137"/>
      <c r="V246" s="137"/>
      <c r="W246" s="137"/>
      <c r="X246" s="137"/>
      <c r="Y246" s="137"/>
      <c r="Z246" s="137"/>
      <c r="AA246" s="137"/>
      <c r="AB246" s="137"/>
      <c r="AC246" s="137"/>
      <c r="AD246" s="137"/>
      <c r="AE246" s="137"/>
      <c r="AF246" s="137"/>
      <c r="AG246" s="137"/>
      <c r="AH246" s="137"/>
      <c r="AI246" s="137"/>
      <c r="AJ246" s="137"/>
      <c r="AK246" s="137"/>
      <c r="AL246" s="137"/>
      <c r="AM246" s="137"/>
      <c r="AN246" s="137"/>
      <c r="AO246" s="137"/>
      <c r="AP246" s="137"/>
      <c r="AQ246" s="137"/>
      <c r="AR246" s="137"/>
      <c r="AS246" s="137"/>
    </row>
    <row r="247" ht="18.0" customHeight="1">
      <c r="A247" s="137"/>
      <c r="B247" s="137"/>
      <c r="C247" s="137"/>
      <c r="D247" s="137"/>
      <c r="E247" s="137"/>
      <c r="F247" s="137"/>
      <c r="G247" s="137"/>
      <c r="H247" s="139"/>
      <c r="I247" s="137"/>
      <c r="J247" s="137"/>
      <c r="K247" s="137"/>
      <c r="L247" s="137"/>
      <c r="M247" s="137"/>
      <c r="N247" s="137"/>
      <c r="O247" s="137"/>
      <c r="P247" s="137"/>
      <c r="Q247" s="140"/>
      <c r="R247" s="137"/>
      <c r="S247" s="137"/>
      <c r="T247" s="137"/>
      <c r="U247" s="137"/>
      <c r="V247" s="137"/>
      <c r="W247" s="137"/>
      <c r="X247" s="137"/>
      <c r="Y247" s="137"/>
      <c r="Z247" s="137"/>
      <c r="AA247" s="137"/>
      <c r="AB247" s="137"/>
      <c r="AC247" s="137"/>
      <c r="AD247" s="137"/>
      <c r="AE247" s="137"/>
      <c r="AF247" s="137"/>
      <c r="AG247" s="137"/>
      <c r="AH247" s="137"/>
      <c r="AI247" s="137"/>
      <c r="AJ247" s="137"/>
      <c r="AK247" s="137"/>
      <c r="AL247" s="137"/>
      <c r="AM247" s="137"/>
      <c r="AN247" s="137"/>
      <c r="AO247" s="137"/>
      <c r="AP247" s="137"/>
      <c r="AQ247" s="137"/>
      <c r="AR247" s="137"/>
      <c r="AS247" s="137"/>
    </row>
    <row r="248" ht="18.0" customHeight="1">
      <c r="A248" s="137"/>
      <c r="B248" s="137"/>
      <c r="C248" s="137"/>
      <c r="D248" s="137"/>
      <c r="E248" s="137"/>
      <c r="F248" s="137"/>
      <c r="G248" s="137"/>
      <c r="H248" s="139"/>
      <c r="I248" s="137"/>
      <c r="J248" s="137"/>
      <c r="K248" s="137"/>
      <c r="L248" s="137"/>
      <c r="M248" s="137"/>
      <c r="N248" s="137"/>
      <c r="O248" s="137"/>
      <c r="P248" s="137"/>
      <c r="Q248" s="140"/>
      <c r="R248" s="137"/>
      <c r="S248" s="137"/>
      <c r="T248" s="137"/>
      <c r="U248" s="137"/>
      <c r="V248" s="137"/>
      <c r="W248" s="137"/>
      <c r="X248" s="137"/>
      <c r="Y248" s="137"/>
      <c r="Z248" s="137"/>
      <c r="AA248" s="137"/>
      <c r="AB248" s="137"/>
      <c r="AC248" s="137"/>
      <c r="AD248" s="137"/>
      <c r="AE248" s="137"/>
      <c r="AF248" s="137"/>
      <c r="AG248" s="137"/>
      <c r="AH248" s="137"/>
      <c r="AI248" s="137"/>
      <c r="AJ248" s="137"/>
      <c r="AK248" s="137"/>
      <c r="AL248" s="137"/>
      <c r="AM248" s="137"/>
      <c r="AN248" s="137"/>
      <c r="AO248" s="137"/>
      <c r="AP248" s="137"/>
      <c r="AQ248" s="137"/>
      <c r="AR248" s="137"/>
      <c r="AS248" s="137"/>
    </row>
    <row r="249" ht="18.0" customHeight="1">
      <c r="A249" s="137"/>
      <c r="B249" s="137"/>
      <c r="C249" s="137"/>
      <c r="D249" s="137"/>
      <c r="E249" s="137"/>
      <c r="F249" s="137"/>
      <c r="G249" s="137"/>
      <c r="H249" s="139"/>
      <c r="I249" s="137"/>
      <c r="J249" s="137"/>
      <c r="K249" s="137"/>
      <c r="L249" s="137"/>
      <c r="M249" s="137"/>
      <c r="N249" s="137"/>
      <c r="O249" s="137"/>
      <c r="P249" s="137"/>
      <c r="Q249" s="140"/>
      <c r="R249" s="137"/>
      <c r="S249" s="137"/>
      <c r="T249" s="137"/>
      <c r="U249" s="137"/>
      <c r="V249" s="137"/>
      <c r="W249" s="137"/>
      <c r="X249" s="137"/>
      <c r="Y249" s="137"/>
      <c r="Z249" s="137"/>
      <c r="AA249" s="137"/>
      <c r="AB249" s="137"/>
      <c r="AC249" s="137"/>
      <c r="AD249" s="137"/>
      <c r="AE249" s="137"/>
      <c r="AF249" s="137"/>
      <c r="AG249" s="137"/>
      <c r="AH249" s="137"/>
      <c r="AI249" s="137"/>
      <c r="AJ249" s="137"/>
      <c r="AK249" s="137"/>
      <c r="AL249" s="137"/>
      <c r="AM249" s="137"/>
      <c r="AN249" s="137"/>
      <c r="AO249" s="137"/>
      <c r="AP249" s="137"/>
      <c r="AQ249" s="137"/>
      <c r="AR249" s="137"/>
      <c r="AS249" s="137"/>
    </row>
    <row r="250" ht="18.0" customHeight="1">
      <c r="A250" s="137"/>
      <c r="B250" s="137"/>
      <c r="C250" s="137"/>
      <c r="D250" s="137"/>
      <c r="E250" s="137"/>
      <c r="F250" s="137"/>
      <c r="G250" s="137"/>
      <c r="H250" s="139"/>
      <c r="I250" s="137"/>
      <c r="J250" s="137"/>
      <c r="K250" s="137"/>
      <c r="L250" s="137"/>
      <c r="M250" s="137"/>
      <c r="N250" s="137"/>
      <c r="O250" s="137"/>
      <c r="P250" s="137"/>
      <c r="Q250" s="140"/>
      <c r="R250" s="137"/>
      <c r="S250" s="137"/>
      <c r="T250" s="137"/>
      <c r="U250" s="137"/>
      <c r="V250" s="137"/>
      <c r="W250" s="137"/>
      <c r="X250" s="137"/>
      <c r="Y250" s="137"/>
      <c r="Z250" s="137"/>
      <c r="AA250" s="137"/>
      <c r="AB250" s="137"/>
      <c r="AC250" s="137"/>
      <c r="AD250" s="137"/>
      <c r="AE250" s="137"/>
      <c r="AF250" s="137"/>
      <c r="AG250" s="137"/>
      <c r="AH250" s="137"/>
      <c r="AI250" s="137"/>
      <c r="AJ250" s="137"/>
      <c r="AK250" s="137"/>
      <c r="AL250" s="137"/>
      <c r="AM250" s="137"/>
      <c r="AN250" s="137"/>
      <c r="AO250" s="137"/>
      <c r="AP250" s="137"/>
      <c r="AQ250" s="137"/>
      <c r="AR250" s="137"/>
      <c r="AS250" s="137"/>
    </row>
    <row r="251" ht="18.0" customHeight="1">
      <c r="A251" s="137"/>
      <c r="B251" s="137"/>
      <c r="C251" s="137"/>
      <c r="D251" s="137"/>
      <c r="E251" s="137"/>
      <c r="F251" s="137"/>
      <c r="G251" s="137"/>
      <c r="H251" s="139"/>
      <c r="I251" s="137"/>
      <c r="J251" s="137"/>
      <c r="K251" s="137"/>
      <c r="L251" s="137"/>
      <c r="M251" s="137"/>
      <c r="N251" s="137"/>
      <c r="O251" s="137"/>
      <c r="P251" s="137"/>
      <c r="Q251" s="140"/>
      <c r="R251" s="137"/>
      <c r="S251" s="137"/>
      <c r="T251" s="137"/>
      <c r="U251" s="137"/>
      <c r="V251" s="137"/>
      <c r="W251" s="137"/>
      <c r="X251" s="137"/>
      <c r="Y251" s="137"/>
      <c r="Z251" s="137"/>
      <c r="AA251" s="137"/>
      <c r="AB251" s="137"/>
      <c r="AC251" s="137"/>
      <c r="AD251" s="137"/>
      <c r="AE251" s="137"/>
      <c r="AF251" s="137"/>
      <c r="AG251" s="137"/>
      <c r="AH251" s="137"/>
      <c r="AI251" s="137"/>
      <c r="AJ251" s="137"/>
      <c r="AK251" s="137"/>
      <c r="AL251" s="137"/>
      <c r="AM251" s="137"/>
      <c r="AN251" s="137"/>
      <c r="AO251" s="137"/>
      <c r="AP251" s="137"/>
      <c r="AQ251" s="137"/>
      <c r="AR251" s="137"/>
      <c r="AS251" s="137"/>
    </row>
    <row r="252" ht="18.0" customHeight="1">
      <c r="A252" s="137"/>
      <c r="B252" s="137"/>
      <c r="C252" s="137"/>
      <c r="D252" s="137"/>
      <c r="E252" s="137"/>
      <c r="F252" s="137"/>
      <c r="G252" s="137"/>
      <c r="H252" s="139"/>
      <c r="I252" s="137"/>
      <c r="J252" s="137"/>
      <c r="K252" s="137"/>
      <c r="L252" s="137"/>
      <c r="M252" s="137"/>
      <c r="N252" s="137"/>
      <c r="O252" s="137"/>
      <c r="P252" s="137"/>
      <c r="Q252" s="140"/>
      <c r="R252" s="137"/>
      <c r="S252" s="137"/>
      <c r="T252" s="137"/>
      <c r="U252" s="137"/>
      <c r="V252" s="137"/>
      <c r="W252" s="137"/>
      <c r="X252" s="137"/>
      <c r="Y252" s="137"/>
      <c r="Z252" s="137"/>
      <c r="AA252" s="137"/>
      <c r="AB252" s="137"/>
      <c r="AC252" s="137"/>
      <c r="AD252" s="137"/>
      <c r="AE252" s="137"/>
      <c r="AF252" s="137"/>
      <c r="AG252" s="137"/>
      <c r="AH252" s="137"/>
      <c r="AI252" s="137"/>
      <c r="AJ252" s="137"/>
      <c r="AK252" s="137"/>
      <c r="AL252" s="137"/>
      <c r="AM252" s="137"/>
      <c r="AN252" s="137"/>
      <c r="AO252" s="137"/>
      <c r="AP252" s="137"/>
      <c r="AQ252" s="137"/>
      <c r="AR252" s="137"/>
      <c r="AS252" s="137"/>
    </row>
    <row r="253" ht="18.0" customHeight="1">
      <c r="A253" s="137"/>
      <c r="B253" s="137"/>
      <c r="C253" s="137"/>
      <c r="D253" s="137"/>
      <c r="E253" s="137"/>
      <c r="F253" s="137"/>
      <c r="G253" s="137"/>
      <c r="H253" s="139"/>
      <c r="I253" s="137"/>
      <c r="J253" s="137"/>
      <c r="K253" s="137"/>
      <c r="L253" s="137"/>
      <c r="M253" s="137"/>
      <c r="N253" s="137"/>
      <c r="O253" s="137"/>
      <c r="P253" s="137"/>
      <c r="Q253" s="140"/>
      <c r="R253" s="137"/>
      <c r="S253" s="137"/>
      <c r="T253" s="137"/>
      <c r="U253" s="137"/>
      <c r="V253" s="137"/>
      <c r="W253" s="137"/>
      <c r="X253" s="137"/>
      <c r="Y253" s="137"/>
      <c r="Z253" s="137"/>
      <c r="AA253" s="137"/>
      <c r="AB253" s="137"/>
      <c r="AC253" s="137"/>
      <c r="AD253" s="137"/>
      <c r="AE253" s="137"/>
      <c r="AF253" s="137"/>
      <c r="AG253" s="137"/>
      <c r="AH253" s="137"/>
      <c r="AI253" s="137"/>
      <c r="AJ253" s="137"/>
      <c r="AK253" s="137"/>
      <c r="AL253" s="137"/>
      <c r="AM253" s="137"/>
      <c r="AN253" s="137"/>
      <c r="AO253" s="137"/>
      <c r="AP253" s="137"/>
      <c r="AQ253" s="137"/>
      <c r="AR253" s="137"/>
      <c r="AS253" s="137"/>
    </row>
    <row r="254" ht="18.0" customHeight="1">
      <c r="A254" s="137"/>
      <c r="B254" s="137"/>
      <c r="C254" s="137"/>
      <c r="D254" s="137"/>
      <c r="E254" s="137"/>
      <c r="F254" s="137"/>
      <c r="G254" s="137"/>
      <c r="H254" s="139"/>
      <c r="I254" s="137"/>
      <c r="J254" s="137"/>
      <c r="K254" s="137"/>
      <c r="L254" s="137"/>
      <c r="M254" s="137"/>
      <c r="N254" s="137"/>
      <c r="O254" s="137"/>
      <c r="P254" s="137"/>
      <c r="Q254" s="140"/>
      <c r="R254" s="137"/>
      <c r="S254" s="137"/>
      <c r="T254" s="137"/>
      <c r="U254" s="137"/>
      <c r="V254" s="137"/>
      <c r="W254" s="137"/>
      <c r="X254" s="137"/>
      <c r="Y254" s="137"/>
      <c r="Z254" s="137"/>
      <c r="AA254" s="137"/>
      <c r="AB254" s="137"/>
      <c r="AC254" s="137"/>
      <c r="AD254" s="137"/>
      <c r="AE254" s="137"/>
      <c r="AF254" s="137"/>
      <c r="AG254" s="137"/>
      <c r="AH254" s="137"/>
      <c r="AI254" s="137"/>
      <c r="AJ254" s="137"/>
      <c r="AK254" s="137"/>
      <c r="AL254" s="137"/>
      <c r="AM254" s="137"/>
      <c r="AN254" s="137"/>
      <c r="AO254" s="137"/>
      <c r="AP254" s="137"/>
      <c r="AQ254" s="137"/>
      <c r="AR254" s="137"/>
      <c r="AS254" s="137"/>
    </row>
    <row r="255" ht="18.0" customHeight="1">
      <c r="A255" s="137"/>
      <c r="B255" s="137"/>
      <c r="C255" s="137"/>
      <c r="D255" s="137"/>
      <c r="E255" s="137"/>
      <c r="F255" s="137"/>
      <c r="G255" s="137"/>
      <c r="H255" s="139"/>
      <c r="I255" s="137"/>
      <c r="J255" s="137"/>
      <c r="K255" s="137"/>
      <c r="L255" s="137"/>
      <c r="M255" s="137"/>
      <c r="N255" s="137"/>
      <c r="O255" s="137"/>
      <c r="P255" s="137"/>
      <c r="Q255" s="140"/>
      <c r="R255" s="137"/>
      <c r="S255" s="137"/>
      <c r="T255" s="137"/>
      <c r="U255" s="137"/>
      <c r="V255" s="137"/>
      <c r="W255" s="137"/>
      <c r="X255" s="137"/>
      <c r="Y255" s="137"/>
      <c r="Z255" s="137"/>
      <c r="AA255" s="137"/>
      <c r="AB255" s="137"/>
      <c r="AC255" s="137"/>
      <c r="AD255" s="137"/>
      <c r="AE255" s="137"/>
      <c r="AF255" s="137"/>
      <c r="AG255" s="137"/>
      <c r="AH255" s="137"/>
      <c r="AI255" s="137"/>
      <c r="AJ255" s="137"/>
      <c r="AK255" s="137"/>
      <c r="AL255" s="137"/>
      <c r="AM255" s="137"/>
      <c r="AN255" s="137"/>
      <c r="AO255" s="137"/>
      <c r="AP255" s="137"/>
      <c r="AQ255" s="137"/>
      <c r="AR255" s="137"/>
      <c r="AS255" s="137"/>
    </row>
    <row r="256" ht="18.0" customHeight="1">
      <c r="A256" s="137"/>
      <c r="B256" s="137"/>
      <c r="C256" s="137"/>
      <c r="D256" s="137"/>
      <c r="E256" s="137"/>
      <c r="F256" s="137"/>
      <c r="G256" s="137"/>
      <c r="H256" s="139"/>
      <c r="I256" s="137"/>
      <c r="J256" s="137"/>
      <c r="K256" s="137"/>
      <c r="L256" s="137"/>
      <c r="M256" s="137"/>
      <c r="N256" s="137"/>
      <c r="O256" s="137"/>
      <c r="P256" s="137"/>
      <c r="Q256" s="140"/>
      <c r="R256" s="137"/>
      <c r="S256" s="137"/>
      <c r="T256" s="137"/>
      <c r="U256" s="137"/>
      <c r="V256" s="137"/>
      <c r="W256" s="137"/>
      <c r="X256" s="137"/>
      <c r="Y256" s="137"/>
      <c r="Z256" s="137"/>
      <c r="AA256" s="137"/>
      <c r="AB256" s="137"/>
      <c r="AC256" s="137"/>
      <c r="AD256" s="137"/>
      <c r="AE256" s="137"/>
      <c r="AF256" s="137"/>
      <c r="AG256" s="137"/>
      <c r="AH256" s="137"/>
      <c r="AI256" s="137"/>
      <c r="AJ256" s="137"/>
      <c r="AK256" s="137"/>
      <c r="AL256" s="137"/>
      <c r="AM256" s="137"/>
      <c r="AN256" s="137"/>
      <c r="AO256" s="137"/>
      <c r="AP256" s="137"/>
      <c r="AQ256" s="137"/>
      <c r="AR256" s="137"/>
      <c r="AS256" s="137"/>
    </row>
    <row r="257" ht="18.0" customHeight="1">
      <c r="A257" s="137"/>
      <c r="B257" s="137"/>
      <c r="C257" s="137"/>
      <c r="D257" s="137"/>
      <c r="E257" s="137"/>
      <c r="F257" s="137"/>
      <c r="G257" s="137"/>
      <c r="H257" s="139"/>
      <c r="I257" s="137"/>
      <c r="J257" s="137"/>
      <c r="K257" s="137"/>
      <c r="L257" s="137"/>
      <c r="M257" s="137"/>
      <c r="N257" s="137"/>
      <c r="O257" s="137"/>
      <c r="P257" s="137"/>
      <c r="Q257" s="140"/>
      <c r="R257" s="137"/>
      <c r="S257" s="137"/>
      <c r="T257" s="137"/>
      <c r="U257" s="137"/>
      <c r="V257" s="137"/>
      <c r="W257" s="137"/>
      <c r="X257" s="137"/>
      <c r="Y257" s="137"/>
      <c r="Z257" s="137"/>
      <c r="AA257" s="137"/>
      <c r="AB257" s="137"/>
      <c r="AC257" s="137"/>
      <c r="AD257" s="137"/>
      <c r="AE257" s="137"/>
      <c r="AF257" s="137"/>
      <c r="AG257" s="137"/>
      <c r="AH257" s="137"/>
      <c r="AI257" s="137"/>
      <c r="AJ257" s="137"/>
      <c r="AK257" s="137"/>
      <c r="AL257" s="137"/>
      <c r="AM257" s="137"/>
      <c r="AN257" s="137"/>
      <c r="AO257" s="137"/>
      <c r="AP257" s="137"/>
      <c r="AQ257" s="137"/>
      <c r="AR257" s="137"/>
      <c r="AS257" s="137"/>
    </row>
    <row r="258" ht="18.0" customHeight="1">
      <c r="A258" s="137"/>
      <c r="B258" s="137"/>
      <c r="C258" s="137"/>
      <c r="D258" s="137"/>
      <c r="E258" s="137"/>
      <c r="F258" s="137"/>
      <c r="G258" s="137"/>
      <c r="H258" s="139"/>
      <c r="I258" s="137"/>
      <c r="J258" s="137"/>
      <c r="K258" s="137"/>
      <c r="L258" s="137"/>
      <c r="M258" s="137"/>
      <c r="N258" s="137"/>
      <c r="O258" s="137"/>
      <c r="P258" s="137"/>
      <c r="Q258" s="140"/>
      <c r="R258" s="137"/>
      <c r="S258" s="137"/>
      <c r="T258" s="137"/>
      <c r="U258" s="137"/>
      <c r="V258" s="137"/>
      <c r="W258" s="137"/>
      <c r="X258" s="137"/>
      <c r="Y258" s="137"/>
      <c r="Z258" s="137"/>
      <c r="AA258" s="137"/>
      <c r="AB258" s="137"/>
      <c r="AC258" s="137"/>
      <c r="AD258" s="137"/>
      <c r="AE258" s="137"/>
      <c r="AF258" s="137"/>
      <c r="AG258" s="137"/>
      <c r="AH258" s="137"/>
      <c r="AI258" s="137"/>
      <c r="AJ258" s="137"/>
      <c r="AK258" s="137"/>
      <c r="AL258" s="137"/>
      <c r="AM258" s="137"/>
      <c r="AN258" s="137"/>
      <c r="AO258" s="137"/>
      <c r="AP258" s="137"/>
      <c r="AQ258" s="137"/>
      <c r="AR258" s="137"/>
      <c r="AS258" s="137"/>
    </row>
    <row r="259" ht="18.0" customHeight="1">
      <c r="A259" s="137"/>
      <c r="B259" s="137"/>
      <c r="C259" s="137"/>
      <c r="D259" s="137"/>
      <c r="E259" s="137"/>
      <c r="F259" s="137"/>
      <c r="G259" s="137"/>
      <c r="H259" s="139"/>
      <c r="I259" s="137"/>
      <c r="J259" s="137"/>
      <c r="K259" s="137"/>
      <c r="L259" s="137"/>
      <c r="M259" s="137"/>
      <c r="N259" s="137"/>
      <c r="O259" s="137"/>
      <c r="P259" s="137"/>
      <c r="Q259" s="140"/>
      <c r="R259" s="137"/>
      <c r="S259" s="137"/>
      <c r="T259" s="137"/>
      <c r="U259" s="137"/>
      <c r="V259" s="137"/>
      <c r="W259" s="137"/>
      <c r="X259" s="137"/>
      <c r="Y259" s="137"/>
      <c r="Z259" s="137"/>
      <c r="AA259" s="137"/>
      <c r="AB259" s="137"/>
      <c r="AC259" s="137"/>
      <c r="AD259" s="137"/>
      <c r="AE259" s="137"/>
      <c r="AF259" s="137"/>
      <c r="AG259" s="137"/>
      <c r="AH259" s="137"/>
      <c r="AI259" s="137"/>
      <c r="AJ259" s="137"/>
      <c r="AK259" s="137"/>
      <c r="AL259" s="137"/>
      <c r="AM259" s="137"/>
      <c r="AN259" s="137"/>
      <c r="AO259" s="137"/>
      <c r="AP259" s="137"/>
      <c r="AQ259" s="137"/>
      <c r="AR259" s="137"/>
      <c r="AS259" s="137"/>
    </row>
    <row r="260" ht="18.0" customHeight="1">
      <c r="A260" s="137"/>
      <c r="B260" s="137"/>
      <c r="C260" s="137"/>
      <c r="D260" s="137"/>
      <c r="E260" s="137"/>
      <c r="F260" s="137"/>
      <c r="G260" s="137"/>
      <c r="H260" s="139"/>
      <c r="I260" s="137"/>
      <c r="J260" s="137"/>
      <c r="K260" s="137"/>
      <c r="L260" s="137"/>
      <c r="M260" s="137"/>
      <c r="N260" s="137"/>
      <c r="O260" s="137"/>
      <c r="P260" s="137"/>
      <c r="Q260" s="140"/>
      <c r="R260" s="137"/>
      <c r="S260" s="137"/>
      <c r="T260" s="137"/>
      <c r="U260" s="137"/>
      <c r="V260" s="137"/>
      <c r="W260" s="137"/>
      <c r="X260" s="137"/>
      <c r="Y260" s="137"/>
      <c r="Z260" s="137"/>
      <c r="AA260" s="137"/>
      <c r="AB260" s="137"/>
      <c r="AC260" s="137"/>
      <c r="AD260" s="137"/>
      <c r="AE260" s="137"/>
      <c r="AF260" s="137"/>
      <c r="AG260" s="137"/>
      <c r="AH260" s="137"/>
      <c r="AI260" s="137"/>
      <c r="AJ260" s="137"/>
      <c r="AK260" s="137"/>
      <c r="AL260" s="137"/>
      <c r="AM260" s="137"/>
      <c r="AN260" s="137"/>
      <c r="AO260" s="137"/>
      <c r="AP260" s="137"/>
      <c r="AQ260" s="137"/>
      <c r="AR260" s="137"/>
      <c r="AS260" s="137"/>
    </row>
    <row r="261" ht="18.0" customHeight="1">
      <c r="A261" s="137"/>
      <c r="B261" s="137"/>
      <c r="C261" s="137"/>
      <c r="D261" s="137"/>
      <c r="E261" s="137"/>
      <c r="F261" s="137"/>
      <c r="G261" s="137"/>
      <c r="H261" s="139"/>
      <c r="I261" s="137"/>
      <c r="J261" s="137"/>
      <c r="K261" s="137"/>
      <c r="L261" s="137"/>
      <c r="M261" s="137"/>
      <c r="N261" s="137"/>
      <c r="O261" s="137"/>
      <c r="P261" s="137"/>
      <c r="Q261" s="140"/>
      <c r="R261" s="137"/>
      <c r="S261" s="137"/>
      <c r="T261" s="137"/>
      <c r="U261" s="137"/>
      <c r="V261" s="137"/>
      <c r="W261" s="137"/>
      <c r="X261" s="137"/>
      <c r="Y261" s="137"/>
      <c r="Z261" s="137"/>
      <c r="AA261" s="137"/>
      <c r="AB261" s="137"/>
      <c r="AC261" s="137"/>
      <c r="AD261" s="137"/>
      <c r="AE261" s="137"/>
      <c r="AF261" s="137"/>
      <c r="AG261" s="137"/>
      <c r="AH261" s="137"/>
      <c r="AI261" s="137"/>
      <c r="AJ261" s="137"/>
      <c r="AK261" s="137"/>
      <c r="AL261" s="137"/>
      <c r="AM261" s="137"/>
      <c r="AN261" s="137"/>
      <c r="AO261" s="137"/>
      <c r="AP261" s="137"/>
      <c r="AQ261" s="137"/>
      <c r="AR261" s="137"/>
      <c r="AS261" s="137"/>
    </row>
    <row r="262" ht="18.0" customHeight="1">
      <c r="A262" s="137"/>
      <c r="B262" s="137"/>
      <c r="C262" s="137"/>
      <c r="D262" s="137"/>
      <c r="E262" s="137"/>
      <c r="F262" s="137"/>
      <c r="G262" s="137"/>
      <c r="H262" s="139"/>
      <c r="I262" s="137"/>
      <c r="J262" s="137"/>
      <c r="K262" s="137"/>
      <c r="L262" s="137"/>
      <c r="M262" s="137"/>
      <c r="N262" s="137"/>
      <c r="O262" s="137"/>
      <c r="P262" s="137"/>
      <c r="Q262" s="140"/>
      <c r="R262" s="137"/>
      <c r="S262" s="137"/>
      <c r="T262" s="137"/>
      <c r="U262" s="137"/>
      <c r="V262" s="137"/>
      <c r="W262" s="137"/>
      <c r="X262" s="137"/>
      <c r="Y262" s="137"/>
      <c r="Z262" s="137"/>
      <c r="AA262" s="137"/>
      <c r="AB262" s="137"/>
      <c r="AC262" s="137"/>
      <c r="AD262" s="137"/>
      <c r="AE262" s="137"/>
      <c r="AF262" s="137"/>
      <c r="AG262" s="137"/>
      <c r="AH262" s="137"/>
      <c r="AI262" s="137"/>
      <c r="AJ262" s="137"/>
      <c r="AK262" s="137"/>
      <c r="AL262" s="137"/>
      <c r="AM262" s="137"/>
      <c r="AN262" s="137"/>
      <c r="AO262" s="137"/>
      <c r="AP262" s="137"/>
      <c r="AQ262" s="137"/>
      <c r="AR262" s="137"/>
      <c r="AS262" s="137"/>
    </row>
    <row r="263" ht="18.0" customHeight="1">
      <c r="A263" s="137"/>
      <c r="B263" s="137"/>
      <c r="C263" s="137"/>
      <c r="D263" s="137"/>
      <c r="E263" s="137"/>
      <c r="F263" s="137"/>
      <c r="G263" s="137"/>
      <c r="H263" s="139"/>
      <c r="I263" s="137"/>
      <c r="J263" s="137"/>
      <c r="K263" s="137"/>
      <c r="L263" s="137"/>
      <c r="M263" s="137"/>
      <c r="N263" s="137"/>
      <c r="O263" s="137"/>
      <c r="P263" s="137"/>
      <c r="Q263" s="140"/>
      <c r="R263" s="137"/>
      <c r="S263" s="137"/>
      <c r="T263" s="137"/>
      <c r="U263" s="137"/>
      <c r="V263" s="137"/>
      <c r="W263" s="137"/>
      <c r="X263" s="137"/>
      <c r="Y263" s="137"/>
      <c r="Z263" s="137"/>
      <c r="AA263" s="137"/>
      <c r="AB263" s="137"/>
      <c r="AC263" s="137"/>
      <c r="AD263" s="137"/>
      <c r="AE263" s="137"/>
      <c r="AF263" s="137"/>
      <c r="AG263" s="137"/>
      <c r="AH263" s="137"/>
      <c r="AI263" s="137"/>
      <c r="AJ263" s="137"/>
      <c r="AK263" s="137"/>
      <c r="AL263" s="137"/>
      <c r="AM263" s="137"/>
      <c r="AN263" s="137"/>
      <c r="AO263" s="137"/>
      <c r="AP263" s="137"/>
      <c r="AQ263" s="137"/>
      <c r="AR263" s="137"/>
      <c r="AS263" s="137"/>
    </row>
    <row r="264" ht="18.0" customHeight="1">
      <c r="A264" s="137"/>
      <c r="B264" s="137"/>
      <c r="C264" s="137"/>
      <c r="D264" s="137"/>
      <c r="E264" s="137"/>
      <c r="F264" s="137"/>
      <c r="G264" s="137"/>
      <c r="H264" s="139"/>
      <c r="I264" s="137"/>
      <c r="J264" s="137"/>
      <c r="K264" s="137"/>
      <c r="L264" s="137"/>
      <c r="M264" s="137"/>
      <c r="N264" s="137"/>
      <c r="O264" s="137"/>
      <c r="P264" s="137"/>
      <c r="Q264" s="140"/>
      <c r="R264" s="137"/>
      <c r="S264" s="137"/>
      <c r="T264" s="137"/>
      <c r="U264" s="137"/>
      <c r="V264" s="137"/>
      <c r="W264" s="137"/>
      <c r="X264" s="137"/>
      <c r="Y264" s="137"/>
      <c r="Z264" s="137"/>
      <c r="AA264" s="137"/>
      <c r="AB264" s="137"/>
      <c r="AC264" s="137"/>
      <c r="AD264" s="137"/>
      <c r="AE264" s="137"/>
      <c r="AF264" s="137"/>
      <c r="AG264" s="137"/>
      <c r="AH264" s="137"/>
      <c r="AI264" s="137"/>
      <c r="AJ264" s="137"/>
      <c r="AK264" s="137"/>
      <c r="AL264" s="137"/>
      <c r="AM264" s="137"/>
      <c r="AN264" s="137"/>
      <c r="AO264" s="137"/>
      <c r="AP264" s="137"/>
      <c r="AQ264" s="137"/>
      <c r="AR264" s="137"/>
      <c r="AS264" s="137"/>
    </row>
    <row r="265" ht="18.0" customHeight="1">
      <c r="A265" s="137"/>
      <c r="B265" s="137"/>
      <c r="C265" s="137"/>
      <c r="D265" s="137"/>
      <c r="E265" s="137"/>
      <c r="F265" s="137"/>
      <c r="G265" s="137"/>
      <c r="H265" s="139"/>
      <c r="I265" s="137"/>
      <c r="J265" s="137"/>
      <c r="K265" s="137"/>
      <c r="L265" s="137"/>
      <c r="M265" s="137"/>
      <c r="N265" s="137"/>
      <c r="O265" s="137"/>
      <c r="P265" s="137"/>
      <c r="Q265" s="140"/>
      <c r="R265" s="137"/>
      <c r="S265" s="137"/>
      <c r="T265" s="137"/>
      <c r="U265" s="137"/>
      <c r="V265" s="137"/>
      <c r="W265" s="137"/>
      <c r="X265" s="137"/>
      <c r="Y265" s="137"/>
      <c r="Z265" s="137"/>
      <c r="AA265" s="137"/>
      <c r="AB265" s="137"/>
      <c r="AC265" s="137"/>
      <c r="AD265" s="137"/>
      <c r="AE265" s="137"/>
      <c r="AF265" s="137"/>
      <c r="AG265" s="137"/>
      <c r="AH265" s="137"/>
      <c r="AI265" s="137"/>
      <c r="AJ265" s="137"/>
      <c r="AK265" s="137"/>
      <c r="AL265" s="137"/>
      <c r="AM265" s="137"/>
      <c r="AN265" s="137"/>
      <c r="AO265" s="137"/>
      <c r="AP265" s="137"/>
      <c r="AQ265" s="137"/>
      <c r="AR265" s="137"/>
      <c r="AS265" s="137"/>
    </row>
    <row r="266" ht="18.0" customHeight="1">
      <c r="A266" s="137"/>
      <c r="B266" s="137"/>
      <c r="C266" s="137"/>
      <c r="D266" s="137"/>
      <c r="E266" s="137"/>
      <c r="F266" s="137"/>
      <c r="G266" s="137"/>
      <c r="H266" s="139"/>
      <c r="I266" s="137"/>
      <c r="J266" s="137"/>
      <c r="K266" s="137"/>
      <c r="L266" s="137"/>
      <c r="M266" s="137"/>
      <c r="N266" s="137"/>
      <c r="O266" s="137"/>
      <c r="P266" s="137"/>
      <c r="Q266" s="140"/>
      <c r="R266" s="137"/>
      <c r="S266" s="137"/>
      <c r="T266" s="137"/>
      <c r="U266" s="137"/>
      <c r="V266" s="137"/>
      <c r="W266" s="137"/>
      <c r="X266" s="137"/>
      <c r="Y266" s="137"/>
      <c r="Z266" s="137"/>
      <c r="AA266" s="137"/>
      <c r="AB266" s="137"/>
      <c r="AC266" s="137"/>
      <c r="AD266" s="137"/>
      <c r="AE266" s="137"/>
      <c r="AF266" s="137"/>
      <c r="AG266" s="137"/>
      <c r="AH266" s="137"/>
      <c r="AI266" s="137"/>
      <c r="AJ266" s="137"/>
      <c r="AK266" s="137"/>
      <c r="AL266" s="137"/>
      <c r="AM266" s="137"/>
      <c r="AN266" s="137"/>
      <c r="AO266" s="137"/>
      <c r="AP266" s="137"/>
      <c r="AQ266" s="137"/>
      <c r="AR266" s="137"/>
      <c r="AS266" s="137"/>
    </row>
    <row r="267" ht="18.0" customHeight="1">
      <c r="A267" s="137"/>
      <c r="B267" s="137"/>
      <c r="C267" s="137"/>
      <c r="D267" s="137"/>
      <c r="E267" s="137"/>
      <c r="F267" s="137"/>
      <c r="G267" s="137"/>
      <c r="H267" s="139"/>
      <c r="I267" s="137"/>
      <c r="J267" s="137"/>
      <c r="K267" s="137"/>
      <c r="L267" s="137"/>
      <c r="M267" s="137"/>
      <c r="N267" s="137"/>
      <c r="O267" s="137"/>
      <c r="P267" s="137"/>
      <c r="Q267" s="140"/>
      <c r="R267" s="137"/>
      <c r="S267" s="137"/>
      <c r="T267" s="137"/>
      <c r="U267" s="137"/>
      <c r="V267" s="137"/>
      <c r="W267" s="137"/>
      <c r="X267" s="137"/>
      <c r="Y267" s="137"/>
      <c r="Z267" s="137"/>
      <c r="AA267" s="137"/>
      <c r="AB267" s="137"/>
      <c r="AC267" s="137"/>
      <c r="AD267" s="137"/>
      <c r="AE267" s="137"/>
      <c r="AF267" s="137"/>
      <c r="AG267" s="137"/>
      <c r="AH267" s="137"/>
      <c r="AI267" s="137"/>
      <c r="AJ267" s="137"/>
      <c r="AK267" s="137"/>
      <c r="AL267" s="137"/>
      <c r="AM267" s="137"/>
      <c r="AN267" s="137"/>
      <c r="AO267" s="137"/>
      <c r="AP267" s="137"/>
      <c r="AQ267" s="137"/>
      <c r="AR267" s="137"/>
      <c r="AS267" s="137"/>
    </row>
    <row r="268" ht="18.0" customHeight="1">
      <c r="A268" s="137"/>
      <c r="B268" s="137"/>
      <c r="C268" s="137"/>
      <c r="D268" s="137"/>
      <c r="E268" s="137"/>
      <c r="F268" s="137"/>
      <c r="G268" s="137"/>
      <c r="H268" s="139"/>
      <c r="I268" s="137"/>
      <c r="J268" s="137"/>
      <c r="K268" s="137"/>
      <c r="L268" s="137"/>
      <c r="M268" s="137"/>
      <c r="N268" s="137"/>
      <c r="O268" s="137"/>
      <c r="P268" s="137"/>
      <c r="Q268" s="140"/>
      <c r="R268" s="137"/>
      <c r="S268" s="137"/>
      <c r="T268" s="137"/>
      <c r="U268" s="137"/>
      <c r="V268" s="137"/>
      <c r="W268" s="137"/>
      <c r="X268" s="137"/>
      <c r="Y268" s="137"/>
      <c r="Z268" s="137"/>
      <c r="AA268" s="137"/>
      <c r="AB268" s="137"/>
      <c r="AC268" s="137"/>
      <c r="AD268" s="137"/>
      <c r="AE268" s="137"/>
      <c r="AF268" s="137"/>
      <c r="AG268" s="137"/>
      <c r="AH268" s="137"/>
      <c r="AI268" s="137"/>
      <c r="AJ268" s="137"/>
      <c r="AK268" s="137"/>
      <c r="AL268" s="137"/>
      <c r="AM268" s="137"/>
      <c r="AN268" s="137"/>
      <c r="AO268" s="137"/>
      <c r="AP268" s="137"/>
      <c r="AQ268" s="137"/>
      <c r="AR268" s="137"/>
      <c r="AS268" s="137"/>
    </row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10:D10"/>
    <mergeCell ref="E11:H11"/>
    <mergeCell ref="C16:E16"/>
    <mergeCell ref="C43:E43"/>
    <mergeCell ref="C51:E51"/>
  </mergeCells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FF"/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9.57"/>
    <col customWidth="1" min="18" max="18" width="17.43"/>
    <col customWidth="1" min="19" max="19" width="17.86"/>
    <col customWidth="1" min="20" max="20" width="17.0"/>
    <col customWidth="1" min="21" max="21" width="15.14"/>
    <col customWidth="1" min="22" max="22" width="13.86"/>
    <col customWidth="1" min="23" max="24" width="9.14"/>
    <col customWidth="1" min="25" max="25" width="16.0"/>
    <col customWidth="1" min="26" max="45" width="9.14"/>
  </cols>
  <sheetData>
    <row r="1" ht="18.75" customHeight="1">
      <c r="A1" s="1" t="s">
        <v>0</v>
      </c>
      <c r="B1" s="1"/>
      <c r="C1" s="1"/>
      <c r="D1" s="1"/>
      <c r="E1" s="1"/>
      <c r="F1" s="1"/>
      <c r="G1" s="1"/>
      <c r="H1" s="3"/>
      <c r="I1" s="1"/>
      <c r="J1" s="1"/>
      <c r="K1" s="1"/>
      <c r="L1" s="1"/>
      <c r="M1" s="1"/>
      <c r="N1" s="1"/>
      <c r="O1" s="1"/>
      <c r="P1" s="1"/>
      <c r="Q1" s="4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</row>
    <row r="2" ht="18.75" customHeight="1">
      <c r="A2" s="1"/>
      <c r="B2" s="1"/>
      <c r="C2" s="1"/>
      <c r="D2" s="1"/>
      <c r="E2" s="1"/>
      <c r="F2" s="1"/>
      <c r="G2" s="1"/>
      <c r="H2" s="3"/>
      <c r="I2" s="1"/>
      <c r="J2" s="1"/>
      <c r="K2" s="1"/>
      <c r="L2" s="1"/>
      <c r="M2" s="1"/>
      <c r="N2" s="1"/>
      <c r="O2" s="1"/>
      <c r="P2" s="1"/>
      <c r="Q2" s="4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</row>
    <row r="3" ht="18.75" customHeight="1">
      <c r="A3" s="5" t="s">
        <v>1</v>
      </c>
      <c r="B3" s="5"/>
      <c r="C3" s="5"/>
      <c r="D3" s="1"/>
      <c r="E3" s="1"/>
      <c r="F3" s="1"/>
      <c r="G3" s="1"/>
      <c r="H3" s="3"/>
      <c r="I3" s="1"/>
      <c r="J3" s="1"/>
      <c r="K3" s="1"/>
      <c r="L3" s="1"/>
      <c r="M3" s="1"/>
      <c r="N3" s="1"/>
      <c r="O3" s="1"/>
      <c r="P3" s="1"/>
      <c r="Q3" s="4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</row>
    <row r="4" ht="29.25" customHeight="1">
      <c r="A4" s="1"/>
      <c r="B4" s="1"/>
      <c r="C4" s="1"/>
      <c r="D4" s="1"/>
      <c r="E4" s="1"/>
      <c r="F4" s="1"/>
      <c r="G4" s="1"/>
      <c r="H4" s="3" t="s">
        <v>2</v>
      </c>
      <c r="I4" s="6">
        <v>44291.0</v>
      </c>
      <c r="J4" s="1"/>
      <c r="K4" s="1"/>
      <c r="L4" s="1"/>
      <c r="M4" s="1"/>
      <c r="N4" s="1"/>
      <c r="O4" s="1"/>
      <c r="P4" s="1"/>
      <c r="Q4" s="4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</row>
    <row r="5" ht="18.75" customHeight="1">
      <c r="A5" s="1" t="s">
        <v>3</v>
      </c>
      <c r="B5" s="1"/>
      <c r="C5" s="1"/>
      <c r="D5" s="1"/>
      <c r="E5" s="1"/>
      <c r="F5" s="1"/>
      <c r="G5" s="1"/>
      <c r="H5" s="3"/>
      <c r="I5" s="1"/>
      <c r="J5" s="1"/>
      <c r="K5" s="1"/>
      <c r="L5" s="1"/>
      <c r="M5" s="1"/>
      <c r="N5" s="1"/>
      <c r="O5" s="1"/>
      <c r="P5" s="1"/>
      <c r="Q5" s="4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</row>
    <row r="6" ht="18.75" customHeight="1">
      <c r="A6" s="7"/>
      <c r="B6" s="7"/>
      <c r="C6" s="7"/>
      <c r="D6" s="7"/>
      <c r="E6" s="7"/>
      <c r="F6" s="7"/>
      <c r="G6" s="7"/>
      <c r="H6" s="9"/>
      <c r="I6" s="7"/>
      <c r="J6" s="1"/>
      <c r="K6" s="1"/>
      <c r="L6" s="1"/>
      <c r="M6" s="1"/>
      <c r="N6" s="1"/>
      <c r="O6" s="1"/>
      <c r="P6" s="1"/>
      <c r="Q6" s="4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</row>
    <row r="7" ht="36.0" customHeight="1">
      <c r="A7" s="10" t="s">
        <v>4</v>
      </c>
      <c r="B7" s="11"/>
      <c r="C7" s="12" t="s">
        <v>71</v>
      </c>
      <c r="D7" s="13" t="s">
        <v>6</v>
      </c>
      <c r="E7" s="14" t="s">
        <v>7</v>
      </c>
      <c r="F7" s="15"/>
      <c r="G7" s="15"/>
      <c r="H7" s="11"/>
      <c r="I7" s="16" t="s">
        <v>8</v>
      </c>
      <c r="J7" s="1"/>
      <c r="K7" s="1"/>
      <c r="L7" s="1"/>
      <c r="M7" s="1"/>
      <c r="N7" s="1"/>
      <c r="O7" s="1"/>
      <c r="P7" s="1"/>
      <c r="Q7" s="4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</row>
    <row r="8" ht="26.25" customHeight="1">
      <c r="A8" s="17">
        <v>1.0</v>
      </c>
      <c r="B8" s="18" t="s">
        <v>40</v>
      </c>
      <c r="C8" s="18">
        <v>20.0</v>
      </c>
      <c r="D8" s="19">
        <v>0.0899</v>
      </c>
      <c r="E8" s="20">
        <f>213.453*6</f>
        <v>1280.718</v>
      </c>
      <c r="F8" s="20"/>
      <c r="G8" s="20"/>
      <c r="H8" s="22">
        <v>6.0</v>
      </c>
      <c r="I8" s="23">
        <f t="shared" ref="I8:I12" si="1">+D8*E8</f>
        <v>115.1365482</v>
      </c>
      <c r="J8" s="24">
        <f t="shared" ref="J8:J12" si="2">E8-I8</f>
        <v>1165.581452</v>
      </c>
      <c r="K8" s="1"/>
      <c r="L8" s="1"/>
      <c r="M8" s="1"/>
      <c r="N8" s="1"/>
      <c r="O8" s="1"/>
      <c r="P8" s="1"/>
      <c r="Q8" s="25">
        <f>+I140</f>
        <v>0.00215741931</v>
      </c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</row>
    <row r="9" ht="26.25" customHeight="1">
      <c r="A9" s="17">
        <v>2.0</v>
      </c>
      <c r="B9" s="26" t="s">
        <v>72</v>
      </c>
      <c r="C9" s="26">
        <v>25.0</v>
      </c>
      <c r="D9" s="27">
        <v>0.0577</v>
      </c>
      <c r="E9" s="28">
        <f>254.809*26</f>
        <v>6625.034</v>
      </c>
      <c r="F9" s="28"/>
      <c r="G9" s="28"/>
      <c r="H9" s="22">
        <v>26.0</v>
      </c>
      <c r="I9" s="23">
        <f t="shared" si="1"/>
        <v>382.2644618</v>
      </c>
      <c r="J9" s="24">
        <f t="shared" si="2"/>
        <v>6242.769538</v>
      </c>
      <c r="K9" s="1"/>
      <c r="L9" s="1"/>
      <c r="M9" s="1"/>
      <c r="N9" s="1"/>
      <c r="O9" s="1"/>
      <c r="P9" s="1"/>
      <c r="Q9" s="4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</row>
    <row r="10" ht="26.25" customHeight="1">
      <c r="A10" s="17">
        <v>3.0</v>
      </c>
      <c r="B10" s="26" t="s">
        <v>61</v>
      </c>
      <c r="C10" s="26">
        <v>18.0</v>
      </c>
      <c r="D10" s="27">
        <v>0.0846</v>
      </c>
      <c r="E10" s="20">
        <f>219.54*47</f>
        <v>10318.38</v>
      </c>
      <c r="F10" s="20"/>
      <c r="G10" s="20"/>
      <c r="H10" s="22">
        <v>47.0</v>
      </c>
      <c r="I10" s="23">
        <f t="shared" si="1"/>
        <v>872.934948</v>
      </c>
      <c r="J10" s="24">
        <f t="shared" si="2"/>
        <v>9445.445052</v>
      </c>
      <c r="K10" s="1"/>
      <c r="L10" s="1"/>
      <c r="M10" s="1"/>
      <c r="N10" s="1"/>
      <c r="O10" s="1"/>
      <c r="P10" s="1"/>
      <c r="Q10" s="4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</row>
    <row r="11" ht="26.25" customHeight="1">
      <c r="A11" s="17">
        <v>4.0</v>
      </c>
      <c r="B11" s="26" t="s">
        <v>73</v>
      </c>
      <c r="C11" s="26">
        <v>29.0</v>
      </c>
      <c r="D11" s="27">
        <v>0.0143</v>
      </c>
      <c r="E11" s="28">
        <f>230.042*22</f>
        <v>5060.924</v>
      </c>
      <c r="F11" s="28"/>
      <c r="G11" s="28"/>
      <c r="H11" s="22">
        <v>22.0</v>
      </c>
      <c r="I11" s="23">
        <f t="shared" si="1"/>
        <v>72.3712132</v>
      </c>
      <c r="J11" s="24">
        <f t="shared" si="2"/>
        <v>4988.552787</v>
      </c>
      <c r="K11" s="1"/>
      <c r="L11" s="1"/>
      <c r="M11" s="1"/>
      <c r="N11" s="1"/>
      <c r="O11" s="1"/>
      <c r="P11" s="1"/>
      <c r="Q11" s="4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</row>
    <row r="12" ht="26.25" customHeight="1">
      <c r="A12" s="17">
        <v>5.0</v>
      </c>
      <c r="B12" s="26" t="s">
        <v>69</v>
      </c>
      <c r="C12" s="26">
        <v>29.0</v>
      </c>
      <c r="D12" s="27">
        <v>0.0144</v>
      </c>
      <c r="E12" s="28">
        <f>228.812*17</f>
        <v>3889.804</v>
      </c>
      <c r="F12" s="28"/>
      <c r="G12" s="28"/>
      <c r="H12" s="22">
        <v>17.0</v>
      </c>
      <c r="I12" s="23">
        <f t="shared" si="1"/>
        <v>56.0131776</v>
      </c>
      <c r="J12" s="24">
        <f t="shared" si="2"/>
        <v>3833.790822</v>
      </c>
      <c r="K12" s="1"/>
      <c r="L12" s="1"/>
      <c r="M12" s="1"/>
      <c r="N12" s="1"/>
      <c r="O12" s="1"/>
      <c r="P12" s="1"/>
      <c r="Q12" s="4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</row>
    <row r="13" ht="18.75" customHeight="1">
      <c r="A13" s="30"/>
      <c r="B13" s="31"/>
      <c r="C13" s="32"/>
      <c r="D13" s="33"/>
      <c r="E13" s="34">
        <f>SUM(E8:E12)</f>
        <v>27174.86</v>
      </c>
      <c r="F13" s="35"/>
      <c r="G13" s="35"/>
      <c r="H13" s="37"/>
      <c r="I13" s="38">
        <f t="shared" ref="I13:J13" si="3">SUM(I8:I12)</f>
        <v>1498.720349</v>
      </c>
      <c r="J13" s="39">
        <f t="shared" si="3"/>
        <v>25676.13965</v>
      </c>
      <c r="K13" s="1"/>
      <c r="L13" s="1"/>
      <c r="M13" s="1"/>
      <c r="N13" s="1"/>
      <c r="O13" s="1"/>
      <c r="P13" s="1"/>
      <c r="Q13" s="4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</row>
    <row r="14" ht="18.75" customHeight="1">
      <c r="A14" s="40"/>
      <c r="B14" s="7"/>
      <c r="C14" s="7"/>
      <c r="D14" s="41"/>
      <c r="E14" s="42"/>
      <c r="F14" s="15"/>
      <c r="G14" s="15"/>
      <c r="H14" s="11"/>
      <c r="I14" s="43"/>
      <c r="J14" s="1"/>
      <c r="K14" s="1"/>
      <c r="L14" s="1"/>
      <c r="M14" s="1"/>
      <c r="N14" s="1"/>
      <c r="O14" s="1"/>
      <c r="P14" s="1"/>
      <c r="Q14" s="4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</row>
    <row r="15" ht="18.75" customHeight="1">
      <c r="A15" s="1"/>
      <c r="B15" s="1"/>
      <c r="C15" s="1"/>
      <c r="D15" s="1"/>
      <c r="E15" s="1"/>
      <c r="F15" s="1"/>
      <c r="G15" s="1"/>
      <c r="H15" s="3"/>
      <c r="I15" s="1"/>
      <c r="J15" s="1"/>
      <c r="K15" s="1"/>
      <c r="L15" s="1"/>
      <c r="M15" s="1"/>
      <c r="N15" s="1"/>
      <c r="O15" s="1"/>
      <c r="P15" s="1"/>
      <c r="Q15" s="4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</row>
    <row r="16" ht="18.75" customHeight="1">
      <c r="A16" s="1"/>
      <c r="B16" s="1"/>
      <c r="C16" s="1"/>
      <c r="D16" s="1"/>
      <c r="E16" s="1"/>
      <c r="F16" s="1"/>
      <c r="G16" s="1"/>
      <c r="H16" s="3"/>
      <c r="I16" s="1"/>
      <c r="J16" s="1"/>
      <c r="K16" s="1"/>
      <c r="L16" s="1"/>
      <c r="M16" s="1"/>
      <c r="N16" s="1"/>
      <c r="O16" s="1"/>
      <c r="P16" s="1"/>
      <c r="Q16" s="4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</row>
    <row r="17" ht="18.75" customHeight="1">
      <c r="A17" s="1" t="s">
        <v>13</v>
      </c>
      <c r="B17" s="1"/>
      <c r="C17" s="1"/>
      <c r="D17" s="1"/>
      <c r="E17" s="1"/>
      <c r="F17" s="1"/>
      <c r="G17" s="1"/>
      <c r="H17" s="3"/>
      <c r="I17" s="1"/>
      <c r="J17" s="1"/>
      <c r="K17" s="1"/>
      <c r="L17" s="1"/>
      <c r="M17" s="1"/>
      <c r="N17" s="1"/>
      <c r="O17" s="1"/>
      <c r="P17" s="1"/>
      <c r="Q17" s="4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</row>
    <row r="18" ht="18.75" customHeight="1">
      <c r="A18" s="1"/>
      <c r="B18" s="1"/>
      <c r="C18" s="1"/>
      <c r="D18" s="1"/>
      <c r="E18" s="1"/>
      <c r="F18" s="1"/>
      <c r="G18" s="1"/>
      <c r="H18" s="3"/>
      <c r="I18" s="1"/>
      <c r="J18" s="1"/>
      <c r="K18" s="1"/>
      <c r="L18" s="1"/>
      <c r="M18" s="1"/>
      <c r="N18" s="1"/>
      <c r="O18" s="1"/>
      <c r="P18" s="1"/>
      <c r="Q18" s="4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</row>
    <row r="19" ht="40.5" customHeight="1">
      <c r="A19" s="44"/>
      <c r="B19" s="26" t="s">
        <v>14</v>
      </c>
      <c r="C19" s="45" t="s">
        <v>15</v>
      </c>
      <c r="D19" s="46"/>
      <c r="E19" s="47"/>
      <c r="F19" s="48"/>
      <c r="G19" s="48"/>
      <c r="H19" s="50" t="s">
        <v>16</v>
      </c>
      <c r="I19" s="26" t="s">
        <v>17</v>
      </c>
      <c r="J19" s="26" t="s">
        <v>18</v>
      </c>
      <c r="K19" s="1"/>
      <c r="L19" s="26" t="s">
        <v>19</v>
      </c>
      <c r="M19" s="26" t="s">
        <v>17</v>
      </c>
      <c r="N19" s="44" t="s">
        <v>20</v>
      </c>
      <c r="O19" s="1"/>
      <c r="P19" s="1"/>
      <c r="Q19" s="51"/>
      <c r="R19" s="26" t="s">
        <v>19</v>
      </c>
      <c r="S19" s="26" t="s">
        <v>17</v>
      </c>
      <c r="T19" s="44" t="s">
        <v>20</v>
      </c>
      <c r="U19" s="1"/>
      <c r="V19" s="44" t="s">
        <v>21</v>
      </c>
      <c r="W19" s="44" t="s">
        <v>22</v>
      </c>
      <c r="X19" s="44" t="s">
        <v>23</v>
      </c>
      <c r="Y19" s="44" t="s">
        <v>74</v>
      </c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</row>
    <row r="20" ht="27.0" customHeight="1">
      <c r="A20" s="52">
        <v>1.0</v>
      </c>
      <c r="B20" s="53" t="s">
        <v>25</v>
      </c>
      <c r="C20" s="54">
        <v>65.0</v>
      </c>
      <c r="D20" s="54">
        <v>200.0</v>
      </c>
      <c r="E20" s="54">
        <v>205.0</v>
      </c>
      <c r="F20" s="54">
        <f t="shared" ref="F20:F102" si="5">VALUE(IF(RIGHT(B20,1)="%",RIGHT(B20,3),0))</f>
        <v>0.8</v>
      </c>
      <c r="G20" s="54">
        <f t="shared" ref="G20:G102" si="6">Q20*C20/100*D20/100*E20/100</f>
        <v>55.965</v>
      </c>
      <c r="H20" s="55">
        <f t="shared" ref="H20:H102" si="7">IF(F20=0,G20,F20*G20)</f>
        <v>44.772</v>
      </c>
      <c r="I20" s="54">
        <v>1.0</v>
      </c>
      <c r="J20" s="66">
        <f t="shared" ref="J20:J102" si="8">+I20*H20</f>
        <v>44.772</v>
      </c>
      <c r="K20" s="57"/>
      <c r="L20" s="58">
        <f>D20*25.4/1000</f>
        <v>5.08</v>
      </c>
      <c r="M20" s="52">
        <f>+I20</f>
        <v>1</v>
      </c>
      <c r="N20" s="52">
        <f>M20*L20</f>
        <v>5.08</v>
      </c>
      <c r="O20" s="57"/>
      <c r="P20" s="57"/>
      <c r="Q20" s="59">
        <v>21.0</v>
      </c>
      <c r="R20" s="58">
        <f t="shared" ref="R20:R103" si="9">E20/100</f>
        <v>2.05</v>
      </c>
      <c r="S20" s="52">
        <f t="shared" ref="S20:S103" si="10">I20</f>
        <v>1</v>
      </c>
      <c r="T20" s="52">
        <f t="shared" ref="T20:T103" si="11">S20*R20</f>
        <v>2.05</v>
      </c>
      <c r="U20" s="60">
        <f t="shared" ref="U20:U102" si="12">+Q20*C20/100*D20/100*E20/100</f>
        <v>55.965</v>
      </c>
      <c r="V20" s="58">
        <f t="shared" ref="V20:W20" si="4">C20/100</f>
        <v>0.65</v>
      </c>
      <c r="W20" s="58">
        <f t="shared" si="4"/>
        <v>2</v>
      </c>
      <c r="X20" s="58">
        <f t="shared" ref="X20:X103" si="14">T20</f>
        <v>2.05</v>
      </c>
      <c r="Y20" s="61">
        <f t="shared" ref="Y20:Y103" si="15">V20*W20*X20</f>
        <v>2.665</v>
      </c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  <c r="AN20" s="57"/>
      <c r="AO20" s="57"/>
      <c r="AP20" s="57"/>
      <c r="AQ20" s="57"/>
      <c r="AR20" s="57"/>
      <c r="AS20" s="57"/>
    </row>
    <row r="21" ht="27.0" customHeight="1">
      <c r="A21" s="52">
        <v>2.0</v>
      </c>
      <c r="B21" s="62" t="s">
        <v>9</v>
      </c>
      <c r="C21" s="62">
        <v>100.0</v>
      </c>
      <c r="D21" s="62">
        <v>200.0</v>
      </c>
      <c r="E21" s="62">
        <v>206.0</v>
      </c>
      <c r="F21" s="62">
        <f t="shared" si="5"/>
        <v>0</v>
      </c>
      <c r="G21" s="62">
        <f t="shared" si="6"/>
        <v>86.52</v>
      </c>
      <c r="H21" s="63">
        <f t="shared" si="7"/>
        <v>86.52</v>
      </c>
      <c r="I21" s="62">
        <v>3.0</v>
      </c>
      <c r="J21" s="66">
        <f t="shared" si="8"/>
        <v>259.56</v>
      </c>
      <c r="K21" s="57"/>
      <c r="L21" s="58"/>
      <c r="M21" s="52"/>
      <c r="N21" s="52"/>
      <c r="O21" s="57"/>
      <c r="P21" s="57"/>
      <c r="Q21" s="59">
        <v>21.0</v>
      </c>
      <c r="R21" s="58">
        <f t="shared" si="9"/>
        <v>2.06</v>
      </c>
      <c r="S21" s="52">
        <f t="shared" si="10"/>
        <v>3</v>
      </c>
      <c r="T21" s="52">
        <f t="shared" si="11"/>
        <v>6.18</v>
      </c>
      <c r="U21" s="60">
        <f t="shared" si="12"/>
        <v>86.52</v>
      </c>
      <c r="V21" s="58">
        <f t="shared" ref="V21:W21" si="13">C21/100</f>
        <v>1</v>
      </c>
      <c r="W21" s="58">
        <f t="shared" si="13"/>
        <v>2</v>
      </c>
      <c r="X21" s="58">
        <f t="shared" si="14"/>
        <v>6.18</v>
      </c>
      <c r="Y21" s="61">
        <f t="shared" si="15"/>
        <v>12.36</v>
      </c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  <c r="AP21" s="57"/>
      <c r="AQ21" s="57"/>
      <c r="AR21" s="57"/>
      <c r="AS21" s="57"/>
    </row>
    <row r="22" ht="27.0" customHeight="1">
      <c r="A22" s="52">
        <v>3.0</v>
      </c>
      <c r="B22" s="62" t="s">
        <v>9</v>
      </c>
      <c r="C22" s="62">
        <v>101.0</v>
      </c>
      <c r="D22" s="62">
        <v>200.0</v>
      </c>
      <c r="E22" s="62">
        <v>205.0</v>
      </c>
      <c r="F22" s="62">
        <f t="shared" si="5"/>
        <v>0</v>
      </c>
      <c r="G22" s="62">
        <f t="shared" si="6"/>
        <v>86.961</v>
      </c>
      <c r="H22" s="63">
        <f t="shared" si="7"/>
        <v>86.961</v>
      </c>
      <c r="I22" s="62">
        <v>1.0</v>
      </c>
      <c r="J22" s="66">
        <f t="shared" si="8"/>
        <v>86.961</v>
      </c>
      <c r="K22" s="57"/>
      <c r="L22" s="58">
        <f t="shared" ref="L22:L37" si="17">D22*25.4/1000</f>
        <v>5.08</v>
      </c>
      <c r="M22" s="52">
        <f t="shared" ref="M22:M40" si="18">+I22</f>
        <v>1</v>
      </c>
      <c r="N22" s="52">
        <f t="shared" ref="N22:N37" si="19">M22*L22</f>
        <v>5.08</v>
      </c>
      <c r="O22" s="57"/>
      <c r="P22" s="57"/>
      <c r="Q22" s="59">
        <v>21.0</v>
      </c>
      <c r="R22" s="58">
        <f t="shared" si="9"/>
        <v>2.05</v>
      </c>
      <c r="S22" s="52">
        <f t="shared" si="10"/>
        <v>1</v>
      </c>
      <c r="T22" s="52">
        <f t="shared" si="11"/>
        <v>2.05</v>
      </c>
      <c r="U22" s="60">
        <f t="shared" si="12"/>
        <v>86.961</v>
      </c>
      <c r="V22" s="58">
        <f t="shared" ref="V22:W22" si="16">C22/100</f>
        <v>1.01</v>
      </c>
      <c r="W22" s="58">
        <f t="shared" si="16"/>
        <v>2</v>
      </c>
      <c r="X22" s="58">
        <f t="shared" si="14"/>
        <v>2.05</v>
      </c>
      <c r="Y22" s="61">
        <f t="shared" si="15"/>
        <v>4.141</v>
      </c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  <c r="AO22" s="57"/>
      <c r="AP22" s="57"/>
      <c r="AQ22" s="57"/>
      <c r="AR22" s="57"/>
      <c r="AS22" s="57"/>
    </row>
    <row r="23" ht="27.0" customHeight="1">
      <c r="A23" s="52">
        <v>4.0</v>
      </c>
      <c r="B23" s="62" t="s">
        <v>9</v>
      </c>
      <c r="C23" s="62">
        <v>85.0</v>
      </c>
      <c r="D23" s="62">
        <v>200.0</v>
      </c>
      <c r="E23" s="62">
        <v>207.0</v>
      </c>
      <c r="F23" s="62">
        <f t="shared" si="5"/>
        <v>0</v>
      </c>
      <c r="G23" s="62">
        <f t="shared" si="6"/>
        <v>73.899</v>
      </c>
      <c r="H23" s="63">
        <f t="shared" si="7"/>
        <v>73.899</v>
      </c>
      <c r="I23" s="62">
        <v>1.0</v>
      </c>
      <c r="J23" s="66">
        <f t="shared" si="8"/>
        <v>73.899</v>
      </c>
      <c r="K23" s="57"/>
      <c r="L23" s="58">
        <f t="shared" si="17"/>
        <v>5.08</v>
      </c>
      <c r="M23" s="52">
        <f t="shared" si="18"/>
        <v>1</v>
      </c>
      <c r="N23" s="52">
        <f t="shared" si="19"/>
        <v>5.08</v>
      </c>
      <c r="O23" s="57"/>
      <c r="P23" s="57"/>
      <c r="Q23" s="59">
        <v>21.0</v>
      </c>
      <c r="R23" s="58">
        <f t="shared" si="9"/>
        <v>2.07</v>
      </c>
      <c r="S23" s="52">
        <f t="shared" si="10"/>
        <v>1</v>
      </c>
      <c r="T23" s="52">
        <f t="shared" si="11"/>
        <v>2.07</v>
      </c>
      <c r="U23" s="60">
        <f t="shared" si="12"/>
        <v>73.899</v>
      </c>
      <c r="V23" s="58">
        <f t="shared" ref="V23:W23" si="20">C23/100</f>
        <v>0.85</v>
      </c>
      <c r="W23" s="58">
        <f t="shared" si="20"/>
        <v>2</v>
      </c>
      <c r="X23" s="58">
        <f t="shared" si="14"/>
        <v>2.07</v>
      </c>
      <c r="Y23" s="61">
        <f t="shared" si="15"/>
        <v>3.519</v>
      </c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  <c r="AL23" s="57"/>
      <c r="AM23" s="57"/>
      <c r="AN23" s="57"/>
      <c r="AO23" s="57"/>
      <c r="AP23" s="57"/>
      <c r="AQ23" s="57"/>
      <c r="AR23" s="57"/>
      <c r="AS23" s="57"/>
    </row>
    <row r="24" ht="27.0" customHeight="1">
      <c r="A24" s="52">
        <v>5.0</v>
      </c>
      <c r="B24" s="62" t="s">
        <v>9</v>
      </c>
      <c r="C24" s="62">
        <v>100.0</v>
      </c>
      <c r="D24" s="62">
        <v>200.0</v>
      </c>
      <c r="E24" s="62">
        <v>205.0</v>
      </c>
      <c r="F24" s="62">
        <f t="shared" si="5"/>
        <v>0</v>
      </c>
      <c r="G24" s="62">
        <f t="shared" si="6"/>
        <v>86.1</v>
      </c>
      <c r="H24" s="63">
        <f t="shared" si="7"/>
        <v>86.1</v>
      </c>
      <c r="I24" s="62">
        <v>4.0</v>
      </c>
      <c r="J24" s="66">
        <f t="shared" si="8"/>
        <v>344.4</v>
      </c>
      <c r="K24" s="57"/>
      <c r="L24" s="58">
        <f t="shared" si="17"/>
        <v>5.08</v>
      </c>
      <c r="M24" s="52">
        <f t="shared" si="18"/>
        <v>4</v>
      </c>
      <c r="N24" s="52">
        <f t="shared" si="19"/>
        <v>20.32</v>
      </c>
      <c r="O24" s="57"/>
      <c r="P24" s="57"/>
      <c r="Q24" s="59">
        <v>21.0</v>
      </c>
      <c r="R24" s="58">
        <f t="shared" si="9"/>
        <v>2.05</v>
      </c>
      <c r="S24" s="52">
        <f t="shared" si="10"/>
        <v>4</v>
      </c>
      <c r="T24" s="52">
        <f t="shared" si="11"/>
        <v>8.2</v>
      </c>
      <c r="U24" s="60">
        <f t="shared" si="12"/>
        <v>86.1</v>
      </c>
      <c r="V24" s="58">
        <f t="shared" ref="V24:W24" si="21">C24/100</f>
        <v>1</v>
      </c>
      <c r="W24" s="58">
        <f t="shared" si="21"/>
        <v>2</v>
      </c>
      <c r="X24" s="58">
        <f t="shared" si="14"/>
        <v>8.2</v>
      </c>
      <c r="Y24" s="61">
        <f t="shared" si="15"/>
        <v>16.4</v>
      </c>
      <c r="Z24" s="57"/>
      <c r="AA24" s="57"/>
      <c r="AB24" s="57"/>
      <c r="AC24" s="57"/>
      <c r="AD24" s="57"/>
      <c r="AE24" s="57"/>
      <c r="AF24" s="57"/>
      <c r="AG24" s="57"/>
      <c r="AH24" s="57"/>
      <c r="AI24" s="57"/>
      <c r="AJ24" s="57"/>
      <c r="AK24" s="57"/>
      <c r="AL24" s="57"/>
      <c r="AM24" s="57"/>
      <c r="AN24" s="57"/>
      <c r="AO24" s="57"/>
      <c r="AP24" s="57"/>
      <c r="AQ24" s="57"/>
      <c r="AR24" s="57"/>
      <c r="AS24" s="57"/>
    </row>
    <row r="25" ht="27.0" customHeight="1">
      <c r="A25" s="52">
        <v>6.0</v>
      </c>
      <c r="B25" s="62" t="s">
        <v>9</v>
      </c>
      <c r="C25" s="62">
        <v>102.0</v>
      </c>
      <c r="D25" s="62">
        <v>200.0</v>
      </c>
      <c r="E25" s="62">
        <v>205.0</v>
      </c>
      <c r="F25" s="62">
        <f t="shared" si="5"/>
        <v>0</v>
      </c>
      <c r="G25" s="62">
        <f t="shared" si="6"/>
        <v>87.822</v>
      </c>
      <c r="H25" s="63">
        <f t="shared" si="7"/>
        <v>87.822</v>
      </c>
      <c r="I25" s="62">
        <v>3.0</v>
      </c>
      <c r="J25" s="66">
        <f t="shared" si="8"/>
        <v>263.466</v>
      </c>
      <c r="K25" s="57"/>
      <c r="L25" s="58">
        <f t="shared" si="17"/>
        <v>5.08</v>
      </c>
      <c r="M25" s="52">
        <f t="shared" si="18"/>
        <v>3</v>
      </c>
      <c r="N25" s="52">
        <f t="shared" si="19"/>
        <v>15.24</v>
      </c>
      <c r="O25" s="57"/>
      <c r="P25" s="57"/>
      <c r="Q25" s="59">
        <v>21.0</v>
      </c>
      <c r="R25" s="58">
        <f t="shared" si="9"/>
        <v>2.05</v>
      </c>
      <c r="S25" s="52">
        <f t="shared" si="10"/>
        <v>3</v>
      </c>
      <c r="T25" s="52">
        <f t="shared" si="11"/>
        <v>6.15</v>
      </c>
      <c r="U25" s="60">
        <f t="shared" si="12"/>
        <v>87.822</v>
      </c>
      <c r="V25" s="58">
        <f t="shared" ref="V25:W25" si="22">C25/100</f>
        <v>1.02</v>
      </c>
      <c r="W25" s="58">
        <f t="shared" si="22"/>
        <v>2</v>
      </c>
      <c r="X25" s="58">
        <f t="shared" si="14"/>
        <v>6.15</v>
      </c>
      <c r="Y25" s="61">
        <f t="shared" si="15"/>
        <v>12.546</v>
      </c>
      <c r="Z25" s="57"/>
      <c r="AA25" s="57"/>
      <c r="AB25" s="57"/>
      <c r="AC25" s="57"/>
      <c r="AD25" s="57"/>
      <c r="AE25" s="57"/>
      <c r="AF25" s="57"/>
      <c r="AG25" s="57"/>
      <c r="AH25" s="57"/>
      <c r="AI25" s="57"/>
      <c r="AJ25" s="57"/>
      <c r="AK25" s="57"/>
      <c r="AL25" s="57"/>
      <c r="AM25" s="57"/>
      <c r="AN25" s="57"/>
      <c r="AO25" s="57"/>
      <c r="AP25" s="57"/>
      <c r="AQ25" s="57"/>
      <c r="AR25" s="57"/>
      <c r="AS25" s="57"/>
    </row>
    <row r="26" ht="27.0" customHeight="1">
      <c r="A26" s="52">
        <v>7.0</v>
      </c>
      <c r="B26" s="62" t="s">
        <v>9</v>
      </c>
      <c r="C26" s="62">
        <v>98.0</v>
      </c>
      <c r="D26" s="62">
        <v>200.0</v>
      </c>
      <c r="E26" s="62">
        <v>205.0</v>
      </c>
      <c r="F26" s="62">
        <f t="shared" si="5"/>
        <v>0</v>
      </c>
      <c r="G26" s="62">
        <f t="shared" si="6"/>
        <v>84.378</v>
      </c>
      <c r="H26" s="63">
        <f t="shared" si="7"/>
        <v>84.378</v>
      </c>
      <c r="I26" s="62">
        <v>1.0</v>
      </c>
      <c r="J26" s="66">
        <f t="shared" si="8"/>
        <v>84.378</v>
      </c>
      <c r="K26" s="57"/>
      <c r="L26" s="58">
        <f t="shared" si="17"/>
        <v>5.08</v>
      </c>
      <c r="M26" s="52">
        <f t="shared" si="18"/>
        <v>1</v>
      </c>
      <c r="N26" s="52">
        <f t="shared" si="19"/>
        <v>5.08</v>
      </c>
      <c r="O26" s="57"/>
      <c r="P26" s="57"/>
      <c r="Q26" s="59">
        <v>21.0</v>
      </c>
      <c r="R26" s="58">
        <f t="shared" si="9"/>
        <v>2.05</v>
      </c>
      <c r="S26" s="52">
        <f t="shared" si="10"/>
        <v>1</v>
      </c>
      <c r="T26" s="52">
        <f t="shared" si="11"/>
        <v>2.05</v>
      </c>
      <c r="U26" s="60">
        <f t="shared" si="12"/>
        <v>84.378</v>
      </c>
      <c r="V26" s="58">
        <f t="shared" ref="V26:W26" si="23">C26/100</f>
        <v>0.98</v>
      </c>
      <c r="W26" s="58">
        <f t="shared" si="23"/>
        <v>2</v>
      </c>
      <c r="X26" s="58">
        <f t="shared" si="14"/>
        <v>2.05</v>
      </c>
      <c r="Y26" s="61">
        <f t="shared" si="15"/>
        <v>4.018</v>
      </c>
      <c r="Z26" s="57"/>
      <c r="AA26" s="57"/>
      <c r="AB26" s="57"/>
      <c r="AC26" s="57"/>
      <c r="AD26" s="57"/>
      <c r="AE26" s="57"/>
      <c r="AF26" s="57"/>
      <c r="AG26" s="57"/>
      <c r="AH26" s="57"/>
      <c r="AI26" s="57"/>
      <c r="AJ26" s="57"/>
      <c r="AK26" s="57"/>
      <c r="AL26" s="57"/>
      <c r="AM26" s="57"/>
      <c r="AN26" s="57"/>
      <c r="AO26" s="57"/>
      <c r="AP26" s="57"/>
      <c r="AQ26" s="57"/>
      <c r="AR26" s="57"/>
      <c r="AS26" s="57"/>
    </row>
    <row r="27" ht="27.0" customHeight="1">
      <c r="A27" s="52">
        <v>8.0</v>
      </c>
      <c r="B27" s="62" t="s">
        <v>9</v>
      </c>
      <c r="C27" s="62">
        <v>94.0</v>
      </c>
      <c r="D27" s="62">
        <v>200.0</v>
      </c>
      <c r="E27" s="62">
        <v>205.0</v>
      </c>
      <c r="F27" s="62">
        <f t="shared" si="5"/>
        <v>0</v>
      </c>
      <c r="G27" s="62">
        <f t="shared" si="6"/>
        <v>80.934</v>
      </c>
      <c r="H27" s="63">
        <f t="shared" si="7"/>
        <v>80.934</v>
      </c>
      <c r="I27" s="62">
        <v>1.0</v>
      </c>
      <c r="J27" s="66">
        <f t="shared" si="8"/>
        <v>80.934</v>
      </c>
      <c r="K27" s="57"/>
      <c r="L27" s="58">
        <f t="shared" si="17"/>
        <v>5.08</v>
      </c>
      <c r="M27" s="52">
        <f t="shared" si="18"/>
        <v>1</v>
      </c>
      <c r="N27" s="52">
        <f t="shared" si="19"/>
        <v>5.08</v>
      </c>
      <c r="O27" s="57"/>
      <c r="P27" s="57"/>
      <c r="Q27" s="59">
        <v>21.0</v>
      </c>
      <c r="R27" s="58">
        <f t="shared" si="9"/>
        <v>2.05</v>
      </c>
      <c r="S27" s="52">
        <f t="shared" si="10"/>
        <v>1</v>
      </c>
      <c r="T27" s="52">
        <f t="shared" si="11"/>
        <v>2.05</v>
      </c>
      <c r="U27" s="60">
        <f t="shared" si="12"/>
        <v>80.934</v>
      </c>
      <c r="V27" s="58">
        <f t="shared" ref="V27:W27" si="24">C27/100</f>
        <v>0.94</v>
      </c>
      <c r="W27" s="58">
        <f t="shared" si="24"/>
        <v>2</v>
      </c>
      <c r="X27" s="58">
        <f t="shared" si="14"/>
        <v>2.05</v>
      </c>
      <c r="Y27" s="61">
        <f t="shared" si="15"/>
        <v>3.854</v>
      </c>
      <c r="Z27" s="57"/>
      <c r="AA27" s="57"/>
      <c r="AB27" s="57"/>
      <c r="AC27" s="57"/>
      <c r="AD27" s="57"/>
      <c r="AE27" s="57"/>
      <c r="AF27" s="57"/>
      <c r="AG27" s="57"/>
      <c r="AH27" s="57"/>
      <c r="AI27" s="57"/>
      <c r="AJ27" s="57"/>
      <c r="AK27" s="57"/>
      <c r="AL27" s="57"/>
      <c r="AM27" s="57"/>
      <c r="AN27" s="57"/>
      <c r="AO27" s="57"/>
      <c r="AP27" s="57"/>
      <c r="AQ27" s="57"/>
      <c r="AR27" s="57"/>
      <c r="AS27" s="57"/>
    </row>
    <row r="28" ht="27.0" customHeight="1">
      <c r="A28" s="52">
        <v>9.0</v>
      </c>
      <c r="B28" s="53" t="s">
        <v>75</v>
      </c>
      <c r="C28" s="54">
        <v>73.0</v>
      </c>
      <c r="D28" s="54">
        <v>200.0</v>
      </c>
      <c r="E28" s="54">
        <v>272.0</v>
      </c>
      <c r="F28" s="54">
        <f t="shared" si="5"/>
        <v>0.8</v>
      </c>
      <c r="G28" s="54">
        <f t="shared" si="6"/>
        <v>103.2512</v>
      </c>
      <c r="H28" s="55">
        <f t="shared" si="7"/>
        <v>82.60096</v>
      </c>
      <c r="I28" s="54">
        <v>1.0</v>
      </c>
      <c r="J28" s="66">
        <f t="shared" si="8"/>
        <v>82.60096</v>
      </c>
      <c r="K28" s="57"/>
      <c r="L28" s="58">
        <f t="shared" si="17"/>
        <v>5.08</v>
      </c>
      <c r="M28" s="52">
        <f t="shared" si="18"/>
        <v>1</v>
      </c>
      <c r="N28" s="52">
        <f t="shared" si="19"/>
        <v>5.08</v>
      </c>
      <c r="O28" s="57"/>
      <c r="P28" s="57"/>
      <c r="Q28" s="59">
        <v>26.0</v>
      </c>
      <c r="R28" s="58">
        <f t="shared" si="9"/>
        <v>2.72</v>
      </c>
      <c r="S28" s="52">
        <f t="shared" si="10"/>
        <v>1</v>
      </c>
      <c r="T28" s="52">
        <f t="shared" si="11"/>
        <v>2.72</v>
      </c>
      <c r="U28" s="60">
        <f t="shared" si="12"/>
        <v>103.2512</v>
      </c>
      <c r="V28" s="58">
        <f t="shared" ref="V28:W28" si="25">C28/100</f>
        <v>0.73</v>
      </c>
      <c r="W28" s="58">
        <f t="shared" si="25"/>
        <v>2</v>
      </c>
      <c r="X28" s="58">
        <f t="shared" si="14"/>
        <v>2.72</v>
      </c>
      <c r="Y28" s="61">
        <f t="shared" si="15"/>
        <v>3.9712</v>
      </c>
      <c r="Z28" s="57"/>
      <c r="AA28" s="57"/>
      <c r="AB28" s="57"/>
      <c r="AC28" s="57"/>
      <c r="AD28" s="57"/>
      <c r="AE28" s="57"/>
      <c r="AF28" s="57"/>
      <c r="AG28" s="57"/>
      <c r="AH28" s="57"/>
      <c r="AI28" s="57"/>
      <c r="AJ28" s="57"/>
      <c r="AK28" s="57"/>
      <c r="AL28" s="57"/>
      <c r="AM28" s="57"/>
      <c r="AN28" s="57"/>
      <c r="AO28" s="57"/>
      <c r="AP28" s="57"/>
      <c r="AQ28" s="57"/>
      <c r="AR28" s="57"/>
      <c r="AS28" s="57"/>
    </row>
    <row r="29" ht="27.0" customHeight="1">
      <c r="A29" s="52">
        <v>10.0</v>
      </c>
      <c r="B29" s="62" t="s">
        <v>76</v>
      </c>
      <c r="C29" s="62">
        <v>64.0</v>
      </c>
      <c r="D29" s="62">
        <v>200.0</v>
      </c>
      <c r="E29" s="62">
        <v>175.0</v>
      </c>
      <c r="F29" s="62">
        <f t="shared" si="5"/>
        <v>0</v>
      </c>
      <c r="G29" s="62">
        <f t="shared" si="6"/>
        <v>58.24</v>
      </c>
      <c r="H29" s="63">
        <f t="shared" si="7"/>
        <v>58.24</v>
      </c>
      <c r="I29" s="62">
        <v>1.0</v>
      </c>
      <c r="J29" s="66">
        <f t="shared" si="8"/>
        <v>58.24</v>
      </c>
      <c r="K29" s="57"/>
      <c r="L29" s="58">
        <f t="shared" si="17"/>
        <v>5.08</v>
      </c>
      <c r="M29" s="52">
        <f t="shared" si="18"/>
        <v>1</v>
      </c>
      <c r="N29" s="52">
        <f t="shared" si="19"/>
        <v>5.08</v>
      </c>
      <c r="O29" s="57"/>
      <c r="P29" s="57"/>
      <c r="Q29" s="59">
        <v>26.0</v>
      </c>
      <c r="R29" s="58">
        <f t="shared" si="9"/>
        <v>1.75</v>
      </c>
      <c r="S29" s="52">
        <f t="shared" si="10"/>
        <v>1</v>
      </c>
      <c r="T29" s="52">
        <f t="shared" si="11"/>
        <v>1.75</v>
      </c>
      <c r="U29" s="60">
        <f t="shared" si="12"/>
        <v>58.24</v>
      </c>
      <c r="V29" s="58">
        <f t="shared" ref="V29:W29" si="26">C29/100</f>
        <v>0.64</v>
      </c>
      <c r="W29" s="58">
        <f t="shared" si="26"/>
        <v>2</v>
      </c>
      <c r="X29" s="58">
        <f t="shared" si="14"/>
        <v>1.75</v>
      </c>
      <c r="Y29" s="61">
        <f t="shared" si="15"/>
        <v>2.24</v>
      </c>
      <c r="Z29" s="57"/>
      <c r="AA29" s="57"/>
      <c r="AB29" s="57"/>
      <c r="AC29" s="57"/>
      <c r="AD29" s="57"/>
      <c r="AE29" s="57"/>
      <c r="AF29" s="57"/>
      <c r="AG29" s="57"/>
      <c r="AH29" s="57"/>
      <c r="AI29" s="57"/>
      <c r="AJ29" s="57"/>
      <c r="AK29" s="57"/>
      <c r="AL29" s="57"/>
      <c r="AM29" s="57"/>
      <c r="AN29" s="57"/>
      <c r="AO29" s="57"/>
      <c r="AP29" s="57"/>
      <c r="AQ29" s="57"/>
      <c r="AR29" s="57"/>
      <c r="AS29" s="57"/>
    </row>
    <row r="30" ht="27.0" customHeight="1">
      <c r="A30" s="52">
        <v>11.0</v>
      </c>
      <c r="B30" s="62" t="s">
        <v>76</v>
      </c>
      <c r="C30" s="62">
        <v>100.0</v>
      </c>
      <c r="D30" s="62">
        <v>200.0</v>
      </c>
      <c r="E30" s="62">
        <v>270.0</v>
      </c>
      <c r="F30" s="62">
        <f t="shared" si="5"/>
        <v>0</v>
      </c>
      <c r="G30" s="62">
        <f t="shared" si="6"/>
        <v>140.4</v>
      </c>
      <c r="H30" s="63">
        <f t="shared" si="7"/>
        <v>140.4</v>
      </c>
      <c r="I30" s="62">
        <v>1.0</v>
      </c>
      <c r="J30" s="66">
        <f t="shared" si="8"/>
        <v>140.4</v>
      </c>
      <c r="K30" s="57"/>
      <c r="L30" s="58">
        <f t="shared" si="17"/>
        <v>5.08</v>
      </c>
      <c r="M30" s="52">
        <f t="shared" si="18"/>
        <v>1</v>
      </c>
      <c r="N30" s="52">
        <f t="shared" si="19"/>
        <v>5.08</v>
      </c>
      <c r="O30" s="57"/>
      <c r="P30" s="57"/>
      <c r="Q30" s="59">
        <v>26.0</v>
      </c>
      <c r="R30" s="58">
        <f t="shared" si="9"/>
        <v>2.7</v>
      </c>
      <c r="S30" s="52">
        <f t="shared" si="10"/>
        <v>1</v>
      </c>
      <c r="T30" s="52">
        <f t="shared" si="11"/>
        <v>2.7</v>
      </c>
      <c r="U30" s="60">
        <f t="shared" si="12"/>
        <v>140.4</v>
      </c>
      <c r="V30" s="58">
        <f t="shared" ref="V30:W30" si="27">C30/100</f>
        <v>1</v>
      </c>
      <c r="W30" s="58">
        <f t="shared" si="27"/>
        <v>2</v>
      </c>
      <c r="X30" s="58">
        <f t="shared" si="14"/>
        <v>2.7</v>
      </c>
      <c r="Y30" s="61">
        <f t="shared" si="15"/>
        <v>5.4</v>
      </c>
      <c r="Z30" s="57"/>
      <c r="AA30" s="57"/>
      <c r="AB30" s="57"/>
      <c r="AC30" s="57"/>
      <c r="AD30" s="57"/>
      <c r="AE30" s="57"/>
      <c r="AF30" s="57"/>
      <c r="AG30" s="57"/>
      <c r="AH30" s="57"/>
      <c r="AI30" s="57"/>
      <c r="AJ30" s="57"/>
      <c r="AK30" s="57"/>
      <c r="AL30" s="57"/>
      <c r="AM30" s="57"/>
      <c r="AN30" s="57"/>
      <c r="AO30" s="57"/>
      <c r="AP30" s="57"/>
      <c r="AQ30" s="57"/>
      <c r="AR30" s="57"/>
      <c r="AS30" s="57"/>
    </row>
    <row r="31" ht="27.0" customHeight="1">
      <c r="A31" s="52">
        <v>12.0</v>
      </c>
      <c r="B31" s="62" t="s">
        <v>76</v>
      </c>
      <c r="C31" s="62">
        <v>99.0</v>
      </c>
      <c r="D31" s="62">
        <v>200.0</v>
      </c>
      <c r="E31" s="62">
        <v>270.0</v>
      </c>
      <c r="F31" s="62">
        <f t="shared" si="5"/>
        <v>0</v>
      </c>
      <c r="G31" s="62">
        <f t="shared" si="6"/>
        <v>138.996</v>
      </c>
      <c r="H31" s="63">
        <f t="shared" si="7"/>
        <v>138.996</v>
      </c>
      <c r="I31" s="62">
        <v>2.0</v>
      </c>
      <c r="J31" s="66">
        <f t="shared" si="8"/>
        <v>277.992</v>
      </c>
      <c r="K31" s="57"/>
      <c r="L31" s="58">
        <f t="shared" si="17"/>
        <v>5.08</v>
      </c>
      <c r="M31" s="52">
        <f t="shared" si="18"/>
        <v>2</v>
      </c>
      <c r="N31" s="52">
        <f t="shared" si="19"/>
        <v>10.16</v>
      </c>
      <c r="O31" s="57"/>
      <c r="P31" s="57"/>
      <c r="Q31" s="59">
        <v>26.0</v>
      </c>
      <c r="R31" s="58">
        <f t="shared" si="9"/>
        <v>2.7</v>
      </c>
      <c r="S31" s="52">
        <f t="shared" si="10"/>
        <v>2</v>
      </c>
      <c r="T31" s="52">
        <f t="shared" si="11"/>
        <v>5.4</v>
      </c>
      <c r="U31" s="60">
        <f t="shared" si="12"/>
        <v>138.996</v>
      </c>
      <c r="V31" s="58">
        <f t="shared" ref="V31:W31" si="28">C31/100</f>
        <v>0.99</v>
      </c>
      <c r="W31" s="58">
        <f t="shared" si="28"/>
        <v>2</v>
      </c>
      <c r="X31" s="58">
        <f t="shared" si="14"/>
        <v>5.4</v>
      </c>
      <c r="Y31" s="61">
        <f t="shared" si="15"/>
        <v>10.692</v>
      </c>
      <c r="Z31" s="57"/>
      <c r="AA31" s="57"/>
      <c r="AB31" s="57"/>
      <c r="AC31" s="57"/>
      <c r="AD31" s="57"/>
      <c r="AE31" s="57"/>
      <c r="AF31" s="57"/>
      <c r="AG31" s="57"/>
      <c r="AH31" s="57"/>
      <c r="AI31" s="57"/>
      <c r="AJ31" s="57"/>
      <c r="AK31" s="57"/>
      <c r="AL31" s="57"/>
      <c r="AM31" s="57"/>
      <c r="AN31" s="57"/>
      <c r="AO31" s="57"/>
      <c r="AP31" s="57"/>
      <c r="AQ31" s="57"/>
      <c r="AR31" s="57"/>
      <c r="AS31" s="57"/>
    </row>
    <row r="32" ht="27.0" customHeight="1">
      <c r="A32" s="52">
        <v>13.0</v>
      </c>
      <c r="B32" s="62" t="s">
        <v>76</v>
      </c>
      <c r="C32" s="62">
        <v>99.0</v>
      </c>
      <c r="D32" s="62">
        <v>200.0</v>
      </c>
      <c r="E32" s="62">
        <v>271.0</v>
      </c>
      <c r="F32" s="62">
        <f t="shared" si="5"/>
        <v>0</v>
      </c>
      <c r="G32" s="62">
        <f t="shared" si="6"/>
        <v>139.5108</v>
      </c>
      <c r="H32" s="63">
        <f t="shared" si="7"/>
        <v>139.5108</v>
      </c>
      <c r="I32" s="62">
        <v>1.0</v>
      </c>
      <c r="J32" s="66">
        <f t="shared" si="8"/>
        <v>139.5108</v>
      </c>
      <c r="K32" s="57"/>
      <c r="L32" s="58">
        <f t="shared" si="17"/>
        <v>5.08</v>
      </c>
      <c r="M32" s="52">
        <f t="shared" si="18"/>
        <v>1</v>
      </c>
      <c r="N32" s="52">
        <f t="shared" si="19"/>
        <v>5.08</v>
      </c>
      <c r="O32" s="57"/>
      <c r="P32" s="57"/>
      <c r="Q32" s="59">
        <v>26.0</v>
      </c>
      <c r="R32" s="58">
        <f t="shared" si="9"/>
        <v>2.71</v>
      </c>
      <c r="S32" s="52">
        <f t="shared" si="10"/>
        <v>1</v>
      </c>
      <c r="T32" s="52">
        <f t="shared" si="11"/>
        <v>2.71</v>
      </c>
      <c r="U32" s="60">
        <f t="shared" si="12"/>
        <v>139.5108</v>
      </c>
      <c r="V32" s="58">
        <f t="shared" ref="V32:W32" si="29">C32/100</f>
        <v>0.99</v>
      </c>
      <c r="W32" s="58">
        <f t="shared" si="29"/>
        <v>2</v>
      </c>
      <c r="X32" s="58">
        <f t="shared" si="14"/>
        <v>2.71</v>
      </c>
      <c r="Y32" s="61">
        <f t="shared" si="15"/>
        <v>5.3658</v>
      </c>
      <c r="Z32" s="57"/>
      <c r="AA32" s="57"/>
      <c r="AB32" s="57"/>
      <c r="AC32" s="57"/>
      <c r="AD32" s="57"/>
      <c r="AE32" s="57"/>
      <c r="AF32" s="57"/>
      <c r="AG32" s="57"/>
      <c r="AH32" s="57"/>
      <c r="AI32" s="57"/>
      <c r="AJ32" s="57"/>
      <c r="AK32" s="57"/>
      <c r="AL32" s="57"/>
      <c r="AM32" s="57"/>
      <c r="AN32" s="57"/>
      <c r="AO32" s="57"/>
      <c r="AP32" s="57"/>
      <c r="AQ32" s="57"/>
      <c r="AR32" s="57"/>
      <c r="AS32" s="57"/>
    </row>
    <row r="33" ht="27.0" customHeight="1">
      <c r="A33" s="52">
        <v>14.0</v>
      </c>
      <c r="B33" s="62" t="s">
        <v>76</v>
      </c>
      <c r="C33" s="62">
        <v>95.0</v>
      </c>
      <c r="D33" s="62">
        <v>200.0</v>
      </c>
      <c r="E33" s="62">
        <v>272.0</v>
      </c>
      <c r="F33" s="62">
        <f t="shared" si="5"/>
        <v>0</v>
      </c>
      <c r="G33" s="62">
        <f t="shared" si="6"/>
        <v>134.368</v>
      </c>
      <c r="H33" s="63">
        <f t="shared" si="7"/>
        <v>134.368</v>
      </c>
      <c r="I33" s="62">
        <v>1.0</v>
      </c>
      <c r="J33" s="66">
        <f t="shared" si="8"/>
        <v>134.368</v>
      </c>
      <c r="K33" s="57"/>
      <c r="L33" s="58">
        <f t="shared" si="17"/>
        <v>5.08</v>
      </c>
      <c r="M33" s="52">
        <f t="shared" si="18"/>
        <v>1</v>
      </c>
      <c r="N33" s="52">
        <f t="shared" si="19"/>
        <v>5.08</v>
      </c>
      <c r="O33" s="57"/>
      <c r="P33" s="57"/>
      <c r="Q33" s="59">
        <v>26.0</v>
      </c>
      <c r="R33" s="58">
        <f t="shared" si="9"/>
        <v>2.72</v>
      </c>
      <c r="S33" s="52">
        <f t="shared" si="10"/>
        <v>1</v>
      </c>
      <c r="T33" s="52">
        <f t="shared" si="11"/>
        <v>2.72</v>
      </c>
      <c r="U33" s="60">
        <f t="shared" si="12"/>
        <v>134.368</v>
      </c>
      <c r="V33" s="58">
        <f t="shared" ref="V33:W33" si="30">C33/100</f>
        <v>0.95</v>
      </c>
      <c r="W33" s="58">
        <f t="shared" si="30"/>
        <v>2</v>
      </c>
      <c r="X33" s="58">
        <f t="shared" si="14"/>
        <v>2.72</v>
      </c>
      <c r="Y33" s="61">
        <f t="shared" si="15"/>
        <v>5.168</v>
      </c>
      <c r="Z33" s="57"/>
      <c r="AA33" s="57"/>
      <c r="AB33" s="57"/>
      <c r="AC33" s="57"/>
      <c r="AD33" s="57"/>
      <c r="AE33" s="57"/>
      <c r="AF33" s="57"/>
      <c r="AG33" s="57"/>
      <c r="AH33" s="57"/>
      <c r="AI33" s="57"/>
      <c r="AJ33" s="57"/>
      <c r="AK33" s="57"/>
      <c r="AL33" s="57"/>
      <c r="AM33" s="57"/>
      <c r="AN33" s="57"/>
      <c r="AO33" s="57"/>
      <c r="AP33" s="57"/>
      <c r="AQ33" s="57"/>
      <c r="AR33" s="57"/>
      <c r="AS33" s="57"/>
    </row>
    <row r="34" ht="27.0" customHeight="1">
      <c r="A34" s="52">
        <v>15.0</v>
      </c>
      <c r="B34" s="62" t="s">
        <v>76</v>
      </c>
      <c r="C34" s="62">
        <v>100.0</v>
      </c>
      <c r="D34" s="62">
        <v>200.0</v>
      </c>
      <c r="E34" s="62">
        <v>271.0</v>
      </c>
      <c r="F34" s="62">
        <f t="shared" si="5"/>
        <v>0</v>
      </c>
      <c r="G34" s="62">
        <f t="shared" si="6"/>
        <v>140.92</v>
      </c>
      <c r="H34" s="63">
        <f t="shared" si="7"/>
        <v>140.92</v>
      </c>
      <c r="I34" s="62">
        <v>7.0</v>
      </c>
      <c r="J34" s="66">
        <f t="shared" si="8"/>
        <v>986.44</v>
      </c>
      <c r="K34" s="57"/>
      <c r="L34" s="58">
        <f t="shared" si="17"/>
        <v>5.08</v>
      </c>
      <c r="M34" s="52">
        <f t="shared" si="18"/>
        <v>7</v>
      </c>
      <c r="N34" s="52">
        <f t="shared" si="19"/>
        <v>35.56</v>
      </c>
      <c r="O34" s="57"/>
      <c r="P34" s="57"/>
      <c r="Q34" s="59">
        <v>26.0</v>
      </c>
      <c r="R34" s="58">
        <f t="shared" si="9"/>
        <v>2.71</v>
      </c>
      <c r="S34" s="52">
        <f t="shared" si="10"/>
        <v>7</v>
      </c>
      <c r="T34" s="52">
        <f t="shared" si="11"/>
        <v>18.97</v>
      </c>
      <c r="U34" s="60">
        <f t="shared" si="12"/>
        <v>140.92</v>
      </c>
      <c r="V34" s="58">
        <f t="shared" ref="V34:W34" si="31">C34/100</f>
        <v>1</v>
      </c>
      <c r="W34" s="58">
        <f t="shared" si="31"/>
        <v>2</v>
      </c>
      <c r="X34" s="58">
        <f t="shared" si="14"/>
        <v>18.97</v>
      </c>
      <c r="Y34" s="61">
        <f t="shared" si="15"/>
        <v>37.94</v>
      </c>
      <c r="Z34" s="57"/>
      <c r="AA34" s="57"/>
      <c r="AB34" s="57"/>
      <c r="AC34" s="57"/>
      <c r="AD34" s="57"/>
      <c r="AE34" s="57"/>
      <c r="AF34" s="57"/>
      <c r="AG34" s="57"/>
      <c r="AH34" s="57"/>
      <c r="AI34" s="57"/>
      <c r="AJ34" s="57"/>
      <c r="AK34" s="57"/>
      <c r="AL34" s="57"/>
      <c r="AM34" s="57"/>
      <c r="AN34" s="57"/>
      <c r="AO34" s="57"/>
      <c r="AP34" s="57"/>
      <c r="AQ34" s="57"/>
      <c r="AR34" s="57"/>
      <c r="AS34" s="57"/>
    </row>
    <row r="35" ht="27.0" customHeight="1">
      <c r="A35" s="52">
        <v>16.0</v>
      </c>
      <c r="B35" s="62" t="s">
        <v>76</v>
      </c>
      <c r="C35" s="62">
        <v>96.0</v>
      </c>
      <c r="D35" s="62">
        <v>200.0</v>
      </c>
      <c r="E35" s="62">
        <v>272.0</v>
      </c>
      <c r="F35" s="62">
        <f t="shared" si="5"/>
        <v>0</v>
      </c>
      <c r="G35" s="62">
        <f t="shared" si="6"/>
        <v>135.7824</v>
      </c>
      <c r="H35" s="63">
        <f t="shared" si="7"/>
        <v>135.7824</v>
      </c>
      <c r="I35" s="62">
        <v>1.0</v>
      </c>
      <c r="J35" s="66">
        <f t="shared" si="8"/>
        <v>135.7824</v>
      </c>
      <c r="K35" s="57"/>
      <c r="L35" s="58">
        <f t="shared" si="17"/>
        <v>5.08</v>
      </c>
      <c r="M35" s="52">
        <f t="shared" si="18"/>
        <v>1</v>
      </c>
      <c r="N35" s="52">
        <f t="shared" si="19"/>
        <v>5.08</v>
      </c>
      <c r="O35" s="57"/>
      <c r="P35" s="57"/>
      <c r="Q35" s="59">
        <v>26.0</v>
      </c>
      <c r="R35" s="58">
        <f t="shared" si="9"/>
        <v>2.72</v>
      </c>
      <c r="S35" s="52">
        <f t="shared" si="10"/>
        <v>1</v>
      </c>
      <c r="T35" s="52">
        <f t="shared" si="11"/>
        <v>2.72</v>
      </c>
      <c r="U35" s="60">
        <f t="shared" si="12"/>
        <v>135.7824</v>
      </c>
      <c r="V35" s="58">
        <f t="shared" ref="V35:W35" si="32">C35/100</f>
        <v>0.96</v>
      </c>
      <c r="W35" s="58">
        <f t="shared" si="32"/>
        <v>2</v>
      </c>
      <c r="X35" s="58">
        <f t="shared" si="14"/>
        <v>2.72</v>
      </c>
      <c r="Y35" s="61">
        <f t="shared" si="15"/>
        <v>5.2224</v>
      </c>
      <c r="Z35" s="57"/>
      <c r="AA35" s="57"/>
      <c r="AB35" s="57"/>
      <c r="AC35" s="57"/>
      <c r="AD35" s="57"/>
      <c r="AE35" s="57"/>
      <c r="AF35" s="57"/>
      <c r="AG35" s="57"/>
      <c r="AH35" s="57"/>
      <c r="AI35" s="57"/>
      <c r="AJ35" s="57"/>
      <c r="AK35" s="57"/>
      <c r="AL35" s="57"/>
      <c r="AM35" s="57"/>
      <c r="AN35" s="57"/>
      <c r="AO35" s="57"/>
      <c r="AP35" s="57"/>
      <c r="AQ35" s="57"/>
      <c r="AR35" s="57"/>
      <c r="AS35" s="57"/>
    </row>
    <row r="36" ht="27.0" customHeight="1">
      <c r="A36" s="52">
        <v>17.0</v>
      </c>
      <c r="B36" s="62" t="s">
        <v>76</v>
      </c>
      <c r="C36" s="62">
        <v>100.0</v>
      </c>
      <c r="D36" s="62">
        <v>200.0</v>
      </c>
      <c r="E36" s="62">
        <v>272.0</v>
      </c>
      <c r="F36" s="62">
        <f t="shared" si="5"/>
        <v>0</v>
      </c>
      <c r="G36" s="62">
        <f t="shared" si="6"/>
        <v>141.44</v>
      </c>
      <c r="H36" s="63">
        <f t="shared" si="7"/>
        <v>141.44</v>
      </c>
      <c r="I36" s="62">
        <v>10.0</v>
      </c>
      <c r="J36" s="66">
        <f t="shared" si="8"/>
        <v>1414.4</v>
      </c>
      <c r="K36" s="57"/>
      <c r="L36" s="58">
        <f t="shared" si="17"/>
        <v>5.08</v>
      </c>
      <c r="M36" s="52">
        <f t="shared" si="18"/>
        <v>10</v>
      </c>
      <c r="N36" s="52">
        <f t="shared" si="19"/>
        <v>50.8</v>
      </c>
      <c r="O36" s="57"/>
      <c r="P36" s="57"/>
      <c r="Q36" s="59">
        <v>26.0</v>
      </c>
      <c r="R36" s="58">
        <f t="shared" si="9"/>
        <v>2.72</v>
      </c>
      <c r="S36" s="52">
        <f t="shared" si="10"/>
        <v>10</v>
      </c>
      <c r="T36" s="52">
        <f t="shared" si="11"/>
        <v>27.2</v>
      </c>
      <c r="U36" s="60">
        <f t="shared" si="12"/>
        <v>141.44</v>
      </c>
      <c r="V36" s="58">
        <f t="shared" ref="V36:W36" si="33">C36/100</f>
        <v>1</v>
      </c>
      <c r="W36" s="58">
        <f t="shared" si="33"/>
        <v>2</v>
      </c>
      <c r="X36" s="58">
        <f t="shared" si="14"/>
        <v>27.2</v>
      </c>
      <c r="Y36" s="61">
        <f t="shared" si="15"/>
        <v>54.4</v>
      </c>
      <c r="Z36" s="57"/>
      <c r="AA36" s="57"/>
      <c r="AB36" s="57"/>
      <c r="AC36" s="57"/>
      <c r="AD36" s="57"/>
      <c r="AE36" s="57"/>
      <c r="AF36" s="57"/>
      <c r="AG36" s="57"/>
      <c r="AH36" s="57"/>
      <c r="AI36" s="57"/>
      <c r="AJ36" s="57"/>
      <c r="AK36" s="57"/>
      <c r="AL36" s="57"/>
      <c r="AM36" s="57"/>
      <c r="AN36" s="57"/>
      <c r="AO36" s="57"/>
      <c r="AP36" s="57"/>
      <c r="AQ36" s="57"/>
      <c r="AR36" s="57"/>
      <c r="AS36" s="57"/>
    </row>
    <row r="37" ht="27.0" customHeight="1">
      <c r="A37" s="52">
        <v>18.0</v>
      </c>
      <c r="B37" s="62" t="s">
        <v>76</v>
      </c>
      <c r="C37" s="62">
        <v>102.0</v>
      </c>
      <c r="D37" s="62">
        <v>200.0</v>
      </c>
      <c r="E37" s="62">
        <v>272.0</v>
      </c>
      <c r="F37" s="62">
        <f t="shared" si="5"/>
        <v>0</v>
      </c>
      <c r="G37" s="62">
        <f t="shared" si="6"/>
        <v>144.2688</v>
      </c>
      <c r="H37" s="63">
        <f t="shared" si="7"/>
        <v>144.2688</v>
      </c>
      <c r="I37" s="62">
        <v>3.0</v>
      </c>
      <c r="J37" s="66">
        <f t="shared" si="8"/>
        <v>432.8064</v>
      </c>
      <c r="K37" s="57"/>
      <c r="L37" s="31">
        <f t="shared" si="17"/>
        <v>5.08</v>
      </c>
      <c r="M37" s="67">
        <f t="shared" si="18"/>
        <v>3</v>
      </c>
      <c r="N37" s="67">
        <f t="shared" si="19"/>
        <v>15.24</v>
      </c>
      <c r="O37" s="57"/>
      <c r="P37" s="57"/>
      <c r="Q37" s="59">
        <v>26.0</v>
      </c>
      <c r="R37" s="58">
        <f t="shared" si="9"/>
        <v>2.72</v>
      </c>
      <c r="S37" s="52">
        <f t="shared" si="10"/>
        <v>3</v>
      </c>
      <c r="T37" s="52">
        <f t="shared" si="11"/>
        <v>8.16</v>
      </c>
      <c r="U37" s="60">
        <f t="shared" si="12"/>
        <v>144.2688</v>
      </c>
      <c r="V37" s="58">
        <f t="shared" ref="V37:W37" si="34">C37/100</f>
        <v>1.02</v>
      </c>
      <c r="W37" s="58">
        <f t="shared" si="34"/>
        <v>2</v>
      </c>
      <c r="X37" s="58">
        <f t="shared" si="14"/>
        <v>8.16</v>
      </c>
      <c r="Y37" s="61">
        <f t="shared" si="15"/>
        <v>16.6464</v>
      </c>
      <c r="Z37" s="57"/>
      <c r="AA37" s="57"/>
      <c r="AB37" s="57"/>
      <c r="AC37" s="57"/>
      <c r="AD37" s="57"/>
      <c r="AE37" s="57"/>
      <c r="AF37" s="57"/>
      <c r="AG37" s="57"/>
      <c r="AH37" s="57"/>
      <c r="AI37" s="57"/>
      <c r="AJ37" s="57"/>
      <c r="AK37" s="57"/>
      <c r="AL37" s="57"/>
      <c r="AM37" s="57"/>
      <c r="AN37" s="57"/>
      <c r="AO37" s="57"/>
      <c r="AP37" s="57"/>
      <c r="AQ37" s="57"/>
      <c r="AR37" s="57"/>
      <c r="AS37" s="57"/>
    </row>
    <row r="38" ht="27.0" customHeight="1">
      <c r="A38" s="52">
        <v>19.0</v>
      </c>
      <c r="B38" s="62" t="s">
        <v>76</v>
      </c>
      <c r="C38" s="62">
        <v>101.0</v>
      </c>
      <c r="D38" s="62">
        <v>200.0</v>
      </c>
      <c r="E38" s="62">
        <v>271.0</v>
      </c>
      <c r="F38" s="62">
        <f t="shared" si="5"/>
        <v>0</v>
      </c>
      <c r="G38" s="62">
        <f t="shared" si="6"/>
        <v>142.3292</v>
      </c>
      <c r="H38" s="63">
        <f t="shared" si="7"/>
        <v>142.3292</v>
      </c>
      <c r="I38" s="62">
        <v>6.0</v>
      </c>
      <c r="J38" s="66">
        <f t="shared" si="8"/>
        <v>853.9752</v>
      </c>
      <c r="K38" s="57"/>
      <c r="L38" s="31"/>
      <c r="M38" s="67">
        <f t="shared" si="18"/>
        <v>6</v>
      </c>
      <c r="N38" s="67"/>
      <c r="O38" s="57"/>
      <c r="P38" s="57"/>
      <c r="Q38" s="59">
        <v>26.0</v>
      </c>
      <c r="R38" s="58">
        <f t="shared" si="9"/>
        <v>2.71</v>
      </c>
      <c r="S38" s="52">
        <f t="shared" si="10"/>
        <v>6</v>
      </c>
      <c r="T38" s="52">
        <f t="shared" si="11"/>
        <v>16.26</v>
      </c>
      <c r="U38" s="60">
        <f t="shared" si="12"/>
        <v>142.3292</v>
      </c>
      <c r="V38" s="58">
        <f t="shared" ref="V38:W38" si="35">C38/100</f>
        <v>1.01</v>
      </c>
      <c r="W38" s="58">
        <f t="shared" si="35"/>
        <v>2</v>
      </c>
      <c r="X38" s="58">
        <f t="shared" si="14"/>
        <v>16.26</v>
      </c>
      <c r="Y38" s="61">
        <f t="shared" si="15"/>
        <v>32.8452</v>
      </c>
      <c r="Z38" s="57"/>
      <c r="AA38" s="57"/>
      <c r="AB38" s="57"/>
      <c r="AC38" s="57"/>
      <c r="AD38" s="57"/>
      <c r="AE38" s="57"/>
      <c r="AF38" s="57"/>
      <c r="AG38" s="57"/>
      <c r="AH38" s="57"/>
      <c r="AI38" s="57"/>
      <c r="AJ38" s="57"/>
      <c r="AK38" s="57"/>
      <c r="AL38" s="57"/>
      <c r="AM38" s="57"/>
      <c r="AN38" s="57"/>
      <c r="AO38" s="57"/>
      <c r="AP38" s="57"/>
      <c r="AQ38" s="57"/>
      <c r="AR38" s="57"/>
      <c r="AS38" s="57"/>
    </row>
    <row r="39" ht="27.0" customHeight="1">
      <c r="A39" s="52">
        <v>20.0</v>
      </c>
      <c r="B39" s="62" t="s">
        <v>76</v>
      </c>
      <c r="C39" s="62">
        <v>102.0</v>
      </c>
      <c r="D39" s="62">
        <v>200.0</v>
      </c>
      <c r="E39" s="62">
        <v>272.0</v>
      </c>
      <c r="F39" s="62">
        <f t="shared" si="5"/>
        <v>0</v>
      </c>
      <c r="G39" s="62">
        <f t="shared" si="6"/>
        <v>144.2688</v>
      </c>
      <c r="H39" s="63">
        <f t="shared" si="7"/>
        <v>144.2688</v>
      </c>
      <c r="I39" s="62">
        <v>1.0</v>
      </c>
      <c r="J39" s="66">
        <f t="shared" si="8"/>
        <v>144.2688</v>
      </c>
      <c r="K39" s="57"/>
      <c r="L39" s="31"/>
      <c r="M39" s="67">
        <f t="shared" si="18"/>
        <v>1</v>
      </c>
      <c r="N39" s="67"/>
      <c r="O39" s="57"/>
      <c r="P39" s="57"/>
      <c r="Q39" s="59">
        <v>26.0</v>
      </c>
      <c r="R39" s="58">
        <f t="shared" si="9"/>
        <v>2.72</v>
      </c>
      <c r="S39" s="52">
        <f t="shared" si="10"/>
        <v>1</v>
      </c>
      <c r="T39" s="52">
        <f t="shared" si="11"/>
        <v>2.72</v>
      </c>
      <c r="U39" s="60">
        <f t="shared" si="12"/>
        <v>144.2688</v>
      </c>
      <c r="V39" s="58">
        <f t="shared" ref="V39:W39" si="36">C39/100</f>
        <v>1.02</v>
      </c>
      <c r="W39" s="58">
        <f t="shared" si="36"/>
        <v>2</v>
      </c>
      <c r="X39" s="58">
        <f t="shared" si="14"/>
        <v>2.72</v>
      </c>
      <c r="Y39" s="61">
        <f t="shared" si="15"/>
        <v>5.5488</v>
      </c>
      <c r="Z39" s="57"/>
      <c r="AA39" s="57"/>
      <c r="AB39" s="57"/>
      <c r="AC39" s="57"/>
      <c r="AD39" s="57"/>
      <c r="AE39" s="57"/>
      <c r="AF39" s="57"/>
      <c r="AG39" s="57"/>
      <c r="AH39" s="57"/>
      <c r="AI39" s="57"/>
      <c r="AJ39" s="57"/>
      <c r="AK39" s="57"/>
      <c r="AL39" s="57"/>
      <c r="AM39" s="57"/>
      <c r="AN39" s="57"/>
      <c r="AO39" s="57"/>
      <c r="AP39" s="57"/>
      <c r="AQ39" s="57"/>
      <c r="AR39" s="57"/>
      <c r="AS39" s="57"/>
    </row>
    <row r="40" ht="27.0" customHeight="1">
      <c r="A40" s="52">
        <v>21.0</v>
      </c>
      <c r="B40" s="62" t="s">
        <v>76</v>
      </c>
      <c r="C40" s="62">
        <v>102.0</v>
      </c>
      <c r="D40" s="62">
        <v>200.0</v>
      </c>
      <c r="E40" s="62">
        <v>271.0</v>
      </c>
      <c r="F40" s="62">
        <f t="shared" si="5"/>
        <v>0</v>
      </c>
      <c r="G40" s="62">
        <f t="shared" si="6"/>
        <v>143.7384</v>
      </c>
      <c r="H40" s="63">
        <f t="shared" si="7"/>
        <v>143.7384</v>
      </c>
      <c r="I40" s="62">
        <v>1.0</v>
      </c>
      <c r="J40" s="66">
        <f t="shared" si="8"/>
        <v>143.7384</v>
      </c>
      <c r="K40" s="57"/>
      <c r="L40" s="31"/>
      <c r="M40" s="67">
        <f t="shared" si="18"/>
        <v>1</v>
      </c>
      <c r="N40" s="67"/>
      <c r="O40" s="57"/>
      <c r="P40" s="57"/>
      <c r="Q40" s="59">
        <v>26.0</v>
      </c>
      <c r="R40" s="58">
        <f t="shared" si="9"/>
        <v>2.71</v>
      </c>
      <c r="S40" s="52">
        <f t="shared" si="10"/>
        <v>1</v>
      </c>
      <c r="T40" s="52">
        <f t="shared" si="11"/>
        <v>2.71</v>
      </c>
      <c r="U40" s="60">
        <f t="shared" si="12"/>
        <v>143.7384</v>
      </c>
      <c r="V40" s="58">
        <f t="shared" ref="V40:W40" si="37">C40/100</f>
        <v>1.02</v>
      </c>
      <c r="W40" s="58">
        <f t="shared" si="37"/>
        <v>2</v>
      </c>
      <c r="X40" s="58">
        <f t="shared" si="14"/>
        <v>2.71</v>
      </c>
      <c r="Y40" s="61">
        <f t="shared" si="15"/>
        <v>5.5284</v>
      </c>
      <c r="Z40" s="57"/>
      <c r="AA40" s="57"/>
      <c r="AB40" s="57"/>
      <c r="AC40" s="57"/>
      <c r="AD40" s="57"/>
      <c r="AE40" s="57"/>
      <c r="AF40" s="57"/>
      <c r="AG40" s="57"/>
      <c r="AH40" s="57"/>
      <c r="AI40" s="57"/>
      <c r="AJ40" s="57"/>
      <c r="AK40" s="57"/>
      <c r="AL40" s="57"/>
      <c r="AM40" s="57"/>
      <c r="AN40" s="57"/>
      <c r="AO40" s="57"/>
      <c r="AP40" s="57"/>
      <c r="AQ40" s="57"/>
      <c r="AR40" s="57"/>
      <c r="AS40" s="57"/>
    </row>
    <row r="41" ht="27.0" customHeight="1">
      <c r="A41" s="52">
        <v>22.0</v>
      </c>
      <c r="B41" s="62" t="s">
        <v>76</v>
      </c>
      <c r="C41" s="62">
        <v>96.0</v>
      </c>
      <c r="D41" s="62">
        <v>200.0</v>
      </c>
      <c r="E41" s="62">
        <v>271.0</v>
      </c>
      <c r="F41" s="62">
        <f t="shared" si="5"/>
        <v>0</v>
      </c>
      <c r="G41" s="62">
        <f t="shared" si="6"/>
        <v>135.2832</v>
      </c>
      <c r="H41" s="63">
        <f t="shared" si="7"/>
        <v>135.2832</v>
      </c>
      <c r="I41" s="62">
        <v>1.0</v>
      </c>
      <c r="J41" s="66">
        <f t="shared" si="8"/>
        <v>135.2832</v>
      </c>
      <c r="K41" s="57"/>
      <c r="L41" s="31"/>
      <c r="M41" s="67"/>
      <c r="N41" s="67"/>
      <c r="O41" s="57"/>
      <c r="P41" s="57"/>
      <c r="Q41" s="59">
        <v>26.0</v>
      </c>
      <c r="R41" s="58">
        <f t="shared" si="9"/>
        <v>2.71</v>
      </c>
      <c r="S41" s="52">
        <f t="shared" si="10"/>
        <v>1</v>
      </c>
      <c r="T41" s="52">
        <f t="shared" si="11"/>
        <v>2.71</v>
      </c>
      <c r="U41" s="60">
        <f t="shared" si="12"/>
        <v>135.2832</v>
      </c>
      <c r="V41" s="58">
        <f t="shared" ref="V41:W41" si="38">C41/100</f>
        <v>0.96</v>
      </c>
      <c r="W41" s="58">
        <f t="shared" si="38"/>
        <v>2</v>
      </c>
      <c r="X41" s="58">
        <f t="shared" si="14"/>
        <v>2.71</v>
      </c>
      <c r="Y41" s="61">
        <f t="shared" si="15"/>
        <v>5.2032</v>
      </c>
      <c r="Z41" s="57"/>
      <c r="AA41" s="57"/>
      <c r="AB41" s="57"/>
      <c r="AC41" s="57"/>
      <c r="AD41" s="57"/>
      <c r="AE41" s="57"/>
      <c r="AF41" s="57"/>
      <c r="AG41" s="57"/>
      <c r="AH41" s="57"/>
      <c r="AI41" s="57"/>
      <c r="AJ41" s="57"/>
      <c r="AK41" s="57"/>
      <c r="AL41" s="57"/>
      <c r="AM41" s="57"/>
      <c r="AN41" s="57"/>
      <c r="AO41" s="57"/>
      <c r="AP41" s="57"/>
      <c r="AQ41" s="57"/>
      <c r="AR41" s="57"/>
      <c r="AS41" s="57"/>
    </row>
    <row r="42" ht="27.0" customHeight="1">
      <c r="A42" s="52">
        <v>23.0</v>
      </c>
      <c r="B42" s="62" t="s">
        <v>76</v>
      </c>
      <c r="C42" s="62">
        <v>101.0</v>
      </c>
      <c r="D42" s="62">
        <v>200.0</v>
      </c>
      <c r="E42" s="62">
        <v>272.0</v>
      </c>
      <c r="F42" s="62">
        <f t="shared" si="5"/>
        <v>0</v>
      </c>
      <c r="G42" s="62">
        <f t="shared" si="6"/>
        <v>142.8544</v>
      </c>
      <c r="H42" s="63">
        <f t="shared" si="7"/>
        <v>142.8544</v>
      </c>
      <c r="I42" s="62">
        <v>3.0</v>
      </c>
      <c r="J42" s="66">
        <f t="shared" si="8"/>
        <v>428.5632</v>
      </c>
      <c r="K42" s="57"/>
      <c r="L42" s="31"/>
      <c r="M42" s="67"/>
      <c r="N42" s="67"/>
      <c r="O42" s="57"/>
      <c r="P42" s="57"/>
      <c r="Q42" s="59">
        <v>26.0</v>
      </c>
      <c r="R42" s="58">
        <f t="shared" si="9"/>
        <v>2.72</v>
      </c>
      <c r="S42" s="52">
        <f t="shared" si="10"/>
        <v>3</v>
      </c>
      <c r="T42" s="52">
        <f t="shared" si="11"/>
        <v>8.16</v>
      </c>
      <c r="U42" s="60">
        <f t="shared" si="12"/>
        <v>142.8544</v>
      </c>
      <c r="V42" s="58">
        <f t="shared" ref="V42:W42" si="39">C42/100</f>
        <v>1.01</v>
      </c>
      <c r="W42" s="58">
        <f t="shared" si="39"/>
        <v>2</v>
      </c>
      <c r="X42" s="58">
        <f t="shared" si="14"/>
        <v>8.16</v>
      </c>
      <c r="Y42" s="61">
        <f t="shared" si="15"/>
        <v>16.4832</v>
      </c>
      <c r="Z42" s="57"/>
      <c r="AA42" s="57"/>
      <c r="AB42" s="57"/>
      <c r="AC42" s="57"/>
      <c r="AD42" s="57"/>
      <c r="AE42" s="57"/>
      <c r="AF42" s="57"/>
      <c r="AG42" s="57"/>
      <c r="AH42" s="57"/>
      <c r="AI42" s="57"/>
      <c r="AJ42" s="57"/>
      <c r="AK42" s="57"/>
      <c r="AL42" s="57"/>
      <c r="AM42" s="57"/>
      <c r="AN42" s="57"/>
      <c r="AO42" s="57"/>
      <c r="AP42" s="57"/>
      <c r="AQ42" s="57"/>
      <c r="AR42" s="57"/>
      <c r="AS42" s="57"/>
    </row>
    <row r="43" ht="27.0" customHeight="1">
      <c r="A43" s="52">
        <v>24.0</v>
      </c>
      <c r="B43" s="62" t="s">
        <v>76</v>
      </c>
      <c r="C43" s="62">
        <v>97.0</v>
      </c>
      <c r="D43" s="62">
        <v>200.0</v>
      </c>
      <c r="E43" s="62">
        <v>271.0</v>
      </c>
      <c r="F43" s="62">
        <f t="shared" si="5"/>
        <v>0</v>
      </c>
      <c r="G43" s="62">
        <f t="shared" si="6"/>
        <v>136.6924</v>
      </c>
      <c r="H43" s="63">
        <f t="shared" si="7"/>
        <v>136.6924</v>
      </c>
      <c r="I43" s="62">
        <v>1.0</v>
      </c>
      <c r="J43" s="66">
        <f t="shared" si="8"/>
        <v>136.6924</v>
      </c>
      <c r="K43" s="57"/>
      <c r="L43" s="31"/>
      <c r="M43" s="67"/>
      <c r="N43" s="67"/>
      <c r="O43" s="57"/>
      <c r="P43" s="57"/>
      <c r="Q43" s="59">
        <v>26.0</v>
      </c>
      <c r="R43" s="58">
        <f t="shared" si="9"/>
        <v>2.71</v>
      </c>
      <c r="S43" s="52">
        <f t="shared" si="10"/>
        <v>1</v>
      </c>
      <c r="T43" s="52">
        <f t="shared" si="11"/>
        <v>2.71</v>
      </c>
      <c r="U43" s="60">
        <f t="shared" si="12"/>
        <v>136.6924</v>
      </c>
      <c r="V43" s="58">
        <f t="shared" ref="V43:W43" si="40">C43/100</f>
        <v>0.97</v>
      </c>
      <c r="W43" s="58">
        <f t="shared" si="40"/>
        <v>2</v>
      </c>
      <c r="X43" s="58">
        <f t="shared" si="14"/>
        <v>2.71</v>
      </c>
      <c r="Y43" s="61">
        <f t="shared" si="15"/>
        <v>5.2574</v>
      </c>
      <c r="Z43" s="57"/>
      <c r="AA43" s="57"/>
      <c r="AB43" s="57"/>
      <c r="AC43" s="57"/>
      <c r="AD43" s="57"/>
      <c r="AE43" s="57"/>
      <c r="AF43" s="57"/>
      <c r="AG43" s="57"/>
      <c r="AH43" s="57"/>
      <c r="AI43" s="57"/>
      <c r="AJ43" s="57"/>
      <c r="AK43" s="57"/>
      <c r="AL43" s="57"/>
      <c r="AM43" s="57"/>
      <c r="AN43" s="57"/>
      <c r="AO43" s="57"/>
      <c r="AP43" s="57"/>
      <c r="AQ43" s="57"/>
      <c r="AR43" s="57"/>
      <c r="AS43" s="57"/>
    </row>
    <row r="44" ht="27.0" customHeight="1">
      <c r="A44" s="52">
        <v>25.0</v>
      </c>
      <c r="B44" s="62" t="s">
        <v>76</v>
      </c>
      <c r="C44" s="62">
        <v>99.0</v>
      </c>
      <c r="D44" s="62">
        <v>200.0</v>
      </c>
      <c r="E44" s="62">
        <v>272.0</v>
      </c>
      <c r="F44" s="62">
        <f t="shared" si="5"/>
        <v>0</v>
      </c>
      <c r="G44" s="62">
        <f t="shared" si="6"/>
        <v>140.0256</v>
      </c>
      <c r="H44" s="63">
        <f t="shared" si="7"/>
        <v>140.0256</v>
      </c>
      <c r="I44" s="62">
        <v>1.0</v>
      </c>
      <c r="J44" s="66">
        <f t="shared" si="8"/>
        <v>140.0256</v>
      </c>
      <c r="K44" s="57"/>
      <c r="L44" s="31"/>
      <c r="M44" s="67"/>
      <c r="N44" s="67"/>
      <c r="O44" s="57"/>
      <c r="P44" s="57"/>
      <c r="Q44" s="59">
        <v>26.0</v>
      </c>
      <c r="R44" s="58">
        <f t="shared" si="9"/>
        <v>2.72</v>
      </c>
      <c r="S44" s="52">
        <f t="shared" si="10"/>
        <v>1</v>
      </c>
      <c r="T44" s="52">
        <f t="shared" si="11"/>
        <v>2.72</v>
      </c>
      <c r="U44" s="60">
        <f t="shared" si="12"/>
        <v>140.0256</v>
      </c>
      <c r="V44" s="58">
        <f t="shared" ref="V44:W44" si="41">C44/100</f>
        <v>0.99</v>
      </c>
      <c r="W44" s="58">
        <f t="shared" si="41"/>
        <v>2</v>
      </c>
      <c r="X44" s="58">
        <f t="shared" si="14"/>
        <v>2.72</v>
      </c>
      <c r="Y44" s="61">
        <f t="shared" si="15"/>
        <v>5.3856</v>
      </c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</row>
    <row r="45" ht="27.0" customHeight="1">
      <c r="A45" s="52">
        <v>26.0</v>
      </c>
      <c r="B45" s="62" t="s">
        <v>76</v>
      </c>
      <c r="C45" s="62">
        <v>97.0</v>
      </c>
      <c r="D45" s="62">
        <v>200.0</v>
      </c>
      <c r="E45" s="62">
        <v>272.0</v>
      </c>
      <c r="F45" s="62">
        <f t="shared" si="5"/>
        <v>0</v>
      </c>
      <c r="G45" s="62">
        <f t="shared" si="6"/>
        <v>137.1968</v>
      </c>
      <c r="H45" s="63">
        <f t="shared" si="7"/>
        <v>137.1968</v>
      </c>
      <c r="I45" s="62">
        <v>2.0</v>
      </c>
      <c r="J45" s="66">
        <f t="shared" si="8"/>
        <v>274.3936</v>
      </c>
      <c r="K45" s="57"/>
      <c r="L45" s="31"/>
      <c r="M45" s="67"/>
      <c r="N45" s="67"/>
      <c r="O45" s="57"/>
      <c r="P45" s="57"/>
      <c r="Q45" s="59">
        <v>26.0</v>
      </c>
      <c r="R45" s="58">
        <f t="shared" si="9"/>
        <v>2.72</v>
      </c>
      <c r="S45" s="52">
        <f t="shared" si="10"/>
        <v>2</v>
      </c>
      <c r="T45" s="52">
        <f t="shared" si="11"/>
        <v>5.44</v>
      </c>
      <c r="U45" s="60">
        <f t="shared" si="12"/>
        <v>137.1968</v>
      </c>
      <c r="V45" s="58">
        <f t="shared" ref="V45:W45" si="42">C45/100</f>
        <v>0.97</v>
      </c>
      <c r="W45" s="58">
        <f t="shared" si="42"/>
        <v>2</v>
      </c>
      <c r="X45" s="58">
        <f t="shared" si="14"/>
        <v>5.44</v>
      </c>
      <c r="Y45" s="61">
        <f t="shared" si="15"/>
        <v>10.5536</v>
      </c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</row>
    <row r="46" ht="27.0" customHeight="1">
      <c r="A46" s="52">
        <v>27.0</v>
      </c>
      <c r="B46" s="53" t="s">
        <v>64</v>
      </c>
      <c r="C46" s="54">
        <v>80.0</v>
      </c>
      <c r="D46" s="54">
        <v>200.0</v>
      </c>
      <c r="E46" s="54">
        <v>157.0</v>
      </c>
      <c r="F46" s="54">
        <f t="shared" si="5"/>
        <v>0.8</v>
      </c>
      <c r="G46" s="54">
        <f t="shared" si="6"/>
        <v>47.728</v>
      </c>
      <c r="H46" s="55">
        <f t="shared" si="7"/>
        <v>38.1824</v>
      </c>
      <c r="I46" s="54">
        <v>1.0</v>
      </c>
      <c r="J46" s="66">
        <f t="shared" si="8"/>
        <v>38.1824</v>
      </c>
      <c r="K46" s="57"/>
      <c r="L46" s="31"/>
      <c r="M46" s="67"/>
      <c r="N46" s="67"/>
      <c r="O46" s="57"/>
      <c r="P46" s="57"/>
      <c r="Q46" s="71">
        <v>19.0</v>
      </c>
      <c r="R46" s="58">
        <f t="shared" si="9"/>
        <v>1.57</v>
      </c>
      <c r="S46" s="52">
        <f t="shared" si="10"/>
        <v>1</v>
      </c>
      <c r="T46" s="52">
        <f t="shared" si="11"/>
        <v>1.57</v>
      </c>
      <c r="U46" s="60">
        <f t="shared" si="12"/>
        <v>47.728</v>
      </c>
      <c r="V46" s="58">
        <f t="shared" ref="V46:W46" si="43">C46/100</f>
        <v>0.8</v>
      </c>
      <c r="W46" s="58">
        <f t="shared" si="43"/>
        <v>2</v>
      </c>
      <c r="X46" s="58">
        <f t="shared" si="14"/>
        <v>1.57</v>
      </c>
      <c r="Y46" s="61">
        <f t="shared" si="15"/>
        <v>2.512</v>
      </c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</row>
    <row r="47" ht="27.0" customHeight="1">
      <c r="A47" s="52">
        <v>28.0</v>
      </c>
      <c r="B47" s="62" t="s">
        <v>61</v>
      </c>
      <c r="C47" s="62">
        <v>103.0</v>
      </c>
      <c r="D47" s="62">
        <v>200.0</v>
      </c>
      <c r="E47" s="62">
        <v>271.0</v>
      </c>
      <c r="F47" s="62">
        <f t="shared" si="5"/>
        <v>0</v>
      </c>
      <c r="G47" s="62">
        <f t="shared" si="6"/>
        <v>106.0694</v>
      </c>
      <c r="H47" s="63">
        <f t="shared" si="7"/>
        <v>106.0694</v>
      </c>
      <c r="I47" s="62">
        <v>11.0</v>
      </c>
      <c r="J47" s="68">
        <f t="shared" si="8"/>
        <v>1166.7634</v>
      </c>
      <c r="K47" s="1"/>
      <c r="L47" s="69"/>
      <c r="M47" s="70"/>
      <c r="N47" s="70"/>
      <c r="O47" s="1"/>
      <c r="P47" s="1"/>
      <c r="Q47" s="71">
        <v>19.0</v>
      </c>
      <c r="R47" s="58">
        <f t="shared" si="9"/>
        <v>2.71</v>
      </c>
      <c r="S47" s="52">
        <f t="shared" si="10"/>
        <v>11</v>
      </c>
      <c r="T47" s="52">
        <f t="shared" si="11"/>
        <v>29.81</v>
      </c>
      <c r="U47" s="60">
        <f t="shared" si="12"/>
        <v>106.0694</v>
      </c>
      <c r="V47" s="58">
        <f t="shared" ref="V47:W47" si="44">C47/100</f>
        <v>1.03</v>
      </c>
      <c r="W47" s="58">
        <f t="shared" si="44"/>
        <v>2</v>
      </c>
      <c r="X47" s="58">
        <f t="shared" si="14"/>
        <v>29.81</v>
      </c>
      <c r="Y47" s="61">
        <f t="shared" si="15"/>
        <v>61.4086</v>
      </c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</row>
    <row r="48" ht="27.0" customHeight="1">
      <c r="A48" s="52">
        <v>29.0</v>
      </c>
      <c r="B48" s="62" t="s">
        <v>61</v>
      </c>
      <c r="C48" s="62">
        <v>102.0</v>
      </c>
      <c r="D48" s="62">
        <v>200.0</v>
      </c>
      <c r="E48" s="62">
        <v>272.0</v>
      </c>
      <c r="F48" s="62">
        <f t="shared" si="5"/>
        <v>0</v>
      </c>
      <c r="G48" s="62">
        <f t="shared" si="6"/>
        <v>105.4272</v>
      </c>
      <c r="H48" s="63">
        <f t="shared" si="7"/>
        <v>105.4272</v>
      </c>
      <c r="I48" s="62">
        <v>16.0</v>
      </c>
      <c r="J48" s="68">
        <f t="shared" si="8"/>
        <v>1686.8352</v>
      </c>
      <c r="K48" s="1"/>
      <c r="L48" s="69"/>
      <c r="M48" s="70"/>
      <c r="N48" s="70"/>
      <c r="O48" s="1"/>
      <c r="P48" s="1"/>
      <c r="Q48" s="71">
        <v>19.0</v>
      </c>
      <c r="R48" s="58">
        <f t="shared" si="9"/>
        <v>2.72</v>
      </c>
      <c r="S48" s="52">
        <f t="shared" si="10"/>
        <v>16</v>
      </c>
      <c r="T48" s="52">
        <f t="shared" si="11"/>
        <v>43.52</v>
      </c>
      <c r="U48" s="60">
        <f t="shared" si="12"/>
        <v>105.4272</v>
      </c>
      <c r="V48" s="58">
        <f t="shared" ref="V48:W48" si="45">C48/100</f>
        <v>1.02</v>
      </c>
      <c r="W48" s="58">
        <f t="shared" si="45"/>
        <v>2</v>
      </c>
      <c r="X48" s="58">
        <f t="shared" si="14"/>
        <v>43.52</v>
      </c>
      <c r="Y48" s="61">
        <f t="shared" si="15"/>
        <v>88.7808</v>
      </c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</row>
    <row r="49" ht="27.0" customHeight="1">
      <c r="A49" s="52">
        <v>30.0</v>
      </c>
      <c r="B49" s="62" t="s">
        <v>61</v>
      </c>
      <c r="C49" s="62">
        <v>103.0</v>
      </c>
      <c r="D49" s="62">
        <v>200.0</v>
      </c>
      <c r="E49" s="62">
        <v>272.0</v>
      </c>
      <c r="F49" s="62">
        <f t="shared" si="5"/>
        <v>0</v>
      </c>
      <c r="G49" s="62">
        <f t="shared" si="6"/>
        <v>106.4608</v>
      </c>
      <c r="H49" s="63">
        <f t="shared" si="7"/>
        <v>106.4608</v>
      </c>
      <c r="I49" s="62">
        <v>8.0</v>
      </c>
      <c r="J49" s="68">
        <f t="shared" si="8"/>
        <v>851.6864</v>
      </c>
      <c r="K49" s="1"/>
      <c r="L49" s="69"/>
      <c r="M49" s="70"/>
      <c r="N49" s="70"/>
      <c r="O49" s="1"/>
      <c r="P49" s="1"/>
      <c r="Q49" s="71">
        <v>19.0</v>
      </c>
      <c r="R49" s="58">
        <f t="shared" si="9"/>
        <v>2.72</v>
      </c>
      <c r="S49" s="52">
        <f t="shared" si="10"/>
        <v>8</v>
      </c>
      <c r="T49" s="52">
        <f t="shared" si="11"/>
        <v>21.76</v>
      </c>
      <c r="U49" s="60">
        <f t="shared" si="12"/>
        <v>106.4608</v>
      </c>
      <c r="V49" s="58">
        <f t="shared" ref="V49:W49" si="46">C49/100</f>
        <v>1.03</v>
      </c>
      <c r="W49" s="58">
        <f t="shared" si="46"/>
        <v>2</v>
      </c>
      <c r="X49" s="58">
        <f t="shared" si="14"/>
        <v>21.76</v>
      </c>
      <c r="Y49" s="61">
        <f t="shared" si="15"/>
        <v>44.8256</v>
      </c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</row>
    <row r="50" ht="27.0" customHeight="1">
      <c r="A50" s="52">
        <v>31.0</v>
      </c>
      <c r="B50" s="62" t="s">
        <v>61</v>
      </c>
      <c r="C50" s="62">
        <v>102.0</v>
      </c>
      <c r="D50" s="62">
        <v>200.0</v>
      </c>
      <c r="E50" s="62">
        <v>271.0</v>
      </c>
      <c r="F50" s="62">
        <f t="shared" si="5"/>
        <v>0</v>
      </c>
      <c r="G50" s="62">
        <f t="shared" si="6"/>
        <v>105.0396</v>
      </c>
      <c r="H50" s="63">
        <f t="shared" si="7"/>
        <v>105.0396</v>
      </c>
      <c r="I50" s="62">
        <v>24.0</v>
      </c>
      <c r="J50" s="68">
        <f t="shared" si="8"/>
        <v>2520.9504</v>
      </c>
      <c r="K50" s="1"/>
      <c r="L50" s="69"/>
      <c r="M50" s="70"/>
      <c r="N50" s="70"/>
      <c r="O50" s="1"/>
      <c r="P50" s="1"/>
      <c r="Q50" s="71">
        <v>19.0</v>
      </c>
      <c r="R50" s="58">
        <f t="shared" si="9"/>
        <v>2.71</v>
      </c>
      <c r="S50" s="52">
        <f t="shared" si="10"/>
        <v>24</v>
      </c>
      <c r="T50" s="52">
        <f t="shared" si="11"/>
        <v>65.04</v>
      </c>
      <c r="U50" s="60">
        <f t="shared" si="12"/>
        <v>105.0396</v>
      </c>
      <c r="V50" s="58">
        <f t="shared" ref="V50:W50" si="47">C50/100</f>
        <v>1.02</v>
      </c>
      <c r="W50" s="58">
        <f t="shared" si="47"/>
        <v>2</v>
      </c>
      <c r="X50" s="58">
        <f t="shared" si="14"/>
        <v>65.04</v>
      </c>
      <c r="Y50" s="61">
        <f t="shared" si="15"/>
        <v>132.6816</v>
      </c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</row>
    <row r="51" ht="27.0" customHeight="1">
      <c r="A51" s="52">
        <v>32.0</v>
      </c>
      <c r="B51" s="62" t="s">
        <v>61</v>
      </c>
      <c r="C51" s="62">
        <v>106.0</v>
      </c>
      <c r="D51" s="62">
        <v>200.0</v>
      </c>
      <c r="E51" s="62">
        <v>272.0</v>
      </c>
      <c r="F51" s="62">
        <f t="shared" si="5"/>
        <v>0</v>
      </c>
      <c r="G51" s="62">
        <f t="shared" si="6"/>
        <v>109.5616</v>
      </c>
      <c r="H51" s="63">
        <f t="shared" si="7"/>
        <v>109.5616</v>
      </c>
      <c r="I51" s="62">
        <v>2.0</v>
      </c>
      <c r="J51" s="68">
        <f t="shared" si="8"/>
        <v>219.1232</v>
      </c>
      <c r="K51" s="1"/>
      <c r="L51" s="69"/>
      <c r="M51" s="70"/>
      <c r="N51" s="70"/>
      <c r="O51" s="1"/>
      <c r="P51" s="1"/>
      <c r="Q51" s="71">
        <v>19.0</v>
      </c>
      <c r="R51" s="58">
        <f t="shared" si="9"/>
        <v>2.72</v>
      </c>
      <c r="S51" s="52">
        <f t="shared" si="10"/>
        <v>2</v>
      </c>
      <c r="T51" s="52">
        <f t="shared" si="11"/>
        <v>5.44</v>
      </c>
      <c r="U51" s="60">
        <f t="shared" si="12"/>
        <v>109.5616</v>
      </c>
      <c r="V51" s="58">
        <f t="shared" ref="V51:W51" si="48">C51/100</f>
        <v>1.06</v>
      </c>
      <c r="W51" s="58">
        <f t="shared" si="48"/>
        <v>2</v>
      </c>
      <c r="X51" s="58">
        <f t="shared" si="14"/>
        <v>5.44</v>
      </c>
      <c r="Y51" s="61">
        <f t="shared" si="15"/>
        <v>11.5328</v>
      </c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</row>
    <row r="52" ht="27.0" customHeight="1">
      <c r="A52" s="52">
        <v>33.0</v>
      </c>
      <c r="B52" s="62" t="s">
        <v>61</v>
      </c>
      <c r="C52" s="62">
        <v>104.0</v>
      </c>
      <c r="D52" s="62">
        <v>200.0</v>
      </c>
      <c r="E52" s="62">
        <v>272.0</v>
      </c>
      <c r="F52" s="62">
        <f t="shared" si="5"/>
        <v>0</v>
      </c>
      <c r="G52" s="62">
        <f t="shared" si="6"/>
        <v>107.4944</v>
      </c>
      <c r="H52" s="63">
        <f t="shared" si="7"/>
        <v>107.4944</v>
      </c>
      <c r="I52" s="62">
        <v>3.0</v>
      </c>
      <c r="J52" s="68">
        <f t="shared" si="8"/>
        <v>322.4832</v>
      </c>
      <c r="K52" s="1"/>
      <c r="L52" s="69"/>
      <c r="M52" s="70"/>
      <c r="N52" s="70"/>
      <c r="O52" s="1"/>
      <c r="P52" s="1"/>
      <c r="Q52" s="71">
        <v>19.0</v>
      </c>
      <c r="R52" s="58">
        <f t="shared" si="9"/>
        <v>2.72</v>
      </c>
      <c r="S52" s="52">
        <f t="shared" si="10"/>
        <v>3</v>
      </c>
      <c r="T52" s="52">
        <f t="shared" si="11"/>
        <v>8.16</v>
      </c>
      <c r="U52" s="60">
        <f t="shared" si="12"/>
        <v>107.4944</v>
      </c>
      <c r="V52" s="58">
        <f t="shared" ref="V52:W52" si="49">C52/100</f>
        <v>1.04</v>
      </c>
      <c r="W52" s="58">
        <f t="shared" si="49"/>
        <v>2</v>
      </c>
      <c r="X52" s="58">
        <f t="shared" si="14"/>
        <v>8.16</v>
      </c>
      <c r="Y52" s="61">
        <f t="shared" si="15"/>
        <v>16.9728</v>
      </c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</row>
    <row r="53" ht="27.0" customHeight="1">
      <c r="A53" s="52">
        <v>34.0</v>
      </c>
      <c r="B53" s="62" t="s">
        <v>61</v>
      </c>
      <c r="C53" s="62">
        <v>102.0</v>
      </c>
      <c r="D53" s="62">
        <v>200.0</v>
      </c>
      <c r="E53" s="62">
        <v>270.0</v>
      </c>
      <c r="F53" s="62">
        <f t="shared" si="5"/>
        <v>0</v>
      </c>
      <c r="G53" s="62">
        <f t="shared" si="6"/>
        <v>104.652</v>
      </c>
      <c r="H53" s="63">
        <f t="shared" si="7"/>
        <v>104.652</v>
      </c>
      <c r="I53" s="62">
        <v>2.0</v>
      </c>
      <c r="J53" s="68">
        <f t="shared" si="8"/>
        <v>209.304</v>
      </c>
      <c r="K53" s="1"/>
      <c r="L53" s="69"/>
      <c r="M53" s="70"/>
      <c r="N53" s="70"/>
      <c r="O53" s="1"/>
      <c r="P53" s="1"/>
      <c r="Q53" s="71">
        <v>19.0</v>
      </c>
      <c r="R53" s="58">
        <f t="shared" si="9"/>
        <v>2.7</v>
      </c>
      <c r="S53" s="52">
        <f t="shared" si="10"/>
        <v>2</v>
      </c>
      <c r="T53" s="52">
        <f t="shared" si="11"/>
        <v>5.4</v>
      </c>
      <c r="U53" s="60">
        <f t="shared" si="12"/>
        <v>104.652</v>
      </c>
      <c r="V53" s="58">
        <f t="shared" ref="V53:W53" si="50">C53/100</f>
        <v>1.02</v>
      </c>
      <c r="W53" s="58">
        <f t="shared" si="50"/>
        <v>2</v>
      </c>
      <c r="X53" s="58">
        <f t="shared" si="14"/>
        <v>5.4</v>
      </c>
      <c r="Y53" s="61">
        <f t="shared" si="15"/>
        <v>11.016</v>
      </c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</row>
    <row r="54" ht="27.0" customHeight="1">
      <c r="A54" s="52">
        <v>35.0</v>
      </c>
      <c r="B54" s="62" t="s">
        <v>61</v>
      </c>
      <c r="C54" s="62">
        <v>100.0</v>
      </c>
      <c r="D54" s="62">
        <v>200.0</v>
      </c>
      <c r="E54" s="62">
        <v>272.0</v>
      </c>
      <c r="F54" s="62">
        <f t="shared" si="5"/>
        <v>0</v>
      </c>
      <c r="G54" s="62">
        <f t="shared" si="6"/>
        <v>103.36</v>
      </c>
      <c r="H54" s="63">
        <f t="shared" si="7"/>
        <v>103.36</v>
      </c>
      <c r="I54" s="62">
        <v>1.0</v>
      </c>
      <c r="J54" s="68">
        <f t="shared" si="8"/>
        <v>103.36</v>
      </c>
      <c r="K54" s="1"/>
      <c r="L54" s="69"/>
      <c r="M54" s="70"/>
      <c r="N54" s="70"/>
      <c r="O54" s="1"/>
      <c r="P54" s="1"/>
      <c r="Q54" s="71">
        <v>19.0</v>
      </c>
      <c r="R54" s="58">
        <f t="shared" si="9"/>
        <v>2.72</v>
      </c>
      <c r="S54" s="52">
        <f t="shared" si="10"/>
        <v>1</v>
      </c>
      <c r="T54" s="52">
        <f t="shared" si="11"/>
        <v>2.72</v>
      </c>
      <c r="U54" s="60">
        <f t="shared" si="12"/>
        <v>103.36</v>
      </c>
      <c r="V54" s="58">
        <f t="shared" ref="V54:W54" si="51">C54/100</f>
        <v>1</v>
      </c>
      <c r="W54" s="58">
        <f t="shared" si="51"/>
        <v>2</v>
      </c>
      <c r="X54" s="58">
        <f t="shared" si="14"/>
        <v>2.72</v>
      </c>
      <c r="Y54" s="61">
        <f t="shared" si="15"/>
        <v>5.44</v>
      </c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</row>
    <row r="55" ht="27.0" customHeight="1">
      <c r="A55" s="52">
        <v>36.0</v>
      </c>
      <c r="B55" s="62" t="s">
        <v>61</v>
      </c>
      <c r="C55" s="62">
        <v>104.0</v>
      </c>
      <c r="D55" s="62">
        <v>200.0</v>
      </c>
      <c r="E55" s="62">
        <v>271.0</v>
      </c>
      <c r="F55" s="62">
        <f t="shared" si="5"/>
        <v>0</v>
      </c>
      <c r="G55" s="62">
        <f t="shared" si="6"/>
        <v>107.0992</v>
      </c>
      <c r="H55" s="63">
        <f t="shared" si="7"/>
        <v>107.0992</v>
      </c>
      <c r="I55" s="62">
        <v>5.0</v>
      </c>
      <c r="J55" s="68">
        <f t="shared" si="8"/>
        <v>535.496</v>
      </c>
      <c r="K55" s="1"/>
      <c r="L55" s="69"/>
      <c r="M55" s="70"/>
      <c r="N55" s="70"/>
      <c r="O55" s="1"/>
      <c r="P55" s="1"/>
      <c r="Q55" s="71">
        <v>19.0</v>
      </c>
      <c r="R55" s="58">
        <f t="shared" si="9"/>
        <v>2.71</v>
      </c>
      <c r="S55" s="52">
        <f t="shared" si="10"/>
        <v>5</v>
      </c>
      <c r="T55" s="52">
        <f t="shared" si="11"/>
        <v>13.55</v>
      </c>
      <c r="U55" s="60">
        <f t="shared" si="12"/>
        <v>107.0992</v>
      </c>
      <c r="V55" s="58">
        <f t="shared" ref="V55:W55" si="52">C55/100</f>
        <v>1.04</v>
      </c>
      <c r="W55" s="58">
        <f t="shared" si="52"/>
        <v>2</v>
      </c>
      <c r="X55" s="58">
        <f t="shared" si="14"/>
        <v>13.55</v>
      </c>
      <c r="Y55" s="61">
        <f t="shared" si="15"/>
        <v>28.184</v>
      </c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</row>
    <row r="56" ht="27.0" customHeight="1">
      <c r="A56" s="52">
        <v>37.0</v>
      </c>
      <c r="B56" s="62" t="s">
        <v>61</v>
      </c>
      <c r="C56" s="62">
        <v>102.0</v>
      </c>
      <c r="D56" s="62">
        <v>200.0</v>
      </c>
      <c r="E56" s="62">
        <v>273.0</v>
      </c>
      <c r="F56" s="62">
        <f t="shared" si="5"/>
        <v>0</v>
      </c>
      <c r="G56" s="62">
        <f t="shared" si="6"/>
        <v>105.8148</v>
      </c>
      <c r="H56" s="63">
        <f t="shared" si="7"/>
        <v>105.8148</v>
      </c>
      <c r="I56" s="62">
        <v>2.0</v>
      </c>
      <c r="J56" s="68">
        <f t="shared" si="8"/>
        <v>211.6296</v>
      </c>
      <c r="K56" s="1"/>
      <c r="L56" s="69"/>
      <c r="M56" s="70"/>
      <c r="N56" s="70"/>
      <c r="O56" s="1"/>
      <c r="P56" s="1"/>
      <c r="Q56" s="71">
        <v>19.0</v>
      </c>
      <c r="R56" s="58">
        <f t="shared" si="9"/>
        <v>2.73</v>
      </c>
      <c r="S56" s="52">
        <f t="shared" si="10"/>
        <v>2</v>
      </c>
      <c r="T56" s="52">
        <f t="shared" si="11"/>
        <v>5.46</v>
      </c>
      <c r="U56" s="60">
        <f t="shared" si="12"/>
        <v>105.8148</v>
      </c>
      <c r="V56" s="58">
        <f t="shared" ref="V56:W56" si="53">C56/100</f>
        <v>1.02</v>
      </c>
      <c r="W56" s="58">
        <f t="shared" si="53"/>
        <v>2</v>
      </c>
      <c r="X56" s="58">
        <f t="shared" si="14"/>
        <v>5.46</v>
      </c>
      <c r="Y56" s="61">
        <f t="shared" si="15"/>
        <v>11.1384</v>
      </c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</row>
    <row r="57" ht="27.0" customHeight="1">
      <c r="A57" s="52">
        <v>38.0</v>
      </c>
      <c r="B57" s="62" t="s">
        <v>61</v>
      </c>
      <c r="C57" s="62">
        <v>103.0</v>
      </c>
      <c r="D57" s="62">
        <v>200.0</v>
      </c>
      <c r="E57" s="62">
        <v>270.0</v>
      </c>
      <c r="F57" s="62">
        <f t="shared" si="5"/>
        <v>0</v>
      </c>
      <c r="G57" s="62">
        <f t="shared" si="6"/>
        <v>105.678</v>
      </c>
      <c r="H57" s="63">
        <f t="shared" si="7"/>
        <v>105.678</v>
      </c>
      <c r="I57" s="62">
        <v>2.0</v>
      </c>
      <c r="J57" s="68">
        <f t="shared" si="8"/>
        <v>211.356</v>
      </c>
      <c r="K57" s="1"/>
      <c r="L57" s="69"/>
      <c r="M57" s="70"/>
      <c r="N57" s="70"/>
      <c r="O57" s="1"/>
      <c r="P57" s="1"/>
      <c r="Q57" s="71">
        <v>19.0</v>
      </c>
      <c r="R57" s="58">
        <f t="shared" si="9"/>
        <v>2.7</v>
      </c>
      <c r="S57" s="52">
        <f t="shared" si="10"/>
        <v>2</v>
      </c>
      <c r="T57" s="52">
        <f t="shared" si="11"/>
        <v>5.4</v>
      </c>
      <c r="U57" s="60">
        <f t="shared" si="12"/>
        <v>105.678</v>
      </c>
      <c r="V57" s="58">
        <f t="shared" ref="V57:W57" si="54">C57/100</f>
        <v>1.03</v>
      </c>
      <c r="W57" s="58">
        <f t="shared" si="54"/>
        <v>2</v>
      </c>
      <c r="X57" s="58">
        <f t="shared" si="14"/>
        <v>5.4</v>
      </c>
      <c r="Y57" s="61">
        <f t="shared" si="15"/>
        <v>11.124</v>
      </c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</row>
    <row r="58" ht="27.0" customHeight="1">
      <c r="A58" s="52">
        <v>39.0</v>
      </c>
      <c r="B58" s="62" t="s">
        <v>61</v>
      </c>
      <c r="C58" s="62">
        <v>101.0</v>
      </c>
      <c r="D58" s="62">
        <v>200.0</v>
      </c>
      <c r="E58" s="62">
        <v>272.0</v>
      </c>
      <c r="F58" s="62">
        <f t="shared" si="5"/>
        <v>0</v>
      </c>
      <c r="G58" s="62">
        <f t="shared" si="6"/>
        <v>104.3936</v>
      </c>
      <c r="H58" s="63">
        <f t="shared" si="7"/>
        <v>104.3936</v>
      </c>
      <c r="I58" s="62">
        <v>1.0</v>
      </c>
      <c r="J58" s="68">
        <f t="shared" si="8"/>
        <v>104.3936</v>
      </c>
      <c r="K58" s="1"/>
      <c r="L58" s="69"/>
      <c r="M58" s="70"/>
      <c r="N58" s="70"/>
      <c r="O58" s="1"/>
      <c r="P58" s="1"/>
      <c r="Q58" s="71">
        <v>19.0</v>
      </c>
      <c r="R58" s="58">
        <f t="shared" si="9"/>
        <v>2.72</v>
      </c>
      <c r="S58" s="52">
        <f t="shared" si="10"/>
        <v>1</v>
      </c>
      <c r="T58" s="52">
        <f t="shared" si="11"/>
        <v>2.72</v>
      </c>
      <c r="U58" s="60">
        <f t="shared" si="12"/>
        <v>104.3936</v>
      </c>
      <c r="V58" s="58">
        <f t="shared" ref="V58:W58" si="55">C58/100</f>
        <v>1.01</v>
      </c>
      <c r="W58" s="58">
        <f t="shared" si="55"/>
        <v>2</v>
      </c>
      <c r="X58" s="58">
        <f t="shared" si="14"/>
        <v>2.72</v>
      </c>
      <c r="Y58" s="61">
        <f t="shared" si="15"/>
        <v>5.4944</v>
      </c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</row>
    <row r="59" ht="27.0" customHeight="1">
      <c r="A59" s="52">
        <v>40.0</v>
      </c>
      <c r="B59" s="62" t="s">
        <v>61</v>
      </c>
      <c r="C59" s="62">
        <v>105.0</v>
      </c>
      <c r="D59" s="62">
        <v>200.0</v>
      </c>
      <c r="E59" s="62">
        <v>271.0</v>
      </c>
      <c r="F59" s="62">
        <f t="shared" si="5"/>
        <v>0</v>
      </c>
      <c r="G59" s="62">
        <f t="shared" si="6"/>
        <v>108.129</v>
      </c>
      <c r="H59" s="63">
        <f t="shared" si="7"/>
        <v>108.129</v>
      </c>
      <c r="I59" s="62">
        <v>1.0</v>
      </c>
      <c r="J59" s="68">
        <f t="shared" si="8"/>
        <v>108.129</v>
      </c>
      <c r="K59" s="1"/>
      <c r="L59" s="69"/>
      <c r="M59" s="70"/>
      <c r="N59" s="70"/>
      <c r="O59" s="1"/>
      <c r="P59" s="1"/>
      <c r="Q59" s="71">
        <v>19.0</v>
      </c>
      <c r="R59" s="58">
        <f t="shared" si="9"/>
        <v>2.71</v>
      </c>
      <c r="S59" s="52">
        <f t="shared" si="10"/>
        <v>1</v>
      </c>
      <c r="T59" s="52">
        <f t="shared" si="11"/>
        <v>2.71</v>
      </c>
      <c r="U59" s="60">
        <f t="shared" si="12"/>
        <v>108.129</v>
      </c>
      <c r="V59" s="58">
        <f t="shared" ref="V59:W59" si="56">C59/100</f>
        <v>1.05</v>
      </c>
      <c r="W59" s="58">
        <f t="shared" si="56"/>
        <v>2</v>
      </c>
      <c r="X59" s="58">
        <f t="shared" si="14"/>
        <v>2.71</v>
      </c>
      <c r="Y59" s="61">
        <f t="shared" si="15"/>
        <v>5.691</v>
      </c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</row>
    <row r="60" ht="27.0" customHeight="1">
      <c r="A60" s="52">
        <v>41.0</v>
      </c>
      <c r="B60" s="62" t="s">
        <v>61</v>
      </c>
      <c r="C60" s="62">
        <v>101.0</v>
      </c>
      <c r="D60" s="62">
        <v>200.0</v>
      </c>
      <c r="E60" s="62">
        <v>271.0</v>
      </c>
      <c r="F60" s="62">
        <f t="shared" si="5"/>
        <v>0</v>
      </c>
      <c r="G60" s="62">
        <f t="shared" si="6"/>
        <v>104.0098</v>
      </c>
      <c r="H60" s="63">
        <f t="shared" si="7"/>
        <v>104.0098</v>
      </c>
      <c r="I60" s="62">
        <v>3.0</v>
      </c>
      <c r="J60" s="68">
        <f t="shared" si="8"/>
        <v>312.0294</v>
      </c>
      <c r="K60" s="1"/>
      <c r="L60" s="69"/>
      <c r="M60" s="70"/>
      <c r="N60" s="70"/>
      <c r="O60" s="1"/>
      <c r="P60" s="1"/>
      <c r="Q60" s="71">
        <v>19.0</v>
      </c>
      <c r="R60" s="58">
        <f t="shared" si="9"/>
        <v>2.71</v>
      </c>
      <c r="S60" s="52">
        <f t="shared" si="10"/>
        <v>3</v>
      </c>
      <c r="T60" s="52">
        <f t="shared" si="11"/>
        <v>8.13</v>
      </c>
      <c r="U60" s="60">
        <f t="shared" si="12"/>
        <v>104.0098</v>
      </c>
      <c r="V60" s="58">
        <f t="shared" ref="V60:W60" si="57">C60/100</f>
        <v>1.01</v>
      </c>
      <c r="W60" s="58">
        <f t="shared" si="57"/>
        <v>2</v>
      </c>
      <c r="X60" s="58">
        <f t="shared" si="14"/>
        <v>8.13</v>
      </c>
      <c r="Y60" s="61">
        <f t="shared" si="15"/>
        <v>16.4226</v>
      </c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</row>
    <row r="61" ht="27.0" customHeight="1">
      <c r="A61" s="52">
        <v>42.0</v>
      </c>
      <c r="B61" s="62" t="s">
        <v>61</v>
      </c>
      <c r="C61" s="62">
        <v>106.0</v>
      </c>
      <c r="D61" s="62">
        <v>200.0</v>
      </c>
      <c r="E61" s="62">
        <v>271.0</v>
      </c>
      <c r="F61" s="62">
        <f t="shared" si="5"/>
        <v>0</v>
      </c>
      <c r="G61" s="62">
        <f t="shared" si="6"/>
        <v>109.1588</v>
      </c>
      <c r="H61" s="63">
        <f t="shared" si="7"/>
        <v>109.1588</v>
      </c>
      <c r="I61" s="62">
        <v>1.0</v>
      </c>
      <c r="J61" s="68">
        <f t="shared" si="8"/>
        <v>109.1588</v>
      </c>
      <c r="K61" s="1"/>
      <c r="L61" s="69"/>
      <c r="M61" s="70"/>
      <c r="N61" s="70"/>
      <c r="O61" s="1"/>
      <c r="P61" s="1"/>
      <c r="Q61" s="71">
        <v>19.0</v>
      </c>
      <c r="R61" s="58">
        <f t="shared" si="9"/>
        <v>2.71</v>
      </c>
      <c r="S61" s="52">
        <f t="shared" si="10"/>
        <v>1</v>
      </c>
      <c r="T61" s="52">
        <f t="shared" si="11"/>
        <v>2.71</v>
      </c>
      <c r="U61" s="60">
        <f t="shared" si="12"/>
        <v>109.1588</v>
      </c>
      <c r="V61" s="58">
        <f t="shared" ref="V61:W61" si="58">C61/100</f>
        <v>1.06</v>
      </c>
      <c r="W61" s="58">
        <f t="shared" si="58"/>
        <v>2</v>
      </c>
      <c r="X61" s="58">
        <f t="shared" si="14"/>
        <v>2.71</v>
      </c>
      <c r="Y61" s="61">
        <f t="shared" si="15"/>
        <v>5.7452</v>
      </c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</row>
    <row r="62" ht="27.0" customHeight="1">
      <c r="A62" s="52">
        <v>43.0</v>
      </c>
      <c r="B62" s="62" t="s">
        <v>61</v>
      </c>
      <c r="C62" s="62">
        <v>100.0</v>
      </c>
      <c r="D62" s="62">
        <v>200.0</v>
      </c>
      <c r="E62" s="62">
        <v>271.0</v>
      </c>
      <c r="F62" s="62">
        <f t="shared" si="5"/>
        <v>0</v>
      </c>
      <c r="G62" s="62">
        <f t="shared" si="6"/>
        <v>102.98</v>
      </c>
      <c r="H62" s="63">
        <f t="shared" si="7"/>
        <v>102.98</v>
      </c>
      <c r="I62" s="62">
        <v>1.0</v>
      </c>
      <c r="J62" s="68">
        <f t="shared" si="8"/>
        <v>102.98</v>
      </c>
      <c r="K62" s="1"/>
      <c r="L62" s="69"/>
      <c r="M62" s="70"/>
      <c r="N62" s="70"/>
      <c r="O62" s="1"/>
      <c r="P62" s="1"/>
      <c r="Q62" s="71">
        <v>19.0</v>
      </c>
      <c r="R62" s="58">
        <f t="shared" si="9"/>
        <v>2.71</v>
      </c>
      <c r="S62" s="52">
        <f t="shared" si="10"/>
        <v>1</v>
      </c>
      <c r="T62" s="52">
        <f t="shared" si="11"/>
        <v>2.71</v>
      </c>
      <c r="U62" s="60">
        <f t="shared" si="12"/>
        <v>102.98</v>
      </c>
      <c r="V62" s="58">
        <f t="shared" ref="V62:W62" si="59">C62/100</f>
        <v>1</v>
      </c>
      <c r="W62" s="58">
        <f t="shared" si="59"/>
        <v>2</v>
      </c>
      <c r="X62" s="58">
        <f t="shared" si="14"/>
        <v>2.71</v>
      </c>
      <c r="Y62" s="61">
        <f t="shared" si="15"/>
        <v>5.42</v>
      </c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</row>
    <row r="63" ht="27.0" customHeight="1">
      <c r="A63" s="52">
        <v>44.0</v>
      </c>
      <c r="B63" s="53" t="s">
        <v>77</v>
      </c>
      <c r="C63" s="54">
        <v>78.0</v>
      </c>
      <c r="D63" s="54">
        <v>203.0</v>
      </c>
      <c r="E63" s="54">
        <v>115.0</v>
      </c>
      <c r="F63" s="54">
        <f t="shared" si="5"/>
        <v>0.8</v>
      </c>
      <c r="G63" s="54">
        <f t="shared" si="6"/>
        <v>53.716845</v>
      </c>
      <c r="H63" s="55">
        <f t="shared" si="7"/>
        <v>42.973476</v>
      </c>
      <c r="I63" s="54">
        <v>1.0</v>
      </c>
      <c r="J63" s="68">
        <f t="shared" si="8"/>
        <v>42.973476</v>
      </c>
      <c r="K63" s="1"/>
      <c r="L63" s="69"/>
      <c r="M63" s="70"/>
      <c r="N63" s="70"/>
      <c r="O63" s="1"/>
      <c r="P63" s="1"/>
      <c r="Q63" s="4">
        <v>29.5</v>
      </c>
      <c r="R63" s="58">
        <f t="shared" si="9"/>
        <v>1.15</v>
      </c>
      <c r="S63" s="52">
        <f t="shared" si="10"/>
        <v>1</v>
      </c>
      <c r="T63" s="52">
        <f t="shared" si="11"/>
        <v>1.15</v>
      </c>
      <c r="U63" s="60">
        <f t="shared" si="12"/>
        <v>53.716845</v>
      </c>
      <c r="V63" s="58">
        <f t="shared" ref="V63:W63" si="60">C63/100</f>
        <v>0.78</v>
      </c>
      <c r="W63" s="58">
        <f t="shared" si="60"/>
        <v>2.03</v>
      </c>
      <c r="X63" s="58">
        <f t="shared" si="14"/>
        <v>1.15</v>
      </c>
      <c r="Y63" s="61">
        <f t="shared" si="15"/>
        <v>1.82091</v>
      </c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</row>
    <row r="64" ht="27.0" customHeight="1">
      <c r="A64" s="52">
        <v>45.0</v>
      </c>
      <c r="B64" s="62" t="s">
        <v>73</v>
      </c>
      <c r="C64" s="62">
        <v>100.0</v>
      </c>
      <c r="D64" s="62">
        <v>190.0</v>
      </c>
      <c r="E64" s="62">
        <v>263.0</v>
      </c>
      <c r="F64" s="62">
        <f t="shared" si="5"/>
        <v>0</v>
      </c>
      <c r="G64" s="62">
        <f t="shared" si="6"/>
        <v>147.4115</v>
      </c>
      <c r="H64" s="63">
        <f t="shared" si="7"/>
        <v>147.4115</v>
      </c>
      <c r="I64" s="62">
        <v>1.0</v>
      </c>
      <c r="J64" s="68">
        <f t="shared" si="8"/>
        <v>147.4115</v>
      </c>
      <c r="K64" s="1"/>
      <c r="L64" s="69"/>
      <c r="M64" s="70"/>
      <c r="N64" s="70"/>
      <c r="O64" s="1"/>
      <c r="P64" s="1"/>
      <c r="Q64" s="4">
        <v>29.5</v>
      </c>
      <c r="R64" s="58">
        <f t="shared" si="9"/>
        <v>2.63</v>
      </c>
      <c r="S64" s="52">
        <f t="shared" si="10"/>
        <v>1</v>
      </c>
      <c r="T64" s="52">
        <f t="shared" si="11"/>
        <v>2.63</v>
      </c>
      <c r="U64" s="60">
        <f t="shared" si="12"/>
        <v>147.4115</v>
      </c>
      <c r="V64" s="58">
        <f t="shared" ref="V64:W64" si="61">C64/100</f>
        <v>1</v>
      </c>
      <c r="W64" s="58">
        <f t="shared" si="61"/>
        <v>1.9</v>
      </c>
      <c r="X64" s="58">
        <f t="shared" si="14"/>
        <v>2.63</v>
      </c>
      <c r="Y64" s="61">
        <f t="shared" si="15"/>
        <v>4.997</v>
      </c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</row>
    <row r="65" ht="27.0" customHeight="1">
      <c r="A65" s="52">
        <v>46.0</v>
      </c>
      <c r="B65" s="62" t="s">
        <v>73</v>
      </c>
      <c r="C65" s="62">
        <v>102.0</v>
      </c>
      <c r="D65" s="62">
        <v>203.0</v>
      </c>
      <c r="E65" s="62">
        <v>268.0</v>
      </c>
      <c r="F65" s="62">
        <f t="shared" si="5"/>
        <v>0</v>
      </c>
      <c r="G65" s="62">
        <f t="shared" si="6"/>
        <v>163.701636</v>
      </c>
      <c r="H65" s="63">
        <f t="shared" si="7"/>
        <v>163.701636</v>
      </c>
      <c r="I65" s="62">
        <v>4.0</v>
      </c>
      <c r="J65" s="68">
        <f t="shared" si="8"/>
        <v>654.806544</v>
      </c>
      <c r="K65" s="1"/>
      <c r="L65" s="69"/>
      <c r="M65" s="70"/>
      <c r="N65" s="70"/>
      <c r="O65" s="1"/>
      <c r="P65" s="1"/>
      <c r="Q65" s="4">
        <v>29.5</v>
      </c>
      <c r="R65" s="58">
        <f t="shared" si="9"/>
        <v>2.68</v>
      </c>
      <c r="S65" s="52">
        <f t="shared" si="10"/>
        <v>4</v>
      </c>
      <c r="T65" s="52">
        <f t="shared" si="11"/>
        <v>10.72</v>
      </c>
      <c r="U65" s="60">
        <f t="shared" si="12"/>
        <v>163.701636</v>
      </c>
      <c r="V65" s="58">
        <f t="shared" ref="V65:W65" si="62">C65/100</f>
        <v>1.02</v>
      </c>
      <c r="W65" s="58">
        <f t="shared" si="62"/>
        <v>2.03</v>
      </c>
      <c r="X65" s="58">
        <f t="shared" si="14"/>
        <v>10.72</v>
      </c>
      <c r="Y65" s="61">
        <f t="shared" si="15"/>
        <v>22.196832</v>
      </c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</row>
    <row r="66" ht="27.0" customHeight="1">
      <c r="A66" s="52">
        <v>47.0</v>
      </c>
      <c r="B66" s="62" t="s">
        <v>73</v>
      </c>
      <c r="C66" s="62">
        <v>104.0</v>
      </c>
      <c r="D66" s="62">
        <v>203.0</v>
      </c>
      <c r="E66" s="62">
        <v>269.0</v>
      </c>
      <c r="F66" s="62">
        <f t="shared" si="5"/>
        <v>0</v>
      </c>
      <c r="G66" s="62">
        <f t="shared" si="6"/>
        <v>167.534276</v>
      </c>
      <c r="H66" s="63">
        <f t="shared" si="7"/>
        <v>167.534276</v>
      </c>
      <c r="I66" s="62">
        <v>1.0</v>
      </c>
      <c r="J66" s="68">
        <f t="shared" si="8"/>
        <v>167.534276</v>
      </c>
      <c r="K66" s="1"/>
      <c r="L66" s="69"/>
      <c r="M66" s="70"/>
      <c r="N66" s="70"/>
      <c r="O66" s="1"/>
      <c r="P66" s="1"/>
      <c r="Q66" s="4">
        <v>29.5</v>
      </c>
      <c r="R66" s="58">
        <f t="shared" si="9"/>
        <v>2.69</v>
      </c>
      <c r="S66" s="52">
        <f t="shared" si="10"/>
        <v>1</v>
      </c>
      <c r="T66" s="52">
        <f t="shared" si="11"/>
        <v>2.69</v>
      </c>
      <c r="U66" s="60">
        <f t="shared" si="12"/>
        <v>167.534276</v>
      </c>
      <c r="V66" s="58">
        <f t="shared" ref="V66:W66" si="63">C66/100</f>
        <v>1.04</v>
      </c>
      <c r="W66" s="58">
        <f t="shared" si="63"/>
        <v>2.03</v>
      </c>
      <c r="X66" s="58">
        <f t="shared" si="14"/>
        <v>2.69</v>
      </c>
      <c r="Y66" s="61">
        <f t="shared" si="15"/>
        <v>5.679128</v>
      </c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</row>
    <row r="67" ht="27.0" customHeight="1">
      <c r="A67" s="52">
        <v>48.0</v>
      </c>
      <c r="B67" s="62" t="s">
        <v>73</v>
      </c>
      <c r="C67" s="62">
        <v>105.0</v>
      </c>
      <c r="D67" s="62">
        <v>203.0</v>
      </c>
      <c r="E67" s="62">
        <v>268.0</v>
      </c>
      <c r="F67" s="62">
        <f t="shared" si="5"/>
        <v>0</v>
      </c>
      <c r="G67" s="62">
        <f t="shared" si="6"/>
        <v>168.51639</v>
      </c>
      <c r="H67" s="63">
        <f t="shared" si="7"/>
        <v>168.51639</v>
      </c>
      <c r="I67" s="62">
        <v>1.0</v>
      </c>
      <c r="J67" s="68">
        <f t="shared" si="8"/>
        <v>168.51639</v>
      </c>
      <c r="K67" s="1"/>
      <c r="L67" s="69"/>
      <c r="M67" s="70"/>
      <c r="N67" s="70"/>
      <c r="O67" s="1"/>
      <c r="P67" s="1"/>
      <c r="Q67" s="4">
        <v>29.5</v>
      </c>
      <c r="R67" s="58">
        <f t="shared" si="9"/>
        <v>2.68</v>
      </c>
      <c r="S67" s="52">
        <f t="shared" si="10"/>
        <v>1</v>
      </c>
      <c r="T67" s="52">
        <f t="shared" si="11"/>
        <v>2.68</v>
      </c>
      <c r="U67" s="60">
        <f t="shared" si="12"/>
        <v>168.51639</v>
      </c>
      <c r="V67" s="58">
        <f t="shared" ref="V67:W67" si="64">C67/100</f>
        <v>1.05</v>
      </c>
      <c r="W67" s="58">
        <f t="shared" si="64"/>
        <v>2.03</v>
      </c>
      <c r="X67" s="58">
        <f t="shared" si="14"/>
        <v>2.68</v>
      </c>
      <c r="Y67" s="61">
        <f t="shared" si="15"/>
        <v>5.71242</v>
      </c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</row>
    <row r="68" ht="27.0" customHeight="1">
      <c r="A68" s="52">
        <v>49.0</v>
      </c>
      <c r="B68" s="62" t="s">
        <v>73</v>
      </c>
      <c r="C68" s="62">
        <v>88.0</v>
      </c>
      <c r="D68" s="62">
        <v>203.0</v>
      </c>
      <c r="E68" s="62">
        <v>269.0</v>
      </c>
      <c r="F68" s="62">
        <f t="shared" si="5"/>
        <v>0</v>
      </c>
      <c r="G68" s="62">
        <f t="shared" si="6"/>
        <v>141.759772</v>
      </c>
      <c r="H68" s="63">
        <f t="shared" si="7"/>
        <v>141.759772</v>
      </c>
      <c r="I68" s="62">
        <v>1.0</v>
      </c>
      <c r="J68" s="68">
        <f t="shared" si="8"/>
        <v>141.759772</v>
      </c>
      <c r="K68" s="1"/>
      <c r="L68" s="69"/>
      <c r="M68" s="70"/>
      <c r="N68" s="70"/>
      <c r="O68" s="1"/>
      <c r="P68" s="1"/>
      <c r="Q68" s="4">
        <v>29.5</v>
      </c>
      <c r="R68" s="58">
        <f t="shared" si="9"/>
        <v>2.69</v>
      </c>
      <c r="S68" s="52">
        <f t="shared" si="10"/>
        <v>1</v>
      </c>
      <c r="T68" s="52">
        <f t="shared" si="11"/>
        <v>2.69</v>
      </c>
      <c r="U68" s="60">
        <f t="shared" si="12"/>
        <v>141.759772</v>
      </c>
      <c r="V68" s="58">
        <f t="shared" ref="V68:W68" si="65">C68/100</f>
        <v>0.88</v>
      </c>
      <c r="W68" s="58">
        <f t="shared" si="65"/>
        <v>2.03</v>
      </c>
      <c r="X68" s="58">
        <f t="shared" si="14"/>
        <v>2.69</v>
      </c>
      <c r="Y68" s="61">
        <f t="shared" si="15"/>
        <v>4.805416</v>
      </c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</row>
    <row r="69" ht="27.0" customHeight="1">
      <c r="A69" s="52">
        <v>50.0</v>
      </c>
      <c r="B69" s="62" t="s">
        <v>73</v>
      </c>
      <c r="C69" s="62">
        <v>94.0</v>
      </c>
      <c r="D69" s="62">
        <v>203.0</v>
      </c>
      <c r="E69" s="62">
        <v>269.0</v>
      </c>
      <c r="F69" s="62">
        <f t="shared" si="5"/>
        <v>0</v>
      </c>
      <c r="G69" s="62">
        <f t="shared" si="6"/>
        <v>151.425211</v>
      </c>
      <c r="H69" s="63">
        <f t="shared" si="7"/>
        <v>151.425211</v>
      </c>
      <c r="I69" s="62">
        <v>1.0</v>
      </c>
      <c r="J69" s="68">
        <f t="shared" si="8"/>
        <v>151.425211</v>
      </c>
      <c r="K69" s="1"/>
      <c r="L69" s="69"/>
      <c r="M69" s="70"/>
      <c r="N69" s="70"/>
      <c r="O69" s="1"/>
      <c r="P69" s="1"/>
      <c r="Q69" s="4">
        <v>29.5</v>
      </c>
      <c r="R69" s="58">
        <f t="shared" si="9"/>
        <v>2.69</v>
      </c>
      <c r="S69" s="52">
        <f t="shared" si="10"/>
        <v>1</v>
      </c>
      <c r="T69" s="52">
        <f t="shared" si="11"/>
        <v>2.69</v>
      </c>
      <c r="U69" s="60">
        <f t="shared" si="12"/>
        <v>151.425211</v>
      </c>
      <c r="V69" s="58">
        <f t="shared" ref="V69:W69" si="66">C69/100</f>
        <v>0.94</v>
      </c>
      <c r="W69" s="58">
        <f t="shared" si="66"/>
        <v>2.03</v>
      </c>
      <c r="X69" s="58">
        <f t="shared" si="14"/>
        <v>2.69</v>
      </c>
      <c r="Y69" s="61">
        <f t="shared" si="15"/>
        <v>5.133058</v>
      </c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</row>
    <row r="70" ht="27.0" customHeight="1">
      <c r="A70" s="52">
        <v>51.0</v>
      </c>
      <c r="B70" s="62" t="s">
        <v>73</v>
      </c>
      <c r="C70" s="62">
        <v>98.0</v>
      </c>
      <c r="D70" s="62">
        <v>203.0</v>
      </c>
      <c r="E70" s="62">
        <v>268.0</v>
      </c>
      <c r="F70" s="62">
        <f t="shared" si="5"/>
        <v>0</v>
      </c>
      <c r="G70" s="62">
        <f t="shared" si="6"/>
        <v>157.281964</v>
      </c>
      <c r="H70" s="63">
        <f t="shared" si="7"/>
        <v>157.281964</v>
      </c>
      <c r="I70" s="62">
        <v>1.0</v>
      </c>
      <c r="J70" s="68">
        <f t="shared" si="8"/>
        <v>157.281964</v>
      </c>
      <c r="K70" s="1"/>
      <c r="L70" s="69"/>
      <c r="M70" s="70"/>
      <c r="N70" s="70"/>
      <c r="O70" s="1"/>
      <c r="P70" s="1"/>
      <c r="Q70" s="4">
        <v>29.5</v>
      </c>
      <c r="R70" s="58">
        <f t="shared" si="9"/>
        <v>2.68</v>
      </c>
      <c r="S70" s="52">
        <f t="shared" si="10"/>
        <v>1</v>
      </c>
      <c r="T70" s="52">
        <f t="shared" si="11"/>
        <v>2.68</v>
      </c>
      <c r="U70" s="60">
        <f t="shared" si="12"/>
        <v>157.281964</v>
      </c>
      <c r="V70" s="58">
        <f t="shared" ref="V70:W70" si="67">C70/100</f>
        <v>0.98</v>
      </c>
      <c r="W70" s="58">
        <f t="shared" si="67"/>
        <v>2.03</v>
      </c>
      <c r="X70" s="58">
        <f t="shared" si="14"/>
        <v>2.68</v>
      </c>
      <c r="Y70" s="61">
        <f t="shared" si="15"/>
        <v>5.331592</v>
      </c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</row>
    <row r="71" ht="27.0" customHeight="1">
      <c r="A71" s="52">
        <v>52.0</v>
      </c>
      <c r="B71" s="62" t="s">
        <v>73</v>
      </c>
      <c r="C71" s="62">
        <v>101.0</v>
      </c>
      <c r="D71" s="62">
        <v>203.0</v>
      </c>
      <c r="E71" s="62">
        <v>268.0</v>
      </c>
      <c r="F71" s="62">
        <f t="shared" si="5"/>
        <v>0</v>
      </c>
      <c r="G71" s="62">
        <f t="shared" si="6"/>
        <v>162.096718</v>
      </c>
      <c r="H71" s="63">
        <f t="shared" si="7"/>
        <v>162.096718</v>
      </c>
      <c r="I71" s="62">
        <v>1.0</v>
      </c>
      <c r="J71" s="68">
        <f t="shared" si="8"/>
        <v>162.096718</v>
      </c>
      <c r="K71" s="1"/>
      <c r="L71" s="69"/>
      <c r="M71" s="70"/>
      <c r="N71" s="70"/>
      <c r="O71" s="1"/>
      <c r="P71" s="1"/>
      <c r="Q71" s="4">
        <v>29.5</v>
      </c>
      <c r="R71" s="58">
        <f t="shared" si="9"/>
        <v>2.68</v>
      </c>
      <c r="S71" s="52">
        <f t="shared" si="10"/>
        <v>1</v>
      </c>
      <c r="T71" s="52">
        <f t="shared" si="11"/>
        <v>2.68</v>
      </c>
      <c r="U71" s="60">
        <f t="shared" si="12"/>
        <v>162.096718</v>
      </c>
      <c r="V71" s="58">
        <f t="shared" ref="V71:W71" si="68">C71/100</f>
        <v>1.01</v>
      </c>
      <c r="W71" s="58">
        <f t="shared" si="68"/>
        <v>2.03</v>
      </c>
      <c r="X71" s="58">
        <f t="shared" si="14"/>
        <v>2.68</v>
      </c>
      <c r="Y71" s="61">
        <f t="shared" si="15"/>
        <v>5.494804</v>
      </c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</row>
    <row r="72" ht="27.0" customHeight="1">
      <c r="A72" s="52">
        <v>53.0</v>
      </c>
      <c r="B72" s="62" t="s">
        <v>73</v>
      </c>
      <c r="C72" s="62">
        <v>103.0</v>
      </c>
      <c r="D72" s="62">
        <v>203.0</v>
      </c>
      <c r="E72" s="62">
        <v>268.0</v>
      </c>
      <c r="F72" s="62">
        <f t="shared" si="5"/>
        <v>0</v>
      </c>
      <c r="G72" s="62">
        <f t="shared" si="6"/>
        <v>165.306554</v>
      </c>
      <c r="H72" s="63">
        <f t="shared" si="7"/>
        <v>165.306554</v>
      </c>
      <c r="I72" s="62">
        <v>1.0</v>
      </c>
      <c r="J72" s="68">
        <f t="shared" si="8"/>
        <v>165.306554</v>
      </c>
      <c r="K72" s="1"/>
      <c r="L72" s="69"/>
      <c r="M72" s="70"/>
      <c r="N72" s="70"/>
      <c r="O72" s="1"/>
      <c r="P72" s="1"/>
      <c r="Q72" s="4">
        <v>29.5</v>
      </c>
      <c r="R72" s="58">
        <f t="shared" si="9"/>
        <v>2.68</v>
      </c>
      <c r="S72" s="52">
        <f t="shared" si="10"/>
        <v>1</v>
      </c>
      <c r="T72" s="52">
        <f t="shared" si="11"/>
        <v>2.68</v>
      </c>
      <c r="U72" s="60">
        <f t="shared" si="12"/>
        <v>165.306554</v>
      </c>
      <c r="V72" s="58">
        <f t="shared" ref="V72:W72" si="69">C72/100</f>
        <v>1.03</v>
      </c>
      <c r="W72" s="58">
        <f t="shared" si="69"/>
        <v>2.03</v>
      </c>
      <c r="X72" s="58">
        <f t="shared" si="14"/>
        <v>2.68</v>
      </c>
      <c r="Y72" s="61">
        <f t="shared" si="15"/>
        <v>5.603612</v>
      </c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</row>
    <row r="73" ht="27.0" customHeight="1">
      <c r="A73" s="52">
        <v>54.0</v>
      </c>
      <c r="B73" s="62" t="s">
        <v>73</v>
      </c>
      <c r="C73" s="62">
        <v>100.0</v>
      </c>
      <c r="D73" s="62">
        <v>203.0</v>
      </c>
      <c r="E73" s="62">
        <v>269.0</v>
      </c>
      <c r="F73" s="62">
        <f t="shared" si="5"/>
        <v>0</v>
      </c>
      <c r="G73" s="62">
        <f t="shared" si="6"/>
        <v>161.09065</v>
      </c>
      <c r="H73" s="63">
        <f t="shared" si="7"/>
        <v>161.09065</v>
      </c>
      <c r="I73" s="62">
        <v>5.0</v>
      </c>
      <c r="J73" s="68">
        <f t="shared" si="8"/>
        <v>805.45325</v>
      </c>
      <c r="K73" s="1"/>
      <c r="L73" s="69"/>
      <c r="M73" s="70"/>
      <c r="N73" s="70"/>
      <c r="O73" s="1"/>
      <c r="P73" s="1"/>
      <c r="Q73" s="4">
        <v>29.5</v>
      </c>
      <c r="R73" s="58">
        <f t="shared" si="9"/>
        <v>2.69</v>
      </c>
      <c r="S73" s="52">
        <f t="shared" si="10"/>
        <v>5</v>
      </c>
      <c r="T73" s="52">
        <f t="shared" si="11"/>
        <v>13.45</v>
      </c>
      <c r="U73" s="60">
        <f t="shared" si="12"/>
        <v>161.09065</v>
      </c>
      <c r="V73" s="58">
        <f t="shared" ref="V73:W73" si="70">C73/100</f>
        <v>1</v>
      </c>
      <c r="W73" s="58">
        <f t="shared" si="70"/>
        <v>2.03</v>
      </c>
      <c r="X73" s="58">
        <f t="shared" si="14"/>
        <v>13.45</v>
      </c>
      <c r="Y73" s="61">
        <f t="shared" si="15"/>
        <v>27.3035</v>
      </c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</row>
    <row r="74" ht="27.0" customHeight="1">
      <c r="A74" s="52">
        <v>55.0</v>
      </c>
      <c r="B74" s="62" t="s">
        <v>73</v>
      </c>
      <c r="C74" s="62">
        <v>102.0</v>
      </c>
      <c r="D74" s="62">
        <v>203.0</v>
      </c>
      <c r="E74" s="62">
        <v>269.0</v>
      </c>
      <c r="F74" s="62">
        <f t="shared" si="5"/>
        <v>0</v>
      </c>
      <c r="G74" s="62">
        <f t="shared" si="6"/>
        <v>164.312463</v>
      </c>
      <c r="H74" s="63">
        <f t="shared" si="7"/>
        <v>164.312463</v>
      </c>
      <c r="I74" s="62">
        <v>4.0</v>
      </c>
      <c r="J74" s="68">
        <f t="shared" si="8"/>
        <v>657.249852</v>
      </c>
      <c r="K74" s="1"/>
      <c r="L74" s="69"/>
      <c r="M74" s="70"/>
      <c r="N74" s="70"/>
      <c r="O74" s="1"/>
      <c r="P74" s="1"/>
      <c r="Q74" s="4">
        <v>29.5</v>
      </c>
      <c r="R74" s="58">
        <f t="shared" si="9"/>
        <v>2.69</v>
      </c>
      <c r="S74" s="52">
        <f t="shared" si="10"/>
        <v>4</v>
      </c>
      <c r="T74" s="52">
        <f t="shared" si="11"/>
        <v>10.76</v>
      </c>
      <c r="U74" s="60">
        <f t="shared" si="12"/>
        <v>164.312463</v>
      </c>
      <c r="V74" s="58">
        <f t="shared" ref="V74:W74" si="71">C74/100</f>
        <v>1.02</v>
      </c>
      <c r="W74" s="58">
        <f t="shared" si="71"/>
        <v>2.03</v>
      </c>
      <c r="X74" s="58">
        <f t="shared" si="14"/>
        <v>10.76</v>
      </c>
      <c r="Y74" s="61">
        <f t="shared" si="15"/>
        <v>22.279656</v>
      </c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</row>
    <row r="75" ht="27.0" customHeight="1">
      <c r="A75" s="52">
        <v>56.0</v>
      </c>
      <c r="B75" s="62" t="s">
        <v>73</v>
      </c>
      <c r="C75" s="62">
        <v>99.0</v>
      </c>
      <c r="D75" s="62">
        <v>203.0</v>
      </c>
      <c r="E75" s="62">
        <v>278.0</v>
      </c>
      <c r="F75" s="62">
        <f t="shared" si="5"/>
        <v>0</v>
      </c>
      <c r="G75" s="62">
        <f t="shared" si="6"/>
        <v>164.815497</v>
      </c>
      <c r="H75" s="63">
        <f t="shared" si="7"/>
        <v>164.815497</v>
      </c>
      <c r="I75" s="62">
        <v>1.0</v>
      </c>
      <c r="J75" s="68">
        <f t="shared" si="8"/>
        <v>164.815497</v>
      </c>
      <c r="K75" s="1"/>
      <c r="L75" s="69"/>
      <c r="M75" s="70"/>
      <c r="N75" s="70"/>
      <c r="O75" s="1"/>
      <c r="P75" s="1"/>
      <c r="Q75" s="4">
        <v>29.5</v>
      </c>
      <c r="R75" s="58">
        <f t="shared" si="9"/>
        <v>2.78</v>
      </c>
      <c r="S75" s="52">
        <f t="shared" si="10"/>
        <v>1</v>
      </c>
      <c r="T75" s="52">
        <f t="shared" si="11"/>
        <v>2.78</v>
      </c>
      <c r="U75" s="60">
        <f t="shared" si="12"/>
        <v>164.815497</v>
      </c>
      <c r="V75" s="58">
        <f t="shared" ref="V75:W75" si="72">C75/100</f>
        <v>0.99</v>
      </c>
      <c r="W75" s="58">
        <f t="shared" si="72"/>
        <v>2.03</v>
      </c>
      <c r="X75" s="58">
        <f t="shared" si="14"/>
        <v>2.78</v>
      </c>
      <c r="Y75" s="61">
        <f t="shared" si="15"/>
        <v>5.586966</v>
      </c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</row>
    <row r="76" ht="27.0" customHeight="1">
      <c r="A76" s="52">
        <v>57.0</v>
      </c>
      <c r="B76" s="62" t="s">
        <v>73</v>
      </c>
      <c r="C76" s="62">
        <v>100.0</v>
      </c>
      <c r="D76" s="62">
        <v>203.0</v>
      </c>
      <c r="E76" s="62">
        <v>275.0</v>
      </c>
      <c r="F76" s="62">
        <f t="shared" si="5"/>
        <v>0</v>
      </c>
      <c r="G76" s="62">
        <f t="shared" si="6"/>
        <v>164.68375</v>
      </c>
      <c r="H76" s="63">
        <f t="shared" si="7"/>
        <v>164.68375</v>
      </c>
      <c r="I76" s="62">
        <v>1.0</v>
      </c>
      <c r="J76" s="68">
        <f t="shared" si="8"/>
        <v>164.68375</v>
      </c>
      <c r="K76" s="1"/>
      <c r="L76" s="69"/>
      <c r="M76" s="70"/>
      <c r="N76" s="70"/>
      <c r="O76" s="1"/>
      <c r="P76" s="1"/>
      <c r="Q76" s="4">
        <v>29.5</v>
      </c>
      <c r="R76" s="58">
        <f t="shared" si="9"/>
        <v>2.75</v>
      </c>
      <c r="S76" s="52">
        <f t="shared" si="10"/>
        <v>1</v>
      </c>
      <c r="T76" s="52">
        <f t="shared" si="11"/>
        <v>2.75</v>
      </c>
      <c r="U76" s="60">
        <f t="shared" si="12"/>
        <v>164.68375</v>
      </c>
      <c r="V76" s="58">
        <f t="shared" ref="V76:W76" si="73">C76/100</f>
        <v>1</v>
      </c>
      <c r="W76" s="58">
        <f t="shared" si="73"/>
        <v>2.03</v>
      </c>
      <c r="X76" s="58">
        <f t="shared" si="14"/>
        <v>2.75</v>
      </c>
      <c r="Y76" s="61">
        <f t="shared" si="15"/>
        <v>5.5825</v>
      </c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</row>
    <row r="77" ht="27.0" customHeight="1">
      <c r="A77" s="52">
        <v>58.0</v>
      </c>
      <c r="B77" s="62" t="s">
        <v>73</v>
      </c>
      <c r="C77" s="62">
        <v>100.0</v>
      </c>
      <c r="D77" s="62">
        <v>203.0</v>
      </c>
      <c r="E77" s="62">
        <v>254.0</v>
      </c>
      <c r="F77" s="62">
        <f t="shared" si="5"/>
        <v>0</v>
      </c>
      <c r="G77" s="62">
        <f t="shared" si="6"/>
        <v>152.1079</v>
      </c>
      <c r="H77" s="63">
        <f t="shared" si="7"/>
        <v>152.1079</v>
      </c>
      <c r="I77" s="62">
        <v>1.0</v>
      </c>
      <c r="J77" s="68">
        <f t="shared" si="8"/>
        <v>152.1079</v>
      </c>
      <c r="K77" s="1"/>
      <c r="L77" s="69"/>
      <c r="M77" s="70"/>
      <c r="N77" s="70"/>
      <c r="O77" s="1"/>
      <c r="P77" s="1"/>
      <c r="Q77" s="4">
        <v>29.5</v>
      </c>
      <c r="R77" s="58">
        <f t="shared" si="9"/>
        <v>2.54</v>
      </c>
      <c r="S77" s="52">
        <f t="shared" si="10"/>
        <v>1</v>
      </c>
      <c r="T77" s="52">
        <f t="shared" si="11"/>
        <v>2.54</v>
      </c>
      <c r="U77" s="60">
        <f t="shared" si="12"/>
        <v>152.1079</v>
      </c>
      <c r="V77" s="58">
        <f t="shared" ref="V77:W77" si="74">C77/100</f>
        <v>1</v>
      </c>
      <c r="W77" s="58">
        <f t="shared" si="74"/>
        <v>2.03</v>
      </c>
      <c r="X77" s="58">
        <f t="shared" si="14"/>
        <v>2.54</v>
      </c>
      <c r="Y77" s="61">
        <f t="shared" si="15"/>
        <v>5.1562</v>
      </c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</row>
    <row r="78" ht="27.0" customHeight="1">
      <c r="A78" s="52">
        <v>59.0</v>
      </c>
      <c r="B78" s="62" t="s">
        <v>73</v>
      </c>
      <c r="C78" s="62">
        <v>100.0</v>
      </c>
      <c r="D78" s="62">
        <v>203.0</v>
      </c>
      <c r="E78" s="62">
        <v>268.0</v>
      </c>
      <c r="F78" s="62">
        <f t="shared" si="5"/>
        <v>0</v>
      </c>
      <c r="G78" s="62">
        <f t="shared" si="6"/>
        <v>160.4918</v>
      </c>
      <c r="H78" s="63">
        <f t="shared" si="7"/>
        <v>160.4918</v>
      </c>
      <c r="I78" s="62">
        <v>1.0</v>
      </c>
      <c r="J78" s="68">
        <f t="shared" si="8"/>
        <v>160.4918</v>
      </c>
      <c r="K78" s="1"/>
      <c r="L78" s="69"/>
      <c r="M78" s="70"/>
      <c r="N78" s="70"/>
      <c r="O78" s="1"/>
      <c r="P78" s="1"/>
      <c r="Q78" s="4">
        <v>29.5</v>
      </c>
      <c r="R78" s="58">
        <f t="shared" si="9"/>
        <v>2.68</v>
      </c>
      <c r="S78" s="52">
        <f t="shared" si="10"/>
        <v>1</v>
      </c>
      <c r="T78" s="52">
        <f t="shared" si="11"/>
        <v>2.68</v>
      </c>
      <c r="U78" s="60">
        <f t="shared" si="12"/>
        <v>160.4918</v>
      </c>
      <c r="V78" s="58">
        <f t="shared" ref="V78:W78" si="75">C78/100</f>
        <v>1</v>
      </c>
      <c r="W78" s="58">
        <f t="shared" si="75"/>
        <v>2.03</v>
      </c>
      <c r="X78" s="58">
        <f t="shared" si="14"/>
        <v>2.68</v>
      </c>
      <c r="Y78" s="61">
        <f t="shared" si="15"/>
        <v>5.4404</v>
      </c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</row>
    <row r="79" ht="27.0" customHeight="1">
      <c r="A79" s="52">
        <v>60.0</v>
      </c>
      <c r="B79" s="62" t="s">
        <v>73</v>
      </c>
      <c r="C79" s="62">
        <v>100.0</v>
      </c>
      <c r="D79" s="62">
        <v>203.0</v>
      </c>
      <c r="E79" s="62">
        <v>255.0</v>
      </c>
      <c r="F79" s="62">
        <f t="shared" si="5"/>
        <v>0</v>
      </c>
      <c r="G79" s="62">
        <f t="shared" si="6"/>
        <v>152.70675</v>
      </c>
      <c r="H79" s="63">
        <f t="shared" si="7"/>
        <v>152.70675</v>
      </c>
      <c r="I79" s="62">
        <v>1.0</v>
      </c>
      <c r="J79" s="68">
        <f t="shared" si="8"/>
        <v>152.70675</v>
      </c>
      <c r="K79" s="1"/>
      <c r="L79" s="69"/>
      <c r="M79" s="70"/>
      <c r="N79" s="70"/>
      <c r="O79" s="1"/>
      <c r="P79" s="1"/>
      <c r="Q79" s="4">
        <v>29.5</v>
      </c>
      <c r="R79" s="58">
        <f t="shared" si="9"/>
        <v>2.55</v>
      </c>
      <c r="S79" s="52">
        <f t="shared" si="10"/>
        <v>1</v>
      </c>
      <c r="T79" s="52">
        <f t="shared" si="11"/>
        <v>2.55</v>
      </c>
      <c r="U79" s="60">
        <f t="shared" si="12"/>
        <v>152.70675</v>
      </c>
      <c r="V79" s="58">
        <f t="shared" ref="V79:W79" si="76">C79/100</f>
        <v>1</v>
      </c>
      <c r="W79" s="58">
        <f t="shared" si="76"/>
        <v>2.03</v>
      </c>
      <c r="X79" s="58">
        <f t="shared" si="14"/>
        <v>2.55</v>
      </c>
      <c r="Y79" s="61">
        <f t="shared" si="15"/>
        <v>5.1765</v>
      </c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</row>
    <row r="80" ht="27.0" customHeight="1">
      <c r="A80" s="52">
        <v>61.0</v>
      </c>
      <c r="B80" s="62" t="s">
        <v>73</v>
      </c>
      <c r="C80" s="62">
        <v>99.0</v>
      </c>
      <c r="D80" s="62">
        <v>203.0</v>
      </c>
      <c r="E80" s="62">
        <v>253.0</v>
      </c>
      <c r="F80" s="62">
        <f t="shared" si="5"/>
        <v>0</v>
      </c>
      <c r="G80" s="62">
        <f t="shared" si="6"/>
        <v>149.9939595</v>
      </c>
      <c r="H80" s="63">
        <f t="shared" si="7"/>
        <v>149.9939595</v>
      </c>
      <c r="I80" s="62">
        <v>1.0</v>
      </c>
      <c r="J80" s="68">
        <f t="shared" si="8"/>
        <v>149.9939595</v>
      </c>
      <c r="K80" s="1"/>
      <c r="L80" s="69"/>
      <c r="M80" s="70"/>
      <c r="N80" s="70"/>
      <c r="O80" s="1"/>
      <c r="P80" s="1"/>
      <c r="Q80" s="4">
        <v>29.5</v>
      </c>
      <c r="R80" s="58">
        <f t="shared" si="9"/>
        <v>2.53</v>
      </c>
      <c r="S80" s="52">
        <f t="shared" si="10"/>
        <v>1</v>
      </c>
      <c r="T80" s="52">
        <f t="shared" si="11"/>
        <v>2.53</v>
      </c>
      <c r="U80" s="60">
        <f t="shared" si="12"/>
        <v>149.9939595</v>
      </c>
      <c r="V80" s="58">
        <f t="shared" ref="V80:W80" si="77">C80/100</f>
        <v>0.99</v>
      </c>
      <c r="W80" s="58">
        <f t="shared" si="77"/>
        <v>2.03</v>
      </c>
      <c r="X80" s="58">
        <f t="shared" si="14"/>
        <v>2.53</v>
      </c>
      <c r="Y80" s="61">
        <f t="shared" si="15"/>
        <v>5.084541</v>
      </c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</row>
    <row r="81" ht="27.0" customHeight="1">
      <c r="A81" s="52">
        <v>62.0</v>
      </c>
      <c r="B81" s="62" t="s">
        <v>73</v>
      </c>
      <c r="C81" s="62">
        <v>99.0</v>
      </c>
      <c r="D81" s="62">
        <v>203.0</v>
      </c>
      <c r="E81" s="62">
        <v>250.0</v>
      </c>
      <c r="F81" s="62">
        <f t="shared" si="5"/>
        <v>0</v>
      </c>
      <c r="G81" s="62">
        <f t="shared" si="6"/>
        <v>148.215375</v>
      </c>
      <c r="H81" s="63">
        <f t="shared" si="7"/>
        <v>148.215375</v>
      </c>
      <c r="I81" s="62">
        <v>1.0</v>
      </c>
      <c r="J81" s="68">
        <f t="shared" si="8"/>
        <v>148.215375</v>
      </c>
      <c r="K81" s="1"/>
      <c r="L81" s="69"/>
      <c r="M81" s="70"/>
      <c r="N81" s="70"/>
      <c r="O81" s="1"/>
      <c r="P81" s="1"/>
      <c r="Q81" s="4">
        <v>29.5</v>
      </c>
      <c r="R81" s="58">
        <f t="shared" si="9"/>
        <v>2.5</v>
      </c>
      <c r="S81" s="52">
        <f t="shared" si="10"/>
        <v>1</v>
      </c>
      <c r="T81" s="52">
        <f t="shared" si="11"/>
        <v>2.5</v>
      </c>
      <c r="U81" s="60">
        <f t="shared" si="12"/>
        <v>148.215375</v>
      </c>
      <c r="V81" s="58">
        <f t="shared" ref="V81:W81" si="78">C81/100</f>
        <v>0.99</v>
      </c>
      <c r="W81" s="58">
        <f t="shared" si="78"/>
        <v>2.03</v>
      </c>
      <c r="X81" s="58">
        <f t="shared" si="14"/>
        <v>2.5</v>
      </c>
      <c r="Y81" s="61">
        <f t="shared" si="15"/>
        <v>5.02425</v>
      </c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</row>
    <row r="82" ht="27.0" customHeight="1">
      <c r="A82" s="52">
        <v>63.0</v>
      </c>
      <c r="B82" s="62" t="s">
        <v>73</v>
      </c>
      <c r="C82" s="62">
        <v>100.0</v>
      </c>
      <c r="D82" s="62">
        <v>203.0</v>
      </c>
      <c r="E82" s="62">
        <v>250.0</v>
      </c>
      <c r="F82" s="62">
        <f t="shared" si="5"/>
        <v>0</v>
      </c>
      <c r="G82" s="62">
        <f t="shared" si="6"/>
        <v>149.7125</v>
      </c>
      <c r="H82" s="63">
        <f t="shared" si="7"/>
        <v>149.7125</v>
      </c>
      <c r="I82" s="62">
        <v>1.0</v>
      </c>
      <c r="J82" s="68">
        <f t="shared" si="8"/>
        <v>149.7125</v>
      </c>
      <c r="K82" s="1"/>
      <c r="L82" s="69"/>
      <c r="M82" s="70"/>
      <c r="N82" s="70"/>
      <c r="O82" s="1"/>
      <c r="P82" s="1"/>
      <c r="Q82" s="4">
        <v>29.5</v>
      </c>
      <c r="R82" s="58">
        <f t="shared" si="9"/>
        <v>2.5</v>
      </c>
      <c r="S82" s="52">
        <f t="shared" si="10"/>
        <v>1</v>
      </c>
      <c r="T82" s="52">
        <f t="shared" si="11"/>
        <v>2.5</v>
      </c>
      <c r="U82" s="60">
        <f t="shared" si="12"/>
        <v>149.7125</v>
      </c>
      <c r="V82" s="58">
        <f t="shared" ref="V82:W82" si="79">C82/100</f>
        <v>1</v>
      </c>
      <c r="W82" s="58">
        <f t="shared" si="79"/>
        <v>2.03</v>
      </c>
      <c r="X82" s="58">
        <f t="shared" si="14"/>
        <v>2.5</v>
      </c>
      <c r="Y82" s="61">
        <f t="shared" si="15"/>
        <v>5.075</v>
      </c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</row>
    <row r="83" ht="27.0" customHeight="1">
      <c r="A83" s="52">
        <v>64.0</v>
      </c>
      <c r="B83" s="62" t="s">
        <v>73</v>
      </c>
      <c r="C83" s="62">
        <v>99.0</v>
      </c>
      <c r="D83" s="62">
        <v>203.0</v>
      </c>
      <c r="E83" s="62">
        <v>269.0</v>
      </c>
      <c r="F83" s="62">
        <f t="shared" si="5"/>
        <v>0</v>
      </c>
      <c r="G83" s="62">
        <f t="shared" si="6"/>
        <v>159.4797435</v>
      </c>
      <c r="H83" s="63">
        <f t="shared" si="7"/>
        <v>159.4797435</v>
      </c>
      <c r="I83" s="62">
        <v>1.0</v>
      </c>
      <c r="J83" s="68">
        <f t="shared" si="8"/>
        <v>159.4797435</v>
      </c>
      <c r="K83" s="1"/>
      <c r="L83" s="69"/>
      <c r="M83" s="70"/>
      <c r="N83" s="70"/>
      <c r="O83" s="1"/>
      <c r="P83" s="1"/>
      <c r="Q83" s="4">
        <v>29.5</v>
      </c>
      <c r="R83" s="58">
        <f t="shared" si="9"/>
        <v>2.69</v>
      </c>
      <c r="S83" s="52">
        <f t="shared" si="10"/>
        <v>1</v>
      </c>
      <c r="T83" s="52">
        <f t="shared" si="11"/>
        <v>2.69</v>
      </c>
      <c r="U83" s="60">
        <f t="shared" si="12"/>
        <v>159.4797435</v>
      </c>
      <c r="V83" s="58">
        <f t="shared" ref="V83:W83" si="80">C83/100</f>
        <v>0.99</v>
      </c>
      <c r="W83" s="58">
        <f t="shared" si="80"/>
        <v>2.03</v>
      </c>
      <c r="X83" s="58">
        <f t="shared" si="14"/>
        <v>2.69</v>
      </c>
      <c r="Y83" s="61">
        <f t="shared" si="15"/>
        <v>5.406093</v>
      </c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</row>
    <row r="84" ht="27.0" customHeight="1">
      <c r="A84" s="52">
        <v>65.0</v>
      </c>
      <c r="B84" s="62" t="s">
        <v>73</v>
      </c>
      <c r="C84" s="62">
        <v>100.0</v>
      </c>
      <c r="D84" s="62">
        <v>203.0</v>
      </c>
      <c r="E84" s="62">
        <v>270.0</v>
      </c>
      <c r="F84" s="62">
        <f t="shared" si="5"/>
        <v>0</v>
      </c>
      <c r="G84" s="62">
        <f t="shared" si="6"/>
        <v>161.6895</v>
      </c>
      <c r="H84" s="63">
        <f t="shared" si="7"/>
        <v>161.6895</v>
      </c>
      <c r="I84" s="62">
        <v>1.0</v>
      </c>
      <c r="J84" s="68">
        <f t="shared" si="8"/>
        <v>161.6895</v>
      </c>
      <c r="K84" s="1"/>
      <c r="L84" s="69"/>
      <c r="M84" s="70"/>
      <c r="N84" s="70"/>
      <c r="O84" s="1"/>
      <c r="P84" s="1"/>
      <c r="Q84" s="4">
        <v>29.5</v>
      </c>
      <c r="R84" s="58">
        <f t="shared" si="9"/>
        <v>2.7</v>
      </c>
      <c r="S84" s="52">
        <f t="shared" si="10"/>
        <v>1</v>
      </c>
      <c r="T84" s="52">
        <f t="shared" si="11"/>
        <v>2.7</v>
      </c>
      <c r="U84" s="60">
        <f t="shared" si="12"/>
        <v>161.6895</v>
      </c>
      <c r="V84" s="58">
        <f t="shared" ref="V84:W84" si="81">C84/100</f>
        <v>1</v>
      </c>
      <c r="W84" s="58">
        <f t="shared" si="81"/>
        <v>2.03</v>
      </c>
      <c r="X84" s="58">
        <f t="shared" si="14"/>
        <v>2.7</v>
      </c>
      <c r="Y84" s="61">
        <f t="shared" si="15"/>
        <v>5.481</v>
      </c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</row>
    <row r="85" ht="27.0" customHeight="1">
      <c r="A85" s="52">
        <v>66.0</v>
      </c>
      <c r="B85" s="62" t="s">
        <v>73</v>
      </c>
      <c r="C85" s="62">
        <v>100.0</v>
      </c>
      <c r="D85" s="62">
        <v>203.0</v>
      </c>
      <c r="E85" s="62">
        <v>253.0</v>
      </c>
      <c r="F85" s="62">
        <f t="shared" si="5"/>
        <v>0</v>
      </c>
      <c r="G85" s="62">
        <f t="shared" si="6"/>
        <v>151.50905</v>
      </c>
      <c r="H85" s="63">
        <f t="shared" si="7"/>
        <v>151.50905</v>
      </c>
      <c r="I85" s="62">
        <v>1.0</v>
      </c>
      <c r="J85" s="68">
        <f t="shared" si="8"/>
        <v>151.50905</v>
      </c>
      <c r="K85" s="1"/>
      <c r="L85" s="69"/>
      <c r="M85" s="70"/>
      <c r="N85" s="70"/>
      <c r="O85" s="1"/>
      <c r="P85" s="1"/>
      <c r="Q85" s="4">
        <v>29.5</v>
      </c>
      <c r="R85" s="58">
        <f t="shared" si="9"/>
        <v>2.53</v>
      </c>
      <c r="S85" s="52">
        <f t="shared" si="10"/>
        <v>1</v>
      </c>
      <c r="T85" s="52">
        <f t="shared" si="11"/>
        <v>2.53</v>
      </c>
      <c r="U85" s="60">
        <f t="shared" si="12"/>
        <v>151.50905</v>
      </c>
      <c r="V85" s="58">
        <f t="shared" ref="V85:W85" si="82">C85/100</f>
        <v>1</v>
      </c>
      <c r="W85" s="58">
        <f t="shared" si="82"/>
        <v>2.03</v>
      </c>
      <c r="X85" s="58">
        <f t="shared" si="14"/>
        <v>2.53</v>
      </c>
      <c r="Y85" s="61">
        <f t="shared" si="15"/>
        <v>5.1359</v>
      </c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</row>
    <row r="86" ht="27.0" customHeight="1">
      <c r="A86" s="52">
        <v>67.0</v>
      </c>
      <c r="B86" s="62" t="s">
        <v>73</v>
      </c>
      <c r="C86" s="62">
        <v>85.0</v>
      </c>
      <c r="D86" s="62">
        <v>203.0</v>
      </c>
      <c r="E86" s="62">
        <v>251.0</v>
      </c>
      <c r="F86" s="62">
        <f t="shared" si="5"/>
        <v>0</v>
      </c>
      <c r="G86" s="62">
        <f t="shared" si="6"/>
        <v>127.7646475</v>
      </c>
      <c r="H86" s="63">
        <f t="shared" si="7"/>
        <v>127.7646475</v>
      </c>
      <c r="I86" s="62">
        <v>1.0</v>
      </c>
      <c r="J86" s="68">
        <f t="shared" si="8"/>
        <v>127.7646475</v>
      </c>
      <c r="K86" s="1"/>
      <c r="L86" s="69"/>
      <c r="M86" s="70"/>
      <c r="N86" s="70"/>
      <c r="O86" s="1"/>
      <c r="P86" s="1"/>
      <c r="Q86" s="4">
        <v>29.5</v>
      </c>
      <c r="R86" s="58">
        <f t="shared" si="9"/>
        <v>2.51</v>
      </c>
      <c r="S86" s="52">
        <f t="shared" si="10"/>
        <v>1</v>
      </c>
      <c r="T86" s="52">
        <f t="shared" si="11"/>
        <v>2.51</v>
      </c>
      <c r="U86" s="60">
        <f t="shared" si="12"/>
        <v>127.7646475</v>
      </c>
      <c r="V86" s="58">
        <f t="shared" ref="V86:W86" si="83">C86/100</f>
        <v>0.85</v>
      </c>
      <c r="W86" s="58">
        <f t="shared" si="83"/>
        <v>2.03</v>
      </c>
      <c r="X86" s="58">
        <f t="shared" si="14"/>
        <v>2.51</v>
      </c>
      <c r="Y86" s="61">
        <f t="shared" si="15"/>
        <v>4.331005</v>
      </c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</row>
    <row r="87" ht="27.0" customHeight="1">
      <c r="A87" s="52">
        <v>68.0</v>
      </c>
      <c r="B87" s="53" t="s">
        <v>78</v>
      </c>
      <c r="C87" s="54">
        <v>75.0</v>
      </c>
      <c r="D87" s="54">
        <v>218.0</v>
      </c>
      <c r="E87" s="54">
        <v>227.0</v>
      </c>
      <c r="F87" s="54">
        <f t="shared" si="5"/>
        <v>0.8</v>
      </c>
      <c r="G87" s="54">
        <f t="shared" si="6"/>
        <v>109.487775</v>
      </c>
      <c r="H87" s="55">
        <f t="shared" si="7"/>
        <v>87.59022</v>
      </c>
      <c r="I87" s="54">
        <v>1.0</v>
      </c>
      <c r="J87" s="68">
        <f t="shared" si="8"/>
        <v>87.59022</v>
      </c>
      <c r="K87" s="1"/>
      <c r="L87" s="69"/>
      <c r="M87" s="70"/>
      <c r="N87" s="70"/>
      <c r="O87" s="1"/>
      <c r="P87" s="1"/>
      <c r="Q87" s="4">
        <v>29.5</v>
      </c>
      <c r="R87" s="58">
        <f t="shared" si="9"/>
        <v>2.27</v>
      </c>
      <c r="S87" s="52">
        <f t="shared" si="10"/>
        <v>1</v>
      </c>
      <c r="T87" s="52">
        <f t="shared" si="11"/>
        <v>2.27</v>
      </c>
      <c r="U87" s="60">
        <f t="shared" si="12"/>
        <v>109.487775</v>
      </c>
      <c r="V87" s="58">
        <f t="shared" ref="V87:W87" si="84">C87/100</f>
        <v>0.75</v>
      </c>
      <c r="W87" s="58">
        <f t="shared" si="84"/>
        <v>2.18</v>
      </c>
      <c r="X87" s="58">
        <f t="shared" si="14"/>
        <v>2.27</v>
      </c>
      <c r="Y87" s="61">
        <f t="shared" si="15"/>
        <v>3.71145</v>
      </c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</row>
    <row r="88" ht="27.0" customHeight="1">
      <c r="A88" s="52">
        <v>69.0</v>
      </c>
      <c r="B88" s="62" t="s">
        <v>69</v>
      </c>
      <c r="C88" s="62">
        <v>89.0</v>
      </c>
      <c r="D88" s="62">
        <v>218.0</v>
      </c>
      <c r="E88" s="62">
        <v>230.0</v>
      </c>
      <c r="F88" s="62">
        <f t="shared" si="5"/>
        <v>0</v>
      </c>
      <c r="G88" s="62">
        <f t="shared" si="6"/>
        <v>131.64257</v>
      </c>
      <c r="H88" s="63">
        <f t="shared" si="7"/>
        <v>131.64257</v>
      </c>
      <c r="I88" s="62">
        <v>1.0</v>
      </c>
      <c r="J88" s="68">
        <f t="shared" si="8"/>
        <v>131.64257</v>
      </c>
      <c r="K88" s="1"/>
      <c r="L88" s="69"/>
      <c r="M88" s="70"/>
      <c r="N88" s="70"/>
      <c r="O88" s="1"/>
      <c r="P88" s="1"/>
      <c r="Q88" s="4">
        <v>29.5</v>
      </c>
      <c r="R88" s="58">
        <f t="shared" si="9"/>
        <v>2.3</v>
      </c>
      <c r="S88" s="52">
        <f t="shared" si="10"/>
        <v>1</v>
      </c>
      <c r="T88" s="52">
        <f t="shared" si="11"/>
        <v>2.3</v>
      </c>
      <c r="U88" s="60">
        <f t="shared" si="12"/>
        <v>131.64257</v>
      </c>
      <c r="V88" s="58">
        <f t="shared" ref="V88:W88" si="85">C88/100</f>
        <v>0.89</v>
      </c>
      <c r="W88" s="58">
        <f t="shared" si="85"/>
        <v>2.18</v>
      </c>
      <c r="X88" s="58">
        <f t="shared" si="14"/>
        <v>2.3</v>
      </c>
      <c r="Y88" s="61">
        <f t="shared" si="15"/>
        <v>4.46246</v>
      </c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</row>
    <row r="89" ht="27.0" customHeight="1">
      <c r="A89" s="52">
        <v>70.0</v>
      </c>
      <c r="B89" s="62" t="s">
        <v>69</v>
      </c>
      <c r="C89" s="62">
        <v>93.0</v>
      </c>
      <c r="D89" s="62">
        <v>218.0</v>
      </c>
      <c r="E89" s="62">
        <v>227.0</v>
      </c>
      <c r="F89" s="62">
        <f t="shared" si="5"/>
        <v>0</v>
      </c>
      <c r="G89" s="62">
        <f t="shared" si="6"/>
        <v>135.764841</v>
      </c>
      <c r="H89" s="63">
        <f t="shared" si="7"/>
        <v>135.764841</v>
      </c>
      <c r="I89" s="62">
        <v>1.0</v>
      </c>
      <c r="J89" s="68">
        <f t="shared" si="8"/>
        <v>135.764841</v>
      </c>
      <c r="K89" s="1"/>
      <c r="L89" s="69"/>
      <c r="M89" s="70"/>
      <c r="N89" s="70"/>
      <c r="O89" s="1"/>
      <c r="P89" s="1"/>
      <c r="Q89" s="4">
        <v>29.5</v>
      </c>
      <c r="R89" s="58">
        <f t="shared" si="9"/>
        <v>2.27</v>
      </c>
      <c r="S89" s="52">
        <f t="shared" si="10"/>
        <v>1</v>
      </c>
      <c r="T89" s="52">
        <f t="shared" si="11"/>
        <v>2.27</v>
      </c>
      <c r="U89" s="60">
        <f t="shared" si="12"/>
        <v>135.764841</v>
      </c>
      <c r="V89" s="58">
        <f t="shared" ref="V89:W89" si="86">C89/100</f>
        <v>0.93</v>
      </c>
      <c r="W89" s="58">
        <f t="shared" si="86"/>
        <v>2.18</v>
      </c>
      <c r="X89" s="58">
        <f t="shared" si="14"/>
        <v>2.27</v>
      </c>
      <c r="Y89" s="61">
        <f t="shared" si="15"/>
        <v>4.602198</v>
      </c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</row>
    <row r="90" ht="27.0" customHeight="1">
      <c r="A90" s="52">
        <v>71.0</v>
      </c>
      <c r="B90" s="62" t="s">
        <v>69</v>
      </c>
      <c r="C90" s="62">
        <v>95.0</v>
      </c>
      <c r="D90" s="62">
        <v>218.0</v>
      </c>
      <c r="E90" s="62">
        <v>228.0</v>
      </c>
      <c r="F90" s="62">
        <f t="shared" si="5"/>
        <v>0</v>
      </c>
      <c r="G90" s="62">
        <f t="shared" si="6"/>
        <v>139.29546</v>
      </c>
      <c r="H90" s="63">
        <f t="shared" si="7"/>
        <v>139.29546</v>
      </c>
      <c r="I90" s="62">
        <v>1.0</v>
      </c>
      <c r="J90" s="68">
        <f t="shared" si="8"/>
        <v>139.29546</v>
      </c>
      <c r="K90" s="1"/>
      <c r="L90" s="69"/>
      <c r="M90" s="70"/>
      <c r="N90" s="70"/>
      <c r="O90" s="1"/>
      <c r="P90" s="1"/>
      <c r="Q90" s="4">
        <v>29.5</v>
      </c>
      <c r="R90" s="58">
        <f t="shared" si="9"/>
        <v>2.28</v>
      </c>
      <c r="S90" s="52">
        <f t="shared" si="10"/>
        <v>1</v>
      </c>
      <c r="T90" s="52">
        <f t="shared" si="11"/>
        <v>2.28</v>
      </c>
      <c r="U90" s="60">
        <f t="shared" si="12"/>
        <v>139.29546</v>
      </c>
      <c r="V90" s="58">
        <f t="shared" ref="V90:W90" si="87">C90/100</f>
        <v>0.95</v>
      </c>
      <c r="W90" s="58">
        <f t="shared" si="87"/>
        <v>2.18</v>
      </c>
      <c r="X90" s="58">
        <f t="shared" si="14"/>
        <v>2.28</v>
      </c>
      <c r="Y90" s="61">
        <f t="shared" si="15"/>
        <v>4.72188</v>
      </c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</row>
    <row r="91" ht="27.0" customHeight="1">
      <c r="A91" s="52">
        <v>72.0</v>
      </c>
      <c r="B91" s="62" t="s">
        <v>69</v>
      </c>
      <c r="C91" s="62">
        <v>96.0</v>
      </c>
      <c r="D91" s="62">
        <v>218.0</v>
      </c>
      <c r="E91" s="62">
        <v>226.0</v>
      </c>
      <c r="F91" s="62">
        <f t="shared" si="5"/>
        <v>0</v>
      </c>
      <c r="G91" s="62">
        <f t="shared" si="6"/>
        <v>139.526976</v>
      </c>
      <c r="H91" s="63">
        <f t="shared" si="7"/>
        <v>139.526976</v>
      </c>
      <c r="I91" s="62">
        <v>3.0</v>
      </c>
      <c r="J91" s="68">
        <f t="shared" si="8"/>
        <v>418.580928</v>
      </c>
      <c r="K91" s="1"/>
      <c r="L91" s="69"/>
      <c r="M91" s="70"/>
      <c r="N91" s="70"/>
      <c r="O91" s="1"/>
      <c r="P91" s="1"/>
      <c r="Q91" s="4">
        <v>29.5</v>
      </c>
      <c r="R91" s="58">
        <f t="shared" si="9"/>
        <v>2.26</v>
      </c>
      <c r="S91" s="52">
        <f t="shared" si="10"/>
        <v>3</v>
      </c>
      <c r="T91" s="52">
        <f t="shared" si="11"/>
        <v>6.78</v>
      </c>
      <c r="U91" s="60">
        <f t="shared" si="12"/>
        <v>139.526976</v>
      </c>
      <c r="V91" s="58">
        <f t="shared" ref="V91:W91" si="88">C91/100</f>
        <v>0.96</v>
      </c>
      <c r="W91" s="58">
        <f t="shared" si="88"/>
        <v>2.18</v>
      </c>
      <c r="X91" s="58">
        <f t="shared" si="14"/>
        <v>6.78</v>
      </c>
      <c r="Y91" s="61">
        <f t="shared" si="15"/>
        <v>14.189184</v>
      </c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</row>
    <row r="92" ht="27.0" customHeight="1">
      <c r="A92" s="52">
        <v>73.0</v>
      </c>
      <c r="B92" s="62" t="s">
        <v>69</v>
      </c>
      <c r="C92" s="62">
        <v>98.0</v>
      </c>
      <c r="D92" s="62">
        <v>218.0</v>
      </c>
      <c r="E92" s="62">
        <v>228.0</v>
      </c>
      <c r="F92" s="62">
        <f t="shared" si="5"/>
        <v>0</v>
      </c>
      <c r="G92" s="62">
        <f t="shared" si="6"/>
        <v>143.694264</v>
      </c>
      <c r="H92" s="63">
        <f t="shared" si="7"/>
        <v>143.694264</v>
      </c>
      <c r="I92" s="62">
        <v>2.0</v>
      </c>
      <c r="J92" s="68">
        <f t="shared" si="8"/>
        <v>287.388528</v>
      </c>
      <c r="K92" s="1"/>
      <c r="L92" s="69"/>
      <c r="M92" s="70"/>
      <c r="N92" s="70"/>
      <c r="O92" s="1"/>
      <c r="P92" s="1"/>
      <c r="Q92" s="4">
        <v>29.5</v>
      </c>
      <c r="R92" s="58">
        <f t="shared" si="9"/>
        <v>2.28</v>
      </c>
      <c r="S92" s="52">
        <f t="shared" si="10"/>
        <v>2</v>
      </c>
      <c r="T92" s="52">
        <f t="shared" si="11"/>
        <v>4.56</v>
      </c>
      <c r="U92" s="60">
        <f t="shared" si="12"/>
        <v>143.694264</v>
      </c>
      <c r="V92" s="58">
        <f t="shared" ref="V92:W92" si="89">C92/100</f>
        <v>0.98</v>
      </c>
      <c r="W92" s="58">
        <f t="shared" si="89"/>
        <v>2.18</v>
      </c>
      <c r="X92" s="58">
        <f t="shared" si="14"/>
        <v>4.56</v>
      </c>
      <c r="Y92" s="61">
        <f t="shared" si="15"/>
        <v>9.741984</v>
      </c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</row>
    <row r="93" ht="27.0" customHeight="1">
      <c r="A93" s="52">
        <v>74.0</v>
      </c>
      <c r="B93" s="62" t="s">
        <v>69</v>
      </c>
      <c r="C93" s="62">
        <v>98.0</v>
      </c>
      <c r="D93" s="62">
        <v>218.0</v>
      </c>
      <c r="E93" s="62">
        <v>225.0</v>
      </c>
      <c r="F93" s="62">
        <f t="shared" si="5"/>
        <v>0</v>
      </c>
      <c r="G93" s="62">
        <f t="shared" si="6"/>
        <v>141.80355</v>
      </c>
      <c r="H93" s="63">
        <f t="shared" si="7"/>
        <v>141.80355</v>
      </c>
      <c r="I93" s="62">
        <v>1.0</v>
      </c>
      <c r="J93" s="68">
        <f t="shared" si="8"/>
        <v>141.80355</v>
      </c>
      <c r="K93" s="1"/>
      <c r="L93" s="69"/>
      <c r="M93" s="70"/>
      <c r="N93" s="70"/>
      <c r="O93" s="1"/>
      <c r="P93" s="1"/>
      <c r="Q93" s="4">
        <v>29.5</v>
      </c>
      <c r="R93" s="58">
        <f t="shared" si="9"/>
        <v>2.25</v>
      </c>
      <c r="S93" s="52">
        <f t="shared" si="10"/>
        <v>1</v>
      </c>
      <c r="T93" s="52">
        <f t="shared" si="11"/>
        <v>2.25</v>
      </c>
      <c r="U93" s="60">
        <f t="shared" si="12"/>
        <v>141.80355</v>
      </c>
      <c r="V93" s="58">
        <f t="shared" ref="V93:W93" si="90">C93/100</f>
        <v>0.98</v>
      </c>
      <c r="W93" s="58">
        <f t="shared" si="90"/>
        <v>2.18</v>
      </c>
      <c r="X93" s="58">
        <f t="shared" si="14"/>
        <v>2.25</v>
      </c>
      <c r="Y93" s="61">
        <f t="shared" si="15"/>
        <v>4.8069</v>
      </c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</row>
    <row r="94" ht="27.0" customHeight="1">
      <c r="A94" s="52">
        <v>75.0</v>
      </c>
      <c r="B94" s="62" t="s">
        <v>69</v>
      </c>
      <c r="C94" s="62">
        <v>97.0</v>
      </c>
      <c r="D94" s="62">
        <v>218.0</v>
      </c>
      <c r="E94" s="62">
        <v>226.0</v>
      </c>
      <c r="F94" s="62">
        <f t="shared" si="5"/>
        <v>0</v>
      </c>
      <c r="G94" s="62">
        <f t="shared" si="6"/>
        <v>140.980382</v>
      </c>
      <c r="H94" s="63">
        <f t="shared" si="7"/>
        <v>140.980382</v>
      </c>
      <c r="I94" s="62">
        <v>1.0</v>
      </c>
      <c r="J94" s="68">
        <f t="shared" si="8"/>
        <v>140.980382</v>
      </c>
      <c r="K94" s="1"/>
      <c r="L94" s="69"/>
      <c r="M94" s="70"/>
      <c r="N94" s="70"/>
      <c r="O94" s="1"/>
      <c r="P94" s="1"/>
      <c r="Q94" s="4">
        <v>29.5</v>
      </c>
      <c r="R94" s="58">
        <f t="shared" si="9"/>
        <v>2.26</v>
      </c>
      <c r="S94" s="52">
        <f t="shared" si="10"/>
        <v>1</v>
      </c>
      <c r="T94" s="52">
        <f t="shared" si="11"/>
        <v>2.26</v>
      </c>
      <c r="U94" s="60">
        <f t="shared" si="12"/>
        <v>140.980382</v>
      </c>
      <c r="V94" s="58">
        <f t="shared" ref="V94:W94" si="91">C94/100</f>
        <v>0.97</v>
      </c>
      <c r="W94" s="58">
        <f t="shared" si="91"/>
        <v>2.18</v>
      </c>
      <c r="X94" s="58">
        <f t="shared" si="14"/>
        <v>2.26</v>
      </c>
      <c r="Y94" s="61">
        <f t="shared" si="15"/>
        <v>4.778996</v>
      </c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</row>
    <row r="95" ht="27.0" customHeight="1">
      <c r="A95" s="52">
        <v>76.0</v>
      </c>
      <c r="B95" s="62" t="s">
        <v>69</v>
      </c>
      <c r="C95" s="62">
        <v>97.0</v>
      </c>
      <c r="D95" s="62">
        <v>218.0</v>
      </c>
      <c r="E95" s="62">
        <v>228.0</v>
      </c>
      <c r="F95" s="62">
        <f t="shared" si="5"/>
        <v>0</v>
      </c>
      <c r="G95" s="62">
        <f t="shared" si="6"/>
        <v>142.227996</v>
      </c>
      <c r="H95" s="63">
        <f t="shared" si="7"/>
        <v>142.227996</v>
      </c>
      <c r="I95" s="62">
        <v>2.0</v>
      </c>
      <c r="J95" s="68">
        <f t="shared" si="8"/>
        <v>284.455992</v>
      </c>
      <c r="K95" s="1"/>
      <c r="L95" s="69"/>
      <c r="M95" s="70"/>
      <c r="N95" s="70"/>
      <c r="O95" s="1"/>
      <c r="P95" s="1"/>
      <c r="Q95" s="4">
        <v>29.5</v>
      </c>
      <c r="R95" s="58">
        <f t="shared" si="9"/>
        <v>2.28</v>
      </c>
      <c r="S95" s="52">
        <f t="shared" si="10"/>
        <v>2</v>
      </c>
      <c r="T95" s="52">
        <f t="shared" si="11"/>
        <v>4.56</v>
      </c>
      <c r="U95" s="60">
        <f t="shared" si="12"/>
        <v>142.227996</v>
      </c>
      <c r="V95" s="58">
        <f t="shared" ref="V95:W95" si="92">C95/100</f>
        <v>0.97</v>
      </c>
      <c r="W95" s="58">
        <f t="shared" si="92"/>
        <v>2.18</v>
      </c>
      <c r="X95" s="58">
        <f t="shared" si="14"/>
        <v>4.56</v>
      </c>
      <c r="Y95" s="61">
        <f t="shared" si="15"/>
        <v>9.642576</v>
      </c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</row>
    <row r="96" ht="27.0" customHeight="1">
      <c r="A96" s="52">
        <v>77.0</v>
      </c>
      <c r="B96" s="62" t="s">
        <v>69</v>
      </c>
      <c r="C96" s="62">
        <v>96.0</v>
      </c>
      <c r="D96" s="62">
        <v>218.0</v>
      </c>
      <c r="E96" s="62">
        <v>225.0</v>
      </c>
      <c r="F96" s="62">
        <f t="shared" si="5"/>
        <v>0</v>
      </c>
      <c r="G96" s="62">
        <f t="shared" si="6"/>
        <v>138.9096</v>
      </c>
      <c r="H96" s="63">
        <f t="shared" si="7"/>
        <v>138.9096</v>
      </c>
      <c r="I96" s="62">
        <v>2.0</v>
      </c>
      <c r="J96" s="68">
        <f t="shared" si="8"/>
        <v>277.8192</v>
      </c>
      <c r="K96" s="1"/>
      <c r="L96" s="69"/>
      <c r="M96" s="70"/>
      <c r="N96" s="70"/>
      <c r="O96" s="1"/>
      <c r="P96" s="1"/>
      <c r="Q96" s="4">
        <v>29.5</v>
      </c>
      <c r="R96" s="58">
        <f t="shared" si="9"/>
        <v>2.25</v>
      </c>
      <c r="S96" s="52">
        <f t="shared" si="10"/>
        <v>2</v>
      </c>
      <c r="T96" s="52">
        <f t="shared" si="11"/>
        <v>4.5</v>
      </c>
      <c r="U96" s="60">
        <f t="shared" si="12"/>
        <v>138.9096</v>
      </c>
      <c r="V96" s="58">
        <f t="shared" ref="V96:W96" si="93">C96/100</f>
        <v>0.96</v>
      </c>
      <c r="W96" s="58">
        <f t="shared" si="93"/>
        <v>2.18</v>
      </c>
      <c r="X96" s="58">
        <f t="shared" si="14"/>
        <v>4.5</v>
      </c>
      <c r="Y96" s="61">
        <f t="shared" si="15"/>
        <v>9.4176</v>
      </c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</row>
    <row r="97" ht="27.0" customHeight="1">
      <c r="A97" s="52">
        <v>78.0</v>
      </c>
      <c r="B97" s="62" t="s">
        <v>69</v>
      </c>
      <c r="C97" s="62">
        <v>96.0</v>
      </c>
      <c r="D97" s="62">
        <v>218.0</v>
      </c>
      <c r="E97" s="62">
        <v>227.0</v>
      </c>
      <c r="F97" s="62">
        <f t="shared" si="5"/>
        <v>0</v>
      </c>
      <c r="G97" s="62">
        <f t="shared" si="6"/>
        <v>140.144352</v>
      </c>
      <c r="H97" s="63">
        <f t="shared" si="7"/>
        <v>140.144352</v>
      </c>
      <c r="I97" s="62">
        <v>5.0</v>
      </c>
      <c r="J97" s="68">
        <f t="shared" si="8"/>
        <v>700.72176</v>
      </c>
      <c r="K97" s="1"/>
      <c r="L97" s="69"/>
      <c r="M97" s="70"/>
      <c r="N97" s="70"/>
      <c r="O97" s="1"/>
      <c r="P97" s="1"/>
      <c r="Q97" s="4">
        <v>29.5</v>
      </c>
      <c r="R97" s="58">
        <f t="shared" si="9"/>
        <v>2.27</v>
      </c>
      <c r="S97" s="52">
        <f t="shared" si="10"/>
        <v>5</v>
      </c>
      <c r="T97" s="52">
        <f t="shared" si="11"/>
        <v>11.35</v>
      </c>
      <c r="U97" s="60">
        <f t="shared" si="12"/>
        <v>140.144352</v>
      </c>
      <c r="V97" s="58">
        <f t="shared" ref="V97:W97" si="94">C97/100</f>
        <v>0.96</v>
      </c>
      <c r="W97" s="58">
        <f t="shared" si="94"/>
        <v>2.18</v>
      </c>
      <c r="X97" s="58">
        <f t="shared" si="14"/>
        <v>11.35</v>
      </c>
      <c r="Y97" s="61">
        <f t="shared" si="15"/>
        <v>23.75328</v>
      </c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</row>
    <row r="98" ht="27.0" customHeight="1">
      <c r="A98" s="52">
        <v>79.0</v>
      </c>
      <c r="B98" s="62" t="s">
        <v>69</v>
      </c>
      <c r="C98" s="62">
        <v>97.0</v>
      </c>
      <c r="D98" s="62">
        <v>218.0</v>
      </c>
      <c r="E98" s="62">
        <v>227.0</v>
      </c>
      <c r="F98" s="62">
        <f t="shared" si="5"/>
        <v>0</v>
      </c>
      <c r="G98" s="62">
        <f t="shared" si="6"/>
        <v>141.604189</v>
      </c>
      <c r="H98" s="63">
        <f t="shared" si="7"/>
        <v>141.604189</v>
      </c>
      <c r="I98" s="62">
        <v>5.0</v>
      </c>
      <c r="J98" s="68">
        <f t="shared" si="8"/>
        <v>708.020945</v>
      </c>
      <c r="K98" s="1"/>
      <c r="L98" s="69"/>
      <c r="M98" s="70"/>
      <c r="N98" s="70"/>
      <c r="O98" s="1"/>
      <c r="P98" s="1"/>
      <c r="Q98" s="4">
        <v>29.5</v>
      </c>
      <c r="R98" s="58">
        <f t="shared" si="9"/>
        <v>2.27</v>
      </c>
      <c r="S98" s="52">
        <f t="shared" si="10"/>
        <v>5</v>
      </c>
      <c r="T98" s="52">
        <f t="shared" si="11"/>
        <v>11.35</v>
      </c>
      <c r="U98" s="60">
        <f t="shared" si="12"/>
        <v>141.604189</v>
      </c>
      <c r="V98" s="58">
        <f t="shared" ref="V98:W98" si="95">C98/100</f>
        <v>0.97</v>
      </c>
      <c r="W98" s="58">
        <f t="shared" si="95"/>
        <v>2.18</v>
      </c>
      <c r="X98" s="58">
        <f t="shared" si="14"/>
        <v>11.35</v>
      </c>
      <c r="Y98" s="61">
        <f t="shared" si="15"/>
        <v>24.00071</v>
      </c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</row>
    <row r="99" ht="27.0" customHeight="1">
      <c r="A99" s="52">
        <v>80.0</v>
      </c>
      <c r="B99" s="26" t="s">
        <v>69</v>
      </c>
      <c r="C99" s="26">
        <v>96.0</v>
      </c>
      <c r="D99" s="26">
        <v>218.0</v>
      </c>
      <c r="E99" s="26">
        <v>228.0</v>
      </c>
      <c r="F99" s="26">
        <f t="shared" si="5"/>
        <v>0</v>
      </c>
      <c r="G99" s="26">
        <f t="shared" si="6"/>
        <v>140.761728</v>
      </c>
      <c r="H99" s="63">
        <f t="shared" si="7"/>
        <v>140.761728</v>
      </c>
      <c r="I99" s="26">
        <v>1.0</v>
      </c>
      <c r="J99" s="68">
        <f t="shared" si="8"/>
        <v>140.761728</v>
      </c>
      <c r="K99" s="1"/>
      <c r="L99" s="69"/>
      <c r="M99" s="70"/>
      <c r="N99" s="70"/>
      <c r="O99" s="1"/>
      <c r="P99" s="1"/>
      <c r="Q99" s="4">
        <v>29.5</v>
      </c>
      <c r="R99" s="58">
        <f t="shared" si="9"/>
        <v>2.28</v>
      </c>
      <c r="S99" s="52">
        <f t="shared" si="10"/>
        <v>1</v>
      </c>
      <c r="T99" s="52">
        <f t="shared" si="11"/>
        <v>2.28</v>
      </c>
      <c r="U99" s="60">
        <f t="shared" si="12"/>
        <v>140.761728</v>
      </c>
      <c r="V99" s="58">
        <f t="shared" ref="V99:W99" si="96">C99/100</f>
        <v>0.96</v>
      </c>
      <c r="W99" s="58">
        <f t="shared" si="96"/>
        <v>2.18</v>
      </c>
      <c r="X99" s="58">
        <f t="shared" si="14"/>
        <v>2.28</v>
      </c>
      <c r="Y99" s="61">
        <f t="shared" si="15"/>
        <v>4.771584</v>
      </c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</row>
    <row r="100" ht="27.0" customHeight="1">
      <c r="A100" s="52">
        <v>81.0</v>
      </c>
      <c r="B100" s="26" t="s">
        <v>69</v>
      </c>
      <c r="C100" s="26">
        <v>94.0</v>
      </c>
      <c r="D100" s="26">
        <v>218.0</v>
      </c>
      <c r="E100" s="26">
        <v>226.0</v>
      </c>
      <c r="F100" s="26">
        <f t="shared" si="5"/>
        <v>0</v>
      </c>
      <c r="G100" s="26">
        <f t="shared" si="6"/>
        <v>136.620164</v>
      </c>
      <c r="H100" s="63">
        <f t="shared" si="7"/>
        <v>136.620164</v>
      </c>
      <c r="I100" s="26">
        <v>1.0</v>
      </c>
      <c r="J100" s="68">
        <f t="shared" si="8"/>
        <v>136.620164</v>
      </c>
      <c r="K100" s="1"/>
      <c r="L100" s="69"/>
      <c r="M100" s="70"/>
      <c r="N100" s="70"/>
      <c r="O100" s="1"/>
      <c r="P100" s="1"/>
      <c r="Q100" s="4">
        <v>29.5</v>
      </c>
      <c r="R100" s="58">
        <f t="shared" si="9"/>
        <v>2.26</v>
      </c>
      <c r="S100" s="52">
        <f t="shared" si="10"/>
        <v>1</v>
      </c>
      <c r="T100" s="52">
        <f t="shared" si="11"/>
        <v>2.26</v>
      </c>
      <c r="U100" s="60">
        <f t="shared" si="12"/>
        <v>136.620164</v>
      </c>
      <c r="V100" s="58">
        <f t="shared" ref="V100:W100" si="97">C100/100</f>
        <v>0.94</v>
      </c>
      <c r="W100" s="58">
        <f t="shared" si="97"/>
        <v>2.18</v>
      </c>
      <c r="X100" s="58">
        <f t="shared" si="14"/>
        <v>2.26</v>
      </c>
      <c r="Y100" s="61">
        <f t="shared" si="15"/>
        <v>4.631192</v>
      </c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</row>
    <row r="101" ht="27.0" customHeight="1">
      <c r="A101" s="52">
        <v>82.0</v>
      </c>
      <c r="B101" s="26" t="s">
        <v>69</v>
      </c>
      <c r="C101" s="26">
        <v>86.0</v>
      </c>
      <c r="D101" s="26">
        <v>218.0</v>
      </c>
      <c r="E101" s="26">
        <v>228.0</v>
      </c>
      <c r="F101" s="26">
        <f t="shared" si="5"/>
        <v>0</v>
      </c>
      <c r="G101" s="26">
        <f t="shared" si="6"/>
        <v>126.099048</v>
      </c>
      <c r="H101" s="63">
        <f t="shared" si="7"/>
        <v>126.099048</v>
      </c>
      <c r="I101" s="26">
        <v>1.0</v>
      </c>
      <c r="J101" s="68">
        <f t="shared" si="8"/>
        <v>126.099048</v>
      </c>
      <c r="K101" s="1"/>
      <c r="L101" s="69"/>
      <c r="M101" s="70"/>
      <c r="N101" s="70"/>
      <c r="O101" s="1"/>
      <c r="P101" s="1"/>
      <c r="Q101" s="4">
        <v>29.5</v>
      </c>
      <c r="R101" s="58">
        <f t="shared" si="9"/>
        <v>2.28</v>
      </c>
      <c r="S101" s="52">
        <f t="shared" si="10"/>
        <v>1</v>
      </c>
      <c r="T101" s="52">
        <f t="shared" si="11"/>
        <v>2.28</v>
      </c>
      <c r="U101" s="60">
        <f t="shared" si="12"/>
        <v>126.099048</v>
      </c>
      <c r="V101" s="58">
        <f t="shared" ref="V101:W101" si="98">C101/100</f>
        <v>0.86</v>
      </c>
      <c r="W101" s="58">
        <f t="shared" si="98"/>
        <v>2.18</v>
      </c>
      <c r="X101" s="58">
        <f t="shared" si="14"/>
        <v>2.28</v>
      </c>
      <c r="Y101" s="61">
        <f t="shared" si="15"/>
        <v>4.274544</v>
      </c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</row>
    <row r="102" ht="27.0" customHeight="1">
      <c r="A102" s="52">
        <v>83.0</v>
      </c>
      <c r="B102" s="26" t="s">
        <v>69</v>
      </c>
      <c r="C102" s="26">
        <v>74.0</v>
      </c>
      <c r="D102" s="26">
        <v>218.0</v>
      </c>
      <c r="E102" s="26">
        <v>156.0</v>
      </c>
      <c r="F102" s="26">
        <f t="shared" si="5"/>
        <v>0</v>
      </c>
      <c r="G102" s="26">
        <f t="shared" si="6"/>
        <v>74.239464</v>
      </c>
      <c r="H102" s="63">
        <f t="shared" si="7"/>
        <v>74.239464</v>
      </c>
      <c r="I102" s="26">
        <v>1.0</v>
      </c>
      <c r="J102" s="68">
        <f t="shared" si="8"/>
        <v>74.239464</v>
      </c>
      <c r="K102" s="1"/>
      <c r="L102" s="69"/>
      <c r="M102" s="70"/>
      <c r="N102" s="70"/>
      <c r="O102" s="1"/>
      <c r="P102" s="1"/>
      <c r="Q102" s="4">
        <v>29.5</v>
      </c>
      <c r="R102" s="58">
        <f t="shared" si="9"/>
        <v>1.56</v>
      </c>
      <c r="S102" s="52">
        <f t="shared" si="10"/>
        <v>1</v>
      </c>
      <c r="T102" s="52">
        <f t="shared" si="11"/>
        <v>1.56</v>
      </c>
      <c r="U102" s="60">
        <f t="shared" si="12"/>
        <v>74.239464</v>
      </c>
      <c r="V102" s="58">
        <f t="shared" ref="V102:W102" si="99">C102/100</f>
        <v>0.74</v>
      </c>
      <c r="W102" s="58">
        <f t="shared" si="99"/>
        <v>2.18</v>
      </c>
      <c r="X102" s="58">
        <f t="shared" si="14"/>
        <v>1.56</v>
      </c>
      <c r="Y102" s="61">
        <f t="shared" si="15"/>
        <v>2.516592</v>
      </c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</row>
    <row r="103" ht="27.0" customHeight="1">
      <c r="A103" s="26"/>
      <c r="B103" s="44"/>
      <c r="C103" s="44"/>
      <c r="D103" s="44"/>
      <c r="E103" s="44"/>
      <c r="F103" s="44"/>
      <c r="G103" s="44"/>
      <c r="H103" s="50"/>
      <c r="I103" s="26"/>
      <c r="J103" s="72">
        <f>+Q134</f>
        <v>94</v>
      </c>
      <c r="K103" s="1"/>
      <c r="L103" s="1"/>
      <c r="M103" s="1"/>
      <c r="N103" s="1"/>
      <c r="O103" s="1"/>
      <c r="P103" s="1"/>
      <c r="Q103" s="73"/>
      <c r="R103" s="58">
        <f t="shared" si="9"/>
        <v>0</v>
      </c>
      <c r="S103" s="52" t="str">
        <f t="shared" si="10"/>
        <v/>
      </c>
      <c r="T103" s="52">
        <f t="shared" si="11"/>
        <v>0</v>
      </c>
      <c r="U103" s="57"/>
      <c r="V103" s="58">
        <f t="shared" ref="V103:W103" si="100">C103/100</f>
        <v>0</v>
      </c>
      <c r="W103" s="58">
        <f t="shared" si="100"/>
        <v>0</v>
      </c>
      <c r="X103" s="58">
        <f t="shared" si="14"/>
        <v>0</v>
      </c>
      <c r="Y103" s="61">
        <f t="shared" si="15"/>
        <v>0</v>
      </c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</row>
    <row r="104" ht="27.0" customHeight="1">
      <c r="A104" s="26"/>
      <c r="B104" s="74"/>
      <c r="C104" s="74"/>
      <c r="D104" s="74"/>
      <c r="E104" s="74"/>
      <c r="F104" s="74"/>
      <c r="G104" s="74"/>
      <c r="H104" s="76"/>
      <c r="I104" s="77">
        <f>SUM(I20:I102)</f>
        <v>206</v>
      </c>
      <c r="J104" s="78">
        <f>SUM(J20:J103)</f>
        <v>25402.48232</v>
      </c>
      <c r="K104" s="79"/>
      <c r="L104" s="79"/>
      <c r="M104" s="79"/>
      <c r="N104" s="79"/>
      <c r="O104" s="79"/>
      <c r="P104" s="79"/>
      <c r="Q104" s="4"/>
      <c r="R104" s="79">
        <f>SUMIFS($S$20:$S$102,$R$20:$R$102,"&gt;=3")</f>
        <v>0</v>
      </c>
      <c r="S104" s="79">
        <f t="shared" ref="S104:T104" si="101">SUM(S52:S103)</f>
        <v>85</v>
      </c>
      <c r="T104" s="79">
        <f t="shared" si="101"/>
        <v>213.54</v>
      </c>
      <c r="U104" s="79"/>
      <c r="V104" s="79"/>
      <c r="W104" s="79"/>
      <c r="X104" s="79"/>
      <c r="Y104" s="81">
        <f>SUM(Y20:Y103)</f>
        <v>1070.605413</v>
      </c>
      <c r="Z104" s="79"/>
      <c r="AA104" s="79"/>
      <c r="AB104" s="79"/>
      <c r="AC104" s="79"/>
      <c r="AD104" s="79"/>
      <c r="AE104" s="79"/>
      <c r="AF104" s="79"/>
      <c r="AG104" s="79"/>
      <c r="AH104" s="79"/>
      <c r="AI104" s="79"/>
      <c r="AJ104" s="79"/>
      <c r="AK104" s="79"/>
      <c r="AL104" s="79"/>
      <c r="AM104" s="79"/>
      <c r="AN104" s="79"/>
      <c r="AO104" s="79"/>
      <c r="AP104" s="79"/>
      <c r="AQ104" s="79"/>
      <c r="AR104" s="79"/>
      <c r="AS104" s="79"/>
    </row>
    <row r="105" ht="29.25" customHeight="1">
      <c r="A105" s="1"/>
      <c r="B105" s="1"/>
      <c r="C105" s="1"/>
      <c r="D105" s="1"/>
      <c r="E105" s="1"/>
      <c r="F105" s="1"/>
      <c r="G105" s="1"/>
      <c r="H105" s="3"/>
      <c r="I105" s="1"/>
      <c r="J105" s="1"/>
      <c r="K105" s="1"/>
      <c r="L105" s="1"/>
      <c r="M105" s="1"/>
      <c r="N105" s="1"/>
      <c r="O105" s="1"/>
      <c r="P105" s="1"/>
      <c r="Q105" s="4"/>
      <c r="R105" s="57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</row>
    <row r="106" ht="29.25" customHeight="1">
      <c r="A106" s="1"/>
      <c r="B106" s="1"/>
      <c r="C106" s="1"/>
      <c r="D106" s="1"/>
      <c r="E106" s="1"/>
      <c r="F106" s="1"/>
      <c r="G106" s="1"/>
      <c r="H106" s="3"/>
      <c r="I106" s="1"/>
      <c r="J106" s="1"/>
      <c r="K106" s="1"/>
      <c r="L106" s="1"/>
      <c r="M106" s="1"/>
      <c r="N106" s="1"/>
      <c r="O106" s="1"/>
      <c r="P106" s="1"/>
      <c r="Q106" s="73"/>
      <c r="R106" s="1"/>
      <c r="S106" s="1" t="s">
        <v>30</v>
      </c>
      <c r="T106" s="1" t="s">
        <v>31</v>
      </c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</row>
    <row r="107" ht="29.25" customHeight="1">
      <c r="A107" s="1"/>
      <c r="B107" s="1"/>
      <c r="C107" s="1"/>
      <c r="D107" s="1"/>
      <c r="E107" s="1"/>
      <c r="F107" s="1"/>
      <c r="G107" s="1"/>
      <c r="H107" s="3"/>
      <c r="I107" s="1"/>
      <c r="J107" s="1"/>
      <c r="K107" s="1"/>
      <c r="L107" s="1"/>
      <c r="M107" s="1"/>
      <c r="N107" s="1"/>
      <c r="O107" s="1"/>
      <c r="P107" s="1"/>
      <c r="Q107" s="4"/>
      <c r="R107" s="1" t="s">
        <v>32</v>
      </c>
      <c r="S107" s="146">
        <f>SUMIFS($J$20:$J$102,$R$20:$R$102,"&gt;=3")</f>
        <v>0</v>
      </c>
      <c r="T107" s="147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</row>
    <row r="108" ht="29.25" customHeight="1">
      <c r="A108" s="1" t="s">
        <v>33</v>
      </c>
      <c r="B108" s="1"/>
      <c r="C108" s="1"/>
      <c r="D108" s="1" t="s">
        <v>34</v>
      </c>
      <c r="E108" s="1"/>
      <c r="F108" s="1"/>
      <c r="G108" s="1"/>
      <c r="H108" s="3"/>
      <c r="I108" s="1"/>
      <c r="J108" s="1"/>
      <c r="K108" s="1"/>
      <c r="L108" s="1"/>
      <c r="M108" s="1"/>
      <c r="N108" s="1"/>
      <c r="O108" s="1"/>
      <c r="P108" s="1"/>
      <c r="Q108" s="4"/>
      <c r="R108" s="1" t="s">
        <v>35</v>
      </c>
      <c r="S108" s="84">
        <f>+J104-S107</f>
        <v>25402.48232</v>
      </c>
      <c r="T108" s="147">
        <f>+SUMIFS($T$20:$T$102,$R$20:$R$102,"&gt;=3")</f>
        <v>0</v>
      </c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</row>
    <row r="109" ht="29.25" customHeight="1">
      <c r="A109" s="1"/>
      <c r="B109" s="1"/>
      <c r="C109" s="1"/>
      <c r="D109" s="1"/>
      <c r="E109" s="1"/>
      <c r="F109" s="1"/>
      <c r="G109" s="1"/>
      <c r="H109" s="3"/>
      <c r="I109" s="1"/>
      <c r="J109" s="1"/>
      <c r="K109" s="1"/>
      <c r="L109" s="1"/>
      <c r="M109" s="1"/>
      <c r="N109" s="1"/>
      <c r="O109" s="1"/>
      <c r="P109" s="1"/>
      <c r="Q109" s="73"/>
      <c r="R109" s="1"/>
      <c r="S109" s="85">
        <f>+I104</f>
        <v>206</v>
      </c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</row>
    <row r="110" ht="39.0" customHeight="1">
      <c r="A110" s="44"/>
      <c r="B110" s="26" t="s">
        <v>14</v>
      </c>
      <c r="C110" s="45" t="s">
        <v>36</v>
      </c>
      <c r="D110" s="46"/>
      <c r="E110" s="47"/>
      <c r="F110" s="48"/>
      <c r="G110" s="48"/>
      <c r="H110" s="50" t="s">
        <v>16</v>
      </c>
      <c r="I110" s="26" t="s">
        <v>17</v>
      </c>
      <c r="J110" s="26" t="s">
        <v>18</v>
      </c>
      <c r="K110" s="1"/>
      <c r="L110" s="1"/>
      <c r="M110" s="1"/>
      <c r="N110" s="1"/>
      <c r="O110" s="1"/>
      <c r="P110" s="1"/>
      <c r="Q110" s="4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</row>
    <row r="111" ht="27.0" customHeight="1">
      <c r="A111" s="18">
        <v>1.0</v>
      </c>
      <c r="B111" s="142" t="s">
        <v>25</v>
      </c>
      <c r="C111" s="142">
        <v>65.0</v>
      </c>
      <c r="D111" s="142">
        <v>200.0</v>
      </c>
      <c r="E111" s="142">
        <v>205.0</v>
      </c>
      <c r="F111" s="142">
        <f t="shared" ref="F111:F115" si="102">1-VALUE(IF(RIGHT(B111,1)="%",RIGHT(B111,3),0))</f>
        <v>0.2</v>
      </c>
      <c r="G111" s="142">
        <f t="shared" ref="G111:G115" si="103">+Q111*C111/100*D111/100*E111/100</f>
        <v>55.965</v>
      </c>
      <c r="H111" s="143">
        <f t="shared" ref="H111:H115" si="104">IF(F111=0,G111,F111*G111)</f>
        <v>11.193</v>
      </c>
      <c r="I111" s="142">
        <v>1.0</v>
      </c>
      <c r="J111" s="86">
        <f t="shared" ref="J111:J115" si="105">+H111*I111</f>
        <v>11.193</v>
      </c>
      <c r="K111" s="1"/>
      <c r="L111" s="44">
        <f t="shared" ref="L111:L115" si="106">D111*25.4/1000</f>
        <v>5.08</v>
      </c>
      <c r="M111" s="26">
        <f t="shared" ref="M111:M114" si="107">+I111</f>
        <v>1</v>
      </c>
      <c r="N111" s="26">
        <f t="shared" ref="N111:N114" si="108">M111*L111</f>
        <v>5.08</v>
      </c>
      <c r="O111" s="1"/>
      <c r="P111" s="1"/>
      <c r="Q111" s="4">
        <v>21.0</v>
      </c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</row>
    <row r="112" ht="27.0" customHeight="1">
      <c r="A112" s="26">
        <v>2.0</v>
      </c>
      <c r="B112" s="65" t="s">
        <v>75</v>
      </c>
      <c r="C112" s="65">
        <v>73.0</v>
      </c>
      <c r="D112" s="65">
        <v>200.0</v>
      </c>
      <c r="E112" s="65">
        <v>272.0</v>
      </c>
      <c r="F112" s="65">
        <f t="shared" si="102"/>
        <v>0.2</v>
      </c>
      <c r="G112" s="65">
        <f t="shared" si="103"/>
        <v>103.2512</v>
      </c>
      <c r="H112" s="64">
        <f t="shared" si="104"/>
        <v>20.65024</v>
      </c>
      <c r="I112" s="65">
        <v>1.0</v>
      </c>
      <c r="J112" s="68">
        <f t="shared" si="105"/>
        <v>20.65024</v>
      </c>
      <c r="K112" s="1"/>
      <c r="L112" s="44">
        <f t="shared" si="106"/>
        <v>5.08</v>
      </c>
      <c r="M112" s="26">
        <f t="shared" si="107"/>
        <v>1</v>
      </c>
      <c r="N112" s="26">
        <f t="shared" si="108"/>
        <v>5.08</v>
      </c>
      <c r="O112" s="1"/>
      <c r="P112" s="1"/>
      <c r="Q112" s="4">
        <v>26.0</v>
      </c>
      <c r="R112" s="1"/>
      <c r="S112" s="87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</row>
    <row r="113" ht="27.0" customHeight="1">
      <c r="A113" s="26">
        <v>3.0</v>
      </c>
      <c r="B113" s="65" t="s">
        <v>64</v>
      </c>
      <c r="C113" s="65">
        <v>80.0</v>
      </c>
      <c r="D113" s="65">
        <v>200.0</v>
      </c>
      <c r="E113" s="65">
        <v>157.0</v>
      </c>
      <c r="F113" s="65">
        <f t="shared" si="102"/>
        <v>0.2</v>
      </c>
      <c r="G113" s="65">
        <f t="shared" si="103"/>
        <v>47.728</v>
      </c>
      <c r="H113" s="64">
        <f t="shared" si="104"/>
        <v>9.5456</v>
      </c>
      <c r="I113" s="65">
        <v>1.0</v>
      </c>
      <c r="J113" s="68">
        <f t="shared" si="105"/>
        <v>9.5456</v>
      </c>
      <c r="K113" s="1"/>
      <c r="L113" s="44">
        <f t="shared" si="106"/>
        <v>5.08</v>
      </c>
      <c r="M113" s="26">
        <f t="shared" si="107"/>
        <v>1</v>
      </c>
      <c r="N113" s="26">
        <f t="shared" si="108"/>
        <v>5.08</v>
      </c>
      <c r="O113" s="1"/>
      <c r="P113" s="1"/>
      <c r="Q113" s="4">
        <v>19.0</v>
      </c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</row>
    <row r="114" ht="27.0" customHeight="1">
      <c r="A114" s="26">
        <v>4.0</v>
      </c>
      <c r="B114" s="65" t="s">
        <v>77</v>
      </c>
      <c r="C114" s="65">
        <v>78.0</v>
      </c>
      <c r="D114" s="65">
        <v>203.0</v>
      </c>
      <c r="E114" s="65">
        <v>115.0</v>
      </c>
      <c r="F114" s="65">
        <f t="shared" si="102"/>
        <v>0.2</v>
      </c>
      <c r="G114" s="65">
        <f t="shared" si="103"/>
        <v>53.716845</v>
      </c>
      <c r="H114" s="64">
        <f t="shared" si="104"/>
        <v>10.743369</v>
      </c>
      <c r="I114" s="65">
        <v>1.0</v>
      </c>
      <c r="J114" s="68">
        <f t="shared" si="105"/>
        <v>10.743369</v>
      </c>
      <c r="K114" s="1"/>
      <c r="L114" s="44">
        <f t="shared" si="106"/>
        <v>5.1562</v>
      </c>
      <c r="M114" s="26">
        <f t="shared" si="107"/>
        <v>1</v>
      </c>
      <c r="N114" s="26">
        <f t="shared" si="108"/>
        <v>5.1562</v>
      </c>
      <c r="O114" s="1"/>
      <c r="P114" s="1"/>
      <c r="Q114" s="4">
        <v>29.5</v>
      </c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</row>
    <row r="115" ht="27.0" customHeight="1">
      <c r="A115" s="26">
        <v>5.0</v>
      </c>
      <c r="B115" s="65" t="s">
        <v>78</v>
      </c>
      <c r="C115" s="65">
        <v>75.0</v>
      </c>
      <c r="D115" s="65">
        <v>218.0</v>
      </c>
      <c r="E115" s="65">
        <v>227.0</v>
      </c>
      <c r="F115" s="65">
        <f t="shared" si="102"/>
        <v>0.2</v>
      </c>
      <c r="G115" s="65">
        <f t="shared" si="103"/>
        <v>109.487775</v>
      </c>
      <c r="H115" s="64">
        <f t="shared" si="104"/>
        <v>21.897555</v>
      </c>
      <c r="I115" s="65">
        <v>1.0</v>
      </c>
      <c r="J115" s="68">
        <f t="shared" si="105"/>
        <v>21.897555</v>
      </c>
      <c r="K115" s="1"/>
      <c r="L115" s="1">
        <f t="shared" si="106"/>
        <v>5.5372</v>
      </c>
      <c r="M115" s="120"/>
      <c r="N115" s="120"/>
      <c r="O115" s="1"/>
      <c r="P115" s="1"/>
      <c r="Q115" s="4">
        <v>29.5</v>
      </c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</row>
    <row r="116" ht="24.75" customHeight="1">
      <c r="A116" s="26"/>
      <c r="B116" s="69"/>
      <c r="C116" s="69"/>
      <c r="D116" s="69"/>
      <c r="E116" s="69"/>
      <c r="F116" s="69"/>
      <c r="G116" s="69"/>
      <c r="H116" s="89" t="s">
        <v>37</v>
      </c>
      <c r="I116" s="69"/>
      <c r="J116" s="90">
        <f>SUM(J111:J115)</f>
        <v>74.029764</v>
      </c>
      <c r="K116" s="1"/>
      <c r="L116" s="1"/>
      <c r="M116" s="1"/>
      <c r="N116" s="1"/>
      <c r="O116" s="1"/>
      <c r="P116" s="1"/>
      <c r="Q116" s="4"/>
      <c r="R116" s="9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</row>
    <row r="117" ht="18.75" customHeight="1">
      <c r="A117" s="42"/>
      <c r="B117" s="7"/>
      <c r="C117" s="7"/>
      <c r="D117" s="7"/>
      <c r="E117" s="7"/>
      <c r="F117" s="7"/>
      <c r="G117" s="7"/>
      <c r="H117" s="9"/>
      <c r="I117" s="7"/>
      <c r="J117" s="43"/>
      <c r="K117" s="1"/>
      <c r="L117" s="1"/>
      <c r="M117" s="1"/>
      <c r="N117" s="1"/>
      <c r="O117" s="1"/>
      <c r="P117" s="1"/>
      <c r="Q117" s="4"/>
      <c r="R117" s="9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</row>
    <row r="118" ht="18.75" customHeight="1">
      <c r="A118" s="1"/>
      <c r="B118" s="1"/>
      <c r="C118" s="1"/>
      <c r="D118" s="1"/>
      <c r="E118" s="1"/>
      <c r="F118" s="1"/>
      <c r="G118" s="1"/>
      <c r="H118" s="3"/>
      <c r="I118" s="1"/>
      <c r="J118" s="1"/>
      <c r="K118" s="1"/>
      <c r="L118" s="1"/>
      <c r="M118" s="1"/>
      <c r="N118" s="1"/>
      <c r="O118" s="1"/>
      <c r="P118" s="1"/>
      <c r="Q118" s="4"/>
      <c r="R118" s="9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</row>
    <row r="119" ht="18.75" customHeight="1">
      <c r="A119" s="1"/>
      <c r="B119" s="1"/>
      <c r="C119" s="1"/>
      <c r="D119" s="1"/>
      <c r="E119" s="1"/>
      <c r="F119" s="1"/>
      <c r="G119" s="1"/>
      <c r="H119" s="3"/>
      <c r="I119" s="1"/>
      <c r="J119" s="1"/>
      <c r="K119" s="1"/>
      <c r="L119" s="1"/>
      <c r="M119" s="1"/>
      <c r="N119" s="1"/>
      <c r="O119" s="1"/>
      <c r="P119" s="1"/>
      <c r="Q119" s="4"/>
      <c r="R119" s="9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</row>
    <row r="120" ht="18.75" customHeight="1">
      <c r="A120" s="1" t="s">
        <v>38</v>
      </c>
      <c r="B120" s="1"/>
      <c r="C120" s="1"/>
      <c r="D120" s="1"/>
      <c r="E120" s="1"/>
      <c r="F120" s="1"/>
      <c r="G120" s="1"/>
      <c r="H120" s="3"/>
      <c r="I120" s="1"/>
      <c r="J120" s="1"/>
      <c r="K120" s="1"/>
      <c r="L120" s="1"/>
      <c r="M120" s="1"/>
      <c r="N120" s="1"/>
      <c r="O120" s="1"/>
      <c r="P120" s="1"/>
      <c r="Q120" s="4"/>
      <c r="R120" s="9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</row>
    <row r="121" ht="18.75" customHeight="1">
      <c r="A121" s="1"/>
      <c r="B121" s="1"/>
      <c r="C121" s="1"/>
      <c r="D121" s="1"/>
      <c r="E121" s="1"/>
      <c r="F121" s="1"/>
      <c r="G121" s="1"/>
      <c r="H121" s="3"/>
      <c r="I121" s="1"/>
      <c r="J121" s="1"/>
      <c r="K121" s="1"/>
      <c r="L121" s="1"/>
      <c r="M121" s="1"/>
      <c r="N121" s="1"/>
      <c r="O121" s="1"/>
      <c r="P121" s="1"/>
      <c r="Q121" s="4"/>
      <c r="R121" s="9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</row>
    <row r="122" ht="42.0" customHeight="1">
      <c r="A122" s="44"/>
      <c r="B122" s="26" t="s">
        <v>14</v>
      </c>
      <c r="C122" s="45" t="s">
        <v>39</v>
      </c>
      <c r="D122" s="46"/>
      <c r="E122" s="47"/>
      <c r="F122" s="92"/>
      <c r="G122" s="92"/>
      <c r="H122" s="50" t="s">
        <v>16</v>
      </c>
      <c r="I122" s="94" t="s">
        <v>17</v>
      </c>
      <c r="J122" s="26" t="s">
        <v>18</v>
      </c>
      <c r="K122" s="1"/>
      <c r="L122" s="1"/>
      <c r="M122" s="1"/>
      <c r="N122" s="1"/>
      <c r="O122" s="1"/>
      <c r="P122" s="1"/>
      <c r="Q122" s="4"/>
      <c r="R122" s="9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</row>
    <row r="123" ht="24.75" customHeight="1">
      <c r="A123" s="26">
        <v>1.0</v>
      </c>
      <c r="B123" s="53" t="s">
        <v>40</v>
      </c>
      <c r="C123" s="52"/>
      <c r="D123" s="52"/>
      <c r="E123" s="52"/>
      <c r="F123" s="52"/>
      <c r="G123" s="52"/>
      <c r="H123" s="145">
        <v>22.0</v>
      </c>
      <c r="I123" s="52">
        <v>1.0</v>
      </c>
      <c r="J123" s="68">
        <f t="shared" ref="J123:J132" si="109">+I123*H123</f>
        <v>22</v>
      </c>
      <c r="K123" s="44"/>
      <c r="L123" s="44"/>
      <c r="M123" s="44"/>
      <c r="N123" s="44"/>
      <c r="O123" s="44"/>
      <c r="P123" s="44"/>
      <c r="Q123" s="97"/>
      <c r="R123" s="9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</row>
    <row r="124" ht="24.75" customHeight="1">
      <c r="A124" s="26">
        <v>2.0</v>
      </c>
      <c r="B124" s="62" t="s">
        <v>40</v>
      </c>
      <c r="C124" s="52"/>
      <c r="D124" s="52"/>
      <c r="E124" s="52"/>
      <c r="F124" s="52"/>
      <c r="G124" s="52"/>
      <c r="H124" s="145">
        <v>6.0</v>
      </c>
      <c r="I124" s="52">
        <v>1.0</v>
      </c>
      <c r="J124" s="68">
        <f t="shared" si="109"/>
        <v>6</v>
      </c>
      <c r="K124" s="44"/>
      <c r="L124" s="44"/>
      <c r="M124" s="44"/>
      <c r="N124" s="44"/>
      <c r="O124" s="44"/>
      <c r="P124" s="44"/>
      <c r="Q124" s="97"/>
      <c r="R124" s="9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</row>
    <row r="125" ht="24.75" customHeight="1">
      <c r="A125" s="26">
        <v>3.0</v>
      </c>
      <c r="B125" s="53" t="s">
        <v>72</v>
      </c>
      <c r="C125" s="52"/>
      <c r="D125" s="52"/>
      <c r="E125" s="52"/>
      <c r="F125" s="52"/>
      <c r="G125" s="52"/>
      <c r="H125" s="145">
        <v>40.0</v>
      </c>
      <c r="I125" s="52">
        <v>1.0</v>
      </c>
      <c r="J125" s="68">
        <f t="shared" si="109"/>
        <v>40</v>
      </c>
      <c r="K125" s="44"/>
      <c r="L125" s="44"/>
      <c r="M125" s="44"/>
      <c r="N125" s="44"/>
      <c r="O125" s="44"/>
      <c r="P125" s="44"/>
      <c r="Q125" s="97"/>
      <c r="R125" s="9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</row>
    <row r="126" ht="24.75" customHeight="1">
      <c r="A126" s="26">
        <v>4.0</v>
      </c>
      <c r="B126" s="62" t="s">
        <v>72</v>
      </c>
      <c r="C126" s="52"/>
      <c r="D126" s="52"/>
      <c r="E126" s="52"/>
      <c r="F126" s="52"/>
      <c r="G126" s="52"/>
      <c r="H126" s="145">
        <v>11.0</v>
      </c>
      <c r="I126" s="52">
        <v>1.0</v>
      </c>
      <c r="J126" s="68">
        <f t="shared" si="109"/>
        <v>11</v>
      </c>
      <c r="K126" s="44"/>
      <c r="L126" s="44"/>
      <c r="M126" s="44"/>
      <c r="N126" s="44"/>
      <c r="O126" s="44"/>
      <c r="P126" s="44"/>
      <c r="Q126" s="97"/>
      <c r="R126" s="9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</row>
    <row r="127" ht="24.75" customHeight="1">
      <c r="A127" s="26">
        <v>5.0</v>
      </c>
      <c r="B127" s="53" t="s">
        <v>61</v>
      </c>
      <c r="C127" s="52"/>
      <c r="D127" s="52"/>
      <c r="E127" s="52"/>
      <c r="F127" s="52"/>
      <c r="G127" s="52"/>
      <c r="H127" s="145">
        <v>32.0</v>
      </c>
      <c r="I127" s="52">
        <v>1.0</v>
      </c>
      <c r="J127" s="68">
        <f t="shared" si="109"/>
        <v>32</v>
      </c>
      <c r="K127" s="44"/>
      <c r="L127" s="44"/>
      <c r="M127" s="44"/>
      <c r="N127" s="44"/>
      <c r="O127" s="44"/>
      <c r="P127" s="44"/>
      <c r="Q127" s="97"/>
      <c r="R127" s="9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</row>
    <row r="128" ht="24.75" customHeight="1">
      <c r="A128" s="26">
        <v>6.0</v>
      </c>
      <c r="B128" s="62" t="s">
        <v>61</v>
      </c>
      <c r="C128" s="52"/>
      <c r="D128" s="52"/>
      <c r="E128" s="52"/>
      <c r="F128" s="52"/>
      <c r="G128" s="52"/>
      <c r="H128" s="145">
        <v>22.0</v>
      </c>
      <c r="I128" s="52">
        <v>1.0</v>
      </c>
      <c r="J128" s="68">
        <f t="shared" si="109"/>
        <v>22</v>
      </c>
      <c r="K128" s="44"/>
      <c r="L128" s="44"/>
      <c r="M128" s="44"/>
      <c r="N128" s="44"/>
      <c r="O128" s="44"/>
      <c r="P128" s="44"/>
      <c r="Q128" s="97"/>
      <c r="R128" s="9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</row>
    <row r="129" ht="24.75" customHeight="1">
      <c r="A129" s="26">
        <v>7.0</v>
      </c>
      <c r="B129" s="53" t="s">
        <v>73</v>
      </c>
      <c r="C129" s="52"/>
      <c r="D129" s="52"/>
      <c r="E129" s="52"/>
      <c r="F129" s="52"/>
      <c r="G129" s="52"/>
      <c r="H129" s="145">
        <v>27.0</v>
      </c>
      <c r="I129" s="52">
        <v>1.0</v>
      </c>
      <c r="J129" s="68">
        <f t="shared" si="109"/>
        <v>27</v>
      </c>
      <c r="K129" s="44"/>
      <c r="L129" s="44"/>
      <c r="M129" s="44"/>
      <c r="N129" s="44"/>
      <c r="O129" s="44"/>
      <c r="P129" s="44"/>
      <c r="Q129" s="97"/>
      <c r="R129" s="9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</row>
    <row r="130" ht="24.75" customHeight="1">
      <c r="A130" s="26">
        <v>8.0</v>
      </c>
      <c r="B130" s="62" t="s">
        <v>73</v>
      </c>
      <c r="C130" s="52"/>
      <c r="D130" s="52"/>
      <c r="E130" s="52"/>
      <c r="F130" s="52"/>
      <c r="G130" s="52"/>
      <c r="H130" s="145">
        <v>15.0</v>
      </c>
      <c r="I130" s="52">
        <v>1.0</v>
      </c>
      <c r="J130" s="68">
        <f t="shared" si="109"/>
        <v>15</v>
      </c>
      <c r="K130" s="44"/>
      <c r="L130" s="44"/>
      <c r="M130" s="44"/>
      <c r="N130" s="44"/>
      <c r="O130" s="44"/>
      <c r="P130" s="44"/>
      <c r="Q130" s="97"/>
      <c r="R130" s="9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</row>
    <row r="131" ht="24.75" customHeight="1">
      <c r="A131" s="26">
        <v>9.0</v>
      </c>
      <c r="B131" s="53" t="s">
        <v>69</v>
      </c>
      <c r="C131" s="52"/>
      <c r="D131" s="52"/>
      <c r="E131" s="52"/>
      <c r="F131" s="52"/>
      <c r="G131" s="52"/>
      <c r="H131" s="145">
        <v>41.0</v>
      </c>
      <c r="I131" s="52">
        <v>1.0</v>
      </c>
      <c r="J131" s="68">
        <f t="shared" si="109"/>
        <v>41</v>
      </c>
      <c r="K131" s="44"/>
      <c r="L131" s="44"/>
      <c r="M131" s="44"/>
      <c r="N131" s="44"/>
      <c r="O131" s="44"/>
      <c r="P131" s="44"/>
      <c r="Q131" s="97"/>
      <c r="R131" s="9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</row>
    <row r="132" ht="24.75" customHeight="1">
      <c r="A132" s="26">
        <v>10.0</v>
      </c>
      <c r="B132" s="62" t="s">
        <v>69</v>
      </c>
      <c r="C132" s="52"/>
      <c r="D132" s="52"/>
      <c r="E132" s="52"/>
      <c r="F132" s="52"/>
      <c r="G132" s="52"/>
      <c r="H132" s="145">
        <v>19.0</v>
      </c>
      <c r="I132" s="52">
        <v>1.0</v>
      </c>
      <c r="J132" s="68">
        <f t="shared" si="109"/>
        <v>19</v>
      </c>
      <c r="K132" s="44"/>
      <c r="L132" s="44"/>
      <c r="M132" s="44"/>
      <c r="N132" s="44"/>
      <c r="O132" s="44"/>
      <c r="P132" s="44"/>
      <c r="Q132" s="97"/>
      <c r="R132" s="9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</row>
    <row r="133" ht="18.75" customHeight="1">
      <c r="A133" s="1"/>
      <c r="B133" s="1"/>
      <c r="C133" s="1"/>
      <c r="D133" s="1"/>
      <c r="E133" s="1"/>
      <c r="F133" s="1"/>
      <c r="G133" s="1"/>
      <c r="H133" s="3" t="s">
        <v>37</v>
      </c>
      <c r="I133" s="1"/>
      <c r="J133" s="98">
        <f>SUM(J123:J132)</f>
        <v>235</v>
      </c>
      <c r="K133" s="99"/>
      <c r="L133" s="99"/>
      <c r="M133" s="99"/>
      <c r="N133" s="99"/>
      <c r="O133" s="99"/>
      <c r="P133" s="99"/>
      <c r="Q133" s="100"/>
      <c r="R133" s="9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</row>
    <row r="134" ht="18.75" customHeight="1">
      <c r="A134" s="7"/>
      <c r="B134" s="7"/>
      <c r="C134" s="7"/>
      <c r="D134" s="7"/>
      <c r="E134" s="7"/>
      <c r="F134" s="7"/>
      <c r="G134" s="7"/>
      <c r="H134" s="9"/>
      <c r="I134" s="41"/>
      <c r="J134" s="74">
        <f>+J133*60%</f>
        <v>141</v>
      </c>
      <c r="K134" s="74"/>
      <c r="L134" s="74"/>
      <c r="M134" s="74"/>
      <c r="N134" s="74"/>
      <c r="O134" s="74"/>
      <c r="P134" s="74"/>
      <c r="Q134" s="77">
        <f>+J133*40%</f>
        <v>94</v>
      </c>
      <c r="R134" s="9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</row>
    <row r="135" ht="18.75" customHeight="1">
      <c r="A135" s="1"/>
      <c r="B135" s="1"/>
      <c r="C135" s="1"/>
      <c r="D135" s="1"/>
      <c r="E135" s="1"/>
      <c r="F135" s="1"/>
      <c r="G135" s="1"/>
      <c r="H135" s="3"/>
      <c r="I135" s="1"/>
      <c r="J135" s="1"/>
      <c r="K135" s="1"/>
      <c r="L135" s="1"/>
      <c r="M135" s="1"/>
      <c r="N135" s="1"/>
      <c r="O135" s="1"/>
      <c r="P135" s="1"/>
      <c r="Q135" s="4"/>
      <c r="R135" s="9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</row>
    <row r="136" ht="18.75" customHeight="1">
      <c r="A136" s="1"/>
      <c r="B136" s="1"/>
      <c r="C136" s="1"/>
      <c r="D136" s="1"/>
      <c r="E136" s="1"/>
      <c r="F136" s="1"/>
      <c r="G136" s="1"/>
      <c r="H136" s="3"/>
      <c r="I136" s="1"/>
      <c r="J136" s="1"/>
      <c r="K136" s="1"/>
      <c r="L136" s="1"/>
      <c r="M136" s="1"/>
      <c r="N136" s="1"/>
      <c r="O136" s="1"/>
      <c r="P136" s="1"/>
      <c r="Q136" s="4"/>
      <c r="R136" s="9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</row>
    <row r="137" ht="19.5" customHeight="1">
      <c r="A137" s="101" t="s">
        <v>42</v>
      </c>
      <c r="B137" s="1"/>
      <c r="C137" s="1"/>
      <c r="D137" s="1"/>
      <c r="E137" s="1"/>
      <c r="F137" s="1"/>
      <c r="G137" s="1"/>
      <c r="H137" s="3"/>
      <c r="I137" s="1"/>
      <c r="J137" s="1"/>
      <c r="K137" s="1"/>
      <c r="L137" s="1"/>
      <c r="M137" s="1"/>
      <c r="N137" s="1"/>
      <c r="O137" s="1"/>
      <c r="P137" s="1"/>
      <c r="Q137" s="4"/>
      <c r="R137" s="9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</row>
    <row r="138" ht="57.0" customHeight="1">
      <c r="A138" s="102"/>
      <c r="B138" s="103" t="s">
        <v>43</v>
      </c>
      <c r="C138" s="103" t="s">
        <v>44</v>
      </c>
      <c r="D138" s="103" t="s">
        <v>45</v>
      </c>
      <c r="E138" s="103" t="s">
        <v>46</v>
      </c>
      <c r="F138" s="103"/>
      <c r="G138" s="103"/>
      <c r="H138" s="105" t="s">
        <v>47</v>
      </c>
      <c r="I138" s="106" t="s">
        <v>48</v>
      </c>
      <c r="J138" s="1"/>
      <c r="K138" s="1"/>
      <c r="L138" s="1"/>
      <c r="M138" s="1"/>
      <c r="N138" s="1"/>
      <c r="O138" s="1"/>
      <c r="P138" s="1"/>
      <c r="Q138" s="4"/>
      <c r="R138" s="9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</row>
    <row r="139" ht="18.75" customHeight="1">
      <c r="A139" s="107" t="s">
        <v>30</v>
      </c>
      <c r="B139" s="108">
        <f>+E13</f>
        <v>27174.86</v>
      </c>
      <c r="C139" s="109">
        <f>+J104</f>
        <v>25402.48232</v>
      </c>
      <c r="D139" s="109">
        <f>+J116</f>
        <v>74.029764</v>
      </c>
      <c r="E139" s="110">
        <f>J134</f>
        <v>141</v>
      </c>
      <c r="F139" s="110"/>
      <c r="G139" s="110"/>
      <c r="H139" s="112">
        <f>+I13</f>
        <v>1498.720349</v>
      </c>
      <c r="I139" s="113">
        <f>+B139-C139-D139-E139-H139</f>
        <v>58.6275677</v>
      </c>
      <c r="J139" s="1"/>
      <c r="K139" s="1"/>
      <c r="L139" s="1"/>
      <c r="M139" s="1"/>
      <c r="N139" s="1"/>
      <c r="O139" s="1"/>
      <c r="P139" s="1"/>
      <c r="Q139" s="4"/>
      <c r="R139" s="9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</row>
    <row r="140" ht="19.5" customHeight="1">
      <c r="A140" s="114" t="s">
        <v>49</v>
      </c>
      <c r="B140" s="115"/>
      <c r="C140" s="116">
        <f>+C139/B139</f>
        <v>0.9347787742</v>
      </c>
      <c r="D140" s="116">
        <f>+D139/B139</f>
        <v>0.002724200382</v>
      </c>
      <c r="E140" s="116">
        <f>+E139/B139</f>
        <v>0.005188619187</v>
      </c>
      <c r="F140" s="116"/>
      <c r="G140" s="116"/>
      <c r="H140" s="118">
        <f>+H139/B139</f>
        <v>0.05515098693</v>
      </c>
      <c r="I140" s="119">
        <f>+I139/B139</f>
        <v>0.00215741931</v>
      </c>
      <c r="J140" s="1"/>
      <c r="K140" s="1"/>
      <c r="L140" s="1"/>
      <c r="M140" s="1"/>
      <c r="N140" s="1"/>
      <c r="O140" s="1"/>
      <c r="P140" s="1"/>
      <c r="Q140" s="4"/>
      <c r="R140" s="9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</row>
    <row r="141" ht="19.5" customHeight="1">
      <c r="A141" s="30"/>
      <c r="B141" s="120"/>
      <c r="C141" s="121"/>
      <c r="D141" s="121"/>
      <c r="E141" s="121"/>
      <c r="F141" s="121"/>
      <c r="G141" s="121"/>
      <c r="H141" s="123"/>
      <c r="I141" s="124"/>
      <c r="J141" s="1"/>
      <c r="K141" s="1"/>
      <c r="L141" s="1"/>
      <c r="M141" s="1"/>
      <c r="N141" s="1"/>
      <c r="O141" s="1"/>
      <c r="P141" s="1"/>
      <c r="Q141" s="4"/>
      <c r="R141" s="9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</row>
    <row r="142" ht="18.75" customHeight="1">
      <c r="A142" s="125"/>
      <c r="B142" s="126"/>
      <c r="C142" s="126"/>
      <c r="D142" s="126" t="s">
        <v>50</v>
      </c>
      <c r="E142" s="126" t="s">
        <v>30</v>
      </c>
      <c r="F142" s="126"/>
      <c r="G142" s="126"/>
      <c r="H142" s="128">
        <f>+D139+E139+H139+I139</f>
        <v>1772.37768</v>
      </c>
      <c r="I142" s="129"/>
      <c r="J142" s="1"/>
      <c r="K142" s="1"/>
      <c r="L142" s="1"/>
      <c r="M142" s="1"/>
      <c r="N142" s="1"/>
      <c r="O142" s="1"/>
      <c r="P142" s="1"/>
      <c r="Q142" s="4"/>
      <c r="R142" s="3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</row>
    <row r="143" ht="18.75" customHeight="1">
      <c r="A143" s="130"/>
      <c r="B143" s="1"/>
      <c r="C143" s="1"/>
      <c r="D143" s="1"/>
      <c r="E143" s="1" t="s">
        <v>49</v>
      </c>
      <c r="F143" s="1"/>
      <c r="G143" s="1"/>
      <c r="H143" s="123">
        <f>+H142/B139</f>
        <v>0.06522122581</v>
      </c>
      <c r="I143" s="131"/>
      <c r="J143" s="1"/>
      <c r="K143" s="1"/>
      <c r="L143" s="1"/>
      <c r="M143" s="1"/>
      <c r="N143" s="1"/>
      <c r="O143" s="1"/>
      <c r="P143" s="1"/>
      <c r="Q143" s="4"/>
      <c r="R143" s="3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</row>
    <row r="144" ht="18.75" customHeight="1">
      <c r="A144" s="130"/>
      <c r="B144" s="1"/>
      <c r="C144" s="1" t="s">
        <v>51</v>
      </c>
      <c r="D144" s="1"/>
      <c r="E144" s="1"/>
      <c r="F144" s="1"/>
      <c r="G144" s="1"/>
      <c r="H144" s="3"/>
      <c r="I144" s="131"/>
      <c r="J144" s="1"/>
      <c r="K144" s="1"/>
      <c r="L144" s="1"/>
      <c r="M144" s="1"/>
      <c r="N144" s="1"/>
      <c r="O144" s="1"/>
      <c r="P144" s="1"/>
      <c r="Q144" s="4"/>
      <c r="R144" s="3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</row>
    <row r="145" ht="18.75" customHeight="1">
      <c r="A145" s="130"/>
      <c r="B145" s="1"/>
      <c r="C145" s="1"/>
      <c r="D145" s="1" t="s">
        <v>52</v>
      </c>
      <c r="E145" s="1"/>
      <c r="F145" s="1"/>
      <c r="G145" s="1"/>
      <c r="H145" s="3">
        <f>+H144*(H142-H139)</f>
        <v>0</v>
      </c>
      <c r="I145" s="131"/>
      <c r="J145" s="1"/>
      <c r="K145" s="1"/>
      <c r="L145" s="1"/>
      <c r="M145" s="1"/>
      <c r="N145" s="1"/>
      <c r="O145" s="1"/>
      <c r="P145" s="1"/>
      <c r="Q145" s="4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</row>
    <row r="146" ht="19.5" customHeight="1">
      <c r="A146" s="132"/>
      <c r="B146" s="133"/>
      <c r="C146" s="133"/>
      <c r="D146" s="133"/>
      <c r="E146" s="133"/>
      <c r="F146" s="133"/>
      <c r="G146" s="133"/>
      <c r="H146" s="135"/>
      <c r="I146" s="136"/>
      <c r="J146" s="1"/>
      <c r="K146" s="1"/>
      <c r="L146" s="1"/>
      <c r="M146" s="1"/>
      <c r="N146" s="1"/>
      <c r="O146" s="1"/>
      <c r="P146" s="1"/>
      <c r="Q146" s="4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</row>
    <row r="147" ht="18.75" customHeight="1">
      <c r="A147" s="1"/>
      <c r="B147" s="1"/>
      <c r="C147" s="1"/>
      <c r="D147" s="1"/>
      <c r="E147" s="1"/>
      <c r="F147" s="1"/>
      <c r="G147" s="1"/>
      <c r="H147" s="3"/>
      <c r="I147" s="1"/>
      <c r="J147" s="1"/>
      <c r="K147" s="1"/>
      <c r="L147" s="1"/>
      <c r="M147" s="1"/>
      <c r="N147" s="1"/>
      <c r="O147" s="1"/>
      <c r="P147" s="1"/>
      <c r="Q147" s="4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</row>
    <row r="148" ht="18.75" customHeight="1">
      <c r="A148" s="1"/>
      <c r="B148" s="1"/>
      <c r="C148" s="1"/>
      <c r="D148" s="1"/>
      <c r="E148" s="1"/>
      <c r="F148" s="1"/>
      <c r="G148" s="1"/>
      <c r="H148" s="3"/>
      <c r="I148" s="1"/>
      <c r="J148" s="1"/>
      <c r="K148" s="1"/>
      <c r="L148" s="1"/>
      <c r="M148" s="1"/>
      <c r="N148" s="1"/>
      <c r="O148" s="1"/>
      <c r="P148" s="1"/>
      <c r="Q148" s="4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</row>
    <row r="149" ht="18.75" customHeight="1">
      <c r="A149" s="1"/>
      <c r="B149" s="1"/>
      <c r="C149" s="1"/>
      <c r="D149" s="1"/>
      <c r="E149" s="1"/>
      <c r="F149" s="1"/>
      <c r="G149" s="1"/>
      <c r="H149" s="3"/>
      <c r="I149" s="1"/>
      <c r="J149" s="1"/>
      <c r="K149" s="1"/>
      <c r="L149" s="1"/>
      <c r="M149" s="1"/>
      <c r="N149" s="1"/>
      <c r="O149" s="1"/>
      <c r="P149" s="1"/>
      <c r="Q149" s="4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</row>
    <row r="150" ht="18.0" customHeight="1">
      <c r="A150" s="137"/>
      <c r="B150" s="137"/>
      <c r="C150" s="137"/>
      <c r="D150" s="137"/>
      <c r="E150" s="137"/>
      <c r="F150" s="137"/>
      <c r="G150" s="137"/>
      <c r="H150" s="139"/>
      <c r="I150" s="137"/>
      <c r="J150" s="137"/>
      <c r="K150" s="137"/>
      <c r="L150" s="137"/>
      <c r="M150" s="137"/>
      <c r="N150" s="137"/>
      <c r="O150" s="137"/>
      <c r="P150" s="137"/>
      <c r="Q150" s="140"/>
      <c r="R150" s="137"/>
      <c r="S150" s="137"/>
      <c r="T150" s="137"/>
      <c r="U150" s="137"/>
      <c r="V150" s="137"/>
      <c r="W150" s="137"/>
      <c r="X150" s="137"/>
      <c r="Y150" s="137"/>
      <c r="Z150" s="137"/>
      <c r="AA150" s="137"/>
      <c r="AB150" s="137"/>
      <c r="AC150" s="137"/>
      <c r="AD150" s="137"/>
      <c r="AE150" s="137"/>
      <c r="AF150" s="137"/>
      <c r="AG150" s="137"/>
      <c r="AH150" s="137"/>
      <c r="AI150" s="137"/>
      <c r="AJ150" s="137"/>
      <c r="AK150" s="137"/>
      <c r="AL150" s="137"/>
      <c r="AM150" s="137"/>
      <c r="AN150" s="137"/>
      <c r="AO150" s="137"/>
      <c r="AP150" s="137"/>
      <c r="AQ150" s="137"/>
      <c r="AR150" s="137"/>
      <c r="AS150" s="137"/>
    </row>
    <row r="151" ht="18.0" customHeight="1">
      <c r="A151" s="137"/>
      <c r="B151" s="137"/>
      <c r="C151" s="137"/>
      <c r="D151" s="137"/>
      <c r="E151" s="137"/>
      <c r="F151" s="137"/>
      <c r="G151" s="137"/>
      <c r="H151" s="139"/>
      <c r="I151" s="137"/>
      <c r="J151" s="137"/>
      <c r="K151" s="137"/>
      <c r="L151" s="137"/>
      <c r="M151" s="137"/>
      <c r="N151" s="137"/>
      <c r="O151" s="137"/>
      <c r="P151" s="137"/>
      <c r="Q151" s="140"/>
      <c r="R151" s="137"/>
      <c r="S151" s="137"/>
      <c r="T151" s="137"/>
      <c r="U151" s="137"/>
      <c r="V151" s="137"/>
      <c r="W151" s="137"/>
      <c r="X151" s="137"/>
      <c r="Y151" s="137"/>
      <c r="Z151" s="137"/>
      <c r="AA151" s="137"/>
      <c r="AB151" s="137"/>
      <c r="AC151" s="137"/>
      <c r="AD151" s="137"/>
      <c r="AE151" s="137"/>
      <c r="AF151" s="137"/>
      <c r="AG151" s="137"/>
      <c r="AH151" s="137"/>
      <c r="AI151" s="137"/>
      <c r="AJ151" s="137"/>
      <c r="AK151" s="137"/>
      <c r="AL151" s="137"/>
      <c r="AM151" s="137"/>
      <c r="AN151" s="137"/>
      <c r="AO151" s="137"/>
      <c r="AP151" s="137"/>
      <c r="AQ151" s="137"/>
      <c r="AR151" s="137"/>
      <c r="AS151" s="137"/>
    </row>
    <row r="152" ht="18.0" customHeight="1">
      <c r="A152" s="137"/>
      <c r="B152" s="137"/>
      <c r="C152" s="137"/>
      <c r="D152" s="137"/>
      <c r="E152" s="137"/>
      <c r="F152" s="137"/>
      <c r="G152" s="137"/>
      <c r="H152" s="139"/>
      <c r="I152" s="137"/>
      <c r="J152" s="137"/>
      <c r="K152" s="137"/>
      <c r="L152" s="137"/>
      <c r="M152" s="137"/>
      <c r="N152" s="137"/>
      <c r="O152" s="137"/>
      <c r="P152" s="137"/>
      <c r="Q152" s="140"/>
      <c r="R152" s="137"/>
      <c r="S152" s="137"/>
      <c r="T152" s="137"/>
      <c r="U152" s="137"/>
      <c r="V152" s="137"/>
      <c r="W152" s="137"/>
      <c r="X152" s="137"/>
      <c r="Y152" s="137"/>
      <c r="Z152" s="137"/>
      <c r="AA152" s="137"/>
      <c r="AB152" s="137"/>
      <c r="AC152" s="137"/>
      <c r="AD152" s="137"/>
      <c r="AE152" s="137"/>
      <c r="AF152" s="137"/>
      <c r="AG152" s="137"/>
      <c r="AH152" s="137"/>
      <c r="AI152" s="137"/>
      <c r="AJ152" s="137"/>
      <c r="AK152" s="137"/>
      <c r="AL152" s="137"/>
      <c r="AM152" s="137"/>
      <c r="AN152" s="137"/>
      <c r="AO152" s="137"/>
      <c r="AP152" s="137"/>
      <c r="AQ152" s="137"/>
      <c r="AR152" s="137"/>
      <c r="AS152" s="137"/>
    </row>
    <row r="153" ht="18.0" customHeight="1">
      <c r="A153" s="137"/>
      <c r="B153" s="137"/>
      <c r="C153" s="137"/>
      <c r="D153" s="137"/>
      <c r="E153" s="137"/>
      <c r="F153" s="137"/>
      <c r="G153" s="137"/>
      <c r="H153" s="139"/>
      <c r="I153" s="137"/>
      <c r="J153" s="137"/>
      <c r="K153" s="137"/>
      <c r="L153" s="137"/>
      <c r="M153" s="137"/>
      <c r="N153" s="137"/>
      <c r="O153" s="137"/>
      <c r="P153" s="137"/>
      <c r="Q153" s="140"/>
      <c r="R153" s="137"/>
      <c r="S153" s="137"/>
      <c r="T153" s="137"/>
      <c r="U153" s="137"/>
      <c r="V153" s="137"/>
      <c r="W153" s="137"/>
      <c r="X153" s="137"/>
      <c r="Y153" s="137"/>
      <c r="Z153" s="137"/>
      <c r="AA153" s="137"/>
      <c r="AB153" s="137"/>
      <c r="AC153" s="137"/>
      <c r="AD153" s="137"/>
      <c r="AE153" s="137"/>
      <c r="AF153" s="137"/>
      <c r="AG153" s="137"/>
      <c r="AH153" s="137"/>
      <c r="AI153" s="137"/>
      <c r="AJ153" s="137"/>
      <c r="AK153" s="137"/>
      <c r="AL153" s="137"/>
      <c r="AM153" s="137"/>
      <c r="AN153" s="137"/>
      <c r="AO153" s="137"/>
      <c r="AP153" s="137"/>
      <c r="AQ153" s="137"/>
      <c r="AR153" s="137"/>
      <c r="AS153" s="137"/>
    </row>
    <row r="154" ht="18.0" customHeight="1">
      <c r="A154" s="137"/>
      <c r="B154" s="137"/>
      <c r="C154" s="137"/>
      <c r="D154" s="137"/>
      <c r="E154" s="137"/>
      <c r="F154" s="137"/>
      <c r="G154" s="137"/>
      <c r="H154" s="139"/>
      <c r="I154" s="137"/>
      <c r="J154" s="137"/>
      <c r="K154" s="137"/>
      <c r="L154" s="137"/>
      <c r="M154" s="137"/>
      <c r="N154" s="137"/>
      <c r="O154" s="137"/>
      <c r="P154" s="137"/>
      <c r="Q154" s="140"/>
      <c r="R154" s="137"/>
      <c r="S154" s="137"/>
      <c r="T154" s="137"/>
      <c r="U154" s="137"/>
      <c r="V154" s="137"/>
      <c r="W154" s="137"/>
      <c r="X154" s="137"/>
      <c r="Y154" s="137"/>
      <c r="Z154" s="137"/>
      <c r="AA154" s="137"/>
      <c r="AB154" s="137"/>
      <c r="AC154" s="137"/>
      <c r="AD154" s="137"/>
      <c r="AE154" s="137"/>
      <c r="AF154" s="137"/>
      <c r="AG154" s="137"/>
      <c r="AH154" s="137"/>
      <c r="AI154" s="137"/>
      <c r="AJ154" s="137"/>
      <c r="AK154" s="137"/>
      <c r="AL154" s="137"/>
      <c r="AM154" s="137"/>
      <c r="AN154" s="137"/>
      <c r="AO154" s="137"/>
      <c r="AP154" s="137"/>
      <c r="AQ154" s="137"/>
      <c r="AR154" s="137"/>
      <c r="AS154" s="137"/>
    </row>
    <row r="155" ht="18.0" customHeight="1">
      <c r="A155" s="137"/>
      <c r="B155" s="137"/>
      <c r="C155" s="137"/>
      <c r="D155" s="137"/>
      <c r="E155" s="137"/>
      <c r="F155" s="137"/>
      <c r="G155" s="137"/>
      <c r="H155" s="139"/>
      <c r="I155" s="137"/>
      <c r="J155" s="137"/>
      <c r="K155" s="137"/>
      <c r="L155" s="137"/>
      <c r="M155" s="137"/>
      <c r="N155" s="137"/>
      <c r="O155" s="137"/>
      <c r="P155" s="137"/>
      <c r="Q155" s="140"/>
      <c r="R155" s="137"/>
      <c r="S155" s="137"/>
      <c r="T155" s="137"/>
      <c r="U155" s="137"/>
      <c r="V155" s="137"/>
      <c r="W155" s="137"/>
      <c r="X155" s="137"/>
      <c r="Y155" s="137"/>
      <c r="Z155" s="137"/>
      <c r="AA155" s="137"/>
      <c r="AB155" s="137"/>
      <c r="AC155" s="137"/>
      <c r="AD155" s="137"/>
      <c r="AE155" s="137"/>
      <c r="AF155" s="137"/>
      <c r="AG155" s="137"/>
      <c r="AH155" s="137"/>
      <c r="AI155" s="137"/>
      <c r="AJ155" s="137"/>
      <c r="AK155" s="137"/>
      <c r="AL155" s="137"/>
      <c r="AM155" s="137"/>
      <c r="AN155" s="137"/>
      <c r="AO155" s="137"/>
      <c r="AP155" s="137"/>
      <c r="AQ155" s="137"/>
      <c r="AR155" s="137"/>
      <c r="AS155" s="137"/>
    </row>
    <row r="156" ht="18.0" customHeight="1">
      <c r="A156" s="137"/>
      <c r="B156" s="137"/>
      <c r="C156" s="137"/>
      <c r="D156" s="137"/>
      <c r="E156" s="137"/>
      <c r="F156" s="137"/>
      <c r="G156" s="137"/>
      <c r="H156" s="139"/>
      <c r="I156" s="137"/>
      <c r="J156" s="137"/>
      <c r="K156" s="137"/>
      <c r="L156" s="137"/>
      <c r="M156" s="137"/>
      <c r="N156" s="137"/>
      <c r="O156" s="137"/>
      <c r="P156" s="137"/>
      <c r="Q156" s="140"/>
      <c r="R156" s="137"/>
      <c r="S156" s="137"/>
      <c r="T156" s="137"/>
      <c r="U156" s="137"/>
      <c r="V156" s="137"/>
      <c r="W156" s="137"/>
      <c r="X156" s="137"/>
      <c r="Y156" s="137"/>
      <c r="Z156" s="137"/>
      <c r="AA156" s="137"/>
      <c r="AB156" s="137"/>
      <c r="AC156" s="137"/>
      <c r="AD156" s="137"/>
      <c r="AE156" s="137"/>
      <c r="AF156" s="137"/>
      <c r="AG156" s="137"/>
      <c r="AH156" s="137"/>
      <c r="AI156" s="137"/>
      <c r="AJ156" s="137"/>
      <c r="AK156" s="137"/>
      <c r="AL156" s="137"/>
      <c r="AM156" s="137"/>
      <c r="AN156" s="137"/>
      <c r="AO156" s="137"/>
      <c r="AP156" s="137"/>
      <c r="AQ156" s="137"/>
      <c r="AR156" s="137"/>
      <c r="AS156" s="137"/>
    </row>
    <row r="157" ht="18.0" customHeight="1">
      <c r="A157" s="137"/>
      <c r="B157" s="137"/>
      <c r="C157" s="137"/>
      <c r="D157" s="137"/>
      <c r="E157" s="137"/>
      <c r="F157" s="137"/>
      <c r="G157" s="137"/>
      <c r="H157" s="139"/>
      <c r="I157" s="137"/>
      <c r="J157" s="137"/>
      <c r="K157" s="137"/>
      <c r="L157" s="137"/>
      <c r="M157" s="137"/>
      <c r="N157" s="137"/>
      <c r="O157" s="137"/>
      <c r="P157" s="137"/>
      <c r="Q157" s="140"/>
      <c r="R157" s="137"/>
      <c r="S157" s="137"/>
      <c r="T157" s="137"/>
      <c r="U157" s="137"/>
      <c r="V157" s="137"/>
      <c r="W157" s="137"/>
      <c r="X157" s="137"/>
      <c r="Y157" s="137"/>
      <c r="Z157" s="137"/>
      <c r="AA157" s="137"/>
      <c r="AB157" s="137"/>
      <c r="AC157" s="137"/>
      <c r="AD157" s="137"/>
      <c r="AE157" s="137"/>
      <c r="AF157" s="137"/>
      <c r="AG157" s="137"/>
      <c r="AH157" s="137"/>
      <c r="AI157" s="137"/>
      <c r="AJ157" s="137"/>
      <c r="AK157" s="137"/>
      <c r="AL157" s="137"/>
      <c r="AM157" s="137"/>
      <c r="AN157" s="137"/>
      <c r="AO157" s="137"/>
      <c r="AP157" s="137"/>
      <c r="AQ157" s="137"/>
      <c r="AR157" s="137"/>
      <c r="AS157" s="137"/>
    </row>
    <row r="158" ht="18.0" customHeight="1">
      <c r="A158" s="137"/>
      <c r="B158" s="137"/>
      <c r="C158" s="137"/>
      <c r="D158" s="137"/>
      <c r="E158" s="137"/>
      <c r="F158" s="137"/>
      <c r="G158" s="137"/>
      <c r="H158" s="139"/>
      <c r="I158" s="137"/>
      <c r="J158" s="137"/>
      <c r="K158" s="137"/>
      <c r="L158" s="137"/>
      <c r="M158" s="137"/>
      <c r="N158" s="137"/>
      <c r="O158" s="137"/>
      <c r="P158" s="137"/>
      <c r="Q158" s="140"/>
      <c r="R158" s="137"/>
      <c r="S158" s="137"/>
      <c r="T158" s="137"/>
      <c r="U158" s="137"/>
      <c r="V158" s="137"/>
      <c r="W158" s="137"/>
      <c r="X158" s="137"/>
      <c r="Y158" s="137"/>
      <c r="Z158" s="137"/>
      <c r="AA158" s="137"/>
      <c r="AB158" s="137"/>
      <c r="AC158" s="137"/>
      <c r="AD158" s="137"/>
      <c r="AE158" s="137"/>
      <c r="AF158" s="137"/>
      <c r="AG158" s="137"/>
      <c r="AH158" s="137"/>
      <c r="AI158" s="137"/>
      <c r="AJ158" s="137"/>
      <c r="AK158" s="137"/>
      <c r="AL158" s="137"/>
      <c r="AM158" s="137"/>
      <c r="AN158" s="137"/>
      <c r="AO158" s="137"/>
      <c r="AP158" s="137"/>
      <c r="AQ158" s="137"/>
      <c r="AR158" s="137"/>
      <c r="AS158" s="137"/>
    </row>
    <row r="159" ht="18.0" customHeight="1">
      <c r="A159" s="137"/>
      <c r="B159" s="137"/>
      <c r="C159" s="137"/>
      <c r="D159" s="137"/>
      <c r="E159" s="137"/>
      <c r="F159" s="137"/>
      <c r="G159" s="137"/>
      <c r="H159" s="139"/>
      <c r="I159" s="137"/>
      <c r="J159" s="137"/>
      <c r="K159" s="137"/>
      <c r="L159" s="137"/>
      <c r="M159" s="137"/>
      <c r="N159" s="137"/>
      <c r="O159" s="137"/>
      <c r="P159" s="137"/>
      <c r="Q159" s="140"/>
      <c r="R159" s="137"/>
      <c r="S159" s="137"/>
      <c r="T159" s="137"/>
      <c r="U159" s="137"/>
      <c r="V159" s="137"/>
      <c r="W159" s="137"/>
      <c r="X159" s="137"/>
      <c r="Y159" s="137"/>
      <c r="Z159" s="137"/>
      <c r="AA159" s="137"/>
      <c r="AB159" s="137"/>
      <c r="AC159" s="137"/>
      <c r="AD159" s="137"/>
      <c r="AE159" s="137"/>
      <c r="AF159" s="137"/>
      <c r="AG159" s="137"/>
      <c r="AH159" s="137"/>
      <c r="AI159" s="137"/>
      <c r="AJ159" s="137"/>
      <c r="AK159" s="137"/>
      <c r="AL159" s="137"/>
      <c r="AM159" s="137"/>
      <c r="AN159" s="137"/>
      <c r="AO159" s="137"/>
      <c r="AP159" s="137"/>
      <c r="AQ159" s="137"/>
      <c r="AR159" s="137"/>
      <c r="AS159" s="137"/>
    </row>
    <row r="160" ht="18.0" customHeight="1">
      <c r="A160" s="137"/>
      <c r="B160" s="137"/>
      <c r="C160" s="137"/>
      <c r="D160" s="137"/>
      <c r="E160" s="137"/>
      <c r="F160" s="137"/>
      <c r="G160" s="137"/>
      <c r="H160" s="139"/>
      <c r="I160" s="137"/>
      <c r="J160" s="137"/>
      <c r="K160" s="137"/>
      <c r="L160" s="137"/>
      <c r="M160" s="137"/>
      <c r="N160" s="137"/>
      <c r="O160" s="137"/>
      <c r="P160" s="137"/>
      <c r="Q160" s="140"/>
      <c r="R160" s="137"/>
      <c r="S160" s="137"/>
      <c r="T160" s="137"/>
      <c r="U160" s="137"/>
      <c r="V160" s="137"/>
      <c r="W160" s="137"/>
      <c r="X160" s="137"/>
      <c r="Y160" s="137"/>
      <c r="Z160" s="137"/>
      <c r="AA160" s="137"/>
      <c r="AB160" s="137"/>
      <c r="AC160" s="137"/>
      <c r="AD160" s="137"/>
      <c r="AE160" s="137"/>
      <c r="AF160" s="137"/>
      <c r="AG160" s="137"/>
      <c r="AH160" s="137"/>
      <c r="AI160" s="137"/>
      <c r="AJ160" s="137"/>
      <c r="AK160" s="137"/>
      <c r="AL160" s="137"/>
      <c r="AM160" s="137"/>
      <c r="AN160" s="137"/>
      <c r="AO160" s="137"/>
      <c r="AP160" s="137"/>
      <c r="AQ160" s="137"/>
      <c r="AR160" s="137"/>
      <c r="AS160" s="137"/>
    </row>
    <row r="161" ht="18.0" customHeight="1">
      <c r="A161" s="137"/>
      <c r="B161" s="137"/>
      <c r="C161" s="137"/>
      <c r="D161" s="137"/>
      <c r="E161" s="137"/>
      <c r="F161" s="137"/>
      <c r="G161" s="137"/>
      <c r="H161" s="139"/>
      <c r="I161" s="137"/>
      <c r="J161" s="137"/>
      <c r="K161" s="137"/>
      <c r="L161" s="137"/>
      <c r="M161" s="137"/>
      <c r="N161" s="137"/>
      <c r="O161" s="137"/>
      <c r="P161" s="137"/>
      <c r="Q161" s="140"/>
      <c r="R161" s="137"/>
      <c r="S161" s="137"/>
      <c r="T161" s="137"/>
      <c r="U161" s="137"/>
      <c r="V161" s="137"/>
      <c r="W161" s="137"/>
      <c r="X161" s="137"/>
      <c r="Y161" s="137"/>
      <c r="Z161" s="137"/>
      <c r="AA161" s="137"/>
      <c r="AB161" s="137"/>
      <c r="AC161" s="137"/>
      <c r="AD161" s="137"/>
      <c r="AE161" s="137"/>
      <c r="AF161" s="137"/>
      <c r="AG161" s="137"/>
      <c r="AH161" s="137"/>
      <c r="AI161" s="137"/>
      <c r="AJ161" s="137"/>
      <c r="AK161" s="137"/>
      <c r="AL161" s="137"/>
      <c r="AM161" s="137"/>
      <c r="AN161" s="137"/>
      <c r="AO161" s="137"/>
      <c r="AP161" s="137"/>
      <c r="AQ161" s="137"/>
      <c r="AR161" s="137"/>
      <c r="AS161" s="137"/>
    </row>
    <row r="162" ht="18.0" customHeight="1">
      <c r="A162" s="137"/>
      <c r="B162" s="137"/>
      <c r="C162" s="137"/>
      <c r="D162" s="137"/>
      <c r="E162" s="137"/>
      <c r="F162" s="137"/>
      <c r="G162" s="137"/>
      <c r="H162" s="139"/>
      <c r="I162" s="137"/>
      <c r="J162" s="137"/>
      <c r="K162" s="137"/>
      <c r="L162" s="137"/>
      <c r="M162" s="137"/>
      <c r="N162" s="137"/>
      <c r="O162" s="137"/>
      <c r="P162" s="137"/>
      <c r="Q162" s="140"/>
      <c r="R162" s="137"/>
      <c r="S162" s="137"/>
      <c r="T162" s="137"/>
      <c r="U162" s="137"/>
      <c r="V162" s="137"/>
      <c r="W162" s="137"/>
      <c r="X162" s="137"/>
      <c r="Y162" s="137"/>
      <c r="Z162" s="137"/>
      <c r="AA162" s="137"/>
      <c r="AB162" s="137"/>
      <c r="AC162" s="137"/>
      <c r="AD162" s="137"/>
      <c r="AE162" s="137"/>
      <c r="AF162" s="137"/>
      <c r="AG162" s="137"/>
      <c r="AH162" s="137"/>
      <c r="AI162" s="137"/>
      <c r="AJ162" s="137"/>
      <c r="AK162" s="137"/>
      <c r="AL162" s="137"/>
      <c r="AM162" s="137"/>
      <c r="AN162" s="137"/>
      <c r="AO162" s="137"/>
      <c r="AP162" s="137"/>
      <c r="AQ162" s="137"/>
      <c r="AR162" s="137"/>
      <c r="AS162" s="137"/>
    </row>
    <row r="163" ht="18.0" customHeight="1">
      <c r="A163" s="137"/>
      <c r="B163" s="137"/>
      <c r="C163" s="137"/>
      <c r="D163" s="137"/>
      <c r="E163" s="137"/>
      <c r="F163" s="137"/>
      <c r="G163" s="137"/>
      <c r="H163" s="139"/>
      <c r="I163" s="137"/>
      <c r="J163" s="137"/>
      <c r="K163" s="137"/>
      <c r="L163" s="137"/>
      <c r="M163" s="137"/>
      <c r="N163" s="137"/>
      <c r="O163" s="137"/>
      <c r="P163" s="137"/>
      <c r="Q163" s="140"/>
      <c r="R163" s="137"/>
      <c r="S163" s="137"/>
      <c r="T163" s="137"/>
      <c r="U163" s="137"/>
      <c r="V163" s="137"/>
      <c r="W163" s="137"/>
      <c r="X163" s="137"/>
      <c r="Y163" s="137"/>
      <c r="Z163" s="137"/>
      <c r="AA163" s="137"/>
      <c r="AB163" s="137"/>
      <c r="AC163" s="137"/>
      <c r="AD163" s="137"/>
      <c r="AE163" s="137"/>
      <c r="AF163" s="137"/>
      <c r="AG163" s="137"/>
      <c r="AH163" s="137"/>
      <c r="AI163" s="137"/>
      <c r="AJ163" s="137"/>
      <c r="AK163" s="137"/>
      <c r="AL163" s="137"/>
      <c r="AM163" s="137"/>
      <c r="AN163" s="137"/>
      <c r="AO163" s="137"/>
      <c r="AP163" s="137"/>
      <c r="AQ163" s="137"/>
      <c r="AR163" s="137"/>
      <c r="AS163" s="137"/>
    </row>
    <row r="164" ht="18.0" customHeight="1">
      <c r="A164" s="137"/>
      <c r="B164" s="137"/>
      <c r="C164" s="137"/>
      <c r="D164" s="137"/>
      <c r="E164" s="137"/>
      <c r="F164" s="137"/>
      <c r="G164" s="137"/>
      <c r="H164" s="139"/>
      <c r="I164" s="137"/>
      <c r="J164" s="137"/>
      <c r="K164" s="137"/>
      <c r="L164" s="137"/>
      <c r="M164" s="137"/>
      <c r="N164" s="137"/>
      <c r="O164" s="137"/>
      <c r="P164" s="137"/>
      <c r="Q164" s="140"/>
      <c r="R164" s="137"/>
      <c r="S164" s="137"/>
      <c r="T164" s="137"/>
      <c r="U164" s="137"/>
      <c r="V164" s="137"/>
      <c r="W164" s="137"/>
      <c r="X164" s="137"/>
      <c r="Y164" s="137"/>
      <c r="Z164" s="137"/>
      <c r="AA164" s="137"/>
      <c r="AB164" s="137"/>
      <c r="AC164" s="137"/>
      <c r="AD164" s="137"/>
      <c r="AE164" s="137"/>
      <c r="AF164" s="137"/>
      <c r="AG164" s="137"/>
      <c r="AH164" s="137"/>
      <c r="AI164" s="137"/>
      <c r="AJ164" s="137"/>
      <c r="AK164" s="137"/>
      <c r="AL164" s="137"/>
      <c r="AM164" s="137"/>
      <c r="AN164" s="137"/>
      <c r="AO164" s="137"/>
      <c r="AP164" s="137"/>
      <c r="AQ164" s="137"/>
      <c r="AR164" s="137"/>
      <c r="AS164" s="137"/>
    </row>
    <row r="165" ht="18.0" customHeight="1">
      <c r="A165" s="137"/>
      <c r="B165" s="137"/>
      <c r="C165" s="137"/>
      <c r="D165" s="137"/>
      <c r="E165" s="137"/>
      <c r="F165" s="137"/>
      <c r="G165" s="137"/>
      <c r="H165" s="139"/>
      <c r="I165" s="137"/>
      <c r="J165" s="137"/>
      <c r="K165" s="137"/>
      <c r="L165" s="137"/>
      <c r="M165" s="137"/>
      <c r="N165" s="137"/>
      <c r="O165" s="137"/>
      <c r="P165" s="137"/>
      <c r="Q165" s="140"/>
      <c r="R165" s="137"/>
      <c r="S165" s="137"/>
      <c r="T165" s="137"/>
      <c r="U165" s="137"/>
      <c r="V165" s="137"/>
      <c r="W165" s="137"/>
      <c r="X165" s="137"/>
      <c r="Y165" s="137"/>
      <c r="Z165" s="137"/>
      <c r="AA165" s="137"/>
      <c r="AB165" s="137"/>
      <c r="AC165" s="137"/>
      <c r="AD165" s="137"/>
      <c r="AE165" s="137"/>
      <c r="AF165" s="137"/>
      <c r="AG165" s="137"/>
      <c r="AH165" s="137"/>
      <c r="AI165" s="137"/>
      <c r="AJ165" s="137"/>
      <c r="AK165" s="137"/>
      <c r="AL165" s="137"/>
      <c r="AM165" s="137"/>
      <c r="AN165" s="137"/>
      <c r="AO165" s="137"/>
      <c r="AP165" s="137"/>
      <c r="AQ165" s="137"/>
      <c r="AR165" s="137"/>
      <c r="AS165" s="137"/>
    </row>
    <row r="166" ht="18.0" customHeight="1">
      <c r="A166" s="137"/>
      <c r="B166" s="137"/>
      <c r="C166" s="137"/>
      <c r="D166" s="137"/>
      <c r="E166" s="137"/>
      <c r="F166" s="137"/>
      <c r="G166" s="137"/>
      <c r="H166" s="139"/>
      <c r="I166" s="137"/>
      <c r="J166" s="137"/>
      <c r="K166" s="137"/>
      <c r="L166" s="137"/>
      <c r="M166" s="137"/>
      <c r="N166" s="137"/>
      <c r="O166" s="137"/>
      <c r="P166" s="137"/>
      <c r="Q166" s="140"/>
      <c r="R166" s="137"/>
      <c r="S166" s="137"/>
      <c r="T166" s="137"/>
      <c r="U166" s="137"/>
      <c r="V166" s="137"/>
      <c r="W166" s="137"/>
      <c r="X166" s="137"/>
      <c r="Y166" s="137"/>
      <c r="Z166" s="137"/>
      <c r="AA166" s="137"/>
      <c r="AB166" s="137"/>
      <c r="AC166" s="137"/>
      <c r="AD166" s="137"/>
      <c r="AE166" s="137"/>
      <c r="AF166" s="137"/>
      <c r="AG166" s="137"/>
      <c r="AH166" s="137"/>
      <c r="AI166" s="137"/>
      <c r="AJ166" s="137"/>
      <c r="AK166" s="137"/>
      <c r="AL166" s="137"/>
      <c r="AM166" s="137"/>
      <c r="AN166" s="137"/>
      <c r="AO166" s="137"/>
      <c r="AP166" s="137"/>
      <c r="AQ166" s="137"/>
      <c r="AR166" s="137"/>
      <c r="AS166" s="137"/>
    </row>
    <row r="167" ht="18.0" customHeight="1">
      <c r="A167" s="137"/>
      <c r="B167" s="137"/>
      <c r="C167" s="137"/>
      <c r="D167" s="137"/>
      <c r="E167" s="137"/>
      <c r="F167" s="137"/>
      <c r="G167" s="137"/>
      <c r="H167" s="139"/>
      <c r="I167" s="137"/>
      <c r="J167" s="137"/>
      <c r="K167" s="137"/>
      <c r="L167" s="137"/>
      <c r="M167" s="137"/>
      <c r="N167" s="137"/>
      <c r="O167" s="137"/>
      <c r="P167" s="137"/>
      <c r="Q167" s="140"/>
      <c r="R167" s="137"/>
      <c r="S167" s="137"/>
      <c r="T167" s="137"/>
      <c r="U167" s="137"/>
      <c r="V167" s="137"/>
      <c r="W167" s="137"/>
      <c r="X167" s="137"/>
      <c r="Y167" s="137"/>
      <c r="Z167" s="137"/>
      <c r="AA167" s="137"/>
      <c r="AB167" s="137"/>
      <c r="AC167" s="137"/>
      <c r="AD167" s="137"/>
      <c r="AE167" s="137"/>
      <c r="AF167" s="137"/>
      <c r="AG167" s="137"/>
      <c r="AH167" s="137"/>
      <c r="AI167" s="137"/>
      <c r="AJ167" s="137"/>
      <c r="AK167" s="137"/>
      <c r="AL167" s="137"/>
      <c r="AM167" s="137"/>
      <c r="AN167" s="137"/>
      <c r="AO167" s="137"/>
      <c r="AP167" s="137"/>
      <c r="AQ167" s="137"/>
      <c r="AR167" s="137"/>
      <c r="AS167" s="137"/>
    </row>
    <row r="168" ht="18.0" customHeight="1">
      <c r="A168" s="137"/>
      <c r="B168" s="137"/>
      <c r="C168" s="137"/>
      <c r="D168" s="137"/>
      <c r="E168" s="137"/>
      <c r="F168" s="137"/>
      <c r="G168" s="137"/>
      <c r="H168" s="139"/>
      <c r="I168" s="137"/>
      <c r="J168" s="137"/>
      <c r="K168" s="137"/>
      <c r="L168" s="137"/>
      <c r="M168" s="137"/>
      <c r="N168" s="137"/>
      <c r="O168" s="137"/>
      <c r="P168" s="137"/>
      <c r="Q168" s="140"/>
      <c r="R168" s="137"/>
      <c r="S168" s="137"/>
      <c r="T168" s="137"/>
      <c r="U168" s="137"/>
      <c r="V168" s="137"/>
      <c r="W168" s="137"/>
      <c r="X168" s="137"/>
      <c r="Y168" s="137"/>
      <c r="Z168" s="137"/>
      <c r="AA168" s="137"/>
      <c r="AB168" s="137"/>
      <c r="AC168" s="137"/>
      <c r="AD168" s="137"/>
      <c r="AE168" s="137"/>
      <c r="AF168" s="137"/>
      <c r="AG168" s="137"/>
      <c r="AH168" s="137"/>
      <c r="AI168" s="137"/>
      <c r="AJ168" s="137"/>
      <c r="AK168" s="137"/>
      <c r="AL168" s="137"/>
      <c r="AM168" s="137"/>
      <c r="AN168" s="137"/>
      <c r="AO168" s="137"/>
      <c r="AP168" s="137"/>
      <c r="AQ168" s="137"/>
      <c r="AR168" s="137"/>
      <c r="AS168" s="137"/>
    </row>
    <row r="169" ht="18.0" customHeight="1">
      <c r="A169" s="137"/>
      <c r="B169" s="137"/>
      <c r="C169" s="137"/>
      <c r="D169" s="137"/>
      <c r="E169" s="137"/>
      <c r="F169" s="137"/>
      <c r="G169" s="137"/>
      <c r="H169" s="139"/>
      <c r="I169" s="137"/>
      <c r="J169" s="137"/>
      <c r="K169" s="137"/>
      <c r="L169" s="137"/>
      <c r="M169" s="137"/>
      <c r="N169" s="137"/>
      <c r="O169" s="137"/>
      <c r="P169" s="137"/>
      <c r="Q169" s="140"/>
      <c r="R169" s="137"/>
      <c r="S169" s="137"/>
      <c r="T169" s="137"/>
      <c r="U169" s="137"/>
      <c r="V169" s="137"/>
      <c r="W169" s="137"/>
      <c r="X169" s="137"/>
      <c r="Y169" s="137"/>
      <c r="Z169" s="137"/>
      <c r="AA169" s="137"/>
      <c r="AB169" s="137"/>
      <c r="AC169" s="137"/>
      <c r="AD169" s="137"/>
      <c r="AE169" s="137"/>
      <c r="AF169" s="137"/>
      <c r="AG169" s="137"/>
      <c r="AH169" s="137"/>
      <c r="AI169" s="137"/>
      <c r="AJ169" s="137"/>
      <c r="AK169" s="137"/>
      <c r="AL169" s="137"/>
      <c r="AM169" s="137"/>
      <c r="AN169" s="137"/>
      <c r="AO169" s="137"/>
      <c r="AP169" s="137"/>
      <c r="AQ169" s="137"/>
      <c r="AR169" s="137"/>
      <c r="AS169" s="137"/>
    </row>
    <row r="170" ht="18.0" customHeight="1">
      <c r="A170" s="137"/>
      <c r="B170" s="137"/>
      <c r="C170" s="137"/>
      <c r="D170" s="137"/>
      <c r="E170" s="137"/>
      <c r="F170" s="137"/>
      <c r="G170" s="137"/>
      <c r="H170" s="139"/>
      <c r="I170" s="137"/>
      <c r="J170" s="137"/>
      <c r="K170" s="137"/>
      <c r="L170" s="137"/>
      <c r="M170" s="137"/>
      <c r="N170" s="137"/>
      <c r="O170" s="137"/>
      <c r="P170" s="137"/>
      <c r="Q170" s="140"/>
      <c r="R170" s="137"/>
      <c r="S170" s="137"/>
      <c r="T170" s="137"/>
      <c r="U170" s="137"/>
      <c r="V170" s="137"/>
      <c r="W170" s="137"/>
      <c r="X170" s="137"/>
      <c r="Y170" s="137"/>
      <c r="Z170" s="137"/>
      <c r="AA170" s="137"/>
      <c r="AB170" s="137"/>
      <c r="AC170" s="137"/>
      <c r="AD170" s="137"/>
      <c r="AE170" s="137"/>
      <c r="AF170" s="137"/>
      <c r="AG170" s="137"/>
      <c r="AH170" s="137"/>
      <c r="AI170" s="137"/>
      <c r="AJ170" s="137"/>
      <c r="AK170" s="137"/>
      <c r="AL170" s="137"/>
      <c r="AM170" s="137"/>
      <c r="AN170" s="137"/>
      <c r="AO170" s="137"/>
      <c r="AP170" s="137"/>
      <c r="AQ170" s="137"/>
      <c r="AR170" s="137"/>
      <c r="AS170" s="137"/>
    </row>
    <row r="171" ht="18.0" customHeight="1">
      <c r="A171" s="137"/>
      <c r="B171" s="137"/>
      <c r="C171" s="137"/>
      <c r="D171" s="137"/>
      <c r="E171" s="137"/>
      <c r="F171" s="137"/>
      <c r="G171" s="137"/>
      <c r="H171" s="139"/>
      <c r="I171" s="137"/>
      <c r="J171" s="137"/>
      <c r="K171" s="137"/>
      <c r="L171" s="137"/>
      <c r="M171" s="137"/>
      <c r="N171" s="137"/>
      <c r="O171" s="137"/>
      <c r="P171" s="137"/>
      <c r="Q171" s="140"/>
      <c r="R171" s="137"/>
      <c r="S171" s="137"/>
      <c r="T171" s="137"/>
      <c r="U171" s="137"/>
      <c r="V171" s="137"/>
      <c r="W171" s="137"/>
      <c r="X171" s="137"/>
      <c r="Y171" s="137"/>
      <c r="Z171" s="137"/>
      <c r="AA171" s="137"/>
      <c r="AB171" s="137"/>
      <c r="AC171" s="137"/>
      <c r="AD171" s="137"/>
      <c r="AE171" s="137"/>
      <c r="AF171" s="137"/>
      <c r="AG171" s="137"/>
      <c r="AH171" s="137"/>
      <c r="AI171" s="137"/>
      <c r="AJ171" s="137"/>
      <c r="AK171" s="137"/>
      <c r="AL171" s="137"/>
      <c r="AM171" s="137"/>
      <c r="AN171" s="137"/>
      <c r="AO171" s="137"/>
      <c r="AP171" s="137"/>
      <c r="AQ171" s="137"/>
      <c r="AR171" s="137"/>
      <c r="AS171" s="137"/>
    </row>
    <row r="172" ht="18.0" customHeight="1">
      <c r="A172" s="137"/>
      <c r="B172" s="137"/>
      <c r="C172" s="137"/>
      <c r="D172" s="137"/>
      <c r="E172" s="137"/>
      <c r="F172" s="137"/>
      <c r="G172" s="137"/>
      <c r="H172" s="139"/>
      <c r="I172" s="137"/>
      <c r="J172" s="137"/>
      <c r="K172" s="137"/>
      <c r="L172" s="137"/>
      <c r="M172" s="137"/>
      <c r="N172" s="137"/>
      <c r="O172" s="137"/>
      <c r="P172" s="137"/>
      <c r="Q172" s="140"/>
      <c r="R172" s="137"/>
      <c r="S172" s="137"/>
      <c r="T172" s="137"/>
      <c r="U172" s="137"/>
      <c r="V172" s="137"/>
      <c r="W172" s="137"/>
      <c r="X172" s="137"/>
      <c r="Y172" s="137"/>
      <c r="Z172" s="137"/>
      <c r="AA172" s="137"/>
      <c r="AB172" s="137"/>
      <c r="AC172" s="137"/>
      <c r="AD172" s="137"/>
      <c r="AE172" s="137"/>
      <c r="AF172" s="137"/>
      <c r="AG172" s="137"/>
      <c r="AH172" s="137"/>
      <c r="AI172" s="137"/>
      <c r="AJ172" s="137"/>
      <c r="AK172" s="137"/>
      <c r="AL172" s="137"/>
      <c r="AM172" s="137"/>
      <c r="AN172" s="137"/>
      <c r="AO172" s="137"/>
      <c r="AP172" s="137"/>
      <c r="AQ172" s="137"/>
      <c r="AR172" s="137"/>
      <c r="AS172" s="137"/>
    </row>
    <row r="173" ht="18.0" customHeight="1">
      <c r="A173" s="137"/>
      <c r="B173" s="137"/>
      <c r="C173" s="137"/>
      <c r="D173" s="137"/>
      <c r="E173" s="137"/>
      <c r="F173" s="137"/>
      <c r="G173" s="137"/>
      <c r="H173" s="139"/>
      <c r="I173" s="137"/>
      <c r="J173" s="137"/>
      <c r="K173" s="137"/>
      <c r="L173" s="137"/>
      <c r="M173" s="137"/>
      <c r="N173" s="137"/>
      <c r="O173" s="137"/>
      <c r="P173" s="137"/>
      <c r="Q173" s="140"/>
      <c r="R173" s="137"/>
      <c r="S173" s="137"/>
      <c r="T173" s="137"/>
      <c r="U173" s="137"/>
      <c r="V173" s="137"/>
      <c r="W173" s="137"/>
      <c r="X173" s="137"/>
      <c r="Y173" s="137"/>
      <c r="Z173" s="137"/>
      <c r="AA173" s="137"/>
      <c r="AB173" s="137"/>
      <c r="AC173" s="137"/>
      <c r="AD173" s="137"/>
      <c r="AE173" s="137"/>
      <c r="AF173" s="137"/>
      <c r="AG173" s="137"/>
      <c r="AH173" s="137"/>
      <c r="AI173" s="137"/>
      <c r="AJ173" s="137"/>
      <c r="AK173" s="137"/>
      <c r="AL173" s="137"/>
      <c r="AM173" s="137"/>
      <c r="AN173" s="137"/>
      <c r="AO173" s="137"/>
      <c r="AP173" s="137"/>
      <c r="AQ173" s="137"/>
      <c r="AR173" s="137"/>
      <c r="AS173" s="137"/>
    </row>
    <row r="174" ht="18.0" customHeight="1">
      <c r="A174" s="137"/>
      <c r="B174" s="137"/>
      <c r="C174" s="137"/>
      <c r="D174" s="137"/>
      <c r="E174" s="137"/>
      <c r="F174" s="137"/>
      <c r="G174" s="137"/>
      <c r="H174" s="139"/>
      <c r="I174" s="137"/>
      <c r="J174" s="137"/>
      <c r="K174" s="137"/>
      <c r="L174" s="137"/>
      <c r="M174" s="137"/>
      <c r="N174" s="137"/>
      <c r="O174" s="137"/>
      <c r="P174" s="137"/>
      <c r="Q174" s="140"/>
      <c r="R174" s="137"/>
      <c r="S174" s="137"/>
      <c r="T174" s="137"/>
      <c r="U174" s="137"/>
      <c r="V174" s="137"/>
      <c r="W174" s="137"/>
      <c r="X174" s="137"/>
      <c r="Y174" s="137"/>
      <c r="Z174" s="137"/>
      <c r="AA174" s="137"/>
      <c r="AB174" s="137"/>
      <c r="AC174" s="137"/>
      <c r="AD174" s="137"/>
      <c r="AE174" s="137"/>
      <c r="AF174" s="137"/>
      <c r="AG174" s="137"/>
      <c r="AH174" s="137"/>
      <c r="AI174" s="137"/>
      <c r="AJ174" s="137"/>
      <c r="AK174" s="137"/>
      <c r="AL174" s="137"/>
      <c r="AM174" s="137"/>
      <c r="AN174" s="137"/>
      <c r="AO174" s="137"/>
      <c r="AP174" s="137"/>
      <c r="AQ174" s="137"/>
      <c r="AR174" s="137"/>
      <c r="AS174" s="137"/>
    </row>
    <row r="175" ht="18.0" customHeight="1">
      <c r="A175" s="137"/>
      <c r="B175" s="137"/>
      <c r="C175" s="137"/>
      <c r="D175" s="137"/>
      <c r="E175" s="137"/>
      <c r="F175" s="137"/>
      <c r="G175" s="137"/>
      <c r="H175" s="139"/>
      <c r="I175" s="137"/>
      <c r="J175" s="137"/>
      <c r="K175" s="137"/>
      <c r="L175" s="137"/>
      <c r="M175" s="137"/>
      <c r="N175" s="137"/>
      <c r="O175" s="137"/>
      <c r="P175" s="137"/>
      <c r="Q175" s="140"/>
      <c r="R175" s="137"/>
      <c r="S175" s="137"/>
      <c r="T175" s="137"/>
      <c r="U175" s="137"/>
      <c r="V175" s="137"/>
      <c r="W175" s="137"/>
      <c r="X175" s="137"/>
      <c r="Y175" s="137"/>
      <c r="Z175" s="137"/>
      <c r="AA175" s="137"/>
      <c r="AB175" s="137"/>
      <c r="AC175" s="137"/>
      <c r="AD175" s="137"/>
      <c r="AE175" s="137"/>
      <c r="AF175" s="137"/>
      <c r="AG175" s="137"/>
      <c r="AH175" s="137"/>
      <c r="AI175" s="137"/>
      <c r="AJ175" s="137"/>
      <c r="AK175" s="137"/>
      <c r="AL175" s="137"/>
      <c r="AM175" s="137"/>
      <c r="AN175" s="137"/>
      <c r="AO175" s="137"/>
      <c r="AP175" s="137"/>
      <c r="AQ175" s="137"/>
      <c r="AR175" s="137"/>
      <c r="AS175" s="137"/>
    </row>
    <row r="176" ht="18.0" customHeight="1">
      <c r="A176" s="137"/>
      <c r="B176" s="137"/>
      <c r="C176" s="137"/>
      <c r="D176" s="137"/>
      <c r="E176" s="137"/>
      <c r="F176" s="137"/>
      <c r="G176" s="137"/>
      <c r="H176" s="139"/>
      <c r="I176" s="137"/>
      <c r="J176" s="137"/>
      <c r="K176" s="137"/>
      <c r="L176" s="137"/>
      <c r="M176" s="137"/>
      <c r="N176" s="137"/>
      <c r="O176" s="137"/>
      <c r="P176" s="137"/>
      <c r="Q176" s="140"/>
      <c r="R176" s="137"/>
      <c r="S176" s="137"/>
      <c r="T176" s="137"/>
      <c r="U176" s="137"/>
      <c r="V176" s="137"/>
      <c r="W176" s="137"/>
      <c r="X176" s="137"/>
      <c r="Y176" s="137"/>
      <c r="Z176" s="137"/>
      <c r="AA176" s="137"/>
      <c r="AB176" s="137"/>
      <c r="AC176" s="137"/>
      <c r="AD176" s="137"/>
      <c r="AE176" s="137"/>
      <c r="AF176" s="137"/>
      <c r="AG176" s="137"/>
      <c r="AH176" s="137"/>
      <c r="AI176" s="137"/>
      <c r="AJ176" s="137"/>
      <c r="AK176" s="137"/>
      <c r="AL176" s="137"/>
      <c r="AM176" s="137"/>
      <c r="AN176" s="137"/>
      <c r="AO176" s="137"/>
      <c r="AP176" s="137"/>
      <c r="AQ176" s="137"/>
      <c r="AR176" s="137"/>
      <c r="AS176" s="137"/>
    </row>
    <row r="177" ht="18.0" customHeight="1">
      <c r="A177" s="137"/>
      <c r="B177" s="137"/>
      <c r="C177" s="137"/>
      <c r="D177" s="137"/>
      <c r="E177" s="137"/>
      <c r="F177" s="137"/>
      <c r="G177" s="137"/>
      <c r="H177" s="139"/>
      <c r="I177" s="137"/>
      <c r="J177" s="137"/>
      <c r="K177" s="137"/>
      <c r="L177" s="137"/>
      <c r="M177" s="137"/>
      <c r="N177" s="137"/>
      <c r="O177" s="137"/>
      <c r="P177" s="137"/>
      <c r="Q177" s="140"/>
      <c r="R177" s="137"/>
      <c r="S177" s="137"/>
      <c r="T177" s="137"/>
      <c r="U177" s="137"/>
      <c r="V177" s="137"/>
      <c r="W177" s="137"/>
      <c r="X177" s="137"/>
      <c r="Y177" s="137"/>
      <c r="Z177" s="137"/>
      <c r="AA177" s="137"/>
      <c r="AB177" s="137"/>
      <c r="AC177" s="137"/>
      <c r="AD177" s="137"/>
      <c r="AE177" s="137"/>
      <c r="AF177" s="137"/>
      <c r="AG177" s="137"/>
      <c r="AH177" s="137"/>
      <c r="AI177" s="137"/>
      <c r="AJ177" s="137"/>
      <c r="AK177" s="137"/>
      <c r="AL177" s="137"/>
      <c r="AM177" s="137"/>
      <c r="AN177" s="137"/>
      <c r="AO177" s="137"/>
      <c r="AP177" s="137"/>
      <c r="AQ177" s="137"/>
      <c r="AR177" s="137"/>
      <c r="AS177" s="137"/>
    </row>
    <row r="178" ht="18.0" customHeight="1">
      <c r="A178" s="137"/>
      <c r="B178" s="137"/>
      <c r="C178" s="137"/>
      <c r="D178" s="137"/>
      <c r="E178" s="137"/>
      <c r="F178" s="137"/>
      <c r="G178" s="137"/>
      <c r="H178" s="139"/>
      <c r="I178" s="137"/>
      <c r="J178" s="137"/>
      <c r="K178" s="137"/>
      <c r="L178" s="137"/>
      <c r="M178" s="137"/>
      <c r="N178" s="137"/>
      <c r="O178" s="137"/>
      <c r="P178" s="137"/>
      <c r="Q178" s="140"/>
      <c r="R178" s="137"/>
      <c r="S178" s="137"/>
      <c r="T178" s="137"/>
      <c r="U178" s="137"/>
      <c r="V178" s="137"/>
      <c r="W178" s="137"/>
      <c r="X178" s="137"/>
      <c r="Y178" s="137"/>
      <c r="Z178" s="137"/>
      <c r="AA178" s="137"/>
      <c r="AB178" s="137"/>
      <c r="AC178" s="137"/>
      <c r="AD178" s="137"/>
      <c r="AE178" s="137"/>
      <c r="AF178" s="137"/>
      <c r="AG178" s="137"/>
      <c r="AH178" s="137"/>
      <c r="AI178" s="137"/>
      <c r="AJ178" s="137"/>
      <c r="AK178" s="137"/>
      <c r="AL178" s="137"/>
      <c r="AM178" s="137"/>
      <c r="AN178" s="137"/>
      <c r="AO178" s="137"/>
      <c r="AP178" s="137"/>
      <c r="AQ178" s="137"/>
      <c r="AR178" s="137"/>
      <c r="AS178" s="137"/>
    </row>
    <row r="179" ht="18.0" customHeight="1">
      <c r="A179" s="137"/>
      <c r="B179" s="137"/>
      <c r="C179" s="137"/>
      <c r="D179" s="137"/>
      <c r="E179" s="137"/>
      <c r="F179" s="137"/>
      <c r="G179" s="137"/>
      <c r="H179" s="139"/>
      <c r="I179" s="137"/>
      <c r="J179" s="137"/>
      <c r="K179" s="137"/>
      <c r="L179" s="137"/>
      <c r="M179" s="137"/>
      <c r="N179" s="137"/>
      <c r="O179" s="137"/>
      <c r="P179" s="137"/>
      <c r="Q179" s="140"/>
      <c r="R179" s="137"/>
      <c r="S179" s="137"/>
      <c r="T179" s="137"/>
      <c r="U179" s="137"/>
      <c r="V179" s="137"/>
      <c r="W179" s="137"/>
      <c r="X179" s="137"/>
      <c r="Y179" s="137"/>
      <c r="Z179" s="137"/>
      <c r="AA179" s="137"/>
      <c r="AB179" s="137"/>
      <c r="AC179" s="137"/>
      <c r="AD179" s="137"/>
      <c r="AE179" s="137"/>
      <c r="AF179" s="137"/>
      <c r="AG179" s="137"/>
      <c r="AH179" s="137"/>
      <c r="AI179" s="137"/>
      <c r="AJ179" s="137"/>
      <c r="AK179" s="137"/>
      <c r="AL179" s="137"/>
      <c r="AM179" s="137"/>
      <c r="AN179" s="137"/>
      <c r="AO179" s="137"/>
      <c r="AP179" s="137"/>
      <c r="AQ179" s="137"/>
      <c r="AR179" s="137"/>
      <c r="AS179" s="137"/>
    </row>
    <row r="180" ht="18.0" customHeight="1">
      <c r="A180" s="137"/>
      <c r="B180" s="137"/>
      <c r="C180" s="137"/>
      <c r="D180" s="137"/>
      <c r="E180" s="137"/>
      <c r="F180" s="137"/>
      <c r="G180" s="137"/>
      <c r="H180" s="139"/>
      <c r="I180" s="137"/>
      <c r="J180" s="137"/>
      <c r="K180" s="137"/>
      <c r="L180" s="137"/>
      <c r="M180" s="137"/>
      <c r="N180" s="137"/>
      <c r="O180" s="137"/>
      <c r="P180" s="137"/>
      <c r="Q180" s="140"/>
      <c r="R180" s="137"/>
      <c r="S180" s="137"/>
      <c r="T180" s="137"/>
      <c r="U180" s="137"/>
      <c r="V180" s="137"/>
      <c r="W180" s="137"/>
      <c r="X180" s="137"/>
      <c r="Y180" s="137"/>
      <c r="Z180" s="137"/>
      <c r="AA180" s="137"/>
      <c r="AB180" s="137"/>
      <c r="AC180" s="137"/>
      <c r="AD180" s="137"/>
      <c r="AE180" s="137"/>
      <c r="AF180" s="137"/>
      <c r="AG180" s="137"/>
      <c r="AH180" s="137"/>
      <c r="AI180" s="137"/>
      <c r="AJ180" s="137"/>
      <c r="AK180" s="137"/>
      <c r="AL180" s="137"/>
      <c r="AM180" s="137"/>
      <c r="AN180" s="137"/>
      <c r="AO180" s="137"/>
      <c r="AP180" s="137"/>
      <c r="AQ180" s="137"/>
      <c r="AR180" s="137"/>
      <c r="AS180" s="137"/>
    </row>
    <row r="181" ht="18.0" customHeight="1">
      <c r="A181" s="137"/>
      <c r="B181" s="137"/>
      <c r="C181" s="137"/>
      <c r="D181" s="137"/>
      <c r="E181" s="137"/>
      <c r="F181" s="137"/>
      <c r="G181" s="137"/>
      <c r="H181" s="139"/>
      <c r="I181" s="137"/>
      <c r="J181" s="137"/>
      <c r="K181" s="137"/>
      <c r="L181" s="137"/>
      <c r="M181" s="137"/>
      <c r="N181" s="137"/>
      <c r="O181" s="137"/>
      <c r="P181" s="137"/>
      <c r="Q181" s="140"/>
      <c r="R181" s="137"/>
      <c r="S181" s="137"/>
      <c r="T181" s="137"/>
      <c r="U181" s="137"/>
      <c r="V181" s="137"/>
      <c r="W181" s="137"/>
      <c r="X181" s="137"/>
      <c r="Y181" s="137"/>
      <c r="Z181" s="137"/>
      <c r="AA181" s="137"/>
      <c r="AB181" s="137"/>
      <c r="AC181" s="137"/>
      <c r="AD181" s="137"/>
      <c r="AE181" s="137"/>
      <c r="AF181" s="137"/>
      <c r="AG181" s="137"/>
      <c r="AH181" s="137"/>
      <c r="AI181" s="137"/>
      <c r="AJ181" s="137"/>
      <c r="AK181" s="137"/>
      <c r="AL181" s="137"/>
      <c r="AM181" s="137"/>
      <c r="AN181" s="137"/>
      <c r="AO181" s="137"/>
      <c r="AP181" s="137"/>
      <c r="AQ181" s="137"/>
      <c r="AR181" s="137"/>
      <c r="AS181" s="137"/>
    </row>
    <row r="182" ht="18.0" customHeight="1">
      <c r="A182" s="137"/>
      <c r="B182" s="137"/>
      <c r="C182" s="137"/>
      <c r="D182" s="137"/>
      <c r="E182" s="137"/>
      <c r="F182" s="137"/>
      <c r="G182" s="137"/>
      <c r="H182" s="139"/>
      <c r="I182" s="137"/>
      <c r="J182" s="137"/>
      <c r="K182" s="137"/>
      <c r="L182" s="137"/>
      <c r="M182" s="137"/>
      <c r="N182" s="137"/>
      <c r="O182" s="137"/>
      <c r="P182" s="137"/>
      <c r="Q182" s="140"/>
      <c r="R182" s="137"/>
      <c r="S182" s="137"/>
      <c r="T182" s="137"/>
      <c r="U182" s="137"/>
      <c r="V182" s="137"/>
      <c r="W182" s="137"/>
      <c r="X182" s="137"/>
      <c r="Y182" s="137"/>
      <c r="Z182" s="137"/>
      <c r="AA182" s="137"/>
      <c r="AB182" s="137"/>
      <c r="AC182" s="137"/>
      <c r="AD182" s="137"/>
      <c r="AE182" s="137"/>
      <c r="AF182" s="137"/>
      <c r="AG182" s="137"/>
      <c r="AH182" s="137"/>
      <c r="AI182" s="137"/>
      <c r="AJ182" s="137"/>
      <c r="AK182" s="137"/>
      <c r="AL182" s="137"/>
      <c r="AM182" s="137"/>
      <c r="AN182" s="137"/>
      <c r="AO182" s="137"/>
      <c r="AP182" s="137"/>
      <c r="AQ182" s="137"/>
      <c r="AR182" s="137"/>
      <c r="AS182" s="137"/>
    </row>
    <row r="183" ht="18.0" customHeight="1">
      <c r="A183" s="137"/>
      <c r="B183" s="137"/>
      <c r="C183" s="137"/>
      <c r="D183" s="137"/>
      <c r="E183" s="137"/>
      <c r="F183" s="137"/>
      <c r="G183" s="137"/>
      <c r="H183" s="139"/>
      <c r="I183" s="137"/>
      <c r="J183" s="137"/>
      <c r="K183" s="137"/>
      <c r="L183" s="137"/>
      <c r="M183" s="137"/>
      <c r="N183" s="137"/>
      <c r="O183" s="137"/>
      <c r="P183" s="137"/>
      <c r="Q183" s="140"/>
      <c r="R183" s="137"/>
      <c r="S183" s="137"/>
      <c r="T183" s="137"/>
      <c r="U183" s="137"/>
      <c r="V183" s="137"/>
      <c r="W183" s="137"/>
      <c r="X183" s="137"/>
      <c r="Y183" s="137"/>
      <c r="Z183" s="137"/>
      <c r="AA183" s="137"/>
      <c r="AB183" s="137"/>
      <c r="AC183" s="137"/>
      <c r="AD183" s="137"/>
      <c r="AE183" s="137"/>
      <c r="AF183" s="137"/>
      <c r="AG183" s="137"/>
      <c r="AH183" s="137"/>
      <c r="AI183" s="137"/>
      <c r="AJ183" s="137"/>
      <c r="AK183" s="137"/>
      <c r="AL183" s="137"/>
      <c r="AM183" s="137"/>
      <c r="AN183" s="137"/>
      <c r="AO183" s="137"/>
      <c r="AP183" s="137"/>
      <c r="AQ183" s="137"/>
      <c r="AR183" s="137"/>
      <c r="AS183" s="137"/>
    </row>
    <row r="184" ht="18.0" customHeight="1">
      <c r="A184" s="137"/>
      <c r="B184" s="137"/>
      <c r="C184" s="137"/>
      <c r="D184" s="137"/>
      <c r="E184" s="137"/>
      <c r="F184" s="137"/>
      <c r="G184" s="137"/>
      <c r="H184" s="139"/>
      <c r="I184" s="137"/>
      <c r="J184" s="137"/>
      <c r="K184" s="137"/>
      <c r="L184" s="137"/>
      <c r="M184" s="137"/>
      <c r="N184" s="137"/>
      <c r="O184" s="137"/>
      <c r="P184" s="137"/>
      <c r="Q184" s="140"/>
      <c r="R184" s="137"/>
      <c r="S184" s="137"/>
      <c r="T184" s="137"/>
      <c r="U184" s="137"/>
      <c r="V184" s="137"/>
      <c r="W184" s="137"/>
      <c r="X184" s="137"/>
      <c r="Y184" s="137"/>
      <c r="Z184" s="137"/>
      <c r="AA184" s="137"/>
      <c r="AB184" s="137"/>
      <c r="AC184" s="137"/>
      <c r="AD184" s="137"/>
      <c r="AE184" s="137"/>
      <c r="AF184" s="137"/>
      <c r="AG184" s="137"/>
      <c r="AH184" s="137"/>
      <c r="AI184" s="137"/>
      <c r="AJ184" s="137"/>
      <c r="AK184" s="137"/>
      <c r="AL184" s="137"/>
      <c r="AM184" s="137"/>
      <c r="AN184" s="137"/>
      <c r="AO184" s="137"/>
      <c r="AP184" s="137"/>
      <c r="AQ184" s="137"/>
      <c r="AR184" s="137"/>
      <c r="AS184" s="137"/>
    </row>
    <row r="185" ht="18.0" customHeight="1">
      <c r="A185" s="137"/>
      <c r="B185" s="137"/>
      <c r="C185" s="137"/>
      <c r="D185" s="137"/>
      <c r="E185" s="137"/>
      <c r="F185" s="137"/>
      <c r="G185" s="137"/>
      <c r="H185" s="139"/>
      <c r="I185" s="137"/>
      <c r="J185" s="137"/>
      <c r="K185" s="137"/>
      <c r="L185" s="137"/>
      <c r="M185" s="137"/>
      <c r="N185" s="137"/>
      <c r="O185" s="137"/>
      <c r="P185" s="137"/>
      <c r="Q185" s="140"/>
      <c r="R185" s="137"/>
      <c r="S185" s="137"/>
      <c r="T185" s="137"/>
      <c r="U185" s="137"/>
      <c r="V185" s="137"/>
      <c r="W185" s="137"/>
      <c r="X185" s="137"/>
      <c r="Y185" s="137"/>
      <c r="Z185" s="137"/>
      <c r="AA185" s="137"/>
      <c r="AB185" s="137"/>
      <c r="AC185" s="137"/>
      <c r="AD185" s="137"/>
      <c r="AE185" s="137"/>
      <c r="AF185" s="137"/>
      <c r="AG185" s="137"/>
      <c r="AH185" s="137"/>
      <c r="AI185" s="137"/>
      <c r="AJ185" s="137"/>
      <c r="AK185" s="137"/>
      <c r="AL185" s="137"/>
      <c r="AM185" s="137"/>
      <c r="AN185" s="137"/>
      <c r="AO185" s="137"/>
      <c r="AP185" s="137"/>
      <c r="AQ185" s="137"/>
      <c r="AR185" s="137"/>
      <c r="AS185" s="137"/>
    </row>
    <row r="186" ht="18.0" customHeight="1">
      <c r="A186" s="137"/>
      <c r="B186" s="137"/>
      <c r="C186" s="137"/>
      <c r="D186" s="137"/>
      <c r="E186" s="137"/>
      <c r="F186" s="137"/>
      <c r="G186" s="137"/>
      <c r="H186" s="139"/>
      <c r="I186" s="137"/>
      <c r="J186" s="137"/>
      <c r="K186" s="137"/>
      <c r="L186" s="137"/>
      <c r="M186" s="137"/>
      <c r="N186" s="137"/>
      <c r="O186" s="137"/>
      <c r="P186" s="137"/>
      <c r="Q186" s="140"/>
      <c r="R186" s="137"/>
      <c r="S186" s="137"/>
      <c r="T186" s="137"/>
      <c r="U186" s="137"/>
      <c r="V186" s="137"/>
      <c r="W186" s="137"/>
      <c r="X186" s="137"/>
      <c r="Y186" s="137"/>
      <c r="Z186" s="137"/>
      <c r="AA186" s="137"/>
      <c r="AB186" s="137"/>
      <c r="AC186" s="137"/>
      <c r="AD186" s="137"/>
      <c r="AE186" s="137"/>
      <c r="AF186" s="137"/>
      <c r="AG186" s="137"/>
      <c r="AH186" s="137"/>
      <c r="AI186" s="137"/>
      <c r="AJ186" s="137"/>
      <c r="AK186" s="137"/>
      <c r="AL186" s="137"/>
      <c r="AM186" s="137"/>
      <c r="AN186" s="137"/>
      <c r="AO186" s="137"/>
      <c r="AP186" s="137"/>
      <c r="AQ186" s="137"/>
      <c r="AR186" s="137"/>
      <c r="AS186" s="137"/>
    </row>
    <row r="187" ht="18.0" customHeight="1">
      <c r="A187" s="137"/>
      <c r="B187" s="137"/>
      <c r="C187" s="137"/>
      <c r="D187" s="137"/>
      <c r="E187" s="137"/>
      <c r="F187" s="137"/>
      <c r="G187" s="137"/>
      <c r="H187" s="139"/>
      <c r="I187" s="137"/>
      <c r="J187" s="137"/>
      <c r="K187" s="137"/>
      <c r="L187" s="137"/>
      <c r="M187" s="137"/>
      <c r="N187" s="137"/>
      <c r="O187" s="137"/>
      <c r="P187" s="137"/>
      <c r="Q187" s="140"/>
      <c r="R187" s="137"/>
      <c r="S187" s="137"/>
      <c r="T187" s="137"/>
      <c r="U187" s="137"/>
      <c r="V187" s="137"/>
      <c r="W187" s="137"/>
      <c r="X187" s="137"/>
      <c r="Y187" s="137"/>
      <c r="Z187" s="137"/>
      <c r="AA187" s="137"/>
      <c r="AB187" s="137"/>
      <c r="AC187" s="137"/>
      <c r="AD187" s="137"/>
      <c r="AE187" s="137"/>
      <c r="AF187" s="137"/>
      <c r="AG187" s="137"/>
      <c r="AH187" s="137"/>
      <c r="AI187" s="137"/>
      <c r="AJ187" s="137"/>
      <c r="AK187" s="137"/>
      <c r="AL187" s="137"/>
      <c r="AM187" s="137"/>
      <c r="AN187" s="137"/>
      <c r="AO187" s="137"/>
      <c r="AP187" s="137"/>
      <c r="AQ187" s="137"/>
      <c r="AR187" s="137"/>
      <c r="AS187" s="137"/>
    </row>
    <row r="188" ht="18.0" customHeight="1">
      <c r="A188" s="137"/>
      <c r="B188" s="137"/>
      <c r="C188" s="137"/>
      <c r="D188" s="137"/>
      <c r="E188" s="137"/>
      <c r="F188" s="137"/>
      <c r="G188" s="137"/>
      <c r="H188" s="139"/>
      <c r="I188" s="137"/>
      <c r="J188" s="137"/>
      <c r="K188" s="137"/>
      <c r="L188" s="137"/>
      <c r="M188" s="137"/>
      <c r="N188" s="137"/>
      <c r="O188" s="137"/>
      <c r="P188" s="137"/>
      <c r="Q188" s="140"/>
      <c r="R188" s="137"/>
      <c r="S188" s="137"/>
      <c r="T188" s="137"/>
      <c r="U188" s="137"/>
      <c r="V188" s="137"/>
      <c r="W188" s="137"/>
      <c r="X188" s="137"/>
      <c r="Y188" s="137"/>
      <c r="Z188" s="137"/>
      <c r="AA188" s="137"/>
      <c r="AB188" s="137"/>
      <c r="AC188" s="137"/>
      <c r="AD188" s="137"/>
      <c r="AE188" s="137"/>
      <c r="AF188" s="137"/>
      <c r="AG188" s="137"/>
      <c r="AH188" s="137"/>
      <c r="AI188" s="137"/>
      <c r="AJ188" s="137"/>
      <c r="AK188" s="137"/>
      <c r="AL188" s="137"/>
      <c r="AM188" s="137"/>
      <c r="AN188" s="137"/>
      <c r="AO188" s="137"/>
      <c r="AP188" s="137"/>
      <c r="AQ188" s="137"/>
      <c r="AR188" s="137"/>
      <c r="AS188" s="137"/>
    </row>
    <row r="189" ht="18.0" customHeight="1">
      <c r="A189" s="137"/>
      <c r="B189" s="137"/>
      <c r="C189" s="137"/>
      <c r="D189" s="137"/>
      <c r="E189" s="137"/>
      <c r="F189" s="137"/>
      <c r="G189" s="137"/>
      <c r="H189" s="139"/>
      <c r="I189" s="137"/>
      <c r="J189" s="137"/>
      <c r="K189" s="137"/>
      <c r="L189" s="137"/>
      <c r="M189" s="137"/>
      <c r="N189" s="137"/>
      <c r="O189" s="137"/>
      <c r="P189" s="137"/>
      <c r="Q189" s="140"/>
      <c r="R189" s="137"/>
      <c r="S189" s="137"/>
      <c r="T189" s="137"/>
      <c r="U189" s="137"/>
      <c r="V189" s="137"/>
      <c r="W189" s="137"/>
      <c r="X189" s="137"/>
      <c r="Y189" s="137"/>
      <c r="Z189" s="137"/>
      <c r="AA189" s="137"/>
      <c r="AB189" s="137"/>
      <c r="AC189" s="137"/>
      <c r="AD189" s="137"/>
      <c r="AE189" s="137"/>
      <c r="AF189" s="137"/>
      <c r="AG189" s="137"/>
      <c r="AH189" s="137"/>
      <c r="AI189" s="137"/>
      <c r="AJ189" s="137"/>
      <c r="AK189" s="137"/>
      <c r="AL189" s="137"/>
      <c r="AM189" s="137"/>
      <c r="AN189" s="137"/>
      <c r="AO189" s="137"/>
      <c r="AP189" s="137"/>
      <c r="AQ189" s="137"/>
      <c r="AR189" s="137"/>
      <c r="AS189" s="137"/>
    </row>
    <row r="190" ht="18.0" customHeight="1">
      <c r="A190" s="137"/>
      <c r="B190" s="137"/>
      <c r="C190" s="137"/>
      <c r="D190" s="137"/>
      <c r="E190" s="137"/>
      <c r="F190" s="137"/>
      <c r="G190" s="137"/>
      <c r="H190" s="139"/>
      <c r="I190" s="137"/>
      <c r="J190" s="137"/>
      <c r="K190" s="137"/>
      <c r="L190" s="137"/>
      <c r="M190" s="137"/>
      <c r="N190" s="137"/>
      <c r="O190" s="137"/>
      <c r="P190" s="137"/>
      <c r="Q190" s="140"/>
      <c r="R190" s="137"/>
      <c r="S190" s="137"/>
      <c r="T190" s="137"/>
      <c r="U190" s="137"/>
      <c r="V190" s="137"/>
      <c r="W190" s="137"/>
      <c r="X190" s="137"/>
      <c r="Y190" s="137"/>
      <c r="Z190" s="137"/>
      <c r="AA190" s="137"/>
      <c r="AB190" s="137"/>
      <c r="AC190" s="137"/>
      <c r="AD190" s="137"/>
      <c r="AE190" s="137"/>
      <c r="AF190" s="137"/>
      <c r="AG190" s="137"/>
      <c r="AH190" s="137"/>
      <c r="AI190" s="137"/>
      <c r="AJ190" s="137"/>
      <c r="AK190" s="137"/>
      <c r="AL190" s="137"/>
      <c r="AM190" s="137"/>
      <c r="AN190" s="137"/>
      <c r="AO190" s="137"/>
      <c r="AP190" s="137"/>
      <c r="AQ190" s="137"/>
      <c r="AR190" s="137"/>
      <c r="AS190" s="137"/>
    </row>
    <row r="191" ht="18.0" customHeight="1">
      <c r="A191" s="137"/>
      <c r="B191" s="137"/>
      <c r="C191" s="137"/>
      <c r="D191" s="137"/>
      <c r="E191" s="137"/>
      <c r="F191" s="137"/>
      <c r="G191" s="137"/>
      <c r="H191" s="139"/>
      <c r="I191" s="137"/>
      <c r="J191" s="137"/>
      <c r="K191" s="137"/>
      <c r="L191" s="137"/>
      <c r="M191" s="137"/>
      <c r="N191" s="137"/>
      <c r="O191" s="137"/>
      <c r="P191" s="137"/>
      <c r="Q191" s="140"/>
      <c r="R191" s="137"/>
      <c r="S191" s="137"/>
      <c r="T191" s="137"/>
      <c r="U191" s="137"/>
      <c r="V191" s="137"/>
      <c r="W191" s="137"/>
      <c r="X191" s="137"/>
      <c r="Y191" s="137"/>
      <c r="Z191" s="137"/>
      <c r="AA191" s="137"/>
      <c r="AB191" s="137"/>
      <c r="AC191" s="137"/>
      <c r="AD191" s="137"/>
      <c r="AE191" s="137"/>
      <c r="AF191" s="137"/>
      <c r="AG191" s="137"/>
      <c r="AH191" s="137"/>
      <c r="AI191" s="137"/>
      <c r="AJ191" s="137"/>
      <c r="AK191" s="137"/>
      <c r="AL191" s="137"/>
      <c r="AM191" s="137"/>
      <c r="AN191" s="137"/>
      <c r="AO191" s="137"/>
      <c r="AP191" s="137"/>
      <c r="AQ191" s="137"/>
      <c r="AR191" s="137"/>
      <c r="AS191" s="137"/>
    </row>
    <row r="192" ht="18.0" customHeight="1">
      <c r="A192" s="137"/>
      <c r="B192" s="137"/>
      <c r="C192" s="137"/>
      <c r="D192" s="137"/>
      <c r="E192" s="137"/>
      <c r="F192" s="137"/>
      <c r="G192" s="137"/>
      <c r="H192" s="139"/>
      <c r="I192" s="137"/>
      <c r="J192" s="137"/>
      <c r="K192" s="137"/>
      <c r="L192" s="137"/>
      <c r="M192" s="137"/>
      <c r="N192" s="137"/>
      <c r="O192" s="137"/>
      <c r="P192" s="137"/>
      <c r="Q192" s="140"/>
      <c r="R192" s="137"/>
      <c r="S192" s="137"/>
      <c r="T192" s="137"/>
      <c r="U192" s="137"/>
      <c r="V192" s="137"/>
      <c r="W192" s="137"/>
      <c r="X192" s="137"/>
      <c r="Y192" s="137"/>
      <c r="Z192" s="137"/>
      <c r="AA192" s="137"/>
      <c r="AB192" s="137"/>
      <c r="AC192" s="137"/>
      <c r="AD192" s="137"/>
      <c r="AE192" s="137"/>
      <c r="AF192" s="137"/>
      <c r="AG192" s="137"/>
      <c r="AH192" s="137"/>
      <c r="AI192" s="137"/>
      <c r="AJ192" s="137"/>
      <c r="AK192" s="137"/>
      <c r="AL192" s="137"/>
      <c r="AM192" s="137"/>
      <c r="AN192" s="137"/>
      <c r="AO192" s="137"/>
      <c r="AP192" s="137"/>
      <c r="AQ192" s="137"/>
      <c r="AR192" s="137"/>
      <c r="AS192" s="137"/>
    </row>
    <row r="193" ht="18.0" customHeight="1">
      <c r="A193" s="137"/>
      <c r="B193" s="137"/>
      <c r="C193" s="137"/>
      <c r="D193" s="137"/>
      <c r="E193" s="137"/>
      <c r="F193" s="137"/>
      <c r="G193" s="137"/>
      <c r="H193" s="139"/>
      <c r="I193" s="137"/>
      <c r="J193" s="137"/>
      <c r="K193" s="137"/>
      <c r="L193" s="137"/>
      <c r="M193" s="137"/>
      <c r="N193" s="137"/>
      <c r="O193" s="137"/>
      <c r="P193" s="137"/>
      <c r="Q193" s="140"/>
      <c r="R193" s="137"/>
      <c r="S193" s="137"/>
      <c r="T193" s="137"/>
      <c r="U193" s="137"/>
      <c r="V193" s="137"/>
      <c r="W193" s="137"/>
      <c r="X193" s="137"/>
      <c r="Y193" s="137"/>
      <c r="Z193" s="137"/>
      <c r="AA193" s="137"/>
      <c r="AB193" s="137"/>
      <c r="AC193" s="137"/>
      <c r="AD193" s="137"/>
      <c r="AE193" s="137"/>
      <c r="AF193" s="137"/>
      <c r="AG193" s="137"/>
      <c r="AH193" s="137"/>
      <c r="AI193" s="137"/>
      <c r="AJ193" s="137"/>
      <c r="AK193" s="137"/>
      <c r="AL193" s="137"/>
      <c r="AM193" s="137"/>
      <c r="AN193" s="137"/>
      <c r="AO193" s="137"/>
      <c r="AP193" s="137"/>
      <c r="AQ193" s="137"/>
      <c r="AR193" s="137"/>
      <c r="AS193" s="137"/>
    </row>
    <row r="194" ht="18.0" customHeight="1">
      <c r="A194" s="137"/>
      <c r="B194" s="137"/>
      <c r="C194" s="137"/>
      <c r="D194" s="137"/>
      <c r="E194" s="137"/>
      <c r="F194" s="137"/>
      <c r="G194" s="137"/>
      <c r="H194" s="139"/>
      <c r="I194" s="137"/>
      <c r="J194" s="137"/>
      <c r="K194" s="137"/>
      <c r="L194" s="137"/>
      <c r="M194" s="137"/>
      <c r="N194" s="137"/>
      <c r="O194" s="137"/>
      <c r="P194" s="137"/>
      <c r="Q194" s="140"/>
      <c r="R194" s="137"/>
      <c r="S194" s="137"/>
      <c r="T194" s="137"/>
      <c r="U194" s="137"/>
      <c r="V194" s="137"/>
      <c r="W194" s="137"/>
      <c r="X194" s="137"/>
      <c r="Y194" s="137"/>
      <c r="Z194" s="137"/>
      <c r="AA194" s="137"/>
      <c r="AB194" s="137"/>
      <c r="AC194" s="137"/>
      <c r="AD194" s="137"/>
      <c r="AE194" s="137"/>
      <c r="AF194" s="137"/>
      <c r="AG194" s="137"/>
      <c r="AH194" s="137"/>
      <c r="AI194" s="137"/>
      <c r="AJ194" s="137"/>
      <c r="AK194" s="137"/>
      <c r="AL194" s="137"/>
      <c r="AM194" s="137"/>
      <c r="AN194" s="137"/>
      <c r="AO194" s="137"/>
      <c r="AP194" s="137"/>
      <c r="AQ194" s="137"/>
      <c r="AR194" s="137"/>
      <c r="AS194" s="137"/>
    </row>
    <row r="195" ht="18.0" customHeight="1">
      <c r="A195" s="137"/>
      <c r="B195" s="137"/>
      <c r="C195" s="137"/>
      <c r="D195" s="137"/>
      <c r="E195" s="137"/>
      <c r="F195" s="137"/>
      <c r="G195" s="137"/>
      <c r="H195" s="139"/>
      <c r="I195" s="137"/>
      <c r="J195" s="137"/>
      <c r="K195" s="137"/>
      <c r="L195" s="137"/>
      <c r="M195" s="137"/>
      <c r="N195" s="137"/>
      <c r="O195" s="137"/>
      <c r="P195" s="137"/>
      <c r="Q195" s="140"/>
      <c r="R195" s="137"/>
      <c r="S195" s="137"/>
      <c r="T195" s="137"/>
      <c r="U195" s="137"/>
      <c r="V195" s="137"/>
      <c r="W195" s="137"/>
      <c r="X195" s="137"/>
      <c r="Y195" s="137"/>
      <c r="Z195" s="137"/>
      <c r="AA195" s="137"/>
      <c r="AB195" s="137"/>
      <c r="AC195" s="137"/>
      <c r="AD195" s="137"/>
      <c r="AE195" s="137"/>
      <c r="AF195" s="137"/>
      <c r="AG195" s="137"/>
      <c r="AH195" s="137"/>
      <c r="AI195" s="137"/>
      <c r="AJ195" s="137"/>
      <c r="AK195" s="137"/>
      <c r="AL195" s="137"/>
      <c r="AM195" s="137"/>
      <c r="AN195" s="137"/>
      <c r="AO195" s="137"/>
      <c r="AP195" s="137"/>
      <c r="AQ195" s="137"/>
      <c r="AR195" s="137"/>
      <c r="AS195" s="137"/>
    </row>
    <row r="196" ht="18.0" customHeight="1">
      <c r="A196" s="137"/>
      <c r="B196" s="137"/>
      <c r="C196" s="137"/>
      <c r="D196" s="137"/>
      <c r="E196" s="137"/>
      <c r="F196" s="137"/>
      <c r="G196" s="137"/>
      <c r="H196" s="139"/>
      <c r="I196" s="137"/>
      <c r="J196" s="137"/>
      <c r="K196" s="137"/>
      <c r="L196" s="137"/>
      <c r="M196" s="137"/>
      <c r="N196" s="137"/>
      <c r="O196" s="137"/>
      <c r="P196" s="137"/>
      <c r="Q196" s="140"/>
      <c r="R196" s="137"/>
      <c r="S196" s="137"/>
      <c r="T196" s="137"/>
      <c r="U196" s="137"/>
      <c r="V196" s="137"/>
      <c r="W196" s="137"/>
      <c r="X196" s="137"/>
      <c r="Y196" s="137"/>
      <c r="Z196" s="137"/>
      <c r="AA196" s="137"/>
      <c r="AB196" s="137"/>
      <c r="AC196" s="137"/>
      <c r="AD196" s="137"/>
      <c r="AE196" s="137"/>
      <c r="AF196" s="137"/>
      <c r="AG196" s="137"/>
      <c r="AH196" s="137"/>
      <c r="AI196" s="137"/>
      <c r="AJ196" s="137"/>
      <c r="AK196" s="137"/>
      <c r="AL196" s="137"/>
      <c r="AM196" s="137"/>
      <c r="AN196" s="137"/>
      <c r="AO196" s="137"/>
      <c r="AP196" s="137"/>
      <c r="AQ196" s="137"/>
      <c r="AR196" s="137"/>
      <c r="AS196" s="137"/>
    </row>
    <row r="197" ht="18.0" customHeight="1">
      <c r="A197" s="137"/>
      <c r="B197" s="137"/>
      <c r="C197" s="137"/>
      <c r="D197" s="137"/>
      <c r="E197" s="137"/>
      <c r="F197" s="137"/>
      <c r="G197" s="137"/>
      <c r="H197" s="139"/>
      <c r="I197" s="137"/>
      <c r="J197" s="137"/>
      <c r="K197" s="137"/>
      <c r="L197" s="137"/>
      <c r="M197" s="137"/>
      <c r="N197" s="137"/>
      <c r="O197" s="137"/>
      <c r="P197" s="137"/>
      <c r="Q197" s="140"/>
      <c r="R197" s="137"/>
      <c r="S197" s="137"/>
      <c r="T197" s="137"/>
      <c r="U197" s="137"/>
      <c r="V197" s="137"/>
      <c r="W197" s="137"/>
      <c r="X197" s="137"/>
      <c r="Y197" s="137"/>
      <c r="Z197" s="137"/>
      <c r="AA197" s="137"/>
      <c r="AB197" s="137"/>
      <c r="AC197" s="137"/>
      <c r="AD197" s="137"/>
      <c r="AE197" s="137"/>
      <c r="AF197" s="137"/>
      <c r="AG197" s="137"/>
      <c r="AH197" s="137"/>
      <c r="AI197" s="137"/>
      <c r="AJ197" s="137"/>
      <c r="AK197" s="137"/>
      <c r="AL197" s="137"/>
      <c r="AM197" s="137"/>
      <c r="AN197" s="137"/>
      <c r="AO197" s="137"/>
      <c r="AP197" s="137"/>
      <c r="AQ197" s="137"/>
      <c r="AR197" s="137"/>
      <c r="AS197" s="137"/>
    </row>
    <row r="198" ht="18.0" customHeight="1">
      <c r="A198" s="137"/>
      <c r="B198" s="137"/>
      <c r="C198" s="137"/>
      <c r="D198" s="137"/>
      <c r="E198" s="137"/>
      <c r="F198" s="137"/>
      <c r="G198" s="137"/>
      <c r="H198" s="139"/>
      <c r="I198" s="137"/>
      <c r="J198" s="137"/>
      <c r="K198" s="137"/>
      <c r="L198" s="137"/>
      <c r="M198" s="137"/>
      <c r="N198" s="137"/>
      <c r="O198" s="137"/>
      <c r="P198" s="137"/>
      <c r="Q198" s="140"/>
      <c r="R198" s="137"/>
      <c r="S198" s="137"/>
      <c r="T198" s="137"/>
      <c r="U198" s="137"/>
      <c r="V198" s="137"/>
      <c r="W198" s="137"/>
      <c r="X198" s="137"/>
      <c r="Y198" s="137"/>
      <c r="Z198" s="137"/>
      <c r="AA198" s="137"/>
      <c r="AB198" s="137"/>
      <c r="AC198" s="137"/>
      <c r="AD198" s="137"/>
      <c r="AE198" s="137"/>
      <c r="AF198" s="137"/>
      <c r="AG198" s="137"/>
      <c r="AH198" s="137"/>
      <c r="AI198" s="137"/>
      <c r="AJ198" s="137"/>
      <c r="AK198" s="137"/>
      <c r="AL198" s="137"/>
      <c r="AM198" s="137"/>
      <c r="AN198" s="137"/>
      <c r="AO198" s="137"/>
      <c r="AP198" s="137"/>
      <c r="AQ198" s="137"/>
      <c r="AR198" s="137"/>
      <c r="AS198" s="137"/>
    </row>
    <row r="199" ht="18.0" customHeight="1">
      <c r="A199" s="137"/>
      <c r="B199" s="137"/>
      <c r="C199" s="137"/>
      <c r="D199" s="137"/>
      <c r="E199" s="137"/>
      <c r="F199" s="137"/>
      <c r="G199" s="137"/>
      <c r="H199" s="139"/>
      <c r="I199" s="137"/>
      <c r="J199" s="137"/>
      <c r="K199" s="137"/>
      <c r="L199" s="137"/>
      <c r="M199" s="137"/>
      <c r="N199" s="137"/>
      <c r="O199" s="137"/>
      <c r="P199" s="137"/>
      <c r="Q199" s="140"/>
      <c r="R199" s="137"/>
      <c r="S199" s="137"/>
      <c r="T199" s="137"/>
      <c r="U199" s="137"/>
      <c r="V199" s="137"/>
      <c r="W199" s="137"/>
      <c r="X199" s="137"/>
      <c r="Y199" s="137"/>
      <c r="Z199" s="137"/>
      <c r="AA199" s="137"/>
      <c r="AB199" s="137"/>
      <c r="AC199" s="137"/>
      <c r="AD199" s="137"/>
      <c r="AE199" s="137"/>
      <c r="AF199" s="137"/>
      <c r="AG199" s="137"/>
      <c r="AH199" s="137"/>
      <c r="AI199" s="137"/>
      <c r="AJ199" s="137"/>
      <c r="AK199" s="137"/>
      <c r="AL199" s="137"/>
      <c r="AM199" s="137"/>
      <c r="AN199" s="137"/>
      <c r="AO199" s="137"/>
      <c r="AP199" s="137"/>
      <c r="AQ199" s="137"/>
      <c r="AR199" s="137"/>
      <c r="AS199" s="137"/>
    </row>
    <row r="200" ht="18.0" customHeight="1">
      <c r="A200" s="137"/>
      <c r="B200" s="137"/>
      <c r="C200" s="137"/>
      <c r="D200" s="137"/>
      <c r="E200" s="137"/>
      <c r="F200" s="137"/>
      <c r="G200" s="137"/>
      <c r="H200" s="139"/>
      <c r="I200" s="137"/>
      <c r="J200" s="137"/>
      <c r="K200" s="137"/>
      <c r="L200" s="137"/>
      <c r="M200" s="137"/>
      <c r="N200" s="137"/>
      <c r="O200" s="137"/>
      <c r="P200" s="137"/>
      <c r="Q200" s="140"/>
      <c r="R200" s="137"/>
      <c r="S200" s="137"/>
      <c r="T200" s="137"/>
      <c r="U200" s="137"/>
      <c r="V200" s="137"/>
      <c r="W200" s="137"/>
      <c r="X200" s="137"/>
      <c r="Y200" s="137"/>
      <c r="Z200" s="137"/>
      <c r="AA200" s="137"/>
      <c r="AB200" s="137"/>
      <c r="AC200" s="137"/>
      <c r="AD200" s="137"/>
      <c r="AE200" s="137"/>
      <c r="AF200" s="137"/>
      <c r="AG200" s="137"/>
      <c r="AH200" s="137"/>
      <c r="AI200" s="137"/>
      <c r="AJ200" s="137"/>
      <c r="AK200" s="137"/>
      <c r="AL200" s="137"/>
      <c r="AM200" s="137"/>
      <c r="AN200" s="137"/>
      <c r="AO200" s="137"/>
      <c r="AP200" s="137"/>
      <c r="AQ200" s="137"/>
      <c r="AR200" s="137"/>
      <c r="AS200" s="137"/>
    </row>
    <row r="201" ht="18.0" customHeight="1">
      <c r="A201" s="137"/>
      <c r="B201" s="137"/>
      <c r="C201" s="137"/>
      <c r="D201" s="137"/>
      <c r="E201" s="137"/>
      <c r="F201" s="137"/>
      <c r="G201" s="137"/>
      <c r="H201" s="139"/>
      <c r="I201" s="137"/>
      <c r="J201" s="137"/>
      <c r="K201" s="137"/>
      <c r="L201" s="137"/>
      <c r="M201" s="137"/>
      <c r="N201" s="137"/>
      <c r="O201" s="137"/>
      <c r="P201" s="137"/>
      <c r="Q201" s="140"/>
      <c r="R201" s="137"/>
      <c r="S201" s="137"/>
      <c r="T201" s="137"/>
      <c r="U201" s="137"/>
      <c r="V201" s="137"/>
      <c r="W201" s="137"/>
      <c r="X201" s="137"/>
      <c r="Y201" s="137"/>
      <c r="Z201" s="137"/>
      <c r="AA201" s="137"/>
      <c r="AB201" s="137"/>
      <c r="AC201" s="137"/>
      <c r="AD201" s="137"/>
      <c r="AE201" s="137"/>
      <c r="AF201" s="137"/>
      <c r="AG201" s="137"/>
      <c r="AH201" s="137"/>
      <c r="AI201" s="137"/>
      <c r="AJ201" s="137"/>
      <c r="AK201" s="137"/>
      <c r="AL201" s="137"/>
      <c r="AM201" s="137"/>
      <c r="AN201" s="137"/>
      <c r="AO201" s="137"/>
      <c r="AP201" s="137"/>
      <c r="AQ201" s="137"/>
      <c r="AR201" s="137"/>
      <c r="AS201" s="137"/>
    </row>
    <row r="202" ht="18.0" customHeight="1">
      <c r="A202" s="137"/>
      <c r="B202" s="137"/>
      <c r="C202" s="137"/>
      <c r="D202" s="137"/>
      <c r="E202" s="137"/>
      <c r="F202" s="137"/>
      <c r="G202" s="137"/>
      <c r="H202" s="139"/>
      <c r="I202" s="137"/>
      <c r="J202" s="137"/>
      <c r="K202" s="137"/>
      <c r="L202" s="137"/>
      <c r="M202" s="137"/>
      <c r="N202" s="137"/>
      <c r="O202" s="137"/>
      <c r="P202" s="137"/>
      <c r="Q202" s="140"/>
      <c r="R202" s="137"/>
      <c r="S202" s="137"/>
      <c r="T202" s="137"/>
      <c r="U202" s="137"/>
      <c r="V202" s="137"/>
      <c r="W202" s="137"/>
      <c r="X202" s="137"/>
      <c r="Y202" s="137"/>
      <c r="Z202" s="137"/>
      <c r="AA202" s="137"/>
      <c r="AB202" s="137"/>
      <c r="AC202" s="137"/>
      <c r="AD202" s="137"/>
      <c r="AE202" s="137"/>
      <c r="AF202" s="137"/>
      <c r="AG202" s="137"/>
      <c r="AH202" s="137"/>
      <c r="AI202" s="137"/>
      <c r="AJ202" s="137"/>
      <c r="AK202" s="137"/>
      <c r="AL202" s="137"/>
      <c r="AM202" s="137"/>
      <c r="AN202" s="137"/>
      <c r="AO202" s="137"/>
      <c r="AP202" s="137"/>
      <c r="AQ202" s="137"/>
      <c r="AR202" s="137"/>
      <c r="AS202" s="137"/>
    </row>
    <row r="203" ht="18.0" customHeight="1">
      <c r="A203" s="137"/>
      <c r="B203" s="137"/>
      <c r="C203" s="137"/>
      <c r="D203" s="137"/>
      <c r="E203" s="137"/>
      <c r="F203" s="137"/>
      <c r="G203" s="137"/>
      <c r="H203" s="139"/>
      <c r="I203" s="137"/>
      <c r="J203" s="137"/>
      <c r="K203" s="137"/>
      <c r="L203" s="137"/>
      <c r="M203" s="137"/>
      <c r="N203" s="137"/>
      <c r="O203" s="137"/>
      <c r="P203" s="137"/>
      <c r="Q203" s="140"/>
      <c r="R203" s="137"/>
      <c r="S203" s="137"/>
      <c r="T203" s="137"/>
      <c r="U203" s="137"/>
      <c r="V203" s="137"/>
      <c r="W203" s="137"/>
      <c r="X203" s="137"/>
      <c r="Y203" s="137"/>
      <c r="Z203" s="137"/>
      <c r="AA203" s="137"/>
      <c r="AB203" s="137"/>
      <c r="AC203" s="137"/>
      <c r="AD203" s="137"/>
      <c r="AE203" s="137"/>
      <c r="AF203" s="137"/>
      <c r="AG203" s="137"/>
      <c r="AH203" s="137"/>
      <c r="AI203" s="137"/>
      <c r="AJ203" s="137"/>
      <c r="AK203" s="137"/>
      <c r="AL203" s="137"/>
      <c r="AM203" s="137"/>
      <c r="AN203" s="137"/>
      <c r="AO203" s="137"/>
      <c r="AP203" s="137"/>
      <c r="AQ203" s="137"/>
      <c r="AR203" s="137"/>
      <c r="AS203" s="137"/>
    </row>
    <row r="204" ht="18.0" customHeight="1">
      <c r="A204" s="137"/>
      <c r="B204" s="137"/>
      <c r="C204" s="137"/>
      <c r="D204" s="137"/>
      <c r="E204" s="137"/>
      <c r="F204" s="137"/>
      <c r="G204" s="137"/>
      <c r="H204" s="139"/>
      <c r="I204" s="137"/>
      <c r="J204" s="137"/>
      <c r="K204" s="137"/>
      <c r="L204" s="137"/>
      <c r="M204" s="137"/>
      <c r="N204" s="137"/>
      <c r="O204" s="137"/>
      <c r="P204" s="137"/>
      <c r="Q204" s="140"/>
      <c r="R204" s="137"/>
      <c r="S204" s="137"/>
      <c r="T204" s="137"/>
      <c r="U204" s="137"/>
      <c r="V204" s="137"/>
      <c r="W204" s="137"/>
      <c r="X204" s="137"/>
      <c r="Y204" s="137"/>
      <c r="Z204" s="137"/>
      <c r="AA204" s="137"/>
      <c r="AB204" s="137"/>
      <c r="AC204" s="137"/>
      <c r="AD204" s="137"/>
      <c r="AE204" s="137"/>
      <c r="AF204" s="137"/>
      <c r="AG204" s="137"/>
      <c r="AH204" s="137"/>
      <c r="AI204" s="137"/>
      <c r="AJ204" s="137"/>
      <c r="AK204" s="137"/>
      <c r="AL204" s="137"/>
      <c r="AM204" s="137"/>
      <c r="AN204" s="137"/>
      <c r="AO204" s="137"/>
      <c r="AP204" s="137"/>
      <c r="AQ204" s="137"/>
      <c r="AR204" s="137"/>
      <c r="AS204" s="137"/>
    </row>
    <row r="205" ht="18.0" customHeight="1">
      <c r="A205" s="137"/>
      <c r="B205" s="137"/>
      <c r="C205" s="137"/>
      <c r="D205" s="137"/>
      <c r="E205" s="137"/>
      <c r="F205" s="137"/>
      <c r="G205" s="137"/>
      <c r="H205" s="139"/>
      <c r="I205" s="137"/>
      <c r="J205" s="137"/>
      <c r="K205" s="137"/>
      <c r="L205" s="137"/>
      <c r="M205" s="137"/>
      <c r="N205" s="137"/>
      <c r="O205" s="137"/>
      <c r="P205" s="137"/>
      <c r="Q205" s="140"/>
      <c r="R205" s="137"/>
      <c r="S205" s="137"/>
      <c r="T205" s="137"/>
      <c r="U205" s="137"/>
      <c r="V205" s="137"/>
      <c r="W205" s="137"/>
      <c r="X205" s="137"/>
      <c r="Y205" s="137"/>
      <c r="Z205" s="137"/>
      <c r="AA205" s="137"/>
      <c r="AB205" s="137"/>
      <c r="AC205" s="137"/>
      <c r="AD205" s="137"/>
      <c r="AE205" s="137"/>
      <c r="AF205" s="137"/>
      <c r="AG205" s="137"/>
      <c r="AH205" s="137"/>
      <c r="AI205" s="137"/>
      <c r="AJ205" s="137"/>
      <c r="AK205" s="137"/>
      <c r="AL205" s="137"/>
      <c r="AM205" s="137"/>
      <c r="AN205" s="137"/>
      <c r="AO205" s="137"/>
      <c r="AP205" s="137"/>
      <c r="AQ205" s="137"/>
      <c r="AR205" s="137"/>
      <c r="AS205" s="137"/>
    </row>
    <row r="206" ht="18.0" customHeight="1">
      <c r="A206" s="137"/>
      <c r="B206" s="137"/>
      <c r="C206" s="137"/>
      <c r="D206" s="137"/>
      <c r="E206" s="137"/>
      <c r="F206" s="137"/>
      <c r="G206" s="137"/>
      <c r="H206" s="139"/>
      <c r="I206" s="137"/>
      <c r="J206" s="137"/>
      <c r="K206" s="137"/>
      <c r="L206" s="137"/>
      <c r="M206" s="137"/>
      <c r="N206" s="137"/>
      <c r="O206" s="137"/>
      <c r="P206" s="137"/>
      <c r="Q206" s="140"/>
      <c r="R206" s="137"/>
      <c r="S206" s="137"/>
      <c r="T206" s="137"/>
      <c r="U206" s="137"/>
      <c r="V206" s="137"/>
      <c r="W206" s="137"/>
      <c r="X206" s="137"/>
      <c r="Y206" s="137"/>
      <c r="Z206" s="137"/>
      <c r="AA206" s="137"/>
      <c r="AB206" s="137"/>
      <c r="AC206" s="137"/>
      <c r="AD206" s="137"/>
      <c r="AE206" s="137"/>
      <c r="AF206" s="137"/>
      <c r="AG206" s="137"/>
      <c r="AH206" s="137"/>
      <c r="AI206" s="137"/>
      <c r="AJ206" s="137"/>
      <c r="AK206" s="137"/>
      <c r="AL206" s="137"/>
      <c r="AM206" s="137"/>
      <c r="AN206" s="137"/>
      <c r="AO206" s="137"/>
      <c r="AP206" s="137"/>
      <c r="AQ206" s="137"/>
      <c r="AR206" s="137"/>
      <c r="AS206" s="137"/>
    </row>
    <row r="207" ht="18.0" customHeight="1">
      <c r="A207" s="137"/>
      <c r="B207" s="137"/>
      <c r="C207" s="137"/>
      <c r="D207" s="137"/>
      <c r="E207" s="137"/>
      <c r="F207" s="137"/>
      <c r="G207" s="137"/>
      <c r="H207" s="139"/>
      <c r="I207" s="137"/>
      <c r="J207" s="137"/>
      <c r="K207" s="137"/>
      <c r="L207" s="137"/>
      <c r="M207" s="137"/>
      <c r="N207" s="137"/>
      <c r="O207" s="137"/>
      <c r="P207" s="137"/>
      <c r="Q207" s="140"/>
      <c r="R207" s="137"/>
      <c r="S207" s="137"/>
      <c r="T207" s="137"/>
      <c r="U207" s="137"/>
      <c r="V207" s="137"/>
      <c r="W207" s="137"/>
      <c r="X207" s="137"/>
      <c r="Y207" s="137"/>
      <c r="Z207" s="137"/>
      <c r="AA207" s="137"/>
      <c r="AB207" s="137"/>
      <c r="AC207" s="137"/>
      <c r="AD207" s="137"/>
      <c r="AE207" s="137"/>
      <c r="AF207" s="137"/>
      <c r="AG207" s="137"/>
      <c r="AH207" s="137"/>
      <c r="AI207" s="137"/>
      <c r="AJ207" s="137"/>
      <c r="AK207" s="137"/>
      <c r="AL207" s="137"/>
      <c r="AM207" s="137"/>
      <c r="AN207" s="137"/>
      <c r="AO207" s="137"/>
      <c r="AP207" s="137"/>
      <c r="AQ207" s="137"/>
      <c r="AR207" s="137"/>
      <c r="AS207" s="137"/>
    </row>
    <row r="208" ht="18.0" customHeight="1">
      <c r="A208" s="137"/>
      <c r="B208" s="137"/>
      <c r="C208" s="137"/>
      <c r="D208" s="137"/>
      <c r="E208" s="137"/>
      <c r="F208" s="137"/>
      <c r="G208" s="137"/>
      <c r="H208" s="139"/>
      <c r="I208" s="137"/>
      <c r="J208" s="137"/>
      <c r="K208" s="137"/>
      <c r="L208" s="137"/>
      <c r="M208" s="137"/>
      <c r="N208" s="137"/>
      <c r="O208" s="137"/>
      <c r="P208" s="137"/>
      <c r="Q208" s="140"/>
      <c r="R208" s="137"/>
      <c r="S208" s="137"/>
      <c r="T208" s="137"/>
      <c r="U208" s="137"/>
      <c r="V208" s="137"/>
      <c r="W208" s="137"/>
      <c r="X208" s="137"/>
      <c r="Y208" s="137"/>
      <c r="Z208" s="137"/>
      <c r="AA208" s="137"/>
      <c r="AB208" s="137"/>
      <c r="AC208" s="137"/>
      <c r="AD208" s="137"/>
      <c r="AE208" s="137"/>
      <c r="AF208" s="137"/>
      <c r="AG208" s="137"/>
      <c r="AH208" s="137"/>
      <c r="AI208" s="137"/>
      <c r="AJ208" s="137"/>
      <c r="AK208" s="137"/>
      <c r="AL208" s="137"/>
      <c r="AM208" s="137"/>
      <c r="AN208" s="137"/>
      <c r="AO208" s="137"/>
      <c r="AP208" s="137"/>
      <c r="AQ208" s="137"/>
      <c r="AR208" s="137"/>
      <c r="AS208" s="137"/>
    </row>
    <row r="209" ht="18.0" customHeight="1">
      <c r="A209" s="137"/>
      <c r="B209" s="137"/>
      <c r="C209" s="137"/>
      <c r="D209" s="137"/>
      <c r="E209" s="137"/>
      <c r="F209" s="137"/>
      <c r="G209" s="137"/>
      <c r="H209" s="139"/>
      <c r="I209" s="137"/>
      <c r="J209" s="137"/>
      <c r="K209" s="137"/>
      <c r="L209" s="137"/>
      <c r="M209" s="137"/>
      <c r="N209" s="137"/>
      <c r="O209" s="137"/>
      <c r="P209" s="137"/>
      <c r="Q209" s="140"/>
      <c r="R209" s="137"/>
      <c r="S209" s="137"/>
      <c r="T209" s="137"/>
      <c r="U209" s="137"/>
      <c r="V209" s="137"/>
      <c r="W209" s="137"/>
      <c r="X209" s="137"/>
      <c r="Y209" s="137"/>
      <c r="Z209" s="137"/>
      <c r="AA209" s="137"/>
      <c r="AB209" s="137"/>
      <c r="AC209" s="137"/>
      <c r="AD209" s="137"/>
      <c r="AE209" s="137"/>
      <c r="AF209" s="137"/>
      <c r="AG209" s="137"/>
      <c r="AH209" s="137"/>
      <c r="AI209" s="137"/>
      <c r="AJ209" s="137"/>
      <c r="AK209" s="137"/>
      <c r="AL209" s="137"/>
      <c r="AM209" s="137"/>
      <c r="AN209" s="137"/>
      <c r="AO209" s="137"/>
      <c r="AP209" s="137"/>
      <c r="AQ209" s="137"/>
      <c r="AR209" s="137"/>
      <c r="AS209" s="137"/>
    </row>
    <row r="210" ht="18.0" customHeight="1">
      <c r="A210" s="137"/>
      <c r="B210" s="137"/>
      <c r="C210" s="137"/>
      <c r="D210" s="137"/>
      <c r="E210" s="137"/>
      <c r="F210" s="137"/>
      <c r="G210" s="137"/>
      <c r="H210" s="139"/>
      <c r="I210" s="137"/>
      <c r="J210" s="137"/>
      <c r="K210" s="137"/>
      <c r="L210" s="137"/>
      <c r="M210" s="137"/>
      <c r="N210" s="137"/>
      <c r="O210" s="137"/>
      <c r="P210" s="137"/>
      <c r="Q210" s="140"/>
      <c r="R210" s="137"/>
      <c r="S210" s="137"/>
      <c r="T210" s="137"/>
      <c r="U210" s="137"/>
      <c r="V210" s="137"/>
      <c r="W210" s="137"/>
      <c r="X210" s="137"/>
      <c r="Y210" s="137"/>
      <c r="Z210" s="137"/>
      <c r="AA210" s="137"/>
      <c r="AB210" s="137"/>
      <c r="AC210" s="137"/>
      <c r="AD210" s="137"/>
      <c r="AE210" s="137"/>
      <c r="AF210" s="137"/>
      <c r="AG210" s="137"/>
      <c r="AH210" s="137"/>
      <c r="AI210" s="137"/>
      <c r="AJ210" s="137"/>
      <c r="AK210" s="137"/>
      <c r="AL210" s="137"/>
      <c r="AM210" s="137"/>
      <c r="AN210" s="137"/>
      <c r="AO210" s="137"/>
      <c r="AP210" s="137"/>
      <c r="AQ210" s="137"/>
      <c r="AR210" s="137"/>
      <c r="AS210" s="137"/>
    </row>
    <row r="211" ht="18.0" customHeight="1">
      <c r="A211" s="137"/>
      <c r="B211" s="137"/>
      <c r="C211" s="137"/>
      <c r="D211" s="137"/>
      <c r="E211" s="137"/>
      <c r="F211" s="137"/>
      <c r="G211" s="137"/>
      <c r="H211" s="139"/>
      <c r="I211" s="137"/>
      <c r="J211" s="137"/>
      <c r="K211" s="137"/>
      <c r="L211" s="137"/>
      <c r="M211" s="137"/>
      <c r="N211" s="137"/>
      <c r="O211" s="137"/>
      <c r="P211" s="137"/>
      <c r="Q211" s="140"/>
      <c r="R211" s="137"/>
      <c r="S211" s="137"/>
      <c r="T211" s="137"/>
      <c r="U211" s="137"/>
      <c r="V211" s="137"/>
      <c r="W211" s="137"/>
      <c r="X211" s="137"/>
      <c r="Y211" s="137"/>
      <c r="Z211" s="137"/>
      <c r="AA211" s="137"/>
      <c r="AB211" s="137"/>
      <c r="AC211" s="137"/>
      <c r="AD211" s="137"/>
      <c r="AE211" s="137"/>
      <c r="AF211" s="137"/>
      <c r="AG211" s="137"/>
      <c r="AH211" s="137"/>
      <c r="AI211" s="137"/>
      <c r="AJ211" s="137"/>
      <c r="AK211" s="137"/>
      <c r="AL211" s="137"/>
      <c r="AM211" s="137"/>
      <c r="AN211" s="137"/>
      <c r="AO211" s="137"/>
      <c r="AP211" s="137"/>
      <c r="AQ211" s="137"/>
      <c r="AR211" s="137"/>
      <c r="AS211" s="137"/>
    </row>
    <row r="212" ht="18.0" customHeight="1">
      <c r="A212" s="137"/>
      <c r="B212" s="137"/>
      <c r="C212" s="137"/>
      <c r="D212" s="137"/>
      <c r="E212" s="137"/>
      <c r="F212" s="137"/>
      <c r="G212" s="137"/>
      <c r="H212" s="139"/>
      <c r="I212" s="137"/>
      <c r="J212" s="137"/>
      <c r="K212" s="137"/>
      <c r="L212" s="137"/>
      <c r="M212" s="137"/>
      <c r="N212" s="137"/>
      <c r="O212" s="137"/>
      <c r="P212" s="137"/>
      <c r="Q212" s="140"/>
      <c r="R212" s="137"/>
      <c r="S212" s="137"/>
      <c r="T212" s="137"/>
      <c r="U212" s="137"/>
      <c r="V212" s="137"/>
      <c r="W212" s="137"/>
      <c r="X212" s="137"/>
      <c r="Y212" s="137"/>
      <c r="Z212" s="137"/>
      <c r="AA212" s="137"/>
      <c r="AB212" s="137"/>
      <c r="AC212" s="137"/>
      <c r="AD212" s="137"/>
      <c r="AE212" s="137"/>
      <c r="AF212" s="137"/>
      <c r="AG212" s="137"/>
      <c r="AH212" s="137"/>
      <c r="AI212" s="137"/>
      <c r="AJ212" s="137"/>
      <c r="AK212" s="137"/>
      <c r="AL212" s="137"/>
      <c r="AM212" s="137"/>
      <c r="AN212" s="137"/>
      <c r="AO212" s="137"/>
      <c r="AP212" s="137"/>
      <c r="AQ212" s="137"/>
      <c r="AR212" s="137"/>
      <c r="AS212" s="137"/>
    </row>
    <row r="213" ht="18.0" customHeight="1">
      <c r="A213" s="137"/>
      <c r="B213" s="137"/>
      <c r="C213" s="137"/>
      <c r="D213" s="137"/>
      <c r="E213" s="137"/>
      <c r="F213" s="137"/>
      <c r="G213" s="137"/>
      <c r="H213" s="139"/>
      <c r="I213" s="137"/>
      <c r="J213" s="137"/>
      <c r="K213" s="137"/>
      <c r="L213" s="137"/>
      <c r="M213" s="137"/>
      <c r="N213" s="137"/>
      <c r="O213" s="137"/>
      <c r="P213" s="137"/>
      <c r="Q213" s="140"/>
      <c r="R213" s="137"/>
      <c r="S213" s="137"/>
      <c r="T213" s="137"/>
      <c r="U213" s="137"/>
      <c r="V213" s="137"/>
      <c r="W213" s="137"/>
      <c r="X213" s="137"/>
      <c r="Y213" s="137"/>
      <c r="Z213" s="137"/>
      <c r="AA213" s="137"/>
      <c r="AB213" s="137"/>
      <c r="AC213" s="137"/>
      <c r="AD213" s="137"/>
      <c r="AE213" s="137"/>
      <c r="AF213" s="137"/>
      <c r="AG213" s="137"/>
      <c r="AH213" s="137"/>
      <c r="AI213" s="137"/>
      <c r="AJ213" s="137"/>
      <c r="AK213" s="137"/>
      <c r="AL213" s="137"/>
      <c r="AM213" s="137"/>
      <c r="AN213" s="137"/>
      <c r="AO213" s="137"/>
      <c r="AP213" s="137"/>
      <c r="AQ213" s="137"/>
      <c r="AR213" s="137"/>
      <c r="AS213" s="137"/>
    </row>
    <row r="214" ht="18.0" customHeight="1">
      <c r="A214" s="137"/>
      <c r="B214" s="137"/>
      <c r="C214" s="137"/>
      <c r="D214" s="137"/>
      <c r="E214" s="137"/>
      <c r="F214" s="137"/>
      <c r="G214" s="137"/>
      <c r="H214" s="139"/>
      <c r="I214" s="137"/>
      <c r="J214" s="137"/>
      <c r="K214" s="137"/>
      <c r="L214" s="137"/>
      <c r="M214" s="137"/>
      <c r="N214" s="137"/>
      <c r="O214" s="137"/>
      <c r="P214" s="137"/>
      <c r="Q214" s="140"/>
      <c r="R214" s="137"/>
      <c r="S214" s="137"/>
      <c r="T214" s="137"/>
      <c r="U214" s="137"/>
      <c r="V214" s="137"/>
      <c r="W214" s="137"/>
      <c r="X214" s="137"/>
      <c r="Y214" s="137"/>
      <c r="Z214" s="137"/>
      <c r="AA214" s="137"/>
      <c r="AB214" s="137"/>
      <c r="AC214" s="137"/>
      <c r="AD214" s="137"/>
      <c r="AE214" s="137"/>
      <c r="AF214" s="137"/>
      <c r="AG214" s="137"/>
      <c r="AH214" s="137"/>
      <c r="AI214" s="137"/>
      <c r="AJ214" s="137"/>
      <c r="AK214" s="137"/>
      <c r="AL214" s="137"/>
      <c r="AM214" s="137"/>
      <c r="AN214" s="137"/>
      <c r="AO214" s="137"/>
      <c r="AP214" s="137"/>
      <c r="AQ214" s="137"/>
      <c r="AR214" s="137"/>
      <c r="AS214" s="137"/>
    </row>
    <row r="215" ht="18.0" customHeight="1">
      <c r="A215" s="137"/>
      <c r="B215" s="137"/>
      <c r="C215" s="137"/>
      <c r="D215" s="137"/>
      <c r="E215" s="137"/>
      <c r="F215" s="137"/>
      <c r="G215" s="137"/>
      <c r="H215" s="139"/>
      <c r="I215" s="137"/>
      <c r="J215" s="137"/>
      <c r="K215" s="137"/>
      <c r="L215" s="137"/>
      <c r="M215" s="137"/>
      <c r="N215" s="137"/>
      <c r="O215" s="137"/>
      <c r="P215" s="137"/>
      <c r="Q215" s="140"/>
      <c r="R215" s="137"/>
      <c r="S215" s="137"/>
      <c r="T215" s="137"/>
      <c r="U215" s="137"/>
      <c r="V215" s="137"/>
      <c r="W215" s="137"/>
      <c r="X215" s="137"/>
      <c r="Y215" s="137"/>
      <c r="Z215" s="137"/>
      <c r="AA215" s="137"/>
      <c r="AB215" s="137"/>
      <c r="AC215" s="137"/>
      <c r="AD215" s="137"/>
      <c r="AE215" s="137"/>
      <c r="AF215" s="137"/>
      <c r="AG215" s="137"/>
      <c r="AH215" s="137"/>
      <c r="AI215" s="137"/>
      <c r="AJ215" s="137"/>
      <c r="AK215" s="137"/>
      <c r="AL215" s="137"/>
      <c r="AM215" s="137"/>
      <c r="AN215" s="137"/>
      <c r="AO215" s="137"/>
      <c r="AP215" s="137"/>
      <c r="AQ215" s="137"/>
      <c r="AR215" s="137"/>
      <c r="AS215" s="137"/>
    </row>
    <row r="216" ht="18.0" customHeight="1">
      <c r="A216" s="137"/>
      <c r="B216" s="137"/>
      <c r="C216" s="137"/>
      <c r="D216" s="137"/>
      <c r="E216" s="137"/>
      <c r="F216" s="137"/>
      <c r="G216" s="137"/>
      <c r="H216" s="139"/>
      <c r="I216" s="137"/>
      <c r="J216" s="137"/>
      <c r="K216" s="137"/>
      <c r="L216" s="137"/>
      <c r="M216" s="137"/>
      <c r="N216" s="137"/>
      <c r="O216" s="137"/>
      <c r="P216" s="137"/>
      <c r="Q216" s="140"/>
      <c r="R216" s="137"/>
      <c r="S216" s="137"/>
      <c r="T216" s="137"/>
      <c r="U216" s="137"/>
      <c r="V216" s="137"/>
      <c r="W216" s="137"/>
      <c r="X216" s="137"/>
      <c r="Y216" s="137"/>
      <c r="Z216" s="137"/>
      <c r="AA216" s="137"/>
      <c r="AB216" s="137"/>
      <c r="AC216" s="137"/>
      <c r="AD216" s="137"/>
      <c r="AE216" s="137"/>
      <c r="AF216" s="137"/>
      <c r="AG216" s="137"/>
      <c r="AH216" s="137"/>
      <c r="AI216" s="137"/>
      <c r="AJ216" s="137"/>
      <c r="AK216" s="137"/>
      <c r="AL216" s="137"/>
      <c r="AM216" s="137"/>
      <c r="AN216" s="137"/>
      <c r="AO216" s="137"/>
      <c r="AP216" s="137"/>
      <c r="AQ216" s="137"/>
      <c r="AR216" s="137"/>
      <c r="AS216" s="137"/>
    </row>
    <row r="217" ht="18.0" customHeight="1">
      <c r="A217" s="137"/>
      <c r="B217" s="137"/>
      <c r="C217" s="137"/>
      <c r="D217" s="137"/>
      <c r="E217" s="137"/>
      <c r="F217" s="137"/>
      <c r="G217" s="137"/>
      <c r="H217" s="139"/>
      <c r="I217" s="137"/>
      <c r="J217" s="137"/>
      <c r="K217" s="137"/>
      <c r="L217" s="137"/>
      <c r="M217" s="137"/>
      <c r="N217" s="137"/>
      <c r="O217" s="137"/>
      <c r="P217" s="137"/>
      <c r="Q217" s="140"/>
      <c r="R217" s="137"/>
      <c r="S217" s="137"/>
      <c r="T217" s="137"/>
      <c r="U217" s="137"/>
      <c r="V217" s="137"/>
      <c r="W217" s="137"/>
      <c r="X217" s="137"/>
      <c r="Y217" s="137"/>
      <c r="Z217" s="137"/>
      <c r="AA217" s="137"/>
      <c r="AB217" s="137"/>
      <c r="AC217" s="137"/>
      <c r="AD217" s="137"/>
      <c r="AE217" s="137"/>
      <c r="AF217" s="137"/>
      <c r="AG217" s="137"/>
      <c r="AH217" s="137"/>
      <c r="AI217" s="137"/>
      <c r="AJ217" s="137"/>
      <c r="AK217" s="137"/>
      <c r="AL217" s="137"/>
      <c r="AM217" s="137"/>
      <c r="AN217" s="137"/>
      <c r="AO217" s="137"/>
      <c r="AP217" s="137"/>
      <c r="AQ217" s="137"/>
      <c r="AR217" s="137"/>
      <c r="AS217" s="137"/>
    </row>
    <row r="218" ht="18.0" customHeight="1">
      <c r="A218" s="137"/>
      <c r="B218" s="137"/>
      <c r="C218" s="137"/>
      <c r="D218" s="137"/>
      <c r="E218" s="137"/>
      <c r="F218" s="137"/>
      <c r="G218" s="137"/>
      <c r="H218" s="139"/>
      <c r="I218" s="137"/>
      <c r="J218" s="137"/>
      <c r="K218" s="137"/>
      <c r="L218" s="137"/>
      <c r="M218" s="137"/>
      <c r="N218" s="137"/>
      <c r="O218" s="137"/>
      <c r="P218" s="137"/>
      <c r="Q218" s="140"/>
      <c r="R218" s="137"/>
      <c r="S218" s="137"/>
      <c r="T218" s="137"/>
      <c r="U218" s="137"/>
      <c r="V218" s="137"/>
      <c r="W218" s="137"/>
      <c r="X218" s="137"/>
      <c r="Y218" s="137"/>
      <c r="Z218" s="137"/>
      <c r="AA218" s="137"/>
      <c r="AB218" s="137"/>
      <c r="AC218" s="137"/>
      <c r="AD218" s="137"/>
      <c r="AE218" s="137"/>
      <c r="AF218" s="137"/>
      <c r="AG218" s="137"/>
      <c r="AH218" s="137"/>
      <c r="AI218" s="137"/>
      <c r="AJ218" s="137"/>
      <c r="AK218" s="137"/>
      <c r="AL218" s="137"/>
      <c r="AM218" s="137"/>
      <c r="AN218" s="137"/>
      <c r="AO218" s="137"/>
      <c r="AP218" s="137"/>
      <c r="AQ218" s="137"/>
      <c r="AR218" s="137"/>
      <c r="AS218" s="137"/>
    </row>
    <row r="219" ht="18.0" customHeight="1">
      <c r="A219" s="137"/>
      <c r="B219" s="137"/>
      <c r="C219" s="137"/>
      <c r="D219" s="137"/>
      <c r="E219" s="137"/>
      <c r="F219" s="137"/>
      <c r="G219" s="137"/>
      <c r="H219" s="139"/>
      <c r="I219" s="137"/>
      <c r="J219" s="137"/>
      <c r="K219" s="137"/>
      <c r="L219" s="137"/>
      <c r="M219" s="137"/>
      <c r="N219" s="137"/>
      <c r="O219" s="137"/>
      <c r="P219" s="137"/>
      <c r="Q219" s="140"/>
      <c r="R219" s="137"/>
      <c r="S219" s="137"/>
      <c r="T219" s="137"/>
      <c r="U219" s="137"/>
      <c r="V219" s="137"/>
      <c r="W219" s="137"/>
      <c r="X219" s="137"/>
      <c r="Y219" s="137"/>
      <c r="Z219" s="137"/>
      <c r="AA219" s="137"/>
      <c r="AB219" s="137"/>
      <c r="AC219" s="137"/>
      <c r="AD219" s="137"/>
      <c r="AE219" s="137"/>
      <c r="AF219" s="137"/>
      <c r="AG219" s="137"/>
      <c r="AH219" s="137"/>
      <c r="AI219" s="137"/>
      <c r="AJ219" s="137"/>
      <c r="AK219" s="137"/>
      <c r="AL219" s="137"/>
      <c r="AM219" s="137"/>
      <c r="AN219" s="137"/>
      <c r="AO219" s="137"/>
      <c r="AP219" s="137"/>
      <c r="AQ219" s="137"/>
      <c r="AR219" s="137"/>
      <c r="AS219" s="137"/>
    </row>
    <row r="220" ht="18.0" customHeight="1">
      <c r="A220" s="137"/>
      <c r="B220" s="137"/>
      <c r="C220" s="137"/>
      <c r="D220" s="137"/>
      <c r="E220" s="137"/>
      <c r="F220" s="137"/>
      <c r="G220" s="137"/>
      <c r="H220" s="139"/>
      <c r="I220" s="137"/>
      <c r="J220" s="137"/>
      <c r="K220" s="137"/>
      <c r="L220" s="137"/>
      <c r="M220" s="137"/>
      <c r="N220" s="137"/>
      <c r="O220" s="137"/>
      <c r="P220" s="137"/>
      <c r="Q220" s="140"/>
      <c r="R220" s="137"/>
      <c r="S220" s="137"/>
      <c r="T220" s="137"/>
      <c r="U220" s="137"/>
      <c r="V220" s="137"/>
      <c r="W220" s="137"/>
      <c r="X220" s="137"/>
      <c r="Y220" s="137"/>
      <c r="Z220" s="137"/>
      <c r="AA220" s="137"/>
      <c r="AB220" s="137"/>
      <c r="AC220" s="137"/>
      <c r="AD220" s="137"/>
      <c r="AE220" s="137"/>
      <c r="AF220" s="137"/>
      <c r="AG220" s="137"/>
      <c r="AH220" s="137"/>
      <c r="AI220" s="137"/>
      <c r="AJ220" s="137"/>
      <c r="AK220" s="137"/>
      <c r="AL220" s="137"/>
      <c r="AM220" s="137"/>
      <c r="AN220" s="137"/>
      <c r="AO220" s="137"/>
      <c r="AP220" s="137"/>
      <c r="AQ220" s="137"/>
      <c r="AR220" s="137"/>
      <c r="AS220" s="137"/>
    </row>
    <row r="221" ht="18.0" customHeight="1">
      <c r="A221" s="137"/>
      <c r="B221" s="137"/>
      <c r="C221" s="137"/>
      <c r="D221" s="137"/>
      <c r="E221" s="137"/>
      <c r="F221" s="137"/>
      <c r="G221" s="137"/>
      <c r="H221" s="139"/>
      <c r="I221" s="137"/>
      <c r="J221" s="137"/>
      <c r="K221" s="137"/>
      <c r="L221" s="137"/>
      <c r="M221" s="137"/>
      <c r="N221" s="137"/>
      <c r="O221" s="137"/>
      <c r="P221" s="137"/>
      <c r="Q221" s="140"/>
      <c r="R221" s="137"/>
      <c r="S221" s="137"/>
      <c r="T221" s="137"/>
      <c r="U221" s="137"/>
      <c r="V221" s="137"/>
      <c r="W221" s="137"/>
      <c r="X221" s="137"/>
      <c r="Y221" s="137"/>
      <c r="Z221" s="137"/>
      <c r="AA221" s="137"/>
      <c r="AB221" s="137"/>
      <c r="AC221" s="137"/>
      <c r="AD221" s="137"/>
      <c r="AE221" s="137"/>
      <c r="AF221" s="137"/>
      <c r="AG221" s="137"/>
      <c r="AH221" s="137"/>
      <c r="AI221" s="137"/>
      <c r="AJ221" s="137"/>
      <c r="AK221" s="137"/>
      <c r="AL221" s="137"/>
      <c r="AM221" s="137"/>
      <c r="AN221" s="137"/>
      <c r="AO221" s="137"/>
      <c r="AP221" s="137"/>
      <c r="AQ221" s="137"/>
      <c r="AR221" s="137"/>
      <c r="AS221" s="137"/>
    </row>
    <row r="222" ht="18.0" customHeight="1">
      <c r="A222" s="137"/>
      <c r="B222" s="137"/>
      <c r="C222" s="137"/>
      <c r="D222" s="137"/>
      <c r="E222" s="137"/>
      <c r="F222" s="137"/>
      <c r="G222" s="137"/>
      <c r="H222" s="139"/>
      <c r="I222" s="137"/>
      <c r="J222" s="137"/>
      <c r="K222" s="137"/>
      <c r="L222" s="137"/>
      <c r="M222" s="137"/>
      <c r="N222" s="137"/>
      <c r="O222" s="137"/>
      <c r="P222" s="137"/>
      <c r="Q222" s="140"/>
      <c r="R222" s="137"/>
      <c r="S222" s="137"/>
      <c r="T222" s="137"/>
      <c r="U222" s="137"/>
      <c r="V222" s="137"/>
      <c r="W222" s="137"/>
      <c r="X222" s="137"/>
      <c r="Y222" s="137"/>
      <c r="Z222" s="137"/>
      <c r="AA222" s="137"/>
      <c r="AB222" s="137"/>
      <c r="AC222" s="137"/>
      <c r="AD222" s="137"/>
      <c r="AE222" s="137"/>
      <c r="AF222" s="137"/>
      <c r="AG222" s="137"/>
      <c r="AH222" s="137"/>
      <c r="AI222" s="137"/>
      <c r="AJ222" s="137"/>
      <c r="AK222" s="137"/>
      <c r="AL222" s="137"/>
      <c r="AM222" s="137"/>
      <c r="AN222" s="137"/>
      <c r="AO222" s="137"/>
      <c r="AP222" s="137"/>
      <c r="AQ222" s="137"/>
      <c r="AR222" s="137"/>
      <c r="AS222" s="137"/>
    </row>
    <row r="223" ht="18.0" customHeight="1">
      <c r="A223" s="137"/>
      <c r="B223" s="137"/>
      <c r="C223" s="137"/>
      <c r="D223" s="137"/>
      <c r="E223" s="137"/>
      <c r="F223" s="137"/>
      <c r="G223" s="137"/>
      <c r="H223" s="139"/>
      <c r="I223" s="137"/>
      <c r="J223" s="137"/>
      <c r="K223" s="137"/>
      <c r="L223" s="137"/>
      <c r="M223" s="137"/>
      <c r="N223" s="137"/>
      <c r="O223" s="137"/>
      <c r="P223" s="137"/>
      <c r="Q223" s="140"/>
      <c r="R223" s="137"/>
      <c r="S223" s="137"/>
      <c r="T223" s="137"/>
      <c r="U223" s="137"/>
      <c r="V223" s="137"/>
      <c r="W223" s="137"/>
      <c r="X223" s="137"/>
      <c r="Y223" s="137"/>
      <c r="Z223" s="137"/>
      <c r="AA223" s="137"/>
      <c r="AB223" s="137"/>
      <c r="AC223" s="137"/>
      <c r="AD223" s="137"/>
      <c r="AE223" s="137"/>
      <c r="AF223" s="137"/>
      <c r="AG223" s="137"/>
      <c r="AH223" s="137"/>
      <c r="AI223" s="137"/>
      <c r="AJ223" s="137"/>
      <c r="AK223" s="137"/>
      <c r="AL223" s="137"/>
      <c r="AM223" s="137"/>
      <c r="AN223" s="137"/>
      <c r="AO223" s="137"/>
      <c r="AP223" s="137"/>
      <c r="AQ223" s="137"/>
      <c r="AR223" s="137"/>
      <c r="AS223" s="137"/>
    </row>
    <row r="224" ht="18.0" customHeight="1">
      <c r="A224" s="137"/>
      <c r="B224" s="137"/>
      <c r="C224" s="137"/>
      <c r="D224" s="137"/>
      <c r="E224" s="137"/>
      <c r="F224" s="137"/>
      <c r="G224" s="137"/>
      <c r="H224" s="139"/>
      <c r="I224" s="137"/>
      <c r="J224" s="137"/>
      <c r="K224" s="137"/>
      <c r="L224" s="137"/>
      <c r="M224" s="137"/>
      <c r="N224" s="137"/>
      <c r="O224" s="137"/>
      <c r="P224" s="137"/>
      <c r="Q224" s="140"/>
      <c r="R224" s="137"/>
      <c r="S224" s="137"/>
      <c r="T224" s="137"/>
      <c r="U224" s="137"/>
      <c r="V224" s="137"/>
      <c r="W224" s="137"/>
      <c r="X224" s="137"/>
      <c r="Y224" s="137"/>
      <c r="Z224" s="137"/>
      <c r="AA224" s="137"/>
      <c r="AB224" s="137"/>
      <c r="AC224" s="137"/>
      <c r="AD224" s="137"/>
      <c r="AE224" s="137"/>
      <c r="AF224" s="137"/>
      <c r="AG224" s="137"/>
      <c r="AH224" s="137"/>
      <c r="AI224" s="137"/>
      <c r="AJ224" s="137"/>
      <c r="AK224" s="137"/>
      <c r="AL224" s="137"/>
      <c r="AM224" s="137"/>
      <c r="AN224" s="137"/>
      <c r="AO224" s="137"/>
      <c r="AP224" s="137"/>
      <c r="AQ224" s="137"/>
      <c r="AR224" s="137"/>
      <c r="AS224" s="137"/>
    </row>
    <row r="225" ht="18.0" customHeight="1">
      <c r="A225" s="137"/>
      <c r="B225" s="137"/>
      <c r="C225" s="137"/>
      <c r="D225" s="137"/>
      <c r="E225" s="137"/>
      <c r="F225" s="137"/>
      <c r="G225" s="137"/>
      <c r="H225" s="139"/>
      <c r="I225" s="137"/>
      <c r="J225" s="137"/>
      <c r="K225" s="137"/>
      <c r="L225" s="137"/>
      <c r="M225" s="137"/>
      <c r="N225" s="137"/>
      <c r="O225" s="137"/>
      <c r="P225" s="137"/>
      <c r="Q225" s="140"/>
      <c r="R225" s="137"/>
      <c r="S225" s="137"/>
      <c r="T225" s="137"/>
      <c r="U225" s="137"/>
      <c r="V225" s="137"/>
      <c r="W225" s="137"/>
      <c r="X225" s="137"/>
      <c r="Y225" s="137"/>
      <c r="Z225" s="137"/>
      <c r="AA225" s="137"/>
      <c r="AB225" s="137"/>
      <c r="AC225" s="137"/>
      <c r="AD225" s="137"/>
      <c r="AE225" s="137"/>
      <c r="AF225" s="137"/>
      <c r="AG225" s="137"/>
      <c r="AH225" s="137"/>
      <c r="AI225" s="137"/>
      <c r="AJ225" s="137"/>
      <c r="AK225" s="137"/>
      <c r="AL225" s="137"/>
      <c r="AM225" s="137"/>
      <c r="AN225" s="137"/>
      <c r="AO225" s="137"/>
      <c r="AP225" s="137"/>
      <c r="AQ225" s="137"/>
      <c r="AR225" s="137"/>
      <c r="AS225" s="137"/>
    </row>
    <row r="226" ht="18.0" customHeight="1">
      <c r="A226" s="137"/>
      <c r="B226" s="137"/>
      <c r="C226" s="137"/>
      <c r="D226" s="137"/>
      <c r="E226" s="137"/>
      <c r="F226" s="137"/>
      <c r="G226" s="137"/>
      <c r="H226" s="139"/>
      <c r="I226" s="137"/>
      <c r="J226" s="137"/>
      <c r="K226" s="137"/>
      <c r="L226" s="137"/>
      <c r="M226" s="137"/>
      <c r="N226" s="137"/>
      <c r="O226" s="137"/>
      <c r="P226" s="137"/>
      <c r="Q226" s="140"/>
      <c r="R226" s="137"/>
      <c r="S226" s="137"/>
      <c r="T226" s="137"/>
      <c r="U226" s="137"/>
      <c r="V226" s="137"/>
      <c r="W226" s="137"/>
      <c r="X226" s="137"/>
      <c r="Y226" s="137"/>
      <c r="Z226" s="137"/>
      <c r="AA226" s="137"/>
      <c r="AB226" s="137"/>
      <c r="AC226" s="137"/>
      <c r="AD226" s="137"/>
      <c r="AE226" s="137"/>
      <c r="AF226" s="137"/>
      <c r="AG226" s="137"/>
      <c r="AH226" s="137"/>
      <c r="AI226" s="137"/>
      <c r="AJ226" s="137"/>
      <c r="AK226" s="137"/>
      <c r="AL226" s="137"/>
      <c r="AM226" s="137"/>
      <c r="AN226" s="137"/>
      <c r="AO226" s="137"/>
      <c r="AP226" s="137"/>
      <c r="AQ226" s="137"/>
      <c r="AR226" s="137"/>
      <c r="AS226" s="137"/>
    </row>
    <row r="227" ht="18.0" customHeight="1">
      <c r="A227" s="137"/>
      <c r="B227" s="137"/>
      <c r="C227" s="137"/>
      <c r="D227" s="137"/>
      <c r="E227" s="137"/>
      <c r="F227" s="137"/>
      <c r="G227" s="137"/>
      <c r="H227" s="139"/>
      <c r="I227" s="137"/>
      <c r="J227" s="137"/>
      <c r="K227" s="137"/>
      <c r="L227" s="137"/>
      <c r="M227" s="137"/>
      <c r="N227" s="137"/>
      <c r="O227" s="137"/>
      <c r="P227" s="137"/>
      <c r="Q227" s="140"/>
      <c r="R227" s="137"/>
      <c r="S227" s="137"/>
      <c r="T227" s="137"/>
      <c r="U227" s="137"/>
      <c r="V227" s="137"/>
      <c r="W227" s="137"/>
      <c r="X227" s="137"/>
      <c r="Y227" s="137"/>
      <c r="Z227" s="137"/>
      <c r="AA227" s="137"/>
      <c r="AB227" s="137"/>
      <c r="AC227" s="137"/>
      <c r="AD227" s="137"/>
      <c r="AE227" s="137"/>
      <c r="AF227" s="137"/>
      <c r="AG227" s="137"/>
      <c r="AH227" s="137"/>
      <c r="AI227" s="137"/>
      <c r="AJ227" s="137"/>
      <c r="AK227" s="137"/>
      <c r="AL227" s="137"/>
      <c r="AM227" s="137"/>
      <c r="AN227" s="137"/>
      <c r="AO227" s="137"/>
      <c r="AP227" s="137"/>
      <c r="AQ227" s="137"/>
      <c r="AR227" s="137"/>
      <c r="AS227" s="137"/>
    </row>
    <row r="228" ht="18.0" customHeight="1">
      <c r="A228" s="137"/>
      <c r="B228" s="137"/>
      <c r="C228" s="137"/>
      <c r="D228" s="137"/>
      <c r="E228" s="137"/>
      <c r="F228" s="137"/>
      <c r="G228" s="137"/>
      <c r="H228" s="139"/>
      <c r="I228" s="137"/>
      <c r="J228" s="137"/>
      <c r="K228" s="137"/>
      <c r="L228" s="137"/>
      <c r="M228" s="137"/>
      <c r="N228" s="137"/>
      <c r="O228" s="137"/>
      <c r="P228" s="137"/>
      <c r="Q228" s="140"/>
      <c r="R228" s="137"/>
      <c r="S228" s="137"/>
      <c r="T228" s="137"/>
      <c r="U228" s="137"/>
      <c r="V228" s="137"/>
      <c r="W228" s="137"/>
      <c r="X228" s="137"/>
      <c r="Y228" s="137"/>
      <c r="Z228" s="137"/>
      <c r="AA228" s="137"/>
      <c r="AB228" s="137"/>
      <c r="AC228" s="137"/>
      <c r="AD228" s="137"/>
      <c r="AE228" s="137"/>
      <c r="AF228" s="137"/>
      <c r="AG228" s="137"/>
      <c r="AH228" s="137"/>
      <c r="AI228" s="137"/>
      <c r="AJ228" s="137"/>
      <c r="AK228" s="137"/>
      <c r="AL228" s="137"/>
      <c r="AM228" s="137"/>
      <c r="AN228" s="137"/>
      <c r="AO228" s="137"/>
      <c r="AP228" s="137"/>
      <c r="AQ228" s="137"/>
      <c r="AR228" s="137"/>
      <c r="AS228" s="137"/>
    </row>
    <row r="229" ht="18.0" customHeight="1">
      <c r="A229" s="137"/>
      <c r="B229" s="137"/>
      <c r="C229" s="137"/>
      <c r="D229" s="137"/>
      <c r="E229" s="137"/>
      <c r="F229" s="137"/>
      <c r="G229" s="137"/>
      <c r="H229" s="139"/>
      <c r="I229" s="137"/>
      <c r="J229" s="137"/>
      <c r="K229" s="137"/>
      <c r="L229" s="137"/>
      <c r="M229" s="137"/>
      <c r="N229" s="137"/>
      <c r="O229" s="137"/>
      <c r="P229" s="137"/>
      <c r="Q229" s="140"/>
      <c r="R229" s="137"/>
      <c r="S229" s="137"/>
      <c r="T229" s="137"/>
      <c r="U229" s="137"/>
      <c r="V229" s="137"/>
      <c r="W229" s="137"/>
      <c r="X229" s="137"/>
      <c r="Y229" s="137"/>
      <c r="Z229" s="137"/>
      <c r="AA229" s="137"/>
      <c r="AB229" s="137"/>
      <c r="AC229" s="137"/>
      <c r="AD229" s="137"/>
      <c r="AE229" s="137"/>
      <c r="AF229" s="137"/>
      <c r="AG229" s="137"/>
      <c r="AH229" s="137"/>
      <c r="AI229" s="137"/>
      <c r="AJ229" s="137"/>
      <c r="AK229" s="137"/>
      <c r="AL229" s="137"/>
      <c r="AM229" s="137"/>
      <c r="AN229" s="137"/>
      <c r="AO229" s="137"/>
      <c r="AP229" s="137"/>
      <c r="AQ229" s="137"/>
      <c r="AR229" s="137"/>
      <c r="AS229" s="137"/>
    </row>
    <row r="230" ht="18.0" customHeight="1">
      <c r="A230" s="137"/>
      <c r="B230" s="137"/>
      <c r="C230" s="137"/>
      <c r="D230" s="137"/>
      <c r="E230" s="137"/>
      <c r="F230" s="137"/>
      <c r="G230" s="137"/>
      <c r="H230" s="139"/>
      <c r="I230" s="137"/>
      <c r="J230" s="137"/>
      <c r="K230" s="137"/>
      <c r="L230" s="137"/>
      <c r="M230" s="137"/>
      <c r="N230" s="137"/>
      <c r="O230" s="137"/>
      <c r="P230" s="137"/>
      <c r="Q230" s="140"/>
      <c r="R230" s="137"/>
      <c r="S230" s="137"/>
      <c r="T230" s="137"/>
      <c r="U230" s="137"/>
      <c r="V230" s="137"/>
      <c r="W230" s="137"/>
      <c r="X230" s="137"/>
      <c r="Y230" s="137"/>
      <c r="Z230" s="137"/>
      <c r="AA230" s="137"/>
      <c r="AB230" s="137"/>
      <c r="AC230" s="137"/>
      <c r="AD230" s="137"/>
      <c r="AE230" s="137"/>
      <c r="AF230" s="137"/>
      <c r="AG230" s="137"/>
      <c r="AH230" s="137"/>
      <c r="AI230" s="137"/>
      <c r="AJ230" s="137"/>
      <c r="AK230" s="137"/>
      <c r="AL230" s="137"/>
      <c r="AM230" s="137"/>
      <c r="AN230" s="137"/>
      <c r="AO230" s="137"/>
      <c r="AP230" s="137"/>
      <c r="AQ230" s="137"/>
      <c r="AR230" s="137"/>
      <c r="AS230" s="137"/>
    </row>
    <row r="231" ht="18.0" customHeight="1">
      <c r="A231" s="137"/>
      <c r="B231" s="137"/>
      <c r="C231" s="137"/>
      <c r="D231" s="137"/>
      <c r="E231" s="137"/>
      <c r="F231" s="137"/>
      <c r="G231" s="137"/>
      <c r="H231" s="139"/>
      <c r="I231" s="137"/>
      <c r="J231" s="137"/>
      <c r="K231" s="137"/>
      <c r="L231" s="137"/>
      <c r="M231" s="137"/>
      <c r="N231" s="137"/>
      <c r="O231" s="137"/>
      <c r="P231" s="137"/>
      <c r="Q231" s="140"/>
      <c r="R231" s="137"/>
      <c r="S231" s="137"/>
      <c r="T231" s="137"/>
      <c r="U231" s="137"/>
      <c r="V231" s="137"/>
      <c r="W231" s="137"/>
      <c r="X231" s="137"/>
      <c r="Y231" s="137"/>
      <c r="Z231" s="137"/>
      <c r="AA231" s="137"/>
      <c r="AB231" s="137"/>
      <c r="AC231" s="137"/>
      <c r="AD231" s="137"/>
      <c r="AE231" s="137"/>
      <c r="AF231" s="137"/>
      <c r="AG231" s="137"/>
      <c r="AH231" s="137"/>
      <c r="AI231" s="137"/>
      <c r="AJ231" s="137"/>
      <c r="AK231" s="137"/>
      <c r="AL231" s="137"/>
      <c r="AM231" s="137"/>
      <c r="AN231" s="137"/>
      <c r="AO231" s="137"/>
      <c r="AP231" s="137"/>
      <c r="AQ231" s="137"/>
      <c r="AR231" s="137"/>
      <c r="AS231" s="137"/>
    </row>
    <row r="232" ht="18.0" customHeight="1">
      <c r="A232" s="137"/>
      <c r="B232" s="137"/>
      <c r="C232" s="137"/>
      <c r="D232" s="137"/>
      <c r="E232" s="137"/>
      <c r="F232" s="137"/>
      <c r="G232" s="137"/>
      <c r="H232" s="139"/>
      <c r="I232" s="137"/>
      <c r="J232" s="137"/>
      <c r="K232" s="137"/>
      <c r="L232" s="137"/>
      <c r="M232" s="137"/>
      <c r="N232" s="137"/>
      <c r="O232" s="137"/>
      <c r="P232" s="137"/>
      <c r="Q232" s="140"/>
      <c r="R232" s="137"/>
      <c r="S232" s="137"/>
      <c r="T232" s="137"/>
      <c r="U232" s="137"/>
      <c r="V232" s="137"/>
      <c r="W232" s="137"/>
      <c r="X232" s="137"/>
      <c r="Y232" s="137"/>
      <c r="Z232" s="137"/>
      <c r="AA232" s="137"/>
      <c r="AB232" s="137"/>
      <c r="AC232" s="137"/>
      <c r="AD232" s="137"/>
      <c r="AE232" s="137"/>
      <c r="AF232" s="137"/>
      <c r="AG232" s="137"/>
      <c r="AH232" s="137"/>
      <c r="AI232" s="137"/>
      <c r="AJ232" s="137"/>
      <c r="AK232" s="137"/>
      <c r="AL232" s="137"/>
      <c r="AM232" s="137"/>
      <c r="AN232" s="137"/>
      <c r="AO232" s="137"/>
      <c r="AP232" s="137"/>
      <c r="AQ232" s="137"/>
      <c r="AR232" s="137"/>
      <c r="AS232" s="137"/>
    </row>
    <row r="233" ht="18.0" customHeight="1">
      <c r="A233" s="137"/>
      <c r="B233" s="137"/>
      <c r="C233" s="137"/>
      <c r="D233" s="137"/>
      <c r="E233" s="137"/>
      <c r="F233" s="137"/>
      <c r="G233" s="137"/>
      <c r="H233" s="139"/>
      <c r="I233" s="137"/>
      <c r="J233" s="137"/>
      <c r="K233" s="137"/>
      <c r="L233" s="137"/>
      <c r="M233" s="137"/>
      <c r="N233" s="137"/>
      <c r="O233" s="137"/>
      <c r="P233" s="137"/>
      <c r="Q233" s="140"/>
      <c r="R233" s="137"/>
      <c r="S233" s="137"/>
      <c r="T233" s="137"/>
      <c r="U233" s="137"/>
      <c r="V233" s="137"/>
      <c r="W233" s="137"/>
      <c r="X233" s="137"/>
      <c r="Y233" s="137"/>
      <c r="Z233" s="137"/>
      <c r="AA233" s="137"/>
      <c r="AB233" s="137"/>
      <c r="AC233" s="137"/>
      <c r="AD233" s="137"/>
      <c r="AE233" s="137"/>
      <c r="AF233" s="137"/>
      <c r="AG233" s="137"/>
      <c r="AH233" s="137"/>
      <c r="AI233" s="137"/>
      <c r="AJ233" s="137"/>
      <c r="AK233" s="137"/>
      <c r="AL233" s="137"/>
      <c r="AM233" s="137"/>
      <c r="AN233" s="137"/>
      <c r="AO233" s="137"/>
      <c r="AP233" s="137"/>
      <c r="AQ233" s="137"/>
      <c r="AR233" s="137"/>
      <c r="AS233" s="137"/>
    </row>
    <row r="234" ht="18.0" customHeight="1">
      <c r="A234" s="137"/>
      <c r="B234" s="137"/>
      <c r="C234" s="137"/>
      <c r="D234" s="137"/>
      <c r="E234" s="137"/>
      <c r="F234" s="137"/>
      <c r="G234" s="137"/>
      <c r="H234" s="139"/>
      <c r="I234" s="137"/>
      <c r="J234" s="137"/>
      <c r="K234" s="137"/>
      <c r="L234" s="137"/>
      <c r="M234" s="137"/>
      <c r="N234" s="137"/>
      <c r="O234" s="137"/>
      <c r="P234" s="137"/>
      <c r="Q234" s="140"/>
      <c r="R234" s="137"/>
      <c r="S234" s="137"/>
      <c r="T234" s="137"/>
      <c r="U234" s="137"/>
      <c r="V234" s="137"/>
      <c r="W234" s="137"/>
      <c r="X234" s="137"/>
      <c r="Y234" s="137"/>
      <c r="Z234" s="137"/>
      <c r="AA234" s="137"/>
      <c r="AB234" s="137"/>
      <c r="AC234" s="137"/>
      <c r="AD234" s="137"/>
      <c r="AE234" s="137"/>
      <c r="AF234" s="137"/>
      <c r="AG234" s="137"/>
      <c r="AH234" s="137"/>
      <c r="AI234" s="137"/>
      <c r="AJ234" s="137"/>
      <c r="AK234" s="137"/>
      <c r="AL234" s="137"/>
      <c r="AM234" s="137"/>
      <c r="AN234" s="137"/>
      <c r="AO234" s="137"/>
      <c r="AP234" s="137"/>
      <c r="AQ234" s="137"/>
      <c r="AR234" s="137"/>
      <c r="AS234" s="137"/>
    </row>
    <row r="235" ht="18.0" customHeight="1">
      <c r="A235" s="137"/>
      <c r="B235" s="137"/>
      <c r="C235" s="137"/>
      <c r="D235" s="137"/>
      <c r="E235" s="137"/>
      <c r="F235" s="137"/>
      <c r="G235" s="137"/>
      <c r="H235" s="139"/>
      <c r="I235" s="137"/>
      <c r="J235" s="137"/>
      <c r="K235" s="137"/>
      <c r="L235" s="137"/>
      <c r="M235" s="137"/>
      <c r="N235" s="137"/>
      <c r="O235" s="137"/>
      <c r="P235" s="137"/>
      <c r="Q235" s="140"/>
      <c r="R235" s="137"/>
      <c r="S235" s="137"/>
      <c r="T235" s="137"/>
      <c r="U235" s="137"/>
      <c r="V235" s="137"/>
      <c r="W235" s="137"/>
      <c r="X235" s="137"/>
      <c r="Y235" s="137"/>
      <c r="Z235" s="137"/>
      <c r="AA235" s="137"/>
      <c r="AB235" s="137"/>
      <c r="AC235" s="137"/>
      <c r="AD235" s="137"/>
      <c r="AE235" s="137"/>
      <c r="AF235" s="137"/>
      <c r="AG235" s="137"/>
      <c r="AH235" s="137"/>
      <c r="AI235" s="137"/>
      <c r="AJ235" s="137"/>
      <c r="AK235" s="137"/>
      <c r="AL235" s="137"/>
      <c r="AM235" s="137"/>
      <c r="AN235" s="137"/>
      <c r="AO235" s="137"/>
      <c r="AP235" s="137"/>
      <c r="AQ235" s="137"/>
      <c r="AR235" s="137"/>
      <c r="AS235" s="137"/>
    </row>
    <row r="236" ht="18.0" customHeight="1">
      <c r="A236" s="137"/>
      <c r="B236" s="137"/>
      <c r="C236" s="137"/>
      <c r="D236" s="137"/>
      <c r="E236" s="137"/>
      <c r="F236" s="137"/>
      <c r="G236" s="137"/>
      <c r="H236" s="139"/>
      <c r="I236" s="137"/>
      <c r="J236" s="137"/>
      <c r="K236" s="137"/>
      <c r="L236" s="137"/>
      <c r="M236" s="137"/>
      <c r="N236" s="137"/>
      <c r="O236" s="137"/>
      <c r="P236" s="137"/>
      <c r="Q236" s="140"/>
      <c r="R236" s="137"/>
      <c r="S236" s="137"/>
      <c r="T236" s="137"/>
      <c r="U236" s="137"/>
      <c r="V236" s="137"/>
      <c r="W236" s="137"/>
      <c r="X236" s="137"/>
      <c r="Y236" s="137"/>
      <c r="Z236" s="137"/>
      <c r="AA236" s="137"/>
      <c r="AB236" s="137"/>
      <c r="AC236" s="137"/>
      <c r="AD236" s="137"/>
      <c r="AE236" s="137"/>
      <c r="AF236" s="137"/>
      <c r="AG236" s="137"/>
      <c r="AH236" s="137"/>
      <c r="AI236" s="137"/>
      <c r="AJ236" s="137"/>
      <c r="AK236" s="137"/>
      <c r="AL236" s="137"/>
      <c r="AM236" s="137"/>
      <c r="AN236" s="137"/>
      <c r="AO236" s="137"/>
      <c r="AP236" s="137"/>
      <c r="AQ236" s="137"/>
      <c r="AR236" s="137"/>
      <c r="AS236" s="137"/>
    </row>
    <row r="237" ht="18.0" customHeight="1">
      <c r="A237" s="137"/>
      <c r="B237" s="137"/>
      <c r="C237" s="137"/>
      <c r="D237" s="137"/>
      <c r="E237" s="137"/>
      <c r="F237" s="137"/>
      <c r="G237" s="137"/>
      <c r="H237" s="139"/>
      <c r="I237" s="137"/>
      <c r="J237" s="137"/>
      <c r="K237" s="137"/>
      <c r="L237" s="137"/>
      <c r="M237" s="137"/>
      <c r="N237" s="137"/>
      <c r="O237" s="137"/>
      <c r="P237" s="137"/>
      <c r="Q237" s="140"/>
      <c r="R237" s="137"/>
      <c r="S237" s="137"/>
      <c r="T237" s="137"/>
      <c r="U237" s="137"/>
      <c r="V237" s="137"/>
      <c r="W237" s="137"/>
      <c r="X237" s="137"/>
      <c r="Y237" s="137"/>
      <c r="Z237" s="137"/>
      <c r="AA237" s="137"/>
      <c r="AB237" s="137"/>
      <c r="AC237" s="137"/>
      <c r="AD237" s="137"/>
      <c r="AE237" s="137"/>
      <c r="AF237" s="137"/>
      <c r="AG237" s="137"/>
      <c r="AH237" s="137"/>
      <c r="AI237" s="137"/>
      <c r="AJ237" s="137"/>
      <c r="AK237" s="137"/>
      <c r="AL237" s="137"/>
      <c r="AM237" s="137"/>
      <c r="AN237" s="137"/>
      <c r="AO237" s="137"/>
      <c r="AP237" s="137"/>
      <c r="AQ237" s="137"/>
      <c r="AR237" s="137"/>
      <c r="AS237" s="137"/>
    </row>
    <row r="238" ht="18.0" customHeight="1">
      <c r="A238" s="137"/>
      <c r="B238" s="137"/>
      <c r="C238" s="137"/>
      <c r="D238" s="137"/>
      <c r="E238" s="137"/>
      <c r="F238" s="137"/>
      <c r="G238" s="137"/>
      <c r="H238" s="139"/>
      <c r="I238" s="137"/>
      <c r="J238" s="137"/>
      <c r="K238" s="137"/>
      <c r="L238" s="137"/>
      <c r="M238" s="137"/>
      <c r="N238" s="137"/>
      <c r="O238" s="137"/>
      <c r="P238" s="137"/>
      <c r="Q238" s="140"/>
      <c r="R238" s="137"/>
      <c r="S238" s="137"/>
      <c r="T238" s="137"/>
      <c r="U238" s="137"/>
      <c r="V238" s="137"/>
      <c r="W238" s="137"/>
      <c r="X238" s="137"/>
      <c r="Y238" s="137"/>
      <c r="Z238" s="137"/>
      <c r="AA238" s="137"/>
      <c r="AB238" s="137"/>
      <c r="AC238" s="137"/>
      <c r="AD238" s="137"/>
      <c r="AE238" s="137"/>
      <c r="AF238" s="137"/>
      <c r="AG238" s="137"/>
      <c r="AH238" s="137"/>
      <c r="AI238" s="137"/>
      <c r="AJ238" s="137"/>
      <c r="AK238" s="137"/>
      <c r="AL238" s="137"/>
      <c r="AM238" s="137"/>
      <c r="AN238" s="137"/>
      <c r="AO238" s="137"/>
      <c r="AP238" s="137"/>
      <c r="AQ238" s="137"/>
      <c r="AR238" s="137"/>
      <c r="AS238" s="137"/>
    </row>
    <row r="239" ht="18.0" customHeight="1">
      <c r="A239" s="137"/>
      <c r="B239" s="137"/>
      <c r="C239" s="137"/>
      <c r="D239" s="137"/>
      <c r="E239" s="137"/>
      <c r="F239" s="137"/>
      <c r="G239" s="137"/>
      <c r="H239" s="139"/>
      <c r="I239" s="137"/>
      <c r="J239" s="137"/>
      <c r="K239" s="137"/>
      <c r="L239" s="137"/>
      <c r="M239" s="137"/>
      <c r="N239" s="137"/>
      <c r="O239" s="137"/>
      <c r="P239" s="137"/>
      <c r="Q239" s="140"/>
      <c r="R239" s="137"/>
      <c r="S239" s="137"/>
      <c r="T239" s="137"/>
      <c r="U239" s="137"/>
      <c r="V239" s="137"/>
      <c r="W239" s="137"/>
      <c r="X239" s="137"/>
      <c r="Y239" s="137"/>
      <c r="Z239" s="137"/>
      <c r="AA239" s="137"/>
      <c r="AB239" s="137"/>
      <c r="AC239" s="137"/>
      <c r="AD239" s="137"/>
      <c r="AE239" s="137"/>
      <c r="AF239" s="137"/>
      <c r="AG239" s="137"/>
      <c r="AH239" s="137"/>
      <c r="AI239" s="137"/>
      <c r="AJ239" s="137"/>
      <c r="AK239" s="137"/>
      <c r="AL239" s="137"/>
      <c r="AM239" s="137"/>
      <c r="AN239" s="137"/>
      <c r="AO239" s="137"/>
      <c r="AP239" s="137"/>
      <c r="AQ239" s="137"/>
      <c r="AR239" s="137"/>
      <c r="AS239" s="137"/>
    </row>
    <row r="240" ht="18.0" customHeight="1">
      <c r="A240" s="137"/>
      <c r="B240" s="137"/>
      <c r="C240" s="137"/>
      <c r="D240" s="137"/>
      <c r="E240" s="137"/>
      <c r="F240" s="137"/>
      <c r="G240" s="137"/>
      <c r="H240" s="139"/>
      <c r="I240" s="137"/>
      <c r="J240" s="137"/>
      <c r="K240" s="137"/>
      <c r="L240" s="137"/>
      <c r="M240" s="137"/>
      <c r="N240" s="137"/>
      <c r="O240" s="137"/>
      <c r="P240" s="137"/>
      <c r="Q240" s="140"/>
      <c r="R240" s="137"/>
      <c r="S240" s="137"/>
      <c r="T240" s="137"/>
      <c r="U240" s="137"/>
      <c r="V240" s="137"/>
      <c r="W240" s="137"/>
      <c r="X240" s="137"/>
      <c r="Y240" s="137"/>
      <c r="Z240" s="137"/>
      <c r="AA240" s="137"/>
      <c r="AB240" s="137"/>
      <c r="AC240" s="137"/>
      <c r="AD240" s="137"/>
      <c r="AE240" s="137"/>
      <c r="AF240" s="137"/>
      <c r="AG240" s="137"/>
      <c r="AH240" s="137"/>
      <c r="AI240" s="137"/>
      <c r="AJ240" s="137"/>
      <c r="AK240" s="137"/>
      <c r="AL240" s="137"/>
      <c r="AM240" s="137"/>
      <c r="AN240" s="137"/>
      <c r="AO240" s="137"/>
      <c r="AP240" s="137"/>
      <c r="AQ240" s="137"/>
      <c r="AR240" s="137"/>
      <c r="AS240" s="137"/>
    </row>
    <row r="241" ht="18.0" customHeight="1">
      <c r="A241" s="137"/>
      <c r="B241" s="137"/>
      <c r="C241" s="137"/>
      <c r="D241" s="137"/>
      <c r="E241" s="137"/>
      <c r="F241" s="137"/>
      <c r="G241" s="137"/>
      <c r="H241" s="139"/>
      <c r="I241" s="137"/>
      <c r="J241" s="137"/>
      <c r="K241" s="137"/>
      <c r="L241" s="137"/>
      <c r="M241" s="137"/>
      <c r="N241" s="137"/>
      <c r="O241" s="137"/>
      <c r="P241" s="137"/>
      <c r="Q241" s="140"/>
      <c r="R241" s="137"/>
      <c r="S241" s="137"/>
      <c r="T241" s="137"/>
      <c r="U241" s="137"/>
      <c r="V241" s="137"/>
      <c r="W241" s="137"/>
      <c r="X241" s="137"/>
      <c r="Y241" s="137"/>
      <c r="Z241" s="137"/>
      <c r="AA241" s="137"/>
      <c r="AB241" s="137"/>
      <c r="AC241" s="137"/>
      <c r="AD241" s="137"/>
      <c r="AE241" s="137"/>
      <c r="AF241" s="137"/>
      <c r="AG241" s="137"/>
      <c r="AH241" s="137"/>
      <c r="AI241" s="137"/>
      <c r="AJ241" s="137"/>
      <c r="AK241" s="137"/>
      <c r="AL241" s="137"/>
      <c r="AM241" s="137"/>
      <c r="AN241" s="137"/>
      <c r="AO241" s="137"/>
      <c r="AP241" s="137"/>
      <c r="AQ241" s="137"/>
      <c r="AR241" s="137"/>
      <c r="AS241" s="137"/>
    </row>
    <row r="242" ht="18.0" customHeight="1">
      <c r="A242" s="137"/>
      <c r="B242" s="137"/>
      <c r="C242" s="137"/>
      <c r="D242" s="137"/>
      <c r="E242" s="137"/>
      <c r="F242" s="137"/>
      <c r="G242" s="137"/>
      <c r="H242" s="139"/>
      <c r="I242" s="137"/>
      <c r="J242" s="137"/>
      <c r="K242" s="137"/>
      <c r="L242" s="137"/>
      <c r="M242" s="137"/>
      <c r="N242" s="137"/>
      <c r="O242" s="137"/>
      <c r="P242" s="137"/>
      <c r="Q242" s="140"/>
      <c r="R242" s="137"/>
      <c r="S242" s="137"/>
      <c r="T242" s="137"/>
      <c r="U242" s="137"/>
      <c r="V242" s="137"/>
      <c r="W242" s="137"/>
      <c r="X242" s="137"/>
      <c r="Y242" s="137"/>
      <c r="Z242" s="137"/>
      <c r="AA242" s="137"/>
      <c r="AB242" s="137"/>
      <c r="AC242" s="137"/>
      <c r="AD242" s="137"/>
      <c r="AE242" s="137"/>
      <c r="AF242" s="137"/>
      <c r="AG242" s="137"/>
      <c r="AH242" s="137"/>
      <c r="AI242" s="137"/>
      <c r="AJ242" s="137"/>
      <c r="AK242" s="137"/>
      <c r="AL242" s="137"/>
      <c r="AM242" s="137"/>
      <c r="AN242" s="137"/>
      <c r="AO242" s="137"/>
      <c r="AP242" s="137"/>
      <c r="AQ242" s="137"/>
      <c r="AR242" s="137"/>
      <c r="AS242" s="137"/>
    </row>
    <row r="243" ht="18.0" customHeight="1">
      <c r="A243" s="137"/>
      <c r="B243" s="137"/>
      <c r="C243" s="137"/>
      <c r="D243" s="137"/>
      <c r="E243" s="137"/>
      <c r="F243" s="137"/>
      <c r="G243" s="137"/>
      <c r="H243" s="139"/>
      <c r="I243" s="137"/>
      <c r="J243" s="137"/>
      <c r="K243" s="137"/>
      <c r="L243" s="137"/>
      <c r="M243" s="137"/>
      <c r="N243" s="137"/>
      <c r="O243" s="137"/>
      <c r="P243" s="137"/>
      <c r="Q243" s="140"/>
      <c r="R243" s="137"/>
      <c r="S243" s="137"/>
      <c r="T243" s="137"/>
      <c r="U243" s="137"/>
      <c r="V243" s="137"/>
      <c r="W243" s="137"/>
      <c r="X243" s="137"/>
      <c r="Y243" s="137"/>
      <c r="Z243" s="137"/>
      <c r="AA243" s="137"/>
      <c r="AB243" s="137"/>
      <c r="AC243" s="137"/>
      <c r="AD243" s="137"/>
      <c r="AE243" s="137"/>
      <c r="AF243" s="137"/>
      <c r="AG243" s="137"/>
      <c r="AH243" s="137"/>
      <c r="AI243" s="137"/>
      <c r="AJ243" s="137"/>
      <c r="AK243" s="137"/>
      <c r="AL243" s="137"/>
      <c r="AM243" s="137"/>
      <c r="AN243" s="137"/>
      <c r="AO243" s="137"/>
      <c r="AP243" s="137"/>
      <c r="AQ243" s="137"/>
      <c r="AR243" s="137"/>
      <c r="AS243" s="137"/>
    </row>
    <row r="244" ht="18.0" customHeight="1">
      <c r="A244" s="137"/>
      <c r="B244" s="137"/>
      <c r="C244" s="137"/>
      <c r="D244" s="137"/>
      <c r="E244" s="137"/>
      <c r="F244" s="137"/>
      <c r="G244" s="137"/>
      <c r="H244" s="139"/>
      <c r="I244" s="137"/>
      <c r="J244" s="137"/>
      <c r="K244" s="137"/>
      <c r="L244" s="137"/>
      <c r="M244" s="137"/>
      <c r="N244" s="137"/>
      <c r="O244" s="137"/>
      <c r="P244" s="137"/>
      <c r="Q244" s="140"/>
      <c r="R244" s="137"/>
      <c r="S244" s="137"/>
      <c r="T244" s="137"/>
      <c r="U244" s="137"/>
      <c r="V244" s="137"/>
      <c r="W244" s="137"/>
      <c r="X244" s="137"/>
      <c r="Y244" s="137"/>
      <c r="Z244" s="137"/>
      <c r="AA244" s="137"/>
      <c r="AB244" s="137"/>
      <c r="AC244" s="137"/>
      <c r="AD244" s="137"/>
      <c r="AE244" s="137"/>
      <c r="AF244" s="137"/>
      <c r="AG244" s="137"/>
      <c r="AH244" s="137"/>
      <c r="AI244" s="137"/>
      <c r="AJ244" s="137"/>
      <c r="AK244" s="137"/>
      <c r="AL244" s="137"/>
      <c r="AM244" s="137"/>
      <c r="AN244" s="137"/>
      <c r="AO244" s="137"/>
      <c r="AP244" s="137"/>
      <c r="AQ244" s="137"/>
      <c r="AR244" s="137"/>
      <c r="AS244" s="137"/>
    </row>
    <row r="245" ht="18.0" customHeight="1">
      <c r="A245" s="137"/>
      <c r="B245" s="137"/>
      <c r="C245" s="137"/>
      <c r="D245" s="137"/>
      <c r="E245" s="137"/>
      <c r="F245" s="137"/>
      <c r="G245" s="137"/>
      <c r="H245" s="139"/>
      <c r="I245" s="137"/>
      <c r="J245" s="137"/>
      <c r="K245" s="137"/>
      <c r="L245" s="137"/>
      <c r="M245" s="137"/>
      <c r="N245" s="137"/>
      <c r="O245" s="137"/>
      <c r="P245" s="137"/>
      <c r="Q245" s="140"/>
      <c r="R245" s="137"/>
      <c r="S245" s="137"/>
      <c r="T245" s="137"/>
      <c r="U245" s="137"/>
      <c r="V245" s="137"/>
      <c r="W245" s="137"/>
      <c r="X245" s="137"/>
      <c r="Y245" s="137"/>
      <c r="Z245" s="137"/>
      <c r="AA245" s="137"/>
      <c r="AB245" s="137"/>
      <c r="AC245" s="137"/>
      <c r="AD245" s="137"/>
      <c r="AE245" s="137"/>
      <c r="AF245" s="137"/>
      <c r="AG245" s="137"/>
      <c r="AH245" s="137"/>
      <c r="AI245" s="137"/>
      <c r="AJ245" s="137"/>
      <c r="AK245" s="137"/>
      <c r="AL245" s="137"/>
      <c r="AM245" s="137"/>
      <c r="AN245" s="137"/>
      <c r="AO245" s="137"/>
      <c r="AP245" s="137"/>
      <c r="AQ245" s="137"/>
      <c r="AR245" s="137"/>
      <c r="AS245" s="137"/>
    </row>
    <row r="246" ht="18.0" customHeight="1">
      <c r="A246" s="137"/>
      <c r="B246" s="137"/>
      <c r="C246" s="137"/>
      <c r="D246" s="137"/>
      <c r="E246" s="137"/>
      <c r="F246" s="137"/>
      <c r="G246" s="137"/>
      <c r="H246" s="139"/>
      <c r="I246" s="137"/>
      <c r="J246" s="137"/>
      <c r="K246" s="137"/>
      <c r="L246" s="137"/>
      <c r="M246" s="137"/>
      <c r="N246" s="137"/>
      <c r="O246" s="137"/>
      <c r="P246" s="137"/>
      <c r="Q246" s="140"/>
      <c r="R246" s="137"/>
      <c r="S246" s="137"/>
      <c r="T246" s="137"/>
      <c r="U246" s="137"/>
      <c r="V246" s="137"/>
      <c r="W246" s="137"/>
      <c r="X246" s="137"/>
      <c r="Y246" s="137"/>
      <c r="Z246" s="137"/>
      <c r="AA246" s="137"/>
      <c r="AB246" s="137"/>
      <c r="AC246" s="137"/>
      <c r="AD246" s="137"/>
      <c r="AE246" s="137"/>
      <c r="AF246" s="137"/>
      <c r="AG246" s="137"/>
      <c r="AH246" s="137"/>
      <c r="AI246" s="137"/>
      <c r="AJ246" s="137"/>
      <c r="AK246" s="137"/>
      <c r="AL246" s="137"/>
      <c r="AM246" s="137"/>
      <c r="AN246" s="137"/>
      <c r="AO246" s="137"/>
      <c r="AP246" s="137"/>
      <c r="AQ246" s="137"/>
      <c r="AR246" s="137"/>
      <c r="AS246" s="137"/>
    </row>
    <row r="247" ht="18.0" customHeight="1">
      <c r="A247" s="137"/>
      <c r="B247" s="137"/>
      <c r="C247" s="137"/>
      <c r="D247" s="137"/>
      <c r="E247" s="137"/>
      <c r="F247" s="137"/>
      <c r="G247" s="137"/>
      <c r="H247" s="139"/>
      <c r="I247" s="137"/>
      <c r="J247" s="137"/>
      <c r="K247" s="137"/>
      <c r="L247" s="137"/>
      <c r="M247" s="137"/>
      <c r="N247" s="137"/>
      <c r="O247" s="137"/>
      <c r="P247" s="137"/>
      <c r="Q247" s="140"/>
      <c r="R247" s="137"/>
      <c r="S247" s="137"/>
      <c r="T247" s="137"/>
      <c r="U247" s="137"/>
      <c r="V247" s="137"/>
      <c r="W247" s="137"/>
      <c r="X247" s="137"/>
      <c r="Y247" s="137"/>
      <c r="Z247" s="137"/>
      <c r="AA247" s="137"/>
      <c r="AB247" s="137"/>
      <c r="AC247" s="137"/>
      <c r="AD247" s="137"/>
      <c r="AE247" s="137"/>
      <c r="AF247" s="137"/>
      <c r="AG247" s="137"/>
      <c r="AH247" s="137"/>
      <c r="AI247" s="137"/>
      <c r="AJ247" s="137"/>
      <c r="AK247" s="137"/>
      <c r="AL247" s="137"/>
      <c r="AM247" s="137"/>
      <c r="AN247" s="137"/>
      <c r="AO247" s="137"/>
      <c r="AP247" s="137"/>
      <c r="AQ247" s="137"/>
      <c r="AR247" s="137"/>
      <c r="AS247" s="137"/>
    </row>
    <row r="248" ht="18.0" customHeight="1">
      <c r="A248" s="137"/>
      <c r="B248" s="137"/>
      <c r="C248" s="137"/>
      <c r="D248" s="137"/>
      <c r="E248" s="137"/>
      <c r="F248" s="137"/>
      <c r="G248" s="137"/>
      <c r="H248" s="139"/>
      <c r="I248" s="137"/>
      <c r="J248" s="137"/>
      <c r="K248" s="137"/>
      <c r="L248" s="137"/>
      <c r="M248" s="137"/>
      <c r="N248" s="137"/>
      <c r="O248" s="137"/>
      <c r="P248" s="137"/>
      <c r="Q248" s="140"/>
      <c r="R248" s="137"/>
      <c r="S248" s="137"/>
      <c r="T248" s="137"/>
      <c r="U248" s="137"/>
      <c r="V248" s="137"/>
      <c r="W248" s="137"/>
      <c r="X248" s="137"/>
      <c r="Y248" s="137"/>
      <c r="Z248" s="137"/>
      <c r="AA248" s="137"/>
      <c r="AB248" s="137"/>
      <c r="AC248" s="137"/>
      <c r="AD248" s="137"/>
      <c r="AE248" s="137"/>
      <c r="AF248" s="137"/>
      <c r="AG248" s="137"/>
      <c r="AH248" s="137"/>
      <c r="AI248" s="137"/>
      <c r="AJ248" s="137"/>
      <c r="AK248" s="137"/>
      <c r="AL248" s="137"/>
      <c r="AM248" s="137"/>
      <c r="AN248" s="137"/>
      <c r="AO248" s="137"/>
      <c r="AP248" s="137"/>
      <c r="AQ248" s="137"/>
      <c r="AR248" s="137"/>
      <c r="AS248" s="137"/>
    </row>
    <row r="249" ht="18.0" customHeight="1">
      <c r="A249" s="137"/>
      <c r="B249" s="137"/>
      <c r="C249" s="137"/>
      <c r="D249" s="137"/>
      <c r="E249" s="137"/>
      <c r="F249" s="137"/>
      <c r="G249" s="137"/>
      <c r="H249" s="139"/>
      <c r="I249" s="137"/>
      <c r="J249" s="137"/>
      <c r="K249" s="137"/>
      <c r="L249" s="137"/>
      <c r="M249" s="137"/>
      <c r="N249" s="137"/>
      <c r="O249" s="137"/>
      <c r="P249" s="137"/>
      <c r="Q249" s="140"/>
      <c r="R249" s="137"/>
      <c r="S249" s="137"/>
      <c r="T249" s="137"/>
      <c r="U249" s="137"/>
      <c r="V249" s="137"/>
      <c r="W249" s="137"/>
      <c r="X249" s="137"/>
      <c r="Y249" s="137"/>
      <c r="Z249" s="137"/>
      <c r="AA249" s="137"/>
      <c r="AB249" s="137"/>
      <c r="AC249" s="137"/>
      <c r="AD249" s="137"/>
      <c r="AE249" s="137"/>
      <c r="AF249" s="137"/>
      <c r="AG249" s="137"/>
      <c r="AH249" s="137"/>
      <c r="AI249" s="137"/>
      <c r="AJ249" s="137"/>
      <c r="AK249" s="137"/>
      <c r="AL249" s="137"/>
      <c r="AM249" s="137"/>
      <c r="AN249" s="137"/>
      <c r="AO249" s="137"/>
      <c r="AP249" s="137"/>
      <c r="AQ249" s="137"/>
      <c r="AR249" s="137"/>
      <c r="AS249" s="137"/>
    </row>
    <row r="250" ht="18.0" customHeight="1">
      <c r="A250" s="137"/>
      <c r="B250" s="137"/>
      <c r="C250" s="137"/>
      <c r="D250" s="137"/>
      <c r="E250" s="137"/>
      <c r="F250" s="137"/>
      <c r="G250" s="137"/>
      <c r="H250" s="139"/>
      <c r="I250" s="137"/>
      <c r="J250" s="137"/>
      <c r="K250" s="137"/>
      <c r="L250" s="137"/>
      <c r="M250" s="137"/>
      <c r="N250" s="137"/>
      <c r="O250" s="137"/>
      <c r="P250" s="137"/>
      <c r="Q250" s="140"/>
      <c r="R250" s="137"/>
      <c r="S250" s="137"/>
      <c r="T250" s="137"/>
      <c r="U250" s="137"/>
      <c r="V250" s="137"/>
      <c r="W250" s="137"/>
      <c r="X250" s="137"/>
      <c r="Y250" s="137"/>
      <c r="Z250" s="137"/>
      <c r="AA250" s="137"/>
      <c r="AB250" s="137"/>
      <c r="AC250" s="137"/>
      <c r="AD250" s="137"/>
      <c r="AE250" s="137"/>
      <c r="AF250" s="137"/>
      <c r="AG250" s="137"/>
      <c r="AH250" s="137"/>
      <c r="AI250" s="137"/>
      <c r="AJ250" s="137"/>
      <c r="AK250" s="137"/>
      <c r="AL250" s="137"/>
      <c r="AM250" s="137"/>
      <c r="AN250" s="137"/>
      <c r="AO250" s="137"/>
      <c r="AP250" s="137"/>
      <c r="AQ250" s="137"/>
      <c r="AR250" s="137"/>
      <c r="AS250" s="137"/>
    </row>
    <row r="251" ht="18.0" customHeight="1">
      <c r="A251" s="137"/>
      <c r="B251" s="137"/>
      <c r="C251" s="137"/>
      <c r="D251" s="137"/>
      <c r="E251" s="137"/>
      <c r="F251" s="137"/>
      <c r="G251" s="137"/>
      <c r="H251" s="139"/>
      <c r="I251" s="137"/>
      <c r="J251" s="137"/>
      <c r="K251" s="137"/>
      <c r="L251" s="137"/>
      <c r="M251" s="137"/>
      <c r="N251" s="137"/>
      <c r="O251" s="137"/>
      <c r="P251" s="137"/>
      <c r="Q251" s="140"/>
      <c r="R251" s="137"/>
      <c r="S251" s="137"/>
      <c r="T251" s="137"/>
      <c r="U251" s="137"/>
      <c r="V251" s="137"/>
      <c r="W251" s="137"/>
      <c r="X251" s="137"/>
      <c r="Y251" s="137"/>
      <c r="Z251" s="137"/>
      <c r="AA251" s="137"/>
      <c r="AB251" s="137"/>
      <c r="AC251" s="137"/>
      <c r="AD251" s="137"/>
      <c r="AE251" s="137"/>
      <c r="AF251" s="137"/>
      <c r="AG251" s="137"/>
      <c r="AH251" s="137"/>
      <c r="AI251" s="137"/>
      <c r="AJ251" s="137"/>
      <c r="AK251" s="137"/>
      <c r="AL251" s="137"/>
      <c r="AM251" s="137"/>
      <c r="AN251" s="137"/>
      <c r="AO251" s="137"/>
      <c r="AP251" s="137"/>
      <c r="AQ251" s="137"/>
      <c r="AR251" s="137"/>
      <c r="AS251" s="137"/>
    </row>
    <row r="252" ht="18.0" customHeight="1">
      <c r="A252" s="137"/>
      <c r="B252" s="137"/>
      <c r="C252" s="137"/>
      <c r="D252" s="137"/>
      <c r="E252" s="137"/>
      <c r="F252" s="137"/>
      <c r="G252" s="137"/>
      <c r="H252" s="139"/>
      <c r="I252" s="137"/>
      <c r="J252" s="137"/>
      <c r="K252" s="137"/>
      <c r="L252" s="137"/>
      <c r="M252" s="137"/>
      <c r="N252" s="137"/>
      <c r="O252" s="137"/>
      <c r="P252" s="137"/>
      <c r="Q252" s="140"/>
      <c r="R252" s="137"/>
      <c r="S252" s="137"/>
      <c r="T252" s="137"/>
      <c r="U252" s="137"/>
      <c r="V252" s="137"/>
      <c r="W252" s="137"/>
      <c r="X252" s="137"/>
      <c r="Y252" s="137"/>
      <c r="Z252" s="137"/>
      <c r="AA252" s="137"/>
      <c r="AB252" s="137"/>
      <c r="AC252" s="137"/>
      <c r="AD252" s="137"/>
      <c r="AE252" s="137"/>
      <c r="AF252" s="137"/>
      <c r="AG252" s="137"/>
      <c r="AH252" s="137"/>
      <c r="AI252" s="137"/>
      <c r="AJ252" s="137"/>
      <c r="AK252" s="137"/>
      <c r="AL252" s="137"/>
      <c r="AM252" s="137"/>
      <c r="AN252" s="137"/>
      <c r="AO252" s="137"/>
      <c r="AP252" s="137"/>
      <c r="AQ252" s="137"/>
      <c r="AR252" s="137"/>
      <c r="AS252" s="137"/>
    </row>
    <row r="253" ht="18.0" customHeight="1">
      <c r="A253" s="137"/>
      <c r="B253" s="137"/>
      <c r="C253" s="137"/>
      <c r="D253" s="137"/>
      <c r="E253" s="137"/>
      <c r="F253" s="137"/>
      <c r="G253" s="137"/>
      <c r="H253" s="139"/>
      <c r="I253" s="137"/>
      <c r="J253" s="137"/>
      <c r="K253" s="137"/>
      <c r="L253" s="137"/>
      <c r="M253" s="137"/>
      <c r="N253" s="137"/>
      <c r="O253" s="137"/>
      <c r="P253" s="137"/>
      <c r="Q253" s="140"/>
      <c r="R253" s="137"/>
      <c r="S253" s="137"/>
      <c r="T253" s="137"/>
      <c r="U253" s="137"/>
      <c r="V253" s="137"/>
      <c r="W253" s="137"/>
      <c r="X253" s="137"/>
      <c r="Y253" s="137"/>
      <c r="Z253" s="137"/>
      <c r="AA253" s="137"/>
      <c r="AB253" s="137"/>
      <c r="AC253" s="137"/>
      <c r="AD253" s="137"/>
      <c r="AE253" s="137"/>
      <c r="AF253" s="137"/>
      <c r="AG253" s="137"/>
      <c r="AH253" s="137"/>
      <c r="AI253" s="137"/>
      <c r="AJ253" s="137"/>
      <c r="AK253" s="137"/>
      <c r="AL253" s="137"/>
      <c r="AM253" s="137"/>
      <c r="AN253" s="137"/>
      <c r="AO253" s="137"/>
      <c r="AP253" s="137"/>
      <c r="AQ253" s="137"/>
      <c r="AR253" s="137"/>
      <c r="AS253" s="137"/>
    </row>
    <row r="254" ht="18.0" customHeight="1">
      <c r="A254" s="137"/>
      <c r="B254" s="137"/>
      <c r="C254" s="137"/>
      <c r="D254" s="137"/>
      <c r="E254" s="137"/>
      <c r="F254" s="137"/>
      <c r="G254" s="137"/>
      <c r="H254" s="139"/>
      <c r="I254" s="137"/>
      <c r="J254" s="137"/>
      <c r="K254" s="137"/>
      <c r="L254" s="137"/>
      <c r="M254" s="137"/>
      <c r="N254" s="137"/>
      <c r="O254" s="137"/>
      <c r="P254" s="137"/>
      <c r="Q254" s="140"/>
      <c r="R254" s="137"/>
      <c r="S254" s="137"/>
      <c r="T254" s="137"/>
      <c r="U254" s="137"/>
      <c r="V254" s="137"/>
      <c r="W254" s="137"/>
      <c r="X254" s="137"/>
      <c r="Y254" s="137"/>
      <c r="Z254" s="137"/>
      <c r="AA254" s="137"/>
      <c r="AB254" s="137"/>
      <c r="AC254" s="137"/>
      <c r="AD254" s="137"/>
      <c r="AE254" s="137"/>
      <c r="AF254" s="137"/>
      <c r="AG254" s="137"/>
      <c r="AH254" s="137"/>
      <c r="AI254" s="137"/>
      <c r="AJ254" s="137"/>
      <c r="AK254" s="137"/>
      <c r="AL254" s="137"/>
      <c r="AM254" s="137"/>
      <c r="AN254" s="137"/>
      <c r="AO254" s="137"/>
      <c r="AP254" s="137"/>
      <c r="AQ254" s="137"/>
      <c r="AR254" s="137"/>
      <c r="AS254" s="137"/>
    </row>
    <row r="255" ht="18.0" customHeight="1">
      <c r="A255" s="137"/>
      <c r="B255" s="137"/>
      <c r="C255" s="137"/>
      <c r="D255" s="137"/>
      <c r="E255" s="137"/>
      <c r="F255" s="137"/>
      <c r="G255" s="137"/>
      <c r="H255" s="139"/>
      <c r="I255" s="137"/>
      <c r="J255" s="137"/>
      <c r="K255" s="137"/>
      <c r="L255" s="137"/>
      <c r="M255" s="137"/>
      <c r="N255" s="137"/>
      <c r="O255" s="137"/>
      <c r="P255" s="137"/>
      <c r="Q255" s="140"/>
      <c r="R255" s="137"/>
      <c r="S255" s="137"/>
      <c r="T255" s="137"/>
      <c r="U255" s="137"/>
      <c r="V255" s="137"/>
      <c r="W255" s="137"/>
      <c r="X255" s="137"/>
      <c r="Y255" s="137"/>
      <c r="Z255" s="137"/>
      <c r="AA255" s="137"/>
      <c r="AB255" s="137"/>
      <c r="AC255" s="137"/>
      <c r="AD255" s="137"/>
      <c r="AE255" s="137"/>
      <c r="AF255" s="137"/>
      <c r="AG255" s="137"/>
      <c r="AH255" s="137"/>
      <c r="AI255" s="137"/>
      <c r="AJ255" s="137"/>
      <c r="AK255" s="137"/>
      <c r="AL255" s="137"/>
      <c r="AM255" s="137"/>
      <c r="AN255" s="137"/>
      <c r="AO255" s="137"/>
      <c r="AP255" s="137"/>
      <c r="AQ255" s="137"/>
      <c r="AR255" s="137"/>
      <c r="AS255" s="137"/>
    </row>
    <row r="256" ht="18.0" customHeight="1">
      <c r="A256" s="137"/>
      <c r="B256" s="137"/>
      <c r="C256" s="137"/>
      <c r="D256" s="137"/>
      <c r="E256" s="137"/>
      <c r="F256" s="137"/>
      <c r="G256" s="137"/>
      <c r="H256" s="139"/>
      <c r="I256" s="137"/>
      <c r="J256" s="137"/>
      <c r="K256" s="137"/>
      <c r="L256" s="137"/>
      <c r="M256" s="137"/>
      <c r="N256" s="137"/>
      <c r="O256" s="137"/>
      <c r="P256" s="137"/>
      <c r="Q256" s="140"/>
      <c r="R256" s="137"/>
      <c r="S256" s="137"/>
      <c r="T256" s="137"/>
      <c r="U256" s="137"/>
      <c r="V256" s="137"/>
      <c r="W256" s="137"/>
      <c r="X256" s="137"/>
      <c r="Y256" s="137"/>
      <c r="Z256" s="137"/>
      <c r="AA256" s="137"/>
      <c r="AB256" s="137"/>
      <c r="AC256" s="137"/>
      <c r="AD256" s="137"/>
      <c r="AE256" s="137"/>
      <c r="AF256" s="137"/>
      <c r="AG256" s="137"/>
      <c r="AH256" s="137"/>
      <c r="AI256" s="137"/>
      <c r="AJ256" s="137"/>
      <c r="AK256" s="137"/>
      <c r="AL256" s="137"/>
      <c r="AM256" s="137"/>
      <c r="AN256" s="137"/>
      <c r="AO256" s="137"/>
      <c r="AP256" s="137"/>
      <c r="AQ256" s="137"/>
      <c r="AR256" s="137"/>
      <c r="AS256" s="137"/>
    </row>
    <row r="257" ht="18.0" customHeight="1">
      <c r="A257" s="137"/>
      <c r="B257" s="137"/>
      <c r="C257" s="137"/>
      <c r="D257" s="137"/>
      <c r="E257" s="137"/>
      <c r="F257" s="137"/>
      <c r="G257" s="137"/>
      <c r="H257" s="139"/>
      <c r="I257" s="137"/>
      <c r="J257" s="137"/>
      <c r="K257" s="137"/>
      <c r="L257" s="137"/>
      <c r="M257" s="137"/>
      <c r="N257" s="137"/>
      <c r="O257" s="137"/>
      <c r="P257" s="137"/>
      <c r="Q257" s="140"/>
      <c r="R257" s="137"/>
      <c r="S257" s="137"/>
      <c r="T257" s="137"/>
      <c r="U257" s="137"/>
      <c r="V257" s="137"/>
      <c r="W257" s="137"/>
      <c r="X257" s="137"/>
      <c r="Y257" s="137"/>
      <c r="Z257" s="137"/>
      <c r="AA257" s="137"/>
      <c r="AB257" s="137"/>
      <c r="AC257" s="137"/>
      <c r="AD257" s="137"/>
      <c r="AE257" s="137"/>
      <c r="AF257" s="137"/>
      <c r="AG257" s="137"/>
      <c r="AH257" s="137"/>
      <c r="AI257" s="137"/>
      <c r="AJ257" s="137"/>
      <c r="AK257" s="137"/>
      <c r="AL257" s="137"/>
      <c r="AM257" s="137"/>
      <c r="AN257" s="137"/>
      <c r="AO257" s="137"/>
      <c r="AP257" s="137"/>
      <c r="AQ257" s="137"/>
      <c r="AR257" s="137"/>
      <c r="AS257" s="137"/>
    </row>
    <row r="258" ht="18.0" customHeight="1">
      <c r="A258" s="137"/>
      <c r="B258" s="137"/>
      <c r="C258" s="137"/>
      <c r="D258" s="137"/>
      <c r="E258" s="137"/>
      <c r="F258" s="137"/>
      <c r="G258" s="137"/>
      <c r="H258" s="139"/>
      <c r="I258" s="137"/>
      <c r="J258" s="137"/>
      <c r="K258" s="137"/>
      <c r="L258" s="137"/>
      <c r="M258" s="137"/>
      <c r="N258" s="137"/>
      <c r="O258" s="137"/>
      <c r="P258" s="137"/>
      <c r="Q258" s="140"/>
      <c r="R258" s="137"/>
      <c r="S258" s="137"/>
      <c r="T258" s="137"/>
      <c r="U258" s="137"/>
      <c r="V258" s="137"/>
      <c r="W258" s="137"/>
      <c r="X258" s="137"/>
      <c r="Y258" s="137"/>
      <c r="Z258" s="137"/>
      <c r="AA258" s="137"/>
      <c r="AB258" s="137"/>
      <c r="AC258" s="137"/>
      <c r="AD258" s="137"/>
      <c r="AE258" s="137"/>
      <c r="AF258" s="137"/>
      <c r="AG258" s="137"/>
      <c r="AH258" s="137"/>
      <c r="AI258" s="137"/>
      <c r="AJ258" s="137"/>
      <c r="AK258" s="137"/>
      <c r="AL258" s="137"/>
      <c r="AM258" s="137"/>
      <c r="AN258" s="137"/>
      <c r="AO258" s="137"/>
      <c r="AP258" s="137"/>
      <c r="AQ258" s="137"/>
      <c r="AR258" s="137"/>
      <c r="AS258" s="137"/>
    </row>
    <row r="259" ht="18.0" customHeight="1">
      <c r="A259" s="137"/>
      <c r="B259" s="137"/>
      <c r="C259" s="137"/>
      <c r="D259" s="137"/>
      <c r="E259" s="137"/>
      <c r="F259" s="137"/>
      <c r="G259" s="137"/>
      <c r="H259" s="139"/>
      <c r="I259" s="137"/>
      <c r="J259" s="137"/>
      <c r="K259" s="137"/>
      <c r="L259" s="137"/>
      <c r="M259" s="137"/>
      <c r="N259" s="137"/>
      <c r="O259" s="137"/>
      <c r="P259" s="137"/>
      <c r="Q259" s="140"/>
      <c r="R259" s="137"/>
      <c r="S259" s="137"/>
      <c r="T259" s="137"/>
      <c r="U259" s="137"/>
      <c r="V259" s="137"/>
      <c r="W259" s="137"/>
      <c r="X259" s="137"/>
      <c r="Y259" s="137"/>
      <c r="Z259" s="137"/>
      <c r="AA259" s="137"/>
      <c r="AB259" s="137"/>
      <c r="AC259" s="137"/>
      <c r="AD259" s="137"/>
      <c r="AE259" s="137"/>
      <c r="AF259" s="137"/>
      <c r="AG259" s="137"/>
      <c r="AH259" s="137"/>
      <c r="AI259" s="137"/>
      <c r="AJ259" s="137"/>
      <c r="AK259" s="137"/>
      <c r="AL259" s="137"/>
      <c r="AM259" s="137"/>
      <c r="AN259" s="137"/>
      <c r="AO259" s="137"/>
      <c r="AP259" s="137"/>
      <c r="AQ259" s="137"/>
      <c r="AR259" s="137"/>
      <c r="AS259" s="137"/>
    </row>
    <row r="260" ht="18.0" customHeight="1">
      <c r="A260" s="137"/>
      <c r="B260" s="137"/>
      <c r="C260" s="137"/>
      <c r="D260" s="137"/>
      <c r="E260" s="137"/>
      <c r="F260" s="137"/>
      <c r="G260" s="137"/>
      <c r="H260" s="139"/>
      <c r="I260" s="137"/>
      <c r="J260" s="137"/>
      <c r="K260" s="137"/>
      <c r="L260" s="137"/>
      <c r="M260" s="137"/>
      <c r="N260" s="137"/>
      <c r="O260" s="137"/>
      <c r="P260" s="137"/>
      <c r="Q260" s="140"/>
      <c r="R260" s="137"/>
      <c r="S260" s="137"/>
      <c r="T260" s="137"/>
      <c r="U260" s="137"/>
      <c r="V260" s="137"/>
      <c r="W260" s="137"/>
      <c r="X260" s="137"/>
      <c r="Y260" s="137"/>
      <c r="Z260" s="137"/>
      <c r="AA260" s="137"/>
      <c r="AB260" s="137"/>
      <c r="AC260" s="137"/>
      <c r="AD260" s="137"/>
      <c r="AE260" s="137"/>
      <c r="AF260" s="137"/>
      <c r="AG260" s="137"/>
      <c r="AH260" s="137"/>
      <c r="AI260" s="137"/>
      <c r="AJ260" s="137"/>
      <c r="AK260" s="137"/>
      <c r="AL260" s="137"/>
      <c r="AM260" s="137"/>
      <c r="AN260" s="137"/>
      <c r="AO260" s="137"/>
      <c r="AP260" s="137"/>
      <c r="AQ260" s="137"/>
      <c r="AR260" s="137"/>
      <c r="AS260" s="137"/>
    </row>
    <row r="261" ht="18.0" customHeight="1">
      <c r="A261" s="137"/>
      <c r="B261" s="137"/>
      <c r="C261" s="137"/>
      <c r="D261" s="137"/>
      <c r="E261" s="137"/>
      <c r="F261" s="137"/>
      <c r="G261" s="137"/>
      <c r="H261" s="139"/>
      <c r="I261" s="137"/>
      <c r="J261" s="137"/>
      <c r="K261" s="137"/>
      <c r="L261" s="137"/>
      <c r="M261" s="137"/>
      <c r="N261" s="137"/>
      <c r="O261" s="137"/>
      <c r="P261" s="137"/>
      <c r="Q261" s="140"/>
      <c r="R261" s="137"/>
      <c r="S261" s="137"/>
      <c r="T261" s="137"/>
      <c r="U261" s="137"/>
      <c r="V261" s="137"/>
      <c r="W261" s="137"/>
      <c r="X261" s="137"/>
      <c r="Y261" s="137"/>
      <c r="Z261" s="137"/>
      <c r="AA261" s="137"/>
      <c r="AB261" s="137"/>
      <c r="AC261" s="137"/>
      <c r="AD261" s="137"/>
      <c r="AE261" s="137"/>
      <c r="AF261" s="137"/>
      <c r="AG261" s="137"/>
      <c r="AH261" s="137"/>
      <c r="AI261" s="137"/>
      <c r="AJ261" s="137"/>
      <c r="AK261" s="137"/>
      <c r="AL261" s="137"/>
      <c r="AM261" s="137"/>
      <c r="AN261" s="137"/>
      <c r="AO261" s="137"/>
      <c r="AP261" s="137"/>
      <c r="AQ261" s="137"/>
      <c r="AR261" s="137"/>
      <c r="AS261" s="137"/>
    </row>
    <row r="262" ht="18.0" customHeight="1">
      <c r="A262" s="137"/>
      <c r="B262" s="137"/>
      <c r="C262" s="137"/>
      <c r="D262" s="137"/>
      <c r="E262" s="137"/>
      <c r="F262" s="137"/>
      <c r="G262" s="137"/>
      <c r="H262" s="139"/>
      <c r="I262" s="137"/>
      <c r="J262" s="137"/>
      <c r="K262" s="137"/>
      <c r="L262" s="137"/>
      <c r="M262" s="137"/>
      <c r="N262" s="137"/>
      <c r="O262" s="137"/>
      <c r="P262" s="137"/>
      <c r="Q262" s="140"/>
      <c r="R262" s="137"/>
      <c r="S262" s="137"/>
      <c r="T262" s="137"/>
      <c r="U262" s="137"/>
      <c r="V262" s="137"/>
      <c r="W262" s="137"/>
      <c r="X262" s="137"/>
      <c r="Y262" s="137"/>
      <c r="Z262" s="137"/>
      <c r="AA262" s="137"/>
      <c r="AB262" s="137"/>
      <c r="AC262" s="137"/>
      <c r="AD262" s="137"/>
      <c r="AE262" s="137"/>
      <c r="AF262" s="137"/>
      <c r="AG262" s="137"/>
      <c r="AH262" s="137"/>
      <c r="AI262" s="137"/>
      <c r="AJ262" s="137"/>
      <c r="AK262" s="137"/>
      <c r="AL262" s="137"/>
      <c r="AM262" s="137"/>
      <c r="AN262" s="137"/>
      <c r="AO262" s="137"/>
      <c r="AP262" s="137"/>
      <c r="AQ262" s="137"/>
      <c r="AR262" s="137"/>
      <c r="AS262" s="137"/>
    </row>
    <row r="263" ht="18.0" customHeight="1">
      <c r="A263" s="137"/>
      <c r="B263" s="137"/>
      <c r="C263" s="137"/>
      <c r="D263" s="137"/>
      <c r="E263" s="137"/>
      <c r="F263" s="137"/>
      <c r="G263" s="137"/>
      <c r="H263" s="139"/>
      <c r="I263" s="137"/>
      <c r="J263" s="137"/>
      <c r="K263" s="137"/>
      <c r="L263" s="137"/>
      <c r="M263" s="137"/>
      <c r="N263" s="137"/>
      <c r="O263" s="137"/>
      <c r="P263" s="137"/>
      <c r="Q263" s="140"/>
      <c r="R263" s="137"/>
      <c r="S263" s="137"/>
      <c r="T263" s="137"/>
      <c r="U263" s="137"/>
      <c r="V263" s="137"/>
      <c r="W263" s="137"/>
      <c r="X263" s="137"/>
      <c r="Y263" s="137"/>
      <c r="Z263" s="137"/>
      <c r="AA263" s="137"/>
      <c r="AB263" s="137"/>
      <c r="AC263" s="137"/>
      <c r="AD263" s="137"/>
      <c r="AE263" s="137"/>
      <c r="AF263" s="137"/>
      <c r="AG263" s="137"/>
      <c r="AH263" s="137"/>
      <c r="AI263" s="137"/>
      <c r="AJ263" s="137"/>
      <c r="AK263" s="137"/>
      <c r="AL263" s="137"/>
      <c r="AM263" s="137"/>
      <c r="AN263" s="137"/>
      <c r="AO263" s="137"/>
      <c r="AP263" s="137"/>
      <c r="AQ263" s="137"/>
      <c r="AR263" s="137"/>
      <c r="AS263" s="137"/>
    </row>
    <row r="264" ht="18.0" customHeight="1">
      <c r="A264" s="137"/>
      <c r="B264" s="137"/>
      <c r="C264" s="137"/>
      <c r="D264" s="137"/>
      <c r="E264" s="137"/>
      <c r="F264" s="137"/>
      <c r="G264" s="137"/>
      <c r="H264" s="139"/>
      <c r="I264" s="137"/>
      <c r="J264" s="137"/>
      <c r="K264" s="137"/>
      <c r="L264" s="137"/>
      <c r="M264" s="137"/>
      <c r="N264" s="137"/>
      <c r="O264" s="137"/>
      <c r="P264" s="137"/>
      <c r="Q264" s="140"/>
      <c r="R264" s="137"/>
      <c r="S264" s="137"/>
      <c r="T264" s="137"/>
      <c r="U264" s="137"/>
      <c r="V264" s="137"/>
      <c r="W264" s="137"/>
      <c r="X264" s="137"/>
      <c r="Y264" s="137"/>
      <c r="Z264" s="137"/>
      <c r="AA264" s="137"/>
      <c r="AB264" s="137"/>
      <c r="AC264" s="137"/>
      <c r="AD264" s="137"/>
      <c r="AE264" s="137"/>
      <c r="AF264" s="137"/>
      <c r="AG264" s="137"/>
      <c r="AH264" s="137"/>
      <c r="AI264" s="137"/>
      <c r="AJ264" s="137"/>
      <c r="AK264" s="137"/>
      <c r="AL264" s="137"/>
      <c r="AM264" s="137"/>
      <c r="AN264" s="137"/>
      <c r="AO264" s="137"/>
      <c r="AP264" s="137"/>
      <c r="AQ264" s="137"/>
      <c r="AR264" s="137"/>
      <c r="AS264" s="137"/>
    </row>
    <row r="265" ht="18.0" customHeight="1">
      <c r="A265" s="137"/>
      <c r="B265" s="137"/>
      <c r="C265" s="137"/>
      <c r="D265" s="137"/>
      <c r="E265" s="137"/>
      <c r="F265" s="137"/>
      <c r="G265" s="137"/>
      <c r="H265" s="139"/>
      <c r="I265" s="137"/>
      <c r="J265" s="137"/>
      <c r="K265" s="137"/>
      <c r="L265" s="137"/>
      <c r="M265" s="137"/>
      <c r="N265" s="137"/>
      <c r="O265" s="137"/>
      <c r="P265" s="137"/>
      <c r="Q265" s="140"/>
      <c r="R265" s="137"/>
      <c r="S265" s="137"/>
      <c r="T265" s="137"/>
      <c r="U265" s="137"/>
      <c r="V265" s="137"/>
      <c r="W265" s="137"/>
      <c r="X265" s="137"/>
      <c r="Y265" s="137"/>
      <c r="Z265" s="137"/>
      <c r="AA265" s="137"/>
      <c r="AB265" s="137"/>
      <c r="AC265" s="137"/>
      <c r="AD265" s="137"/>
      <c r="AE265" s="137"/>
      <c r="AF265" s="137"/>
      <c r="AG265" s="137"/>
      <c r="AH265" s="137"/>
      <c r="AI265" s="137"/>
      <c r="AJ265" s="137"/>
      <c r="AK265" s="137"/>
      <c r="AL265" s="137"/>
      <c r="AM265" s="137"/>
      <c r="AN265" s="137"/>
      <c r="AO265" s="137"/>
      <c r="AP265" s="137"/>
      <c r="AQ265" s="137"/>
      <c r="AR265" s="137"/>
      <c r="AS265" s="137"/>
    </row>
    <row r="266" ht="18.0" customHeight="1">
      <c r="A266" s="137"/>
      <c r="B266" s="137"/>
      <c r="C266" s="137"/>
      <c r="D266" s="137"/>
      <c r="E266" s="137"/>
      <c r="F266" s="137"/>
      <c r="G266" s="137"/>
      <c r="H266" s="139"/>
      <c r="I266" s="137"/>
      <c r="J266" s="137"/>
      <c r="K266" s="137"/>
      <c r="L266" s="137"/>
      <c r="M266" s="137"/>
      <c r="N266" s="137"/>
      <c r="O266" s="137"/>
      <c r="P266" s="137"/>
      <c r="Q266" s="140"/>
      <c r="R266" s="137"/>
      <c r="S266" s="137"/>
      <c r="T266" s="137"/>
      <c r="U266" s="137"/>
      <c r="V266" s="137"/>
      <c r="W266" s="137"/>
      <c r="X266" s="137"/>
      <c r="Y266" s="137"/>
      <c r="Z266" s="137"/>
      <c r="AA266" s="137"/>
      <c r="AB266" s="137"/>
      <c r="AC266" s="137"/>
      <c r="AD266" s="137"/>
      <c r="AE266" s="137"/>
      <c r="AF266" s="137"/>
      <c r="AG266" s="137"/>
      <c r="AH266" s="137"/>
      <c r="AI266" s="137"/>
      <c r="AJ266" s="137"/>
      <c r="AK266" s="137"/>
      <c r="AL266" s="137"/>
      <c r="AM266" s="137"/>
      <c r="AN266" s="137"/>
      <c r="AO266" s="137"/>
      <c r="AP266" s="137"/>
      <c r="AQ266" s="137"/>
      <c r="AR266" s="137"/>
      <c r="AS266" s="137"/>
    </row>
    <row r="267" ht="18.0" customHeight="1">
      <c r="A267" s="137"/>
      <c r="B267" s="137"/>
      <c r="C267" s="137"/>
      <c r="D267" s="137"/>
      <c r="E267" s="137"/>
      <c r="F267" s="137"/>
      <c r="G267" s="137"/>
      <c r="H267" s="139"/>
      <c r="I267" s="137"/>
      <c r="J267" s="137"/>
      <c r="K267" s="137"/>
      <c r="L267" s="137"/>
      <c r="M267" s="137"/>
      <c r="N267" s="137"/>
      <c r="O267" s="137"/>
      <c r="P267" s="137"/>
      <c r="Q267" s="140"/>
      <c r="R267" s="137"/>
      <c r="S267" s="137"/>
      <c r="T267" s="137"/>
      <c r="U267" s="137"/>
      <c r="V267" s="137"/>
      <c r="W267" s="137"/>
      <c r="X267" s="137"/>
      <c r="Y267" s="137"/>
      <c r="Z267" s="137"/>
      <c r="AA267" s="137"/>
      <c r="AB267" s="137"/>
      <c r="AC267" s="137"/>
      <c r="AD267" s="137"/>
      <c r="AE267" s="137"/>
      <c r="AF267" s="137"/>
      <c r="AG267" s="137"/>
      <c r="AH267" s="137"/>
      <c r="AI267" s="137"/>
      <c r="AJ267" s="137"/>
      <c r="AK267" s="137"/>
      <c r="AL267" s="137"/>
      <c r="AM267" s="137"/>
      <c r="AN267" s="137"/>
      <c r="AO267" s="137"/>
      <c r="AP267" s="137"/>
      <c r="AQ267" s="137"/>
      <c r="AR267" s="137"/>
      <c r="AS267" s="137"/>
    </row>
    <row r="268" ht="18.0" customHeight="1">
      <c r="A268" s="137"/>
      <c r="B268" s="137"/>
      <c r="C268" s="137"/>
      <c r="D268" s="137"/>
      <c r="E268" s="137"/>
      <c r="F268" s="137"/>
      <c r="G268" s="137"/>
      <c r="H268" s="139"/>
      <c r="I268" s="137"/>
      <c r="J268" s="137"/>
      <c r="K268" s="137"/>
      <c r="L268" s="137"/>
      <c r="M268" s="137"/>
      <c r="N268" s="137"/>
      <c r="O268" s="137"/>
      <c r="P268" s="137"/>
      <c r="Q268" s="140"/>
      <c r="R268" s="137"/>
      <c r="S268" s="137"/>
      <c r="T268" s="137"/>
      <c r="U268" s="137"/>
      <c r="V268" s="137"/>
      <c r="W268" s="137"/>
      <c r="X268" s="137"/>
      <c r="Y268" s="137"/>
      <c r="Z268" s="137"/>
      <c r="AA268" s="137"/>
      <c r="AB268" s="137"/>
      <c r="AC268" s="137"/>
      <c r="AD268" s="137"/>
      <c r="AE268" s="137"/>
      <c r="AF268" s="137"/>
      <c r="AG268" s="137"/>
      <c r="AH268" s="137"/>
      <c r="AI268" s="137"/>
      <c r="AJ268" s="137"/>
      <c r="AK268" s="137"/>
      <c r="AL268" s="137"/>
      <c r="AM268" s="137"/>
      <c r="AN268" s="137"/>
      <c r="AO268" s="137"/>
      <c r="AP268" s="137"/>
      <c r="AQ268" s="137"/>
      <c r="AR268" s="137"/>
      <c r="AS268" s="137"/>
    </row>
    <row r="269" ht="18.0" customHeight="1">
      <c r="A269" s="137"/>
      <c r="B269" s="137"/>
      <c r="C269" s="137"/>
      <c r="D269" s="137"/>
      <c r="E269" s="137"/>
      <c r="F269" s="137"/>
      <c r="G269" s="137"/>
      <c r="H269" s="139"/>
      <c r="I269" s="137"/>
      <c r="J269" s="137"/>
      <c r="K269" s="137"/>
      <c r="L269" s="137"/>
      <c r="M269" s="137"/>
      <c r="N269" s="137"/>
      <c r="O269" s="137"/>
      <c r="P269" s="137"/>
      <c r="Q269" s="140"/>
      <c r="R269" s="137"/>
      <c r="S269" s="137"/>
      <c r="T269" s="137"/>
      <c r="U269" s="137"/>
      <c r="V269" s="137"/>
      <c r="W269" s="137"/>
      <c r="X269" s="137"/>
      <c r="Y269" s="137"/>
      <c r="Z269" s="137"/>
      <c r="AA269" s="137"/>
      <c r="AB269" s="137"/>
      <c r="AC269" s="137"/>
      <c r="AD269" s="137"/>
      <c r="AE269" s="137"/>
      <c r="AF269" s="137"/>
      <c r="AG269" s="137"/>
      <c r="AH269" s="137"/>
      <c r="AI269" s="137"/>
      <c r="AJ269" s="137"/>
      <c r="AK269" s="137"/>
      <c r="AL269" s="137"/>
      <c r="AM269" s="137"/>
      <c r="AN269" s="137"/>
      <c r="AO269" s="137"/>
      <c r="AP269" s="137"/>
      <c r="AQ269" s="137"/>
      <c r="AR269" s="137"/>
      <c r="AS269" s="137"/>
    </row>
    <row r="270" ht="18.0" customHeight="1">
      <c r="A270" s="137"/>
      <c r="B270" s="137"/>
      <c r="C270" s="137"/>
      <c r="D270" s="137"/>
      <c r="E270" s="137"/>
      <c r="F270" s="137"/>
      <c r="G270" s="137"/>
      <c r="H270" s="139"/>
      <c r="I270" s="137"/>
      <c r="J270" s="137"/>
      <c r="K270" s="137"/>
      <c r="L270" s="137"/>
      <c r="M270" s="137"/>
      <c r="N270" s="137"/>
      <c r="O270" s="137"/>
      <c r="P270" s="137"/>
      <c r="Q270" s="140"/>
      <c r="R270" s="137"/>
      <c r="S270" s="137"/>
      <c r="T270" s="137"/>
      <c r="U270" s="137"/>
      <c r="V270" s="137"/>
      <c r="W270" s="137"/>
      <c r="X270" s="137"/>
      <c r="Y270" s="137"/>
      <c r="Z270" s="137"/>
      <c r="AA270" s="137"/>
      <c r="AB270" s="137"/>
      <c r="AC270" s="137"/>
      <c r="AD270" s="137"/>
      <c r="AE270" s="137"/>
      <c r="AF270" s="137"/>
      <c r="AG270" s="137"/>
      <c r="AH270" s="137"/>
      <c r="AI270" s="137"/>
      <c r="AJ270" s="137"/>
      <c r="AK270" s="137"/>
      <c r="AL270" s="137"/>
      <c r="AM270" s="137"/>
      <c r="AN270" s="137"/>
      <c r="AO270" s="137"/>
      <c r="AP270" s="137"/>
      <c r="AQ270" s="137"/>
      <c r="AR270" s="137"/>
      <c r="AS270" s="137"/>
    </row>
    <row r="271" ht="18.0" customHeight="1">
      <c r="A271" s="137"/>
      <c r="B271" s="137"/>
      <c r="C271" s="137"/>
      <c r="D271" s="137"/>
      <c r="E271" s="137"/>
      <c r="F271" s="137"/>
      <c r="G271" s="137"/>
      <c r="H271" s="139"/>
      <c r="I271" s="137"/>
      <c r="J271" s="137"/>
      <c r="K271" s="137"/>
      <c r="L271" s="137"/>
      <c r="M271" s="137"/>
      <c r="N271" s="137"/>
      <c r="O271" s="137"/>
      <c r="P271" s="137"/>
      <c r="Q271" s="140"/>
      <c r="R271" s="137"/>
      <c r="S271" s="137"/>
      <c r="T271" s="137"/>
      <c r="U271" s="137"/>
      <c r="V271" s="137"/>
      <c r="W271" s="137"/>
      <c r="X271" s="137"/>
      <c r="Y271" s="137"/>
      <c r="Z271" s="137"/>
      <c r="AA271" s="137"/>
      <c r="AB271" s="137"/>
      <c r="AC271" s="137"/>
      <c r="AD271" s="137"/>
      <c r="AE271" s="137"/>
      <c r="AF271" s="137"/>
      <c r="AG271" s="137"/>
      <c r="AH271" s="137"/>
      <c r="AI271" s="137"/>
      <c r="AJ271" s="137"/>
      <c r="AK271" s="137"/>
      <c r="AL271" s="137"/>
      <c r="AM271" s="137"/>
      <c r="AN271" s="137"/>
      <c r="AO271" s="137"/>
      <c r="AP271" s="137"/>
      <c r="AQ271" s="137"/>
      <c r="AR271" s="137"/>
      <c r="AS271" s="137"/>
    </row>
    <row r="272" ht="18.0" customHeight="1">
      <c r="A272" s="137"/>
      <c r="B272" s="137"/>
      <c r="C272" s="137"/>
      <c r="D272" s="137"/>
      <c r="E272" s="137"/>
      <c r="F272" s="137"/>
      <c r="G272" s="137"/>
      <c r="H272" s="139"/>
      <c r="I272" s="137"/>
      <c r="J272" s="137"/>
      <c r="K272" s="137"/>
      <c r="L272" s="137"/>
      <c r="M272" s="137"/>
      <c r="N272" s="137"/>
      <c r="O272" s="137"/>
      <c r="P272" s="137"/>
      <c r="Q272" s="140"/>
      <c r="R272" s="137"/>
      <c r="S272" s="137"/>
      <c r="T272" s="137"/>
      <c r="U272" s="137"/>
      <c r="V272" s="137"/>
      <c r="W272" s="137"/>
      <c r="X272" s="137"/>
      <c r="Y272" s="137"/>
      <c r="Z272" s="137"/>
      <c r="AA272" s="137"/>
      <c r="AB272" s="137"/>
      <c r="AC272" s="137"/>
      <c r="AD272" s="137"/>
      <c r="AE272" s="137"/>
      <c r="AF272" s="137"/>
      <c r="AG272" s="137"/>
      <c r="AH272" s="137"/>
      <c r="AI272" s="137"/>
      <c r="AJ272" s="137"/>
      <c r="AK272" s="137"/>
      <c r="AL272" s="137"/>
      <c r="AM272" s="137"/>
      <c r="AN272" s="137"/>
      <c r="AO272" s="137"/>
      <c r="AP272" s="137"/>
      <c r="AQ272" s="137"/>
      <c r="AR272" s="137"/>
      <c r="AS272" s="137"/>
    </row>
    <row r="273" ht="18.0" customHeight="1">
      <c r="A273" s="137"/>
      <c r="B273" s="137"/>
      <c r="C273" s="137"/>
      <c r="D273" s="137"/>
      <c r="E273" s="137"/>
      <c r="F273" s="137"/>
      <c r="G273" s="137"/>
      <c r="H273" s="139"/>
      <c r="I273" s="137"/>
      <c r="J273" s="137"/>
      <c r="K273" s="137"/>
      <c r="L273" s="137"/>
      <c r="M273" s="137"/>
      <c r="N273" s="137"/>
      <c r="O273" s="137"/>
      <c r="P273" s="137"/>
      <c r="Q273" s="140"/>
      <c r="R273" s="137"/>
      <c r="S273" s="137"/>
      <c r="T273" s="137"/>
      <c r="U273" s="137"/>
      <c r="V273" s="137"/>
      <c r="W273" s="137"/>
      <c r="X273" s="137"/>
      <c r="Y273" s="137"/>
      <c r="Z273" s="137"/>
      <c r="AA273" s="137"/>
      <c r="AB273" s="137"/>
      <c r="AC273" s="137"/>
      <c r="AD273" s="137"/>
      <c r="AE273" s="137"/>
      <c r="AF273" s="137"/>
      <c r="AG273" s="137"/>
      <c r="AH273" s="137"/>
      <c r="AI273" s="137"/>
      <c r="AJ273" s="137"/>
      <c r="AK273" s="137"/>
      <c r="AL273" s="137"/>
      <c r="AM273" s="137"/>
      <c r="AN273" s="137"/>
      <c r="AO273" s="137"/>
      <c r="AP273" s="137"/>
      <c r="AQ273" s="137"/>
      <c r="AR273" s="137"/>
      <c r="AS273" s="137"/>
    </row>
    <row r="274" ht="18.0" customHeight="1">
      <c r="A274" s="137"/>
      <c r="B274" s="137"/>
      <c r="C274" s="137"/>
      <c r="D274" s="137"/>
      <c r="E274" s="137"/>
      <c r="F274" s="137"/>
      <c r="G274" s="137"/>
      <c r="H274" s="139"/>
      <c r="I274" s="137"/>
      <c r="J274" s="137"/>
      <c r="K274" s="137"/>
      <c r="L274" s="137"/>
      <c r="M274" s="137"/>
      <c r="N274" s="137"/>
      <c r="O274" s="137"/>
      <c r="P274" s="137"/>
      <c r="Q274" s="140"/>
      <c r="R274" s="137"/>
      <c r="S274" s="137"/>
      <c r="T274" s="137"/>
      <c r="U274" s="137"/>
      <c r="V274" s="137"/>
      <c r="W274" s="137"/>
      <c r="X274" s="137"/>
      <c r="Y274" s="137"/>
      <c r="Z274" s="137"/>
      <c r="AA274" s="137"/>
      <c r="AB274" s="137"/>
      <c r="AC274" s="137"/>
      <c r="AD274" s="137"/>
      <c r="AE274" s="137"/>
      <c r="AF274" s="137"/>
      <c r="AG274" s="137"/>
      <c r="AH274" s="137"/>
      <c r="AI274" s="137"/>
      <c r="AJ274" s="137"/>
      <c r="AK274" s="137"/>
      <c r="AL274" s="137"/>
      <c r="AM274" s="137"/>
      <c r="AN274" s="137"/>
      <c r="AO274" s="137"/>
      <c r="AP274" s="137"/>
      <c r="AQ274" s="137"/>
      <c r="AR274" s="137"/>
      <c r="AS274" s="137"/>
    </row>
    <row r="275" ht="18.0" customHeight="1">
      <c r="A275" s="137"/>
      <c r="B275" s="137"/>
      <c r="C275" s="137"/>
      <c r="D275" s="137"/>
      <c r="E275" s="137"/>
      <c r="F275" s="137"/>
      <c r="G275" s="137"/>
      <c r="H275" s="139"/>
      <c r="I275" s="137"/>
      <c r="J275" s="137"/>
      <c r="K275" s="137"/>
      <c r="L275" s="137"/>
      <c r="M275" s="137"/>
      <c r="N275" s="137"/>
      <c r="O275" s="137"/>
      <c r="P275" s="137"/>
      <c r="Q275" s="140"/>
      <c r="R275" s="137"/>
      <c r="S275" s="137"/>
      <c r="T275" s="137"/>
      <c r="U275" s="137"/>
      <c r="V275" s="137"/>
      <c r="W275" s="137"/>
      <c r="X275" s="137"/>
      <c r="Y275" s="137"/>
      <c r="Z275" s="137"/>
      <c r="AA275" s="137"/>
      <c r="AB275" s="137"/>
      <c r="AC275" s="137"/>
      <c r="AD275" s="137"/>
      <c r="AE275" s="137"/>
      <c r="AF275" s="137"/>
      <c r="AG275" s="137"/>
      <c r="AH275" s="137"/>
      <c r="AI275" s="137"/>
      <c r="AJ275" s="137"/>
      <c r="AK275" s="137"/>
      <c r="AL275" s="137"/>
      <c r="AM275" s="137"/>
      <c r="AN275" s="137"/>
      <c r="AO275" s="137"/>
      <c r="AP275" s="137"/>
      <c r="AQ275" s="137"/>
      <c r="AR275" s="137"/>
      <c r="AS275" s="137"/>
    </row>
    <row r="276" ht="18.0" customHeight="1">
      <c r="A276" s="137"/>
      <c r="B276" s="137"/>
      <c r="C276" s="137"/>
      <c r="D276" s="137"/>
      <c r="E276" s="137"/>
      <c r="F276" s="137"/>
      <c r="G276" s="137"/>
      <c r="H276" s="139"/>
      <c r="I276" s="137"/>
      <c r="J276" s="137"/>
      <c r="K276" s="137"/>
      <c r="L276" s="137"/>
      <c r="M276" s="137"/>
      <c r="N276" s="137"/>
      <c r="O276" s="137"/>
      <c r="P276" s="137"/>
      <c r="Q276" s="140"/>
      <c r="R276" s="137"/>
      <c r="S276" s="137"/>
      <c r="T276" s="137"/>
      <c r="U276" s="137"/>
      <c r="V276" s="137"/>
      <c r="W276" s="137"/>
      <c r="X276" s="137"/>
      <c r="Y276" s="137"/>
      <c r="Z276" s="137"/>
      <c r="AA276" s="137"/>
      <c r="AB276" s="137"/>
      <c r="AC276" s="137"/>
      <c r="AD276" s="137"/>
      <c r="AE276" s="137"/>
      <c r="AF276" s="137"/>
      <c r="AG276" s="137"/>
      <c r="AH276" s="137"/>
      <c r="AI276" s="137"/>
      <c r="AJ276" s="137"/>
      <c r="AK276" s="137"/>
      <c r="AL276" s="137"/>
      <c r="AM276" s="137"/>
      <c r="AN276" s="137"/>
      <c r="AO276" s="137"/>
      <c r="AP276" s="137"/>
      <c r="AQ276" s="137"/>
      <c r="AR276" s="137"/>
      <c r="AS276" s="137"/>
    </row>
    <row r="277" ht="18.0" customHeight="1">
      <c r="A277" s="137"/>
      <c r="B277" s="137"/>
      <c r="C277" s="137"/>
      <c r="D277" s="137"/>
      <c r="E277" s="137"/>
      <c r="F277" s="137"/>
      <c r="G277" s="137"/>
      <c r="H277" s="139"/>
      <c r="I277" s="137"/>
      <c r="J277" s="137"/>
      <c r="K277" s="137"/>
      <c r="L277" s="137"/>
      <c r="M277" s="137"/>
      <c r="N277" s="137"/>
      <c r="O277" s="137"/>
      <c r="P277" s="137"/>
      <c r="Q277" s="140"/>
      <c r="R277" s="137"/>
      <c r="S277" s="137"/>
      <c r="T277" s="137"/>
      <c r="U277" s="137"/>
      <c r="V277" s="137"/>
      <c r="W277" s="137"/>
      <c r="X277" s="137"/>
      <c r="Y277" s="137"/>
      <c r="Z277" s="137"/>
      <c r="AA277" s="137"/>
      <c r="AB277" s="137"/>
      <c r="AC277" s="137"/>
      <c r="AD277" s="137"/>
      <c r="AE277" s="137"/>
      <c r="AF277" s="137"/>
      <c r="AG277" s="137"/>
      <c r="AH277" s="137"/>
      <c r="AI277" s="137"/>
      <c r="AJ277" s="137"/>
      <c r="AK277" s="137"/>
      <c r="AL277" s="137"/>
      <c r="AM277" s="137"/>
      <c r="AN277" s="137"/>
      <c r="AO277" s="137"/>
      <c r="AP277" s="137"/>
      <c r="AQ277" s="137"/>
      <c r="AR277" s="137"/>
      <c r="AS277" s="137"/>
    </row>
    <row r="278" ht="18.0" customHeight="1">
      <c r="A278" s="137"/>
      <c r="B278" s="137"/>
      <c r="C278" s="137"/>
      <c r="D278" s="137"/>
      <c r="E278" s="137"/>
      <c r="F278" s="137"/>
      <c r="G278" s="137"/>
      <c r="H278" s="139"/>
      <c r="I278" s="137"/>
      <c r="J278" s="137"/>
      <c r="K278" s="137"/>
      <c r="L278" s="137"/>
      <c r="M278" s="137"/>
      <c r="N278" s="137"/>
      <c r="O278" s="137"/>
      <c r="P278" s="137"/>
      <c r="Q278" s="140"/>
      <c r="R278" s="137"/>
      <c r="S278" s="137"/>
      <c r="T278" s="137"/>
      <c r="U278" s="137"/>
      <c r="V278" s="137"/>
      <c r="W278" s="137"/>
      <c r="X278" s="137"/>
      <c r="Y278" s="137"/>
      <c r="Z278" s="137"/>
      <c r="AA278" s="137"/>
      <c r="AB278" s="137"/>
      <c r="AC278" s="137"/>
      <c r="AD278" s="137"/>
      <c r="AE278" s="137"/>
      <c r="AF278" s="137"/>
      <c r="AG278" s="137"/>
      <c r="AH278" s="137"/>
      <c r="AI278" s="137"/>
      <c r="AJ278" s="137"/>
      <c r="AK278" s="137"/>
      <c r="AL278" s="137"/>
      <c r="AM278" s="137"/>
      <c r="AN278" s="137"/>
      <c r="AO278" s="137"/>
      <c r="AP278" s="137"/>
      <c r="AQ278" s="137"/>
      <c r="AR278" s="137"/>
      <c r="AS278" s="137"/>
    </row>
    <row r="279" ht="18.0" customHeight="1">
      <c r="A279" s="137"/>
      <c r="B279" s="137"/>
      <c r="C279" s="137"/>
      <c r="D279" s="137"/>
      <c r="E279" s="137"/>
      <c r="F279" s="137"/>
      <c r="G279" s="137"/>
      <c r="H279" s="139"/>
      <c r="I279" s="137"/>
      <c r="J279" s="137"/>
      <c r="K279" s="137"/>
      <c r="L279" s="137"/>
      <c r="M279" s="137"/>
      <c r="N279" s="137"/>
      <c r="O279" s="137"/>
      <c r="P279" s="137"/>
      <c r="Q279" s="140"/>
      <c r="R279" s="137"/>
      <c r="S279" s="137"/>
      <c r="T279" s="137"/>
      <c r="U279" s="137"/>
      <c r="V279" s="137"/>
      <c r="W279" s="137"/>
      <c r="X279" s="137"/>
      <c r="Y279" s="137"/>
      <c r="Z279" s="137"/>
      <c r="AA279" s="137"/>
      <c r="AB279" s="137"/>
      <c r="AC279" s="137"/>
      <c r="AD279" s="137"/>
      <c r="AE279" s="137"/>
      <c r="AF279" s="137"/>
      <c r="AG279" s="137"/>
      <c r="AH279" s="137"/>
      <c r="AI279" s="137"/>
      <c r="AJ279" s="137"/>
      <c r="AK279" s="137"/>
      <c r="AL279" s="137"/>
      <c r="AM279" s="137"/>
      <c r="AN279" s="137"/>
      <c r="AO279" s="137"/>
      <c r="AP279" s="137"/>
      <c r="AQ279" s="137"/>
      <c r="AR279" s="137"/>
      <c r="AS279" s="137"/>
    </row>
    <row r="280" ht="18.0" customHeight="1">
      <c r="A280" s="137"/>
      <c r="B280" s="137"/>
      <c r="C280" s="137"/>
      <c r="D280" s="137"/>
      <c r="E280" s="137"/>
      <c r="F280" s="137"/>
      <c r="G280" s="137"/>
      <c r="H280" s="139"/>
      <c r="I280" s="137"/>
      <c r="J280" s="137"/>
      <c r="K280" s="137"/>
      <c r="L280" s="137"/>
      <c r="M280" s="137"/>
      <c r="N280" s="137"/>
      <c r="O280" s="137"/>
      <c r="P280" s="137"/>
      <c r="Q280" s="140"/>
      <c r="R280" s="137"/>
      <c r="S280" s="137"/>
      <c r="T280" s="137"/>
      <c r="U280" s="137"/>
      <c r="V280" s="137"/>
      <c r="W280" s="137"/>
      <c r="X280" s="137"/>
      <c r="Y280" s="137"/>
      <c r="Z280" s="137"/>
      <c r="AA280" s="137"/>
      <c r="AB280" s="137"/>
      <c r="AC280" s="137"/>
      <c r="AD280" s="137"/>
      <c r="AE280" s="137"/>
      <c r="AF280" s="137"/>
      <c r="AG280" s="137"/>
      <c r="AH280" s="137"/>
      <c r="AI280" s="137"/>
      <c r="AJ280" s="137"/>
      <c r="AK280" s="137"/>
      <c r="AL280" s="137"/>
      <c r="AM280" s="137"/>
      <c r="AN280" s="137"/>
      <c r="AO280" s="137"/>
      <c r="AP280" s="137"/>
      <c r="AQ280" s="137"/>
      <c r="AR280" s="137"/>
      <c r="AS280" s="137"/>
    </row>
    <row r="281" ht="18.0" customHeight="1">
      <c r="A281" s="137"/>
      <c r="B281" s="137"/>
      <c r="C281" s="137"/>
      <c r="D281" s="137"/>
      <c r="E281" s="137"/>
      <c r="F281" s="137"/>
      <c r="G281" s="137"/>
      <c r="H281" s="139"/>
      <c r="I281" s="137"/>
      <c r="J281" s="137"/>
      <c r="K281" s="137"/>
      <c r="L281" s="137"/>
      <c r="M281" s="137"/>
      <c r="N281" s="137"/>
      <c r="O281" s="137"/>
      <c r="P281" s="137"/>
      <c r="Q281" s="140"/>
      <c r="R281" s="137"/>
      <c r="S281" s="137"/>
      <c r="T281" s="137"/>
      <c r="U281" s="137"/>
      <c r="V281" s="137"/>
      <c r="W281" s="137"/>
      <c r="X281" s="137"/>
      <c r="Y281" s="137"/>
      <c r="Z281" s="137"/>
      <c r="AA281" s="137"/>
      <c r="AB281" s="137"/>
      <c r="AC281" s="137"/>
      <c r="AD281" s="137"/>
      <c r="AE281" s="137"/>
      <c r="AF281" s="137"/>
      <c r="AG281" s="137"/>
      <c r="AH281" s="137"/>
      <c r="AI281" s="137"/>
      <c r="AJ281" s="137"/>
      <c r="AK281" s="137"/>
      <c r="AL281" s="137"/>
      <c r="AM281" s="137"/>
      <c r="AN281" s="137"/>
      <c r="AO281" s="137"/>
      <c r="AP281" s="137"/>
      <c r="AQ281" s="137"/>
      <c r="AR281" s="137"/>
      <c r="AS281" s="137"/>
    </row>
    <row r="282" ht="18.0" customHeight="1">
      <c r="A282" s="137"/>
      <c r="B282" s="137"/>
      <c r="C282" s="137"/>
      <c r="D282" s="137"/>
      <c r="E282" s="137"/>
      <c r="F282" s="137"/>
      <c r="G282" s="137"/>
      <c r="H282" s="139"/>
      <c r="I282" s="137"/>
      <c r="J282" s="137"/>
      <c r="K282" s="137"/>
      <c r="L282" s="137"/>
      <c r="M282" s="137"/>
      <c r="N282" s="137"/>
      <c r="O282" s="137"/>
      <c r="P282" s="137"/>
      <c r="Q282" s="140"/>
      <c r="R282" s="137"/>
      <c r="S282" s="137"/>
      <c r="T282" s="137"/>
      <c r="U282" s="137"/>
      <c r="V282" s="137"/>
      <c r="W282" s="137"/>
      <c r="X282" s="137"/>
      <c r="Y282" s="137"/>
      <c r="Z282" s="137"/>
      <c r="AA282" s="137"/>
      <c r="AB282" s="137"/>
      <c r="AC282" s="137"/>
      <c r="AD282" s="137"/>
      <c r="AE282" s="137"/>
      <c r="AF282" s="137"/>
      <c r="AG282" s="137"/>
      <c r="AH282" s="137"/>
      <c r="AI282" s="137"/>
      <c r="AJ282" s="137"/>
      <c r="AK282" s="137"/>
      <c r="AL282" s="137"/>
      <c r="AM282" s="137"/>
      <c r="AN282" s="137"/>
      <c r="AO282" s="137"/>
      <c r="AP282" s="137"/>
      <c r="AQ282" s="137"/>
      <c r="AR282" s="137"/>
      <c r="AS282" s="137"/>
    </row>
    <row r="283" ht="18.0" customHeight="1">
      <c r="A283" s="137"/>
      <c r="B283" s="137"/>
      <c r="C283" s="137"/>
      <c r="D283" s="137"/>
      <c r="E283" s="137"/>
      <c r="F283" s="137"/>
      <c r="G283" s="137"/>
      <c r="H283" s="139"/>
      <c r="I283" s="137"/>
      <c r="J283" s="137"/>
      <c r="K283" s="137"/>
      <c r="L283" s="137"/>
      <c r="M283" s="137"/>
      <c r="N283" s="137"/>
      <c r="O283" s="137"/>
      <c r="P283" s="137"/>
      <c r="Q283" s="140"/>
      <c r="R283" s="137"/>
      <c r="S283" s="137"/>
      <c r="T283" s="137"/>
      <c r="U283" s="137"/>
      <c r="V283" s="137"/>
      <c r="W283" s="137"/>
      <c r="X283" s="137"/>
      <c r="Y283" s="137"/>
      <c r="Z283" s="137"/>
      <c r="AA283" s="137"/>
      <c r="AB283" s="137"/>
      <c r="AC283" s="137"/>
      <c r="AD283" s="137"/>
      <c r="AE283" s="137"/>
      <c r="AF283" s="137"/>
      <c r="AG283" s="137"/>
      <c r="AH283" s="137"/>
      <c r="AI283" s="137"/>
      <c r="AJ283" s="137"/>
      <c r="AK283" s="137"/>
      <c r="AL283" s="137"/>
      <c r="AM283" s="137"/>
      <c r="AN283" s="137"/>
      <c r="AO283" s="137"/>
      <c r="AP283" s="137"/>
      <c r="AQ283" s="137"/>
      <c r="AR283" s="137"/>
      <c r="AS283" s="137"/>
    </row>
    <row r="284" ht="18.0" customHeight="1">
      <c r="A284" s="137"/>
      <c r="B284" s="137"/>
      <c r="C284" s="137"/>
      <c r="D284" s="137"/>
      <c r="E284" s="137"/>
      <c r="F284" s="137"/>
      <c r="G284" s="137"/>
      <c r="H284" s="139"/>
      <c r="I284" s="137"/>
      <c r="J284" s="137"/>
      <c r="K284" s="137"/>
      <c r="L284" s="137"/>
      <c r="M284" s="137"/>
      <c r="N284" s="137"/>
      <c r="O284" s="137"/>
      <c r="P284" s="137"/>
      <c r="Q284" s="140"/>
      <c r="R284" s="137"/>
      <c r="S284" s="137"/>
      <c r="T284" s="137"/>
      <c r="U284" s="137"/>
      <c r="V284" s="137"/>
      <c r="W284" s="137"/>
      <c r="X284" s="137"/>
      <c r="Y284" s="137"/>
      <c r="Z284" s="137"/>
      <c r="AA284" s="137"/>
      <c r="AB284" s="137"/>
      <c r="AC284" s="137"/>
      <c r="AD284" s="137"/>
      <c r="AE284" s="137"/>
      <c r="AF284" s="137"/>
      <c r="AG284" s="137"/>
      <c r="AH284" s="137"/>
      <c r="AI284" s="137"/>
      <c r="AJ284" s="137"/>
      <c r="AK284" s="137"/>
      <c r="AL284" s="137"/>
      <c r="AM284" s="137"/>
      <c r="AN284" s="137"/>
      <c r="AO284" s="137"/>
      <c r="AP284" s="137"/>
      <c r="AQ284" s="137"/>
      <c r="AR284" s="137"/>
      <c r="AS284" s="137"/>
    </row>
    <row r="285" ht="18.0" customHeight="1">
      <c r="A285" s="137"/>
      <c r="B285" s="137"/>
      <c r="C285" s="137"/>
      <c r="D285" s="137"/>
      <c r="E285" s="137"/>
      <c r="F285" s="137"/>
      <c r="G285" s="137"/>
      <c r="H285" s="139"/>
      <c r="I285" s="137"/>
      <c r="J285" s="137"/>
      <c r="K285" s="137"/>
      <c r="L285" s="137"/>
      <c r="M285" s="137"/>
      <c r="N285" s="137"/>
      <c r="O285" s="137"/>
      <c r="P285" s="137"/>
      <c r="Q285" s="140"/>
      <c r="R285" s="137"/>
      <c r="S285" s="137"/>
      <c r="T285" s="137"/>
      <c r="U285" s="137"/>
      <c r="V285" s="137"/>
      <c r="W285" s="137"/>
      <c r="X285" s="137"/>
      <c r="Y285" s="137"/>
      <c r="Z285" s="137"/>
      <c r="AA285" s="137"/>
      <c r="AB285" s="137"/>
      <c r="AC285" s="137"/>
      <c r="AD285" s="137"/>
      <c r="AE285" s="137"/>
      <c r="AF285" s="137"/>
      <c r="AG285" s="137"/>
      <c r="AH285" s="137"/>
      <c r="AI285" s="137"/>
      <c r="AJ285" s="137"/>
      <c r="AK285" s="137"/>
      <c r="AL285" s="137"/>
      <c r="AM285" s="137"/>
      <c r="AN285" s="137"/>
      <c r="AO285" s="137"/>
      <c r="AP285" s="137"/>
      <c r="AQ285" s="137"/>
      <c r="AR285" s="137"/>
      <c r="AS285" s="137"/>
    </row>
    <row r="286" ht="18.0" customHeight="1">
      <c r="A286" s="137"/>
      <c r="B286" s="137"/>
      <c r="C286" s="137"/>
      <c r="D286" s="137"/>
      <c r="E286" s="137"/>
      <c r="F286" s="137"/>
      <c r="G286" s="137"/>
      <c r="H286" s="139"/>
      <c r="I286" s="137"/>
      <c r="J286" s="137"/>
      <c r="K286" s="137"/>
      <c r="L286" s="137"/>
      <c r="M286" s="137"/>
      <c r="N286" s="137"/>
      <c r="O286" s="137"/>
      <c r="P286" s="137"/>
      <c r="Q286" s="140"/>
      <c r="R286" s="137"/>
      <c r="S286" s="137"/>
      <c r="T286" s="137"/>
      <c r="U286" s="137"/>
      <c r="V286" s="137"/>
      <c r="W286" s="137"/>
      <c r="X286" s="137"/>
      <c r="Y286" s="137"/>
      <c r="Z286" s="137"/>
      <c r="AA286" s="137"/>
      <c r="AB286" s="137"/>
      <c r="AC286" s="137"/>
      <c r="AD286" s="137"/>
      <c r="AE286" s="137"/>
      <c r="AF286" s="137"/>
      <c r="AG286" s="137"/>
      <c r="AH286" s="137"/>
      <c r="AI286" s="137"/>
      <c r="AJ286" s="137"/>
      <c r="AK286" s="137"/>
      <c r="AL286" s="137"/>
      <c r="AM286" s="137"/>
      <c r="AN286" s="137"/>
      <c r="AO286" s="137"/>
      <c r="AP286" s="137"/>
      <c r="AQ286" s="137"/>
      <c r="AR286" s="137"/>
      <c r="AS286" s="137"/>
    </row>
    <row r="287" ht="18.0" customHeight="1">
      <c r="A287" s="137"/>
      <c r="B287" s="137"/>
      <c r="C287" s="137"/>
      <c r="D287" s="137"/>
      <c r="E287" s="137"/>
      <c r="F287" s="137"/>
      <c r="G287" s="137"/>
      <c r="H287" s="139"/>
      <c r="I287" s="137"/>
      <c r="J287" s="137"/>
      <c r="K287" s="137"/>
      <c r="L287" s="137"/>
      <c r="M287" s="137"/>
      <c r="N287" s="137"/>
      <c r="O287" s="137"/>
      <c r="P287" s="137"/>
      <c r="Q287" s="140"/>
      <c r="R287" s="137"/>
      <c r="S287" s="137"/>
      <c r="T287" s="137"/>
      <c r="U287" s="137"/>
      <c r="V287" s="137"/>
      <c r="W287" s="137"/>
      <c r="X287" s="137"/>
      <c r="Y287" s="137"/>
      <c r="Z287" s="137"/>
      <c r="AA287" s="137"/>
      <c r="AB287" s="137"/>
      <c r="AC287" s="137"/>
      <c r="AD287" s="137"/>
      <c r="AE287" s="137"/>
      <c r="AF287" s="137"/>
      <c r="AG287" s="137"/>
      <c r="AH287" s="137"/>
      <c r="AI287" s="137"/>
      <c r="AJ287" s="137"/>
      <c r="AK287" s="137"/>
      <c r="AL287" s="137"/>
      <c r="AM287" s="137"/>
      <c r="AN287" s="137"/>
      <c r="AO287" s="137"/>
      <c r="AP287" s="137"/>
      <c r="AQ287" s="137"/>
      <c r="AR287" s="137"/>
      <c r="AS287" s="137"/>
    </row>
    <row r="288" ht="18.0" customHeight="1">
      <c r="A288" s="137"/>
      <c r="B288" s="137"/>
      <c r="C288" s="137"/>
      <c r="D288" s="137"/>
      <c r="E288" s="137"/>
      <c r="F288" s="137"/>
      <c r="G288" s="137"/>
      <c r="H288" s="139"/>
      <c r="I288" s="137"/>
      <c r="J288" s="137"/>
      <c r="K288" s="137"/>
      <c r="L288" s="137"/>
      <c r="M288" s="137"/>
      <c r="N288" s="137"/>
      <c r="O288" s="137"/>
      <c r="P288" s="137"/>
      <c r="Q288" s="140"/>
      <c r="R288" s="137"/>
      <c r="S288" s="137"/>
      <c r="T288" s="137"/>
      <c r="U288" s="137"/>
      <c r="V288" s="137"/>
      <c r="W288" s="137"/>
      <c r="X288" s="137"/>
      <c r="Y288" s="137"/>
      <c r="Z288" s="137"/>
      <c r="AA288" s="137"/>
      <c r="AB288" s="137"/>
      <c r="AC288" s="137"/>
      <c r="AD288" s="137"/>
      <c r="AE288" s="137"/>
      <c r="AF288" s="137"/>
      <c r="AG288" s="137"/>
      <c r="AH288" s="137"/>
      <c r="AI288" s="137"/>
      <c r="AJ288" s="137"/>
      <c r="AK288" s="137"/>
      <c r="AL288" s="137"/>
      <c r="AM288" s="137"/>
      <c r="AN288" s="137"/>
      <c r="AO288" s="137"/>
      <c r="AP288" s="137"/>
      <c r="AQ288" s="137"/>
      <c r="AR288" s="137"/>
      <c r="AS288" s="137"/>
    </row>
    <row r="289" ht="18.0" customHeight="1">
      <c r="A289" s="137"/>
      <c r="B289" s="137"/>
      <c r="C289" s="137"/>
      <c r="D289" s="137"/>
      <c r="E289" s="137"/>
      <c r="F289" s="137"/>
      <c r="G289" s="137"/>
      <c r="H289" s="139"/>
      <c r="I289" s="137"/>
      <c r="J289" s="137"/>
      <c r="K289" s="137"/>
      <c r="L289" s="137"/>
      <c r="M289" s="137"/>
      <c r="N289" s="137"/>
      <c r="O289" s="137"/>
      <c r="P289" s="137"/>
      <c r="Q289" s="140"/>
      <c r="R289" s="137"/>
      <c r="S289" s="137"/>
      <c r="T289" s="137"/>
      <c r="U289" s="137"/>
      <c r="V289" s="137"/>
      <c r="W289" s="137"/>
      <c r="X289" s="137"/>
      <c r="Y289" s="137"/>
      <c r="Z289" s="137"/>
      <c r="AA289" s="137"/>
      <c r="AB289" s="137"/>
      <c r="AC289" s="137"/>
      <c r="AD289" s="137"/>
      <c r="AE289" s="137"/>
      <c r="AF289" s="137"/>
      <c r="AG289" s="137"/>
      <c r="AH289" s="137"/>
      <c r="AI289" s="137"/>
      <c r="AJ289" s="137"/>
      <c r="AK289" s="137"/>
      <c r="AL289" s="137"/>
      <c r="AM289" s="137"/>
      <c r="AN289" s="137"/>
      <c r="AO289" s="137"/>
      <c r="AP289" s="137"/>
      <c r="AQ289" s="137"/>
      <c r="AR289" s="137"/>
      <c r="AS289" s="137"/>
    </row>
    <row r="290" ht="18.0" customHeight="1">
      <c r="A290" s="137"/>
      <c r="B290" s="137"/>
      <c r="C290" s="137"/>
      <c r="D290" s="137"/>
      <c r="E290" s="137"/>
      <c r="F290" s="137"/>
      <c r="G290" s="137"/>
      <c r="H290" s="139"/>
      <c r="I290" s="137"/>
      <c r="J290" s="137"/>
      <c r="K290" s="137"/>
      <c r="L290" s="137"/>
      <c r="M290" s="137"/>
      <c r="N290" s="137"/>
      <c r="O290" s="137"/>
      <c r="P290" s="137"/>
      <c r="Q290" s="140"/>
      <c r="R290" s="137"/>
      <c r="S290" s="137"/>
      <c r="T290" s="137"/>
      <c r="U290" s="137"/>
      <c r="V290" s="137"/>
      <c r="W290" s="137"/>
      <c r="X290" s="137"/>
      <c r="Y290" s="137"/>
      <c r="Z290" s="137"/>
      <c r="AA290" s="137"/>
      <c r="AB290" s="137"/>
      <c r="AC290" s="137"/>
      <c r="AD290" s="137"/>
      <c r="AE290" s="137"/>
      <c r="AF290" s="137"/>
      <c r="AG290" s="137"/>
      <c r="AH290" s="137"/>
      <c r="AI290" s="137"/>
      <c r="AJ290" s="137"/>
      <c r="AK290" s="137"/>
      <c r="AL290" s="137"/>
      <c r="AM290" s="137"/>
      <c r="AN290" s="137"/>
      <c r="AO290" s="137"/>
      <c r="AP290" s="137"/>
      <c r="AQ290" s="137"/>
      <c r="AR290" s="137"/>
      <c r="AS290" s="137"/>
    </row>
    <row r="291" ht="18.0" customHeight="1">
      <c r="A291" s="137"/>
      <c r="B291" s="137"/>
      <c r="C291" s="137"/>
      <c r="D291" s="137"/>
      <c r="E291" s="137"/>
      <c r="F291" s="137"/>
      <c r="G291" s="137"/>
      <c r="H291" s="139"/>
      <c r="I291" s="137"/>
      <c r="J291" s="137"/>
      <c r="K291" s="137"/>
      <c r="L291" s="137"/>
      <c r="M291" s="137"/>
      <c r="N291" s="137"/>
      <c r="O291" s="137"/>
      <c r="P291" s="137"/>
      <c r="Q291" s="140"/>
      <c r="R291" s="137"/>
      <c r="S291" s="137"/>
      <c r="T291" s="137"/>
      <c r="U291" s="137"/>
      <c r="V291" s="137"/>
      <c r="W291" s="137"/>
      <c r="X291" s="137"/>
      <c r="Y291" s="137"/>
      <c r="Z291" s="137"/>
      <c r="AA291" s="137"/>
      <c r="AB291" s="137"/>
      <c r="AC291" s="137"/>
      <c r="AD291" s="137"/>
      <c r="AE291" s="137"/>
      <c r="AF291" s="137"/>
      <c r="AG291" s="137"/>
      <c r="AH291" s="137"/>
      <c r="AI291" s="137"/>
      <c r="AJ291" s="137"/>
      <c r="AK291" s="137"/>
      <c r="AL291" s="137"/>
      <c r="AM291" s="137"/>
      <c r="AN291" s="137"/>
      <c r="AO291" s="137"/>
      <c r="AP291" s="137"/>
      <c r="AQ291" s="137"/>
      <c r="AR291" s="137"/>
      <c r="AS291" s="137"/>
    </row>
    <row r="292" ht="18.0" customHeight="1">
      <c r="A292" s="137"/>
      <c r="B292" s="137"/>
      <c r="C292" s="137"/>
      <c r="D292" s="137"/>
      <c r="E292" s="137"/>
      <c r="F292" s="137"/>
      <c r="G292" s="137"/>
      <c r="H292" s="139"/>
      <c r="I292" s="137"/>
      <c r="J292" s="137"/>
      <c r="K292" s="137"/>
      <c r="L292" s="137"/>
      <c r="M292" s="137"/>
      <c r="N292" s="137"/>
      <c r="O292" s="137"/>
      <c r="P292" s="137"/>
      <c r="Q292" s="140"/>
      <c r="R292" s="137"/>
      <c r="S292" s="137"/>
      <c r="T292" s="137"/>
      <c r="U292" s="137"/>
      <c r="V292" s="137"/>
      <c r="W292" s="137"/>
      <c r="X292" s="137"/>
      <c r="Y292" s="137"/>
      <c r="Z292" s="137"/>
      <c r="AA292" s="137"/>
      <c r="AB292" s="137"/>
      <c r="AC292" s="137"/>
      <c r="AD292" s="137"/>
      <c r="AE292" s="137"/>
      <c r="AF292" s="137"/>
      <c r="AG292" s="137"/>
      <c r="AH292" s="137"/>
      <c r="AI292" s="137"/>
      <c r="AJ292" s="137"/>
      <c r="AK292" s="137"/>
      <c r="AL292" s="137"/>
      <c r="AM292" s="137"/>
      <c r="AN292" s="137"/>
      <c r="AO292" s="137"/>
      <c r="AP292" s="137"/>
      <c r="AQ292" s="137"/>
      <c r="AR292" s="137"/>
      <c r="AS292" s="137"/>
    </row>
    <row r="293" ht="18.0" customHeight="1">
      <c r="A293" s="137"/>
      <c r="B293" s="137"/>
      <c r="C293" s="137"/>
      <c r="D293" s="137"/>
      <c r="E293" s="137"/>
      <c r="F293" s="137"/>
      <c r="G293" s="137"/>
      <c r="H293" s="139"/>
      <c r="I293" s="137"/>
      <c r="J293" s="137"/>
      <c r="K293" s="137"/>
      <c r="L293" s="137"/>
      <c r="M293" s="137"/>
      <c r="N293" s="137"/>
      <c r="O293" s="137"/>
      <c r="P293" s="137"/>
      <c r="Q293" s="140"/>
      <c r="R293" s="137"/>
      <c r="S293" s="137"/>
      <c r="T293" s="137"/>
      <c r="U293" s="137"/>
      <c r="V293" s="137"/>
      <c r="W293" s="137"/>
      <c r="X293" s="137"/>
      <c r="Y293" s="137"/>
      <c r="Z293" s="137"/>
      <c r="AA293" s="137"/>
      <c r="AB293" s="137"/>
      <c r="AC293" s="137"/>
      <c r="AD293" s="137"/>
      <c r="AE293" s="137"/>
      <c r="AF293" s="137"/>
      <c r="AG293" s="137"/>
      <c r="AH293" s="137"/>
      <c r="AI293" s="137"/>
      <c r="AJ293" s="137"/>
      <c r="AK293" s="137"/>
      <c r="AL293" s="137"/>
      <c r="AM293" s="137"/>
      <c r="AN293" s="137"/>
      <c r="AO293" s="137"/>
      <c r="AP293" s="137"/>
      <c r="AQ293" s="137"/>
      <c r="AR293" s="137"/>
      <c r="AS293" s="137"/>
    </row>
    <row r="294" ht="18.0" customHeight="1">
      <c r="A294" s="137"/>
      <c r="B294" s="137"/>
      <c r="C294" s="137"/>
      <c r="D294" s="137"/>
      <c r="E294" s="137"/>
      <c r="F294" s="137"/>
      <c r="G294" s="137"/>
      <c r="H294" s="139"/>
      <c r="I294" s="137"/>
      <c r="J294" s="137"/>
      <c r="K294" s="137"/>
      <c r="L294" s="137"/>
      <c r="M294" s="137"/>
      <c r="N294" s="137"/>
      <c r="O294" s="137"/>
      <c r="P294" s="137"/>
      <c r="Q294" s="140"/>
      <c r="R294" s="137"/>
      <c r="S294" s="137"/>
      <c r="T294" s="137"/>
      <c r="U294" s="137"/>
      <c r="V294" s="137"/>
      <c r="W294" s="137"/>
      <c r="X294" s="137"/>
      <c r="Y294" s="137"/>
      <c r="Z294" s="137"/>
      <c r="AA294" s="137"/>
      <c r="AB294" s="137"/>
      <c r="AC294" s="137"/>
      <c r="AD294" s="137"/>
      <c r="AE294" s="137"/>
      <c r="AF294" s="137"/>
      <c r="AG294" s="137"/>
      <c r="AH294" s="137"/>
      <c r="AI294" s="137"/>
      <c r="AJ294" s="137"/>
      <c r="AK294" s="137"/>
      <c r="AL294" s="137"/>
      <c r="AM294" s="137"/>
      <c r="AN294" s="137"/>
      <c r="AO294" s="137"/>
      <c r="AP294" s="137"/>
      <c r="AQ294" s="137"/>
      <c r="AR294" s="137"/>
      <c r="AS294" s="137"/>
    </row>
    <row r="295" ht="18.0" customHeight="1">
      <c r="A295" s="137"/>
      <c r="B295" s="137"/>
      <c r="C295" s="137"/>
      <c r="D295" s="137"/>
      <c r="E295" s="137"/>
      <c r="F295" s="137"/>
      <c r="G295" s="137"/>
      <c r="H295" s="139"/>
      <c r="I295" s="137"/>
      <c r="J295" s="137"/>
      <c r="K295" s="137"/>
      <c r="L295" s="137"/>
      <c r="M295" s="137"/>
      <c r="N295" s="137"/>
      <c r="O295" s="137"/>
      <c r="P295" s="137"/>
      <c r="Q295" s="140"/>
      <c r="R295" s="137"/>
      <c r="S295" s="137"/>
      <c r="T295" s="137"/>
      <c r="U295" s="137"/>
      <c r="V295" s="137"/>
      <c r="W295" s="137"/>
      <c r="X295" s="137"/>
      <c r="Y295" s="137"/>
      <c r="Z295" s="137"/>
      <c r="AA295" s="137"/>
      <c r="AB295" s="137"/>
      <c r="AC295" s="137"/>
      <c r="AD295" s="137"/>
      <c r="AE295" s="137"/>
      <c r="AF295" s="137"/>
      <c r="AG295" s="137"/>
      <c r="AH295" s="137"/>
      <c r="AI295" s="137"/>
      <c r="AJ295" s="137"/>
      <c r="AK295" s="137"/>
      <c r="AL295" s="137"/>
      <c r="AM295" s="137"/>
      <c r="AN295" s="137"/>
      <c r="AO295" s="137"/>
      <c r="AP295" s="137"/>
      <c r="AQ295" s="137"/>
      <c r="AR295" s="137"/>
      <c r="AS295" s="137"/>
    </row>
    <row r="296" ht="18.0" customHeight="1">
      <c r="A296" s="137"/>
      <c r="B296" s="137"/>
      <c r="C296" s="137"/>
      <c r="D296" s="137"/>
      <c r="E296" s="137"/>
      <c r="F296" s="137"/>
      <c r="G296" s="137"/>
      <c r="H296" s="139"/>
      <c r="I296" s="137"/>
      <c r="J296" s="137"/>
      <c r="K296" s="137"/>
      <c r="L296" s="137"/>
      <c r="M296" s="137"/>
      <c r="N296" s="137"/>
      <c r="O296" s="137"/>
      <c r="P296" s="137"/>
      <c r="Q296" s="140"/>
      <c r="R296" s="137"/>
      <c r="S296" s="137"/>
      <c r="T296" s="137"/>
      <c r="U296" s="137"/>
      <c r="V296" s="137"/>
      <c r="W296" s="137"/>
      <c r="X296" s="137"/>
      <c r="Y296" s="137"/>
      <c r="Z296" s="137"/>
      <c r="AA296" s="137"/>
      <c r="AB296" s="137"/>
      <c r="AC296" s="137"/>
      <c r="AD296" s="137"/>
      <c r="AE296" s="137"/>
      <c r="AF296" s="137"/>
      <c r="AG296" s="137"/>
      <c r="AH296" s="137"/>
      <c r="AI296" s="137"/>
      <c r="AJ296" s="137"/>
      <c r="AK296" s="137"/>
      <c r="AL296" s="137"/>
      <c r="AM296" s="137"/>
      <c r="AN296" s="137"/>
      <c r="AO296" s="137"/>
      <c r="AP296" s="137"/>
      <c r="AQ296" s="137"/>
      <c r="AR296" s="137"/>
      <c r="AS296" s="137"/>
    </row>
    <row r="297" ht="18.0" customHeight="1">
      <c r="A297" s="137"/>
      <c r="B297" s="137"/>
      <c r="C297" s="137"/>
      <c r="D297" s="137"/>
      <c r="E297" s="137"/>
      <c r="F297" s="137"/>
      <c r="G297" s="137"/>
      <c r="H297" s="139"/>
      <c r="I297" s="137"/>
      <c r="J297" s="137"/>
      <c r="K297" s="137"/>
      <c r="L297" s="137"/>
      <c r="M297" s="137"/>
      <c r="N297" s="137"/>
      <c r="O297" s="137"/>
      <c r="P297" s="137"/>
      <c r="Q297" s="140"/>
      <c r="R297" s="137"/>
      <c r="S297" s="137"/>
      <c r="T297" s="137"/>
      <c r="U297" s="137"/>
      <c r="V297" s="137"/>
      <c r="W297" s="137"/>
      <c r="X297" s="137"/>
      <c r="Y297" s="137"/>
      <c r="Z297" s="137"/>
      <c r="AA297" s="137"/>
      <c r="AB297" s="137"/>
      <c r="AC297" s="137"/>
      <c r="AD297" s="137"/>
      <c r="AE297" s="137"/>
      <c r="AF297" s="137"/>
      <c r="AG297" s="137"/>
      <c r="AH297" s="137"/>
      <c r="AI297" s="137"/>
      <c r="AJ297" s="137"/>
      <c r="AK297" s="137"/>
      <c r="AL297" s="137"/>
      <c r="AM297" s="137"/>
      <c r="AN297" s="137"/>
      <c r="AO297" s="137"/>
      <c r="AP297" s="137"/>
      <c r="AQ297" s="137"/>
      <c r="AR297" s="137"/>
      <c r="AS297" s="137"/>
    </row>
    <row r="298" ht="18.0" customHeight="1">
      <c r="A298" s="137"/>
      <c r="B298" s="137"/>
      <c r="C298" s="137"/>
      <c r="D298" s="137"/>
      <c r="E298" s="137"/>
      <c r="F298" s="137"/>
      <c r="G298" s="137"/>
      <c r="H298" s="139"/>
      <c r="I298" s="137"/>
      <c r="J298" s="137"/>
      <c r="K298" s="137"/>
      <c r="L298" s="137"/>
      <c r="M298" s="137"/>
      <c r="N298" s="137"/>
      <c r="O298" s="137"/>
      <c r="P298" s="137"/>
      <c r="Q298" s="140"/>
      <c r="R298" s="137"/>
      <c r="S298" s="137"/>
      <c r="T298" s="137"/>
      <c r="U298" s="137"/>
      <c r="V298" s="137"/>
      <c r="W298" s="137"/>
      <c r="X298" s="137"/>
      <c r="Y298" s="137"/>
      <c r="Z298" s="137"/>
      <c r="AA298" s="137"/>
      <c r="AB298" s="137"/>
      <c r="AC298" s="137"/>
      <c r="AD298" s="137"/>
      <c r="AE298" s="137"/>
      <c r="AF298" s="137"/>
      <c r="AG298" s="137"/>
      <c r="AH298" s="137"/>
      <c r="AI298" s="137"/>
      <c r="AJ298" s="137"/>
      <c r="AK298" s="137"/>
      <c r="AL298" s="137"/>
      <c r="AM298" s="137"/>
      <c r="AN298" s="137"/>
      <c r="AO298" s="137"/>
      <c r="AP298" s="137"/>
      <c r="AQ298" s="137"/>
      <c r="AR298" s="137"/>
      <c r="AS298" s="137"/>
    </row>
    <row r="299" ht="18.0" customHeight="1">
      <c r="A299" s="137"/>
      <c r="B299" s="137"/>
      <c r="C299" s="137"/>
      <c r="D299" s="137"/>
      <c r="E299" s="137"/>
      <c r="F299" s="137"/>
      <c r="G299" s="137"/>
      <c r="H299" s="139"/>
      <c r="I299" s="137"/>
      <c r="J299" s="137"/>
      <c r="K299" s="137"/>
      <c r="L299" s="137"/>
      <c r="M299" s="137"/>
      <c r="N299" s="137"/>
      <c r="O299" s="137"/>
      <c r="P299" s="137"/>
      <c r="Q299" s="140"/>
      <c r="R299" s="137"/>
      <c r="S299" s="137"/>
      <c r="T299" s="137"/>
      <c r="U299" s="137"/>
      <c r="V299" s="137"/>
      <c r="W299" s="137"/>
      <c r="X299" s="137"/>
      <c r="Y299" s="137"/>
      <c r="Z299" s="137"/>
      <c r="AA299" s="137"/>
      <c r="AB299" s="137"/>
      <c r="AC299" s="137"/>
      <c r="AD299" s="137"/>
      <c r="AE299" s="137"/>
      <c r="AF299" s="137"/>
      <c r="AG299" s="137"/>
      <c r="AH299" s="137"/>
      <c r="AI299" s="137"/>
      <c r="AJ299" s="137"/>
      <c r="AK299" s="137"/>
      <c r="AL299" s="137"/>
      <c r="AM299" s="137"/>
      <c r="AN299" s="137"/>
      <c r="AO299" s="137"/>
      <c r="AP299" s="137"/>
      <c r="AQ299" s="137"/>
      <c r="AR299" s="137"/>
      <c r="AS299" s="137"/>
    </row>
    <row r="300" ht="18.0" customHeight="1">
      <c r="A300" s="137"/>
      <c r="B300" s="137"/>
      <c r="C300" s="137"/>
      <c r="D300" s="137"/>
      <c r="E300" s="137"/>
      <c r="F300" s="137"/>
      <c r="G300" s="137"/>
      <c r="H300" s="139"/>
      <c r="I300" s="137"/>
      <c r="J300" s="137"/>
      <c r="K300" s="137"/>
      <c r="L300" s="137"/>
      <c r="M300" s="137"/>
      <c r="N300" s="137"/>
      <c r="O300" s="137"/>
      <c r="P300" s="137"/>
      <c r="Q300" s="140"/>
      <c r="R300" s="137"/>
      <c r="S300" s="137"/>
      <c r="T300" s="137"/>
      <c r="U300" s="137"/>
      <c r="V300" s="137"/>
      <c r="W300" s="137"/>
      <c r="X300" s="137"/>
      <c r="Y300" s="137"/>
      <c r="Z300" s="137"/>
      <c r="AA300" s="137"/>
      <c r="AB300" s="137"/>
      <c r="AC300" s="137"/>
      <c r="AD300" s="137"/>
      <c r="AE300" s="137"/>
      <c r="AF300" s="137"/>
      <c r="AG300" s="137"/>
      <c r="AH300" s="137"/>
      <c r="AI300" s="137"/>
      <c r="AJ300" s="137"/>
      <c r="AK300" s="137"/>
      <c r="AL300" s="137"/>
      <c r="AM300" s="137"/>
      <c r="AN300" s="137"/>
      <c r="AO300" s="137"/>
      <c r="AP300" s="137"/>
      <c r="AQ300" s="137"/>
      <c r="AR300" s="137"/>
      <c r="AS300" s="137"/>
    </row>
    <row r="301" ht="18.0" customHeight="1">
      <c r="A301" s="137"/>
      <c r="B301" s="137"/>
      <c r="C301" s="137"/>
      <c r="D301" s="137"/>
      <c r="E301" s="137"/>
      <c r="F301" s="137"/>
      <c r="G301" s="137"/>
      <c r="H301" s="139"/>
      <c r="I301" s="137"/>
      <c r="J301" s="137"/>
      <c r="K301" s="137"/>
      <c r="L301" s="137"/>
      <c r="M301" s="137"/>
      <c r="N301" s="137"/>
      <c r="O301" s="137"/>
      <c r="P301" s="137"/>
      <c r="Q301" s="140"/>
      <c r="R301" s="137"/>
      <c r="S301" s="137"/>
      <c r="T301" s="137"/>
      <c r="U301" s="137"/>
      <c r="V301" s="137"/>
      <c r="W301" s="137"/>
      <c r="X301" s="137"/>
      <c r="Y301" s="137"/>
      <c r="Z301" s="137"/>
      <c r="AA301" s="137"/>
      <c r="AB301" s="137"/>
      <c r="AC301" s="137"/>
      <c r="AD301" s="137"/>
      <c r="AE301" s="137"/>
      <c r="AF301" s="137"/>
      <c r="AG301" s="137"/>
      <c r="AH301" s="137"/>
      <c r="AI301" s="137"/>
      <c r="AJ301" s="137"/>
      <c r="AK301" s="137"/>
      <c r="AL301" s="137"/>
      <c r="AM301" s="137"/>
      <c r="AN301" s="137"/>
      <c r="AO301" s="137"/>
      <c r="AP301" s="137"/>
      <c r="AQ301" s="137"/>
      <c r="AR301" s="137"/>
      <c r="AS301" s="137"/>
    </row>
    <row r="302" ht="18.0" customHeight="1">
      <c r="A302" s="137"/>
      <c r="B302" s="137"/>
      <c r="C302" s="137"/>
      <c r="D302" s="137"/>
      <c r="E302" s="137"/>
      <c r="F302" s="137"/>
      <c r="G302" s="137"/>
      <c r="H302" s="139"/>
      <c r="I302" s="137"/>
      <c r="J302" s="137"/>
      <c r="K302" s="137"/>
      <c r="L302" s="137"/>
      <c r="M302" s="137"/>
      <c r="N302" s="137"/>
      <c r="O302" s="137"/>
      <c r="P302" s="137"/>
      <c r="Q302" s="140"/>
      <c r="R302" s="137"/>
      <c r="S302" s="137"/>
      <c r="T302" s="137"/>
      <c r="U302" s="137"/>
      <c r="V302" s="137"/>
      <c r="W302" s="137"/>
      <c r="X302" s="137"/>
      <c r="Y302" s="137"/>
      <c r="Z302" s="137"/>
      <c r="AA302" s="137"/>
      <c r="AB302" s="137"/>
      <c r="AC302" s="137"/>
      <c r="AD302" s="137"/>
      <c r="AE302" s="137"/>
      <c r="AF302" s="137"/>
      <c r="AG302" s="137"/>
      <c r="AH302" s="137"/>
      <c r="AI302" s="137"/>
      <c r="AJ302" s="137"/>
      <c r="AK302" s="137"/>
      <c r="AL302" s="137"/>
      <c r="AM302" s="137"/>
      <c r="AN302" s="137"/>
      <c r="AO302" s="137"/>
      <c r="AP302" s="137"/>
      <c r="AQ302" s="137"/>
      <c r="AR302" s="137"/>
      <c r="AS302" s="137"/>
    </row>
    <row r="303" ht="18.0" customHeight="1">
      <c r="A303" s="137"/>
      <c r="B303" s="137"/>
      <c r="C303" s="137"/>
      <c r="D303" s="137"/>
      <c r="E303" s="137"/>
      <c r="F303" s="137"/>
      <c r="G303" s="137"/>
      <c r="H303" s="139"/>
      <c r="I303" s="137"/>
      <c r="J303" s="137"/>
      <c r="K303" s="137"/>
      <c r="L303" s="137"/>
      <c r="M303" s="137"/>
      <c r="N303" s="137"/>
      <c r="O303" s="137"/>
      <c r="P303" s="137"/>
      <c r="Q303" s="140"/>
      <c r="R303" s="137"/>
      <c r="S303" s="137"/>
      <c r="T303" s="137"/>
      <c r="U303" s="137"/>
      <c r="V303" s="137"/>
      <c r="W303" s="137"/>
      <c r="X303" s="137"/>
      <c r="Y303" s="137"/>
      <c r="Z303" s="137"/>
      <c r="AA303" s="137"/>
      <c r="AB303" s="137"/>
      <c r="AC303" s="137"/>
      <c r="AD303" s="137"/>
      <c r="AE303" s="137"/>
      <c r="AF303" s="137"/>
      <c r="AG303" s="137"/>
      <c r="AH303" s="137"/>
      <c r="AI303" s="137"/>
      <c r="AJ303" s="137"/>
      <c r="AK303" s="137"/>
      <c r="AL303" s="137"/>
      <c r="AM303" s="137"/>
      <c r="AN303" s="137"/>
      <c r="AO303" s="137"/>
      <c r="AP303" s="137"/>
      <c r="AQ303" s="137"/>
      <c r="AR303" s="137"/>
      <c r="AS303" s="137"/>
    </row>
    <row r="304" ht="18.0" customHeight="1">
      <c r="A304" s="137"/>
      <c r="B304" s="137"/>
      <c r="C304" s="137"/>
      <c r="D304" s="137"/>
      <c r="E304" s="137"/>
      <c r="F304" s="137"/>
      <c r="G304" s="137"/>
      <c r="H304" s="139"/>
      <c r="I304" s="137"/>
      <c r="J304" s="137"/>
      <c r="K304" s="137"/>
      <c r="L304" s="137"/>
      <c r="M304" s="137"/>
      <c r="N304" s="137"/>
      <c r="O304" s="137"/>
      <c r="P304" s="137"/>
      <c r="Q304" s="140"/>
      <c r="R304" s="137"/>
      <c r="S304" s="137"/>
      <c r="T304" s="137"/>
      <c r="U304" s="137"/>
      <c r="V304" s="137"/>
      <c r="W304" s="137"/>
      <c r="X304" s="137"/>
      <c r="Y304" s="137"/>
      <c r="Z304" s="137"/>
      <c r="AA304" s="137"/>
      <c r="AB304" s="137"/>
      <c r="AC304" s="137"/>
      <c r="AD304" s="137"/>
      <c r="AE304" s="137"/>
      <c r="AF304" s="137"/>
      <c r="AG304" s="137"/>
      <c r="AH304" s="137"/>
      <c r="AI304" s="137"/>
      <c r="AJ304" s="137"/>
      <c r="AK304" s="137"/>
      <c r="AL304" s="137"/>
      <c r="AM304" s="137"/>
      <c r="AN304" s="137"/>
      <c r="AO304" s="137"/>
      <c r="AP304" s="137"/>
      <c r="AQ304" s="137"/>
      <c r="AR304" s="137"/>
      <c r="AS304" s="137"/>
    </row>
    <row r="305" ht="18.0" customHeight="1">
      <c r="A305" s="137"/>
      <c r="B305" s="137"/>
      <c r="C305" s="137"/>
      <c r="D305" s="137"/>
      <c r="E305" s="137"/>
      <c r="F305" s="137"/>
      <c r="G305" s="137"/>
      <c r="H305" s="139"/>
      <c r="I305" s="137"/>
      <c r="J305" s="137"/>
      <c r="K305" s="137"/>
      <c r="L305" s="137"/>
      <c r="M305" s="137"/>
      <c r="N305" s="137"/>
      <c r="O305" s="137"/>
      <c r="P305" s="137"/>
      <c r="Q305" s="140"/>
      <c r="R305" s="137"/>
      <c r="S305" s="137"/>
      <c r="T305" s="137"/>
      <c r="U305" s="137"/>
      <c r="V305" s="137"/>
      <c r="W305" s="137"/>
      <c r="X305" s="137"/>
      <c r="Y305" s="137"/>
      <c r="Z305" s="137"/>
      <c r="AA305" s="137"/>
      <c r="AB305" s="137"/>
      <c r="AC305" s="137"/>
      <c r="AD305" s="137"/>
      <c r="AE305" s="137"/>
      <c r="AF305" s="137"/>
      <c r="AG305" s="137"/>
      <c r="AH305" s="137"/>
      <c r="AI305" s="137"/>
      <c r="AJ305" s="137"/>
      <c r="AK305" s="137"/>
      <c r="AL305" s="137"/>
      <c r="AM305" s="137"/>
      <c r="AN305" s="137"/>
      <c r="AO305" s="137"/>
      <c r="AP305" s="137"/>
      <c r="AQ305" s="137"/>
      <c r="AR305" s="137"/>
      <c r="AS305" s="137"/>
    </row>
    <row r="306" ht="18.0" customHeight="1">
      <c r="A306" s="137"/>
      <c r="B306" s="137"/>
      <c r="C306" s="137"/>
      <c r="D306" s="137"/>
      <c r="E306" s="137"/>
      <c r="F306" s="137"/>
      <c r="G306" s="137"/>
      <c r="H306" s="139"/>
      <c r="I306" s="137"/>
      <c r="J306" s="137"/>
      <c r="K306" s="137"/>
      <c r="L306" s="137"/>
      <c r="M306" s="137"/>
      <c r="N306" s="137"/>
      <c r="O306" s="137"/>
      <c r="P306" s="137"/>
      <c r="Q306" s="140"/>
      <c r="R306" s="137"/>
      <c r="S306" s="137"/>
      <c r="T306" s="137"/>
      <c r="U306" s="137"/>
      <c r="V306" s="137"/>
      <c r="W306" s="137"/>
      <c r="X306" s="137"/>
      <c r="Y306" s="137"/>
      <c r="Z306" s="137"/>
      <c r="AA306" s="137"/>
      <c r="AB306" s="137"/>
      <c r="AC306" s="137"/>
      <c r="AD306" s="137"/>
      <c r="AE306" s="137"/>
      <c r="AF306" s="137"/>
      <c r="AG306" s="137"/>
      <c r="AH306" s="137"/>
      <c r="AI306" s="137"/>
      <c r="AJ306" s="137"/>
      <c r="AK306" s="137"/>
      <c r="AL306" s="137"/>
      <c r="AM306" s="137"/>
      <c r="AN306" s="137"/>
      <c r="AO306" s="137"/>
      <c r="AP306" s="137"/>
      <c r="AQ306" s="137"/>
      <c r="AR306" s="137"/>
      <c r="AS306" s="137"/>
    </row>
    <row r="307" ht="18.0" customHeight="1">
      <c r="A307" s="137"/>
      <c r="B307" s="137"/>
      <c r="C307" s="137"/>
      <c r="D307" s="137"/>
      <c r="E307" s="137"/>
      <c r="F307" s="137"/>
      <c r="G307" s="137"/>
      <c r="H307" s="139"/>
      <c r="I307" s="137"/>
      <c r="J307" s="137"/>
      <c r="K307" s="137"/>
      <c r="L307" s="137"/>
      <c r="M307" s="137"/>
      <c r="N307" s="137"/>
      <c r="O307" s="137"/>
      <c r="P307" s="137"/>
      <c r="Q307" s="140"/>
      <c r="R307" s="137"/>
      <c r="S307" s="137"/>
      <c r="T307" s="137"/>
      <c r="U307" s="137"/>
      <c r="V307" s="137"/>
      <c r="W307" s="137"/>
      <c r="X307" s="137"/>
      <c r="Y307" s="137"/>
      <c r="Z307" s="137"/>
      <c r="AA307" s="137"/>
      <c r="AB307" s="137"/>
      <c r="AC307" s="137"/>
      <c r="AD307" s="137"/>
      <c r="AE307" s="137"/>
      <c r="AF307" s="137"/>
      <c r="AG307" s="137"/>
      <c r="AH307" s="137"/>
      <c r="AI307" s="137"/>
      <c r="AJ307" s="137"/>
      <c r="AK307" s="137"/>
      <c r="AL307" s="137"/>
      <c r="AM307" s="137"/>
      <c r="AN307" s="137"/>
      <c r="AO307" s="137"/>
      <c r="AP307" s="137"/>
      <c r="AQ307" s="137"/>
      <c r="AR307" s="137"/>
      <c r="AS307" s="137"/>
    </row>
    <row r="308" ht="18.0" customHeight="1">
      <c r="A308" s="137"/>
      <c r="B308" s="137"/>
      <c r="C308" s="137"/>
      <c r="D308" s="137"/>
      <c r="E308" s="137"/>
      <c r="F308" s="137"/>
      <c r="G308" s="137"/>
      <c r="H308" s="139"/>
      <c r="I308" s="137"/>
      <c r="J308" s="137"/>
      <c r="K308" s="137"/>
      <c r="L308" s="137"/>
      <c r="M308" s="137"/>
      <c r="N308" s="137"/>
      <c r="O308" s="137"/>
      <c r="P308" s="137"/>
      <c r="Q308" s="140"/>
      <c r="R308" s="137"/>
      <c r="S308" s="137"/>
      <c r="T308" s="137"/>
      <c r="U308" s="137"/>
      <c r="V308" s="137"/>
      <c r="W308" s="137"/>
      <c r="X308" s="137"/>
      <c r="Y308" s="137"/>
      <c r="Z308" s="137"/>
      <c r="AA308" s="137"/>
      <c r="AB308" s="137"/>
      <c r="AC308" s="137"/>
      <c r="AD308" s="137"/>
      <c r="AE308" s="137"/>
      <c r="AF308" s="137"/>
      <c r="AG308" s="137"/>
      <c r="AH308" s="137"/>
      <c r="AI308" s="137"/>
      <c r="AJ308" s="137"/>
      <c r="AK308" s="137"/>
      <c r="AL308" s="137"/>
      <c r="AM308" s="137"/>
      <c r="AN308" s="137"/>
      <c r="AO308" s="137"/>
      <c r="AP308" s="137"/>
      <c r="AQ308" s="137"/>
      <c r="AR308" s="137"/>
      <c r="AS308" s="137"/>
    </row>
    <row r="309" ht="18.0" customHeight="1">
      <c r="A309" s="137"/>
      <c r="B309" s="137"/>
      <c r="C309" s="137"/>
      <c r="D309" s="137"/>
      <c r="E309" s="137"/>
      <c r="F309" s="137"/>
      <c r="G309" s="137"/>
      <c r="H309" s="139"/>
      <c r="I309" s="137"/>
      <c r="J309" s="137"/>
      <c r="K309" s="137"/>
      <c r="L309" s="137"/>
      <c r="M309" s="137"/>
      <c r="N309" s="137"/>
      <c r="O309" s="137"/>
      <c r="P309" s="137"/>
      <c r="Q309" s="140"/>
      <c r="R309" s="137"/>
      <c r="S309" s="137"/>
      <c r="T309" s="137"/>
      <c r="U309" s="137"/>
      <c r="V309" s="137"/>
      <c r="W309" s="137"/>
      <c r="X309" s="137"/>
      <c r="Y309" s="137"/>
      <c r="Z309" s="137"/>
      <c r="AA309" s="137"/>
      <c r="AB309" s="137"/>
      <c r="AC309" s="137"/>
      <c r="AD309" s="137"/>
      <c r="AE309" s="137"/>
      <c r="AF309" s="137"/>
      <c r="AG309" s="137"/>
      <c r="AH309" s="137"/>
      <c r="AI309" s="137"/>
      <c r="AJ309" s="137"/>
      <c r="AK309" s="137"/>
      <c r="AL309" s="137"/>
      <c r="AM309" s="137"/>
      <c r="AN309" s="137"/>
      <c r="AO309" s="137"/>
      <c r="AP309" s="137"/>
      <c r="AQ309" s="137"/>
      <c r="AR309" s="137"/>
      <c r="AS309" s="137"/>
    </row>
    <row r="310" ht="18.0" customHeight="1">
      <c r="A310" s="137"/>
      <c r="B310" s="137"/>
      <c r="C310" s="137"/>
      <c r="D310" s="137"/>
      <c r="E310" s="137"/>
      <c r="F310" s="137"/>
      <c r="G310" s="137"/>
      <c r="H310" s="139"/>
      <c r="I310" s="137"/>
      <c r="J310" s="137"/>
      <c r="K310" s="137"/>
      <c r="L310" s="137"/>
      <c r="M310" s="137"/>
      <c r="N310" s="137"/>
      <c r="O310" s="137"/>
      <c r="P310" s="137"/>
      <c r="Q310" s="140"/>
      <c r="R310" s="137"/>
      <c r="S310" s="137"/>
      <c r="T310" s="137"/>
      <c r="U310" s="137"/>
      <c r="V310" s="137"/>
      <c r="W310" s="137"/>
      <c r="X310" s="137"/>
      <c r="Y310" s="137"/>
      <c r="Z310" s="137"/>
      <c r="AA310" s="137"/>
      <c r="AB310" s="137"/>
      <c r="AC310" s="137"/>
      <c r="AD310" s="137"/>
      <c r="AE310" s="137"/>
      <c r="AF310" s="137"/>
      <c r="AG310" s="137"/>
      <c r="AH310" s="137"/>
      <c r="AI310" s="137"/>
      <c r="AJ310" s="137"/>
      <c r="AK310" s="137"/>
      <c r="AL310" s="137"/>
      <c r="AM310" s="137"/>
      <c r="AN310" s="137"/>
      <c r="AO310" s="137"/>
      <c r="AP310" s="137"/>
      <c r="AQ310" s="137"/>
      <c r="AR310" s="137"/>
      <c r="AS310" s="137"/>
    </row>
    <row r="311" ht="18.0" customHeight="1">
      <c r="A311" s="137"/>
      <c r="B311" s="137"/>
      <c r="C311" s="137"/>
      <c r="D311" s="137"/>
      <c r="E311" s="137"/>
      <c r="F311" s="137"/>
      <c r="G311" s="137"/>
      <c r="H311" s="139"/>
      <c r="I311" s="137"/>
      <c r="J311" s="137"/>
      <c r="K311" s="137"/>
      <c r="L311" s="137"/>
      <c r="M311" s="137"/>
      <c r="N311" s="137"/>
      <c r="O311" s="137"/>
      <c r="P311" s="137"/>
      <c r="Q311" s="140"/>
      <c r="R311" s="137"/>
      <c r="S311" s="137"/>
      <c r="T311" s="137"/>
      <c r="U311" s="137"/>
      <c r="V311" s="137"/>
      <c r="W311" s="137"/>
      <c r="X311" s="137"/>
      <c r="Y311" s="137"/>
      <c r="Z311" s="137"/>
      <c r="AA311" s="137"/>
      <c r="AB311" s="137"/>
      <c r="AC311" s="137"/>
      <c r="AD311" s="137"/>
      <c r="AE311" s="137"/>
      <c r="AF311" s="137"/>
      <c r="AG311" s="137"/>
      <c r="AH311" s="137"/>
      <c r="AI311" s="137"/>
      <c r="AJ311" s="137"/>
      <c r="AK311" s="137"/>
      <c r="AL311" s="137"/>
      <c r="AM311" s="137"/>
      <c r="AN311" s="137"/>
      <c r="AO311" s="137"/>
      <c r="AP311" s="137"/>
      <c r="AQ311" s="137"/>
      <c r="AR311" s="137"/>
      <c r="AS311" s="137"/>
    </row>
    <row r="312" ht="18.0" customHeight="1">
      <c r="A312" s="137"/>
      <c r="B312" s="137"/>
      <c r="C312" s="137"/>
      <c r="D312" s="137"/>
      <c r="E312" s="137"/>
      <c r="F312" s="137"/>
      <c r="G312" s="137"/>
      <c r="H312" s="139"/>
      <c r="I312" s="137"/>
      <c r="J312" s="137"/>
      <c r="K312" s="137"/>
      <c r="L312" s="137"/>
      <c r="M312" s="137"/>
      <c r="N312" s="137"/>
      <c r="O312" s="137"/>
      <c r="P312" s="137"/>
      <c r="Q312" s="140"/>
      <c r="R312" s="137"/>
      <c r="S312" s="137"/>
      <c r="T312" s="137"/>
      <c r="U312" s="137"/>
      <c r="V312" s="137"/>
      <c r="W312" s="137"/>
      <c r="X312" s="137"/>
      <c r="Y312" s="137"/>
      <c r="Z312" s="137"/>
      <c r="AA312" s="137"/>
      <c r="AB312" s="137"/>
      <c r="AC312" s="137"/>
      <c r="AD312" s="137"/>
      <c r="AE312" s="137"/>
      <c r="AF312" s="137"/>
      <c r="AG312" s="137"/>
      <c r="AH312" s="137"/>
      <c r="AI312" s="137"/>
      <c r="AJ312" s="137"/>
      <c r="AK312" s="137"/>
      <c r="AL312" s="137"/>
      <c r="AM312" s="137"/>
      <c r="AN312" s="137"/>
      <c r="AO312" s="137"/>
      <c r="AP312" s="137"/>
      <c r="AQ312" s="137"/>
      <c r="AR312" s="137"/>
      <c r="AS312" s="137"/>
    </row>
    <row r="313" ht="18.0" customHeight="1">
      <c r="A313" s="137"/>
      <c r="B313" s="137"/>
      <c r="C313" s="137"/>
      <c r="D313" s="137"/>
      <c r="E313" s="137"/>
      <c r="F313" s="137"/>
      <c r="G313" s="137"/>
      <c r="H313" s="139"/>
      <c r="I313" s="137"/>
      <c r="J313" s="137"/>
      <c r="K313" s="137"/>
      <c r="L313" s="137"/>
      <c r="M313" s="137"/>
      <c r="N313" s="137"/>
      <c r="O313" s="137"/>
      <c r="P313" s="137"/>
      <c r="Q313" s="140"/>
      <c r="R313" s="137"/>
      <c r="S313" s="137"/>
      <c r="T313" s="137"/>
      <c r="U313" s="137"/>
      <c r="V313" s="137"/>
      <c r="W313" s="137"/>
      <c r="X313" s="137"/>
      <c r="Y313" s="137"/>
      <c r="Z313" s="137"/>
      <c r="AA313" s="137"/>
      <c r="AB313" s="137"/>
      <c r="AC313" s="137"/>
      <c r="AD313" s="137"/>
      <c r="AE313" s="137"/>
      <c r="AF313" s="137"/>
      <c r="AG313" s="137"/>
      <c r="AH313" s="137"/>
      <c r="AI313" s="137"/>
      <c r="AJ313" s="137"/>
      <c r="AK313" s="137"/>
      <c r="AL313" s="137"/>
      <c r="AM313" s="137"/>
      <c r="AN313" s="137"/>
      <c r="AO313" s="137"/>
      <c r="AP313" s="137"/>
      <c r="AQ313" s="137"/>
      <c r="AR313" s="137"/>
      <c r="AS313" s="137"/>
    </row>
    <row r="314" ht="18.0" customHeight="1">
      <c r="A314" s="137"/>
      <c r="B314" s="137"/>
      <c r="C314" s="137"/>
      <c r="D314" s="137"/>
      <c r="E314" s="137"/>
      <c r="F314" s="137"/>
      <c r="G314" s="137"/>
      <c r="H314" s="139"/>
      <c r="I314" s="137"/>
      <c r="J314" s="137"/>
      <c r="K314" s="137"/>
      <c r="L314" s="137"/>
      <c r="M314" s="137"/>
      <c r="N314" s="137"/>
      <c r="O314" s="137"/>
      <c r="P314" s="137"/>
      <c r="Q314" s="140"/>
      <c r="R314" s="137"/>
      <c r="S314" s="137"/>
      <c r="T314" s="137"/>
      <c r="U314" s="137"/>
      <c r="V314" s="137"/>
      <c r="W314" s="137"/>
      <c r="X314" s="137"/>
      <c r="Y314" s="137"/>
      <c r="Z314" s="137"/>
      <c r="AA314" s="137"/>
      <c r="AB314" s="137"/>
      <c r="AC314" s="137"/>
      <c r="AD314" s="137"/>
      <c r="AE314" s="137"/>
      <c r="AF314" s="137"/>
      <c r="AG314" s="137"/>
      <c r="AH314" s="137"/>
      <c r="AI314" s="137"/>
      <c r="AJ314" s="137"/>
      <c r="AK314" s="137"/>
      <c r="AL314" s="137"/>
      <c r="AM314" s="137"/>
      <c r="AN314" s="137"/>
      <c r="AO314" s="137"/>
      <c r="AP314" s="137"/>
      <c r="AQ314" s="137"/>
      <c r="AR314" s="137"/>
      <c r="AS314" s="137"/>
    </row>
    <row r="315" ht="18.0" customHeight="1">
      <c r="A315" s="137"/>
      <c r="B315" s="137"/>
      <c r="C315" s="137"/>
      <c r="D315" s="137"/>
      <c r="E315" s="137"/>
      <c r="F315" s="137"/>
      <c r="G315" s="137"/>
      <c r="H315" s="139"/>
      <c r="I315" s="137"/>
      <c r="J315" s="137"/>
      <c r="K315" s="137"/>
      <c r="L315" s="137"/>
      <c r="M315" s="137"/>
      <c r="N315" s="137"/>
      <c r="O315" s="137"/>
      <c r="P315" s="137"/>
      <c r="Q315" s="140"/>
      <c r="R315" s="137"/>
      <c r="S315" s="137"/>
      <c r="T315" s="137"/>
      <c r="U315" s="137"/>
      <c r="V315" s="137"/>
      <c r="W315" s="137"/>
      <c r="X315" s="137"/>
      <c r="Y315" s="137"/>
      <c r="Z315" s="137"/>
      <c r="AA315" s="137"/>
      <c r="AB315" s="137"/>
      <c r="AC315" s="137"/>
      <c r="AD315" s="137"/>
      <c r="AE315" s="137"/>
      <c r="AF315" s="137"/>
      <c r="AG315" s="137"/>
      <c r="AH315" s="137"/>
      <c r="AI315" s="137"/>
      <c r="AJ315" s="137"/>
      <c r="AK315" s="137"/>
      <c r="AL315" s="137"/>
      <c r="AM315" s="137"/>
      <c r="AN315" s="137"/>
      <c r="AO315" s="137"/>
      <c r="AP315" s="137"/>
      <c r="AQ315" s="137"/>
      <c r="AR315" s="137"/>
      <c r="AS315" s="137"/>
    </row>
    <row r="316" ht="18.0" customHeight="1">
      <c r="A316" s="137"/>
      <c r="B316" s="137"/>
      <c r="C316" s="137"/>
      <c r="D316" s="137"/>
      <c r="E316" s="137"/>
      <c r="F316" s="137"/>
      <c r="G316" s="137"/>
      <c r="H316" s="139"/>
      <c r="I316" s="137"/>
      <c r="J316" s="137"/>
      <c r="K316" s="137"/>
      <c r="L316" s="137"/>
      <c r="M316" s="137"/>
      <c r="N316" s="137"/>
      <c r="O316" s="137"/>
      <c r="P316" s="137"/>
      <c r="Q316" s="140"/>
      <c r="R316" s="137"/>
      <c r="S316" s="137"/>
      <c r="T316" s="137"/>
      <c r="U316" s="137"/>
      <c r="V316" s="137"/>
      <c r="W316" s="137"/>
      <c r="X316" s="137"/>
      <c r="Y316" s="137"/>
      <c r="Z316" s="137"/>
      <c r="AA316" s="137"/>
      <c r="AB316" s="137"/>
      <c r="AC316" s="137"/>
      <c r="AD316" s="137"/>
      <c r="AE316" s="137"/>
      <c r="AF316" s="137"/>
      <c r="AG316" s="137"/>
      <c r="AH316" s="137"/>
      <c r="AI316" s="137"/>
      <c r="AJ316" s="137"/>
      <c r="AK316" s="137"/>
      <c r="AL316" s="137"/>
      <c r="AM316" s="137"/>
      <c r="AN316" s="137"/>
      <c r="AO316" s="137"/>
      <c r="AP316" s="137"/>
      <c r="AQ316" s="137"/>
      <c r="AR316" s="137"/>
      <c r="AS316" s="137"/>
    </row>
    <row r="317" ht="18.0" customHeight="1">
      <c r="A317" s="137"/>
      <c r="B317" s="137"/>
      <c r="C317" s="137"/>
      <c r="D317" s="137"/>
      <c r="E317" s="137"/>
      <c r="F317" s="137"/>
      <c r="G317" s="137"/>
      <c r="H317" s="139"/>
      <c r="I317" s="137"/>
      <c r="J317" s="137"/>
      <c r="K317" s="137"/>
      <c r="L317" s="137"/>
      <c r="M317" s="137"/>
      <c r="N317" s="137"/>
      <c r="O317" s="137"/>
      <c r="P317" s="137"/>
      <c r="Q317" s="140"/>
      <c r="R317" s="137"/>
      <c r="S317" s="137"/>
      <c r="T317" s="137"/>
      <c r="U317" s="137"/>
      <c r="V317" s="137"/>
      <c r="W317" s="137"/>
      <c r="X317" s="137"/>
      <c r="Y317" s="137"/>
      <c r="Z317" s="137"/>
      <c r="AA317" s="137"/>
      <c r="AB317" s="137"/>
      <c r="AC317" s="137"/>
      <c r="AD317" s="137"/>
      <c r="AE317" s="137"/>
      <c r="AF317" s="137"/>
      <c r="AG317" s="137"/>
      <c r="AH317" s="137"/>
      <c r="AI317" s="137"/>
      <c r="AJ317" s="137"/>
      <c r="AK317" s="137"/>
      <c r="AL317" s="137"/>
      <c r="AM317" s="137"/>
      <c r="AN317" s="137"/>
      <c r="AO317" s="137"/>
      <c r="AP317" s="137"/>
      <c r="AQ317" s="137"/>
      <c r="AR317" s="137"/>
      <c r="AS317" s="137"/>
    </row>
    <row r="318" ht="18.0" customHeight="1">
      <c r="A318" s="137"/>
      <c r="B318" s="137"/>
      <c r="C318" s="137"/>
      <c r="D318" s="137"/>
      <c r="E318" s="137"/>
      <c r="F318" s="137"/>
      <c r="G318" s="137"/>
      <c r="H318" s="139"/>
      <c r="I318" s="137"/>
      <c r="J318" s="137"/>
      <c r="K318" s="137"/>
      <c r="L318" s="137"/>
      <c r="M318" s="137"/>
      <c r="N318" s="137"/>
      <c r="O318" s="137"/>
      <c r="P318" s="137"/>
      <c r="Q318" s="140"/>
      <c r="R318" s="137"/>
      <c r="S318" s="137"/>
      <c r="T318" s="137"/>
      <c r="U318" s="137"/>
      <c r="V318" s="137"/>
      <c r="W318" s="137"/>
      <c r="X318" s="137"/>
      <c r="Y318" s="137"/>
      <c r="Z318" s="137"/>
      <c r="AA318" s="137"/>
      <c r="AB318" s="137"/>
      <c r="AC318" s="137"/>
      <c r="AD318" s="137"/>
      <c r="AE318" s="137"/>
      <c r="AF318" s="137"/>
      <c r="AG318" s="137"/>
      <c r="AH318" s="137"/>
      <c r="AI318" s="137"/>
      <c r="AJ318" s="137"/>
      <c r="AK318" s="137"/>
      <c r="AL318" s="137"/>
      <c r="AM318" s="137"/>
      <c r="AN318" s="137"/>
      <c r="AO318" s="137"/>
      <c r="AP318" s="137"/>
      <c r="AQ318" s="137"/>
      <c r="AR318" s="137"/>
      <c r="AS318" s="137"/>
    </row>
    <row r="319" ht="18.0" customHeight="1">
      <c r="A319" s="137"/>
      <c r="B319" s="137"/>
      <c r="C319" s="137"/>
      <c r="D319" s="137"/>
      <c r="E319" s="137"/>
      <c r="F319" s="137"/>
      <c r="G319" s="137"/>
      <c r="H319" s="139"/>
      <c r="I319" s="137"/>
      <c r="J319" s="137"/>
      <c r="K319" s="137"/>
      <c r="L319" s="137"/>
      <c r="M319" s="137"/>
      <c r="N319" s="137"/>
      <c r="O319" s="137"/>
      <c r="P319" s="137"/>
      <c r="Q319" s="140"/>
      <c r="R319" s="137"/>
      <c r="S319" s="137"/>
      <c r="T319" s="137"/>
      <c r="U319" s="137"/>
      <c r="V319" s="137"/>
      <c r="W319" s="137"/>
      <c r="X319" s="137"/>
      <c r="Y319" s="137"/>
      <c r="Z319" s="137"/>
      <c r="AA319" s="137"/>
      <c r="AB319" s="137"/>
      <c r="AC319" s="137"/>
      <c r="AD319" s="137"/>
      <c r="AE319" s="137"/>
      <c r="AF319" s="137"/>
      <c r="AG319" s="137"/>
      <c r="AH319" s="137"/>
      <c r="AI319" s="137"/>
      <c r="AJ319" s="137"/>
      <c r="AK319" s="137"/>
      <c r="AL319" s="137"/>
      <c r="AM319" s="137"/>
      <c r="AN319" s="137"/>
      <c r="AO319" s="137"/>
      <c r="AP319" s="137"/>
      <c r="AQ319" s="137"/>
      <c r="AR319" s="137"/>
      <c r="AS319" s="137"/>
    </row>
    <row r="320" ht="18.0" customHeight="1">
      <c r="A320" s="137"/>
      <c r="B320" s="137"/>
      <c r="C320" s="137"/>
      <c r="D320" s="137"/>
      <c r="E320" s="137"/>
      <c r="F320" s="137"/>
      <c r="G320" s="137"/>
      <c r="H320" s="139"/>
      <c r="I320" s="137"/>
      <c r="J320" s="137"/>
      <c r="K320" s="137"/>
      <c r="L320" s="137"/>
      <c r="M320" s="137"/>
      <c r="N320" s="137"/>
      <c r="O320" s="137"/>
      <c r="P320" s="137"/>
      <c r="Q320" s="140"/>
      <c r="R320" s="137"/>
      <c r="S320" s="137"/>
      <c r="T320" s="137"/>
      <c r="U320" s="137"/>
      <c r="V320" s="137"/>
      <c r="W320" s="137"/>
      <c r="X320" s="137"/>
      <c r="Y320" s="137"/>
      <c r="Z320" s="137"/>
      <c r="AA320" s="137"/>
      <c r="AB320" s="137"/>
      <c r="AC320" s="137"/>
      <c r="AD320" s="137"/>
      <c r="AE320" s="137"/>
      <c r="AF320" s="137"/>
      <c r="AG320" s="137"/>
      <c r="AH320" s="137"/>
      <c r="AI320" s="137"/>
      <c r="AJ320" s="137"/>
      <c r="AK320" s="137"/>
      <c r="AL320" s="137"/>
      <c r="AM320" s="137"/>
      <c r="AN320" s="137"/>
      <c r="AO320" s="137"/>
      <c r="AP320" s="137"/>
      <c r="AQ320" s="137"/>
      <c r="AR320" s="137"/>
      <c r="AS320" s="137"/>
    </row>
    <row r="321" ht="18.0" customHeight="1">
      <c r="A321" s="137"/>
      <c r="B321" s="137"/>
      <c r="C321" s="137"/>
      <c r="D321" s="137"/>
      <c r="E321" s="137"/>
      <c r="F321" s="137"/>
      <c r="G321" s="137"/>
      <c r="H321" s="139"/>
      <c r="I321" s="137"/>
      <c r="J321" s="137"/>
      <c r="K321" s="137"/>
      <c r="L321" s="137"/>
      <c r="M321" s="137"/>
      <c r="N321" s="137"/>
      <c r="O321" s="137"/>
      <c r="P321" s="137"/>
      <c r="Q321" s="140"/>
      <c r="R321" s="137"/>
      <c r="S321" s="137"/>
      <c r="T321" s="137"/>
      <c r="U321" s="137"/>
      <c r="V321" s="137"/>
      <c r="W321" s="137"/>
      <c r="X321" s="137"/>
      <c r="Y321" s="137"/>
      <c r="Z321" s="137"/>
      <c r="AA321" s="137"/>
      <c r="AB321" s="137"/>
      <c r="AC321" s="137"/>
      <c r="AD321" s="137"/>
      <c r="AE321" s="137"/>
      <c r="AF321" s="137"/>
      <c r="AG321" s="137"/>
      <c r="AH321" s="137"/>
      <c r="AI321" s="137"/>
      <c r="AJ321" s="137"/>
      <c r="AK321" s="137"/>
      <c r="AL321" s="137"/>
      <c r="AM321" s="137"/>
      <c r="AN321" s="137"/>
      <c r="AO321" s="137"/>
      <c r="AP321" s="137"/>
      <c r="AQ321" s="137"/>
      <c r="AR321" s="137"/>
      <c r="AS321" s="137"/>
    </row>
    <row r="322" ht="18.0" customHeight="1">
      <c r="A322" s="137"/>
      <c r="B322" s="137"/>
      <c r="C322" s="137"/>
      <c r="D322" s="137"/>
      <c r="E322" s="137"/>
      <c r="F322" s="137"/>
      <c r="G322" s="137"/>
      <c r="H322" s="139"/>
      <c r="I322" s="137"/>
      <c r="J322" s="137"/>
      <c r="K322" s="137"/>
      <c r="L322" s="137"/>
      <c r="M322" s="137"/>
      <c r="N322" s="137"/>
      <c r="O322" s="137"/>
      <c r="P322" s="137"/>
      <c r="Q322" s="140"/>
      <c r="R322" s="137"/>
      <c r="S322" s="137"/>
      <c r="T322" s="137"/>
      <c r="U322" s="137"/>
      <c r="V322" s="137"/>
      <c r="W322" s="137"/>
      <c r="X322" s="137"/>
      <c r="Y322" s="137"/>
      <c r="Z322" s="137"/>
      <c r="AA322" s="137"/>
      <c r="AB322" s="137"/>
      <c r="AC322" s="137"/>
      <c r="AD322" s="137"/>
      <c r="AE322" s="137"/>
      <c r="AF322" s="137"/>
      <c r="AG322" s="137"/>
      <c r="AH322" s="137"/>
      <c r="AI322" s="137"/>
      <c r="AJ322" s="137"/>
      <c r="AK322" s="137"/>
      <c r="AL322" s="137"/>
      <c r="AM322" s="137"/>
      <c r="AN322" s="137"/>
      <c r="AO322" s="137"/>
      <c r="AP322" s="137"/>
      <c r="AQ322" s="137"/>
      <c r="AR322" s="137"/>
      <c r="AS322" s="137"/>
    </row>
    <row r="323" ht="18.0" customHeight="1">
      <c r="A323" s="137"/>
      <c r="B323" s="137"/>
      <c r="C323" s="137"/>
      <c r="D323" s="137"/>
      <c r="E323" s="137"/>
      <c r="F323" s="137"/>
      <c r="G323" s="137"/>
      <c r="H323" s="139"/>
      <c r="I323" s="137"/>
      <c r="J323" s="137"/>
      <c r="K323" s="137"/>
      <c r="L323" s="137"/>
      <c r="M323" s="137"/>
      <c r="N323" s="137"/>
      <c r="O323" s="137"/>
      <c r="P323" s="137"/>
      <c r="Q323" s="140"/>
      <c r="R323" s="137"/>
      <c r="S323" s="137"/>
      <c r="T323" s="137"/>
      <c r="U323" s="137"/>
      <c r="V323" s="137"/>
      <c r="W323" s="137"/>
      <c r="X323" s="137"/>
      <c r="Y323" s="137"/>
      <c r="Z323" s="137"/>
      <c r="AA323" s="137"/>
      <c r="AB323" s="137"/>
      <c r="AC323" s="137"/>
      <c r="AD323" s="137"/>
      <c r="AE323" s="137"/>
      <c r="AF323" s="137"/>
      <c r="AG323" s="137"/>
      <c r="AH323" s="137"/>
      <c r="AI323" s="137"/>
      <c r="AJ323" s="137"/>
      <c r="AK323" s="137"/>
      <c r="AL323" s="137"/>
      <c r="AM323" s="137"/>
      <c r="AN323" s="137"/>
      <c r="AO323" s="137"/>
      <c r="AP323" s="137"/>
      <c r="AQ323" s="137"/>
      <c r="AR323" s="137"/>
      <c r="AS323" s="137"/>
    </row>
    <row r="324" ht="18.0" customHeight="1">
      <c r="A324" s="137"/>
      <c r="B324" s="137"/>
      <c r="C324" s="137"/>
      <c r="D324" s="137"/>
      <c r="E324" s="137"/>
      <c r="F324" s="137"/>
      <c r="G324" s="137"/>
      <c r="H324" s="139"/>
      <c r="I324" s="137"/>
      <c r="J324" s="137"/>
      <c r="K324" s="137"/>
      <c r="L324" s="137"/>
      <c r="M324" s="137"/>
      <c r="N324" s="137"/>
      <c r="O324" s="137"/>
      <c r="P324" s="137"/>
      <c r="Q324" s="140"/>
      <c r="R324" s="137"/>
      <c r="S324" s="137"/>
      <c r="T324" s="137"/>
      <c r="U324" s="137"/>
      <c r="V324" s="137"/>
      <c r="W324" s="137"/>
      <c r="X324" s="137"/>
      <c r="Y324" s="137"/>
      <c r="Z324" s="137"/>
      <c r="AA324" s="137"/>
      <c r="AB324" s="137"/>
      <c r="AC324" s="137"/>
      <c r="AD324" s="137"/>
      <c r="AE324" s="137"/>
      <c r="AF324" s="137"/>
      <c r="AG324" s="137"/>
      <c r="AH324" s="137"/>
      <c r="AI324" s="137"/>
      <c r="AJ324" s="137"/>
      <c r="AK324" s="137"/>
      <c r="AL324" s="137"/>
      <c r="AM324" s="137"/>
      <c r="AN324" s="137"/>
      <c r="AO324" s="137"/>
      <c r="AP324" s="137"/>
      <c r="AQ324" s="137"/>
      <c r="AR324" s="137"/>
      <c r="AS324" s="137"/>
    </row>
    <row r="325" ht="18.0" customHeight="1">
      <c r="A325" s="137"/>
      <c r="B325" s="137"/>
      <c r="C325" s="137"/>
      <c r="D325" s="137"/>
      <c r="E325" s="137"/>
      <c r="F325" s="137"/>
      <c r="G325" s="137"/>
      <c r="H325" s="139"/>
      <c r="I325" s="137"/>
      <c r="J325" s="137"/>
      <c r="K325" s="137"/>
      <c r="L325" s="137"/>
      <c r="M325" s="137"/>
      <c r="N325" s="137"/>
      <c r="O325" s="137"/>
      <c r="P325" s="137"/>
      <c r="Q325" s="140"/>
      <c r="R325" s="137"/>
      <c r="S325" s="137"/>
      <c r="T325" s="137"/>
      <c r="U325" s="137"/>
      <c r="V325" s="137"/>
      <c r="W325" s="137"/>
      <c r="X325" s="137"/>
      <c r="Y325" s="137"/>
      <c r="Z325" s="137"/>
      <c r="AA325" s="137"/>
      <c r="AB325" s="137"/>
      <c r="AC325" s="137"/>
      <c r="AD325" s="137"/>
      <c r="AE325" s="137"/>
      <c r="AF325" s="137"/>
      <c r="AG325" s="137"/>
      <c r="AH325" s="137"/>
      <c r="AI325" s="137"/>
      <c r="AJ325" s="137"/>
      <c r="AK325" s="137"/>
      <c r="AL325" s="137"/>
      <c r="AM325" s="137"/>
      <c r="AN325" s="137"/>
      <c r="AO325" s="137"/>
      <c r="AP325" s="137"/>
      <c r="AQ325" s="137"/>
      <c r="AR325" s="137"/>
      <c r="AS325" s="137"/>
    </row>
    <row r="326" ht="18.0" customHeight="1">
      <c r="A326" s="137"/>
      <c r="B326" s="137"/>
      <c r="C326" s="137"/>
      <c r="D326" s="137"/>
      <c r="E326" s="137"/>
      <c r="F326" s="137"/>
      <c r="G326" s="137"/>
      <c r="H326" s="139"/>
      <c r="I326" s="137"/>
      <c r="J326" s="137"/>
      <c r="K326" s="137"/>
      <c r="L326" s="137"/>
      <c r="M326" s="137"/>
      <c r="N326" s="137"/>
      <c r="O326" s="137"/>
      <c r="P326" s="137"/>
      <c r="Q326" s="140"/>
      <c r="R326" s="137"/>
      <c r="S326" s="137"/>
      <c r="T326" s="137"/>
      <c r="U326" s="137"/>
      <c r="V326" s="137"/>
      <c r="W326" s="137"/>
      <c r="X326" s="137"/>
      <c r="Y326" s="137"/>
      <c r="Z326" s="137"/>
      <c r="AA326" s="137"/>
      <c r="AB326" s="137"/>
      <c r="AC326" s="137"/>
      <c r="AD326" s="137"/>
      <c r="AE326" s="137"/>
      <c r="AF326" s="137"/>
      <c r="AG326" s="137"/>
      <c r="AH326" s="137"/>
      <c r="AI326" s="137"/>
      <c r="AJ326" s="137"/>
      <c r="AK326" s="137"/>
      <c r="AL326" s="137"/>
      <c r="AM326" s="137"/>
      <c r="AN326" s="137"/>
      <c r="AO326" s="137"/>
      <c r="AP326" s="137"/>
      <c r="AQ326" s="137"/>
      <c r="AR326" s="137"/>
      <c r="AS326" s="137"/>
    </row>
    <row r="327" ht="18.0" customHeight="1">
      <c r="A327" s="137"/>
      <c r="B327" s="137"/>
      <c r="C327" s="137"/>
      <c r="D327" s="137"/>
      <c r="E327" s="137"/>
      <c r="F327" s="137"/>
      <c r="G327" s="137"/>
      <c r="H327" s="139"/>
      <c r="I327" s="137"/>
      <c r="J327" s="137"/>
      <c r="K327" s="137"/>
      <c r="L327" s="137"/>
      <c r="M327" s="137"/>
      <c r="N327" s="137"/>
      <c r="O327" s="137"/>
      <c r="P327" s="137"/>
      <c r="Q327" s="140"/>
      <c r="R327" s="137"/>
      <c r="S327" s="137"/>
      <c r="T327" s="137"/>
      <c r="U327" s="137"/>
      <c r="V327" s="137"/>
      <c r="W327" s="137"/>
      <c r="X327" s="137"/>
      <c r="Y327" s="137"/>
      <c r="Z327" s="137"/>
      <c r="AA327" s="137"/>
      <c r="AB327" s="137"/>
      <c r="AC327" s="137"/>
      <c r="AD327" s="137"/>
      <c r="AE327" s="137"/>
      <c r="AF327" s="137"/>
      <c r="AG327" s="137"/>
      <c r="AH327" s="137"/>
      <c r="AI327" s="137"/>
      <c r="AJ327" s="137"/>
      <c r="AK327" s="137"/>
      <c r="AL327" s="137"/>
      <c r="AM327" s="137"/>
      <c r="AN327" s="137"/>
      <c r="AO327" s="137"/>
      <c r="AP327" s="137"/>
      <c r="AQ327" s="137"/>
      <c r="AR327" s="137"/>
      <c r="AS327" s="137"/>
    </row>
    <row r="328" ht="18.0" customHeight="1">
      <c r="A328" s="137"/>
      <c r="B328" s="137"/>
      <c r="C328" s="137"/>
      <c r="D328" s="137"/>
      <c r="E328" s="137"/>
      <c r="F328" s="137"/>
      <c r="G328" s="137"/>
      <c r="H328" s="139"/>
      <c r="I328" s="137"/>
      <c r="J328" s="137"/>
      <c r="K328" s="137"/>
      <c r="L328" s="137"/>
      <c r="M328" s="137"/>
      <c r="N328" s="137"/>
      <c r="O328" s="137"/>
      <c r="P328" s="137"/>
      <c r="Q328" s="140"/>
      <c r="R328" s="137"/>
      <c r="S328" s="137"/>
      <c r="T328" s="137"/>
      <c r="U328" s="137"/>
      <c r="V328" s="137"/>
      <c r="W328" s="137"/>
      <c r="X328" s="137"/>
      <c r="Y328" s="137"/>
      <c r="Z328" s="137"/>
      <c r="AA328" s="137"/>
      <c r="AB328" s="137"/>
      <c r="AC328" s="137"/>
      <c r="AD328" s="137"/>
      <c r="AE328" s="137"/>
      <c r="AF328" s="137"/>
      <c r="AG328" s="137"/>
      <c r="AH328" s="137"/>
      <c r="AI328" s="137"/>
      <c r="AJ328" s="137"/>
      <c r="AK328" s="137"/>
      <c r="AL328" s="137"/>
      <c r="AM328" s="137"/>
      <c r="AN328" s="137"/>
      <c r="AO328" s="137"/>
      <c r="AP328" s="137"/>
      <c r="AQ328" s="137"/>
      <c r="AR328" s="137"/>
      <c r="AS328" s="137"/>
    </row>
    <row r="329" ht="18.0" customHeight="1">
      <c r="A329" s="137"/>
      <c r="B329" s="137"/>
      <c r="C329" s="137"/>
      <c r="D329" s="137"/>
      <c r="E329" s="137"/>
      <c r="F329" s="137"/>
      <c r="G329" s="137"/>
      <c r="H329" s="139"/>
      <c r="I329" s="137"/>
      <c r="J329" s="137"/>
      <c r="K329" s="137"/>
      <c r="L329" s="137"/>
      <c r="M329" s="137"/>
      <c r="N329" s="137"/>
      <c r="O329" s="137"/>
      <c r="P329" s="137"/>
      <c r="Q329" s="140"/>
      <c r="R329" s="137"/>
      <c r="S329" s="137"/>
      <c r="T329" s="137"/>
      <c r="U329" s="137"/>
      <c r="V329" s="137"/>
      <c r="W329" s="137"/>
      <c r="X329" s="137"/>
      <c r="Y329" s="137"/>
      <c r="Z329" s="137"/>
      <c r="AA329" s="137"/>
      <c r="AB329" s="137"/>
      <c r="AC329" s="137"/>
      <c r="AD329" s="137"/>
      <c r="AE329" s="137"/>
      <c r="AF329" s="137"/>
      <c r="AG329" s="137"/>
      <c r="AH329" s="137"/>
      <c r="AI329" s="137"/>
      <c r="AJ329" s="137"/>
      <c r="AK329" s="137"/>
      <c r="AL329" s="137"/>
      <c r="AM329" s="137"/>
      <c r="AN329" s="137"/>
      <c r="AO329" s="137"/>
      <c r="AP329" s="137"/>
      <c r="AQ329" s="137"/>
      <c r="AR329" s="137"/>
      <c r="AS329" s="137"/>
    </row>
    <row r="330" ht="18.0" customHeight="1">
      <c r="A330" s="137"/>
      <c r="B330" s="137"/>
      <c r="C330" s="137"/>
      <c r="D330" s="137"/>
      <c r="E330" s="137"/>
      <c r="F330" s="137"/>
      <c r="G330" s="137"/>
      <c r="H330" s="139"/>
      <c r="I330" s="137"/>
      <c r="J330" s="137"/>
      <c r="K330" s="137"/>
      <c r="L330" s="137"/>
      <c r="M330" s="137"/>
      <c r="N330" s="137"/>
      <c r="O330" s="137"/>
      <c r="P330" s="137"/>
      <c r="Q330" s="140"/>
      <c r="R330" s="137"/>
      <c r="S330" s="137"/>
      <c r="T330" s="137"/>
      <c r="U330" s="137"/>
      <c r="V330" s="137"/>
      <c r="W330" s="137"/>
      <c r="X330" s="137"/>
      <c r="Y330" s="137"/>
      <c r="Z330" s="137"/>
      <c r="AA330" s="137"/>
      <c r="AB330" s="137"/>
      <c r="AC330" s="137"/>
      <c r="AD330" s="137"/>
      <c r="AE330" s="137"/>
      <c r="AF330" s="137"/>
      <c r="AG330" s="137"/>
      <c r="AH330" s="137"/>
      <c r="AI330" s="137"/>
      <c r="AJ330" s="137"/>
      <c r="AK330" s="137"/>
      <c r="AL330" s="137"/>
      <c r="AM330" s="137"/>
      <c r="AN330" s="137"/>
      <c r="AO330" s="137"/>
      <c r="AP330" s="137"/>
      <c r="AQ330" s="137"/>
      <c r="AR330" s="137"/>
      <c r="AS330" s="137"/>
    </row>
    <row r="331" ht="18.0" customHeight="1">
      <c r="A331" s="137"/>
      <c r="B331" s="137"/>
      <c r="C331" s="137"/>
      <c r="D331" s="137"/>
      <c r="E331" s="137"/>
      <c r="F331" s="137"/>
      <c r="G331" s="137"/>
      <c r="H331" s="139"/>
      <c r="I331" s="137"/>
      <c r="J331" s="137"/>
      <c r="K331" s="137"/>
      <c r="L331" s="137"/>
      <c r="M331" s="137"/>
      <c r="N331" s="137"/>
      <c r="O331" s="137"/>
      <c r="P331" s="137"/>
      <c r="Q331" s="140"/>
      <c r="R331" s="137"/>
      <c r="S331" s="137"/>
      <c r="T331" s="137"/>
      <c r="U331" s="137"/>
      <c r="V331" s="137"/>
      <c r="W331" s="137"/>
      <c r="X331" s="137"/>
      <c r="Y331" s="137"/>
      <c r="Z331" s="137"/>
      <c r="AA331" s="137"/>
      <c r="AB331" s="137"/>
      <c r="AC331" s="137"/>
      <c r="AD331" s="137"/>
      <c r="AE331" s="137"/>
      <c r="AF331" s="137"/>
      <c r="AG331" s="137"/>
      <c r="AH331" s="137"/>
      <c r="AI331" s="137"/>
      <c r="AJ331" s="137"/>
      <c r="AK331" s="137"/>
      <c r="AL331" s="137"/>
      <c r="AM331" s="137"/>
      <c r="AN331" s="137"/>
      <c r="AO331" s="137"/>
      <c r="AP331" s="137"/>
      <c r="AQ331" s="137"/>
      <c r="AR331" s="137"/>
      <c r="AS331" s="137"/>
    </row>
    <row r="332" ht="18.0" customHeight="1">
      <c r="A332" s="137"/>
      <c r="B332" s="137"/>
      <c r="C332" s="137"/>
      <c r="D332" s="137"/>
      <c r="E332" s="137"/>
      <c r="F332" s="137"/>
      <c r="G332" s="137"/>
      <c r="H332" s="139"/>
      <c r="I332" s="137"/>
      <c r="J332" s="137"/>
      <c r="K332" s="137"/>
      <c r="L332" s="137"/>
      <c r="M332" s="137"/>
      <c r="N332" s="137"/>
      <c r="O332" s="137"/>
      <c r="P332" s="137"/>
      <c r="Q332" s="140"/>
      <c r="R332" s="137"/>
      <c r="S332" s="137"/>
      <c r="T332" s="137"/>
      <c r="U332" s="137"/>
      <c r="V332" s="137"/>
      <c r="W332" s="137"/>
      <c r="X332" s="137"/>
      <c r="Y332" s="137"/>
      <c r="Z332" s="137"/>
      <c r="AA332" s="137"/>
      <c r="AB332" s="137"/>
      <c r="AC332" s="137"/>
      <c r="AD332" s="137"/>
      <c r="AE332" s="137"/>
      <c r="AF332" s="137"/>
      <c r="AG332" s="137"/>
      <c r="AH332" s="137"/>
      <c r="AI332" s="137"/>
      <c r="AJ332" s="137"/>
      <c r="AK332" s="137"/>
      <c r="AL332" s="137"/>
      <c r="AM332" s="137"/>
      <c r="AN332" s="137"/>
      <c r="AO332" s="137"/>
      <c r="AP332" s="137"/>
      <c r="AQ332" s="137"/>
      <c r="AR332" s="137"/>
      <c r="AS332" s="137"/>
    </row>
    <row r="333" ht="18.0" customHeight="1">
      <c r="A333" s="137"/>
      <c r="B333" s="137"/>
      <c r="C333" s="137"/>
      <c r="D333" s="137"/>
      <c r="E333" s="137"/>
      <c r="F333" s="137"/>
      <c r="G333" s="137"/>
      <c r="H333" s="139"/>
      <c r="I333" s="137"/>
      <c r="J333" s="137"/>
      <c r="K333" s="137"/>
      <c r="L333" s="137"/>
      <c r="M333" s="137"/>
      <c r="N333" s="137"/>
      <c r="O333" s="137"/>
      <c r="P333" s="137"/>
      <c r="Q333" s="140"/>
      <c r="R333" s="137"/>
      <c r="S333" s="137"/>
      <c r="T333" s="137"/>
      <c r="U333" s="137"/>
      <c r="V333" s="137"/>
      <c r="W333" s="137"/>
      <c r="X333" s="137"/>
      <c r="Y333" s="137"/>
      <c r="Z333" s="137"/>
      <c r="AA333" s="137"/>
      <c r="AB333" s="137"/>
      <c r="AC333" s="137"/>
      <c r="AD333" s="137"/>
      <c r="AE333" s="137"/>
      <c r="AF333" s="137"/>
      <c r="AG333" s="137"/>
      <c r="AH333" s="137"/>
      <c r="AI333" s="137"/>
      <c r="AJ333" s="137"/>
      <c r="AK333" s="137"/>
      <c r="AL333" s="137"/>
      <c r="AM333" s="137"/>
      <c r="AN333" s="137"/>
      <c r="AO333" s="137"/>
      <c r="AP333" s="137"/>
      <c r="AQ333" s="137"/>
      <c r="AR333" s="137"/>
      <c r="AS333" s="137"/>
    </row>
    <row r="334" ht="18.0" customHeight="1">
      <c r="A334" s="137"/>
      <c r="B334" s="137"/>
      <c r="C334" s="137"/>
      <c r="D334" s="137"/>
      <c r="E334" s="137"/>
      <c r="F334" s="137"/>
      <c r="G334" s="137"/>
      <c r="H334" s="139"/>
      <c r="I334" s="137"/>
      <c r="J334" s="137"/>
      <c r="K334" s="137"/>
      <c r="L334" s="137"/>
      <c r="M334" s="137"/>
      <c r="N334" s="137"/>
      <c r="O334" s="137"/>
      <c r="P334" s="137"/>
      <c r="Q334" s="140"/>
      <c r="R334" s="137"/>
      <c r="S334" s="137"/>
      <c r="T334" s="137"/>
      <c r="U334" s="137"/>
      <c r="V334" s="137"/>
      <c r="W334" s="137"/>
      <c r="X334" s="137"/>
      <c r="Y334" s="137"/>
      <c r="Z334" s="137"/>
      <c r="AA334" s="137"/>
      <c r="AB334" s="137"/>
      <c r="AC334" s="137"/>
      <c r="AD334" s="137"/>
      <c r="AE334" s="137"/>
      <c r="AF334" s="137"/>
      <c r="AG334" s="137"/>
      <c r="AH334" s="137"/>
      <c r="AI334" s="137"/>
      <c r="AJ334" s="137"/>
      <c r="AK334" s="137"/>
      <c r="AL334" s="137"/>
      <c r="AM334" s="137"/>
      <c r="AN334" s="137"/>
      <c r="AO334" s="137"/>
      <c r="AP334" s="137"/>
      <c r="AQ334" s="137"/>
      <c r="AR334" s="137"/>
      <c r="AS334" s="137"/>
    </row>
    <row r="335" ht="18.0" customHeight="1">
      <c r="A335" s="137"/>
      <c r="B335" s="137"/>
      <c r="C335" s="137"/>
      <c r="D335" s="137"/>
      <c r="E335" s="137"/>
      <c r="F335" s="137"/>
      <c r="G335" s="137"/>
      <c r="H335" s="139"/>
      <c r="I335" s="137"/>
      <c r="J335" s="137"/>
      <c r="K335" s="137"/>
      <c r="L335" s="137"/>
      <c r="M335" s="137"/>
      <c r="N335" s="137"/>
      <c r="O335" s="137"/>
      <c r="P335" s="137"/>
      <c r="Q335" s="140"/>
      <c r="R335" s="137"/>
      <c r="S335" s="137"/>
      <c r="T335" s="137"/>
      <c r="U335" s="137"/>
      <c r="V335" s="137"/>
      <c r="W335" s="137"/>
      <c r="X335" s="137"/>
      <c r="Y335" s="137"/>
      <c r="Z335" s="137"/>
      <c r="AA335" s="137"/>
      <c r="AB335" s="137"/>
      <c r="AC335" s="137"/>
      <c r="AD335" s="137"/>
      <c r="AE335" s="137"/>
      <c r="AF335" s="137"/>
      <c r="AG335" s="137"/>
      <c r="AH335" s="137"/>
      <c r="AI335" s="137"/>
      <c r="AJ335" s="137"/>
      <c r="AK335" s="137"/>
      <c r="AL335" s="137"/>
      <c r="AM335" s="137"/>
      <c r="AN335" s="137"/>
      <c r="AO335" s="137"/>
      <c r="AP335" s="137"/>
      <c r="AQ335" s="137"/>
      <c r="AR335" s="137"/>
      <c r="AS335" s="137"/>
    </row>
    <row r="336" ht="18.0" customHeight="1">
      <c r="A336" s="137"/>
      <c r="B336" s="137"/>
      <c r="C336" s="137"/>
      <c r="D336" s="137"/>
      <c r="E336" s="137"/>
      <c r="F336" s="137"/>
      <c r="G336" s="137"/>
      <c r="H336" s="139"/>
      <c r="I336" s="137"/>
      <c r="J336" s="137"/>
      <c r="K336" s="137"/>
      <c r="L336" s="137"/>
      <c r="M336" s="137"/>
      <c r="N336" s="137"/>
      <c r="O336" s="137"/>
      <c r="P336" s="137"/>
      <c r="Q336" s="140"/>
      <c r="R336" s="137"/>
      <c r="S336" s="137"/>
      <c r="T336" s="137"/>
      <c r="U336" s="137"/>
      <c r="V336" s="137"/>
      <c r="W336" s="137"/>
      <c r="X336" s="137"/>
      <c r="Y336" s="137"/>
      <c r="Z336" s="137"/>
      <c r="AA336" s="137"/>
      <c r="AB336" s="137"/>
      <c r="AC336" s="137"/>
      <c r="AD336" s="137"/>
      <c r="AE336" s="137"/>
      <c r="AF336" s="137"/>
      <c r="AG336" s="137"/>
      <c r="AH336" s="137"/>
      <c r="AI336" s="137"/>
      <c r="AJ336" s="137"/>
      <c r="AK336" s="137"/>
      <c r="AL336" s="137"/>
      <c r="AM336" s="137"/>
      <c r="AN336" s="137"/>
      <c r="AO336" s="137"/>
      <c r="AP336" s="137"/>
      <c r="AQ336" s="137"/>
      <c r="AR336" s="137"/>
      <c r="AS336" s="137"/>
    </row>
    <row r="337" ht="18.0" customHeight="1">
      <c r="A337" s="137"/>
      <c r="B337" s="137"/>
      <c r="C337" s="137"/>
      <c r="D337" s="137"/>
      <c r="E337" s="137"/>
      <c r="F337" s="137"/>
      <c r="G337" s="137"/>
      <c r="H337" s="139"/>
      <c r="I337" s="137"/>
      <c r="J337" s="137"/>
      <c r="K337" s="137"/>
      <c r="L337" s="137"/>
      <c r="M337" s="137"/>
      <c r="N337" s="137"/>
      <c r="O337" s="137"/>
      <c r="P337" s="137"/>
      <c r="Q337" s="140"/>
      <c r="R337" s="137"/>
      <c r="S337" s="137"/>
      <c r="T337" s="137"/>
      <c r="U337" s="137"/>
      <c r="V337" s="137"/>
      <c r="W337" s="137"/>
      <c r="X337" s="137"/>
      <c r="Y337" s="137"/>
      <c r="Z337" s="137"/>
      <c r="AA337" s="137"/>
      <c r="AB337" s="137"/>
      <c r="AC337" s="137"/>
      <c r="AD337" s="137"/>
      <c r="AE337" s="137"/>
      <c r="AF337" s="137"/>
      <c r="AG337" s="137"/>
      <c r="AH337" s="137"/>
      <c r="AI337" s="137"/>
      <c r="AJ337" s="137"/>
      <c r="AK337" s="137"/>
      <c r="AL337" s="137"/>
      <c r="AM337" s="137"/>
      <c r="AN337" s="137"/>
      <c r="AO337" s="137"/>
      <c r="AP337" s="137"/>
      <c r="AQ337" s="137"/>
      <c r="AR337" s="137"/>
      <c r="AS337" s="137"/>
    </row>
    <row r="338" ht="18.0" customHeight="1">
      <c r="A338" s="137"/>
      <c r="B338" s="137"/>
      <c r="C338" s="137"/>
      <c r="D338" s="137"/>
      <c r="E338" s="137"/>
      <c r="F338" s="137"/>
      <c r="G338" s="137"/>
      <c r="H338" s="139"/>
      <c r="I338" s="137"/>
      <c r="J338" s="137"/>
      <c r="K338" s="137"/>
      <c r="L338" s="137"/>
      <c r="M338" s="137"/>
      <c r="N338" s="137"/>
      <c r="O338" s="137"/>
      <c r="P338" s="137"/>
      <c r="Q338" s="140"/>
      <c r="R338" s="137"/>
      <c r="S338" s="137"/>
      <c r="T338" s="137"/>
      <c r="U338" s="137"/>
      <c r="V338" s="137"/>
      <c r="W338" s="137"/>
      <c r="X338" s="137"/>
      <c r="Y338" s="137"/>
      <c r="Z338" s="137"/>
      <c r="AA338" s="137"/>
      <c r="AB338" s="137"/>
      <c r="AC338" s="137"/>
      <c r="AD338" s="137"/>
      <c r="AE338" s="137"/>
      <c r="AF338" s="137"/>
      <c r="AG338" s="137"/>
      <c r="AH338" s="137"/>
      <c r="AI338" s="137"/>
      <c r="AJ338" s="137"/>
      <c r="AK338" s="137"/>
      <c r="AL338" s="137"/>
      <c r="AM338" s="137"/>
      <c r="AN338" s="137"/>
      <c r="AO338" s="137"/>
      <c r="AP338" s="137"/>
      <c r="AQ338" s="137"/>
      <c r="AR338" s="137"/>
      <c r="AS338" s="137"/>
    </row>
    <row r="339" ht="18.0" customHeight="1">
      <c r="A339" s="137"/>
      <c r="B339" s="137"/>
      <c r="C339" s="137"/>
      <c r="D339" s="137"/>
      <c r="E339" s="137"/>
      <c r="F339" s="137"/>
      <c r="G339" s="137"/>
      <c r="H339" s="139"/>
      <c r="I339" s="137"/>
      <c r="J339" s="137"/>
      <c r="K339" s="137"/>
      <c r="L339" s="137"/>
      <c r="M339" s="137"/>
      <c r="N339" s="137"/>
      <c r="O339" s="137"/>
      <c r="P339" s="137"/>
      <c r="Q339" s="140"/>
      <c r="R339" s="137"/>
      <c r="S339" s="137"/>
      <c r="T339" s="137"/>
      <c r="U339" s="137"/>
      <c r="V339" s="137"/>
      <c r="W339" s="137"/>
      <c r="X339" s="137"/>
      <c r="Y339" s="137"/>
      <c r="Z339" s="137"/>
      <c r="AA339" s="137"/>
      <c r="AB339" s="137"/>
      <c r="AC339" s="137"/>
      <c r="AD339" s="137"/>
      <c r="AE339" s="137"/>
      <c r="AF339" s="137"/>
      <c r="AG339" s="137"/>
      <c r="AH339" s="137"/>
      <c r="AI339" s="137"/>
      <c r="AJ339" s="137"/>
      <c r="AK339" s="137"/>
      <c r="AL339" s="137"/>
      <c r="AM339" s="137"/>
      <c r="AN339" s="137"/>
      <c r="AO339" s="137"/>
      <c r="AP339" s="137"/>
      <c r="AQ339" s="137"/>
      <c r="AR339" s="137"/>
      <c r="AS339" s="137"/>
    </row>
    <row r="340" ht="18.0" customHeight="1">
      <c r="A340" s="137"/>
      <c r="B340" s="137"/>
      <c r="C340" s="137"/>
      <c r="D340" s="137"/>
      <c r="E340" s="137"/>
      <c r="F340" s="137"/>
      <c r="G340" s="137"/>
      <c r="H340" s="139"/>
      <c r="I340" s="137"/>
      <c r="J340" s="137"/>
      <c r="K340" s="137"/>
      <c r="L340" s="137"/>
      <c r="M340" s="137"/>
      <c r="N340" s="137"/>
      <c r="O340" s="137"/>
      <c r="P340" s="137"/>
      <c r="Q340" s="140"/>
      <c r="R340" s="137"/>
      <c r="S340" s="137"/>
      <c r="T340" s="137"/>
      <c r="U340" s="137"/>
      <c r="V340" s="137"/>
      <c r="W340" s="137"/>
      <c r="X340" s="137"/>
      <c r="Y340" s="137"/>
      <c r="Z340" s="137"/>
      <c r="AA340" s="137"/>
      <c r="AB340" s="137"/>
      <c r="AC340" s="137"/>
      <c r="AD340" s="137"/>
      <c r="AE340" s="137"/>
      <c r="AF340" s="137"/>
      <c r="AG340" s="137"/>
      <c r="AH340" s="137"/>
      <c r="AI340" s="137"/>
      <c r="AJ340" s="137"/>
      <c r="AK340" s="137"/>
      <c r="AL340" s="137"/>
      <c r="AM340" s="137"/>
      <c r="AN340" s="137"/>
      <c r="AO340" s="137"/>
      <c r="AP340" s="137"/>
      <c r="AQ340" s="137"/>
      <c r="AR340" s="137"/>
      <c r="AS340" s="137"/>
    </row>
    <row r="341" ht="18.0" customHeight="1">
      <c r="A341" s="137"/>
      <c r="B341" s="137"/>
      <c r="C341" s="137"/>
      <c r="D341" s="137"/>
      <c r="E341" s="137"/>
      <c r="F341" s="137"/>
      <c r="G341" s="137"/>
      <c r="H341" s="139"/>
      <c r="I341" s="137"/>
      <c r="J341" s="137"/>
      <c r="K341" s="137"/>
      <c r="L341" s="137"/>
      <c r="M341" s="137"/>
      <c r="N341" s="137"/>
      <c r="O341" s="137"/>
      <c r="P341" s="137"/>
      <c r="Q341" s="140"/>
      <c r="R341" s="137"/>
      <c r="S341" s="137"/>
      <c r="T341" s="137"/>
      <c r="U341" s="137"/>
      <c r="V341" s="137"/>
      <c r="W341" s="137"/>
      <c r="X341" s="137"/>
      <c r="Y341" s="137"/>
      <c r="Z341" s="137"/>
      <c r="AA341" s="137"/>
      <c r="AB341" s="137"/>
      <c r="AC341" s="137"/>
      <c r="AD341" s="137"/>
      <c r="AE341" s="137"/>
      <c r="AF341" s="137"/>
      <c r="AG341" s="137"/>
      <c r="AH341" s="137"/>
      <c r="AI341" s="137"/>
      <c r="AJ341" s="137"/>
      <c r="AK341" s="137"/>
      <c r="AL341" s="137"/>
      <c r="AM341" s="137"/>
      <c r="AN341" s="137"/>
      <c r="AO341" s="137"/>
      <c r="AP341" s="137"/>
      <c r="AQ341" s="137"/>
      <c r="AR341" s="137"/>
      <c r="AS341" s="137"/>
    </row>
    <row r="342" ht="18.0" customHeight="1">
      <c r="A342" s="137"/>
      <c r="B342" s="137"/>
      <c r="C342" s="137"/>
      <c r="D342" s="137"/>
      <c r="E342" s="137"/>
      <c r="F342" s="137"/>
      <c r="G342" s="137"/>
      <c r="H342" s="139"/>
      <c r="I342" s="137"/>
      <c r="J342" s="137"/>
      <c r="K342" s="137"/>
      <c r="L342" s="137"/>
      <c r="M342" s="137"/>
      <c r="N342" s="137"/>
      <c r="O342" s="137"/>
      <c r="P342" s="137"/>
      <c r="Q342" s="140"/>
      <c r="R342" s="137"/>
      <c r="S342" s="137"/>
      <c r="T342" s="137"/>
      <c r="U342" s="137"/>
      <c r="V342" s="137"/>
      <c r="W342" s="137"/>
      <c r="X342" s="137"/>
      <c r="Y342" s="137"/>
      <c r="Z342" s="137"/>
      <c r="AA342" s="137"/>
      <c r="AB342" s="137"/>
      <c r="AC342" s="137"/>
      <c r="AD342" s="137"/>
      <c r="AE342" s="137"/>
      <c r="AF342" s="137"/>
      <c r="AG342" s="137"/>
      <c r="AH342" s="137"/>
      <c r="AI342" s="137"/>
      <c r="AJ342" s="137"/>
      <c r="AK342" s="137"/>
      <c r="AL342" s="137"/>
      <c r="AM342" s="137"/>
      <c r="AN342" s="137"/>
      <c r="AO342" s="137"/>
      <c r="AP342" s="137"/>
      <c r="AQ342" s="137"/>
      <c r="AR342" s="137"/>
      <c r="AS342" s="137"/>
    </row>
    <row r="343" ht="18.0" customHeight="1">
      <c r="A343" s="137"/>
      <c r="B343" s="137"/>
      <c r="C343" s="137"/>
      <c r="D343" s="137"/>
      <c r="E343" s="137"/>
      <c r="F343" s="137"/>
      <c r="G343" s="137"/>
      <c r="H343" s="139"/>
      <c r="I343" s="137"/>
      <c r="J343" s="137"/>
      <c r="K343" s="137"/>
      <c r="L343" s="137"/>
      <c r="M343" s="137"/>
      <c r="N343" s="137"/>
      <c r="O343" s="137"/>
      <c r="P343" s="137"/>
      <c r="Q343" s="140"/>
      <c r="R343" s="137"/>
      <c r="S343" s="137"/>
      <c r="T343" s="137"/>
      <c r="U343" s="137"/>
      <c r="V343" s="137"/>
      <c r="W343" s="137"/>
      <c r="X343" s="137"/>
      <c r="Y343" s="137"/>
      <c r="Z343" s="137"/>
      <c r="AA343" s="137"/>
      <c r="AB343" s="137"/>
      <c r="AC343" s="137"/>
      <c r="AD343" s="137"/>
      <c r="AE343" s="137"/>
      <c r="AF343" s="137"/>
      <c r="AG343" s="137"/>
      <c r="AH343" s="137"/>
      <c r="AI343" s="137"/>
      <c r="AJ343" s="137"/>
      <c r="AK343" s="137"/>
      <c r="AL343" s="137"/>
      <c r="AM343" s="137"/>
      <c r="AN343" s="137"/>
      <c r="AO343" s="137"/>
      <c r="AP343" s="137"/>
      <c r="AQ343" s="137"/>
      <c r="AR343" s="137"/>
      <c r="AS343" s="137"/>
    </row>
    <row r="344" ht="18.0" customHeight="1">
      <c r="A344" s="137"/>
      <c r="B344" s="137"/>
      <c r="C344" s="137"/>
      <c r="D344" s="137"/>
      <c r="E344" s="137"/>
      <c r="F344" s="137"/>
      <c r="G344" s="137"/>
      <c r="H344" s="139"/>
      <c r="I344" s="137"/>
      <c r="J344" s="137"/>
      <c r="K344" s="137"/>
      <c r="L344" s="137"/>
      <c r="M344" s="137"/>
      <c r="N344" s="137"/>
      <c r="O344" s="137"/>
      <c r="P344" s="137"/>
      <c r="Q344" s="140"/>
      <c r="R344" s="137"/>
      <c r="S344" s="137"/>
      <c r="T344" s="137"/>
      <c r="U344" s="137"/>
      <c r="V344" s="137"/>
      <c r="W344" s="137"/>
      <c r="X344" s="137"/>
      <c r="Y344" s="137"/>
      <c r="Z344" s="137"/>
      <c r="AA344" s="137"/>
      <c r="AB344" s="137"/>
      <c r="AC344" s="137"/>
      <c r="AD344" s="137"/>
      <c r="AE344" s="137"/>
      <c r="AF344" s="137"/>
      <c r="AG344" s="137"/>
      <c r="AH344" s="137"/>
      <c r="AI344" s="137"/>
      <c r="AJ344" s="137"/>
      <c r="AK344" s="137"/>
      <c r="AL344" s="137"/>
      <c r="AM344" s="137"/>
      <c r="AN344" s="137"/>
      <c r="AO344" s="137"/>
      <c r="AP344" s="137"/>
      <c r="AQ344" s="137"/>
      <c r="AR344" s="137"/>
      <c r="AS344" s="137"/>
    </row>
    <row r="345" ht="18.0" customHeight="1">
      <c r="A345" s="137"/>
      <c r="B345" s="137"/>
      <c r="C345" s="137"/>
      <c r="D345" s="137"/>
      <c r="E345" s="137"/>
      <c r="F345" s="137"/>
      <c r="G345" s="137"/>
      <c r="H345" s="139"/>
      <c r="I345" s="137"/>
      <c r="J345" s="137"/>
      <c r="K345" s="137"/>
      <c r="L345" s="137"/>
      <c r="M345" s="137"/>
      <c r="N345" s="137"/>
      <c r="O345" s="137"/>
      <c r="P345" s="137"/>
      <c r="Q345" s="140"/>
      <c r="R345" s="137"/>
      <c r="S345" s="137"/>
      <c r="T345" s="137"/>
      <c r="U345" s="137"/>
      <c r="V345" s="137"/>
      <c r="W345" s="137"/>
      <c r="X345" s="137"/>
      <c r="Y345" s="137"/>
      <c r="Z345" s="137"/>
      <c r="AA345" s="137"/>
      <c r="AB345" s="137"/>
      <c r="AC345" s="137"/>
      <c r="AD345" s="137"/>
      <c r="AE345" s="137"/>
      <c r="AF345" s="137"/>
      <c r="AG345" s="137"/>
      <c r="AH345" s="137"/>
      <c r="AI345" s="137"/>
      <c r="AJ345" s="137"/>
      <c r="AK345" s="137"/>
      <c r="AL345" s="137"/>
      <c r="AM345" s="137"/>
      <c r="AN345" s="137"/>
      <c r="AO345" s="137"/>
      <c r="AP345" s="137"/>
      <c r="AQ345" s="137"/>
      <c r="AR345" s="137"/>
      <c r="AS345" s="137"/>
    </row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13:D13"/>
    <mergeCell ref="E14:H14"/>
    <mergeCell ref="C19:E19"/>
    <mergeCell ref="C110:E110"/>
    <mergeCell ref="C122:E122"/>
  </mergeCells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FF"/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9.57"/>
    <col customWidth="1" min="18" max="18" width="17.43"/>
    <col customWidth="1" min="19" max="19" width="17.86"/>
    <col customWidth="1" min="20" max="20" width="17.0"/>
    <col customWidth="1" min="21" max="21" width="15.14"/>
    <col customWidth="1" min="22" max="22" width="13.86"/>
    <col customWidth="1" min="23" max="24" width="9.14"/>
    <col customWidth="1" min="25" max="25" width="16.0"/>
    <col customWidth="1" min="26" max="45" width="9.14"/>
  </cols>
  <sheetData>
    <row r="1" ht="18.75" customHeight="1">
      <c r="A1" s="1" t="s">
        <v>0</v>
      </c>
      <c r="B1" s="1"/>
      <c r="C1" s="1"/>
      <c r="D1" s="1"/>
      <c r="E1" s="1"/>
      <c r="F1" s="1"/>
      <c r="G1" s="1"/>
      <c r="H1" s="3"/>
      <c r="I1" s="1"/>
      <c r="J1" s="1"/>
      <c r="K1" s="1"/>
      <c r="L1" s="1"/>
      <c r="M1" s="1"/>
      <c r="N1" s="1"/>
      <c r="O1" s="1"/>
      <c r="P1" s="1"/>
      <c r="Q1" s="4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</row>
    <row r="2" ht="18.75" customHeight="1">
      <c r="A2" s="1"/>
      <c r="B2" s="1"/>
      <c r="C2" s="1"/>
      <c r="D2" s="1"/>
      <c r="E2" s="1"/>
      <c r="F2" s="1"/>
      <c r="G2" s="1"/>
      <c r="H2" s="3"/>
      <c r="I2" s="1"/>
      <c r="J2" s="1"/>
      <c r="K2" s="1"/>
      <c r="L2" s="1"/>
      <c r="M2" s="1"/>
      <c r="N2" s="1"/>
      <c r="O2" s="1"/>
      <c r="P2" s="1"/>
      <c r="Q2" s="4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</row>
    <row r="3" ht="18.75" customHeight="1">
      <c r="A3" s="5" t="s">
        <v>1</v>
      </c>
      <c r="B3" s="5"/>
      <c r="C3" s="5"/>
      <c r="D3" s="1"/>
      <c r="E3" s="1"/>
      <c r="F3" s="1"/>
      <c r="G3" s="1"/>
      <c r="H3" s="3"/>
      <c r="I3" s="1"/>
      <c r="J3" s="1"/>
      <c r="K3" s="1"/>
      <c r="L3" s="1"/>
      <c r="M3" s="1"/>
      <c r="N3" s="1"/>
      <c r="O3" s="1"/>
      <c r="P3" s="1"/>
      <c r="Q3" s="4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</row>
    <row r="4" ht="29.25" customHeight="1">
      <c r="A4" s="1"/>
      <c r="B4" s="1"/>
      <c r="C4" s="1"/>
      <c r="D4" s="1"/>
      <c r="E4" s="1"/>
      <c r="F4" s="1"/>
      <c r="G4" s="1"/>
      <c r="H4" s="3" t="s">
        <v>2</v>
      </c>
      <c r="I4" s="6">
        <v>44292.0</v>
      </c>
      <c r="J4" s="1"/>
      <c r="K4" s="1"/>
      <c r="L4" s="1"/>
      <c r="M4" s="1"/>
      <c r="N4" s="1"/>
      <c r="O4" s="1"/>
      <c r="P4" s="1"/>
      <c r="Q4" s="4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</row>
    <row r="5" ht="18.75" customHeight="1">
      <c r="A5" s="1" t="s">
        <v>3</v>
      </c>
      <c r="B5" s="1"/>
      <c r="C5" s="1"/>
      <c r="D5" s="1"/>
      <c r="E5" s="1"/>
      <c r="F5" s="1"/>
      <c r="G5" s="1"/>
      <c r="H5" s="3"/>
      <c r="I5" s="1"/>
      <c r="J5" s="1"/>
      <c r="K5" s="1"/>
      <c r="L5" s="1"/>
      <c r="M5" s="1"/>
      <c r="N5" s="1"/>
      <c r="O5" s="1"/>
      <c r="P5" s="1"/>
      <c r="Q5" s="4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</row>
    <row r="6" ht="18.75" customHeight="1">
      <c r="A6" s="7"/>
      <c r="B6" s="7"/>
      <c r="C6" s="7"/>
      <c r="D6" s="7"/>
      <c r="E6" s="7"/>
      <c r="F6" s="7"/>
      <c r="G6" s="7"/>
      <c r="H6" s="9"/>
      <c r="I6" s="7"/>
      <c r="J6" s="1"/>
      <c r="K6" s="1"/>
      <c r="L6" s="1"/>
      <c r="M6" s="1"/>
      <c r="N6" s="1"/>
      <c r="O6" s="1"/>
      <c r="P6" s="1"/>
      <c r="Q6" s="4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</row>
    <row r="7" ht="36.0" customHeight="1">
      <c r="A7" s="10" t="s">
        <v>4</v>
      </c>
      <c r="B7" s="11"/>
      <c r="C7" s="12" t="s">
        <v>79</v>
      </c>
      <c r="D7" s="13" t="s">
        <v>6</v>
      </c>
      <c r="E7" s="14" t="s">
        <v>7</v>
      </c>
      <c r="F7" s="15"/>
      <c r="G7" s="15"/>
      <c r="H7" s="11"/>
      <c r="I7" s="16" t="s">
        <v>8</v>
      </c>
      <c r="J7" s="1"/>
      <c r="K7" s="1"/>
      <c r="L7" s="1"/>
      <c r="M7" s="1"/>
      <c r="N7" s="1"/>
      <c r="O7" s="1"/>
      <c r="P7" s="1"/>
      <c r="Q7" s="25">
        <f>+I154</f>
        <v>0.008806224196</v>
      </c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</row>
    <row r="8" ht="26.25" customHeight="1">
      <c r="A8" s="17">
        <v>1.0</v>
      </c>
      <c r="B8" s="18" t="s">
        <v>58</v>
      </c>
      <c r="C8" s="18">
        <v>18.0</v>
      </c>
      <c r="D8" s="19">
        <v>0.1175</v>
      </c>
      <c r="E8" s="28">
        <f>204.754*6</f>
        <v>1228.524</v>
      </c>
      <c r="F8" s="28"/>
      <c r="G8" s="28"/>
      <c r="H8" s="22">
        <v>6.0</v>
      </c>
      <c r="I8" s="23">
        <f t="shared" ref="I8:I13" si="1">+D8*E8</f>
        <v>144.35157</v>
      </c>
      <c r="J8" s="24">
        <f t="shared" ref="J8:J13" si="2">E8-I8</f>
        <v>1084.17243</v>
      </c>
      <c r="K8" s="1"/>
      <c r="L8" s="1"/>
      <c r="M8" s="1"/>
      <c r="N8" s="1"/>
      <c r="O8" s="1"/>
      <c r="P8" s="1"/>
      <c r="Q8" s="4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</row>
    <row r="9" ht="26.25" customHeight="1">
      <c r="A9" s="17">
        <v>2.0</v>
      </c>
      <c r="B9" s="26" t="s">
        <v>62</v>
      </c>
      <c r="C9" s="26">
        <v>24.0</v>
      </c>
      <c r="D9" s="27">
        <v>0.0575</v>
      </c>
      <c r="E9" s="28">
        <f>247.888*6</f>
        <v>1487.328</v>
      </c>
      <c r="F9" s="28"/>
      <c r="G9" s="28"/>
      <c r="H9" s="22">
        <v>6.0</v>
      </c>
      <c r="I9" s="23">
        <f t="shared" si="1"/>
        <v>85.52136</v>
      </c>
      <c r="J9" s="24">
        <f t="shared" si="2"/>
        <v>1401.80664</v>
      </c>
      <c r="K9" s="1"/>
      <c r="L9" s="1"/>
      <c r="M9" s="1"/>
      <c r="N9" s="1"/>
      <c r="O9" s="1"/>
      <c r="P9" s="1"/>
      <c r="Q9" s="4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</row>
    <row r="10" ht="26.25" customHeight="1">
      <c r="A10" s="17">
        <v>3.0</v>
      </c>
      <c r="B10" s="26" t="s">
        <v>61</v>
      </c>
      <c r="C10" s="26">
        <v>18.0</v>
      </c>
      <c r="D10" s="27">
        <v>0.0846</v>
      </c>
      <c r="E10" s="20">
        <f>219.54*24</f>
        <v>5268.96</v>
      </c>
      <c r="F10" s="20"/>
      <c r="G10" s="20"/>
      <c r="H10" s="22">
        <v>24.0</v>
      </c>
      <c r="I10" s="23">
        <f t="shared" si="1"/>
        <v>445.754016</v>
      </c>
      <c r="J10" s="24">
        <f t="shared" si="2"/>
        <v>4823.205984</v>
      </c>
      <c r="K10" s="1"/>
      <c r="L10" s="1"/>
      <c r="M10" s="1"/>
      <c r="N10" s="1"/>
      <c r="O10" s="1"/>
      <c r="P10" s="1"/>
      <c r="Q10" s="4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</row>
    <row r="11" ht="26.25" customHeight="1">
      <c r="A11" s="17">
        <v>4.0</v>
      </c>
      <c r="B11" s="26" t="s">
        <v>72</v>
      </c>
      <c r="C11" s="26">
        <v>25.0</v>
      </c>
      <c r="D11" s="27">
        <v>0.0577</v>
      </c>
      <c r="E11" s="28">
        <f>254.809*9</f>
        <v>2293.281</v>
      </c>
      <c r="F11" s="28"/>
      <c r="G11" s="28"/>
      <c r="H11" s="22">
        <v>9.0</v>
      </c>
      <c r="I11" s="23">
        <f t="shared" si="1"/>
        <v>132.3223137</v>
      </c>
      <c r="J11" s="24">
        <f t="shared" si="2"/>
        <v>2160.958686</v>
      </c>
      <c r="K11" s="1"/>
      <c r="L11" s="1"/>
      <c r="M11" s="1"/>
      <c r="N11" s="1"/>
      <c r="O11" s="1"/>
      <c r="P11" s="1"/>
      <c r="Q11" s="4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</row>
    <row r="12" ht="26.25" customHeight="1">
      <c r="A12" s="17">
        <v>5.0</v>
      </c>
      <c r="B12" s="26" t="s">
        <v>72</v>
      </c>
      <c r="C12" s="26">
        <v>25.0</v>
      </c>
      <c r="D12" s="27">
        <v>0.0577</v>
      </c>
      <c r="E12" s="28">
        <f>254.809*25</f>
        <v>6370.225</v>
      </c>
      <c r="F12" s="28"/>
      <c r="G12" s="28"/>
      <c r="H12" s="22">
        <v>25.0</v>
      </c>
      <c r="I12" s="23">
        <f t="shared" si="1"/>
        <v>367.5619825</v>
      </c>
      <c r="J12" s="24">
        <f t="shared" si="2"/>
        <v>6002.663018</v>
      </c>
      <c r="K12" s="1"/>
      <c r="L12" s="1"/>
      <c r="M12" s="1"/>
      <c r="N12" s="1"/>
      <c r="O12" s="1"/>
      <c r="P12" s="1"/>
      <c r="Q12" s="4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</row>
    <row r="13" ht="26.25" customHeight="1">
      <c r="A13" s="17">
        <v>6.0</v>
      </c>
      <c r="B13" s="26" t="s">
        <v>80</v>
      </c>
      <c r="C13" s="26">
        <v>29.0</v>
      </c>
      <c r="D13" s="27">
        <v>0.0147</v>
      </c>
      <c r="E13" s="28">
        <f>256.74*10</f>
        <v>2567.4</v>
      </c>
      <c r="F13" s="28"/>
      <c r="G13" s="28"/>
      <c r="H13" s="22">
        <v>10.0</v>
      </c>
      <c r="I13" s="23">
        <f t="shared" si="1"/>
        <v>37.74078</v>
      </c>
      <c r="J13" s="24">
        <f t="shared" si="2"/>
        <v>2529.65922</v>
      </c>
      <c r="K13" s="1"/>
      <c r="L13" s="1"/>
      <c r="M13" s="1"/>
      <c r="N13" s="1"/>
      <c r="O13" s="1"/>
      <c r="P13" s="1"/>
      <c r="Q13" s="4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</row>
    <row r="14" ht="18.75" customHeight="1">
      <c r="A14" s="30"/>
      <c r="B14" s="31"/>
      <c r="C14" s="32"/>
      <c r="D14" s="33"/>
      <c r="E14" s="34">
        <f>SUM(E8:E13)</f>
        <v>19215.718</v>
      </c>
      <c r="F14" s="35"/>
      <c r="G14" s="35"/>
      <c r="H14" s="37"/>
      <c r="I14" s="38">
        <f t="shared" ref="I14:J14" si="3">SUM(I8:I13)</f>
        <v>1213.252022</v>
      </c>
      <c r="J14" s="39">
        <f t="shared" si="3"/>
        <v>18002.46598</v>
      </c>
      <c r="K14" s="1"/>
      <c r="L14" s="1"/>
      <c r="M14" s="1"/>
      <c r="N14" s="1"/>
      <c r="O14" s="1"/>
      <c r="P14" s="1"/>
      <c r="Q14" s="4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</row>
    <row r="15" ht="18.75" customHeight="1">
      <c r="A15" s="40"/>
      <c r="B15" s="7"/>
      <c r="C15" s="7"/>
      <c r="D15" s="41"/>
      <c r="E15" s="42"/>
      <c r="F15" s="15"/>
      <c r="G15" s="15"/>
      <c r="H15" s="11"/>
      <c r="I15" s="43"/>
      <c r="J15" s="1"/>
      <c r="K15" s="1"/>
      <c r="L15" s="1"/>
      <c r="M15" s="1"/>
      <c r="N15" s="1"/>
      <c r="O15" s="1"/>
      <c r="P15" s="1"/>
      <c r="Q15" s="4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</row>
    <row r="16" ht="18.75" customHeight="1">
      <c r="A16" s="1"/>
      <c r="B16" s="1"/>
      <c r="C16" s="1"/>
      <c r="D16" s="1"/>
      <c r="E16" s="1"/>
      <c r="F16" s="1"/>
      <c r="G16" s="1"/>
      <c r="H16" s="3"/>
      <c r="I16" s="1"/>
      <c r="J16" s="1"/>
      <c r="K16" s="1"/>
      <c r="L16" s="1"/>
      <c r="M16" s="1"/>
      <c r="N16" s="1"/>
      <c r="O16" s="1"/>
      <c r="P16" s="1"/>
      <c r="Q16" s="4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</row>
    <row r="17" ht="18.75" customHeight="1">
      <c r="A17" s="1"/>
      <c r="B17" s="1"/>
      <c r="C17" s="1"/>
      <c r="D17" s="1"/>
      <c r="E17" s="1"/>
      <c r="F17" s="1"/>
      <c r="G17" s="1"/>
      <c r="H17" s="3"/>
      <c r="I17" s="1"/>
      <c r="J17" s="1"/>
      <c r="K17" s="1"/>
      <c r="L17" s="1"/>
      <c r="M17" s="1"/>
      <c r="N17" s="1"/>
      <c r="O17" s="1"/>
      <c r="P17" s="1"/>
      <c r="Q17" s="4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</row>
    <row r="18" ht="18.75" customHeight="1">
      <c r="A18" s="1" t="s">
        <v>13</v>
      </c>
      <c r="B18" s="1"/>
      <c r="C18" s="1"/>
      <c r="D18" s="1"/>
      <c r="E18" s="1"/>
      <c r="F18" s="1"/>
      <c r="G18" s="1"/>
      <c r="H18" s="3"/>
      <c r="I18" s="1"/>
      <c r="J18" s="1"/>
      <c r="K18" s="1"/>
      <c r="L18" s="1"/>
      <c r="M18" s="1"/>
      <c r="N18" s="1"/>
      <c r="O18" s="1"/>
      <c r="P18" s="1"/>
      <c r="Q18" s="4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</row>
    <row r="19" ht="18.75" customHeight="1">
      <c r="A19" s="1"/>
      <c r="B19" s="1"/>
      <c r="C19" s="1"/>
      <c r="D19" s="1"/>
      <c r="E19" s="1"/>
      <c r="F19" s="1"/>
      <c r="G19" s="1"/>
      <c r="H19" s="3"/>
      <c r="I19" s="1"/>
      <c r="J19" s="1"/>
      <c r="K19" s="1"/>
      <c r="L19" s="1"/>
      <c r="M19" s="1"/>
      <c r="N19" s="1"/>
      <c r="O19" s="1"/>
      <c r="P19" s="1"/>
      <c r="Q19" s="4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</row>
    <row r="20" ht="40.5" customHeight="1">
      <c r="A20" s="44"/>
      <c r="B20" s="26" t="s">
        <v>14</v>
      </c>
      <c r="C20" s="45" t="s">
        <v>15</v>
      </c>
      <c r="D20" s="46"/>
      <c r="E20" s="47"/>
      <c r="F20" s="48"/>
      <c r="G20" s="48"/>
      <c r="H20" s="50" t="s">
        <v>16</v>
      </c>
      <c r="I20" s="26" t="s">
        <v>17</v>
      </c>
      <c r="J20" s="26" t="s">
        <v>18</v>
      </c>
      <c r="K20" s="1"/>
      <c r="L20" s="26" t="s">
        <v>19</v>
      </c>
      <c r="M20" s="26" t="s">
        <v>17</v>
      </c>
      <c r="N20" s="44" t="s">
        <v>20</v>
      </c>
      <c r="O20" s="1"/>
      <c r="P20" s="1"/>
      <c r="Q20" s="51"/>
      <c r="R20" s="26" t="s">
        <v>19</v>
      </c>
      <c r="S20" s="26" t="s">
        <v>17</v>
      </c>
      <c r="T20" s="44" t="s">
        <v>20</v>
      </c>
      <c r="U20" s="1"/>
      <c r="V20" s="44" t="s">
        <v>21</v>
      </c>
      <c r="W20" s="44" t="s">
        <v>22</v>
      </c>
      <c r="X20" s="44" t="s">
        <v>23</v>
      </c>
      <c r="Y20" s="44" t="s">
        <v>81</v>
      </c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</row>
    <row r="21" ht="27.0" customHeight="1">
      <c r="A21" s="52">
        <v>1.0</v>
      </c>
      <c r="B21" s="53" t="s">
        <v>67</v>
      </c>
      <c r="C21" s="54">
        <v>77.0</v>
      </c>
      <c r="D21" s="54">
        <v>202.0</v>
      </c>
      <c r="E21" s="54">
        <v>264.0</v>
      </c>
      <c r="F21" s="54">
        <f t="shared" ref="F21:F113" si="5">VALUE(IF(RIGHT(B21,1)="%",RIGHT(B21,3),0))</f>
        <v>0.8</v>
      </c>
      <c r="G21" s="54">
        <f t="shared" ref="G21:G113" si="6">Q21*C21/100*D21/100*E21/100</f>
        <v>75.965736</v>
      </c>
      <c r="H21" s="55">
        <f t="shared" ref="H21:H113" si="7">IF(F21=0,G21,F21*G21)</f>
        <v>60.7725888</v>
      </c>
      <c r="I21" s="54">
        <v>1.0</v>
      </c>
      <c r="J21" s="66">
        <f t="shared" ref="J21:J113" si="8">+I21*H21</f>
        <v>60.7725888</v>
      </c>
      <c r="K21" s="57"/>
      <c r="L21" s="58">
        <f>D21*25.4/1000</f>
        <v>5.1308</v>
      </c>
      <c r="M21" s="52">
        <f>+I21</f>
        <v>1</v>
      </c>
      <c r="N21" s="52">
        <f>M21*L21</f>
        <v>5.1308</v>
      </c>
      <c r="O21" s="57"/>
      <c r="P21" s="57"/>
      <c r="Q21" s="59">
        <v>18.5</v>
      </c>
      <c r="R21" s="58">
        <f t="shared" ref="R21:R114" si="9">E21/100</f>
        <v>2.64</v>
      </c>
      <c r="S21" s="52">
        <f t="shared" ref="S21:S114" si="10">I21</f>
        <v>1</v>
      </c>
      <c r="T21" s="52">
        <f t="shared" ref="T21:T114" si="11">S21*R21</f>
        <v>2.64</v>
      </c>
      <c r="U21" s="60">
        <f t="shared" ref="U21:U113" si="12">+Q21*C21/100*D21/100*E21/100</f>
        <v>75.965736</v>
      </c>
      <c r="V21" s="58">
        <f t="shared" ref="V21:W21" si="4">C21/100</f>
        <v>0.77</v>
      </c>
      <c r="W21" s="58">
        <f t="shared" si="4"/>
        <v>2.02</v>
      </c>
      <c r="X21" s="58">
        <f t="shared" ref="X21:X114" si="14">T21</f>
        <v>2.64</v>
      </c>
      <c r="Y21" s="61">
        <f t="shared" ref="Y21:Y114" si="15">V21*W21*X21</f>
        <v>4.106256</v>
      </c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  <c r="AP21" s="57"/>
      <c r="AQ21" s="57"/>
      <c r="AR21" s="57"/>
      <c r="AS21" s="57"/>
    </row>
    <row r="22" ht="27.0" customHeight="1">
      <c r="A22" s="52">
        <v>2.0</v>
      </c>
      <c r="B22" s="62" t="s">
        <v>58</v>
      </c>
      <c r="C22" s="62">
        <v>101.0</v>
      </c>
      <c r="D22" s="62">
        <v>202.0</v>
      </c>
      <c r="E22" s="62">
        <v>297.0</v>
      </c>
      <c r="F22" s="62">
        <f t="shared" si="5"/>
        <v>0</v>
      </c>
      <c r="G22" s="62">
        <f t="shared" si="6"/>
        <v>112.098789</v>
      </c>
      <c r="H22" s="63">
        <f t="shared" si="7"/>
        <v>112.098789</v>
      </c>
      <c r="I22" s="62">
        <v>1.0</v>
      </c>
      <c r="J22" s="66">
        <f t="shared" si="8"/>
        <v>112.098789</v>
      </c>
      <c r="K22" s="57"/>
      <c r="L22" s="58"/>
      <c r="M22" s="52"/>
      <c r="N22" s="52"/>
      <c r="O22" s="57"/>
      <c r="P22" s="57"/>
      <c r="Q22" s="59">
        <v>18.5</v>
      </c>
      <c r="R22" s="58">
        <f t="shared" si="9"/>
        <v>2.97</v>
      </c>
      <c r="S22" s="52">
        <f t="shared" si="10"/>
        <v>1</v>
      </c>
      <c r="T22" s="52">
        <f t="shared" si="11"/>
        <v>2.97</v>
      </c>
      <c r="U22" s="60">
        <f t="shared" si="12"/>
        <v>112.098789</v>
      </c>
      <c r="V22" s="58">
        <f t="shared" ref="V22:W22" si="13">C22/100</f>
        <v>1.01</v>
      </c>
      <c r="W22" s="58">
        <f t="shared" si="13"/>
        <v>2.02</v>
      </c>
      <c r="X22" s="58">
        <f t="shared" si="14"/>
        <v>2.97</v>
      </c>
      <c r="Y22" s="61">
        <f t="shared" si="15"/>
        <v>6.059394</v>
      </c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  <c r="AO22" s="57"/>
      <c r="AP22" s="57"/>
      <c r="AQ22" s="57"/>
      <c r="AR22" s="57"/>
      <c r="AS22" s="57"/>
    </row>
    <row r="23" ht="27.0" customHeight="1">
      <c r="A23" s="52">
        <v>3.0</v>
      </c>
      <c r="B23" s="62" t="s">
        <v>58</v>
      </c>
      <c r="C23" s="62">
        <v>95.0</v>
      </c>
      <c r="D23" s="62">
        <v>202.0</v>
      </c>
      <c r="E23" s="62">
        <v>149.0</v>
      </c>
      <c r="F23" s="62">
        <f t="shared" si="5"/>
        <v>0</v>
      </c>
      <c r="G23" s="62">
        <f t="shared" si="6"/>
        <v>52.897235</v>
      </c>
      <c r="H23" s="63">
        <f t="shared" si="7"/>
        <v>52.897235</v>
      </c>
      <c r="I23" s="62">
        <v>1.0</v>
      </c>
      <c r="J23" s="66">
        <f t="shared" si="8"/>
        <v>52.897235</v>
      </c>
      <c r="K23" s="57"/>
      <c r="L23" s="58">
        <f t="shared" ref="L23:L38" si="17">D23*25.4/1000</f>
        <v>5.1308</v>
      </c>
      <c r="M23" s="52">
        <f t="shared" ref="M23:M41" si="18">+I23</f>
        <v>1</v>
      </c>
      <c r="N23" s="52">
        <f t="shared" ref="N23:N38" si="19">M23*L23</f>
        <v>5.1308</v>
      </c>
      <c r="O23" s="57"/>
      <c r="P23" s="57"/>
      <c r="Q23" s="59">
        <v>18.5</v>
      </c>
      <c r="R23" s="58">
        <f t="shared" si="9"/>
        <v>1.49</v>
      </c>
      <c r="S23" s="52">
        <f t="shared" si="10"/>
        <v>1</v>
      </c>
      <c r="T23" s="52">
        <f t="shared" si="11"/>
        <v>1.49</v>
      </c>
      <c r="U23" s="60">
        <f t="shared" si="12"/>
        <v>52.897235</v>
      </c>
      <c r="V23" s="58">
        <f t="shared" ref="V23:W23" si="16">C23/100</f>
        <v>0.95</v>
      </c>
      <c r="W23" s="58">
        <f t="shared" si="16"/>
        <v>2.02</v>
      </c>
      <c r="X23" s="58">
        <f t="shared" si="14"/>
        <v>1.49</v>
      </c>
      <c r="Y23" s="61">
        <f t="shared" si="15"/>
        <v>2.85931</v>
      </c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  <c r="AL23" s="57"/>
      <c r="AM23" s="57"/>
      <c r="AN23" s="57"/>
      <c r="AO23" s="57"/>
      <c r="AP23" s="57"/>
      <c r="AQ23" s="57"/>
      <c r="AR23" s="57"/>
      <c r="AS23" s="57"/>
    </row>
    <row r="24" ht="27.0" customHeight="1">
      <c r="A24" s="52">
        <v>4.0</v>
      </c>
      <c r="B24" s="62" t="s">
        <v>58</v>
      </c>
      <c r="C24" s="62">
        <v>100.0</v>
      </c>
      <c r="D24" s="62">
        <v>202.0</v>
      </c>
      <c r="E24" s="62">
        <v>151.0</v>
      </c>
      <c r="F24" s="62">
        <f t="shared" si="5"/>
        <v>0</v>
      </c>
      <c r="G24" s="62">
        <f t="shared" si="6"/>
        <v>56.4287</v>
      </c>
      <c r="H24" s="63">
        <f t="shared" si="7"/>
        <v>56.4287</v>
      </c>
      <c r="I24" s="62">
        <v>3.0</v>
      </c>
      <c r="J24" s="66">
        <f t="shared" si="8"/>
        <v>169.2861</v>
      </c>
      <c r="K24" s="57"/>
      <c r="L24" s="58">
        <f t="shared" si="17"/>
        <v>5.1308</v>
      </c>
      <c r="M24" s="52">
        <f t="shared" si="18"/>
        <v>3</v>
      </c>
      <c r="N24" s="52">
        <f t="shared" si="19"/>
        <v>15.3924</v>
      </c>
      <c r="O24" s="57"/>
      <c r="P24" s="57"/>
      <c r="Q24" s="59">
        <v>18.5</v>
      </c>
      <c r="R24" s="58">
        <f t="shared" si="9"/>
        <v>1.51</v>
      </c>
      <c r="S24" s="52">
        <f t="shared" si="10"/>
        <v>3</v>
      </c>
      <c r="T24" s="52">
        <f t="shared" si="11"/>
        <v>4.53</v>
      </c>
      <c r="U24" s="60">
        <f t="shared" si="12"/>
        <v>56.4287</v>
      </c>
      <c r="V24" s="58">
        <f t="shared" ref="V24:W24" si="20">C24/100</f>
        <v>1</v>
      </c>
      <c r="W24" s="58">
        <f t="shared" si="20"/>
        <v>2.02</v>
      </c>
      <c r="X24" s="58">
        <f t="shared" si="14"/>
        <v>4.53</v>
      </c>
      <c r="Y24" s="61">
        <f t="shared" si="15"/>
        <v>9.1506</v>
      </c>
      <c r="Z24" s="57"/>
      <c r="AA24" s="57"/>
      <c r="AB24" s="57"/>
      <c r="AC24" s="57"/>
      <c r="AD24" s="57"/>
      <c r="AE24" s="57"/>
      <c r="AF24" s="57"/>
      <c r="AG24" s="57"/>
      <c r="AH24" s="57"/>
      <c r="AI24" s="57"/>
      <c r="AJ24" s="57"/>
      <c r="AK24" s="57"/>
      <c r="AL24" s="57"/>
      <c r="AM24" s="57"/>
      <c r="AN24" s="57"/>
      <c r="AO24" s="57"/>
      <c r="AP24" s="57"/>
      <c r="AQ24" s="57"/>
      <c r="AR24" s="57"/>
      <c r="AS24" s="57"/>
    </row>
    <row r="25" ht="27.0" customHeight="1">
      <c r="A25" s="52">
        <v>5.0</v>
      </c>
      <c r="B25" s="62" t="s">
        <v>58</v>
      </c>
      <c r="C25" s="62">
        <v>92.0</v>
      </c>
      <c r="D25" s="62">
        <v>202.0</v>
      </c>
      <c r="E25" s="62">
        <v>150.0</v>
      </c>
      <c r="F25" s="62">
        <f t="shared" si="5"/>
        <v>0</v>
      </c>
      <c r="G25" s="62">
        <f t="shared" si="6"/>
        <v>51.5706</v>
      </c>
      <c r="H25" s="63">
        <f t="shared" si="7"/>
        <v>51.5706</v>
      </c>
      <c r="I25" s="62">
        <v>1.0</v>
      </c>
      <c r="J25" s="66">
        <f t="shared" si="8"/>
        <v>51.5706</v>
      </c>
      <c r="K25" s="57"/>
      <c r="L25" s="58">
        <f t="shared" si="17"/>
        <v>5.1308</v>
      </c>
      <c r="M25" s="52">
        <f t="shared" si="18"/>
        <v>1</v>
      </c>
      <c r="N25" s="52">
        <f t="shared" si="19"/>
        <v>5.1308</v>
      </c>
      <c r="O25" s="57"/>
      <c r="P25" s="57"/>
      <c r="Q25" s="59">
        <v>18.5</v>
      </c>
      <c r="R25" s="58">
        <f t="shared" si="9"/>
        <v>1.5</v>
      </c>
      <c r="S25" s="52">
        <f t="shared" si="10"/>
        <v>1</v>
      </c>
      <c r="T25" s="52">
        <f t="shared" si="11"/>
        <v>1.5</v>
      </c>
      <c r="U25" s="60">
        <f t="shared" si="12"/>
        <v>51.5706</v>
      </c>
      <c r="V25" s="58">
        <f t="shared" ref="V25:W25" si="21">C25/100</f>
        <v>0.92</v>
      </c>
      <c r="W25" s="58">
        <f t="shared" si="21"/>
        <v>2.02</v>
      </c>
      <c r="X25" s="58">
        <f t="shared" si="14"/>
        <v>1.5</v>
      </c>
      <c r="Y25" s="61">
        <f t="shared" si="15"/>
        <v>2.7876</v>
      </c>
      <c r="Z25" s="57"/>
      <c r="AA25" s="57"/>
      <c r="AB25" s="57"/>
      <c r="AC25" s="57"/>
      <c r="AD25" s="57"/>
      <c r="AE25" s="57"/>
      <c r="AF25" s="57"/>
      <c r="AG25" s="57"/>
      <c r="AH25" s="57"/>
      <c r="AI25" s="57"/>
      <c r="AJ25" s="57"/>
      <c r="AK25" s="57"/>
      <c r="AL25" s="57"/>
      <c r="AM25" s="57"/>
      <c r="AN25" s="57"/>
      <c r="AO25" s="57"/>
      <c r="AP25" s="57"/>
      <c r="AQ25" s="57"/>
      <c r="AR25" s="57"/>
      <c r="AS25" s="57"/>
    </row>
    <row r="26" ht="27.0" customHeight="1">
      <c r="A26" s="52">
        <v>6.0</v>
      </c>
      <c r="B26" s="62" t="s">
        <v>58</v>
      </c>
      <c r="C26" s="62">
        <v>101.0</v>
      </c>
      <c r="D26" s="62">
        <v>202.0</v>
      </c>
      <c r="E26" s="62">
        <v>150.0</v>
      </c>
      <c r="F26" s="62">
        <f t="shared" si="5"/>
        <v>0</v>
      </c>
      <c r="G26" s="62">
        <f t="shared" si="6"/>
        <v>56.61555</v>
      </c>
      <c r="H26" s="63">
        <f t="shared" si="7"/>
        <v>56.61555</v>
      </c>
      <c r="I26" s="62">
        <v>1.0</v>
      </c>
      <c r="J26" s="66">
        <f t="shared" si="8"/>
        <v>56.61555</v>
      </c>
      <c r="K26" s="57"/>
      <c r="L26" s="58">
        <f t="shared" si="17"/>
        <v>5.1308</v>
      </c>
      <c r="M26" s="52">
        <f t="shared" si="18"/>
        <v>1</v>
      </c>
      <c r="N26" s="52">
        <f t="shared" si="19"/>
        <v>5.1308</v>
      </c>
      <c r="O26" s="57"/>
      <c r="P26" s="57"/>
      <c r="Q26" s="59">
        <v>18.5</v>
      </c>
      <c r="R26" s="58">
        <f t="shared" si="9"/>
        <v>1.5</v>
      </c>
      <c r="S26" s="52">
        <f t="shared" si="10"/>
        <v>1</v>
      </c>
      <c r="T26" s="52">
        <f t="shared" si="11"/>
        <v>1.5</v>
      </c>
      <c r="U26" s="60">
        <f t="shared" si="12"/>
        <v>56.61555</v>
      </c>
      <c r="V26" s="58">
        <f t="shared" ref="V26:W26" si="22">C26/100</f>
        <v>1.01</v>
      </c>
      <c r="W26" s="58">
        <f t="shared" si="22"/>
        <v>2.02</v>
      </c>
      <c r="X26" s="58">
        <f t="shared" si="14"/>
        <v>1.5</v>
      </c>
      <c r="Y26" s="61">
        <f t="shared" si="15"/>
        <v>3.0603</v>
      </c>
      <c r="Z26" s="57"/>
      <c r="AA26" s="57"/>
      <c r="AB26" s="57"/>
      <c r="AC26" s="57"/>
      <c r="AD26" s="57"/>
      <c r="AE26" s="57"/>
      <c r="AF26" s="57"/>
      <c r="AG26" s="57"/>
      <c r="AH26" s="57"/>
      <c r="AI26" s="57"/>
      <c r="AJ26" s="57"/>
      <c r="AK26" s="57"/>
      <c r="AL26" s="57"/>
      <c r="AM26" s="57"/>
      <c r="AN26" s="57"/>
      <c r="AO26" s="57"/>
      <c r="AP26" s="57"/>
      <c r="AQ26" s="57"/>
      <c r="AR26" s="57"/>
      <c r="AS26" s="57"/>
    </row>
    <row r="27" ht="27.0" customHeight="1">
      <c r="A27" s="52">
        <v>7.0</v>
      </c>
      <c r="B27" s="62" t="s">
        <v>58</v>
      </c>
      <c r="C27" s="62">
        <v>101.0</v>
      </c>
      <c r="D27" s="62">
        <v>202.0</v>
      </c>
      <c r="E27" s="62">
        <v>149.0</v>
      </c>
      <c r="F27" s="62">
        <f t="shared" si="5"/>
        <v>0</v>
      </c>
      <c r="G27" s="62">
        <f t="shared" si="6"/>
        <v>56.238113</v>
      </c>
      <c r="H27" s="63">
        <f t="shared" si="7"/>
        <v>56.238113</v>
      </c>
      <c r="I27" s="62">
        <v>1.0</v>
      </c>
      <c r="J27" s="66">
        <f t="shared" si="8"/>
        <v>56.238113</v>
      </c>
      <c r="K27" s="57"/>
      <c r="L27" s="58">
        <f t="shared" si="17"/>
        <v>5.1308</v>
      </c>
      <c r="M27" s="52">
        <f t="shared" si="18"/>
        <v>1</v>
      </c>
      <c r="N27" s="52">
        <f t="shared" si="19"/>
        <v>5.1308</v>
      </c>
      <c r="O27" s="57"/>
      <c r="P27" s="57"/>
      <c r="Q27" s="59">
        <v>18.5</v>
      </c>
      <c r="R27" s="58">
        <f t="shared" si="9"/>
        <v>1.49</v>
      </c>
      <c r="S27" s="52">
        <f t="shared" si="10"/>
        <v>1</v>
      </c>
      <c r="T27" s="52">
        <f t="shared" si="11"/>
        <v>1.49</v>
      </c>
      <c r="U27" s="60">
        <f t="shared" si="12"/>
        <v>56.238113</v>
      </c>
      <c r="V27" s="58">
        <f t="shared" ref="V27:W27" si="23">C27/100</f>
        <v>1.01</v>
      </c>
      <c r="W27" s="58">
        <f t="shared" si="23"/>
        <v>2.02</v>
      </c>
      <c r="X27" s="58">
        <f t="shared" si="14"/>
        <v>1.49</v>
      </c>
      <c r="Y27" s="61">
        <f t="shared" si="15"/>
        <v>3.039898</v>
      </c>
      <c r="Z27" s="57"/>
      <c r="AA27" s="57"/>
      <c r="AB27" s="57"/>
      <c r="AC27" s="57"/>
      <c r="AD27" s="57"/>
      <c r="AE27" s="57"/>
      <c r="AF27" s="57"/>
      <c r="AG27" s="57"/>
      <c r="AH27" s="57"/>
      <c r="AI27" s="57"/>
      <c r="AJ27" s="57"/>
      <c r="AK27" s="57"/>
      <c r="AL27" s="57"/>
      <c r="AM27" s="57"/>
      <c r="AN27" s="57"/>
      <c r="AO27" s="57"/>
      <c r="AP27" s="57"/>
      <c r="AQ27" s="57"/>
      <c r="AR27" s="57"/>
      <c r="AS27" s="57"/>
    </row>
    <row r="28" ht="27.0" customHeight="1">
      <c r="A28" s="52">
        <v>8.0</v>
      </c>
      <c r="B28" s="62" t="s">
        <v>58</v>
      </c>
      <c r="C28" s="62">
        <v>100.0</v>
      </c>
      <c r="D28" s="62">
        <v>202.0</v>
      </c>
      <c r="E28" s="62">
        <v>149.0</v>
      </c>
      <c r="F28" s="62">
        <f t="shared" si="5"/>
        <v>0</v>
      </c>
      <c r="G28" s="62">
        <f t="shared" si="6"/>
        <v>55.6813</v>
      </c>
      <c r="H28" s="63">
        <f t="shared" si="7"/>
        <v>55.6813</v>
      </c>
      <c r="I28" s="62">
        <v>1.0</v>
      </c>
      <c r="J28" s="66">
        <f t="shared" si="8"/>
        <v>55.6813</v>
      </c>
      <c r="K28" s="57"/>
      <c r="L28" s="58">
        <f t="shared" si="17"/>
        <v>5.1308</v>
      </c>
      <c r="M28" s="52">
        <f t="shared" si="18"/>
        <v>1</v>
      </c>
      <c r="N28" s="52">
        <f t="shared" si="19"/>
        <v>5.1308</v>
      </c>
      <c r="O28" s="57"/>
      <c r="P28" s="57"/>
      <c r="Q28" s="59">
        <v>18.5</v>
      </c>
      <c r="R28" s="58">
        <f t="shared" si="9"/>
        <v>1.49</v>
      </c>
      <c r="S28" s="52">
        <f t="shared" si="10"/>
        <v>1</v>
      </c>
      <c r="T28" s="52">
        <f t="shared" si="11"/>
        <v>1.49</v>
      </c>
      <c r="U28" s="60">
        <f t="shared" si="12"/>
        <v>55.6813</v>
      </c>
      <c r="V28" s="58">
        <f t="shared" ref="V28:W28" si="24">C28/100</f>
        <v>1</v>
      </c>
      <c r="W28" s="58">
        <f t="shared" si="24"/>
        <v>2.02</v>
      </c>
      <c r="X28" s="58">
        <f t="shared" si="14"/>
        <v>1.49</v>
      </c>
      <c r="Y28" s="61">
        <f t="shared" si="15"/>
        <v>3.0098</v>
      </c>
      <c r="Z28" s="57"/>
      <c r="AA28" s="57"/>
      <c r="AB28" s="57"/>
      <c r="AC28" s="57"/>
      <c r="AD28" s="57"/>
      <c r="AE28" s="57"/>
      <c r="AF28" s="57"/>
      <c r="AG28" s="57"/>
      <c r="AH28" s="57"/>
      <c r="AI28" s="57"/>
      <c r="AJ28" s="57"/>
      <c r="AK28" s="57"/>
      <c r="AL28" s="57"/>
      <c r="AM28" s="57"/>
      <c r="AN28" s="57"/>
      <c r="AO28" s="57"/>
      <c r="AP28" s="57"/>
      <c r="AQ28" s="57"/>
      <c r="AR28" s="57"/>
      <c r="AS28" s="57"/>
    </row>
    <row r="29" ht="27.0" customHeight="1">
      <c r="A29" s="52">
        <v>9.0</v>
      </c>
      <c r="B29" s="62" t="s">
        <v>58</v>
      </c>
      <c r="C29" s="62">
        <v>102.0</v>
      </c>
      <c r="D29" s="62">
        <v>202.0</v>
      </c>
      <c r="E29" s="62">
        <v>152.0</v>
      </c>
      <c r="F29" s="62">
        <f t="shared" si="5"/>
        <v>0</v>
      </c>
      <c r="G29" s="62">
        <f t="shared" si="6"/>
        <v>57.938448</v>
      </c>
      <c r="H29" s="63">
        <f t="shared" si="7"/>
        <v>57.938448</v>
      </c>
      <c r="I29" s="62">
        <v>4.0</v>
      </c>
      <c r="J29" s="66">
        <f t="shared" si="8"/>
        <v>231.753792</v>
      </c>
      <c r="K29" s="57"/>
      <c r="L29" s="58">
        <f t="shared" si="17"/>
        <v>5.1308</v>
      </c>
      <c r="M29" s="52">
        <f t="shared" si="18"/>
        <v>4</v>
      </c>
      <c r="N29" s="52">
        <f t="shared" si="19"/>
        <v>20.5232</v>
      </c>
      <c r="O29" s="57"/>
      <c r="P29" s="57"/>
      <c r="Q29" s="59">
        <v>18.5</v>
      </c>
      <c r="R29" s="58">
        <f t="shared" si="9"/>
        <v>1.52</v>
      </c>
      <c r="S29" s="52">
        <f t="shared" si="10"/>
        <v>4</v>
      </c>
      <c r="T29" s="52">
        <f t="shared" si="11"/>
        <v>6.08</v>
      </c>
      <c r="U29" s="60">
        <f t="shared" si="12"/>
        <v>57.938448</v>
      </c>
      <c r="V29" s="58">
        <f t="shared" ref="V29:W29" si="25">C29/100</f>
        <v>1.02</v>
      </c>
      <c r="W29" s="58">
        <f t="shared" si="25"/>
        <v>2.02</v>
      </c>
      <c r="X29" s="58">
        <f t="shared" si="14"/>
        <v>6.08</v>
      </c>
      <c r="Y29" s="61">
        <f t="shared" si="15"/>
        <v>12.527232</v>
      </c>
      <c r="Z29" s="57"/>
      <c r="AA29" s="57"/>
      <c r="AB29" s="57"/>
      <c r="AC29" s="57"/>
      <c r="AD29" s="57"/>
      <c r="AE29" s="57"/>
      <c r="AF29" s="57"/>
      <c r="AG29" s="57"/>
      <c r="AH29" s="57"/>
      <c r="AI29" s="57"/>
      <c r="AJ29" s="57"/>
      <c r="AK29" s="57"/>
      <c r="AL29" s="57"/>
      <c r="AM29" s="57"/>
      <c r="AN29" s="57"/>
      <c r="AO29" s="57"/>
      <c r="AP29" s="57"/>
      <c r="AQ29" s="57"/>
      <c r="AR29" s="57"/>
      <c r="AS29" s="57"/>
    </row>
    <row r="30" ht="27.0" customHeight="1">
      <c r="A30" s="52">
        <v>10.0</v>
      </c>
      <c r="B30" s="62" t="s">
        <v>58</v>
      </c>
      <c r="C30" s="62">
        <v>102.0</v>
      </c>
      <c r="D30" s="62">
        <v>202.0</v>
      </c>
      <c r="E30" s="62">
        <v>151.0</v>
      </c>
      <c r="F30" s="62">
        <f t="shared" si="5"/>
        <v>0</v>
      </c>
      <c r="G30" s="62">
        <f t="shared" si="6"/>
        <v>57.557274</v>
      </c>
      <c r="H30" s="63">
        <f t="shared" si="7"/>
        <v>57.557274</v>
      </c>
      <c r="I30" s="62">
        <v>2.0</v>
      </c>
      <c r="J30" s="66">
        <f t="shared" si="8"/>
        <v>115.114548</v>
      </c>
      <c r="K30" s="57"/>
      <c r="L30" s="58">
        <f t="shared" si="17"/>
        <v>5.1308</v>
      </c>
      <c r="M30" s="52">
        <f t="shared" si="18"/>
        <v>2</v>
      </c>
      <c r="N30" s="52">
        <f t="shared" si="19"/>
        <v>10.2616</v>
      </c>
      <c r="O30" s="57"/>
      <c r="P30" s="57"/>
      <c r="Q30" s="59">
        <v>18.5</v>
      </c>
      <c r="R30" s="58">
        <f t="shared" si="9"/>
        <v>1.51</v>
      </c>
      <c r="S30" s="52">
        <f t="shared" si="10"/>
        <v>2</v>
      </c>
      <c r="T30" s="52">
        <f t="shared" si="11"/>
        <v>3.02</v>
      </c>
      <c r="U30" s="60">
        <f t="shared" si="12"/>
        <v>57.557274</v>
      </c>
      <c r="V30" s="58">
        <f t="shared" ref="V30:W30" si="26">C30/100</f>
        <v>1.02</v>
      </c>
      <c r="W30" s="58">
        <f t="shared" si="26"/>
        <v>2.02</v>
      </c>
      <c r="X30" s="58">
        <f t="shared" si="14"/>
        <v>3.02</v>
      </c>
      <c r="Y30" s="61">
        <f t="shared" si="15"/>
        <v>6.222408</v>
      </c>
      <c r="Z30" s="57"/>
      <c r="AA30" s="57"/>
      <c r="AB30" s="57"/>
      <c r="AC30" s="57"/>
      <c r="AD30" s="57"/>
      <c r="AE30" s="57"/>
      <c r="AF30" s="57"/>
      <c r="AG30" s="57"/>
      <c r="AH30" s="57"/>
      <c r="AI30" s="57"/>
      <c r="AJ30" s="57"/>
      <c r="AK30" s="57"/>
      <c r="AL30" s="57"/>
      <c r="AM30" s="57"/>
      <c r="AN30" s="57"/>
      <c r="AO30" s="57"/>
      <c r="AP30" s="57"/>
      <c r="AQ30" s="57"/>
      <c r="AR30" s="57"/>
      <c r="AS30" s="57"/>
    </row>
    <row r="31" ht="27.0" customHeight="1">
      <c r="A31" s="52">
        <v>11.0</v>
      </c>
      <c r="B31" s="62" t="s">
        <v>58</v>
      </c>
      <c r="C31" s="62">
        <v>98.0</v>
      </c>
      <c r="D31" s="62">
        <v>202.0</v>
      </c>
      <c r="E31" s="62">
        <v>149.0</v>
      </c>
      <c r="F31" s="62">
        <f t="shared" si="5"/>
        <v>0</v>
      </c>
      <c r="G31" s="62">
        <f t="shared" si="6"/>
        <v>54.567674</v>
      </c>
      <c r="H31" s="63">
        <f t="shared" si="7"/>
        <v>54.567674</v>
      </c>
      <c r="I31" s="62">
        <v>1.0</v>
      </c>
      <c r="J31" s="66">
        <f t="shared" si="8"/>
        <v>54.567674</v>
      </c>
      <c r="K31" s="57"/>
      <c r="L31" s="58">
        <f t="shared" si="17"/>
        <v>5.1308</v>
      </c>
      <c r="M31" s="52">
        <f t="shared" si="18"/>
        <v>1</v>
      </c>
      <c r="N31" s="52">
        <f t="shared" si="19"/>
        <v>5.1308</v>
      </c>
      <c r="O31" s="57"/>
      <c r="P31" s="57"/>
      <c r="Q31" s="59">
        <v>18.5</v>
      </c>
      <c r="R31" s="58">
        <f t="shared" si="9"/>
        <v>1.49</v>
      </c>
      <c r="S31" s="52">
        <f t="shared" si="10"/>
        <v>1</v>
      </c>
      <c r="T31" s="52">
        <f t="shared" si="11"/>
        <v>1.49</v>
      </c>
      <c r="U31" s="60">
        <f t="shared" si="12"/>
        <v>54.567674</v>
      </c>
      <c r="V31" s="58">
        <f t="shared" ref="V31:W31" si="27">C31/100</f>
        <v>0.98</v>
      </c>
      <c r="W31" s="58">
        <f t="shared" si="27"/>
        <v>2.02</v>
      </c>
      <c r="X31" s="58">
        <f t="shared" si="14"/>
        <v>1.49</v>
      </c>
      <c r="Y31" s="61">
        <f t="shared" si="15"/>
        <v>2.949604</v>
      </c>
      <c r="Z31" s="57"/>
      <c r="AA31" s="57"/>
      <c r="AB31" s="57"/>
      <c r="AC31" s="57"/>
      <c r="AD31" s="57"/>
      <c r="AE31" s="57"/>
      <c r="AF31" s="57"/>
      <c r="AG31" s="57"/>
      <c r="AH31" s="57"/>
      <c r="AI31" s="57"/>
      <c r="AJ31" s="57"/>
      <c r="AK31" s="57"/>
      <c r="AL31" s="57"/>
      <c r="AM31" s="57"/>
      <c r="AN31" s="57"/>
      <c r="AO31" s="57"/>
      <c r="AP31" s="57"/>
      <c r="AQ31" s="57"/>
      <c r="AR31" s="57"/>
      <c r="AS31" s="57"/>
    </row>
    <row r="32" ht="27.0" customHeight="1">
      <c r="A32" s="52">
        <v>12.0</v>
      </c>
      <c r="B32" s="62" t="s">
        <v>58</v>
      </c>
      <c r="C32" s="62">
        <v>98.0</v>
      </c>
      <c r="D32" s="62">
        <v>202.0</v>
      </c>
      <c r="E32" s="62">
        <v>155.0</v>
      </c>
      <c r="F32" s="62">
        <f t="shared" si="5"/>
        <v>0</v>
      </c>
      <c r="G32" s="62">
        <f t="shared" si="6"/>
        <v>56.76503</v>
      </c>
      <c r="H32" s="63">
        <f t="shared" si="7"/>
        <v>56.76503</v>
      </c>
      <c r="I32" s="62">
        <v>1.0</v>
      </c>
      <c r="J32" s="66">
        <f t="shared" si="8"/>
        <v>56.76503</v>
      </c>
      <c r="K32" s="57"/>
      <c r="L32" s="58">
        <f t="shared" si="17"/>
        <v>5.1308</v>
      </c>
      <c r="M32" s="52">
        <f t="shared" si="18"/>
        <v>1</v>
      </c>
      <c r="N32" s="52">
        <f t="shared" si="19"/>
        <v>5.1308</v>
      </c>
      <c r="O32" s="57"/>
      <c r="P32" s="57"/>
      <c r="Q32" s="59">
        <v>18.5</v>
      </c>
      <c r="R32" s="58">
        <f t="shared" si="9"/>
        <v>1.55</v>
      </c>
      <c r="S32" s="52">
        <f t="shared" si="10"/>
        <v>1</v>
      </c>
      <c r="T32" s="52">
        <f t="shared" si="11"/>
        <v>1.55</v>
      </c>
      <c r="U32" s="60">
        <f t="shared" si="12"/>
        <v>56.76503</v>
      </c>
      <c r="V32" s="58">
        <f t="shared" ref="V32:W32" si="28">C32/100</f>
        <v>0.98</v>
      </c>
      <c r="W32" s="58">
        <f t="shared" si="28"/>
        <v>2.02</v>
      </c>
      <c r="X32" s="58">
        <f t="shared" si="14"/>
        <v>1.55</v>
      </c>
      <c r="Y32" s="61">
        <f t="shared" si="15"/>
        <v>3.06838</v>
      </c>
      <c r="Z32" s="57"/>
      <c r="AA32" s="57"/>
      <c r="AB32" s="57"/>
      <c r="AC32" s="57"/>
      <c r="AD32" s="57"/>
      <c r="AE32" s="57"/>
      <c r="AF32" s="57"/>
      <c r="AG32" s="57"/>
      <c r="AH32" s="57"/>
      <c r="AI32" s="57"/>
      <c r="AJ32" s="57"/>
      <c r="AK32" s="57"/>
      <c r="AL32" s="57"/>
      <c r="AM32" s="57"/>
      <c r="AN32" s="57"/>
      <c r="AO32" s="57"/>
      <c r="AP32" s="57"/>
      <c r="AQ32" s="57"/>
      <c r="AR32" s="57"/>
      <c r="AS32" s="57"/>
    </row>
    <row r="33" ht="27.0" customHeight="1">
      <c r="A33" s="52">
        <v>13.0</v>
      </c>
      <c r="B33" s="62" t="s">
        <v>58</v>
      </c>
      <c r="C33" s="62">
        <v>99.0</v>
      </c>
      <c r="D33" s="62">
        <v>202.0</v>
      </c>
      <c r="E33" s="62">
        <v>150.0</v>
      </c>
      <c r="F33" s="62">
        <f t="shared" si="5"/>
        <v>0</v>
      </c>
      <c r="G33" s="62">
        <f t="shared" si="6"/>
        <v>55.49445</v>
      </c>
      <c r="H33" s="63">
        <f t="shared" si="7"/>
        <v>55.49445</v>
      </c>
      <c r="I33" s="62">
        <v>1.0</v>
      </c>
      <c r="J33" s="66">
        <f t="shared" si="8"/>
        <v>55.49445</v>
      </c>
      <c r="K33" s="57"/>
      <c r="L33" s="58">
        <f t="shared" si="17"/>
        <v>5.1308</v>
      </c>
      <c r="M33" s="52">
        <f t="shared" si="18"/>
        <v>1</v>
      </c>
      <c r="N33" s="52">
        <f t="shared" si="19"/>
        <v>5.1308</v>
      </c>
      <c r="O33" s="57"/>
      <c r="P33" s="57"/>
      <c r="Q33" s="59">
        <v>18.5</v>
      </c>
      <c r="R33" s="58">
        <f t="shared" si="9"/>
        <v>1.5</v>
      </c>
      <c r="S33" s="52">
        <f t="shared" si="10"/>
        <v>1</v>
      </c>
      <c r="T33" s="52">
        <f t="shared" si="11"/>
        <v>1.5</v>
      </c>
      <c r="U33" s="60">
        <f t="shared" si="12"/>
        <v>55.49445</v>
      </c>
      <c r="V33" s="58">
        <f t="shared" ref="V33:W33" si="29">C33/100</f>
        <v>0.99</v>
      </c>
      <c r="W33" s="58">
        <f t="shared" si="29"/>
        <v>2.02</v>
      </c>
      <c r="X33" s="58">
        <f t="shared" si="14"/>
        <v>1.5</v>
      </c>
      <c r="Y33" s="61">
        <f t="shared" si="15"/>
        <v>2.9997</v>
      </c>
      <c r="Z33" s="57"/>
      <c r="AA33" s="57"/>
      <c r="AB33" s="57"/>
      <c r="AC33" s="57"/>
      <c r="AD33" s="57"/>
      <c r="AE33" s="57"/>
      <c r="AF33" s="57"/>
      <c r="AG33" s="57"/>
      <c r="AH33" s="57"/>
      <c r="AI33" s="57"/>
      <c r="AJ33" s="57"/>
      <c r="AK33" s="57"/>
      <c r="AL33" s="57"/>
      <c r="AM33" s="57"/>
      <c r="AN33" s="57"/>
      <c r="AO33" s="57"/>
      <c r="AP33" s="57"/>
      <c r="AQ33" s="57"/>
      <c r="AR33" s="57"/>
      <c r="AS33" s="57"/>
    </row>
    <row r="34" ht="27.0" customHeight="1">
      <c r="A34" s="52">
        <v>14.0</v>
      </c>
      <c r="B34" s="62" t="s">
        <v>58</v>
      </c>
      <c r="C34" s="62">
        <v>101.0</v>
      </c>
      <c r="D34" s="62">
        <v>202.0</v>
      </c>
      <c r="E34" s="62">
        <v>151.0</v>
      </c>
      <c r="F34" s="62">
        <f t="shared" si="5"/>
        <v>0</v>
      </c>
      <c r="G34" s="62">
        <f t="shared" si="6"/>
        <v>56.992987</v>
      </c>
      <c r="H34" s="63">
        <f t="shared" si="7"/>
        <v>56.992987</v>
      </c>
      <c r="I34" s="62">
        <v>2.0</v>
      </c>
      <c r="J34" s="66">
        <f t="shared" si="8"/>
        <v>113.985974</v>
      </c>
      <c r="K34" s="57"/>
      <c r="L34" s="58">
        <f t="shared" si="17"/>
        <v>5.1308</v>
      </c>
      <c r="M34" s="52">
        <f t="shared" si="18"/>
        <v>2</v>
      </c>
      <c r="N34" s="52">
        <f t="shared" si="19"/>
        <v>10.2616</v>
      </c>
      <c r="O34" s="57"/>
      <c r="P34" s="57"/>
      <c r="Q34" s="59">
        <v>18.5</v>
      </c>
      <c r="R34" s="58">
        <f t="shared" si="9"/>
        <v>1.51</v>
      </c>
      <c r="S34" s="52">
        <f t="shared" si="10"/>
        <v>2</v>
      </c>
      <c r="T34" s="52">
        <f t="shared" si="11"/>
        <v>3.02</v>
      </c>
      <c r="U34" s="60">
        <f t="shared" si="12"/>
        <v>56.992987</v>
      </c>
      <c r="V34" s="58">
        <f t="shared" ref="V34:W34" si="30">C34/100</f>
        <v>1.01</v>
      </c>
      <c r="W34" s="58">
        <f t="shared" si="30"/>
        <v>2.02</v>
      </c>
      <c r="X34" s="58">
        <f t="shared" si="14"/>
        <v>3.02</v>
      </c>
      <c r="Y34" s="61">
        <f t="shared" si="15"/>
        <v>6.161404</v>
      </c>
      <c r="Z34" s="57"/>
      <c r="AA34" s="57"/>
      <c r="AB34" s="57"/>
      <c r="AC34" s="57"/>
      <c r="AD34" s="57"/>
      <c r="AE34" s="57"/>
      <c r="AF34" s="57"/>
      <c r="AG34" s="57"/>
      <c r="AH34" s="57"/>
      <c r="AI34" s="57"/>
      <c r="AJ34" s="57"/>
      <c r="AK34" s="57"/>
      <c r="AL34" s="57"/>
      <c r="AM34" s="57"/>
      <c r="AN34" s="57"/>
      <c r="AO34" s="57"/>
      <c r="AP34" s="57"/>
      <c r="AQ34" s="57"/>
      <c r="AR34" s="57"/>
      <c r="AS34" s="57"/>
    </row>
    <row r="35" ht="27.0" customHeight="1">
      <c r="A35" s="52">
        <v>15.0</v>
      </c>
      <c r="B35" s="62" t="s">
        <v>58</v>
      </c>
      <c r="C35" s="62">
        <v>100.0</v>
      </c>
      <c r="D35" s="62">
        <v>202.0</v>
      </c>
      <c r="E35" s="62">
        <v>128.0</v>
      </c>
      <c r="F35" s="62">
        <f t="shared" si="5"/>
        <v>0</v>
      </c>
      <c r="G35" s="62">
        <f t="shared" si="6"/>
        <v>47.8336</v>
      </c>
      <c r="H35" s="63">
        <f t="shared" si="7"/>
        <v>47.8336</v>
      </c>
      <c r="I35" s="62">
        <v>1.0</v>
      </c>
      <c r="J35" s="66">
        <f t="shared" si="8"/>
        <v>47.8336</v>
      </c>
      <c r="K35" s="57"/>
      <c r="L35" s="58">
        <f t="shared" si="17"/>
        <v>5.1308</v>
      </c>
      <c r="M35" s="52">
        <f t="shared" si="18"/>
        <v>1</v>
      </c>
      <c r="N35" s="52">
        <f t="shared" si="19"/>
        <v>5.1308</v>
      </c>
      <c r="O35" s="57"/>
      <c r="P35" s="57"/>
      <c r="Q35" s="59">
        <v>18.5</v>
      </c>
      <c r="R35" s="58">
        <f t="shared" si="9"/>
        <v>1.28</v>
      </c>
      <c r="S35" s="52">
        <f t="shared" si="10"/>
        <v>1</v>
      </c>
      <c r="T35" s="52">
        <f t="shared" si="11"/>
        <v>1.28</v>
      </c>
      <c r="U35" s="60">
        <f t="shared" si="12"/>
        <v>47.8336</v>
      </c>
      <c r="V35" s="58">
        <f t="shared" ref="V35:W35" si="31">C35/100</f>
        <v>1</v>
      </c>
      <c r="W35" s="58">
        <f t="shared" si="31"/>
        <v>2.02</v>
      </c>
      <c r="X35" s="58">
        <f t="shared" si="14"/>
        <v>1.28</v>
      </c>
      <c r="Y35" s="61">
        <f t="shared" si="15"/>
        <v>2.5856</v>
      </c>
      <c r="Z35" s="57"/>
      <c r="AA35" s="57"/>
      <c r="AB35" s="57"/>
      <c r="AC35" s="57"/>
      <c r="AD35" s="57"/>
      <c r="AE35" s="57"/>
      <c r="AF35" s="57"/>
      <c r="AG35" s="57"/>
      <c r="AH35" s="57"/>
      <c r="AI35" s="57"/>
      <c r="AJ35" s="57"/>
      <c r="AK35" s="57"/>
      <c r="AL35" s="57"/>
      <c r="AM35" s="57"/>
      <c r="AN35" s="57"/>
      <c r="AO35" s="57"/>
      <c r="AP35" s="57"/>
      <c r="AQ35" s="57"/>
      <c r="AR35" s="57"/>
      <c r="AS35" s="57"/>
    </row>
    <row r="36" ht="27.0" customHeight="1">
      <c r="A36" s="52">
        <v>16.0</v>
      </c>
      <c r="B36" s="62" t="s">
        <v>58</v>
      </c>
      <c r="C36" s="62">
        <v>103.0</v>
      </c>
      <c r="D36" s="62">
        <v>202.0</v>
      </c>
      <c r="E36" s="62">
        <v>150.0</v>
      </c>
      <c r="F36" s="62">
        <f t="shared" si="5"/>
        <v>0</v>
      </c>
      <c r="G36" s="62">
        <f t="shared" si="6"/>
        <v>57.73665</v>
      </c>
      <c r="H36" s="63">
        <f t="shared" si="7"/>
        <v>57.73665</v>
      </c>
      <c r="I36" s="62">
        <v>1.0</v>
      </c>
      <c r="J36" s="66">
        <f t="shared" si="8"/>
        <v>57.73665</v>
      </c>
      <c r="K36" s="57"/>
      <c r="L36" s="58">
        <f t="shared" si="17"/>
        <v>5.1308</v>
      </c>
      <c r="M36" s="52">
        <f t="shared" si="18"/>
        <v>1</v>
      </c>
      <c r="N36" s="52">
        <f t="shared" si="19"/>
        <v>5.1308</v>
      </c>
      <c r="O36" s="57"/>
      <c r="P36" s="57"/>
      <c r="Q36" s="59">
        <v>18.5</v>
      </c>
      <c r="R36" s="58">
        <f t="shared" si="9"/>
        <v>1.5</v>
      </c>
      <c r="S36" s="52">
        <f t="shared" si="10"/>
        <v>1</v>
      </c>
      <c r="T36" s="52">
        <f t="shared" si="11"/>
        <v>1.5</v>
      </c>
      <c r="U36" s="60">
        <f t="shared" si="12"/>
        <v>57.73665</v>
      </c>
      <c r="V36" s="58">
        <f t="shared" ref="V36:W36" si="32">C36/100</f>
        <v>1.03</v>
      </c>
      <c r="W36" s="58">
        <f t="shared" si="32"/>
        <v>2.02</v>
      </c>
      <c r="X36" s="58">
        <f t="shared" si="14"/>
        <v>1.5</v>
      </c>
      <c r="Y36" s="61">
        <f t="shared" si="15"/>
        <v>3.1209</v>
      </c>
      <c r="Z36" s="57"/>
      <c r="AA36" s="57"/>
      <c r="AB36" s="57"/>
      <c r="AC36" s="57"/>
      <c r="AD36" s="57"/>
      <c r="AE36" s="57"/>
      <c r="AF36" s="57"/>
      <c r="AG36" s="57"/>
      <c r="AH36" s="57"/>
      <c r="AI36" s="57"/>
      <c r="AJ36" s="57"/>
      <c r="AK36" s="57"/>
      <c r="AL36" s="57"/>
      <c r="AM36" s="57"/>
      <c r="AN36" s="57"/>
      <c r="AO36" s="57"/>
      <c r="AP36" s="57"/>
      <c r="AQ36" s="57"/>
      <c r="AR36" s="57"/>
      <c r="AS36" s="57"/>
    </row>
    <row r="37" ht="27.0" customHeight="1">
      <c r="A37" s="52">
        <v>17.0</v>
      </c>
      <c r="B37" s="53" t="s">
        <v>65</v>
      </c>
      <c r="C37" s="54">
        <v>82.0</v>
      </c>
      <c r="D37" s="54">
        <v>202.0</v>
      </c>
      <c r="E37" s="54">
        <v>150.0</v>
      </c>
      <c r="F37" s="54">
        <f t="shared" si="5"/>
        <v>0.8</v>
      </c>
      <c r="G37" s="54">
        <f t="shared" si="6"/>
        <v>60.8727</v>
      </c>
      <c r="H37" s="55">
        <f t="shared" si="7"/>
        <v>48.69816</v>
      </c>
      <c r="I37" s="54">
        <v>1.0</v>
      </c>
      <c r="J37" s="66">
        <f t="shared" si="8"/>
        <v>48.69816</v>
      </c>
      <c r="K37" s="57"/>
      <c r="L37" s="58">
        <f t="shared" si="17"/>
        <v>5.1308</v>
      </c>
      <c r="M37" s="52">
        <f t="shared" si="18"/>
        <v>1</v>
      </c>
      <c r="N37" s="52">
        <f t="shared" si="19"/>
        <v>5.1308</v>
      </c>
      <c r="O37" s="57"/>
      <c r="P37" s="57"/>
      <c r="Q37" s="59">
        <v>24.5</v>
      </c>
      <c r="R37" s="58">
        <f t="shared" si="9"/>
        <v>1.5</v>
      </c>
      <c r="S37" s="52">
        <f t="shared" si="10"/>
        <v>1</v>
      </c>
      <c r="T37" s="52">
        <f t="shared" si="11"/>
        <v>1.5</v>
      </c>
      <c r="U37" s="60">
        <f t="shared" si="12"/>
        <v>60.8727</v>
      </c>
      <c r="V37" s="58">
        <f t="shared" ref="V37:W37" si="33">C37/100</f>
        <v>0.82</v>
      </c>
      <c r="W37" s="58">
        <f t="shared" si="33"/>
        <v>2.02</v>
      </c>
      <c r="X37" s="58">
        <f t="shared" si="14"/>
        <v>1.5</v>
      </c>
      <c r="Y37" s="61">
        <f t="shared" si="15"/>
        <v>2.4846</v>
      </c>
      <c r="Z37" s="57"/>
      <c r="AA37" s="57"/>
      <c r="AB37" s="57"/>
      <c r="AC37" s="57"/>
      <c r="AD37" s="57"/>
      <c r="AE37" s="57"/>
      <c r="AF37" s="57"/>
      <c r="AG37" s="57"/>
      <c r="AH37" s="57"/>
      <c r="AI37" s="57"/>
      <c r="AJ37" s="57"/>
      <c r="AK37" s="57"/>
      <c r="AL37" s="57"/>
      <c r="AM37" s="57"/>
      <c r="AN37" s="57"/>
      <c r="AO37" s="57"/>
      <c r="AP37" s="57"/>
      <c r="AQ37" s="57"/>
      <c r="AR37" s="57"/>
      <c r="AS37" s="57"/>
    </row>
    <row r="38" ht="27.0" customHeight="1">
      <c r="A38" s="52">
        <v>18.0</v>
      </c>
      <c r="B38" s="62" t="s">
        <v>59</v>
      </c>
      <c r="C38" s="62">
        <v>98.0</v>
      </c>
      <c r="D38" s="62">
        <v>202.0</v>
      </c>
      <c r="E38" s="62">
        <v>150.0</v>
      </c>
      <c r="F38" s="62">
        <f t="shared" si="5"/>
        <v>0</v>
      </c>
      <c r="G38" s="62">
        <f t="shared" si="6"/>
        <v>72.7503</v>
      </c>
      <c r="H38" s="63">
        <f t="shared" si="7"/>
        <v>72.7503</v>
      </c>
      <c r="I38" s="62">
        <v>5.0</v>
      </c>
      <c r="J38" s="66">
        <f t="shared" si="8"/>
        <v>363.7515</v>
      </c>
      <c r="K38" s="57"/>
      <c r="L38" s="31">
        <f t="shared" si="17"/>
        <v>5.1308</v>
      </c>
      <c r="M38" s="67">
        <f t="shared" si="18"/>
        <v>5</v>
      </c>
      <c r="N38" s="67">
        <f t="shared" si="19"/>
        <v>25.654</v>
      </c>
      <c r="O38" s="57"/>
      <c r="P38" s="57"/>
      <c r="Q38" s="59">
        <v>24.5</v>
      </c>
      <c r="R38" s="58">
        <f t="shared" si="9"/>
        <v>1.5</v>
      </c>
      <c r="S38" s="52">
        <f t="shared" si="10"/>
        <v>5</v>
      </c>
      <c r="T38" s="52">
        <f t="shared" si="11"/>
        <v>7.5</v>
      </c>
      <c r="U38" s="60">
        <f t="shared" si="12"/>
        <v>72.7503</v>
      </c>
      <c r="V38" s="58">
        <f t="shared" ref="V38:W38" si="34">C38/100</f>
        <v>0.98</v>
      </c>
      <c r="W38" s="58">
        <f t="shared" si="34"/>
        <v>2.02</v>
      </c>
      <c r="X38" s="58">
        <f t="shared" si="14"/>
        <v>7.5</v>
      </c>
      <c r="Y38" s="61">
        <f t="shared" si="15"/>
        <v>14.847</v>
      </c>
      <c r="Z38" s="57"/>
      <c r="AA38" s="57"/>
      <c r="AB38" s="57"/>
      <c r="AC38" s="57"/>
      <c r="AD38" s="57"/>
      <c r="AE38" s="57"/>
      <c r="AF38" s="57"/>
      <c r="AG38" s="57"/>
      <c r="AH38" s="57"/>
      <c r="AI38" s="57"/>
      <c r="AJ38" s="57"/>
      <c r="AK38" s="57"/>
      <c r="AL38" s="57"/>
      <c r="AM38" s="57"/>
      <c r="AN38" s="57"/>
      <c r="AO38" s="57"/>
      <c r="AP38" s="57"/>
      <c r="AQ38" s="57"/>
      <c r="AR38" s="57"/>
      <c r="AS38" s="57"/>
    </row>
    <row r="39" ht="27.0" customHeight="1">
      <c r="A39" s="52">
        <v>19.0</v>
      </c>
      <c r="B39" s="62" t="s">
        <v>59</v>
      </c>
      <c r="C39" s="62">
        <v>100.0</v>
      </c>
      <c r="D39" s="62">
        <v>202.0</v>
      </c>
      <c r="E39" s="62">
        <v>152.0</v>
      </c>
      <c r="F39" s="62">
        <f t="shared" si="5"/>
        <v>0</v>
      </c>
      <c r="G39" s="62">
        <f t="shared" si="6"/>
        <v>75.2248</v>
      </c>
      <c r="H39" s="63">
        <f t="shared" si="7"/>
        <v>75.2248</v>
      </c>
      <c r="I39" s="62">
        <v>1.0</v>
      </c>
      <c r="J39" s="66">
        <f t="shared" si="8"/>
        <v>75.2248</v>
      </c>
      <c r="K39" s="57"/>
      <c r="L39" s="31"/>
      <c r="M39" s="67">
        <f t="shared" si="18"/>
        <v>1</v>
      </c>
      <c r="N39" s="67"/>
      <c r="O39" s="57"/>
      <c r="P39" s="57"/>
      <c r="Q39" s="59">
        <v>24.5</v>
      </c>
      <c r="R39" s="58">
        <f t="shared" si="9"/>
        <v>1.52</v>
      </c>
      <c r="S39" s="52">
        <f t="shared" si="10"/>
        <v>1</v>
      </c>
      <c r="T39" s="52">
        <f t="shared" si="11"/>
        <v>1.52</v>
      </c>
      <c r="U39" s="60">
        <f t="shared" si="12"/>
        <v>75.2248</v>
      </c>
      <c r="V39" s="58">
        <f t="shared" ref="V39:W39" si="35">C39/100</f>
        <v>1</v>
      </c>
      <c r="W39" s="58">
        <f t="shared" si="35"/>
        <v>2.02</v>
      </c>
      <c r="X39" s="58">
        <f t="shared" si="14"/>
        <v>1.52</v>
      </c>
      <c r="Y39" s="61">
        <f t="shared" si="15"/>
        <v>3.0704</v>
      </c>
      <c r="Z39" s="57"/>
      <c r="AA39" s="57"/>
      <c r="AB39" s="57"/>
      <c r="AC39" s="57"/>
      <c r="AD39" s="57"/>
      <c r="AE39" s="57"/>
      <c r="AF39" s="57"/>
      <c r="AG39" s="57"/>
      <c r="AH39" s="57"/>
      <c r="AI39" s="57"/>
      <c r="AJ39" s="57"/>
      <c r="AK39" s="57"/>
      <c r="AL39" s="57"/>
      <c r="AM39" s="57"/>
      <c r="AN39" s="57"/>
      <c r="AO39" s="57"/>
      <c r="AP39" s="57"/>
      <c r="AQ39" s="57"/>
      <c r="AR39" s="57"/>
      <c r="AS39" s="57"/>
    </row>
    <row r="40" ht="27.0" customHeight="1">
      <c r="A40" s="52">
        <v>20.0</v>
      </c>
      <c r="B40" s="62" t="s">
        <v>59</v>
      </c>
      <c r="C40" s="62">
        <v>100.0</v>
      </c>
      <c r="D40" s="62">
        <v>202.0</v>
      </c>
      <c r="E40" s="62">
        <v>150.0</v>
      </c>
      <c r="F40" s="62">
        <f t="shared" si="5"/>
        <v>0</v>
      </c>
      <c r="G40" s="62">
        <f t="shared" si="6"/>
        <v>74.235</v>
      </c>
      <c r="H40" s="63">
        <f t="shared" si="7"/>
        <v>74.235</v>
      </c>
      <c r="I40" s="62">
        <v>1.0</v>
      </c>
      <c r="J40" s="66">
        <f t="shared" si="8"/>
        <v>74.235</v>
      </c>
      <c r="K40" s="57"/>
      <c r="L40" s="31"/>
      <c r="M40" s="67">
        <f t="shared" si="18"/>
        <v>1</v>
      </c>
      <c r="N40" s="67"/>
      <c r="O40" s="57"/>
      <c r="P40" s="57"/>
      <c r="Q40" s="59">
        <v>24.5</v>
      </c>
      <c r="R40" s="58">
        <f t="shared" si="9"/>
        <v>1.5</v>
      </c>
      <c r="S40" s="52">
        <f t="shared" si="10"/>
        <v>1</v>
      </c>
      <c r="T40" s="52">
        <f t="shared" si="11"/>
        <v>1.5</v>
      </c>
      <c r="U40" s="60">
        <f t="shared" si="12"/>
        <v>74.235</v>
      </c>
      <c r="V40" s="58">
        <f t="shared" ref="V40:W40" si="36">C40/100</f>
        <v>1</v>
      </c>
      <c r="W40" s="58">
        <f t="shared" si="36"/>
        <v>2.02</v>
      </c>
      <c r="X40" s="58">
        <f t="shared" si="14"/>
        <v>1.5</v>
      </c>
      <c r="Y40" s="61">
        <f t="shared" si="15"/>
        <v>3.03</v>
      </c>
      <c r="Z40" s="57"/>
      <c r="AA40" s="57"/>
      <c r="AB40" s="57"/>
      <c r="AC40" s="57"/>
      <c r="AD40" s="57"/>
      <c r="AE40" s="57"/>
      <c r="AF40" s="57"/>
      <c r="AG40" s="57"/>
      <c r="AH40" s="57"/>
      <c r="AI40" s="57"/>
      <c r="AJ40" s="57"/>
      <c r="AK40" s="57"/>
      <c r="AL40" s="57"/>
      <c r="AM40" s="57"/>
      <c r="AN40" s="57"/>
      <c r="AO40" s="57"/>
      <c r="AP40" s="57"/>
      <c r="AQ40" s="57"/>
      <c r="AR40" s="57"/>
      <c r="AS40" s="57"/>
    </row>
    <row r="41" ht="27.0" customHeight="1">
      <c r="A41" s="52">
        <v>21.0</v>
      </c>
      <c r="B41" s="62" t="s">
        <v>59</v>
      </c>
      <c r="C41" s="62">
        <v>97.0</v>
      </c>
      <c r="D41" s="62">
        <v>202.0</v>
      </c>
      <c r="E41" s="62">
        <v>152.0</v>
      </c>
      <c r="F41" s="62">
        <f t="shared" si="5"/>
        <v>0</v>
      </c>
      <c r="G41" s="62">
        <f t="shared" si="6"/>
        <v>72.968056</v>
      </c>
      <c r="H41" s="63">
        <f t="shared" si="7"/>
        <v>72.968056</v>
      </c>
      <c r="I41" s="62">
        <v>2.0</v>
      </c>
      <c r="J41" s="66">
        <f t="shared" si="8"/>
        <v>145.936112</v>
      </c>
      <c r="K41" s="57"/>
      <c r="L41" s="31"/>
      <c r="M41" s="67">
        <f t="shared" si="18"/>
        <v>2</v>
      </c>
      <c r="N41" s="67"/>
      <c r="O41" s="57"/>
      <c r="P41" s="57"/>
      <c r="Q41" s="59">
        <v>24.5</v>
      </c>
      <c r="R41" s="58">
        <f t="shared" si="9"/>
        <v>1.52</v>
      </c>
      <c r="S41" s="52">
        <f t="shared" si="10"/>
        <v>2</v>
      </c>
      <c r="T41" s="52">
        <f t="shared" si="11"/>
        <v>3.04</v>
      </c>
      <c r="U41" s="60">
        <f t="shared" si="12"/>
        <v>72.968056</v>
      </c>
      <c r="V41" s="58">
        <f t="shared" ref="V41:W41" si="37">C41/100</f>
        <v>0.97</v>
      </c>
      <c r="W41" s="58">
        <f t="shared" si="37"/>
        <v>2.02</v>
      </c>
      <c r="X41" s="58">
        <f t="shared" si="14"/>
        <v>3.04</v>
      </c>
      <c r="Y41" s="61">
        <f t="shared" si="15"/>
        <v>5.956576</v>
      </c>
      <c r="Z41" s="57"/>
      <c r="AA41" s="57"/>
      <c r="AB41" s="57"/>
      <c r="AC41" s="57"/>
      <c r="AD41" s="57"/>
      <c r="AE41" s="57"/>
      <c r="AF41" s="57"/>
      <c r="AG41" s="57"/>
      <c r="AH41" s="57"/>
      <c r="AI41" s="57"/>
      <c r="AJ41" s="57"/>
      <c r="AK41" s="57"/>
      <c r="AL41" s="57"/>
      <c r="AM41" s="57"/>
      <c r="AN41" s="57"/>
      <c r="AO41" s="57"/>
      <c r="AP41" s="57"/>
      <c r="AQ41" s="57"/>
      <c r="AR41" s="57"/>
      <c r="AS41" s="57"/>
    </row>
    <row r="42" ht="27.0" customHeight="1">
      <c r="A42" s="52">
        <v>22.0</v>
      </c>
      <c r="B42" s="62" t="s">
        <v>59</v>
      </c>
      <c r="C42" s="62">
        <v>97.0</v>
      </c>
      <c r="D42" s="62">
        <v>202.0</v>
      </c>
      <c r="E42" s="62">
        <v>150.0</v>
      </c>
      <c r="F42" s="62">
        <f t="shared" si="5"/>
        <v>0</v>
      </c>
      <c r="G42" s="62">
        <f t="shared" si="6"/>
        <v>72.00795</v>
      </c>
      <c r="H42" s="63">
        <f t="shared" si="7"/>
        <v>72.00795</v>
      </c>
      <c r="I42" s="62">
        <v>2.0</v>
      </c>
      <c r="J42" s="66">
        <f t="shared" si="8"/>
        <v>144.0159</v>
      </c>
      <c r="K42" s="57"/>
      <c r="L42" s="31"/>
      <c r="M42" s="67"/>
      <c r="N42" s="67"/>
      <c r="O42" s="57"/>
      <c r="P42" s="57"/>
      <c r="Q42" s="59">
        <v>24.5</v>
      </c>
      <c r="R42" s="58">
        <f t="shared" si="9"/>
        <v>1.5</v>
      </c>
      <c r="S42" s="52">
        <f t="shared" si="10"/>
        <v>2</v>
      </c>
      <c r="T42" s="52">
        <f t="shared" si="11"/>
        <v>3</v>
      </c>
      <c r="U42" s="60">
        <f t="shared" si="12"/>
        <v>72.00795</v>
      </c>
      <c r="V42" s="58">
        <f t="shared" ref="V42:W42" si="38">C42/100</f>
        <v>0.97</v>
      </c>
      <c r="W42" s="58">
        <f t="shared" si="38"/>
        <v>2.02</v>
      </c>
      <c r="X42" s="58">
        <f t="shared" si="14"/>
        <v>3</v>
      </c>
      <c r="Y42" s="61">
        <f t="shared" si="15"/>
        <v>5.8782</v>
      </c>
      <c r="Z42" s="57"/>
      <c r="AA42" s="57"/>
      <c r="AB42" s="57"/>
      <c r="AC42" s="57"/>
      <c r="AD42" s="57"/>
      <c r="AE42" s="57"/>
      <c r="AF42" s="57"/>
      <c r="AG42" s="57"/>
      <c r="AH42" s="57"/>
      <c r="AI42" s="57"/>
      <c r="AJ42" s="57"/>
      <c r="AK42" s="57"/>
      <c r="AL42" s="57"/>
      <c r="AM42" s="57"/>
      <c r="AN42" s="57"/>
      <c r="AO42" s="57"/>
      <c r="AP42" s="57"/>
      <c r="AQ42" s="57"/>
      <c r="AR42" s="57"/>
      <c r="AS42" s="57"/>
    </row>
    <row r="43" ht="27.0" customHeight="1">
      <c r="A43" s="52">
        <v>23.0</v>
      </c>
      <c r="B43" s="62" t="s">
        <v>59</v>
      </c>
      <c r="C43" s="62">
        <v>98.0</v>
      </c>
      <c r="D43" s="62">
        <v>202.0</v>
      </c>
      <c r="E43" s="62">
        <v>152.0</v>
      </c>
      <c r="F43" s="62">
        <f t="shared" si="5"/>
        <v>0</v>
      </c>
      <c r="G43" s="62">
        <f t="shared" si="6"/>
        <v>73.720304</v>
      </c>
      <c r="H43" s="63">
        <f t="shared" si="7"/>
        <v>73.720304</v>
      </c>
      <c r="I43" s="62">
        <v>1.0</v>
      </c>
      <c r="J43" s="66">
        <f t="shared" si="8"/>
        <v>73.720304</v>
      </c>
      <c r="K43" s="57"/>
      <c r="L43" s="31"/>
      <c r="M43" s="67"/>
      <c r="N43" s="67"/>
      <c r="O43" s="57"/>
      <c r="P43" s="57"/>
      <c r="Q43" s="59">
        <v>24.5</v>
      </c>
      <c r="R43" s="58">
        <f t="shared" si="9"/>
        <v>1.52</v>
      </c>
      <c r="S43" s="52">
        <f t="shared" si="10"/>
        <v>1</v>
      </c>
      <c r="T43" s="52">
        <f t="shared" si="11"/>
        <v>1.52</v>
      </c>
      <c r="U43" s="60">
        <f t="shared" si="12"/>
        <v>73.720304</v>
      </c>
      <c r="V43" s="58">
        <f t="shared" ref="V43:W43" si="39">C43/100</f>
        <v>0.98</v>
      </c>
      <c r="W43" s="58">
        <f t="shared" si="39"/>
        <v>2.02</v>
      </c>
      <c r="X43" s="58">
        <f t="shared" si="14"/>
        <v>1.52</v>
      </c>
      <c r="Y43" s="61">
        <f t="shared" si="15"/>
        <v>3.008992</v>
      </c>
      <c r="Z43" s="57"/>
      <c r="AA43" s="57"/>
      <c r="AB43" s="57"/>
      <c r="AC43" s="57"/>
      <c r="AD43" s="57"/>
      <c r="AE43" s="57"/>
      <c r="AF43" s="57"/>
      <c r="AG43" s="57"/>
      <c r="AH43" s="57"/>
      <c r="AI43" s="57"/>
      <c r="AJ43" s="57"/>
      <c r="AK43" s="57"/>
      <c r="AL43" s="57"/>
      <c r="AM43" s="57"/>
      <c r="AN43" s="57"/>
      <c r="AO43" s="57"/>
      <c r="AP43" s="57"/>
      <c r="AQ43" s="57"/>
      <c r="AR43" s="57"/>
      <c r="AS43" s="57"/>
    </row>
    <row r="44" ht="27.0" customHeight="1">
      <c r="A44" s="52">
        <v>24.0</v>
      </c>
      <c r="B44" s="62" t="s">
        <v>59</v>
      </c>
      <c r="C44" s="62">
        <v>92.0</v>
      </c>
      <c r="D44" s="62">
        <v>202.0</v>
      </c>
      <c r="E44" s="62">
        <v>152.0</v>
      </c>
      <c r="F44" s="62">
        <f t="shared" si="5"/>
        <v>0</v>
      </c>
      <c r="G44" s="62">
        <f t="shared" si="6"/>
        <v>69.206816</v>
      </c>
      <c r="H44" s="63">
        <f t="shared" si="7"/>
        <v>69.206816</v>
      </c>
      <c r="I44" s="62">
        <v>1.0</v>
      </c>
      <c r="J44" s="66">
        <f t="shared" si="8"/>
        <v>69.206816</v>
      </c>
      <c r="K44" s="57"/>
      <c r="L44" s="31"/>
      <c r="M44" s="67"/>
      <c r="N44" s="67"/>
      <c r="O44" s="57"/>
      <c r="P44" s="57"/>
      <c r="Q44" s="59">
        <v>24.5</v>
      </c>
      <c r="R44" s="58">
        <f t="shared" si="9"/>
        <v>1.52</v>
      </c>
      <c r="S44" s="52">
        <f t="shared" si="10"/>
        <v>1</v>
      </c>
      <c r="T44" s="52">
        <f t="shared" si="11"/>
        <v>1.52</v>
      </c>
      <c r="U44" s="60">
        <f t="shared" si="12"/>
        <v>69.206816</v>
      </c>
      <c r="V44" s="58">
        <f t="shared" ref="V44:W44" si="40">C44/100</f>
        <v>0.92</v>
      </c>
      <c r="W44" s="58">
        <f t="shared" si="40"/>
        <v>2.02</v>
      </c>
      <c r="X44" s="58">
        <f t="shared" si="14"/>
        <v>1.52</v>
      </c>
      <c r="Y44" s="61">
        <f t="shared" si="15"/>
        <v>2.824768</v>
      </c>
      <c r="Z44" s="57"/>
      <c r="AA44" s="57"/>
      <c r="AB44" s="57"/>
      <c r="AC44" s="57"/>
      <c r="AD44" s="57"/>
      <c r="AE44" s="57"/>
      <c r="AF44" s="57"/>
      <c r="AG44" s="57"/>
      <c r="AH44" s="57"/>
      <c r="AI44" s="57"/>
      <c r="AJ44" s="57"/>
      <c r="AK44" s="57"/>
      <c r="AL44" s="57"/>
      <c r="AM44" s="57"/>
      <c r="AN44" s="57"/>
      <c r="AO44" s="57"/>
      <c r="AP44" s="57"/>
      <c r="AQ44" s="57"/>
      <c r="AR44" s="57"/>
      <c r="AS44" s="57"/>
    </row>
    <row r="45" ht="27.0" customHeight="1">
      <c r="A45" s="52">
        <v>25.0</v>
      </c>
      <c r="B45" s="62" t="s">
        <v>59</v>
      </c>
      <c r="C45" s="62">
        <v>97.0</v>
      </c>
      <c r="D45" s="62">
        <v>202.0</v>
      </c>
      <c r="E45" s="62">
        <v>149.0</v>
      </c>
      <c r="F45" s="62">
        <f t="shared" si="5"/>
        <v>0</v>
      </c>
      <c r="G45" s="62">
        <f t="shared" si="6"/>
        <v>71.527897</v>
      </c>
      <c r="H45" s="63">
        <f t="shared" si="7"/>
        <v>71.527897</v>
      </c>
      <c r="I45" s="62">
        <v>1.0</v>
      </c>
      <c r="J45" s="66">
        <f t="shared" si="8"/>
        <v>71.527897</v>
      </c>
      <c r="K45" s="57"/>
      <c r="L45" s="31"/>
      <c r="M45" s="67"/>
      <c r="N45" s="67"/>
      <c r="O45" s="57"/>
      <c r="P45" s="57"/>
      <c r="Q45" s="59">
        <v>24.5</v>
      </c>
      <c r="R45" s="58">
        <f t="shared" si="9"/>
        <v>1.49</v>
      </c>
      <c r="S45" s="52">
        <f t="shared" si="10"/>
        <v>1</v>
      </c>
      <c r="T45" s="52">
        <f t="shared" si="11"/>
        <v>1.49</v>
      </c>
      <c r="U45" s="60">
        <f t="shared" si="12"/>
        <v>71.527897</v>
      </c>
      <c r="V45" s="58">
        <f t="shared" ref="V45:W45" si="41">C45/100</f>
        <v>0.97</v>
      </c>
      <c r="W45" s="58">
        <f t="shared" si="41"/>
        <v>2.02</v>
      </c>
      <c r="X45" s="58">
        <f t="shared" si="14"/>
        <v>1.49</v>
      </c>
      <c r="Y45" s="61">
        <f t="shared" si="15"/>
        <v>2.919506</v>
      </c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</row>
    <row r="46" ht="27.0" customHeight="1">
      <c r="A46" s="52">
        <v>26.0</v>
      </c>
      <c r="B46" s="62" t="s">
        <v>59</v>
      </c>
      <c r="C46" s="62">
        <v>96.0</v>
      </c>
      <c r="D46" s="62">
        <v>202.0</v>
      </c>
      <c r="E46" s="62">
        <v>152.0</v>
      </c>
      <c r="F46" s="62">
        <f t="shared" si="5"/>
        <v>0</v>
      </c>
      <c r="G46" s="62">
        <f t="shared" si="6"/>
        <v>72.215808</v>
      </c>
      <c r="H46" s="63">
        <f t="shared" si="7"/>
        <v>72.215808</v>
      </c>
      <c r="I46" s="62">
        <v>1.0</v>
      </c>
      <c r="J46" s="66">
        <f t="shared" si="8"/>
        <v>72.215808</v>
      </c>
      <c r="K46" s="57"/>
      <c r="L46" s="31"/>
      <c r="M46" s="67"/>
      <c r="N46" s="67"/>
      <c r="O46" s="57"/>
      <c r="P46" s="57"/>
      <c r="Q46" s="59">
        <v>24.5</v>
      </c>
      <c r="R46" s="58">
        <f t="shared" si="9"/>
        <v>1.52</v>
      </c>
      <c r="S46" s="52">
        <f t="shared" si="10"/>
        <v>1</v>
      </c>
      <c r="T46" s="52">
        <f t="shared" si="11"/>
        <v>1.52</v>
      </c>
      <c r="U46" s="60">
        <f t="shared" si="12"/>
        <v>72.215808</v>
      </c>
      <c r="V46" s="58">
        <f t="shared" ref="V46:W46" si="42">C46/100</f>
        <v>0.96</v>
      </c>
      <c r="W46" s="58">
        <f t="shared" si="42"/>
        <v>2.02</v>
      </c>
      <c r="X46" s="58">
        <f t="shared" si="14"/>
        <v>1.52</v>
      </c>
      <c r="Y46" s="61">
        <f t="shared" si="15"/>
        <v>2.947584</v>
      </c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</row>
    <row r="47" ht="27.0" customHeight="1">
      <c r="A47" s="52">
        <v>27.0</v>
      </c>
      <c r="B47" s="62" t="s">
        <v>59</v>
      </c>
      <c r="C47" s="62">
        <v>91.0</v>
      </c>
      <c r="D47" s="62">
        <v>202.0</v>
      </c>
      <c r="E47" s="62">
        <v>152.0</v>
      </c>
      <c r="F47" s="62">
        <f t="shared" si="5"/>
        <v>0</v>
      </c>
      <c r="G47" s="62">
        <f t="shared" si="6"/>
        <v>68.454568</v>
      </c>
      <c r="H47" s="63">
        <f t="shared" si="7"/>
        <v>68.454568</v>
      </c>
      <c r="I47" s="62">
        <v>1.0</v>
      </c>
      <c r="J47" s="66">
        <f t="shared" si="8"/>
        <v>68.454568</v>
      </c>
      <c r="K47" s="57"/>
      <c r="L47" s="31"/>
      <c r="M47" s="67"/>
      <c r="N47" s="67"/>
      <c r="O47" s="57"/>
      <c r="P47" s="57"/>
      <c r="Q47" s="59">
        <v>24.5</v>
      </c>
      <c r="R47" s="58">
        <f t="shared" si="9"/>
        <v>1.52</v>
      </c>
      <c r="S47" s="52">
        <f t="shared" si="10"/>
        <v>1</v>
      </c>
      <c r="T47" s="52">
        <f t="shared" si="11"/>
        <v>1.52</v>
      </c>
      <c r="U47" s="60">
        <f t="shared" si="12"/>
        <v>68.454568</v>
      </c>
      <c r="V47" s="58">
        <f t="shared" ref="V47:W47" si="43">C47/100</f>
        <v>0.91</v>
      </c>
      <c r="W47" s="58">
        <f t="shared" si="43"/>
        <v>2.02</v>
      </c>
      <c r="X47" s="58">
        <f t="shared" si="14"/>
        <v>1.52</v>
      </c>
      <c r="Y47" s="61">
        <f t="shared" si="15"/>
        <v>2.794064</v>
      </c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</row>
    <row r="48" ht="27.0" customHeight="1">
      <c r="A48" s="52">
        <v>28.0</v>
      </c>
      <c r="B48" s="62" t="s">
        <v>59</v>
      </c>
      <c r="C48" s="62">
        <v>78.0</v>
      </c>
      <c r="D48" s="62">
        <v>202.0</v>
      </c>
      <c r="E48" s="62">
        <v>152.0</v>
      </c>
      <c r="F48" s="62">
        <f t="shared" si="5"/>
        <v>0</v>
      </c>
      <c r="G48" s="62">
        <f t="shared" si="6"/>
        <v>58.675344</v>
      </c>
      <c r="H48" s="63">
        <f t="shared" si="7"/>
        <v>58.675344</v>
      </c>
      <c r="I48" s="62">
        <v>1.0</v>
      </c>
      <c r="J48" s="68">
        <f t="shared" si="8"/>
        <v>58.675344</v>
      </c>
      <c r="K48" s="1"/>
      <c r="L48" s="69"/>
      <c r="M48" s="70"/>
      <c r="N48" s="70"/>
      <c r="O48" s="1"/>
      <c r="P48" s="1"/>
      <c r="Q48" s="59">
        <v>24.5</v>
      </c>
      <c r="R48" s="58">
        <f t="shared" si="9"/>
        <v>1.52</v>
      </c>
      <c r="S48" s="52">
        <f t="shared" si="10"/>
        <v>1</v>
      </c>
      <c r="T48" s="52">
        <f t="shared" si="11"/>
        <v>1.52</v>
      </c>
      <c r="U48" s="60">
        <f t="shared" si="12"/>
        <v>58.675344</v>
      </c>
      <c r="V48" s="58">
        <f t="shared" ref="V48:W48" si="44">C48/100</f>
        <v>0.78</v>
      </c>
      <c r="W48" s="58">
        <f t="shared" si="44"/>
        <v>2.02</v>
      </c>
      <c r="X48" s="58">
        <f t="shared" si="14"/>
        <v>1.52</v>
      </c>
      <c r="Y48" s="61">
        <f t="shared" si="15"/>
        <v>2.394912</v>
      </c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</row>
    <row r="49" ht="27.0" customHeight="1">
      <c r="A49" s="52">
        <v>29.0</v>
      </c>
      <c r="B49" s="53" t="s">
        <v>64</v>
      </c>
      <c r="C49" s="54">
        <v>76.0</v>
      </c>
      <c r="D49" s="54">
        <v>202.0</v>
      </c>
      <c r="E49" s="54">
        <v>270.0</v>
      </c>
      <c r="F49" s="54">
        <f t="shared" si="5"/>
        <v>0.8</v>
      </c>
      <c r="G49" s="54">
        <f t="shared" si="6"/>
        <v>76.68324</v>
      </c>
      <c r="H49" s="55">
        <f t="shared" si="7"/>
        <v>61.346592</v>
      </c>
      <c r="I49" s="54">
        <v>1.0</v>
      </c>
      <c r="J49" s="68">
        <f t="shared" si="8"/>
        <v>61.346592</v>
      </c>
      <c r="K49" s="1"/>
      <c r="L49" s="69"/>
      <c r="M49" s="70"/>
      <c r="N49" s="70"/>
      <c r="O49" s="1"/>
      <c r="P49" s="1"/>
      <c r="Q49" s="4">
        <v>18.5</v>
      </c>
      <c r="R49" s="58">
        <f t="shared" si="9"/>
        <v>2.7</v>
      </c>
      <c r="S49" s="52">
        <f t="shared" si="10"/>
        <v>1</v>
      </c>
      <c r="T49" s="52">
        <f t="shared" si="11"/>
        <v>2.7</v>
      </c>
      <c r="U49" s="60">
        <f t="shared" si="12"/>
        <v>76.68324</v>
      </c>
      <c r="V49" s="58">
        <f t="shared" ref="V49:W49" si="45">C49/100</f>
        <v>0.76</v>
      </c>
      <c r="W49" s="58">
        <f t="shared" si="45"/>
        <v>2.02</v>
      </c>
      <c r="X49" s="58">
        <f t="shared" si="14"/>
        <v>2.7</v>
      </c>
      <c r="Y49" s="61">
        <f t="shared" si="15"/>
        <v>4.14504</v>
      </c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</row>
    <row r="50" ht="27.0" customHeight="1">
      <c r="A50" s="52">
        <v>30.0</v>
      </c>
      <c r="B50" s="62" t="s">
        <v>61</v>
      </c>
      <c r="C50" s="62">
        <v>103.0</v>
      </c>
      <c r="D50" s="62">
        <v>202.0</v>
      </c>
      <c r="E50" s="62">
        <v>271.0</v>
      </c>
      <c r="F50" s="62">
        <f t="shared" si="5"/>
        <v>0</v>
      </c>
      <c r="G50" s="62">
        <f t="shared" si="6"/>
        <v>104.310881</v>
      </c>
      <c r="H50" s="63">
        <f t="shared" si="7"/>
        <v>104.310881</v>
      </c>
      <c r="I50" s="62">
        <v>3.0</v>
      </c>
      <c r="J50" s="68">
        <f t="shared" si="8"/>
        <v>312.932643</v>
      </c>
      <c r="K50" s="1"/>
      <c r="L50" s="69"/>
      <c r="M50" s="70"/>
      <c r="N50" s="70"/>
      <c r="O50" s="1"/>
      <c r="P50" s="1"/>
      <c r="Q50" s="4">
        <v>18.5</v>
      </c>
      <c r="R50" s="58">
        <f t="shared" si="9"/>
        <v>2.71</v>
      </c>
      <c r="S50" s="52">
        <f t="shared" si="10"/>
        <v>3</v>
      </c>
      <c r="T50" s="52">
        <f t="shared" si="11"/>
        <v>8.13</v>
      </c>
      <c r="U50" s="60">
        <f t="shared" si="12"/>
        <v>104.310881</v>
      </c>
      <c r="V50" s="58">
        <f t="shared" ref="V50:W50" si="46">C50/100</f>
        <v>1.03</v>
      </c>
      <c r="W50" s="58">
        <f t="shared" si="46"/>
        <v>2.02</v>
      </c>
      <c r="X50" s="58">
        <f t="shared" si="14"/>
        <v>8.13</v>
      </c>
      <c r="Y50" s="61">
        <f t="shared" si="15"/>
        <v>16.915278</v>
      </c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</row>
    <row r="51" ht="27.0" customHeight="1">
      <c r="A51" s="52">
        <v>31.0</v>
      </c>
      <c r="B51" s="62" t="s">
        <v>61</v>
      </c>
      <c r="C51" s="62">
        <v>103.0</v>
      </c>
      <c r="D51" s="62">
        <v>202.0</v>
      </c>
      <c r="E51" s="62">
        <v>270.0</v>
      </c>
      <c r="F51" s="62">
        <f t="shared" si="5"/>
        <v>0</v>
      </c>
      <c r="G51" s="62">
        <f t="shared" si="6"/>
        <v>103.92597</v>
      </c>
      <c r="H51" s="63">
        <f t="shared" si="7"/>
        <v>103.92597</v>
      </c>
      <c r="I51" s="62">
        <v>6.0</v>
      </c>
      <c r="J51" s="68">
        <f t="shared" si="8"/>
        <v>623.55582</v>
      </c>
      <c r="K51" s="1"/>
      <c r="L51" s="69"/>
      <c r="M51" s="70"/>
      <c r="N51" s="70"/>
      <c r="O51" s="1"/>
      <c r="P51" s="1"/>
      <c r="Q51" s="4">
        <v>18.5</v>
      </c>
      <c r="R51" s="58">
        <f t="shared" si="9"/>
        <v>2.7</v>
      </c>
      <c r="S51" s="52">
        <f t="shared" si="10"/>
        <v>6</v>
      </c>
      <c r="T51" s="52">
        <f t="shared" si="11"/>
        <v>16.2</v>
      </c>
      <c r="U51" s="60">
        <f t="shared" si="12"/>
        <v>103.92597</v>
      </c>
      <c r="V51" s="58">
        <f t="shared" ref="V51:W51" si="47">C51/100</f>
        <v>1.03</v>
      </c>
      <c r="W51" s="58">
        <f t="shared" si="47"/>
        <v>2.02</v>
      </c>
      <c r="X51" s="58">
        <f t="shared" si="14"/>
        <v>16.2</v>
      </c>
      <c r="Y51" s="61">
        <f t="shared" si="15"/>
        <v>33.70572</v>
      </c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</row>
    <row r="52" ht="27.0" customHeight="1">
      <c r="A52" s="52">
        <v>32.0</v>
      </c>
      <c r="B52" s="62" t="s">
        <v>61</v>
      </c>
      <c r="C52" s="62">
        <v>103.0</v>
      </c>
      <c r="D52" s="62">
        <v>202.0</v>
      </c>
      <c r="E52" s="62">
        <v>272.0</v>
      </c>
      <c r="F52" s="62">
        <f t="shared" si="5"/>
        <v>0</v>
      </c>
      <c r="G52" s="62">
        <f t="shared" si="6"/>
        <v>104.695792</v>
      </c>
      <c r="H52" s="63">
        <f t="shared" si="7"/>
        <v>104.695792</v>
      </c>
      <c r="I52" s="62">
        <v>2.0</v>
      </c>
      <c r="J52" s="68">
        <f t="shared" si="8"/>
        <v>209.391584</v>
      </c>
      <c r="K52" s="1"/>
      <c r="L52" s="69"/>
      <c r="M52" s="70"/>
      <c r="N52" s="70"/>
      <c r="O52" s="1"/>
      <c r="P52" s="1"/>
      <c r="Q52" s="4">
        <v>18.5</v>
      </c>
      <c r="R52" s="58">
        <f t="shared" si="9"/>
        <v>2.72</v>
      </c>
      <c r="S52" s="52">
        <f t="shared" si="10"/>
        <v>2</v>
      </c>
      <c r="T52" s="52">
        <f t="shared" si="11"/>
        <v>5.44</v>
      </c>
      <c r="U52" s="60">
        <f t="shared" si="12"/>
        <v>104.695792</v>
      </c>
      <c r="V52" s="58">
        <f t="shared" ref="V52:W52" si="48">C52/100</f>
        <v>1.03</v>
      </c>
      <c r="W52" s="58">
        <f t="shared" si="48"/>
        <v>2.02</v>
      </c>
      <c r="X52" s="58">
        <f t="shared" si="14"/>
        <v>5.44</v>
      </c>
      <c r="Y52" s="61">
        <f t="shared" si="15"/>
        <v>11.318464</v>
      </c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</row>
    <row r="53" ht="27.0" customHeight="1">
      <c r="A53" s="52">
        <v>33.0</v>
      </c>
      <c r="B53" s="65" t="s">
        <v>61</v>
      </c>
      <c r="C53" s="62">
        <v>104.0</v>
      </c>
      <c r="D53" s="62">
        <v>202.0</v>
      </c>
      <c r="E53" s="62">
        <v>272.0</v>
      </c>
      <c r="F53" s="62">
        <f t="shared" si="5"/>
        <v>0</v>
      </c>
      <c r="G53" s="62">
        <f t="shared" si="6"/>
        <v>105.712256</v>
      </c>
      <c r="H53" s="63">
        <f t="shared" si="7"/>
        <v>105.712256</v>
      </c>
      <c r="I53" s="62">
        <v>2.0</v>
      </c>
      <c r="J53" s="68">
        <f t="shared" si="8"/>
        <v>211.424512</v>
      </c>
      <c r="K53" s="1"/>
      <c r="L53" s="69"/>
      <c r="M53" s="70"/>
      <c r="N53" s="70"/>
      <c r="O53" s="1"/>
      <c r="P53" s="1"/>
      <c r="Q53" s="4">
        <v>18.5</v>
      </c>
      <c r="R53" s="58">
        <f t="shared" si="9"/>
        <v>2.72</v>
      </c>
      <c r="S53" s="52">
        <f t="shared" si="10"/>
        <v>2</v>
      </c>
      <c r="T53" s="52">
        <f t="shared" si="11"/>
        <v>5.44</v>
      </c>
      <c r="U53" s="60">
        <f t="shared" si="12"/>
        <v>105.712256</v>
      </c>
      <c r="V53" s="58">
        <f t="shared" ref="V53:W53" si="49">C53/100</f>
        <v>1.04</v>
      </c>
      <c r="W53" s="58">
        <f t="shared" si="49"/>
        <v>2.02</v>
      </c>
      <c r="X53" s="58">
        <f t="shared" si="14"/>
        <v>5.44</v>
      </c>
      <c r="Y53" s="61">
        <f t="shared" si="15"/>
        <v>11.428352</v>
      </c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</row>
    <row r="54" ht="27.0" customHeight="1">
      <c r="A54" s="52">
        <v>34.0</v>
      </c>
      <c r="B54" s="62" t="s">
        <v>61</v>
      </c>
      <c r="C54" s="62">
        <v>105.0</v>
      </c>
      <c r="D54" s="62">
        <v>202.0</v>
      </c>
      <c r="E54" s="62">
        <v>271.0</v>
      </c>
      <c r="F54" s="62">
        <f t="shared" si="5"/>
        <v>0</v>
      </c>
      <c r="G54" s="62">
        <f t="shared" si="6"/>
        <v>106.336335</v>
      </c>
      <c r="H54" s="63">
        <f t="shared" si="7"/>
        <v>106.336335</v>
      </c>
      <c r="I54" s="62">
        <v>1.0</v>
      </c>
      <c r="J54" s="68">
        <f t="shared" si="8"/>
        <v>106.336335</v>
      </c>
      <c r="K54" s="1"/>
      <c r="L54" s="69"/>
      <c r="M54" s="70"/>
      <c r="N54" s="70"/>
      <c r="O54" s="1"/>
      <c r="P54" s="1"/>
      <c r="Q54" s="4">
        <v>18.5</v>
      </c>
      <c r="R54" s="58">
        <f t="shared" si="9"/>
        <v>2.71</v>
      </c>
      <c r="S54" s="52">
        <f t="shared" si="10"/>
        <v>1</v>
      </c>
      <c r="T54" s="52">
        <f t="shared" si="11"/>
        <v>2.71</v>
      </c>
      <c r="U54" s="60">
        <f t="shared" si="12"/>
        <v>106.336335</v>
      </c>
      <c r="V54" s="58">
        <f t="shared" ref="V54:W54" si="50">C54/100</f>
        <v>1.05</v>
      </c>
      <c r="W54" s="58">
        <f t="shared" si="50"/>
        <v>2.02</v>
      </c>
      <c r="X54" s="58">
        <f t="shared" si="14"/>
        <v>2.71</v>
      </c>
      <c r="Y54" s="61">
        <f t="shared" si="15"/>
        <v>5.74791</v>
      </c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</row>
    <row r="55" ht="27.0" customHeight="1">
      <c r="A55" s="52">
        <v>35.0</v>
      </c>
      <c r="B55" s="62" t="s">
        <v>61</v>
      </c>
      <c r="C55" s="62">
        <v>104.0</v>
      </c>
      <c r="D55" s="62">
        <v>202.0</v>
      </c>
      <c r="E55" s="62">
        <v>271.0</v>
      </c>
      <c r="F55" s="62">
        <f t="shared" si="5"/>
        <v>0</v>
      </c>
      <c r="G55" s="62">
        <f t="shared" si="6"/>
        <v>105.323608</v>
      </c>
      <c r="H55" s="63">
        <f t="shared" si="7"/>
        <v>105.323608</v>
      </c>
      <c r="I55" s="62">
        <v>4.0</v>
      </c>
      <c r="J55" s="68">
        <f t="shared" si="8"/>
        <v>421.294432</v>
      </c>
      <c r="K55" s="1"/>
      <c r="L55" s="69"/>
      <c r="M55" s="70"/>
      <c r="N55" s="70"/>
      <c r="O55" s="1"/>
      <c r="P55" s="1"/>
      <c r="Q55" s="4">
        <v>18.5</v>
      </c>
      <c r="R55" s="58">
        <f t="shared" si="9"/>
        <v>2.71</v>
      </c>
      <c r="S55" s="52">
        <f t="shared" si="10"/>
        <v>4</v>
      </c>
      <c r="T55" s="52">
        <f t="shared" si="11"/>
        <v>10.84</v>
      </c>
      <c r="U55" s="60">
        <f t="shared" si="12"/>
        <v>105.323608</v>
      </c>
      <c r="V55" s="58">
        <f t="shared" ref="V55:W55" si="51">C55/100</f>
        <v>1.04</v>
      </c>
      <c r="W55" s="58">
        <f t="shared" si="51"/>
        <v>2.02</v>
      </c>
      <c r="X55" s="58">
        <f t="shared" si="14"/>
        <v>10.84</v>
      </c>
      <c r="Y55" s="61">
        <f t="shared" si="15"/>
        <v>22.772672</v>
      </c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</row>
    <row r="56" ht="27.0" customHeight="1">
      <c r="A56" s="52">
        <v>36.0</v>
      </c>
      <c r="B56" s="62" t="s">
        <v>61</v>
      </c>
      <c r="C56" s="62">
        <v>104.0</v>
      </c>
      <c r="D56" s="62">
        <v>202.0</v>
      </c>
      <c r="E56" s="62">
        <v>270.0</v>
      </c>
      <c r="F56" s="62">
        <f t="shared" si="5"/>
        <v>0</v>
      </c>
      <c r="G56" s="62">
        <f t="shared" si="6"/>
        <v>104.93496</v>
      </c>
      <c r="H56" s="63">
        <f t="shared" si="7"/>
        <v>104.93496</v>
      </c>
      <c r="I56" s="62">
        <v>8.0</v>
      </c>
      <c r="J56" s="68">
        <f t="shared" si="8"/>
        <v>839.47968</v>
      </c>
      <c r="K56" s="1"/>
      <c r="L56" s="69"/>
      <c r="M56" s="70"/>
      <c r="N56" s="70"/>
      <c r="O56" s="1"/>
      <c r="P56" s="1"/>
      <c r="Q56" s="4">
        <v>18.5</v>
      </c>
      <c r="R56" s="58">
        <f t="shared" si="9"/>
        <v>2.7</v>
      </c>
      <c r="S56" s="52">
        <f t="shared" si="10"/>
        <v>8</v>
      </c>
      <c r="T56" s="52">
        <f t="shared" si="11"/>
        <v>21.6</v>
      </c>
      <c r="U56" s="60">
        <f t="shared" si="12"/>
        <v>104.93496</v>
      </c>
      <c r="V56" s="58">
        <f t="shared" ref="V56:W56" si="52">C56/100</f>
        <v>1.04</v>
      </c>
      <c r="W56" s="58">
        <f t="shared" si="52"/>
        <v>2.02</v>
      </c>
      <c r="X56" s="58">
        <f t="shared" si="14"/>
        <v>21.6</v>
      </c>
      <c r="Y56" s="61">
        <f t="shared" si="15"/>
        <v>45.37728</v>
      </c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</row>
    <row r="57" ht="27.0" customHeight="1">
      <c r="A57" s="52">
        <v>37.0</v>
      </c>
      <c r="B57" s="62" t="s">
        <v>61</v>
      </c>
      <c r="C57" s="62">
        <v>105.0</v>
      </c>
      <c r="D57" s="62">
        <v>202.0</v>
      </c>
      <c r="E57" s="62">
        <v>270.0</v>
      </c>
      <c r="F57" s="62">
        <f t="shared" si="5"/>
        <v>0</v>
      </c>
      <c r="G57" s="62">
        <f t="shared" si="6"/>
        <v>105.94395</v>
      </c>
      <c r="H57" s="63">
        <f t="shared" si="7"/>
        <v>105.94395</v>
      </c>
      <c r="I57" s="62">
        <v>8.0</v>
      </c>
      <c r="J57" s="68">
        <f t="shared" si="8"/>
        <v>847.5516</v>
      </c>
      <c r="K57" s="1"/>
      <c r="L57" s="69"/>
      <c r="M57" s="70"/>
      <c r="N57" s="70"/>
      <c r="O57" s="1"/>
      <c r="P57" s="1"/>
      <c r="Q57" s="4">
        <v>18.5</v>
      </c>
      <c r="R57" s="58">
        <f t="shared" si="9"/>
        <v>2.7</v>
      </c>
      <c r="S57" s="52">
        <f t="shared" si="10"/>
        <v>8</v>
      </c>
      <c r="T57" s="52">
        <f t="shared" si="11"/>
        <v>21.6</v>
      </c>
      <c r="U57" s="60">
        <f t="shared" si="12"/>
        <v>105.94395</v>
      </c>
      <c r="V57" s="58">
        <f t="shared" ref="V57:W57" si="53">C57/100</f>
        <v>1.05</v>
      </c>
      <c r="W57" s="58">
        <f t="shared" si="53"/>
        <v>2.02</v>
      </c>
      <c r="X57" s="58">
        <f t="shared" si="14"/>
        <v>21.6</v>
      </c>
      <c r="Y57" s="61">
        <f t="shared" si="15"/>
        <v>45.8136</v>
      </c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</row>
    <row r="58" ht="27.0" customHeight="1">
      <c r="A58" s="52">
        <v>38.0</v>
      </c>
      <c r="B58" s="62" t="s">
        <v>61</v>
      </c>
      <c r="C58" s="62">
        <v>102.0</v>
      </c>
      <c r="D58" s="62">
        <v>202.0</v>
      </c>
      <c r="E58" s="62">
        <v>270.0</v>
      </c>
      <c r="F58" s="62">
        <f t="shared" si="5"/>
        <v>0</v>
      </c>
      <c r="G58" s="62">
        <f t="shared" si="6"/>
        <v>102.91698</v>
      </c>
      <c r="H58" s="63">
        <f t="shared" si="7"/>
        <v>102.91698</v>
      </c>
      <c r="I58" s="62">
        <v>1.0</v>
      </c>
      <c r="J58" s="68">
        <f t="shared" si="8"/>
        <v>102.91698</v>
      </c>
      <c r="K58" s="1"/>
      <c r="L58" s="69"/>
      <c r="M58" s="70"/>
      <c r="N58" s="70"/>
      <c r="O58" s="1"/>
      <c r="P58" s="1"/>
      <c r="Q58" s="4">
        <v>18.5</v>
      </c>
      <c r="R58" s="58">
        <f t="shared" si="9"/>
        <v>2.7</v>
      </c>
      <c r="S58" s="52">
        <f t="shared" si="10"/>
        <v>1</v>
      </c>
      <c r="T58" s="52">
        <f t="shared" si="11"/>
        <v>2.7</v>
      </c>
      <c r="U58" s="60">
        <f t="shared" si="12"/>
        <v>102.91698</v>
      </c>
      <c r="V58" s="58">
        <f t="shared" ref="V58:W58" si="54">C58/100</f>
        <v>1.02</v>
      </c>
      <c r="W58" s="58">
        <f t="shared" si="54"/>
        <v>2.02</v>
      </c>
      <c r="X58" s="58">
        <f t="shared" si="14"/>
        <v>2.7</v>
      </c>
      <c r="Y58" s="61">
        <f t="shared" si="15"/>
        <v>5.56308</v>
      </c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</row>
    <row r="59" ht="27.0" customHeight="1">
      <c r="A59" s="52">
        <v>39.0</v>
      </c>
      <c r="B59" s="62" t="s">
        <v>61</v>
      </c>
      <c r="C59" s="62">
        <v>103.0</v>
      </c>
      <c r="D59" s="62">
        <v>202.0</v>
      </c>
      <c r="E59" s="62">
        <v>269.0</v>
      </c>
      <c r="F59" s="62">
        <f t="shared" si="5"/>
        <v>0</v>
      </c>
      <c r="G59" s="62">
        <f t="shared" si="6"/>
        <v>103.541059</v>
      </c>
      <c r="H59" s="63">
        <f t="shared" si="7"/>
        <v>103.541059</v>
      </c>
      <c r="I59" s="62">
        <v>3.0</v>
      </c>
      <c r="J59" s="68">
        <f t="shared" si="8"/>
        <v>310.623177</v>
      </c>
      <c r="K59" s="1"/>
      <c r="L59" s="69"/>
      <c r="M59" s="70"/>
      <c r="N59" s="70"/>
      <c r="O59" s="1"/>
      <c r="P59" s="1"/>
      <c r="Q59" s="4">
        <v>18.5</v>
      </c>
      <c r="R59" s="58">
        <f t="shared" si="9"/>
        <v>2.69</v>
      </c>
      <c r="S59" s="52">
        <f t="shared" si="10"/>
        <v>3</v>
      </c>
      <c r="T59" s="52">
        <f t="shared" si="11"/>
        <v>8.07</v>
      </c>
      <c r="U59" s="60">
        <f t="shared" si="12"/>
        <v>103.541059</v>
      </c>
      <c r="V59" s="58">
        <f t="shared" ref="V59:W59" si="55">C59/100</f>
        <v>1.03</v>
      </c>
      <c r="W59" s="58">
        <f t="shared" si="55"/>
        <v>2.02</v>
      </c>
      <c r="X59" s="58">
        <f t="shared" si="14"/>
        <v>8.07</v>
      </c>
      <c r="Y59" s="61">
        <f t="shared" si="15"/>
        <v>16.790442</v>
      </c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</row>
    <row r="60" ht="27.0" customHeight="1">
      <c r="A60" s="52">
        <v>40.0</v>
      </c>
      <c r="B60" s="62" t="s">
        <v>61</v>
      </c>
      <c r="C60" s="62">
        <v>78.0</v>
      </c>
      <c r="D60" s="62">
        <v>202.0</v>
      </c>
      <c r="E60" s="62">
        <v>170.0</v>
      </c>
      <c r="F60" s="62">
        <f t="shared" si="5"/>
        <v>0</v>
      </c>
      <c r="G60" s="62">
        <f t="shared" si="6"/>
        <v>49.55262</v>
      </c>
      <c r="H60" s="63">
        <f t="shared" si="7"/>
        <v>49.55262</v>
      </c>
      <c r="I60" s="62">
        <v>1.0</v>
      </c>
      <c r="J60" s="68">
        <f t="shared" si="8"/>
        <v>49.55262</v>
      </c>
      <c r="K60" s="1"/>
      <c r="L60" s="69"/>
      <c r="M60" s="70"/>
      <c r="N60" s="70"/>
      <c r="O60" s="1"/>
      <c r="P60" s="1"/>
      <c r="Q60" s="4">
        <v>18.5</v>
      </c>
      <c r="R60" s="58">
        <f t="shared" si="9"/>
        <v>1.7</v>
      </c>
      <c r="S60" s="52">
        <f t="shared" si="10"/>
        <v>1</v>
      </c>
      <c r="T60" s="52">
        <f t="shared" si="11"/>
        <v>1.7</v>
      </c>
      <c r="U60" s="60">
        <f t="shared" si="12"/>
        <v>49.55262</v>
      </c>
      <c r="V60" s="58">
        <f t="shared" ref="V60:W60" si="56">C60/100</f>
        <v>0.78</v>
      </c>
      <c r="W60" s="58">
        <f t="shared" si="56"/>
        <v>2.02</v>
      </c>
      <c r="X60" s="58">
        <f t="shared" si="14"/>
        <v>1.7</v>
      </c>
      <c r="Y60" s="61">
        <f t="shared" si="15"/>
        <v>2.67852</v>
      </c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</row>
    <row r="61" ht="27.0" customHeight="1">
      <c r="A61" s="52">
        <v>41.0</v>
      </c>
      <c r="B61" s="62" t="s">
        <v>61</v>
      </c>
      <c r="C61" s="62">
        <v>107.0</v>
      </c>
      <c r="D61" s="62">
        <v>202.0</v>
      </c>
      <c r="E61" s="62">
        <v>270.0</v>
      </c>
      <c r="F61" s="62">
        <f t="shared" si="5"/>
        <v>0</v>
      </c>
      <c r="G61" s="62">
        <f t="shared" si="6"/>
        <v>107.96193</v>
      </c>
      <c r="H61" s="63">
        <f t="shared" si="7"/>
        <v>107.96193</v>
      </c>
      <c r="I61" s="62">
        <v>1.0</v>
      </c>
      <c r="J61" s="68">
        <f t="shared" si="8"/>
        <v>107.96193</v>
      </c>
      <c r="K61" s="1"/>
      <c r="L61" s="69"/>
      <c r="M61" s="70"/>
      <c r="N61" s="70"/>
      <c r="O61" s="1"/>
      <c r="P61" s="1"/>
      <c r="Q61" s="4">
        <v>18.5</v>
      </c>
      <c r="R61" s="58">
        <f t="shared" si="9"/>
        <v>2.7</v>
      </c>
      <c r="S61" s="52">
        <f t="shared" si="10"/>
        <v>1</v>
      </c>
      <c r="T61" s="52">
        <f t="shared" si="11"/>
        <v>2.7</v>
      </c>
      <c r="U61" s="60">
        <f t="shared" si="12"/>
        <v>107.96193</v>
      </c>
      <c r="V61" s="58">
        <f t="shared" ref="V61:W61" si="57">C61/100</f>
        <v>1.07</v>
      </c>
      <c r="W61" s="58">
        <f t="shared" si="57"/>
        <v>2.02</v>
      </c>
      <c r="X61" s="58">
        <f t="shared" si="14"/>
        <v>2.7</v>
      </c>
      <c r="Y61" s="61">
        <f t="shared" si="15"/>
        <v>5.83578</v>
      </c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</row>
    <row r="62" ht="27.0" customHeight="1">
      <c r="A62" s="52">
        <v>42.0</v>
      </c>
      <c r="B62" s="62" t="s">
        <v>61</v>
      </c>
      <c r="C62" s="62">
        <v>102.0</v>
      </c>
      <c r="D62" s="62">
        <v>202.0</v>
      </c>
      <c r="E62" s="62">
        <v>269.0</v>
      </c>
      <c r="F62" s="62">
        <f t="shared" si="5"/>
        <v>0</v>
      </c>
      <c r="G62" s="62">
        <f t="shared" si="6"/>
        <v>102.535806</v>
      </c>
      <c r="H62" s="63">
        <f t="shared" si="7"/>
        <v>102.535806</v>
      </c>
      <c r="I62" s="62">
        <v>1.0</v>
      </c>
      <c r="J62" s="68">
        <f t="shared" si="8"/>
        <v>102.535806</v>
      </c>
      <c r="K62" s="1"/>
      <c r="L62" s="69"/>
      <c r="M62" s="70"/>
      <c r="N62" s="70"/>
      <c r="O62" s="1"/>
      <c r="P62" s="1"/>
      <c r="Q62" s="4">
        <v>18.5</v>
      </c>
      <c r="R62" s="58">
        <f t="shared" si="9"/>
        <v>2.69</v>
      </c>
      <c r="S62" s="52">
        <f t="shared" si="10"/>
        <v>1</v>
      </c>
      <c r="T62" s="52">
        <f t="shared" si="11"/>
        <v>2.69</v>
      </c>
      <c r="U62" s="60">
        <f t="shared" si="12"/>
        <v>102.535806</v>
      </c>
      <c r="V62" s="58">
        <f t="shared" ref="V62:W62" si="58">C62/100</f>
        <v>1.02</v>
      </c>
      <c r="W62" s="58">
        <f t="shared" si="58"/>
        <v>2.02</v>
      </c>
      <c r="X62" s="58">
        <f t="shared" si="14"/>
        <v>2.69</v>
      </c>
      <c r="Y62" s="61">
        <f t="shared" si="15"/>
        <v>5.542476</v>
      </c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</row>
    <row r="63" ht="27.0" customHeight="1">
      <c r="A63" s="52">
        <v>43.0</v>
      </c>
      <c r="B63" s="62" t="s">
        <v>61</v>
      </c>
      <c r="C63" s="62">
        <v>105.0</v>
      </c>
      <c r="D63" s="62">
        <v>202.0</v>
      </c>
      <c r="E63" s="62">
        <v>269.0</v>
      </c>
      <c r="F63" s="62">
        <f t="shared" si="5"/>
        <v>0</v>
      </c>
      <c r="G63" s="62">
        <f t="shared" si="6"/>
        <v>105.551565</v>
      </c>
      <c r="H63" s="63">
        <f t="shared" si="7"/>
        <v>105.551565</v>
      </c>
      <c r="I63" s="62">
        <v>1.0</v>
      </c>
      <c r="J63" s="68">
        <f t="shared" si="8"/>
        <v>105.551565</v>
      </c>
      <c r="K63" s="1"/>
      <c r="L63" s="69"/>
      <c r="M63" s="70"/>
      <c r="N63" s="70"/>
      <c r="O63" s="1"/>
      <c r="P63" s="1"/>
      <c r="Q63" s="4">
        <v>18.5</v>
      </c>
      <c r="R63" s="58">
        <f t="shared" si="9"/>
        <v>2.69</v>
      </c>
      <c r="S63" s="52">
        <f t="shared" si="10"/>
        <v>1</v>
      </c>
      <c r="T63" s="52">
        <f t="shared" si="11"/>
        <v>2.69</v>
      </c>
      <c r="U63" s="60">
        <f t="shared" si="12"/>
        <v>105.551565</v>
      </c>
      <c r="V63" s="58">
        <f t="shared" ref="V63:W63" si="59">C63/100</f>
        <v>1.05</v>
      </c>
      <c r="W63" s="58">
        <f t="shared" si="59"/>
        <v>2.02</v>
      </c>
      <c r="X63" s="58">
        <f t="shared" si="14"/>
        <v>2.69</v>
      </c>
      <c r="Y63" s="61">
        <f t="shared" si="15"/>
        <v>5.70549</v>
      </c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</row>
    <row r="64" ht="27.0" customHeight="1">
      <c r="A64" s="52">
        <v>44.0</v>
      </c>
      <c r="B64" s="53" t="s">
        <v>75</v>
      </c>
      <c r="C64" s="54">
        <v>88.0</v>
      </c>
      <c r="D64" s="54">
        <v>202.0</v>
      </c>
      <c r="E64" s="54">
        <v>185.0</v>
      </c>
      <c r="F64" s="54">
        <f t="shared" si="5"/>
        <v>0.8</v>
      </c>
      <c r="G64" s="54">
        <f t="shared" si="6"/>
        <v>85.50256</v>
      </c>
      <c r="H64" s="55">
        <f t="shared" si="7"/>
        <v>68.402048</v>
      </c>
      <c r="I64" s="54">
        <v>1.0</v>
      </c>
      <c r="J64" s="68">
        <f t="shared" si="8"/>
        <v>68.402048</v>
      </c>
      <c r="K64" s="1"/>
      <c r="L64" s="69"/>
      <c r="M64" s="70"/>
      <c r="N64" s="70"/>
      <c r="O64" s="1"/>
      <c r="P64" s="1"/>
      <c r="Q64" s="4">
        <v>26.0</v>
      </c>
      <c r="R64" s="58">
        <f t="shared" si="9"/>
        <v>1.85</v>
      </c>
      <c r="S64" s="52">
        <f t="shared" si="10"/>
        <v>1</v>
      </c>
      <c r="T64" s="52">
        <f t="shared" si="11"/>
        <v>1.85</v>
      </c>
      <c r="U64" s="60">
        <f t="shared" si="12"/>
        <v>85.50256</v>
      </c>
      <c r="V64" s="58">
        <f t="shared" ref="V64:W64" si="60">C64/100</f>
        <v>0.88</v>
      </c>
      <c r="W64" s="58">
        <f t="shared" si="60"/>
        <v>2.02</v>
      </c>
      <c r="X64" s="58">
        <f t="shared" si="14"/>
        <v>1.85</v>
      </c>
      <c r="Y64" s="61">
        <f t="shared" si="15"/>
        <v>3.28856</v>
      </c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</row>
    <row r="65" ht="27.0" customHeight="1">
      <c r="A65" s="52">
        <v>45.0</v>
      </c>
      <c r="B65" s="62" t="s">
        <v>76</v>
      </c>
      <c r="C65" s="62">
        <v>91.0</v>
      </c>
      <c r="D65" s="62">
        <v>202.0</v>
      </c>
      <c r="E65" s="62">
        <v>129.0</v>
      </c>
      <c r="F65" s="62">
        <f t="shared" si="5"/>
        <v>0</v>
      </c>
      <c r="G65" s="62">
        <f t="shared" si="6"/>
        <v>61.653228</v>
      </c>
      <c r="H65" s="63">
        <f t="shared" si="7"/>
        <v>61.653228</v>
      </c>
      <c r="I65" s="62">
        <v>1.0</v>
      </c>
      <c r="J65" s="68">
        <f t="shared" si="8"/>
        <v>61.653228</v>
      </c>
      <c r="K65" s="1"/>
      <c r="L65" s="69"/>
      <c r="M65" s="70"/>
      <c r="N65" s="70"/>
      <c r="O65" s="1"/>
      <c r="P65" s="1"/>
      <c r="Q65" s="4">
        <v>26.0</v>
      </c>
      <c r="R65" s="58">
        <f t="shared" si="9"/>
        <v>1.29</v>
      </c>
      <c r="S65" s="52">
        <f t="shared" si="10"/>
        <v>1</v>
      </c>
      <c r="T65" s="52">
        <f t="shared" si="11"/>
        <v>1.29</v>
      </c>
      <c r="U65" s="60">
        <f t="shared" si="12"/>
        <v>61.653228</v>
      </c>
      <c r="V65" s="58">
        <f t="shared" ref="V65:W65" si="61">C65/100</f>
        <v>0.91</v>
      </c>
      <c r="W65" s="58">
        <f t="shared" si="61"/>
        <v>2.02</v>
      </c>
      <c r="X65" s="58">
        <f t="shared" si="14"/>
        <v>1.29</v>
      </c>
      <c r="Y65" s="61">
        <f t="shared" si="15"/>
        <v>2.371278</v>
      </c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</row>
    <row r="66" ht="27.0" customHeight="1">
      <c r="A66" s="52">
        <v>46.0</v>
      </c>
      <c r="B66" s="62" t="s">
        <v>76</v>
      </c>
      <c r="C66" s="62">
        <v>100.0</v>
      </c>
      <c r="D66" s="62">
        <v>202.0</v>
      </c>
      <c r="E66" s="62">
        <v>185.0</v>
      </c>
      <c r="F66" s="62">
        <f t="shared" si="5"/>
        <v>0</v>
      </c>
      <c r="G66" s="62">
        <f t="shared" si="6"/>
        <v>97.162</v>
      </c>
      <c r="H66" s="63">
        <f t="shared" si="7"/>
        <v>97.162</v>
      </c>
      <c r="I66" s="62">
        <v>2.0</v>
      </c>
      <c r="J66" s="68">
        <f t="shared" si="8"/>
        <v>194.324</v>
      </c>
      <c r="K66" s="1"/>
      <c r="L66" s="69"/>
      <c r="M66" s="70"/>
      <c r="N66" s="70"/>
      <c r="O66" s="1"/>
      <c r="P66" s="1"/>
      <c r="Q66" s="4">
        <v>26.0</v>
      </c>
      <c r="R66" s="58">
        <f t="shared" si="9"/>
        <v>1.85</v>
      </c>
      <c r="S66" s="52">
        <f t="shared" si="10"/>
        <v>2</v>
      </c>
      <c r="T66" s="52">
        <f t="shared" si="11"/>
        <v>3.7</v>
      </c>
      <c r="U66" s="60">
        <f t="shared" si="12"/>
        <v>97.162</v>
      </c>
      <c r="V66" s="58">
        <f t="shared" ref="V66:W66" si="62">C66/100</f>
        <v>1</v>
      </c>
      <c r="W66" s="58">
        <f t="shared" si="62"/>
        <v>2.02</v>
      </c>
      <c r="X66" s="58">
        <f t="shared" si="14"/>
        <v>3.7</v>
      </c>
      <c r="Y66" s="61">
        <f t="shared" si="15"/>
        <v>7.474</v>
      </c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</row>
    <row r="67" ht="27.0" customHeight="1">
      <c r="A67" s="52">
        <v>47.0</v>
      </c>
      <c r="B67" s="62" t="s">
        <v>76</v>
      </c>
      <c r="C67" s="62">
        <v>102.0</v>
      </c>
      <c r="D67" s="62">
        <v>202.0</v>
      </c>
      <c r="E67" s="62">
        <v>185.0</v>
      </c>
      <c r="F67" s="62">
        <f t="shared" si="5"/>
        <v>0</v>
      </c>
      <c r="G67" s="62">
        <f t="shared" si="6"/>
        <v>99.10524</v>
      </c>
      <c r="H67" s="63">
        <f t="shared" si="7"/>
        <v>99.10524</v>
      </c>
      <c r="I67" s="62">
        <v>4.0</v>
      </c>
      <c r="J67" s="68">
        <f t="shared" si="8"/>
        <v>396.42096</v>
      </c>
      <c r="K67" s="1"/>
      <c r="L67" s="69"/>
      <c r="M67" s="70"/>
      <c r="N67" s="70"/>
      <c r="O67" s="1"/>
      <c r="P67" s="1"/>
      <c r="Q67" s="4">
        <v>26.0</v>
      </c>
      <c r="R67" s="58">
        <f t="shared" si="9"/>
        <v>1.85</v>
      </c>
      <c r="S67" s="52">
        <f t="shared" si="10"/>
        <v>4</v>
      </c>
      <c r="T67" s="52">
        <f t="shared" si="11"/>
        <v>7.4</v>
      </c>
      <c r="U67" s="60">
        <f t="shared" si="12"/>
        <v>99.10524</v>
      </c>
      <c r="V67" s="58">
        <f t="shared" ref="V67:W67" si="63">C67/100</f>
        <v>1.02</v>
      </c>
      <c r="W67" s="58">
        <f t="shared" si="63"/>
        <v>2.02</v>
      </c>
      <c r="X67" s="58">
        <f t="shared" si="14"/>
        <v>7.4</v>
      </c>
      <c r="Y67" s="61">
        <f t="shared" si="15"/>
        <v>15.24696</v>
      </c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</row>
    <row r="68" ht="27.0" customHeight="1">
      <c r="A68" s="52">
        <v>48.0</v>
      </c>
      <c r="B68" s="62" t="s">
        <v>76</v>
      </c>
      <c r="C68" s="62">
        <v>93.0</v>
      </c>
      <c r="D68" s="62">
        <v>202.0</v>
      </c>
      <c r="E68" s="62">
        <v>185.0</v>
      </c>
      <c r="F68" s="62">
        <f t="shared" si="5"/>
        <v>0</v>
      </c>
      <c r="G68" s="62">
        <f t="shared" si="6"/>
        <v>90.36066</v>
      </c>
      <c r="H68" s="63">
        <f t="shared" si="7"/>
        <v>90.36066</v>
      </c>
      <c r="I68" s="62">
        <v>1.0</v>
      </c>
      <c r="J68" s="68">
        <f t="shared" si="8"/>
        <v>90.36066</v>
      </c>
      <c r="K68" s="1"/>
      <c r="L68" s="69"/>
      <c r="M68" s="70"/>
      <c r="N68" s="70"/>
      <c r="O68" s="1"/>
      <c r="P68" s="1"/>
      <c r="Q68" s="4">
        <v>26.0</v>
      </c>
      <c r="R68" s="58">
        <f t="shared" si="9"/>
        <v>1.85</v>
      </c>
      <c r="S68" s="52">
        <f t="shared" si="10"/>
        <v>1</v>
      </c>
      <c r="T68" s="52">
        <f t="shared" si="11"/>
        <v>1.85</v>
      </c>
      <c r="U68" s="60">
        <f t="shared" si="12"/>
        <v>90.36066</v>
      </c>
      <c r="V68" s="58">
        <f t="shared" ref="V68:W68" si="64">C68/100</f>
        <v>0.93</v>
      </c>
      <c r="W68" s="58">
        <f t="shared" si="64"/>
        <v>2.02</v>
      </c>
      <c r="X68" s="58">
        <f t="shared" si="14"/>
        <v>1.85</v>
      </c>
      <c r="Y68" s="61">
        <f t="shared" si="15"/>
        <v>3.47541</v>
      </c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</row>
    <row r="69" ht="27.0" customHeight="1">
      <c r="A69" s="52">
        <v>49.0</v>
      </c>
      <c r="B69" s="62" t="s">
        <v>76</v>
      </c>
      <c r="C69" s="62">
        <v>100.0</v>
      </c>
      <c r="D69" s="62">
        <v>202.0</v>
      </c>
      <c r="E69" s="62">
        <v>185.0</v>
      </c>
      <c r="F69" s="62">
        <f t="shared" si="5"/>
        <v>0</v>
      </c>
      <c r="G69" s="62">
        <f t="shared" si="6"/>
        <v>97.162</v>
      </c>
      <c r="H69" s="63">
        <f t="shared" si="7"/>
        <v>97.162</v>
      </c>
      <c r="I69" s="62">
        <v>2.0</v>
      </c>
      <c r="J69" s="68">
        <f t="shared" si="8"/>
        <v>194.324</v>
      </c>
      <c r="K69" s="1"/>
      <c r="L69" s="69"/>
      <c r="M69" s="70"/>
      <c r="N69" s="70"/>
      <c r="O69" s="1"/>
      <c r="P69" s="1"/>
      <c r="Q69" s="4">
        <v>26.0</v>
      </c>
      <c r="R69" s="58">
        <f t="shared" si="9"/>
        <v>1.85</v>
      </c>
      <c r="S69" s="52">
        <f t="shared" si="10"/>
        <v>2</v>
      </c>
      <c r="T69" s="52">
        <f t="shared" si="11"/>
        <v>3.7</v>
      </c>
      <c r="U69" s="60">
        <f t="shared" si="12"/>
        <v>97.162</v>
      </c>
      <c r="V69" s="58">
        <f t="shared" ref="V69:W69" si="65">C69/100</f>
        <v>1</v>
      </c>
      <c r="W69" s="58">
        <f t="shared" si="65"/>
        <v>2.02</v>
      </c>
      <c r="X69" s="58">
        <f t="shared" si="14"/>
        <v>3.7</v>
      </c>
      <c r="Y69" s="61">
        <f t="shared" si="15"/>
        <v>7.474</v>
      </c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</row>
    <row r="70" ht="27.0" customHeight="1">
      <c r="A70" s="52">
        <v>50.0</v>
      </c>
      <c r="B70" s="62" t="s">
        <v>76</v>
      </c>
      <c r="C70" s="62">
        <v>103.0</v>
      </c>
      <c r="D70" s="62">
        <v>202.0</v>
      </c>
      <c r="E70" s="62">
        <v>186.0</v>
      </c>
      <c r="F70" s="62">
        <f t="shared" si="5"/>
        <v>0</v>
      </c>
      <c r="G70" s="62">
        <f t="shared" si="6"/>
        <v>100.617816</v>
      </c>
      <c r="H70" s="63">
        <f t="shared" si="7"/>
        <v>100.617816</v>
      </c>
      <c r="I70" s="62">
        <v>1.0</v>
      </c>
      <c r="J70" s="68">
        <f t="shared" si="8"/>
        <v>100.617816</v>
      </c>
      <c r="K70" s="1"/>
      <c r="L70" s="69"/>
      <c r="M70" s="70"/>
      <c r="N70" s="70"/>
      <c r="O70" s="1"/>
      <c r="P70" s="1"/>
      <c r="Q70" s="4">
        <v>26.0</v>
      </c>
      <c r="R70" s="58">
        <f t="shared" si="9"/>
        <v>1.86</v>
      </c>
      <c r="S70" s="52">
        <f t="shared" si="10"/>
        <v>1</v>
      </c>
      <c r="T70" s="52">
        <f t="shared" si="11"/>
        <v>1.86</v>
      </c>
      <c r="U70" s="60">
        <f t="shared" si="12"/>
        <v>100.617816</v>
      </c>
      <c r="V70" s="58">
        <f t="shared" ref="V70:W70" si="66">C70/100</f>
        <v>1.03</v>
      </c>
      <c r="W70" s="58">
        <f t="shared" si="66"/>
        <v>2.02</v>
      </c>
      <c r="X70" s="58">
        <f t="shared" si="14"/>
        <v>1.86</v>
      </c>
      <c r="Y70" s="61">
        <f t="shared" si="15"/>
        <v>3.869916</v>
      </c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</row>
    <row r="71" ht="27.0" customHeight="1">
      <c r="A71" s="52">
        <v>51.0</v>
      </c>
      <c r="B71" s="62" t="s">
        <v>76</v>
      </c>
      <c r="C71" s="62">
        <v>102.0</v>
      </c>
      <c r="D71" s="62">
        <v>202.0</v>
      </c>
      <c r="E71" s="62">
        <v>186.0</v>
      </c>
      <c r="F71" s="62">
        <f t="shared" si="5"/>
        <v>0</v>
      </c>
      <c r="G71" s="62">
        <f t="shared" si="6"/>
        <v>99.640944</v>
      </c>
      <c r="H71" s="63">
        <f t="shared" si="7"/>
        <v>99.640944</v>
      </c>
      <c r="I71" s="62">
        <v>3.0</v>
      </c>
      <c r="J71" s="68">
        <f t="shared" si="8"/>
        <v>298.922832</v>
      </c>
      <c r="K71" s="1"/>
      <c r="L71" s="69"/>
      <c r="M71" s="70"/>
      <c r="N71" s="70"/>
      <c r="O71" s="1"/>
      <c r="P71" s="1"/>
      <c r="Q71" s="4">
        <v>26.0</v>
      </c>
      <c r="R71" s="58">
        <f t="shared" si="9"/>
        <v>1.86</v>
      </c>
      <c r="S71" s="52">
        <f t="shared" si="10"/>
        <v>3</v>
      </c>
      <c r="T71" s="52">
        <f t="shared" si="11"/>
        <v>5.58</v>
      </c>
      <c r="U71" s="60">
        <f t="shared" si="12"/>
        <v>99.640944</v>
      </c>
      <c r="V71" s="58">
        <f t="shared" ref="V71:W71" si="67">C71/100</f>
        <v>1.02</v>
      </c>
      <c r="W71" s="58">
        <f t="shared" si="67"/>
        <v>2.02</v>
      </c>
      <c r="X71" s="58">
        <f t="shared" si="14"/>
        <v>5.58</v>
      </c>
      <c r="Y71" s="61">
        <f t="shared" si="15"/>
        <v>11.497032</v>
      </c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</row>
    <row r="72" ht="27.0" customHeight="1">
      <c r="A72" s="52">
        <v>52.0</v>
      </c>
      <c r="B72" s="62" t="s">
        <v>76</v>
      </c>
      <c r="C72" s="62">
        <v>102.0</v>
      </c>
      <c r="D72" s="62">
        <v>202.0</v>
      </c>
      <c r="E72" s="62">
        <v>187.0</v>
      </c>
      <c r="F72" s="62">
        <f t="shared" si="5"/>
        <v>0</v>
      </c>
      <c r="G72" s="62">
        <f t="shared" si="6"/>
        <v>100.176648</v>
      </c>
      <c r="H72" s="63">
        <f t="shared" si="7"/>
        <v>100.176648</v>
      </c>
      <c r="I72" s="62">
        <v>3.0</v>
      </c>
      <c r="J72" s="68">
        <f t="shared" si="8"/>
        <v>300.529944</v>
      </c>
      <c r="K72" s="1"/>
      <c r="L72" s="69"/>
      <c r="M72" s="70"/>
      <c r="N72" s="70"/>
      <c r="O72" s="1"/>
      <c r="P72" s="1"/>
      <c r="Q72" s="4">
        <v>26.0</v>
      </c>
      <c r="R72" s="58">
        <f t="shared" si="9"/>
        <v>1.87</v>
      </c>
      <c r="S72" s="52">
        <f t="shared" si="10"/>
        <v>3</v>
      </c>
      <c r="T72" s="52">
        <f t="shared" si="11"/>
        <v>5.61</v>
      </c>
      <c r="U72" s="60">
        <f t="shared" si="12"/>
        <v>100.176648</v>
      </c>
      <c r="V72" s="58">
        <f t="shared" ref="V72:W72" si="68">C72/100</f>
        <v>1.02</v>
      </c>
      <c r="W72" s="58">
        <f t="shared" si="68"/>
        <v>2.02</v>
      </c>
      <c r="X72" s="58">
        <f t="shared" si="14"/>
        <v>5.61</v>
      </c>
      <c r="Y72" s="61">
        <f t="shared" si="15"/>
        <v>11.558844</v>
      </c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</row>
    <row r="73" ht="27.0" customHeight="1">
      <c r="A73" s="52">
        <v>53.0</v>
      </c>
      <c r="B73" s="62" t="s">
        <v>76</v>
      </c>
      <c r="C73" s="62">
        <v>101.0</v>
      </c>
      <c r="D73" s="62">
        <v>202.0</v>
      </c>
      <c r="E73" s="62">
        <v>187.0</v>
      </c>
      <c r="F73" s="62">
        <f t="shared" si="5"/>
        <v>0</v>
      </c>
      <c r="G73" s="62">
        <f t="shared" si="6"/>
        <v>99.194524</v>
      </c>
      <c r="H73" s="63">
        <f t="shared" si="7"/>
        <v>99.194524</v>
      </c>
      <c r="I73" s="62">
        <v>3.0</v>
      </c>
      <c r="J73" s="68">
        <f t="shared" si="8"/>
        <v>297.583572</v>
      </c>
      <c r="K73" s="1"/>
      <c r="L73" s="69"/>
      <c r="M73" s="70"/>
      <c r="N73" s="70"/>
      <c r="O73" s="1"/>
      <c r="P73" s="1"/>
      <c r="Q73" s="4">
        <v>26.0</v>
      </c>
      <c r="R73" s="58">
        <f t="shared" si="9"/>
        <v>1.87</v>
      </c>
      <c r="S73" s="52">
        <f t="shared" si="10"/>
        <v>3</v>
      </c>
      <c r="T73" s="52">
        <f t="shared" si="11"/>
        <v>5.61</v>
      </c>
      <c r="U73" s="60">
        <f t="shared" si="12"/>
        <v>99.194524</v>
      </c>
      <c r="V73" s="58">
        <f t="shared" ref="V73:W73" si="69">C73/100</f>
        <v>1.01</v>
      </c>
      <c r="W73" s="58">
        <f t="shared" si="69"/>
        <v>2.02</v>
      </c>
      <c r="X73" s="58">
        <f t="shared" si="14"/>
        <v>5.61</v>
      </c>
      <c r="Y73" s="61">
        <f t="shared" si="15"/>
        <v>11.445522</v>
      </c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</row>
    <row r="74" ht="27.0" customHeight="1">
      <c r="A74" s="52">
        <v>54.0</v>
      </c>
      <c r="B74" s="62" t="s">
        <v>76</v>
      </c>
      <c r="C74" s="62">
        <v>102.0</v>
      </c>
      <c r="D74" s="62">
        <v>202.0</v>
      </c>
      <c r="E74" s="62">
        <v>184.0</v>
      </c>
      <c r="F74" s="62">
        <f t="shared" si="5"/>
        <v>0</v>
      </c>
      <c r="G74" s="62">
        <f t="shared" si="6"/>
        <v>98.569536</v>
      </c>
      <c r="H74" s="63">
        <f t="shared" si="7"/>
        <v>98.569536</v>
      </c>
      <c r="I74" s="62">
        <v>5.0</v>
      </c>
      <c r="J74" s="68">
        <f t="shared" si="8"/>
        <v>492.84768</v>
      </c>
      <c r="K74" s="1"/>
      <c r="L74" s="69"/>
      <c r="M74" s="70"/>
      <c r="N74" s="70"/>
      <c r="O74" s="1"/>
      <c r="P74" s="1"/>
      <c r="Q74" s="4">
        <v>26.0</v>
      </c>
      <c r="R74" s="58">
        <f t="shared" si="9"/>
        <v>1.84</v>
      </c>
      <c r="S74" s="52">
        <f t="shared" si="10"/>
        <v>5</v>
      </c>
      <c r="T74" s="52">
        <f t="shared" si="11"/>
        <v>9.2</v>
      </c>
      <c r="U74" s="60">
        <f t="shared" si="12"/>
        <v>98.569536</v>
      </c>
      <c r="V74" s="58">
        <f t="shared" ref="V74:W74" si="70">C74/100</f>
        <v>1.02</v>
      </c>
      <c r="W74" s="58">
        <f t="shared" si="70"/>
        <v>2.02</v>
      </c>
      <c r="X74" s="58">
        <f t="shared" si="14"/>
        <v>9.2</v>
      </c>
      <c r="Y74" s="61">
        <f t="shared" si="15"/>
        <v>18.95568</v>
      </c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</row>
    <row r="75" ht="27.0" customHeight="1">
      <c r="A75" s="52">
        <v>55.0</v>
      </c>
      <c r="B75" s="62" t="s">
        <v>76</v>
      </c>
      <c r="C75" s="62">
        <v>102.0</v>
      </c>
      <c r="D75" s="62">
        <v>202.0</v>
      </c>
      <c r="E75" s="62">
        <v>185.0</v>
      </c>
      <c r="F75" s="62">
        <f t="shared" si="5"/>
        <v>0</v>
      </c>
      <c r="G75" s="62">
        <f t="shared" si="6"/>
        <v>99.10524</v>
      </c>
      <c r="H75" s="63">
        <f t="shared" si="7"/>
        <v>99.10524</v>
      </c>
      <c r="I75" s="62">
        <v>1.0</v>
      </c>
      <c r="J75" s="68">
        <f t="shared" si="8"/>
        <v>99.10524</v>
      </c>
      <c r="K75" s="1"/>
      <c r="L75" s="69"/>
      <c r="M75" s="70"/>
      <c r="N75" s="70"/>
      <c r="O75" s="1"/>
      <c r="P75" s="1"/>
      <c r="Q75" s="4">
        <v>26.0</v>
      </c>
      <c r="R75" s="58">
        <f t="shared" si="9"/>
        <v>1.85</v>
      </c>
      <c r="S75" s="52">
        <f t="shared" si="10"/>
        <v>1</v>
      </c>
      <c r="T75" s="52">
        <f t="shared" si="11"/>
        <v>1.85</v>
      </c>
      <c r="U75" s="60">
        <f t="shared" si="12"/>
        <v>99.10524</v>
      </c>
      <c r="V75" s="58">
        <f t="shared" ref="V75:W75" si="71">C75/100</f>
        <v>1.02</v>
      </c>
      <c r="W75" s="58">
        <f t="shared" si="71"/>
        <v>2.02</v>
      </c>
      <c r="X75" s="58">
        <f t="shared" si="14"/>
        <v>1.85</v>
      </c>
      <c r="Y75" s="61">
        <f t="shared" si="15"/>
        <v>3.81174</v>
      </c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</row>
    <row r="76" ht="27.0" customHeight="1">
      <c r="A76" s="52">
        <v>56.0</v>
      </c>
      <c r="B76" s="62" t="s">
        <v>76</v>
      </c>
      <c r="C76" s="62">
        <v>101.0</v>
      </c>
      <c r="D76" s="62">
        <v>202.0</v>
      </c>
      <c r="E76" s="62">
        <v>186.0</v>
      </c>
      <c r="F76" s="62">
        <f t="shared" si="5"/>
        <v>0</v>
      </c>
      <c r="G76" s="62">
        <f t="shared" si="6"/>
        <v>98.664072</v>
      </c>
      <c r="H76" s="63">
        <f t="shared" si="7"/>
        <v>98.664072</v>
      </c>
      <c r="I76" s="62">
        <v>1.0</v>
      </c>
      <c r="J76" s="68">
        <f t="shared" si="8"/>
        <v>98.664072</v>
      </c>
      <c r="K76" s="1"/>
      <c r="L76" s="69"/>
      <c r="M76" s="70"/>
      <c r="N76" s="70"/>
      <c r="O76" s="1"/>
      <c r="P76" s="1"/>
      <c r="Q76" s="4">
        <v>26.0</v>
      </c>
      <c r="R76" s="58">
        <f t="shared" si="9"/>
        <v>1.86</v>
      </c>
      <c r="S76" s="52">
        <f t="shared" si="10"/>
        <v>1</v>
      </c>
      <c r="T76" s="52">
        <f t="shared" si="11"/>
        <v>1.86</v>
      </c>
      <c r="U76" s="60">
        <f t="shared" si="12"/>
        <v>98.664072</v>
      </c>
      <c r="V76" s="58">
        <f t="shared" ref="V76:W76" si="72">C76/100</f>
        <v>1.01</v>
      </c>
      <c r="W76" s="58">
        <f t="shared" si="72"/>
        <v>2.02</v>
      </c>
      <c r="X76" s="58">
        <f t="shared" si="14"/>
        <v>1.86</v>
      </c>
      <c r="Y76" s="61">
        <f t="shared" si="15"/>
        <v>3.794772</v>
      </c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</row>
    <row r="77" ht="27.0" customHeight="1">
      <c r="A77" s="52">
        <v>57.0</v>
      </c>
      <c r="B77" s="62" t="s">
        <v>76</v>
      </c>
      <c r="C77" s="62">
        <v>101.0</v>
      </c>
      <c r="D77" s="62">
        <v>202.0</v>
      </c>
      <c r="E77" s="62">
        <v>185.0</v>
      </c>
      <c r="F77" s="62">
        <f t="shared" si="5"/>
        <v>0</v>
      </c>
      <c r="G77" s="62">
        <f t="shared" si="6"/>
        <v>98.13362</v>
      </c>
      <c r="H77" s="63">
        <f t="shared" si="7"/>
        <v>98.13362</v>
      </c>
      <c r="I77" s="62">
        <v>2.0</v>
      </c>
      <c r="J77" s="68">
        <f t="shared" si="8"/>
        <v>196.26724</v>
      </c>
      <c r="K77" s="1"/>
      <c r="L77" s="69"/>
      <c r="M77" s="70"/>
      <c r="N77" s="70"/>
      <c r="O77" s="1"/>
      <c r="P77" s="1"/>
      <c r="Q77" s="4">
        <v>26.0</v>
      </c>
      <c r="R77" s="58">
        <f t="shared" si="9"/>
        <v>1.85</v>
      </c>
      <c r="S77" s="52">
        <f t="shared" si="10"/>
        <v>2</v>
      </c>
      <c r="T77" s="52">
        <f t="shared" si="11"/>
        <v>3.7</v>
      </c>
      <c r="U77" s="60">
        <f t="shared" si="12"/>
        <v>98.13362</v>
      </c>
      <c r="V77" s="58">
        <f t="shared" ref="V77:W77" si="73">C77/100</f>
        <v>1.01</v>
      </c>
      <c r="W77" s="58">
        <f t="shared" si="73"/>
        <v>2.02</v>
      </c>
      <c r="X77" s="58">
        <f t="shared" si="14"/>
        <v>3.7</v>
      </c>
      <c r="Y77" s="61">
        <f t="shared" si="15"/>
        <v>7.54874</v>
      </c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</row>
    <row r="78" ht="27.0" customHeight="1">
      <c r="A78" s="52">
        <v>58.0</v>
      </c>
      <c r="B78" s="62" t="s">
        <v>76</v>
      </c>
      <c r="C78" s="62">
        <v>100.0</v>
      </c>
      <c r="D78" s="62">
        <v>202.0</v>
      </c>
      <c r="E78" s="62">
        <v>186.0</v>
      </c>
      <c r="F78" s="62">
        <f t="shared" si="5"/>
        <v>0</v>
      </c>
      <c r="G78" s="62">
        <f t="shared" si="6"/>
        <v>97.6872</v>
      </c>
      <c r="H78" s="63">
        <f t="shared" si="7"/>
        <v>97.6872</v>
      </c>
      <c r="I78" s="62">
        <v>1.0</v>
      </c>
      <c r="J78" s="68">
        <f t="shared" si="8"/>
        <v>97.6872</v>
      </c>
      <c r="K78" s="1"/>
      <c r="L78" s="69"/>
      <c r="M78" s="70"/>
      <c r="N78" s="70"/>
      <c r="O78" s="1"/>
      <c r="P78" s="1"/>
      <c r="Q78" s="4">
        <v>26.0</v>
      </c>
      <c r="R78" s="58">
        <f t="shared" si="9"/>
        <v>1.86</v>
      </c>
      <c r="S78" s="52">
        <f t="shared" si="10"/>
        <v>1</v>
      </c>
      <c r="T78" s="52">
        <f t="shared" si="11"/>
        <v>1.86</v>
      </c>
      <c r="U78" s="60">
        <f t="shared" si="12"/>
        <v>97.6872</v>
      </c>
      <c r="V78" s="58">
        <f t="shared" ref="V78:W78" si="74">C78/100</f>
        <v>1</v>
      </c>
      <c r="W78" s="58">
        <f t="shared" si="74"/>
        <v>2.02</v>
      </c>
      <c r="X78" s="58">
        <f t="shared" si="14"/>
        <v>1.86</v>
      </c>
      <c r="Y78" s="61">
        <f t="shared" si="15"/>
        <v>3.7572</v>
      </c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</row>
    <row r="79" ht="27.0" customHeight="1">
      <c r="A79" s="52">
        <v>59.0</v>
      </c>
      <c r="B79" s="53" t="s">
        <v>75</v>
      </c>
      <c r="C79" s="54">
        <v>92.0</v>
      </c>
      <c r="D79" s="54">
        <v>202.0</v>
      </c>
      <c r="E79" s="54">
        <v>184.0</v>
      </c>
      <c r="F79" s="54">
        <f t="shared" si="5"/>
        <v>0.8</v>
      </c>
      <c r="G79" s="54">
        <f t="shared" si="6"/>
        <v>88.905856</v>
      </c>
      <c r="H79" s="55">
        <f t="shared" si="7"/>
        <v>71.1246848</v>
      </c>
      <c r="I79" s="54">
        <v>1.0</v>
      </c>
      <c r="J79" s="68">
        <f t="shared" si="8"/>
        <v>71.1246848</v>
      </c>
      <c r="K79" s="1"/>
      <c r="L79" s="69"/>
      <c r="M79" s="70"/>
      <c r="N79" s="70"/>
      <c r="O79" s="1"/>
      <c r="P79" s="1"/>
      <c r="Q79" s="4">
        <v>26.0</v>
      </c>
      <c r="R79" s="58">
        <f t="shared" si="9"/>
        <v>1.84</v>
      </c>
      <c r="S79" s="52">
        <f t="shared" si="10"/>
        <v>1</v>
      </c>
      <c r="T79" s="52">
        <f t="shared" si="11"/>
        <v>1.84</v>
      </c>
      <c r="U79" s="60">
        <f t="shared" si="12"/>
        <v>88.905856</v>
      </c>
      <c r="V79" s="58">
        <f t="shared" ref="V79:W79" si="75">C79/100</f>
        <v>0.92</v>
      </c>
      <c r="W79" s="58">
        <f t="shared" si="75"/>
        <v>2.02</v>
      </c>
      <c r="X79" s="58">
        <f t="shared" si="14"/>
        <v>1.84</v>
      </c>
      <c r="Y79" s="61">
        <f t="shared" si="15"/>
        <v>3.419456</v>
      </c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</row>
    <row r="80" ht="27.0" customHeight="1">
      <c r="A80" s="52">
        <v>60.0</v>
      </c>
      <c r="B80" s="62" t="s">
        <v>76</v>
      </c>
      <c r="C80" s="62">
        <v>101.0</v>
      </c>
      <c r="D80" s="62">
        <v>202.0</v>
      </c>
      <c r="E80" s="62">
        <v>271.0</v>
      </c>
      <c r="F80" s="62">
        <f t="shared" si="5"/>
        <v>0</v>
      </c>
      <c r="G80" s="62">
        <f t="shared" si="6"/>
        <v>143.752492</v>
      </c>
      <c r="H80" s="63">
        <f t="shared" si="7"/>
        <v>143.752492</v>
      </c>
      <c r="I80" s="62">
        <v>3.0</v>
      </c>
      <c r="J80" s="68">
        <f t="shared" si="8"/>
        <v>431.257476</v>
      </c>
      <c r="K80" s="1"/>
      <c r="L80" s="69"/>
      <c r="M80" s="70"/>
      <c r="N80" s="70"/>
      <c r="O80" s="1"/>
      <c r="P80" s="1"/>
      <c r="Q80" s="4">
        <v>26.0</v>
      </c>
      <c r="R80" s="58">
        <f t="shared" si="9"/>
        <v>2.71</v>
      </c>
      <c r="S80" s="52">
        <f t="shared" si="10"/>
        <v>3</v>
      </c>
      <c r="T80" s="52">
        <f t="shared" si="11"/>
        <v>8.13</v>
      </c>
      <c r="U80" s="60">
        <f t="shared" si="12"/>
        <v>143.752492</v>
      </c>
      <c r="V80" s="58">
        <f t="shared" ref="V80:W80" si="76">C80/100</f>
        <v>1.01</v>
      </c>
      <c r="W80" s="58">
        <f t="shared" si="76"/>
        <v>2.02</v>
      </c>
      <c r="X80" s="58">
        <f t="shared" si="14"/>
        <v>8.13</v>
      </c>
      <c r="Y80" s="61">
        <f t="shared" si="15"/>
        <v>16.586826</v>
      </c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</row>
    <row r="81" ht="27.0" customHeight="1">
      <c r="A81" s="52">
        <v>61.0</v>
      </c>
      <c r="B81" s="62" t="s">
        <v>76</v>
      </c>
      <c r="C81" s="62">
        <v>100.0</v>
      </c>
      <c r="D81" s="62">
        <v>202.0</v>
      </c>
      <c r="E81" s="62">
        <v>270.0</v>
      </c>
      <c r="F81" s="62">
        <f t="shared" si="5"/>
        <v>0</v>
      </c>
      <c r="G81" s="62">
        <f t="shared" si="6"/>
        <v>141.804</v>
      </c>
      <c r="H81" s="63">
        <f t="shared" si="7"/>
        <v>141.804</v>
      </c>
      <c r="I81" s="62">
        <v>3.0</v>
      </c>
      <c r="J81" s="68">
        <f t="shared" si="8"/>
        <v>425.412</v>
      </c>
      <c r="K81" s="1"/>
      <c r="L81" s="69"/>
      <c r="M81" s="70"/>
      <c r="N81" s="70"/>
      <c r="O81" s="1"/>
      <c r="P81" s="1"/>
      <c r="Q81" s="4">
        <v>26.0</v>
      </c>
      <c r="R81" s="58">
        <f t="shared" si="9"/>
        <v>2.7</v>
      </c>
      <c r="S81" s="52">
        <f t="shared" si="10"/>
        <v>3</v>
      </c>
      <c r="T81" s="52">
        <f t="shared" si="11"/>
        <v>8.1</v>
      </c>
      <c r="U81" s="60">
        <f t="shared" si="12"/>
        <v>141.804</v>
      </c>
      <c r="V81" s="58">
        <f t="shared" ref="V81:W81" si="77">C81/100</f>
        <v>1</v>
      </c>
      <c r="W81" s="58">
        <f t="shared" si="77"/>
        <v>2.02</v>
      </c>
      <c r="X81" s="58">
        <f t="shared" si="14"/>
        <v>8.1</v>
      </c>
      <c r="Y81" s="61">
        <f t="shared" si="15"/>
        <v>16.362</v>
      </c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</row>
    <row r="82" ht="27.0" customHeight="1">
      <c r="A82" s="52">
        <v>62.0</v>
      </c>
      <c r="B82" s="62" t="s">
        <v>76</v>
      </c>
      <c r="C82" s="62">
        <v>100.0</v>
      </c>
      <c r="D82" s="62">
        <v>202.0</v>
      </c>
      <c r="E82" s="62">
        <v>271.0</v>
      </c>
      <c r="F82" s="62">
        <f t="shared" si="5"/>
        <v>0</v>
      </c>
      <c r="G82" s="62">
        <f t="shared" si="6"/>
        <v>142.3292</v>
      </c>
      <c r="H82" s="63">
        <f t="shared" si="7"/>
        <v>142.3292</v>
      </c>
      <c r="I82" s="62">
        <v>1.0</v>
      </c>
      <c r="J82" s="68">
        <f t="shared" si="8"/>
        <v>142.3292</v>
      </c>
      <c r="K82" s="1"/>
      <c r="L82" s="69"/>
      <c r="M82" s="70"/>
      <c r="N82" s="70"/>
      <c r="O82" s="1"/>
      <c r="P82" s="1"/>
      <c r="Q82" s="4">
        <v>26.0</v>
      </c>
      <c r="R82" s="58">
        <f t="shared" si="9"/>
        <v>2.71</v>
      </c>
      <c r="S82" s="52">
        <f t="shared" si="10"/>
        <v>1</v>
      </c>
      <c r="T82" s="52">
        <f t="shared" si="11"/>
        <v>2.71</v>
      </c>
      <c r="U82" s="60">
        <f t="shared" si="12"/>
        <v>142.3292</v>
      </c>
      <c r="V82" s="58">
        <f t="shared" ref="V82:W82" si="78">C82/100</f>
        <v>1</v>
      </c>
      <c r="W82" s="58">
        <f t="shared" si="78"/>
        <v>2.02</v>
      </c>
      <c r="X82" s="58">
        <f t="shared" si="14"/>
        <v>2.71</v>
      </c>
      <c r="Y82" s="61">
        <f t="shared" si="15"/>
        <v>5.4742</v>
      </c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</row>
    <row r="83" ht="27.0" customHeight="1">
      <c r="A83" s="52">
        <v>63.0</v>
      </c>
      <c r="B83" s="62" t="s">
        <v>76</v>
      </c>
      <c r="C83" s="62">
        <v>82.0</v>
      </c>
      <c r="D83" s="62">
        <v>202.0</v>
      </c>
      <c r="E83" s="62">
        <v>275.0</v>
      </c>
      <c r="F83" s="62">
        <f t="shared" si="5"/>
        <v>0</v>
      </c>
      <c r="G83" s="62">
        <f t="shared" si="6"/>
        <v>118.4326</v>
      </c>
      <c r="H83" s="63">
        <f t="shared" si="7"/>
        <v>118.4326</v>
      </c>
      <c r="I83" s="62">
        <v>1.0</v>
      </c>
      <c r="J83" s="68">
        <f t="shared" si="8"/>
        <v>118.4326</v>
      </c>
      <c r="K83" s="1"/>
      <c r="L83" s="69"/>
      <c r="M83" s="70"/>
      <c r="N83" s="70"/>
      <c r="O83" s="1"/>
      <c r="P83" s="1"/>
      <c r="Q83" s="4">
        <v>26.0</v>
      </c>
      <c r="R83" s="58">
        <f t="shared" si="9"/>
        <v>2.75</v>
      </c>
      <c r="S83" s="52">
        <f t="shared" si="10"/>
        <v>1</v>
      </c>
      <c r="T83" s="52">
        <f t="shared" si="11"/>
        <v>2.75</v>
      </c>
      <c r="U83" s="60">
        <f t="shared" si="12"/>
        <v>118.4326</v>
      </c>
      <c r="V83" s="58">
        <f t="shared" ref="V83:W83" si="79">C83/100</f>
        <v>0.82</v>
      </c>
      <c r="W83" s="58">
        <f t="shared" si="79"/>
        <v>2.02</v>
      </c>
      <c r="X83" s="58">
        <f t="shared" si="14"/>
        <v>2.75</v>
      </c>
      <c r="Y83" s="61">
        <f t="shared" si="15"/>
        <v>4.5551</v>
      </c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</row>
    <row r="84" ht="27.0" customHeight="1">
      <c r="A84" s="52">
        <v>64.0</v>
      </c>
      <c r="B84" s="62" t="s">
        <v>76</v>
      </c>
      <c r="C84" s="62">
        <v>101.0</v>
      </c>
      <c r="D84" s="62">
        <v>202.0</v>
      </c>
      <c r="E84" s="62">
        <v>184.0</v>
      </c>
      <c r="F84" s="62">
        <f t="shared" si="5"/>
        <v>0</v>
      </c>
      <c r="G84" s="62">
        <f t="shared" si="6"/>
        <v>97.603168</v>
      </c>
      <c r="H84" s="63">
        <f t="shared" si="7"/>
        <v>97.603168</v>
      </c>
      <c r="I84" s="62">
        <v>3.0</v>
      </c>
      <c r="J84" s="68">
        <f t="shared" si="8"/>
        <v>292.809504</v>
      </c>
      <c r="K84" s="1"/>
      <c r="L84" s="69"/>
      <c r="M84" s="70"/>
      <c r="N84" s="70"/>
      <c r="O84" s="1"/>
      <c r="P84" s="1"/>
      <c r="Q84" s="4">
        <v>26.0</v>
      </c>
      <c r="R84" s="58">
        <f t="shared" si="9"/>
        <v>1.84</v>
      </c>
      <c r="S84" s="52">
        <f t="shared" si="10"/>
        <v>3</v>
      </c>
      <c r="T84" s="52">
        <f t="shared" si="11"/>
        <v>5.52</v>
      </c>
      <c r="U84" s="60">
        <f t="shared" si="12"/>
        <v>97.603168</v>
      </c>
      <c r="V84" s="58">
        <f t="shared" ref="V84:W84" si="80">C84/100</f>
        <v>1.01</v>
      </c>
      <c r="W84" s="58">
        <f t="shared" si="80"/>
        <v>2.02</v>
      </c>
      <c r="X84" s="58">
        <f t="shared" si="14"/>
        <v>5.52</v>
      </c>
      <c r="Y84" s="61">
        <f t="shared" si="15"/>
        <v>11.261904</v>
      </c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</row>
    <row r="85" ht="27.0" customHeight="1">
      <c r="A85" s="52">
        <v>65.0</v>
      </c>
      <c r="B85" s="62" t="s">
        <v>76</v>
      </c>
      <c r="C85" s="62">
        <v>98.0</v>
      </c>
      <c r="D85" s="62">
        <v>202.0</v>
      </c>
      <c r="E85" s="62">
        <v>186.0</v>
      </c>
      <c r="F85" s="62">
        <f t="shared" si="5"/>
        <v>0</v>
      </c>
      <c r="G85" s="62">
        <f t="shared" si="6"/>
        <v>95.733456</v>
      </c>
      <c r="H85" s="63">
        <f t="shared" si="7"/>
        <v>95.733456</v>
      </c>
      <c r="I85" s="62">
        <v>1.0</v>
      </c>
      <c r="J85" s="68">
        <f t="shared" si="8"/>
        <v>95.733456</v>
      </c>
      <c r="K85" s="1"/>
      <c r="L85" s="69"/>
      <c r="M85" s="70"/>
      <c r="N85" s="70"/>
      <c r="O85" s="1"/>
      <c r="P85" s="1"/>
      <c r="Q85" s="4">
        <v>26.0</v>
      </c>
      <c r="R85" s="58">
        <f t="shared" si="9"/>
        <v>1.86</v>
      </c>
      <c r="S85" s="52">
        <f t="shared" si="10"/>
        <v>1</v>
      </c>
      <c r="T85" s="52">
        <f t="shared" si="11"/>
        <v>1.86</v>
      </c>
      <c r="U85" s="60">
        <f t="shared" si="12"/>
        <v>95.733456</v>
      </c>
      <c r="V85" s="58">
        <f t="shared" ref="V85:W85" si="81">C85/100</f>
        <v>0.98</v>
      </c>
      <c r="W85" s="58">
        <f t="shared" si="81"/>
        <v>2.02</v>
      </c>
      <c r="X85" s="58">
        <f t="shared" si="14"/>
        <v>1.86</v>
      </c>
      <c r="Y85" s="61">
        <f t="shared" si="15"/>
        <v>3.682056</v>
      </c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</row>
    <row r="86" ht="27.0" customHeight="1">
      <c r="A86" s="52">
        <v>66.0</v>
      </c>
      <c r="B86" s="62" t="s">
        <v>76</v>
      </c>
      <c r="C86" s="62">
        <v>102.0</v>
      </c>
      <c r="D86" s="62">
        <v>202.0</v>
      </c>
      <c r="E86" s="62">
        <v>183.0</v>
      </c>
      <c r="F86" s="62">
        <f t="shared" si="5"/>
        <v>0</v>
      </c>
      <c r="G86" s="62">
        <f t="shared" si="6"/>
        <v>98.033832</v>
      </c>
      <c r="H86" s="63">
        <f t="shared" si="7"/>
        <v>98.033832</v>
      </c>
      <c r="I86" s="62">
        <v>5.0</v>
      </c>
      <c r="J86" s="68">
        <f t="shared" si="8"/>
        <v>490.16916</v>
      </c>
      <c r="K86" s="1"/>
      <c r="L86" s="69"/>
      <c r="M86" s="70"/>
      <c r="N86" s="70"/>
      <c r="O86" s="1"/>
      <c r="P86" s="1"/>
      <c r="Q86" s="4">
        <v>26.0</v>
      </c>
      <c r="R86" s="58">
        <f t="shared" si="9"/>
        <v>1.83</v>
      </c>
      <c r="S86" s="52">
        <f t="shared" si="10"/>
        <v>5</v>
      </c>
      <c r="T86" s="52">
        <f t="shared" si="11"/>
        <v>9.15</v>
      </c>
      <c r="U86" s="60">
        <f t="shared" si="12"/>
        <v>98.033832</v>
      </c>
      <c r="V86" s="58">
        <f t="shared" ref="V86:W86" si="82">C86/100</f>
        <v>1.02</v>
      </c>
      <c r="W86" s="58">
        <f t="shared" si="82"/>
        <v>2.02</v>
      </c>
      <c r="X86" s="58">
        <f t="shared" si="14"/>
        <v>9.15</v>
      </c>
      <c r="Y86" s="61">
        <f t="shared" si="15"/>
        <v>18.85266</v>
      </c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</row>
    <row r="87" ht="27.0" customHeight="1">
      <c r="A87" s="52">
        <v>67.0</v>
      </c>
      <c r="B87" s="62" t="s">
        <v>76</v>
      </c>
      <c r="C87" s="62">
        <v>102.0</v>
      </c>
      <c r="D87" s="62">
        <v>202.0</v>
      </c>
      <c r="E87" s="62">
        <v>192.0</v>
      </c>
      <c r="F87" s="62">
        <f t="shared" si="5"/>
        <v>0</v>
      </c>
      <c r="G87" s="62">
        <f t="shared" si="6"/>
        <v>102.855168</v>
      </c>
      <c r="H87" s="63">
        <f t="shared" si="7"/>
        <v>102.855168</v>
      </c>
      <c r="I87" s="62">
        <v>1.0</v>
      </c>
      <c r="J87" s="68">
        <f t="shared" si="8"/>
        <v>102.855168</v>
      </c>
      <c r="K87" s="1"/>
      <c r="L87" s="69"/>
      <c r="M87" s="70"/>
      <c r="N87" s="70"/>
      <c r="O87" s="1"/>
      <c r="P87" s="1"/>
      <c r="Q87" s="4">
        <v>26.0</v>
      </c>
      <c r="R87" s="58">
        <f t="shared" si="9"/>
        <v>1.92</v>
      </c>
      <c r="S87" s="52">
        <f t="shared" si="10"/>
        <v>1</v>
      </c>
      <c r="T87" s="52">
        <f t="shared" si="11"/>
        <v>1.92</v>
      </c>
      <c r="U87" s="60">
        <f t="shared" si="12"/>
        <v>102.855168</v>
      </c>
      <c r="V87" s="58">
        <f t="shared" ref="V87:W87" si="83">C87/100</f>
        <v>1.02</v>
      </c>
      <c r="W87" s="58">
        <f t="shared" si="83"/>
        <v>2.02</v>
      </c>
      <c r="X87" s="58">
        <f t="shared" si="14"/>
        <v>1.92</v>
      </c>
      <c r="Y87" s="61">
        <f t="shared" si="15"/>
        <v>3.955968</v>
      </c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</row>
    <row r="88" ht="27.0" customHeight="1">
      <c r="A88" s="52">
        <v>68.0</v>
      </c>
      <c r="B88" s="62" t="s">
        <v>76</v>
      </c>
      <c r="C88" s="62">
        <v>100.0</v>
      </c>
      <c r="D88" s="62">
        <v>202.0</v>
      </c>
      <c r="E88" s="62">
        <v>184.0</v>
      </c>
      <c r="F88" s="62">
        <f t="shared" si="5"/>
        <v>0</v>
      </c>
      <c r="G88" s="62">
        <f t="shared" si="6"/>
        <v>96.6368</v>
      </c>
      <c r="H88" s="63">
        <f t="shared" si="7"/>
        <v>96.6368</v>
      </c>
      <c r="I88" s="62">
        <v>1.0</v>
      </c>
      <c r="J88" s="68">
        <f t="shared" si="8"/>
        <v>96.6368</v>
      </c>
      <c r="K88" s="1"/>
      <c r="L88" s="69"/>
      <c r="M88" s="70"/>
      <c r="N88" s="70"/>
      <c r="O88" s="1"/>
      <c r="P88" s="1"/>
      <c r="Q88" s="4">
        <v>26.0</v>
      </c>
      <c r="R88" s="58">
        <f t="shared" si="9"/>
        <v>1.84</v>
      </c>
      <c r="S88" s="52">
        <f t="shared" si="10"/>
        <v>1</v>
      </c>
      <c r="T88" s="52">
        <f t="shared" si="11"/>
        <v>1.84</v>
      </c>
      <c r="U88" s="60">
        <f t="shared" si="12"/>
        <v>96.6368</v>
      </c>
      <c r="V88" s="58">
        <f t="shared" ref="V88:W88" si="84">C88/100</f>
        <v>1</v>
      </c>
      <c r="W88" s="58">
        <f t="shared" si="84"/>
        <v>2.02</v>
      </c>
      <c r="X88" s="58">
        <f t="shared" si="14"/>
        <v>1.84</v>
      </c>
      <c r="Y88" s="61">
        <f t="shared" si="15"/>
        <v>3.7168</v>
      </c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</row>
    <row r="89" ht="27.0" customHeight="1">
      <c r="A89" s="52">
        <v>69.0</v>
      </c>
      <c r="B89" s="62" t="s">
        <v>76</v>
      </c>
      <c r="C89" s="62">
        <v>101.0</v>
      </c>
      <c r="D89" s="62">
        <v>202.0</v>
      </c>
      <c r="E89" s="62">
        <v>183.0</v>
      </c>
      <c r="F89" s="62">
        <f t="shared" si="5"/>
        <v>0</v>
      </c>
      <c r="G89" s="62">
        <f t="shared" si="6"/>
        <v>97.072716</v>
      </c>
      <c r="H89" s="63">
        <f t="shared" si="7"/>
        <v>97.072716</v>
      </c>
      <c r="I89" s="62">
        <v>1.0</v>
      </c>
      <c r="J89" s="68">
        <f t="shared" si="8"/>
        <v>97.072716</v>
      </c>
      <c r="K89" s="1"/>
      <c r="L89" s="69"/>
      <c r="M89" s="70"/>
      <c r="N89" s="70"/>
      <c r="O89" s="1"/>
      <c r="P89" s="1"/>
      <c r="Q89" s="4">
        <v>26.0</v>
      </c>
      <c r="R89" s="58">
        <f t="shared" si="9"/>
        <v>1.83</v>
      </c>
      <c r="S89" s="52">
        <f t="shared" si="10"/>
        <v>1</v>
      </c>
      <c r="T89" s="52">
        <f t="shared" si="11"/>
        <v>1.83</v>
      </c>
      <c r="U89" s="60">
        <f t="shared" si="12"/>
        <v>97.072716</v>
      </c>
      <c r="V89" s="58">
        <f t="shared" ref="V89:W89" si="85">C89/100</f>
        <v>1.01</v>
      </c>
      <c r="W89" s="58">
        <f t="shared" si="85"/>
        <v>2.02</v>
      </c>
      <c r="X89" s="58">
        <f t="shared" si="14"/>
        <v>1.83</v>
      </c>
      <c r="Y89" s="61">
        <f t="shared" si="15"/>
        <v>3.733566</v>
      </c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</row>
    <row r="90" ht="27.0" customHeight="1">
      <c r="A90" s="52">
        <v>70.0</v>
      </c>
      <c r="B90" s="62" t="s">
        <v>76</v>
      </c>
      <c r="C90" s="62">
        <v>103.0</v>
      </c>
      <c r="D90" s="62">
        <v>202.0</v>
      </c>
      <c r="E90" s="62">
        <v>185.0</v>
      </c>
      <c r="F90" s="62">
        <f t="shared" si="5"/>
        <v>0</v>
      </c>
      <c r="G90" s="62">
        <f t="shared" si="6"/>
        <v>100.07686</v>
      </c>
      <c r="H90" s="63">
        <f t="shared" si="7"/>
        <v>100.07686</v>
      </c>
      <c r="I90" s="62">
        <v>1.0</v>
      </c>
      <c r="J90" s="68">
        <f t="shared" si="8"/>
        <v>100.07686</v>
      </c>
      <c r="K90" s="1"/>
      <c r="L90" s="69"/>
      <c r="M90" s="70"/>
      <c r="N90" s="70"/>
      <c r="O90" s="1"/>
      <c r="P90" s="1"/>
      <c r="Q90" s="4">
        <v>26.0</v>
      </c>
      <c r="R90" s="58">
        <f t="shared" si="9"/>
        <v>1.85</v>
      </c>
      <c r="S90" s="52">
        <f t="shared" si="10"/>
        <v>1</v>
      </c>
      <c r="T90" s="52">
        <f t="shared" si="11"/>
        <v>1.85</v>
      </c>
      <c r="U90" s="60">
        <f t="shared" si="12"/>
        <v>100.07686</v>
      </c>
      <c r="V90" s="58">
        <f t="shared" ref="V90:W90" si="86">C90/100</f>
        <v>1.03</v>
      </c>
      <c r="W90" s="58">
        <f t="shared" si="86"/>
        <v>2.02</v>
      </c>
      <c r="X90" s="58">
        <f t="shared" si="14"/>
        <v>1.85</v>
      </c>
      <c r="Y90" s="61">
        <f t="shared" si="15"/>
        <v>3.84911</v>
      </c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</row>
    <row r="91" ht="27.0" customHeight="1">
      <c r="A91" s="52">
        <v>71.0</v>
      </c>
      <c r="B91" s="62" t="s">
        <v>76</v>
      </c>
      <c r="C91" s="62">
        <v>100.0</v>
      </c>
      <c r="D91" s="62">
        <v>202.0</v>
      </c>
      <c r="E91" s="62">
        <v>272.0</v>
      </c>
      <c r="F91" s="62">
        <f t="shared" si="5"/>
        <v>0</v>
      </c>
      <c r="G91" s="62">
        <f t="shared" si="6"/>
        <v>142.8544</v>
      </c>
      <c r="H91" s="63">
        <f t="shared" si="7"/>
        <v>142.8544</v>
      </c>
      <c r="I91" s="62">
        <v>1.0</v>
      </c>
      <c r="J91" s="68">
        <f t="shared" si="8"/>
        <v>142.8544</v>
      </c>
      <c r="K91" s="1"/>
      <c r="L91" s="69"/>
      <c r="M91" s="70"/>
      <c r="N91" s="70"/>
      <c r="O91" s="1"/>
      <c r="P91" s="1"/>
      <c r="Q91" s="4">
        <v>26.0</v>
      </c>
      <c r="R91" s="58">
        <f t="shared" si="9"/>
        <v>2.72</v>
      </c>
      <c r="S91" s="52">
        <f t="shared" si="10"/>
        <v>1</v>
      </c>
      <c r="T91" s="52">
        <f t="shared" si="11"/>
        <v>2.72</v>
      </c>
      <c r="U91" s="60">
        <f t="shared" si="12"/>
        <v>142.8544</v>
      </c>
      <c r="V91" s="58">
        <f t="shared" ref="V91:W91" si="87">C91/100</f>
        <v>1</v>
      </c>
      <c r="W91" s="58">
        <f t="shared" si="87"/>
        <v>2.02</v>
      </c>
      <c r="X91" s="58">
        <f t="shared" si="14"/>
        <v>2.72</v>
      </c>
      <c r="Y91" s="61">
        <f t="shared" si="15"/>
        <v>5.4944</v>
      </c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</row>
    <row r="92" ht="27.0" customHeight="1">
      <c r="A92" s="52">
        <v>72.0</v>
      </c>
      <c r="B92" s="62" t="s">
        <v>76</v>
      </c>
      <c r="C92" s="62">
        <v>101.0</v>
      </c>
      <c r="D92" s="62">
        <v>202.0</v>
      </c>
      <c r="E92" s="62">
        <v>273.0</v>
      </c>
      <c r="F92" s="62">
        <f t="shared" si="5"/>
        <v>0</v>
      </c>
      <c r="G92" s="62">
        <f t="shared" si="6"/>
        <v>144.813396</v>
      </c>
      <c r="H92" s="63">
        <f t="shared" si="7"/>
        <v>144.813396</v>
      </c>
      <c r="I92" s="62">
        <v>1.0</v>
      </c>
      <c r="J92" s="68">
        <f t="shared" si="8"/>
        <v>144.813396</v>
      </c>
      <c r="K92" s="1"/>
      <c r="L92" s="69"/>
      <c r="M92" s="70"/>
      <c r="N92" s="70"/>
      <c r="O92" s="1"/>
      <c r="P92" s="1"/>
      <c r="Q92" s="4">
        <v>26.0</v>
      </c>
      <c r="R92" s="58">
        <f t="shared" si="9"/>
        <v>2.73</v>
      </c>
      <c r="S92" s="52">
        <f t="shared" si="10"/>
        <v>1</v>
      </c>
      <c r="T92" s="52">
        <f t="shared" si="11"/>
        <v>2.73</v>
      </c>
      <c r="U92" s="60">
        <f t="shared" si="12"/>
        <v>144.813396</v>
      </c>
      <c r="V92" s="58">
        <f t="shared" ref="V92:W92" si="88">C92/100</f>
        <v>1.01</v>
      </c>
      <c r="W92" s="58">
        <f t="shared" si="88"/>
        <v>2.02</v>
      </c>
      <c r="X92" s="58">
        <f t="shared" si="14"/>
        <v>2.73</v>
      </c>
      <c r="Y92" s="61">
        <f t="shared" si="15"/>
        <v>5.569746</v>
      </c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</row>
    <row r="93" ht="27.0" customHeight="1">
      <c r="A93" s="52">
        <v>73.0</v>
      </c>
      <c r="B93" s="62" t="s">
        <v>76</v>
      </c>
      <c r="C93" s="62">
        <v>102.0</v>
      </c>
      <c r="D93" s="62">
        <v>202.0</v>
      </c>
      <c r="E93" s="62">
        <v>273.0</v>
      </c>
      <c r="F93" s="62">
        <f t="shared" si="5"/>
        <v>0</v>
      </c>
      <c r="G93" s="62">
        <f t="shared" si="6"/>
        <v>146.247192</v>
      </c>
      <c r="H93" s="63">
        <f t="shared" si="7"/>
        <v>146.247192</v>
      </c>
      <c r="I93" s="62">
        <v>2.0</v>
      </c>
      <c r="J93" s="68">
        <f t="shared" si="8"/>
        <v>292.494384</v>
      </c>
      <c r="K93" s="1"/>
      <c r="L93" s="69"/>
      <c r="M93" s="70"/>
      <c r="N93" s="70"/>
      <c r="O93" s="1"/>
      <c r="P93" s="1"/>
      <c r="Q93" s="4">
        <v>26.0</v>
      </c>
      <c r="R93" s="58">
        <f t="shared" si="9"/>
        <v>2.73</v>
      </c>
      <c r="S93" s="52">
        <f t="shared" si="10"/>
        <v>2</v>
      </c>
      <c r="T93" s="52">
        <f t="shared" si="11"/>
        <v>5.46</v>
      </c>
      <c r="U93" s="60">
        <f t="shared" si="12"/>
        <v>146.247192</v>
      </c>
      <c r="V93" s="58">
        <f t="shared" ref="V93:W93" si="89">C93/100</f>
        <v>1.02</v>
      </c>
      <c r="W93" s="58">
        <f t="shared" si="89"/>
        <v>2.02</v>
      </c>
      <c r="X93" s="58">
        <f t="shared" si="14"/>
        <v>5.46</v>
      </c>
      <c r="Y93" s="61">
        <f t="shared" si="15"/>
        <v>11.249784</v>
      </c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</row>
    <row r="94" ht="27.0" customHeight="1">
      <c r="A94" s="52">
        <v>74.0</v>
      </c>
      <c r="B94" s="62" t="s">
        <v>76</v>
      </c>
      <c r="C94" s="62">
        <v>103.0</v>
      </c>
      <c r="D94" s="62">
        <v>202.0</v>
      </c>
      <c r="E94" s="62">
        <v>271.0</v>
      </c>
      <c r="F94" s="62">
        <f t="shared" si="5"/>
        <v>0</v>
      </c>
      <c r="G94" s="62">
        <f t="shared" si="6"/>
        <v>146.599076</v>
      </c>
      <c r="H94" s="63">
        <f t="shared" si="7"/>
        <v>146.599076</v>
      </c>
      <c r="I94" s="62">
        <v>1.0</v>
      </c>
      <c r="J94" s="68">
        <f t="shared" si="8"/>
        <v>146.599076</v>
      </c>
      <c r="K94" s="1"/>
      <c r="L94" s="69"/>
      <c r="M94" s="70"/>
      <c r="N94" s="70"/>
      <c r="O94" s="1"/>
      <c r="P94" s="1"/>
      <c r="Q94" s="4">
        <v>26.0</v>
      </c>
      <c r="R94" s="58">
        <f t="shared" si="9"/>
        <v>2.71</v>
      </c>
      <c r="S94" s="52">
        <f t="shared" si="10"/>
        <v>1</v>
      </c>
      <c r="T94" s="52">
        <f t="shared" si="11"/>
        <v>2.71</v>
      </c>
      <c r="U94" s="60">
        <f t="shared" si="12"/>
        <v>146.599076</v>
      </c>
      <c r="V94" s="58">
        <f t="shared" ref="V94:W94" si="90">C94/100</f>
        <v>1.03</v>
      </c>
      <c r="W94" s="58">
        <f t="shared" si="90"/>
        <v>2.02</v>
      </c>
      <c r="X94" s="58">
        <f t="shared" si="14"/>
        <v>2.71</v>
      </c>
      <c r="Y94" s="61">
        <f t="shared" si="15"/>
        <v>5.638426</v>
      </c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</row>
    <row r="95" ht="27.0" customHeight="1">
      <c r="A95" s="52">
        <v>75.0</v>
      </c>
      <c r="B95" s="62" t="s">
        <v>76</v>
      </c>
      <c r="C95" s="62">
        <v>102.0</v>
      </c>
      <c r="D95" s="62">
        <v>202.0</v>
      </c>
      <c r="E95" s="62">
        <v>271.0</v>
      </c>
      <c r="F95" s="62">
        <f t="shared" si="5"/>
        <v>0</v>
      </c>
      <c r="G95" s="62">
        <f t="shared" si="6"/>
        <v>145.175784</v>
      </c>
      <c r="H95" s="63">
        <f t="shared" si="7"/>
        <v>145.175784</v>
      </c>
      <c r="I95" s="62">
        <v>3.0</v>
      </c>
      <c r="J95" s="68">
        <f t="shared" si="8"/>
        <v>435.527352</v>
      </c>
      <c r="K95" s="1"/>
      <c r="L95" s="69"/>
      <c r="M95" s="70"/>
      <c r="N95" s="70"/>
      <c r="O95" s="1"/>
      <c r="P95" s="1"/>
      <c r="Q95" s="4">
        <v>26.0</v>
      </c>
      <c r="R95" s="58">
        <f t="shared" si="9"/>
        <v>2.71</v>
      </c>
      <c r="S95" s="52">
        <f t="shared" si="10"/>
        <v>3</v>
      </c>
      <c r="T95" s="52">
        <f t="shared" si="11"/>
        <v>8.13</v>
      </c>
      <c r="U95" s="60">
        <f t="shared" si="12"/>
        <v>145.175784</v>
      </c>
      <c r="V95" s="58">
        <f t="shared" ref="V95:W95" si="91">C95/100</f>
        <v>1.02</v>
      </c>
      <c r="W95" s="58">
        <f t="shared" si="91"/>
        <v>2.02</v>
      </c>
      <c r="X95" s="58">
        <f t="shared" si="14"/>
        <v>8.13</v>
      </c>
      <c r="Y95" s="61">
        <f t="shared" si="15"/>
        <v>16.751052</v>
      </c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</row>
    <row r="96" ht="27.0" customHeight="1">
      <c r="A96" s="52">
        <v>76.0</v>
      </c>
      <c r="B96" s="62" t="s">
        <v>76</v>
      </c>
      <c r="C96" s="62">
        <v>102.0</v>
      </c>
      <c r="D96" s="62">
        <v>202.0</v>
      </c>
      <c r="E96" s="62">
        <v>270.0</v>
      </c>
      <c r="F96" s="62">
        <f t="shared" si="5"/>
        <v>0</v>
      </c>
      <c r="G96" s="62">
        <f t="shared" si="6"/>
        <v>144.64008</v>
      </c>
      <c r="H96" s="63">
        <f t="shared" si="7"/>
        <v>144.64008</v>
      </c>
      <c r="I96" s="62">
        <v>3.0</v>
      </c>
      <c r="J96" s="68">
        <f t="shared" si="8"/>
        <v>433.92024</v>
      </c>
      <c r="K96" s="1"/>
      <c r="L96" s="69"/>
      <c r="M96" s="70"/>
      <c r="N96" s="70"/>
      <c r="O96" s="1"/>
      <c r="P96" s="1"/>
      <c r="Q96" s="4">
        <v>26.0</v>
      </c>
      <c r="R96" s="58">
        <f t="shared" si="9"/>
        <v>2.7</v>
      </c>
      <c r="S96" s="52">
        <f t="shared" si="10"/>
        <v>3</v>
      </c>
      <c r="T96" s="52">
        <f t="shared" si="11"/>
        <v>8.1</v>
      </c>
      <c r="U96" s="60">
        <f t="shared" si="12"/>
        <v>144.64008</v>
      </c>
      <c r="V96" s="58">
        <f t="shared" ref="V96:W96" si="92">C96/100</f>
        <v>1.02</v>
      </c>
      <c r="W96" s="58">
        <f t="shared" si="92"/>
        <v>2.02</v>
      </c>
      <c r="X96" s="58">
        <f t="shared" si="14"/>
        <v>8.1</v>
      </c>
      <c r="Y96" s="61">
        <f t="shared" si="15"/>
        <v>16.68924</v>
      </c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</row>
    <row r="97" ht="27.0" customHeight="1">
      <c r="A97" s="52">
        <v>77.0</v>
      </c>
      <c r="B97" s="62" t="s">
        <v>76</v>
      </c>
      <c r="C97" s="62">
        <v>101.0</v>
      </c>
      <c r="D97" s="62">
        <v>202.0</v>
      </c>
      <c r="E97" s="62">
        <v>272.0</v>
      </c>
      <c r="F97" s="62">
        <f t="shared" si="5"/>
        <v>0</v>
      </c>
      <c r="G97" s="62">
        <f t="shared" si="6"/>
        <v>144.282944</v>
      </c>
      <c r="H97" s="63">
        <f t="shared" si="7"/>
        <v>144.282944</v>
      </c>
      <c r="I97" s="62">
        <v>3.0</v>
      </c>
      <c r="J97" s="68">
        <f t="shared" si="8"/>
        <v>432.848832</v>
      </c>
      <c r="K97" s="1"/>
      <c r="L97" s="69"/>
      <c r="M97" s="70"/>
      <c r="N97" s="70"/>
      <c r="O97" s="1"/>
      <c r="P97" s="1"/>
      <c r="Q97" s="4">
        <v>26.0</v>
      </c>
      <c r="R97" s="58">
        <f t="shared" si="9"/>
        <v>2.72</v>
      </c>
      <c r="S97" s="52">
        <f t="shared" si="10"/>
        <v>3</v>
      </c>
      <c r="T97" s="52">
        <f t="shared" si="11"/>
        <v>8.16</v>
      </c>
      <c r="U97" s="60">
        <f t="shared" si="12"/>
        <v>144.282944</v>
      </c>
      <c r="V97" s="58">
        <f t="shared" ref="V97:W97" si="93">C97/100</f>
        <v>1.01</v>
      </c>
      <c r="W97" s="58">
        <f t="shared" si="93"/>
        <v>2.02</v>
      </c>
      <c r="X97" s="58">
        <f t="shared" si="14"/>
        <v>8.16</v>
      </c>
      <c r="Y97" s="61">
        <f t="shared" si="15"/>
        <v>16.648032</v>
      </c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</row>
    <row r="98" ht="27.0" customHeight="1">
      <c r="A98" s="52">
        <v>78.0</v>
      </c>
      <c r="B98" s="62" t="s">
        <v>76</v>
      </c>
      <c r="C98" s="62">
        <v>102.0</v>
      </c>
      <c r="D98" s="62">
        <v>202.0</v>
      </c>
      <c r="E98" s="62">
        <v>274.0</v>
      </c>
      <c r="F98" s="62">
        <f t="shared" si="5"/>
        <v>0</v>
      </c>
      <c r="G98" s="62">
        <f t="shared" si="6"/>
        <v>146.782896</v>
      </c>
      <c r="H98" s="63">
        <f t="shared" si="7"/>
        <v>146.782896</v>
      </c>
      <c r="I98" s="62">
        <v>1.0</v>
      </c>
      <c r="J98" s="68">
        <f t="shared" si="8"/>
        <v>146.782896</v>
      </c>
      <c r="K98" s="1"/>
      <c r="L98" s="69"/>
      <c r="M98" s="70"/>
      <c r="N98" s="70"/>
      <c r="O98" s="1"/>
      <c r="P98" s="1"/>
      <c r="Q98" s="4">
        <v>26.0</v>
      </c>
      <c r="R98" s="58">
        <f t="shared" si="9"/>
        <v>2.74</v>
      </c>
      <c r="S98" s="52">
        <f t="shared" si="10"/>
        <v>1</v>
      </c>
      <c r="T98" s="52">
        <f t="shared" si="11"/>
        <v>2.74</v>
      </c>
      <c r="U98" s="60">
        <f t="shared" si="12"/>
        <v>146.782896</v>
      </c>
      <c r="V98" s="58">
        <f t="shared" ref="V98:W98" si="94">C98/100</f>
        <v>1.02</v>
      </c>
      <c r="W98" s="58">
        <f t="shared" si="94"/>
        <v>2.02</v>
      </c>
      <c r="X98" s="58">
        <f t="shared" si="14"/>
        <v>2.74</v>
      </c>
      <c r="Y98" s="61">
        <f t="shared" si="15"/>
        <v>5.645496</v>
      </c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</row>
    <row r="99" ht="27.0" customHeight="1">
      <c r="A99" s="52">
        <v>79.0</v>
      </c>
      <c r="B99" s="62" t="s">
        <v>76</v>
      </c>
      <c r="C99" s="62">
        <v>102.0</v>
      </c>
      <c r="D99" s="62">
        <v>202.0</v>
      </c>
      <c r="E99" s="62">
        <v>272.0</v>
      </c>
      <c r="F99" s="62">
        <f t="shared" si="5"/>
        <v>0</v>
      </c>
      <c r="G99" s="62">
        <f t="shared" si="6"/>
        <v>145.711488</v>
      </c>
      <c r="H99" s="63">
        <f t="shared" si="7"/>
        <v>145.711488</v>
      </c>
      <c r="I99" s="62">
        <v>3.0</v>
      </c>
      <c r="J99" s="68">
        <f t="shared" si="8"/>
        <v>437.134464</v>
      </c>
      <c r="K99" s="1"/>
      <c r="L99" s="69"/>
      <c r="M99" s="70"/>
      <c r="N99" s="70"/>
      <c r="O99" s="1"/>
      <c r="P99" s="1"/>
      <c r="Q99" s="4">
        <v>26.0</v>
      </c>
      <c r="R99" s="58">
        <f t="shared" si="9"/>
        <v>2.72</v>
      </c>
      <c r="S99" s="52">
        <f t="shared" si="10"/>
        <v>3</v>
      </c>
      <c r="T99" s="52">
        <f t="shared" si="11"/>
        <v>8.16</v>
      </c>
      <c r="U99" s="60">
        <f t="shared" si="12"/>
        <v>145.711488</v>
      </c>
      <c r="V99" s="58">
        <f t="shared" ref="V99:W99" si="95">C99/100</f>
        <v>1.02</v>
      </c>
      <c r="W99" s="58">
        <f t="shared" si="95"/>
        <v>2.02</v>
      </c>
      <c r="X99" s="58">
        <f t="shared" si="14"/>
        <v>8.16</v>
      </c>
      <c r="Y99" s="61">
        <f t="shared" si="15"/>
        <v>16.812864</v>
      </c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</row>
    <row r="100" ht="27.0" customHeight="1">
      <c r="A100" s="52">
        <v>80.0</v>
      </c>
      <c r="B100" s="53" t="s">
        <v>82</v>
      </c>
      <c r="C100" s="54">
        <v>90.0</v>
      </c>
      <c r="D100" s="54">
        <v>182.0</v>
      </c>
      <c r="E100" s="54">
        <v>247.0</v>
      </c>
      <c r="F100" s="54">
        <f t="shared" si="5"/>
        <v>0.8</v>
      </c>
      <c r="G100" s="54">
        <f t="shared" si="6"/>
        <v>119.35287</v>
      </c>
      <c r="H100" s="55">
        <f t="shared" si="7"/>
        <v>95.482296</v>
      </c>
      <c r="I100" s="54">
        <v>1.0</v>
      </c>
      <c r="J100" s="68">
        <f t="shared" si="8"/>
        <v>95.482296</v>
      </c>
      <c r="K100" s="1"/>
      <c r="L100" s="69"/>
      <c r="M100" s="70"/>
      <c r="N100" s="70"/>
      <c r="O100" s="1"/>
      <c r="P100" s="1"/>
      <c r="Q100" s="4">
        <v>29.5</v>
      </c>
      <c r="R100" s="58">
        <f t="shared" si="9"/>
        <v>2.47</v>
      </c>
      <c r="S100" s="52">
        <f t="shared" si="10"/>
        <v>1</v>
      </c>
      <c r="T100" s="52">
        <f t="shared" si="11"/>
        <v>2.47</v>
      </c>
      <c r="U100" s="60">
        <f t="shared" si="12"/>
        <v>119.35287</v>
      </c>
      <c r="V100" s="58">
        <f t="shared" ref="V100:W100" si="96">C100/100</f>
        <v>0.9</v>
      </c>
      <c r="W100" s="58">
        <f t="shared" si="96"/>
        <v>1.82</v>
      </c>
      <c r="X100" s="58">
        <f t="shared" si="14"/>
        <v>2.47</v>
      </c>
      <c r="Y100" s="61">
        <f t="shared" si="15"/>
        <v>4.04586</v>
      </c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</row>
    <row r="101" ht="27.0" customHeight="1">
      <c r="A101" s="52">
        <v>81.0</v>
      </c>
      <c r="B101" s="62" t="s">
        <v>80</v>
      </c>
      <c r="C101" s="62">
        <v>55.0</v>
      </c>
      <c r="D101" s="62">
        <v>182.0</v>
      </c>
      <c r="E101" s="62">
        <v>244.0</v>
      </c>
      <c r="F101" s="62">
        <f t="shared" si="5"/>
        <v>0</v>
      </c>
      <c r="G101" s="62">
        <f t="shared" si="6"/>
        <v>72.05198</v>
      </c>
      <c r="H101" s="63">
        <f t="shared" si="7"/>
        <v>72.05198</v>
      </c>
      <c r="I101" s="62">
        <v>1.0</v>
      </c>
      <c r="J101" s="68">
        <f t="shared" si="8"/>
        <v>72.05198</v>
      </c>
      <c r="K101" s="1"/>
      <c r="L101" s="69"/>
      <c r="M101" s="70"/>
      <c r="N101" s="70"/>
      <c r="O101" s="1"/>
      <c r="P101" s="1"/>
      <c r="Q101" s="4">
        <v>29.5</v>
      </c>
      <c r="R101" s="58">
        <f t="shared" si="9"/>
        <v>2.44</v>
      </c>
      <c r="S101" s="52">
        <f t="shared" si="10"/>
        <v>1</v>
      </c>
      <c r="T101" s="52">
        <f t="shared" si="11"/>
        <v>2.44</v>
      </c>
      <c r="U101" s="60">
        <f t="shared" si="12"/>
        <v>72.05198</v>
      </c>
      <c r="V101" s="58">
        <f t="shared" ref="V101:W101" si="97">C101/100</f>
        <v>0.55</v>
      </c>
      <c r="W101" s="58">
        <f t="shared" si="97"/>
        <v>1.82</v>
      </c>
      <c r="X101" s="58">
        <f t="shared" si="14"/>
        <v>2.44</v>
      </c>
      <c r="Y101" s="61">
        <f t="shared" si="15"/>
        <v>2.44244</v>
      </c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</row>
    <row r="102" ht="27.0" customHeight="1">
      <c r="A102" s="52">
        <v>82.0</v>
      </c>
      <c r="B102" s="62" t="s">
        <v>80</v>
      </c>
      <c r="C102" s="62">
        <v>88.0</v>
      </c>
      <c r="D102" s="62">
        <v>182.0</v>
      </c>
      <c r="E102" s="62">
        <v>246.0</v>
      </c>
      <c r="F102" s="62">
        <f t="shared" si="5"/>
        <v>0</v>
      </c>
      <c r="G102" s="62">
        <f t="shared" si="6"/>
        <v>116.228112</v>
      </c>
      <c r="H102" s="63">
        <f t="shared" si="7"/>
        <v>116.228112</v>
      </c>
      <c r="I102" s="62">
        <v>1.0</v>
      </c>
      <c r="J102" s="68">
        <f t="shared" si="8"/>
        <v>116.228112</v>
      </c>
      <c r="K102" s="1"/>
      <c r="L102" s="69"/>
      <c r="M102" s="70"/>
      <c r="N102" s="70"/>
      <c r="O102" s="1"/>
      <c r="P102" s="1"/>
      <c r="Q102" s="4">
        <v>29.5</v>
      </c>
      <c r="R102" s="58">
        <f t="shared" si="9"/>
        <v>2.46</v>
      </c>
      <c r="S102" s="52">
        <f t="shared" si="10"/>
        <v>1</v>
      </c>
      <c r="T102" s="52">
        <f t="shared" si="11"/>
        <v>2.46</v>
      </c>
      <c r="U102" s="60">
        <f t="shared" si="12"/>
        <v>116.228112</v>
      </c>
      <c r="V102" s="58">
        <f t="shared" ref="V102:W102" si="98">C102/100</f>
        <v>0.88</v>
      </c>
      <c r="W102" s="58">
        <f t="shared" si="98"/>
        <v>1.82</v>
      </c>
      <c r="X102" s="58">
        <f t="shared" si="14"/>
        <v>2.46</v>
      </c>
      <c r="Y102" s="61">
        <f t="shared" si="15"/>
        <v>3.939936</v>
      </c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</row>
    <row r="103" ht="27.0" customHeight="1">
      <c r="A103" s="52">
        <v>83.0</v>
      </c>
      <c r="B103" s="62" t="s">
        <v>80</v>
      </c>
      <c r="C103" s="62">
        <v>103.0</v>
      </c>
      <c r="D103" s="62">
        <v>182.0</v>
      </c>
      <c r="E103" s="62">
        <v>244.0</v>
      </c>
      <c r="F103" s="62">
        <f t="shared" si="5"/>
        <v>0</v>
      </c>
      <c r="G103" s="62">
        <f t="shared" si="6"/>
        <v>134.933708</v>
      </c>
      <c r="H103" s="63">
        <f t="shared" si="7"/>
        <v>134.933708</v>
      </c>
      <c r="I103" s="62">
        <v>1.0</v>
      </c>
      <c r="J103" s="68">
        <f t="shared" si="8"/>
        <v>134.933708</v>
      </c>
      <c r="K103" s="1"/>
      <c r="L103" s="69"/>
      <c r="M103" s="70"/>
      <c r="N103" s="70"/>
      <c r="O103" s="1"/>
      <c r="P103" s="1"/>
      <c r="Q103" s="4">
        <v>29.5</v>
      </c>
      <c r="R103" s="58">
        <f t="shared" si="9"/>
        <v>2.44</v>
      </c>
      <c r="S103" s="52">
        <f t="shared" si="10"/>
        <v>1</v>
      </c>
      <c r="T103" s="52">
        <f t="shared" si="11"/>
        <v>2.44</v>
      </c>
      <c r="U103" s="60">
        <f t="shared" si="12"/>
        <v>134.933708</v>
      </c>
      <c r="V103" s="58">
        <f t="shared" ref="V103:W103" si="99">C103/100</f>
        <v>1.03</v>
      </c>
      <c r="W103" s="58">
        <f t="shared" si="99"/>
        <v>1.82</v>
      </c>
      <c r="X103" s="58">
        <f t="shared" si="14"/>
        <v>2.44</v>
      </c>
      <c r="Y103" s="61">
        <f t="shared" si="15"/>
        <v>4.574024</v>
      </c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</row>
    <row r="104" ht="27.0" customHeight="1">
      <c r="A104" s="52">
        <v>84.0</v>
      </c>
      <c r="B104" s="62" t="s">
        <v>80</v>
      </c>
      <c r="C104" s="62">
        <v>109.0</v>
      </c>
      <c r="D104" s="62">
        <v>182.0</v>
      </c>
      <c r="E104" s="62">
        <v>245.0</v>
      </c>
      <c r="F104" s="62">
        <f t="shared" si="5"/>
        <v>0</v>
      </c>
      <c r="G104" s="62">
        <f t="shared" si="6"/>
        <v>143.379145</v>
      </c>
      <c r="H104" s="63">
        <f t="shared" si="7"/>
        <v>143.379145</v>
      </c>
      <c r="I104" s="62">
        <v>1.0</v>
      </c>
      <c r="J104" s="68">
        <f t="shared" si="8"/>
        <v>143.379145</v>
      </c>
      <c r="K104" s="1"/>
      <c r="L104" s="69"/>
      <c r="M104" s="70"/>
      <c r="N104" s="70"/>
      <c r="O104" s="1"/>
      <c r="P104" s="1"/>
      <c r="Q104" s="4">
        <v>29.5</v>
      </c>
      <c r="R104" s="58">
        <f t="shared" si="9"/>
        <v>2.45</v>
      </c>
      <c r="S104" s="52">
        <f t="shared" si="10"/>
        <v>1</v>
      </c>
      <c r="T104" s="52">
        <f t="shared" si="11"/>
        <v>2.45</v>
      </c>
      <c r="U104" s="60">
        <f t="shared" si="12"/>
        <v>143.379145</v>
      </c>
      <c r="V104" s="58">
        <f t="shared" ref="V104:W104" si="100">C104/100</f>
        <v>1.09</v>
      </c>
      <c r="W104" s="58">
        <f t="shared" si="100"/>
        <v>1.82</v>
      </c>
      <c r="X104" s="58">
        <f t="shared" si="14"/>
        <v>2.45</v>
      </c>
      <c r="Y104" s="61">
        <f t="shared" si="15"/>
        <v>4.86031</v>
      </c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</row>
    <row r="105" ht="27.0" customHeight="1">
      <c r="A105" s="52">
        <v>85.0</v>
      </c>
      <c r="B105" s="62" t="s">
        <v>80</v>
      </c>
      <c r="C105" s="62">
        <v>108.0</v>
      </c>
      <c r="D105" s="62">
        <v>182.0</v>
      </c>
      <c r="E105" s="62">
        <v>245.0</v>
      </c>
      <c r="F105" s="62">
        <f t="shared" si="5"/>
        <v>0</v>
      </c>
      <c r="G105" s="62">
        <f t="shared" si="6"/>
        <v>142.06374</v>
      </c>
      <c r="H105" s="63">
        <f t="shared" si="7"/>
        <v>142.06374</v>
      </c>
      <c r="I105" s="62">
        <v>2.0</v>
      </c>
      <c r="J105" s="68">
        <f t="shared" si="8"/>
        <v>284.12748</v>
      </c>
      <c r="K105" s="1"/>
      <c r="L105" s="69"/>
      <c r="M105" s="70"/>
      <c r="N105" s="70"/>
      <c r="O105" s="1"/>
      <c r="P105" s="1"/>
      <c r="Q105" s="4">
        <v>29.5</v>
      </c>
      <c r="R105" s="58">
        <f t="shared" si="9"/>
        <v>2.45</v>
      </c>
      <c r="S105" s="52">
        <f t="shared" si="10"/>
        <v>2</v>
      </c>
      <c r="T105" s="52">
        <f t="shared" si="11"/>
        <v>4.9</v>
      </c>
      <c r="U105" s="60">
        <f t="shared" si="12"/>
        <v>142.06374</v>
      </c>
      <c r="V105" s="58">
        <f t="shared" ref="V105:W105" si="101">C105/100</f>
        <v>1.08</v>
      </c>
      <c r="W105" s="58">
        <f t="shared" si="101"/>
        <v>1.82</v>
      </c>
      <c r="X105" s="58">
        <f t="shared" si="14"/>
        <v>4.9</v>
      </c>
      <c r="Y105" s="61">
        <f t="shared" si="15"/>
        <v>9.63144</v>
      </c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</row>
    <row r="106" ht="27.0" customHeight="1">
      <c r="A106" s="52">
        <v>86.0</v>
      </c>
      <c r="B106" s="62" t="s">
        <v>80</v>
      </c>
      <c r="C106" s="62">
        <v>108.0</v>
      </c>
      <c r="D106" s="62">
        <v>182.0</v>
      </c>
      <c r="E106" s="62">
        <v>244.0</v>
      </c>
      <c r="F106" s="62">
        <f t="shared" si="5"/>
        <v>0</v>
      </c>
      <c r="G106" s="62">
        <f t="shared" si="6"/>
        <v>141.483888</v>
      </c>
      <c r="H106" s="63">
        <f t="shared" si="7"/>
        <v>141.483888</v>
      </c>
      <c r="I106" s="62">
        <v>2.0</v>
      </c>
      <c r="J106" s="68">
        <f t="shared" si="8"/>
        <v>282.967776</v>
      </c>
      <c r="K106" s="1"/>
      <c r="L106" s="69"/>
      <c r="M106" s="70"/>
      <c r="N106" s="70"/>
      <c r="O106" s="1"/>
      <c r="P106" s="1"/>
      <c r="Q106" s="4">
        <v>29.5</v>
      </c>
      <c r="R106" s="58">
        <f t="shared" si="9"/>
        <v>2.44</v>
      </c>
      <c r="S106" s="52">
        <f t="shared" si="10"/>
        <v>2</v>
      </c>
      <c r="T106" s="52">
        <f t="shared" si="11"/>
        <v>4.88</v>
      </c>
      <c r="U106" s="60">
        <f t="shared" si="12"/>
        <v>141.483888</v>
      </c>
      <c r="V106" s="58">
        <f t="shared" ref="V106:W106" si="102">C106/100</f>
        <v>1.08</v>
      </c>
      <c r="W106" s="58">
        <f t="shared" si="102"/>
        <v>1.82</v>
      </c>
      <c r="X106" s="58">
        <f t="shared" si="14"/>
        <v>4.88</v>
      </c>
      <c r="Y106" s="61">
        <f t="shared" si="15"/>
        <v>9.592128</v>
      </c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</row>
    <row r="107" ht="27.0" customHeight="1">
      <c r="A107" s="52">
        <v>87.0</v>
      </c>
      <c r="B107" s="62" t="s">
        <v>80</v>
      </c>
      <c r="C107" s="62">
        <v>109.0</v>
      </c>
      <c r="D107" s="62">
        <v>182.0</v>
      </c>
      <c r="E107" s="62">
        <v>244.0</v>
      </c>
      <c r="F107" s="62">
        <f t="shared" si="5"/>
        <v>0</v>
      </c>
      <c r="G107" s="62">
        <f t="shared" si="6"/>
        <v>142.793924</v>
      </c>
      <c r="H107" s="63">
        <f t="shared" si="7"/>
        <v>142.793924</v>
      </c>
      <c r="I107" s="62">
        <v>1.0</v>
      </c>
      <c r="J107" s="68">
        <f t="shared" si="8"/>
        <v>142.793924</v>
      </c>
      <c r="K107" s="1"/>
      <c r="L107" s="69"/>
      <c r="M107" s="70"/>
      <c r="N107" s="70"/>
      <c r="O107" s="1"/>
      <c r="P107" s="1"/>
      <c r="Q107" s="4">
        <v>29.5</v>
      </c>
      <c r="R107" s="58">
        <f t="shared" si="9"/>
        <v>2.44</v>
      </c>
      <c r="S107" s="52">
        <f t="shared" si="10"/>
        <v>1</v>
      </c>
      <c r="T107" s="52">
        <f t="shared" si="11"/>
        <v>2.44</v>
      </c>
      <c r="U107" s="60">
        <f t="shared" si="12"/>
        <v>142.793924</v>
      </c>
      <c r="V107" s="58">
        <f t="shared" ref="V107:W107" si="103">C107/100</f>
        <v>1.09</v>
      </c>
      <c r="W107" s="58">
        <f t="shared" si="103"/>
        <v>1.82</v>
      </c>
      <c r="X107" s="58">
        <f t="shared" si="14"/>
        <v>2.44</v>
      </c>
      <c r="Y107" s="61">
        <f t="shared" si="15"/>
        <v>4.840472</v>
      </c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</row>
    <row r="108" ht="27.0" customHeight="1">
      <c r="A108" s="52">
        <v>88.0</v>
      </c>
      <c r="B108" s="62" t="s">
        <v>80</v>
      </c>
      <c r="C108" s="62">
        <v>110.0</v>
      </c>
      <c r="D108" s="62">
        <v>182.0</v>
      </c>
      <c r="E108" s="62">
        <v>246.0</v>
      </c>
      <c r="F108" s="62">
        <f t="shared" si="5"/>
        <v>0</v>
      </c>
      <c r="G108" s="62">
        <f t="shared" si="6"/>
        <v>145.28514</v>
      </c>
      <c r="H108" s="63">
        <f t="shared" si="7"/>
        <v>145.28514</v>
      </c>
      <c r="I108" s="62">
        <v>1.0</v>
      </c>
      <c r="J108" s="68">
        <f t="shared" si="8"/>
        <v>145.28514</v>
      </c>
      <c r="K108" s="1"/>
      <c r="L108" s="69"/>
      <c r="M108" s="70"/>
      <c r="N108" s="70"/>
      <c r="O108" s="1"/>
      <c r="P108" s="1"/>
      <c r="Q108" s="4">
        <v>29.5</v>
      </c>
      <c r="R108" s="58">
        <f t="shared" si="9"/>
        <v>2.46</v>
      </c>
      <c r="S108" s="52">
        <f t="shared" si="10"/>
        <v>1</v>
      </c>
      <c r="T108" s="52">
        <f t="shared" si="11"/>
        <v>2.46</v>
      </c>
      <c r="U108" s="60">
        <f t="shared" si="12"/>
        <v>145.28514</v>
      </c>
      <c r="V108" s="58">
        <f t="shared" ref="V108:W108" si="104">C108/100</f>
        <v>1.1</v>
      </c>
      <c r="W108" s="58">
        <f t="shared" si="104"/>
        <v>1.82</v>
      </c>
      <c r="X108" s="58">
        <f t="shared" si="14"/>
        <v>2.46</v>
      </c>
      <c r="Y108" s="61">
        <f t="shared" si="15"/>
        <v>4.92492</v>
      </c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</row>
    <row r="109" ht="27.0" customHeight="1">
      <c r="A109" s="52">
        <v>89.0</v>
      </c>
      <c r="B109" s="62" t="s">
        <v>80</v>
      </c>
      <c r="C109" s="62">
        <v>110.0</v>
      </c>
      <c r="D109" s="62">
        <v>182.0</v>
      </c>
      <c r="E109" s="62">
        <v>243.0</v>
      </c>
      <c r="F109" s="62">
        <f t="shared" si="5"/>
        <v>0</v>
      </c>
      <c r="G109" s="62">
        <f t="shared" si="6"/>
        <v>143.51337</v>
      </c>
      <c r="H109" s="63">
        <f t="shared" si="7"/>
        <v>143.51337</v>
      </c>
      <c r="I109" s="62">
        <v>1.0</v>
      </c>
      <c r="J109" s="68">
        <f t="shared" si="8"/>
        <v>143.51337</v>
      </c>
      <c r="K109" s="1"/>
      <c r="L109" s="69"/>
      <c r="M109" s="70"/>
      <c r="N109" s="70"/>
      <c r="O109" s="1"/>
      <c r="P109" s="1"/>
      <c r="Q109" s="4">
        <v>29.5</v>
      </c>
      <c r="R109" s="58">
        <f t="shared" si="9"/>
        <v>2.43</v>
      </c>
      <c r="S109" s="52">
        <f t="shared" si="10"/>
        <v>1</v>
      </c>
      <c r="T109" s="52">
        <f t="shared" si="11"/>
        <v>2.43</v>
      </c>
      <c r="U109" s="60">
        <f t="shared" si="12"/>
        <v>143.51337</v>
      </c>
      <c r="V109" s="58">
        <f t="shared" ref="V109:W109" si="105">C109/100</f>
        <v>1.1</v>
      </c>
      <c r="W109" s="58">
        <f t="shared" si="105"/>
        <v>1.82</v>
      </c>
      <c r="X109" s="58">
        <f t="shared" si="14"/>
        <v>2.43</v>
      </c>
      <c r="Y109" s="61">
        <f t="shared" si="15"/>
        <v>4.86486</v>
      </c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</row>
    <row r="110" ht="27.0" customHeight="1">
      <c r="A110" s="52">
        <v>90.0</v>
      </c>
      <c r="B110" s="62" t="s">
        <v>80</v>
      </c>
      <c r="C110" s="62">
        <v>111.0</v>
      </c>
      <c r="D110" s="62">
        <v>182.0</v>
      </c>
      <c r="E110" s="62">
        <v>244.0</v>
      </c>
      <c r="F110" s="62">
        <f t="shared" si="5"/>
        <v>0</v>
      </c>
      <c r="G110" s="62">
        <f t="shared" si="6"/>
        <v>145.413996</v>
      </c>
      <c r="H110" s="63">
        <f t="shared" si="7"/>
        <v>145.413996</v>
      </c>
      <c r="I110" s="62">
        <v>1.0</v>
      </c>
      <c r="J110" s="68">
        <f t="shared" si="8"/>
        <v>145.413996</v>
      </c>
      <c r="K110" s="1"/>
      <c r="L110" s="69"/>
      <c r="M110" s="70"/>
      <c r="N110" s="70"/>
      <c r="O110" s="1"/>
      <c r="P110" s="1"/>
      <c r="Q110" s="4">
        <v>29.5</v>
      </c>
      <c r="R110" s="58">
        <f t="shared" si="9"/>
        <v>2.44</v>
      </c>
      <c r="S110" s="52">
        <f t="shared" si="10"/>
        <v>1</v>
      </c>
      <c r="T110" s="52">
        <f t="shared" si="11"/>
        <v>2.44</v>
      </c>
      <c r="U110" s="60">
        <f t="shared" si="12"/>
        <v>145.413996</v>
      </c>
      <c r="V110" s="58">
        <f t="shared" ref="V110:W110" si="106">C110/100</f>
        <v>1.11</v>
      </c>
      <c r="W110" s="58">
        <f t="shared" si="106"/>
        <v>1.82</v>
      </c>
      <c r="X110" s="58">
        <f t="shared" si="14"/>
        <v>2.44</v>
      </c>
      <c r="Y110" s="61">
        <f t="shared" si="15"/>
        <v>4.929288</v>
      </c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</row>
    <row r="111" ht="27.0" customHeight="1">
      <c r="A111" s="52">
        <v>91.0</v>
      </c>
      <c r="B111" s="62" t="s">
        <v>80</v>
      </c>
      <c r="C111" s="62">
        <v>104.0</v>
      </c>
      <c r="D111" s="62">
        <v>182.0</v>
      </c>
      <c r="E111" s="62">
        <v>247.0</v>
      </c>
      <c r="F111" s="62">
        <f t="shared" si="5"/>
        <v>0</v>
      </c>
      <c r="G111" s="62">
        <f t="shared" si="6"/>
        <v>137.918872</v>
      </c>
      <c r="H111" s="63">
        <f t="shared" si="7"/>
        <v>137.918872</v>
      </c>
      <c r="I111" s="62">
        <v>1.0</v>
      </c>
      <c r="J111" s="68">
        <f t="shared" si="8"/>
        <v>137.918872</v>
      </c>
      <c r="K111" s="1"/>
      <c r="L111" s="69"/>
      <c r="M111" s="70"/>
      <c r="N111" s="70"/>
      <c r="O111" s="1"/>
      <c r="P111" s="1"/>
      <c r="Q111" s="4">
        <v>29.5</v>
      </c>
      <c r="R111" s="58">
        <f t="shared" si="9"/>
        <v>2.47</v>
      </c>
      <c r="S111" s="52">
        <f t="shared" si="10"/>
        <v>1</v>
      </c>
      <c r="T111" s="52">
        <f t="shared" si="11"/>
        <v>2.47</v>
      </c>
      <c r="U111" s="60">
        <f t="shared" si="12"/>
        <v>137.918872</v>
      </c>
      <c r="V111" s="58">
        <f t="shared" ref="V111:W111" si="107">C111/100</f>
        <v>1.04</v>
      </c>
      <c r="W111" s="58">
        <f t="shared" si="107"/>
        <v>1.82</v>
      </c>
      <c r="X111" s="58">
        <f t="shared" si="14"/>
        <v>2.47</v>
      </c>
      <c r="Y111" s="61">
        <f t="shared" si="15"/>
        <v>4.675216</v>
      </c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</row>
    <row r="112" ht="27.0" customHeight="1">
      <c r="A112" s="52">
        <v>92.0</v>
      </c>
      <c r="B112" s="62" t="s">
        <v>80</v>
      </c>
      <c r="C112" s="62">
        <v>110.0</v>
      </c>
      <c r="D112" s="62">
        <v>182.0</v>
      </c>
      <c r="E112" s="62">
        <v>245.0</v>
      </c>
      <c r="F112" s="62">
        <f t="shared" si="5"/>
        <v>0</v>
      </c>
      <c r="G112" s="62">
        <f t="shared" si="6"/>
        <v>144.69455</v>
      </c>
      <c r="H112" s="63">
        <f t="shared" si="7"/>
        <v>144.69455</v>
      </c>
      <c r="I112" s="62">
        <v>1.0</v>
      </c>
      <c r="J112" s="68">
        <f t="shared" si="8"/>
        <v>144.69455</v>
      </c>
      <c r="K112" s="1"/>
      <c r="L112" s="69"/>
      <c r="M112" s="70"/>
      <c r="N112" s="70"/>
      <c r="O112" s="1"/>
      <c r="P112" s="1"/>
      <c r="Q112" s="4">
        <v>29.5</v>
      </c>
      <c r="R112" s="58">
        <f t="shared" si="9"/>
        <v>2.45</v>
      </c>
      <c r="S112" s="52">
        <f t="shared" si="10"/>
        <v>1</v>
      </c>
      <c r="T112" s="52">
        <f t="shared" si="11"/>
        <v>2.45</v>
      </c>
      <c r="U112" s="60">
        <f t="shared" si="12"/>
        <v>144.69455</v>
      </c>
      <c r="V112" s="58">
        <f t="shared" ref="V112:W112" si="108">C112/100</f>
        <v>1.1</v>
      </c>
      <c r="W112" s="58">
        <f t="shared" si="108"/>
        <v>1.82</v>
      </c>
      <c r="X112" s="58">
        <f t="shared" si="14"/>
        <v>2.45</v>
      </c>
      <c r="Y112" s="61">
        <f t="shared" si="15"/>
        <v>4.9049</v>
      </c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</row>
    <row r="113" ht="27.0" customHeight="1">
      <c r="A113" s="52">
        <v>93.0</v>
      </c>
      <c r="B113" s="62" t="s">
        <v>80</v>
      </c>
      <c r="C113" s="62">
        <v>110.0</v>
      </c>
      <c r="D113" s="62">
        <v>182.0</v>
      </c>
      <c r="E113" s="62">
        <v>224.0</v>
      </c>
      <c r="F113" s="62">
        <f t="shared" si="5"/>
        <v>0</v>
      </c>
      <c r="G113" s="62">
        <f t="shared" si="6"/>
        <v>132.29216</v>
      </c>
      <c r="H113" s="63">
        <f t="shared" si="7"/>
        <v>132.29216</v>
      </c>
      <c r="I113" s="62">
        <v>3.0</v>
      </c>
      <c r="J113" s="68">
        <f t="shared" si="8"/>
        <v>396.87648</v>
      </c>
      <c r="K113" s="1"/>
      <c r="L113" s="69"/>
      <c r="M113" s="70"/>
      <c r="N113" s="70"/>
      <c r="O113" s="1"/>
      <c r="P113" s="1"/>
      <c r="Q113" s="4">
        <v>29.5</v>
      </c>
      <c r="R113" s="58">
        <f t="shared" si="9"/>
        <v>2.24</v>
      </c>
      <c r="S113" s="52">
        <f t="shared" si="10"/>
        <v>3</v>
      </c>
      <c r="T113" s="52">
        <f t="shared" si="11"/>
        <v>6.72</v>
      </c>
      <c r="U113" s="60">
        <f t="shared" si="12"/>
        <v>132.29216</v>
      </c>
      <c r="V113" s="58">
        <f t="shared" ref="V113:W113" si="109">C113/100</f>
        <v>1.1</v>
      </c>
      <c r="W113" s="58">
        <f t="shared" si="109"/>
        <v>1.82</v>
      </c>
      <c r="X113" s="58">
        <f t="shared" si="14"/>
        <v>6.72</v>
      </c>
      <c r="Y113" s="61">
        <f t="shared" si="15"/>
        <v>13.45344</v>
      </c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</row>
    <row r="114" ht="27.0" customHeight="1">
      <c r="A114" s="26"/>
      <c r="B114" s="44"/>
      <c r="C114" s="44"/>
      <c r="D114" s="44"/>
      <c r="E114" s="44"/>
      <c r="F114" s="44"/>
      <c r="G114" s="44"/>
      <c r="H114" s="50"/>
      <c r="I114" s="26"/>
      <c r="J114" s="72">
        <f>+Q148</f>
        <v>102</v>
      </c>
      <c r="K114" s="1"/>
      <c r="L114" s="1"/>
      <c r="M114" s="1"/>
      <c r="N114" s="1"/>
      <c r="O114" s="1"/>
      <c r="P114" s="1"/>
      <c r="Q114" s="73"/>
      <c r="R114" s="58">
        <f t="shared" si="9"/>
        <v>0</v>
      </c>
      <c r="S114" s="52" t="str">
        <f t="shared" si="10"/>
        <v/>
      </c>
      <c r="T114" s="52">
        <f t="shared" si="11"/>
        <v>0</v>
      </c>
      <c r="U114" s="57"/>
      <c r="V114" s="58">
        <f t="shared" ref="V114:W114" si="110">C114/100</f>
        <v>0</v>
      </c>
      <c r="W114" s="58">
        <f t="shared" si="110"/>
        <v>0</v>
      </c>
      <c r="X114" s="58">
        <f t="shared" si="14"/>
        <v>0</v>
      </c>
      <c r="Y114" s="61">
        <f t="shared" si="15"/>
        <v>0</v>
      </c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</row>
    <row r="115" ht="27.0" customHeight="1">
      <c r="A115" s="26"/>
      <c r="B115" s="74"/>
      <c r="C115" s="74"/>
      <c r="D115" s="74"/>
      <c r="E115" s="74"/>
      <c r="F115" s="74"/>
      <c r="G115" s="74"/>
      <c r="H115" s="76"/>
      <c r="I115" s="77">
        <f>SUM(I21:I113)</f>
        <v>173</v>
      </c>
      <c r="J115" s="78">
        <f>SUM(J21:J114)</f>
        <v>17578.79146</v>
      </c>
      <c r="K115" s="79"/>
      <c r="L115" s="79"/>
      <c r="M115" s="79"/>
      <c r="N115" s="79"/>
      <c r="O115" s="79"/>
      <c r="P115" s="79"/>
      <c r="Q115" s="4"/>
      <c r="R115" s="79">
        <f>SUMIFS($S$20:$S$113,$R$20:$R$113,"&gt;=3")</f>
        <v>0</v>
      </c>
      <c r="S115" s="79">
        <f t="shared" ref="S115:T115" si="111">SUM(S21:S113)</f>
        <v>173</v>
      </c>
      <c r="T115" s="79">
        <f t="shared" si="111"/>
        <v>376.19</v>
      </c>
      <c r="U115" s="79"/>
      <c r="V115" s="79"/>
      <c r="W115" s="79"/>
      <c r="X115" s="79"/>
      <c r="Y115" s="81">
        <f>SUM(Y21:Y114)</f>
        <v>758.402666</v>
      </c>
      <c r="Z115" s="79"/>
      <c r="AA115" s="79"/>
      <c r="AB115" s="79"/>
      <c r="AC115" s="79"/>
      <c r="AD115" s="79"/>
      <c r="AE115" s="79"/>
      <c r="AF115" s="79"/>
      <c r="AG115" s="79"/>
      <c r="AH115" s="79"/>
      <c r="AI115" s="79"/>
      <c r="AJ115" s="79"/>
      <c r="AK115" s="79"/>
      <c r="AL115" s="79"/>
      <c r="AM115" s="79"/>
      <c r="AN115" s="79"/>
      <c r="AO115" s="79"/>
      <c r="AP115" s="79"/>
      <c r="AQ115" s="79"/>
      <c r="AR115" s="79"/>
      <c r="AS115" s="79"/>
    </row>
    <row r="116" ht="29.25" customHeight="1">
      <c r="A116" s="1"/>
      <c r="B116" s="1"/>
      <c r="C116" s="1"/>
      <c r="D116" s="1"/>
      <c r="E116" s="1"/>
      <c r="F116" s="1"/>
      <c r="G116" s="1"/>
      <c r="H116" s="3"/>
      <c r="I116" s="1"/>
      <c r="J116" s="1"/>
      <c r="K116" s="1"/>
      <c r="L116" s="1"/>
      <c r="M116" s="1"/>
      <c r="N116" s="1"/>
      <c r="O116" s="1"/>
      <c r="P116" s="1"/>
      <c r="Q116" s="4"/>
      <c r="R116" s="148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</row>
    <row r="117" ht="29.25" customHeight="1">
      <c r="A117" s="1"/>
      <c r="B117" s="1"/>
      <c r="C117" s="1"/>
      <c r="D117" s="1"/>
      <c r="E117" s="1"/>
      <c r="F117" s="1"/>
      <c r="G117" s="1"/>
      <c r="H117" s="3"/>
      <c r="I117" s="1"/>
      <c r="J117" s="1"/>
      <c r="K117" s="1"/>
      <c r="L117" s="1"/>
      <c r="M117" s="1"/>
      <c r="N117" s="1"/>
      <c r="O117" s="1"/>
      <c r="P117" s="1"/>
      <c r="Q117" s="73"/>
      <c r="R117" s="1"/>
      <c r="S117" s="1" t="s">
        <v>30</v>
      </c>
      <c r="T117" s="1" t="s">
        <v>31</v>
      </c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</row>
    <row r="118" ht="29.25" customHeight="1">
      <c r="A118" s="1"/>
      <c r="B118" s="1"/>
      <c r="C118" s="1"/>
      <c r="D118" s="1"/>
      <c r="E118" s="1"/>
      <c r="F118" s="1"/>
      <c r="G118" s="1"/>
      <c r="H118" s="3"/>
      <c r="I118" s="1"/>
      <c r="J118" s="1"/>
      <c r="K118" s="1"/>
      <c r="L118" s="1"/>
      <c r="M118" s="1"/>
      <c r="N118" s="1"/>
      <c r="O118" s="1"/>
      <c r="P118" s="1"/>
      <c r="Q118" s="4"/>
      <c r="R118" s="1" t="s">
        <v>32</v>
      </c>
      <c r="S118" s="146">
        <f>SUMIFS($J$20:$J$113,$R$20:$R$113,"&gt;=3")</f>
        <v>0</v>
      </c>
      <c r="T118" s="147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</row>
    <row r="119" ht="29.25" customHeight="1">
      <c r="A119" s="1" t="s">
        <v>33</v>
      </c>
      <c r="B119" s="1"/>
      <c r="C119" s="1"/>
      <c r="D119" s="1" t="s">
        <v>34</v>
      </c>
      <c r="E119" s="1"/>
      <c r="F119" s="1"/>
      <c r="G119" s="1"/>
      <c r="H119" s="3"/>
      <c r="I119" s="1"/>
      <c r="J119" s="1"/>
      <c r="K119" s="1"/>
      <c r="L119" s="1"/>
      <c r="M119" s="1"/>
      <c r="N119" s="1"/>
      <c r="O119" s="1"/>
      <c r="P119" s="1"/>
      <c r="Q119" s="4"/>
      <c r="R119" s="1" t="s">
        <v>35</v>
      </c>
      <c r="S119" s="84">
        <f>+J115-S118</f>
        <v>17578.79146</v>
      </c>
      <c r="T119" s="147">
        <f>+SUMIFS($T$20:$T$113,$R$20:$R$113,"&gt;=3")</f>
        <v>0</v>
      </c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</row>
    <row r="120" ht="29.25" customHeight="1">
      <c r="A120" s="1"/>
      <c r="B120" s="1"/>
      <c r="C120" s="1"/>
      <c r="D120" s="1"/>
      <c r="E120" s="1"/>
      <c r="F120" s="1"/>
      <c r="G120" s="1"/>
      <c r="H120" s="3"/>
      <c r="I120" s="1"/>
      <c r="J120" s="1"/>
      <c r="K120" s="1"/>
      <c r="L120" s="1"/>
      <c r="M120" s="1"/>
      <c r="N120" s="1"/>
      <c r="O120" s="1"/>
      <c r="P120" s="1"/>
      <c r="Q120" s="73"/>
      <c r="R120" s="1"/>
      <c r="S120" s="85">
        <f>+I115</f>
        <v>173</v>
      </c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</row>
    <row r="121" ht="39.0" customHeight="1">
      <c r="A121" s="44"/>
      <c r="B121" s="26" t="s">
        <v>14</v>
      </c>
      <c r="C121" s="45" t="s">
        <v>36</v>
      </c>
      <c r="D121" s="46"/>
      <c r="E121" s="47"/>
      <c r="F121" s="48"/>
      <c r="G121" s="48"/>
      <c r="H121" s="50" t="s">
        <v>16</v>
      </c>
      <c r="I121" s="26" t="s">
        <v>17</v>
      </c>
      <c r="J121" s="26" t="s">
        <v>18</v>
      </c>
      <c r="K121" s="1"/>
      <c r="L121" s="1"/>
      <c r="M121" s="1"/>
      <c r="N121" s="1"/>
      <c r="O121" s="1"/>
      <c r="P121" s="1"/>
      <c r="Q121" s="4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</row>
    <row r="122" ht="27.0" customHeight="1">
      <c r="A122" s="18">
        <v>1.0</v>
      </c>
      <c r="B122" s="142" t="s">
        <v>67</v>
      </c>
      <c r="C122" s="142">
        <v>77.0</v>
      </c>
      <c r="D122" s="142">
        <v>202.0</v>
      </c>
      <c r="E122" s="142">
        <v>264.0</v>
      </c>
      <c r="F122" s="142">
        <f t="shared" ref="F122:F127" si="112">1-VALUE(IF(RIGHT(B122,1)="%",RIGHT(B122,3),0))</f>
        <v>0.2</v>
      </c>
      <c r="G122" s="142">
        <f t="shared" ref="G122:G127" si="113">+Q122*C122/100*D122/100*E122/100</f>
        <v>75.965736</v>
      </c>
      <c r="H122" s="143">
        <f t="shared" ref="H122:H127" si="114">IF(F122=0,G122,F122*G122)</f>
        <v>15.1931472</v>
      </c>
      <c r="I122" s="142">
        <v>1.0</v>
      </c>
      <c r="J122" s="86">
        <f t="shared" ref="J122:J127" si="115">+H122*I122</f>
        <v>15.1931472</v>
      </c>
      <c r="K122" s="1"/>
      <c r="L122" s="44">
        <f t="shared" ref="L122:L127" si="116">D122*25.4/1000</f>
        <v>5.1308</v>
      </c>
      <c r="M122" s="26">
        <f t="shared" ref="M122:M125" si="117">+I122</f>
        <v>1</v>
      </c>
      <c r="N122" s="26">
        <f t="shared" ref="N122:N125" si="118">M122*L122</f>
        <v>5.1308</v>
      </c>
      <c r="O122" s="1"/>
      <c r="P122" s="1"/>
      <c r="Q122" s="4">
        <v>18.5</v>
      </c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</row>
    <row r="123" ht="27.0" customHeight="1">
      <c r="A123" s="26">
        <v>2.0</v>
      </c>
      <c r="B123" s="65" t="s">
        <v>65</v>
      </c>
      <c r="C123" s="65">
        <v>82.0</v>
      </c>
      <c r="D123" s="65">
        <v>202.0</v>
      </c>
      <c r="E123" s="65">
        <v>150.0</v>
      </c>
      <c r="F123" s="65">
        <f t="shared" si="112"/>
        <v>0.2</v>
      </c>
      <c r="G123" s="65">
        <f t="shared" si="113"/>
        <v>60.8727</v>
      </c>
      <c r="H123" s="64">
        <f t="shared" si="114"/>
        <v>12.17454</v>
      </c>
      <c r="I123" s="142">
        <v>1.0</v>
      </c>
      <c r="J123" s="68">
        <f t="shared" si="115"/>
        <v>12.17454</v>
      </c>
      <c r="K123" s="1"/>
      <c r="L123" s="44">
        <f t="shared" si="116"/>
        <v>5.1308</v>
      </c>
      <c r="M123" s="26">
        <f t="shared" si="117"/>
        <v>1</v>
      </c>
      <c r="N123" s="26">
        <f t="shared" si="118"/>
        <v>5.1308</v>
      </c>
      <c r="O123" s="1"/>
      <c r="P123" s="1"/>
      <c r="Q123" s="4">
        <v>24.5</v>
      </c>
      <c r="R123" s="1"/>
      <c r="S123" s="87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</row>
    <row r="124" ht="27.0" customHeight="1">
      <c r="A124" s="26">
        <v>3.0</v>
      </c>
      <c r="B124" s="65" t="s">
        <v>64</v>
      </c>
      <c r="C124" s="65">
        <v>76.0</v>
      </c>
      <c r="D124" s="65">
        <v>202.0</v>
      </c>
      <c r="E124" s="65">
        <v>270.0</v>
      </c>
      <c r="F124" s="65">
        <f t="shared" si="112"/>
        <v>0.2</v>
      </c>
      <c r="G124" s="65">
        <f t="shared" si="113"/>
        <v>76.68324</v>
      </c>
      <c r="H124" s="64">
        <f t="shared" si="114"/>
        <v>15.336648</v>
      </c>
      <c r="I124" s="142">
        <v>1.0</v>
      </c>
      <c r="J124" s="68">
        <f t="shared" si="115"/>
        <v>15.336648</v>
      </c>
      <c r="K124" s="1"/>
      <c r="L124" s="44">
        <f t="shared" si="116"/>
        <v>5.1308</v>
      </c>
      <c r="M124" s="26">
        <f t="shared" si="117"/>
        <v>1</v>
      </c>
      <c r="N124" s="26">
        <f t="shared" si="118"/>
        <v>5.1308</v>
      </c>
      <c r="O124" s="1"/>
      <c r="P124" s="1"/>
      <c r="Q124" s="4">
        <v>18.5</v>
      </c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</row>
    <row r="125" ht="27.0" customHeight="1">
      <c r="A125" s="26">
        <v>4.0</v>
      </c>
      <c r="B125" s="65" t="s">
        <v>75</v>
      </c>
      <c r="C125" s="65">
        <v>88.0</v>
      </c>
      <c r="D125" s="65">
        <v>202.0</v>
      </c>
      <c r="E125" s="65">
        <v>185.0</v>
      </c>
      <c r="F125" s="65">
        <f t="shared" si="112"/>
        <v>0.2</v>
      </c>
      <c r="G125" s="65">
        <f t="shared" si="113"/>
        <v>85.50256</v>
      </c>
      <c r="H125" s="64">
        <f t="shared" si="114"/>
        <v>17.100512</v>
      </c>
      <c r="I125" s="142">
        <v>1.0</v>
      </c>
      <c r="J125" s="68">
        <f t="shared" si="115"/>
        <v>17.100512</v>
      </c>
      <c r="K125" s="1"/>
      <c r="L125" s="44">
        <f t="shared" si="116"/>
        <v>5.1308</v>
      </c>
      <c r="M125" s="26">
        <f t="shared" si="117"/>
        <v>1</v>
      </c>
      <c r="N125" s="26">
        <f t="shared" si="118"/>
        <v>5.1308</v>
      </c>
      <c r="O125" s="1"/>
      <c r="P125" s="1"/>
      <c r="Q125" s="4">
        <v>26.0</v>
      </c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</row>
    <row r="126" ht="27.0" customHeight="1">
      <c r="A126" s="26">
        <v>5.0</v>
      </c>
      <c r="B126" s="65" t="s">
        <v>75</v>
      </c>
      <c r="C126" s="65">
        <v>92.0</v>
      </c>
      <c r="D126" s="65">
        <v>202.0</v>
      </c>
      <c r="E126" s="65">
        <v>184.0</v>
      </c>
      <c r="F126" s="65">
        <f t="shared" si="112"/>
        <v>0.2</v>
      </c>
      <c r="G126" s="65">
        <f t="shared" si="113"/>
        <v>88.905856</v>
      </c>
      <c r="H126" s="64">
        <f t="shared" si="114"/>
        <v>17.7811712</v>
      </c>
      <c r="I126" s="142">
        <v>1.0</v>
      </c>
      <c r="J126" s="68">
        <f t="shared" si="115"/>
        <v>17.7811712</v>
      </c>
      <c r="K126" s="1"/>
      <c r="L126" s="1">
        <f t="shared" si="116"/>
        <v>5.1308</v>
      </c>
      <c r="M126" s="120"/>
      <c r="N126" s="120"/>
      <c r="O126" s="1"/>
      <c r="P126" s="1"/>
      <c r="Q126" s="4">
        <v>26.0</v>
      </c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</row>
    <row r="127" ht="27.0" customHeight="1">
      <c r="A127" s="26">
        <v>6.0</v>
      </c>
      <c r="B127" s="65" t="s">
        <v>82</v>
      </c>
      <c r="C127" s="65">
        <v>90.0</v>
      </c>
      <c r="D127" s="65">
        <v>182.0</v>
      </c>
      <c r="E127" s="65">
        <v>247.0</v>
      </c>
      <c r="F127" s="65">
        <f t="shared" si="112"/>
        <v>0.2</v>
      </c>
      <c r="G127" s="65">
        <f t="shared" si="113"/>
        <v>119.35287</v>
      </c>
      <c r="H127" s="64">
        <f t="shared" si="114"/>
        <v>23.870574</v>
      </c>
      <c r="I127" s="142">
        <v>1.0</v>
      </c>
      <c r="J127" s="68">
        <f t="shared" si="115"/>
        <v>23.870574</v>
      </c>
      <c r="K127" s="1"/>
      <c r="L127" s="1">
        <f t="shared" si="116"/>
        <v>4.6228</v>
      </c>
      <c r="M127" s="120"/>
      <c r="N127" s="120"/>
      <c r="O127" s="1"/>
      <c r="P127" s="1"/>
      <c r="Q127" s="4">
        <v>29.5</v>
      </c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</row>
    <row r="128" ht="24.75" customHeight="1">
      <c r="A128" s="26"/>
      <c r="B128" s="69"/>
      <c r="C128" s="69"/>
      <c r="D128" s="69"/>
      <c r="E128" s="69"/>
      <c r="F128" s="69"/>
      <c r="G128" s="69"/>
      <c r="H128" s="89" t="s">
        <v>37</v>
      </c>
      <c r="I128" s="69"/>
      <c r="J128" s="90">
        <f>SUM(J122:J127)</f>
        <v>101.4565924</v>
      </c>
      <c r="K128" s="1"/>
      <c r="L128" s="1"/>
      <c r="M128" s="1"/>
      <c r="N128" s="1"/>
      <c r="O128" s="1"/>
      <c r="P128" s="1"/>
      <c r="Q128" s="4"/>
      <c r="R128" s="9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</row>
    <row r="129" ht="18.75" customHeight="1">
      <c r="A129" s="42"/>
      <c r="B129" s="7"/>
      <c r="C129" s="7"/>
      <c r="D129" s="7"/>
      <c r="E129" s="7"/>
      <c r="F129" s="7"/>
      <c r="G129" s="7"/>
      <c r="H129" s="9"/>
      <c r="I129" s="7"/>
      <c r="J129" s="43"/>
      <c r="K129" s="1"/>
      <c r="L129" s="1"/>
      <c r="M129" s="1"/>
      <c r="N129" s="1"/>
      <c r="O129" s="1"/>
      <c r="P129" s="1"/>
      <c r="Q129" s="4"/>
      <c r="R129" s="9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</row>
    <row r="130" ht="18.75" customHeight="1">
      <c r="A130" s="1"/>
      <c r="B130" s="1"/>
      <c r="C130" s="1"/>
      <c r="D130" s="1"/>
      <c r="E130" s="1"/>
      <c r="F130" s="1"/>
      <c r="G130" s="1"/>
      <c r="H130" s="3"/>
      <c r="I130" s="1"/>
      <c r="J130" s="1"/>
      <c r="K130" s="1"/>
      <c r="L130" s="1"/>
      <c r="M130" s="1"/>
      <c r="N130" s="1"/>
      <c r="O130" s="1"/>
      <c r="P130" s="1"/>
      <c r="Q130" s="4"/>
      <c r="R130" s="9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</row>
    <row r="131" ht="18.75" customHeight="1">
      <c r="A131" s="1"/>
      <c r="B131" s="1"/>
      <c r="C131" s="1"/>
      <c r="D131" s="1"/>
      <c r="E131" s="1"/>
      <c r="F131" s="1"/>
      <c r="G131" s="1"/>
      <c r="H131" s="3"/>
      <c r="I131" s="1"/>
      <c r="J131" s="1"/>
      <c r="K131" s="1"/>
      <c r="L131" s="1"/>
      <c r="M131" s="1"/>
      <c r="N131" s="1"/>
      <c r="O131" s="1"/>
      <c r="P131" s="1"/>
      <c r="Q131" s="4"/>
      <c r="R131" s="9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</row>
    <row r="132" ht="18.75" customHeight="1">
      <c r="A132" s="1" t="s">
        <v>38</v>
      </c>
      <c r="B132" s="1"/>
      <c r="C132" s="1"/>
      <c r="D132" s="1"/>
      <c r="E132" s="1"/>
      <c r="F132" s="1"/>
      <c r="G132" s="1"/>
      <c r="H132" s="3"/>
      <c r="I132" s="1"/>
      <c r="J132" s="1"/>
      <c r="K132" s="1"/>
      <c r="L132" s="1"/>
      <c r="M132" s="1"/>
      <c r="N132" s="1"/>
      <c r="O132" s="1"/>
      <c r="P132" s="1"/>
      <c r="Q132" s="4"/>
      <c r="R132" s="9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</row>
    <row r="133" ht="18.75" customHeight="1">
      <c r="A133" s="1"/>
      <c r="B133" s="1"/>
      <c r="C133" s="1"/>
      <c r="D133" s="1"/>
      <c r="E133" s="1"/>
      <c r="F133" s="1"/>
      <c r="G133" s="1"/>
      <c r="H133" s="3"/>
      <c r="I133" s="1"/>
      <c r="J133" s="1"/>
      <c r="K133" s="1"/>
      <c r="L133" s="1"/>
      <c r="M133" s="1"/>
      <c r="N133" s="1"/>
      <c r="O133" s="1"/>
      <c r="P133" s="1"/>
      <c r="Q133" s="4"/>
      <c r="R133" s="9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</row>
    <row r="134" ht="42.0" customHeight="1">
      <c r="A134" s="44"/>
      <c r="B134" s="26" t="s">
        <v>14</v>
      </c>
      <c r="C134" s="45" t="s">
        <v>39</v>
      </c>
      <c r="D134" s="46"/>
      <c r="E134" s="47"/>
      <c r="F134" s="92"/>
      <c r="G134" s="92"/>
      <c r="H134" s="50" t="s">
        <v>16</v>
      </c>
      <c r="I134" s="94" t="s">
        <v>17</v>
      </c>
      <c r="J134" s="26" t="s">
        <v>18</v>
      </c>
      <c r="K134" s="1"/>
      <c r="L134" s="1"/>
      <c r="M134" s="1"/>
      <c r="N134" s="1"/>
      <c r="O134" s="1"/>
      <c r="P134" s="1"/>
      <c r="Q134" s="4"/>
      <c r="R134" s="9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</row>
    <row r="135" ht="24.75" customHeight="1">
      <c r="A135" s="26">
        <v>1.0</v>
      </c>
      <c r="B135" s="53" t="s">
        <v>58</v>
      </c>
      <c r="C135" s="52"/>
      <c r="D135" s="52"/>
      <c r="E135" s="52"/>
      <c r="F135" s="52"/>
      <c r="G135" s="52"/>
      <c r="H135" s="145">
        <v>18.0</v>
      </c>
      <c r="I135" s="52">
        <v>1.0</v>
      </c>
      <c r="J135" s="68">
        <f t="shared" ref="J135:J146" si="119">+I135*H135</f>
        <v>18</v>
      </c>
      <c r="K135" s="44"/>
      <c r="L135" s="44"/>
      <c r="M135" s="44"/>
      <c r="N135" s="44"/>
      <c r="O135" s="44"/>
      <c r="P135" s="44"/>
      <c r="Q135" s="97"/>
      <c r="R135" s="9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</row>
    <row r="136" ht="24.75" customHeight="1">
      <c r="A136" s="26">
        <v>2.0</v>
      </c>
      <c r="B136" s="62" t="s">
        <v>58</v>
      </c>
      <c r="C136" s="52"/>
      <c r="D136" s="52"/>
      <c r="E136" s="52"/>
      <c r="F136" s="52"/>
      <c r="G136" s="52"/>
      <c r="H136" s="145">
        <v>8.0</v>
      </c>
      <c r="I136" s="52">
        <v>1.0</v>
      </c>
      <c r="J136" s="68">
        <f t="shared" si="119"/>
        <v>8</v>
      </c>
      <c r="K136" s="44"/>
      <c r="L136" s="44"/>
      <c r="M136" s="44"/>
      <c r="N136" s="44"/>
      <c r="O136" s="44"/>
      <c r="P136" s="44"/>
      <c r="Q136" s="97"/>
      <c r="R136" s="9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</row>
    <row r="137" ht="24.75" customHeight="1">
      <c r="A137" s="26">
        <v>3.0</v>
      </c>
      <c r="B137" s="53" t="s">
        <v>62</v>
      </c>
      <c r="C137" s="52"/>
      <c r="D137" s="52"/>
      <c r="E137" s="52"/>
      <c r="F137" s="52"/>
      <c r="G137" s="52"/>
      <c r="H137" s="145">
        <v>38.0</v>
      </c>
      <c r="I137" s="52">
        <v>1.0</v>
      </c>
      <c r="J137" s="68">
        <f t="shared" si="119"/>
        <v>38</v>
      </c>
      <c r="K137" s="44"/>
      <c r="L137" s="44"/>
      <c r="M137" s="44"/>
      <c r="N137" s="44"/>
      <c r="O137" s="44"/>
      <c r="P137" s="44"/>
      <c r="Q137" s="97"/>
      <c r="R137" s="9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</row>
    <row r="138" ht="24.75" customHeight="1">
      <c r="A138" s="26">
        <v>4.0</v>
      </c>
      <c r="B138" s="62" t="s">
        <v>62</v>
      </c>
      <c r="C138" s="52"/>
      <c r="D138" s="52"/>
      <c r="E138" s="52"/>
      <c r="F138" s="52"/>
      <c r="G138" s="52"/>
      <c r="H138" s="145">
        <v>15.0</v>
      </c>
      <c r="I138" s="52">
        <v>1.0</v>
      </c>
      <c r="J138" s="68">
        <f t="shared" si="119"/>
        <v>15</v>
      </c>
      <c r="K138" s="44"/>
      <c r="L138" s="44"/>
      <c r="M138" s="44"/>
      <c r="N138" s="44"/>
      <c r="O138" s="44"/>
      <c r="P138" s="44"/>
      <c r="Q138" s="97"/>
      <c r="R138" s="9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</row>
    <row r="139" ht="24.75" customHeight="1">
      <c r="A139" s="26">
        <v>5.0</v>
      </c>
      <c r="B139" s="53" t="s">
        <v>61</v>
      </c>
      <c r="C139" s="52"/>
      <c r="D139" s="52"/>
      <c r="E139" s="52"/>
      <c r="F139" s="52"/>
      <c r="G139" s="52"/>
      <c r="H139" s="145">
        <v>27.0</v>
      </c>
      <c r="I139" s="52">
        <v>1.0</v>
      </c>
      <c r="J139" s="68">
        <f t="shared" si="119"/>
        <v>27</v>
      </c>
      <c r="K139" s="44"/>
      <c r="L139" s="44"/>
      <c r="M139" s="44"/>
      <c r="N139" s="44"/>
      <c r="O139" s="44"/>
      <c r="P139" s="44"/>
      <c r="Q139" s="97"/>
      <c r="R139" s="9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</row>
    <row r="140" ht="24.75" customHeight="1">
      <c r="A140" s="26">
        <v>6.0</v>
      </c>
      <c r="B140" s="62" t="s">
        <v>61</v>
      </c>
      <c r="C140" s="52"/>
      <c r="D140" s="52"/>
      <c r="E140" s="52"/>
      <c r="F140" s="52"/>
      <c r="G140" s="52"/>
      <c r="H140" s="145">
        <v>10.0</v>
      </c>
      <c r="I140" s="52">
        <v>1.0</v>
      </c>
      <c r="J140" s="68">
        <f t="shared" si="119"/>
        <v>10</v>
      </c>
      <c r="K140" s="44"/>
      <c r="L140" s="44"/>
      <c r="M140" s="44"/>
      <c r="N140" s="44"/>
      <c r="O140" s="44"/>
      <c r="P140" s="44"/>
      <c r="Q140" s="97"/>
      <c r="R140" s="9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</row>
    <row r="141" ht="24.75" customHeight="1">
      <c r="A141" s="26">
        <v>7.0</v>
      </c>
      <c r="B141" s="53" t="s">
        <v>72</v>
      </c>
      <c r="C141" s="52"/>
      <c r="D141" s="52"/>
      <c r="E141" s="52"/>
      <c r="F141" s="52"/>
      <c r="G141" s="52"/>
      <c r="H141" s="145">
        <v>25.0</v>
      </c>
      <c r="I141" s="52">
        <v>1.0</v>
      </c>
      <c r="J141" s="68">
        <f t="shared" si="119"/>
        <v>25</v>
      </c>
      <c r="K141" s="44"/>
      <c r="L141" s="44"/>
      <c r="M141" s="44"/>
      <c r="N141" s="44"/>
      <c r="O141" s="44"/>
      <c r="P141" s="44"/>
      <c r="Q141" s="97"/>
      <c r="R141" s="9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</row>
    <row r="142" ht="24.75" customHeight="1">
      <c r="A142" s="26">
        <v>8.0</v>
      </c>
      <c r="B142" s="62" t="s">
        <v>72</v>
      </c>
      <c r="C142" s="52"/>
      <c r="D142" s="52"/>
      <c r="E142" s="52"/>
      <c r="F142" s="52"/>
      <c r="G142" s="52"/>
      <c r="H142" s="145">
        <v>16.0</v>
      </c>
      <c r="I142" s="52">
        <v>1.0</v>
      </c>
      <c r="J142" s="68">
        <f t="shared" si="119"/>
        <v>16</v>
      </c>
      <c r="K142" s="44"/>
      <c r="L142" s="44"/>
      <c r="M142" s="44"/>
      <c r="N142" s="44"/>
      <c r="O142" s="44"/>
      <c r="P142" s="44"/>
      <c r="Q142" s="97"/>
      <c r="R142" s="9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</row>
    <row r="143" ht="24.75" customHeight="1">
      <c r="A143" s="26">
        <v>9.0</v>
      </c>
      <c r="B143" s="53" t="s">
        <v>72</v>
      </c>
      <c r="C143" s="52"/>
      <c r="D143" s="52"/>
      <c r="E143" s="52"/>
      <c r="F143" s="52"/>
      <c r="G143" s="52"/>
      <c r="H143" s="145">
        <v>38.0</v>
      </c>
      <c r="I143" s="52">
        <v>1.0</v>
      </c>
      <c r="J143" s="68">
        <f t="shared" si="119"/>
        <v>38</v>
      </c>
      <c r="K143" s="44"/>
      <c r="L143" s="44"/>
      <c r="M143" s="44"/>
      <c r="N143" s="44"/>
      <c r="O143" s="44"/>
      <c r="P143" s="44"/>
      <c r="Q143" s="97"/>
      <c r="R143" s="9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</row>
    <row r="144" ht="24.75" customHeight="1">
      <c r="A144" s="26">
        <v>10.0</v>
      </c>
      <c r="B144" s="62" t="s">
        <v>72</v>
      </c>
      <c r="C144" s="52"/>
      <c r="D144" s="52"/>
      <c r="E144" s="52"/>
      <c r="F144" s="52"/>
      <c r="G144" s="52"/>
      <c r="H144" s="145">
        <v>12.0</v>
      </c>
      <c r="I144" s="52">
        <v>1.0</v>
      </c>
      <c r="J144" s="68">
        <f t="shared" si="119"/>
        <v>12</v>
      </c>
      <c r="K144" s="44"/>
      <c r="L144" s="44"/>
      <c r="M144" s="44"/>
      <c r="N144" s="44"/>
      <c r="O144" s="44"/>
      <c r="P144" s="44"/>
      <c r="Q144" s="97"/>
      <c r="R144" s="9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</row>
    <row r="145" ht="24.75" customHeight="1">
      <c r="A145" s="26">
        <v>11.0</v>
      </c>
      <c r="B145" s="53" t="s">
        <v>80</v>
      </c>
      <c r="C145" s="52"/>
      <c r="D145" s="52"/>
      <c r="E145" s="52"/>
      <c r="F145" s="52"/>
      <c r="G145" s="52"/>
      <c r="H145" s="145">
        <v>38.0</v>
      </c>
      <c r="I145" s="52">
        <v>1.0</v>
      </c>
      <c r="J145" s="68">
        <f t="shared" si="119"/>
        <v>38</v>
      </c>
      <c r="K145" s="44"/>
      <c r="L145" s="44"/>
      <c r="M145" s="44"/>
      <c r="N145" s="44"/>
      <c r="O145" s="44"/>
      <c r="P145" s="44"/>
      <c r="Q145" s="97"/>
      <c r="R145" s="9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</row>
    <row r="146" ht="24.75" customHeight="1">
      <c r="A146" s="26">
        <v>12.0</v>
      </c>
      <c r="B146" s="62" t="s">
        <v>80</v>
      </c>
      <c r="C146" s="52"/>
      <c r="D146" s="52"/>
      <c r="E146" s="52"/>
      <c r="F146" s="52"/>
      <c r="G146" s="52"/>
      <c r="H146" s="145">
        <v>10.0</v>
      </c>
      <c r="I146" s="52">
        <v>1.0</v>
      </c>
      <c r="J146" s="68">
        <f t="shared" si="119"/>
        <v>10</v>
      </c>
      <c r="K146" s="44"/>
      <c r="L146" s="44"/>
      <c r="M146" s="44"/>
      <c r="N146" s="44"/>
      <c r="O146" s="44"/>
      <c r="P146" s="44"/>
      <c r="Q146" s="97"/>
      <c r="R146" s="9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</row>
    <row r="147" ht="18.75" customHeight="1">
      <c r="A147" s="1"/>
      <c r="B147" s="1"/>
      <c r="C147" s="1"/>
      <c r="D147" s="1"/>
      <c r="E147" s="1"/>
      <c r="F147" s="1"/>
      <c r="G147" s="1"/>
      <c r="H147" s="3" t="s">
        <v>37</v>
      </c>
      <c r="I147" s="1"/>
      <c r="J147" s="98">
        <f>SUM(J135:J146)</f>
        <v>255</v>
      </c>
      <c r="K147" s="99"/>
      <c r="L147" s="99"/>
      <c r="M147" s="99"/>
      <c r="N147" s="99"/>
      <c r="O147" s="99"/>
      <c r="P147" s="99"/>
      <c r="Q147" s="100"/>
      <c r="R147" s="9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</row>
    <row r="148" ht="18.75" customHeight="1">
      <c r="A148" s="7"/>
      <c r="B148" s="7"/>
      <c r="C148" s="7"/>
      <c r="D148" s="7"/>
      <c r="E148" s="7"/>
      <c r="F148" s="7"/>
      <c r="G148" s="7"/>
      <c r="H148" s="9"/>
      <c r="I148" s="41"/>
      <c r="J148" s="74">
        <f>+J147*60%</f>
        <v>153</v>
      </c>
      <c r="K148" s="74"/>
      <c r="L148" s="74"/>
      <c r="M148" s="74"/>
      <c r="N148" s="74"/>
      <c r="O148" s="74"/>
      <c r="P148" s="74"/>
      <c r="Q148" s="77">
        <f>+J147*40%</f>
        <v>102</v>
      </c>
      <c r="R148" s="9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</row>
    <row r="149" ht="18.75" customHeight="1">
      <c r="A149" s="1"/>
      <c r="B149" s="1"/>
      <c r="C149" s="1"/>
      <c r="D149" s="1"/>
      <c r="E149" s="1"/>
      <c r="F149" s="1"/>
      <c r="G149" s="1"/>
      <c r="H149" s="3"/>
      <c r="I149" s="1"/>
      <c r="J149" s="1"/>
      <c r="K149" s="1"/>
      <c r="L149" s="1"/>
      <c r="M149" s="1"/>
      <c r="N149" s="1"/>
      <c r="O149" s="1"/>
      <c r="P149" s="1"/>
      <c r="Q149" s="4"/>
      <c r="R149" s="9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</row>
    <row r="150" ht="18.75" customHeight="1">
      <c r="A150" s="1"/>
      <c r="B150" s="1"/>
      <c r="C150" s="1"/>
      <c r="D150" s="1"/>
      <c r="E150" s="1"/>
      <c r="F150" s="1"/>
      <c r="G150" s="1"/>
      <c r="H150" s="3"/>
      <c r="I150" s="1"/>
      <c r="J150" s="1"/>
      <c r="K150" s="1"/>
      <c r="L150" s="1"/>
      <c r="M150" s="1"/>
      <c r="N150" s="1"/>
      <c r="O150" s="1"/>
      <c r="P150" s="1"/>
      <c r="Q150" s="4"/>
      <c r="R150" s="9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</row>
    <row r="151" ht="19.5" customHeight="1">
      <c r="A151" s="101" t="s">
        <v>42</v>
      </c>
      <c r="B151" s="1"/>
      <c r="C151" s="1"/>
      <c r="D151" s="1"/>
      <c r="E151" s="1"/>
      <c r="F151" s="1"/>
      <c r="G151" s="1"/>
      <c r="H151" s="3"/>
      <c r="I151" s="1"/>
      <c r="J151" s="1"/>
      <c r="K151" s="1"/>
      <c r="L151" s="1"/>
      <c r="M151" s="1"/>
      <c r="N151" s="1"/>
      <c r="O151" s="1"/>
      <c r="P151" s="1"/>
      <c r="Q151" s="4"/>
      <c r="R151" s="9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</row>
    <row r="152" ht="57.0" customHeight="1">
      <c r="A152" s="102"/>
      <c r="B152" s="103" t="s">
        <v>43</v>
      </c>
      <c r="C152" s="103" t="s">
        <v>44</v>
      </c>
      <c r="D152" s="103" t="s">
        <v>45</v>
      </c>
      <c r="E152" s="103" t="s">
        <v>46</v>
      </c>
      <c r="F152" s="103"/>
      <c r="G152" s="103"/>
      <c r="H152" s="105" t="s">
        <v>47</v>
      </c>
      <c r="I152" s="106" t="s">
        <v>48</v>
      </c>
      <c r="J152" s="1"/>
      <c r="K152" s="1"/>
      <c r="L152" s="1"/>
      <c r="M152" s="1"/>
      <c r="N152" s="1"/>
      <c r="O152" s="1"/>
      <c r="P152" s="1"/>
      <c r="Q152" s="4"/>
      <c r="R152" s="9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</row>
    <row r="153" ht="18.75" customHeight="1">
      <c r="A153" s="107" t="s">
        <v>30</v>
      </c>
      <c r="B153" s="108">
        <f>+E14</f>
        <v>19215.718</v>
      </c>
      <c r="C153" s="109">
        <f>+J115</f>
        <v>17578.79146</v>
      </c>
      <c r="D153" s="109">
        <f>+J128</f>
        <v>101.4565924</v>
      </c>
      <c r="E153" s="110">
        <f>J148</f>
        <v>153</v>
      </c>
      <c r="F153" s="110"/>
      <c r="G153" s="110"/>
      <c r="H153" s="112">
        <f>+I14</f>
        <v>1213.252022</v>
      </c>
      <c r="I153" s="113">
        <f>+B153-C153-D153-E153-H153</f>
        <v>169.2179208</v>
      </c>
      <c r="J153" s="1"/>
      <c r="K153" s="1"/>
      <c r="L153" s="1"/>
      <c r="M153" s="1"/>
      <c r="N153" s="1"/>
      <c r="O153" s="1"/>
      <c r="P153" s="1"/>
      <c r="Q153" s="4"/>
      <c r="R153" s="9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</row>
    <row r="154" ht="19.5" customHeight="1">
      <c r="A154" s="114" t="s">
        <v>49</v>
      </c>
      <c r="B154" s="115"/>
      <c r="C154" s="116">
        <f>+C153/B153</f>
        <v>0.9148131475</v>
      </c>
      <c r="D154" s="116">
        <f>+D153/B153</f>
        <v>0.005279875173</v>
      </c>
      <c r="E154" s="116">
        <f>+E153/B153</f>
        <v>0.007962231752</v>
      </c>
      <c r="F154" s="116"/>
      <c r="G154" s="116"/>
      <c r="H154" s="118">
        <f>+H153/B153</f>
        <v>0.0631385214</v>
      </c>
      <c r="I154" s="119">
        <f>+I153/B153</f>
        <v>0.008806224196</v>
      </c>
      <c r="J154" s="1"/>
      <c r="K154" s="1"/>
      <c r="L154" s="1"/>
      <c r="M154" s="1"/>
      <c r="N154" s="1"/>
      <c r="O154" s="1"/>
      <c r="P154" s="1"/>
      <c r="Q154" s="4"/>
      <c r="R154" s="9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</row>
    <row r="155" ht="19.5" customHeight="1">
      <c r="A155" s="30"/>
      <c r="B155" s="120"/>
      <c r="C155" s="121"/>
      <c r="D155" s="121"/>
      <c r="E155" s="121"/>
      <c r="F155" s="121"/>
      <c r="G155" s="121"/>
      <c r="H155" s="123"/>
      <c r="I155" s="124"/>
      <c r="J155" s="1"/>
      <c r="K155" s="1"/>
      <c r="L155" s="1"/>
      <c r="M155" s="1"/>
      <c r="N155" s="1"/>
      <c r="O155" s="1"/>
      <c r="P155" s="1"/>
      <c r="Q155" s="4"/>
      <c r="R155" s="9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</row>
    <row r="156" ht="18.75" customHeight="1">
      <c r="A156" s="125"/>
      <c r="B156" s="126"/>
      <c r="C156" s="126"/>
      <c r="D156" s="126" t="s">
        <v>50</v>
      </c>
      <c r="E156" s="126" t="s">
        <v>30</v>
      </c>
      <c r="F156" s="126"/>
      <c r="G156" s="126"/>
      <c r="H156" s="128">
        <f>+D153+E153+H153+I153</f>
        <v>1636.926535</v>
      </c>
      <c r="I156" s="129"/>
      <c r="J156" s="1"/>
      <c r="K156" s="1"/>
      <c r="L156" s="1"/>
      <c r="M156" s="1"/>
      <c r="N156" s="1"/>
      <c r="O156" s="1"/>
      <c r="P156" s="1"/>
      <c r="Q156" s="4"/>
      <c r="R156" s="3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</row>
    <row r="157" ht="18.75" customHeight="1">
      <c r="A157" s="130"/>
      <c r="B157" s="1"/>
      <c r="C157" s="1"/>
      <c r="D157" s="1"/>
      <c r="E157" s="1" t="s">
        <v>49</v>
      </c>
      <c r="F157" s="1"/>
      <c r="G157" s="1"/>
      <c r="H157" s="123">
        <f>+H156/B153</f>
        <v>0.08518685252</v>
      </c>
      <c r="I157" s="131"/>
      <c r="J157" s="1"/>
      <c r="K157" s="1"/>
      <c r="L157" s="1"/>
      <c r="M157" s="1"/>
      <c r="N157" s="1"/>
      <c r="O157" s="1"/>
      <c r="P157" s="1"/>
      <c r="Q157" s="4"/>
      <c r="R157" s="3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</row>
    <row r="158" ht="18.75" customHeight="1">
      <c r="A158" s="130"/>
      <c r="B158" s="1"/>
      <c r="C158" s="1" t="s">
        <v>51</v>
      </c>
      <c r="D158" s="1"/>
      <c r="E158" s="1"/>
      <c r="F158" s="1"/>
      <c r="G158" s="1"/>
      <c r="H158" s="3"/>
      <c r="I158" s="131"/>
      <c r="J158" s="1"/>
      <c r="K158" s="1"/>
      <c r="L158" s="1"/>
      <c r="M158" s="1"/>
      <c r="N158" s="1"/>
      <c r="O158" s="1"/>
      <c r="P158" s="1"/>
      <c r="Q158" s="4"/>
      <c r="R158" s="3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</row>
    <row r="159" ht="18.75" customHeight="1">
      <c r="A159" s="130"/>
      <c r="B159" s="1"/>
      <c r="C159" s="1"/>
      <c r="D159" s="1" t="s">
        <v>52</v>
      </c>
      <c r="E159" s="1"/>
      <c r="F159" s="1"/>
      <c r="G159" s="1"/>
      <c r="H159" s="3">
        <f>+H158*(H156-H153)</f>
        <v>0</v>
      </c>
      <c r="I159" s="131"/>
      <c r="J159" s="1"/>
      <c r="K159" s="1"/>
      <c r="L159" s="1"/>
      <c r="M159" s="1"/>
      <c r="N159" s="1"/>
      <c r="O159" s="1"/>
      <c r="P159" s="1"/>
      <c r="Q159" s="4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</row>
    <row r="160" ht="19.5" customHeight="1">
      <c r="A160" s="132"/>
      <c r="B160" s="133"/>
      <c r="C160" s="133"/>
      <c r="D160" s="133"/>
      <c r="E160" s="133"/>
      <c r="F160" s="133"/>
      <c r="G160" s="133"/>
      <c r="H160" s="135"/>
      <c r="I160" s="136"/>
      <c r="J160" s="1"/>
      <c r="K160" s="1"/>
      <c r="L160" s="1"/>
      <c r="M160" s="1"/>
      <c r="N160" s="1"/>
      <c r="O160" s="1"/>
      <c r="P160" s="1"/>
      <c r="Q160" s="4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</row>
    <row r="161" ht="18.75" customHeight="1">
      <c r="A161" s="1"/>
      <c r="B161" s="1"/>
      <c r="C161" s="1"/>
      <c r="D161" s="1"/>
      <c r="E161" s="1"/>
      <c r="F161" s="1"/>
      <c r="G161" s="1"/>
      <c r="H161" s="3"/>
      <c r="I161" s="1"/>
      <c r="J161" s="1"/>
      <c r="K161" s="1"/>
      <c r="L161" s="1"/>
      <c r="M161" s="1"/>
      <c r="N161" s="1"/>
      <c r="O161" s="1"/>
      <c r="P161" s="1"/>
      <c r="Q161" s="4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</row>
    <row r="162" ht="18.75" customHeight="1">
      <c r="A162" s="1"/>
      <c r="B162" s="1"/>
      <c r="C162" s="1"/>
      <c r="D162" s="1"/>
      <c r="E162" s="1"/>
      <c r="F162" s="1"/>
      <c r="G162" s="1"/>
      <c r="H162" s="3"/>
      <c r="I162" s="1"/>
      <c r="J162" s="1"/>
      <c r="K162" s="1"/>
      <c r="L162" s="1"/>
      <c r="M162" s="1"/>
      <c r="N162" s="1"/>
      <c r="O162" s="1"/>
      <c r="P162" s="1"/>
      <c r="Q162" s="4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</row>
    <row r="163" ht="18.75" customHeight="1">
      <c r="A163" s="1"/>
      <c r="B163" s="1"/>
      <c r="C163" s="1"/>
      <c r="D163" s="1"/>
      <c r="E163" s="1"/>
      <c r="F163" s="1"/>
      <c r="G163" s="1"/>
      <c r="H163" s="3"/>
      <c r="I163" s="1"/>
      <c r="J163" s="1"/>
      <c r="K163" s="1"/>
      <c r="L163" s="1"/>
      <c r="M163" s="1"/>
      <c r="N163" s="1"/>
      <c r="O163" s="1"/>
      <c r="P163" s="1"/>
      <c r="Q163" s="4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</row>
    <row r="164" ht="18.0" customHeight="1">
      <c r="A164" s="137"/>
      <c r="B164" s="137"/>
      <c r="C164" s="137"/>
      <c r="D164" s="137"/>
      <c r="E164" s="137"/>
      <c r="F164" s="137"/>
      <c r="G164" s="137"/>
      <c r="H164" s="139"/>
      <c r="I164" s="137"/>
      <c r="J164" s="137"/>
      <c r="K164" s="137"/>
      <c r="L164" s="137"/>
      <c r="M164" s="137"/>
      <c r="N164" s="137"/>
      <c r="O164" s="137"/>
      <c r="P164" s="137"/>
      <c r="Q164" s="140"/>
      <c r="R164" s="137"/>
      <c r="S164" s="137"/>
      <c r="T164" s="137"/>
      <c r="U164" s="137"/>
      <c r="V164" s="137"/>
      <c r="W164" s="137"/>
      <c r="X164" s="137"/>
      <c r="Y164" s="137"/>
      <c r="Z164" s="137"/>
      <c r="AA164" s="137"/>
      <c r="AB164" s="137"/>
      <c r="AC164" s="137"/>
      <c r="AD164" s="137"/>
      <c r="AE164" s="137"/>
      <c r="AF164" s="137"/>
      <c r="AG164" s="137"/>
      <c r="AH164" s="137"/>
      <c r="AI164" s="137"/>
      <c r="AJ164" s="137"/>
      <c r="AK164" s="137"/>
      <c r="AL164" s="137"/>
      <c r="AM164" s="137"/>
      <c r="AN164" s="137"/>
      <c r="AO164" s="137"/>
      <c r="AP164" s="137"/>
      <c r="AQ164" s="137"/>
      <c r="AR164" s="137"/>
      <c r="AS164" s="137"/>
    </row>
    <row r="165" ht="18.0" customHeight="1">
      <c r="A165" s="137"/>
      <c r="B165" s="137"/>
      <c r="C165" s="137"/>
      <c r="D165" s="137"/>
      <c r="E165" s="137"/>
      <c r="F165" s="137"/>
      <c r="G165" s="137"/>
      <c r="H165" s="139"/>
      <c r="I165" s="137"/>
      <c r="J165" s="137"/>
      <c r="K165" s="137"/>
      <c r="L165" s="137"/>
      <c r="M165" s="137"/>
      <c r="N165" s="137"/>
      <c r="O165" s="137"/>
      <c r="P165" s="137"/>
      <c r="Q165" s="140"/>
      <c r="R165" s="137"/>
      <c r="S165" s="137"/>
      <c r="T165" s="137"/>
      <c r="U165" s="137"/>
      <c r="V165" s="137"/>
      <c r="W165" s="137"/>
      <c r="X165" s="137"/>
      <c r="Y165" s="137"/>
      <c r="Z165" s="137"/>
      <c r="AA165" s="137"/>
      <c r="AB165" s="137"/>
      <c r="AC165" s="137"/>
      <c r="AD165" s="137"/>
      <c r="AE165" s="137"/>
      <c r="AF165" s="137"/>
      <c r="AG165" s="137"/>
      <c r="AH165" s="137"/>
      <c r="AI165" s="137"/>
      <c r="AJ165" s="137"/>
      <c r="AK165" s="137"/>
      <c r="AL165" s="137"/>
      <c r="AM165" s="137"/>
      <c r="AN165" s="137"/>
      <c r="AO165" s="137"/>
      <c r="AP165" s="137"/>
      <c r="AQ165" s="137"/>
      <c r="AR165" s="137"/>
      <c r="AS165" s="137"/>
    </row>
    <row r="166" ht="18.0" customHeight="1">
      <c r="A166" s="137"/>
      <c r="B166" s="137"/>
      <c r="C166" s="137"/>
      <c r="D166" s="137"/>
      <c r="E166" s="137"/>
      <c r="F166" s="137"/>
      <c r="G166" s="137"/>
      <c r="H166" s="139"/>
      <c r="I166" s="137"/>
      <c r="J166" s="137"/>
      <c r="K166" s="137"/>
      <c r="L166" s="137"/>
      <c r="M166" s="137"/>
      <c r="N166" s="137"/>
      <c r="O166" s="137"/>
      <c r="P166" s="137"/>
      <c r="Q166" s="140"/>
      <c r="R166" s="137"/>
      <c r="S166" s="137"/>
      <c r="T166" s="137"/>
      <c r="U166" s="137"/>
      <c r="V166" s="137"/>
      <c r="W166" s="137"/>
      <c r="X166" s="137"/>
      <c r="Y166" s="137"/>
      <c r="Z166" s="137"/>
      <c r="AA166" s="137"/>
      <c r="AB166" s="137"/>
      <c r="AC166" s="137"/>
      <c r="AD166" s="137"/>
      <c r="AE166" s="137"/>
      <c r="AF166" s="137"/>
      <c r="AG166" s="137"/>
      <c r="AH166" s="137"/>
      <c r="AI166" s="137"/>
      <c r="AJ166" s="137"/>
      <c r="AK166" s="137"/>
      <c r="AL166" s="137"/>
      <c r="AM166" s="137"/>
      <c r="AN166" s="137"/>
      <c r="AO166" s="137"/>
      <c r="AP166" s="137"/>
      <c r="AQ166" s="137"/>
      <c r="AR166" s="137"/>
      <c r="AS166" s="137"/>
    </row>
    <row r="167" ht="18.0" customHeight="1">
      <c r="A167" s="137"/>
      <c r="B167" s="137"/>
      <c r="C167" s="137"/>
      <c r="D167" s="137"/>
      <c r="E167" s="137"/>
      <c r="F167" s="137"/>
      <c r="G167" s="137"/>
      <c r="H167" s="139"/>
      <c r="I167" s="137"/>
      <c r="J167" s="137"/>
      <c r="K167" s="137"/>
      <c r="L167" s="137"/>
      <c r="M167" s="137"/>
      <c r="N167" s="137"/>
      <c r="O167" s="137"/>
      <c r="P167" s="137"/>
      <c r="Q167" s="140"/>
      <c r="R167" s="137"/>
      <c r="S167" s="137"/>
      <c r="T167" s="137"/>
      <c r="U167" s="137"/>
      <c r="V167" s="137"/>
      <c r="W167" s="137"/>
      <c r="X167" s="137"/>
      <c r="Y167" s="137"/>
      <c r="Z167" s="137"/>
      <c r="AA167" s="137"/>
      <c r="AB167" s="137"/>
      <c r="AC167" s="137"/>
      <c r="AD167" s="137"/>
      <c r="AE167" s="137"/>
      <c r="AF167" s="137"/>
      <c r="AG167" s="137"/>
      <c r="AH167" s="137"/>
      <c r="AI167" s="137"/>
      <c r="AJ167" s="137"/>
      <c r="AK167" s="137"/>
      <c r="AL167" s="137"/>
      <c r="AM167" s="137"/>
      <c r="AN167" s="137"/>
      <c r="AO167" s="137"/>
      <c r="AP167" s="137"/>
      <c r="AQ167" s="137"/>
      <c r="AR167" s="137"/>
      <c r="AS167" s="137"/>
    </row>
    <row r="168" ht="18.0" customHeight="1">
      <c r="A168" s="137"/>
      <c r="B168" s="137"/>
      <c r="C168" s="137"/>
      <c r="D168" s="137"/>
      <c r="E168" s="137"/>
      <c r="F168" s="137"/>
      <c r="G168" s="137"/>
      <c r="H168" s="139"/>
      <c r="I168" s="137"/>
      <c r="J168" s="137"/>
      <c r="K168" s="137"/>
      <c r="L168" s="137"/>
      <c r="M168" s="137"/>
      <c r="N168" s="137"/>
      <c r="O168" s="137"/>
      <c r="P168" s="137"/>
      <c r="Q168" s="140"/>
      <c r="R168" s="137"/>
      <c r="S168" s="137"/>
      <c r="T168" s="137"/>
      <c r="U168" s="137"/>
      <c r="V168" s="137"/>
      <c r="W168" s="137"/>
      <c r="X168" s="137"/>
      <c r="Y168" s="137"/>
      <c r="Z168" s="137"/>
      <c r="AA168" s="137"/>
      <c r="AB168" s="137"/>
      <c r="AC168" s="137"/>
      <c r="AD168" s="137"/>
      <c r="AE168" s="137"/>
      <c r="AF168" s="137"/>
      <c r="AG168" s="137"/>
      <c r="AH168" s="137"/>
      <c r="AI168" s="137"/>
      <c r="AJ168" s="137"/>
      <c r="AK168" s="137"/>
      <c r="AL168" s="137"/>
      <c r="AM168" s="137"/>
      <c r="AN168" s="137"/>
      <c r="AO168" s="137"/>
      <c r="AP168" s="137"/>
      <c r="AQ168" s="137"/>
      <c r="AR168" s="137"/>
      <c r="AS168" s="137"/>
    </row>
    <row r="169" ht="18.0" customHeight="1">
      <c r="A169" s="137"/>
      <c r="B169" s="137"/>
      <c r="C169" s="137"/>
      <c r="D169" s="137"/>
      <c r="E169" s="137"/>
      <c r="F169" s="137"/>
      <c r="G169" s="137"/>
      <c r="H169" s="139"/>
      <c r="I169" s="137"/>
      <c r="J169" s="137"/>
      <c r="K169" s="137"/>
      <c r="L169" s="137"/>
      <c r="M169" s="137"/>
      <c r="N169" s="137"/>
      <c r="O169" s="137"/>
      <c r="P169" s="137"/>
      <c r="Q169" s="140"/>
      <c r="R169" s="137"/>
      <c r="S169" s="137"/>
      <c r="T169" s="137"/>
      <c r="U169" s="137"/>
      <c r="V169" s="137"/>
      <c r="W169" s="137"/>
      <c r="X169" s="137"/>
      <c r="Y169" s="137"/>
      <c r="Z169" s="137"/>
      <c r="AA169" s="137"/>
      <c r="AB169" s="137"/>
      <c r="AC169" s="137"/>
      <c r="AD169" s="137"/>
      <c r="AE169" s="137"/>
      <c r="AF169" s="137"/>
      <c r="AG169" s="137"/>
      <c r="AH169" s="137"/>
      <c r="AI169" s="137"/>
      <c r="AJ169" s="137"/>
      <c r="AK169" s="137"/>
      <c r="AL169" s="137"/>
      <c r="AM169" s="137"/>
      <c r="AN169" s="137"/>
      <c r="AO169" s="137"/>
      <c r="AP169" s="137"/>
      <c r="AQ169" s="137"/>
      <c r="AR169" s="137"/>
      <c r="AS169" s="137"/>
    </row>
    <row r="170" ht="18.0" customHeight="1">
      <c r="A170" s="137"/>
      <c r="B170" s="137"/>
      <c r="C170" s="137"/>
      <c r="D170" s="137"/>
      <c r="E170" s="137"/>
      <c r="F170" s="137"/>
      <c r="G170" s="137"/>
      <c r="H170" s="139"/>
      <c r="I170" s="137"/>
      <c r="J170" s="137"/>
      <c r="K170" s="137"/>
      <c r="L170" s="137"/>
      <c r="M170" s="137"/>
      <c r="N170" s="137"/>
      <c r="O170" s="137"/>
      <c r="P170" s="137"/>
      <c r="Q170" s="140"/>
      <c r="R170" s="137"/>
      <c r="S170" s="137"/>
      <c r="T170" s="137"/>
      <c r="U170" s="137"/>
      <c r="V170" s="137"/>
      <c r="W170" s="137"/>
      <c r="X170" s="137"/>
      <c r="Y170" s="137"/>
      <c r="Z170" s="137"/>
      <c r="AA170" s="137"/>
      <c r="AB170" s="137"/>
      <c r="AC170" s="137"/>
      <c r="AD170" s="137"/>
      <c r="AE170" s="137"/>
      <c r="AF170" s="137"/>
      <c r="AG170" s="137"/>
      <c r="AH170" s="137"/>
      <c r="AI170" s="137"/>
      <c r="AJ170" s="137"/>
      <c r="AK170" s="137"/>
      <c r="AL170" s="137"/>
      <c r="AM170" s="137"/>
      <c r="AN170" s="137"/>
      <c r="AO170" s="137"/>
      <c r="AP170" s="137"/>
      <c r="AQ170" s="137"/>
      <c r="AR170" s="137"/>
      <c r="AS170" s="137"/>
    </row>
    <row r="171" ht="18.0" customHeight="1">
      <c r="A171" s="137"/>
      <c r="B171" s="137"/>
      <c r="C171" s="137"/>
      <c r="D171" s="137"/>
      <c r="E171" s="137"/>
      <c r="F171" s="137"/>
      <c r="G171" s="137"/>
      <c r="H171" s="139"/>
      <c r="I171" s="137"/>
      <c r="J171" s="137"/>
      <c r="K171" s="137"/>
      <c r="L171" s="137"/>
      <c r="M171" s="137"/>
      <c r="N171" s="137"/>
      <c r="O171" s="137"/>
      <c r="P171" s="137"/>
      <c r="Q171" s="140"/>
      <c r="R171" s="137"/>
      <c r="S171" s="137"/>
      <c r="T171" s="137"/>
      <c r="U171" s="137"/>
      <c r="V171" s="137"/>
      <c r="W171" s="137"/>
      <c r="X171" s="137"/>
      <c r="Y171" s="137"/>
      <c r="Z171" s="137"/>
      <c r="AA171" s="137"/>
      <c r="AB171" s="137"/>
      <c r="AC171" s="137"/>
      <c r="AD171" s="137"/>
      <c r="AE171" s="137"/>
      <c r="AF171" s="137"/>
      <c r="AG171" s="137"/>
      <c r="AH171" s="137"/>
      <c r="AI171" s="137"/>
      <c r="AJ171" s="137"/>
      <c r="AK171" s="137"/>
      <c r="AL171" s="137"/>
      <c r="AM171" s="137"/>
      <c r="AN171" s="137"/>
      <c r="AO171" s="137"/>
      <c r="AP171" s="137"/>
      <c r="AQ171" s="137"/>
      <c r="AR171" s="137"/>
      <c r="AS171" s="137"/>
    </row>
    <row r="172" ht="18.0" customHeight="1">
      <c r="A172" s="137"/>
      <c r="B172" s="137"/>
      <c r="C172" s="137"/>
      <c r="D172" s="137"/>
      <c r="E172" s="137"/>
      <c r="F172" s="137"/>
      <c r="G172" s="137"/>
      <c r="H172" s="139"/>
      <c r="I172" s="137"/>
      <c r="J172" s="137"/>
      <c r="K172" s="137"/>
      <c r="L172" s="137"/>
      <c r="M172" s="137"/>
      <c r="N172" s="137"/>
      <c r="O172" s="137"/>
      <c r="P172" s="137"/>
      <c r="Q172" s="140"/>
      <c r="R172" s="137"/>
      <c r="S172" s="137"/>
      <c r="T172" s="137"/>
      <c r="U172" s="137"/>
      <c r="V172" s="137"/>
      <c r="W172" s="137"/>
      <c r="X172" s="137"/>
      <c r="Y172" s="137"/>
      <c r="Z172" s="137"/>
      <c r="AA172" s="137"/>
      <c r="AB172" s="137"/>
      <c r="AC172" s="137"/>
      <c r="AD172" s="137"/>
      <c r="AE172" s="137"/>
      <c r="AF172" s="137"/>
      <c r="AG172" s="137"/>
      <c r="AH172" s="137"/>
      <c r="AI172" s="137"/>
      <c r="AJ172" s="137"/>
      <c r="AK172" s="137"/>
      <c r="AL172" s="137"/>
      <c r="AM172" s="137"/>
      <c r="AN172" s="137"/>
      <c r="AO172" s="137"/>
      <c r="AP172" s="137"/>
      <c r="AQ172" s="137"/>
      <c r="AR172" s="137"/>
      <c r="AS172" s="137"/>
    </row>
    <row r="173" ht="18.0" customHeight="1">
      <c r="A173" s="137"/>
      <c r="B173" s="137"/>
      <c r="C173" s="137"/>
      <c r="D173" s="137"/>
      <c r="E173" s="137"/>
      <c r="F173" s="137"/>
      <c r="G173" s="137"/>
      <c r="H173" s="139"/>
      <c r="I173" s="137"/>
      <c r="J173" s="137"/>
      <c r="K173" s="137"/>
      <c r="L173" s="137"/>
      <c r="M173" s="137"/>
      <c r="N173" s="137"/>
      <c r="O173" s="137"/>
      <c r="P173" s="137"/>
      <c r="Q173" s="140"/>
      <c r="R173" s="137"/>
      <c r="S173" s="137"/>
      <c r="T173" s="137"/>
      <c r="U173" s="137"/>
      <c r="V173" s="137"/>
      <c r="W173" s="137"/>
      <c r="X173" s="137"/>
      <c r="Y173" s="137"/>
      <c r="Z173" s="137"/>
      <c r="AA173" s="137"/>
      <c r="AB173" s="137"/>
      <c r="AC173" s="137"/>
      <c r="AD173" s="137"/>
      <c r="AE173" s="137"/>
      <c r="AF173" s="137"/>
      <c r="AG173" s="137"/>
      <c r="AH173" s="137"/>
      <c r="AI173" s="137"/>
      <c r="AJ173" s="137"/>
      <c r="AK173" s="137"/>
      <c r="AL173" s="137"/>
      <c r="AM173" s="137"/>
      <c r="AN173" s="137"/>
      <c r="AO173" s="137"/>
      <c r="AP173" s="137"/>
      <c r="AQ173" s="137"/>
      <c r="AR173" s="137"/>
      <c r="AS173" s="137"/>
    </row>
    <row r="174" ht="18.0" customHeight="1">
      <c r="A174" s="137"/>
      <c r="B174" s="137"/>
      <c r="C174" s="137"/>
      <c r="D174" s="137"/>
      <c r="E174" s="137"/>
      <c r="F174" s="137"/>
      <c r="G174" s="137"/>
      <c r="H174" s="139"/>
      <c r="I174" s="137"/>
      <c r="J174" s="137"/>
      <c r="K174" s="137"/>
      <c r="L174" s="137"/>
      <c r="M174" s="137"/>
      <c r="N174" s="137"/>
      <c r="O174" s="137"/>
      <c r="P174" s="137"/>
      <c r="Q174" s="140"/>
      <c r="R174" s="137"/>
      <c r="S174" s="137"/>
      <c r="T174" s="137"/>
      <c r="U174" s="137"/>
      <c r="V174" s="137"/>
      <c r="W174" s="137"/>
      <c r="X174" s="137"/>
      <c r="Y174" s="137"/>
      <c r="Z174" s="137"/>
      <c r="AA174" s="137"/>
      <c r="AB174" s="137"/>
      <c r="AC174" s="137"/>
      <c r="AD174" s="137"/>
      <c r="AE174" s="137"/>
      <c r="AF174" s="137"/>
      <c r="AG174" s="137"/>
      <c r="AH174" s="137"/>
      <c r="AI174" s="137"/>
      <c r="AJ174" s="137"/>
      <c r="AK174" s="137"/>
      <c r="AL174" s="137"/>
      <c r="AM174" s="137"/>
      <c r="AN174" s="137"/>
      <c r="AO174" s="137"/>
      <c r="AP174" s="137"/>
      <c r="AQ174" s="137"/>
      <c r="AR174" s="137"/>
      <c r="AS174" s="137"/>
    </row>
    <row r="175" ht="18.0" customHeight="1">
      <c r="A175" s="137"/>
      <c r="B175" s="137"/>
      <c r="C175" s="137"/>
      <c r="D175" s="137"/>
      <c r="E175" s="137"/>
      <c r="F175" s="137"/>
      <c r="G175" s="137"/>
      <c r="H175" s="139"/>
      <c r="I175" s="137"/>
      <c r="J175" s="137"/>
      <c r="K175" s="137"/>
      <c r="L175" s="137"/>
      <c r="M175" s="137"/>
      <c r="N175" s="137"/>
      <c r="O175" s="137"/>
      <c r="P175" s="137"/>
      <c r="Q175" s="140"/>
      <c r="R175" s="137"/>
      <c r="S175" s="137"/>
      <c r="T175" s="137"/>
      <c r="U175" s="137"/>
      <c r="V175" s="137"/>
      <c r="W175" s="137"/>
      <c r="X175" s="137"/>
      <c r="Y175" s="137"/>
      <c r="Z175" s="137"/>
      <c r="AA175" s="137"/>
      <c r="AB175" s="137"/>
      <c r="AC175" s="137"/>
      <c r="AD175" s="137"/>
      <c r="AE175" s="137"/>
      <c r="AF175" s="137"/>
      <c r="AG175" s="137"/>
      <c r="AH175" s="137"/>
      <c r="AI175" s="137"/>
      <c r="AJ175" s="137"/>
      <c r="AK175" s="137"/>
      <c r="AL175" s="137"/>
      <c r="AM175" s="137"/>
      <c r="AN175" s="137"/>
      <c r="AO175" s="137"/>
      <c r="AP175" s="137"/>
      <c r="AQ175" s="137"/>
      <c r="AR175" s="137"/>
      <c r="AS175" s="137"/>
    </row>
    <row r="176" ht="18.0" customHeight="1">
      <c r="A176" s="137"/>
      <c r="B176" s="137"/>
      <c r="C176" s="137"/>
      <c r="D176" s="137"/>
      <c r="E176" s="137"/>
      <c r="F176" s="137"/>
      <c r="G176" s="137"/>
      <c r="H176" s="139"/>
      <c r="I176" s="137"/>
      <c r="J176" s="137"/>
      <c r="K176" s="137"/>
      <c r="L176" s="137"/>
      <c r="M176" s="137"/>
      <c r="N176" s="137"/>
      <c r="O176" s="137"/>
      <c r="P176" s="137"/>
      <c r="Q176" s="140"/>
      <c r="R176" s="137"/>
      <c r="S176" s="137"/>
      <c r="T176" s="137"/>
      <c r="U176" s="137"/>
      <c r="V176" s="137"/>
      <c r="W176" s="137"/>
      <c r="X176" s="137"/>
      <c r="Y176" s="137"/>
      <c r="Z176" s="137"/>
      <c r="AA176" s="137"/>
      <c r="AB176" s="137"/>
      <c r="AC176" s="137"/>
      <c r="AD176" s="137"/>
      <c r="AE176" s="137"/>
      <c r="AF176" s="137"/>
      <c r="AG176" s="137"/>
      <c r="AH176" s="137"/>
      <c r="AI176" s="137"/>
      <c r="AJ176" s="137"/>
      <c r="AK176" s="137"/>
      <c r="AL176" s="137"/>
      <c r="AM176" s="137"/>
      <c r="AN176" s="137"/>
      <c r="AO176" s="137"/>
      <c r="AP176" s="137"/>
      <c r="AQ176" s="137"/>
      <c r="AR176" s="137"/>
      <c r="AS176" s="137"/>
    </row>
    <row r="177" ht="18.0" customHeight="1">
      <c r="A177" s="137"/>
      <c r="B177" s="137"/>
      <c r="C177" s="137"/>
      <c r="D177" s="137"/>
      <c r="E177" s="137"/>
      <c r="F177" s="137"/>
      <c r="G177" s="137"/>
      <c r="H177" s="139"/>
      <c r="I177" s="137"/>
      <c r="J177" s="137"/>
      <c r="K177" s="137"/>
      <c r="L177" s="137"/>
      <c r="M177" s="137"/>
      <c r="N177" s="137"/>
      <c r="O177" s="137"/>
      <c r="P177" s="137"/>
      <c r="Q177" s="140"/>
      <c r="R177" s="137"/>
      <c r="S177" s="137"/>
      <c r="T177" s="137"/>
      <c r="U177" s="137"/>
      <c r="V177" s="137"/>
      <c r="W177" s="137"/>
      <c r="X177" s="137"/>
      <c r="Y177" s="137"/>
      <c r="Z177" s="137"/>
      <c r="AA177" s="137"/>
      <c r="AB177" s="137"/>
      <c r="AC177" s="137"/>
      <c r="AD177" s="137"/>
      <c r="AE177" s="137"/>
      <c r="AF177" s="137"/>
      <c r="AG177" s="137"/>
      <c r="AH177" s="137"/>
      <c r="AI177" s="137"/>
      <c r="AJ177" s="137"/>
      <c r="AK177" s="137"/>
      <c r="AL177" s="137"/>
      <c r="AM177" s="137"/>
      <c r="AN177" s="137"/>
      <c r="AO177" s="137"/>
      <c r="AP177" s="137"/>
      <c r="AQ177" s="137"/>
      <c r="AR177" s="137"/>
      <c r="AS177" s="137"/>
    </row>
    <row r="178" ht="18.0" customHeight="1">
      <c r="A178" s="137"/>
      <c r="B178" s="137"/>
      <c r="C178" s="137"/>
      <c r="D178" s="137"/>
      <c r="E178" s="137"/>
      <c r="F178" s="137"/>
      <c r="G178" s="137"/>
      <c r="H178" s="139"/>
      <c r="I178" s="137"/>
      <c r="J178" s="137"/>
      <c r="K178" s="137"/>
      <c r="L178" s="137"/>
      <c r="M178" s="137"/>
      <c r="N178" s="137"/>
      <c r="O178" s="137"/>
      <c r="P178" s="137"/>
      <c r="Q178" s="140"/>
      <c r="R178" s="137"/>
      <c r="S178" s="137"/>
      <c r="T178" s="137"/>
      <c r="U178" s="137"/>
      <c r="V178" s="137"/>
      <c r="W178" s="137"/>
      <c r="X178" s="137"/>
      <c r="Y178" s="137"/>
      <c r="Z178" s="137"/>
      <c r="AA178" s="137"/>
      <c r="AB178" s="137"/>
      <c r="AC178" s="137"/>
      <c r="AD178" s="137"/>
      <c r="AE178" s="137"/>
      <c r="AF178" s="137"/>
      <c r="AG178" s="137"/>
      <c r="AH178" s="137"/>
      <c r="AI178" s="137"/>
      <c r="AJ178" s="137"/>
      <c r="AK178" s="137"/>
      <c r="AL178" s="137"/>
      <c r="AM178" s="137"/>
      <c r="AN178" s="137"/>
      <c r="AO178" s="137"/>
      <c r="AP178" s="137"/>
      <c r="AQ178" s="137"/>
      <c r="AR178" s="137"/>
      <c r="AS178" s="137"/>
    </row>
    <row r="179" ht="18.0" customHeight="1">
      <c r="A179" s="137"/>
      <c r="B179" s="137"/>
      <c r="C179" s="137"/>
      <c r="D179" s="137"/>
      <c r="E179" s="137"/>
      <c r="F179" s="137"/>
      <c r="G179" s="137"/>
      <c r="H179" s="139"/>
      <c r="I179" s="137"/>
      <c r="J179" s="137"/>
      <c r="K179" s="137"/>
      <c r="L179" s="137"/>
      <c r="M179" s="137"/>
      <c r="N179" s="137"/>
      <c r="O179" s="137"/>
      <c r="P179" s="137"/>
      <c r="Q179" s="140"/>
      <c r="R179" s="137"/>
      <c r="S179" s="137"/>
      <c r="T179" s="137"/>
      <c r="U179" s="137"/>
      <c r="V179" s="137"/>
      <c r="W179" s="137"/>
      <c r="X179" s="137"/>
      <c r="Y179" s="137"/>
      <c r="Z179" s="137"/>
      <c r="AA179" s="137"/>
      <c r="AB179" s="137"/>
      <c r="AC179" s="137"/>
      <c r="AD179" s="137"/>
      <c r="AE179" s="137"/>
      <c r="AF179" s="137"/>
      <c r="AG179" s="137"/>
      <c r="AH179" s="137"/>
      <c r="AI179" s="137"/>
      <c r="AJ179" s="137"/>
      <c r="AK179" s="137"/>
      <c r="AL179" s="137"/>
      <c r="AM179" s="137"/>
      <c r="AN179" s="137"/>
      <c r="AO179" s="137"/>
      <c r="AP179" s="137"/>
      <c r="AQ179" s="137"/>
      <c r="AR179" s="137"/>
      <c r="AS179" s="137"/>
    </row>
    <row r="180" ht="18.0" customHeight="1">
      <c r="A180" s="137"/>
      <c r="B180" s="137"/>
      <c r="C180" s="137"/>
      <c r="D180" s="137"/>
      <c r="E180" s="137"/>
      <c r="F180" s="137"/>
      <c r="G180" s="137"/>
      <c r="H180" s="139"/>
      <c r="I180" s="137"/>
      <c r="J180" s="137"/>
      <c r="K180" s="137"/>
      <c r="L180" s="137"/>
      <c r="M180" s="137"/>
      <c r="N180" s="137"/>
      <c r="O180" s="137"/>
      <c r="P180" s="137"/>
      <c r="Q180" s="140"/>
      <c r="R180" s="137"/>
      <c r="S180" s="137"/>
      <c r="T180" s="137"/>
      <c r="U180" s="137"/>
      <c r="V180" s="137"/>
      <c r="W180" s="137"/>
      <c r="X180" s="137"/>
      <c r="Y180" s="137"/>
      <c r="Z180" s="137"/>
      <c r="AA180" s="137"/>
      <c r="AB180" s="137"/>
      <c r="AC180" s="137"/>
      <c r="AD180" s="137"/>
      <c r="AE180" s="137"/>
      <c r="AF180" s="137"/>
      <c r="AG180" s="137"/>
      <c r="AH180" s="137"/>
      <c r="AI180" s="137"/>
      <c r="AJ180" s="137"/>
      <c r="AK180" s="137"/>
      <c r="AL180" s="137"/>
      <c r="AM180" s="137"/>
      <c r="AN180" s="137"/>
      <c r="AO180" s="137"/>
      <c r="AP180" s="137"/>
      <c r="AQ180" s="137"/>
      <c r="AR180" s="137"/>
      <c r="AS180" s="137"/>
    </row>
    <row r="181" ht="18.0" customHeight="1">
      <c r="A181" s="137"/>
      <c r="B181" s="137"/>
      <c r="C181" s="137"/>
      <c r="D181" s="137"/>
      <c r="E181" s="137"/>
      <c r="F181" s="137"/>
      <c r="G181" s="137"/>
      <c r="H181" s="139"/>
      <c r="I181" s="137"/>
      <c r="J181" s="137"/>
      <c r="K181" s="137"/>
      <c r="L181" s="137"/>
      <c r="M181" s="137"/>
      <c r="N181" s="137"/>
      <c r="O181" s="137"/>
      <c r="P181" s="137"/>
      <c r="Q181" s="140"/>
      <c r="R181" s="137"/>
      <c r="S181" s="137"/>
      <c r="T181" s="137"/>
      <c r="U181" s="137"/>
      <c r="V181" s="137"/>
      <c r="W181" s="137"/>
      <c r="X181" s="137"/>
      <c r="Y181" s="137"/>
      <c r="Z181" s="137"/>
      <c r="AA181" s="137"/>
      <c r="AB181" s="137"/>
      <c r="AC181" s="137"/>
      <c r="AD181" s="137"/>
      <c r="AE181" s="137"/>
      <c r="AF181" s="137"/>
      <c r="AG181" s="137"/>
      <c r="AH181" s="137"/>
      <c r="AI181" s="137"/>
      <c r="AJ181" s="137"/>
      <c r="AK181" s="137"/>
      <c r="AL181" s="137"/>
      <c r="AM181" s="137"/>
      <c r="AN181" s="137"/>
      <c r="AO181" s="137"/>
      <c r="AP181" s="137"/>
      <c r="AQ181" s="137"/>
      <c r="AR181" s="137"/>
      <c r="AS181" s="137"/>
    </row>
    <row r="182" ht="18.0" customHeight="1">
      <c r="A182" s="137"/>
      <c r="B182" s="137"/>
      <c r="C182" s="137"/>
      <c r="D182" s="137"/>
      <c r="E182" s="137"/>
      <c r="F182" s="137"/>
      <c r="G182" s="137"/>
      <c r="H182" s="139"/>
      <c r="I182" s="137"/>
      <c r="J182" s="137"/>
      <c r="K182" s="137"/>
      <c r="L182" s="137"/>
      <c r="M182" s="137"/>
      <c r="N182" s="137"/>
      <c r="O182" s="137"/>
      <c r="P182" s="137"/>
      <c r="Q182" s="140"/>
      <c r="R182" s="137"/>
      <c r="S182" s="137"/>
      <c r="T182" s="137"/>
      <c r="U182" s="137"/>
      <c r="V182" s="137"/>
      <c r="W182" s="137"/>
      <c r="X182" s="137"/>
      <c r="Y182" s="137"/>
      <c r="Z182" s="137"/>
      <c r="AA182" s="137"/>
      <c r="AB182" s="137"/>
      <c r="AC182" s="137"/>
      <c r="AD182" s="137"/>
      <c r="AE182" s="137"/>
      <c r="AF182" s="137"/>
      <c r="AG182" s="137"/>
      <c r="AH182" s="137"/>
      <c r="AI182" s="137"/>
      <c r="AJ182" s="137"/>
      <c r="AK182" s="137"/>
      <c r="AL182" s="137"/>
      <c r="AM182" s="137"/>
      <c r="AN182" s="137"/>
      <c r="AO182" s="137"/>
      <c r="AP182" s="137"/>
      <c r="AQ182" s="137"/>
      <c r="AR182" s="137"/>
      <c r="AS182" s="137"/>
    </row>
    <row r="183" ht="18.0" customHeight="1">
      <c r="A183" s="137"/>
      <c r="B183" s="137"/>
      <c r="C183" s="137"/>
      <c r="D183" s="137"/>
      <c r="E183" s="137"/>
      <c r="F183" s="137"/>
      <c r="G183" s="137"/>
      <c r="H183" s="139"/>
      <c r="I183" s="137"/>
      <c r="J183" s="137"/>
      <c r="K183" s="137"/>
      <c r="L183" s="137"/>
      <c r="M183" s="137"/>
      <c r="N183" s="137"/>
      <c r="O183" s="137"/>
      <c r="P183" s="137"/>
      <c r="Q183" s="140"/>
      <c r="R183" s="137"/>
      <c r="S183" s="137"/>
      <c r="T183" s="137"/>
      <c r="U183" s="137"/>
      <c r="V183" s="137"/>
      <c r="W183" s="137"/>
      <c r="X183" s="137"/>
      <c r="Y183" s="137"/>
      <c r="Z183" s="137"/>
      <c r="AA183" s="137"/>
      <c r="AB183" s="137"/>
      <c r="AC183" s="137"/>
      <c r="AD183" s="137"/>
      <c r="AE183" s="137"/>
      <c r="AF183" s="137"/>
      <c r="AG183" s="137"/>
      <c r="AH183" s="137"/>
      <c r="AI183" s="137"/>
      <c r="AJ183" s="137"/>
      <c r="AK183" s="137"/>
      <c r="AL183" s="137"/>
      <c r="AM183" s="137"/>
      <c r="AN183" s="137"/>
      <c r="AO183" s="137"/>
      <c r="AP183" s="137"/>
      <c r="AQ183" s="137"/>
      <c r="AR183" s="137"/>
      <c r="AS183" s="137"/>
    </row>
    <row r="184" ht="18.0" customHeight="1">
      <c r="A184" s="137"/>
      <c r="B184" s="137"/>
      <c r="C184" s="137"/>
      <c r="D184" s="137"/>
      <c r="E184" s="137"/>
      <c r="F184" s="137"/>
      <c r="G184" s="137"/>
      <c r="H184" s="139"/>
      <c r="I184" s="137"/>
      <c r="J184" s="137"/>
      <c r="K184" s="137"/>
      <c r="L184" s="137"/>
      <c r="M184" s="137"/>
      <c r="N184" s="137"/>
      <c r="O184" s="137"/>
      <c r="P184" s="137"/>
      <c r="Q184" s="140"/>
      <c r="R184" s="137"/>
      <c r="S184" s="137"/>
      <c r="T184" s="137"/>
      <c r="U184" s="137"/>
      <c r="V184" s="137"/>
      <c r="W184" s="137"/>
      <c r="X184" s="137"/>
      <c r="Y184" s="137"/>
      <c r="Z184" s="137"/>
      <c r="AA184" s="137"/>
      <c r="AB184" s="137"/>
      <c r="AC184" s="137"/>
      <c r="AD184" s="137"/>
      <c r="AE184" s="137"/>
      <c r="AF184" s="137"/>
      <c r="AG184" s="137"/>
      <c r="AH184" s="137"/>
      <c r="AI184" s="137"/>
      <c r="AJ184" s="137"/>
      <c r="AK184" s="137"/>
      <c r="AL184" s="137"/>
      <c r="AM184" s="137"/>
      <c r="AN184" s="137"/>
      <c r="AO184" s="137"/>
      <c r="AP184" s="137"/>
      <c r="AQ184" s="137"/>
      <c r="AR184" s="137"/>
      <c r="AS184" s="137"/>
    </row>
    <row r="185" ht="18.0" customHeight="1">
      <c r="A185" s="137"/>
      <c r="B185" s="137"/>
      <c r="C185" s="137"/>
      <c r="D185" s="137"/>
      <c r="E185" s="137"/>
      <c r="F185" s="137"/>
      <c r="G185" s="137"/>
      <c r="H185" s="139"/>
      <c r="I185" s="137"/>
      <c r="J185" s="137"/>
      <c r="K185" s="137"/>
      <c r="L185" s="137"/>
      <c r="M185" s="137"/>
      <c r="N185" s="137"/>
      <c r="O185" s="137"/>
      <c r="P185" s="137"/>
      <c r="Q185" s="140"/>
      <c r="R185" s="137"/>
      <c r="S185" s="137"/>
      <c r="T185" s="137"/>
      <c r="U185" s="137"/>
      <c r="V185" s="137"/>
      <c r="W185" s="137"/>
      <c r="X185" s="137"/>
      <c r="Y185" s="137"/>
      <c r="Z185" s="137"/>
      <c r="AA185" s="137"/>
      <c r="AB185" s="137"/>
      <c r="AC185" s="137"/>
      <c r="AD185" s="137"/>
      <c r="AE185" s="137"/>
      <c r="AF185" s="137"/>
      <c r="AG185" s="137"/>
      <c r="AH185" s="137"/>
      <c r="AI185" s="137"/>
      <c r="AJ185" s="137"/>
      <c r="AK185" s="137"/>
      <c r="AL185" s="137"/>
      <c r="AM185" s="137"/>
      <c r="AN185" s="137"/>
      <c r="AO185" s="137"/>
      <c r="AP185" s="137"/>
      <c r="AQ185" s="137"/>
      <c r="AR185" s="137"/>
      <c r="AS185" s="137"/>
    </row>
    <row r="186" ht="18.0" customHeight="1">
      <c r="A186" s="137"/>
      <c r="B186" s="137"/>
      <c r="C186" s="137"/>
      <c r="D186" s="137"/>
      <c r="E186" s="137"/>
      <c r="F186" s="137"/>
      <c r="G186" s="137"/>
      <c r="H186" s="139"/>
      <c r="I186" s="137"/>
      <c r="J186" s="137"/>
      <c r="K186" s="137"/>
      <c r="L186" s="137"/>
      <c r="M186" s="137"/>
      <c r="N186" s="137"/>
      <c r="O186" s="137"/>
      <c r="P186" s="137"/>
      <c r="Q186" s="140"/>
      <c r="R186" s="137"/>
      <c r="S186" s="137"/>
      <c r="T186" s="137"/>
      <c r="U186" s="137"/>
      <c r="V186" s="137"/>
      <c r="W186" s="137"/>
      <c r="X186" s="137"/>
      <c r="Y186" s="137"/>
      <c r="Z186" s="137"/>
      <c r="AA186" s="137"/>
      <c r="AB186" s="137"/>
      <c r="AC186" s="137"/>
      <c r="AD186" s="137"/>
      <c r="AE186" s="137"/>
      <c r="AF186" s="137"/>
      <c r="AG186" s="137"/>
      <c r="AH186" s="137"/>
      <c r="AI186" s="137"/>
      <c r="AJ186" s="137"/>
      <c r="AK186" s="137"/>
      <c r="AL186" s="137"/>
      <c r="AM186" s="137"/>
      <c r="AN186" s="137"/>
      <c r="AO186" s="137"/>
      <c r="AP186" s="137"/>
      <c r="AQ186" s="137"/>
      <c r="AR186" s="137"/>
      <c r="AS186" s="137"/>
    </row>
    <row r="187" ht="18.0" customHeight="1">
      <c r="A187" s="137"/>
      <c r="B187" s="137"/>
      <c r="C187" s="137"/>
      <c r="D187" s="137"/>
      <c r="E187" s="137"/>
      <c r="F187" s="137"/>
      <c r="G187" s="137"/>
      <c r="H187" s="139"/>
      <c r="I187" s="137"/>
      <c r="J187" s="137"/>
      <c r="K187" s="137"/>
      <c r="L187" s="137"/>
      <c r="M187" s="137"/>
      <c r="N187" s="137"/>
      <c r="O187" s="137"/>
      <c r="P187" s="137"/>
      <c r="Q187" s="140"/>
      <c r="R187" s="137"/>
      <c r="S187" s="137"/>
      <c r="T187" s="137"/>
      <c r="U187" s="137"/>
      <c r="V187" s="137"/>
      <c r="W187" s="137"/>
      <c r="X187" s="137"/>
      <c r="Y187" s="137"/>
      <c r="Z187" s="137"/>
      <c r="AA187" s="137"/>
      <c r="AB187" s="137"/>
      <c r="AC187" s="137"/>
      <c r="AD187" s="137"/>
      <c r="AE187" s="137"/>
      <c r="AF187" s="137"/>
      <c r="AG187" s="137"/>
      <c r="AH187" s="137"/>
      <c r="AI187" s="137"/>
      <c r="AJ187" s="137"/>
      <c r="AK187" s="137"/>
      <c r="AL187" s="137"/>
      <c r="AM187" s="137"/>
      <c r="AN187" s="137"/>
      <c r="AO187" s="137"/>
      <c r="AP187" s="137"/>
      <c r="AQ187" s="137"/>
      <c r="AR187" s="137"/>
      <c r="AS187" s="137"/>
    </row>
    <row r="188" ht="18.0" customHeight="1">
      <c r="A188" s="137"/>
      <c r="B188" s="137"/>
      <c r="C188" s="137"/>
      <c r="D188" s="137"/>
      <c r="E188" s="137"/>
      <c r="F188" s="137"/>
      <c r="G188" s="137"/>
      <c r="H188" s="139"/>
      <c r="I188" s="137"/>
      <c r="J188" s="137"/>
      <c r="K188" s="137"/>
      <c r="L188" s="137"/>
      <c r="M188" s="137"/>
      <c r="N188" s="137"/>
      <c r="O188" s="137"/>
      <c r="P188" s="137"/>
      <c r="Q188" s="140"/>
      <c r="R188" s="137"/>
      <c r="S188" s="137"/>
      <c r="T188" s="137"/>
      <c r="U188" s="137"/>
      <c r="V188" s="137"/>
      <c r="W188" s="137"/>
      <c r="X188" s="137"/>
      <c r="Y188" s="137"/>
      <c r="Z188" s="137"/>
      <c r="AA188" s="137"/>
      <c r="AB188" s="137"/>
      <c r="AC188" s="137"/>
      <c r="AD188" s="137"/>
      <c r="AE188" s="137"/>
      <c r="AF188" s="137"/>
      <c r="AG188" s="137"/>
      <c r="AH188" s="137"/>
      <c r="AI188" s="137"/>
      <c r="AJ188" s="137"/>
      <c r="AK188" s="137"/>
      <c r="AL188" s="137"/>
      <c r="AM188" s="137"/>
      <c r="AN188" s="137"/>
      <c r="AO188" s="137"/>
      <c r="AP188" s="137"/>
      <c r="AQ188" s="137"/>
      <c r="AR188" s="137"/>
      <c r="AS188" s="137"/>
    </row>
    <row r="189" ht="18.0" customHeight="1">
      <c r="A189" s="137"/>
      <c r="B189" s="137"/>
      <c r="C189" s="137"/>
      <c r="D189" s="137"/>
      <c r="E189" s="137"/>
      <c r="F189" s="137"/>
      <c r="G189" s="137"/>
      <c r="H189" s="139"/>
      <c r="I189" s="137"/>
      <c r="J189" s="137"/>
      <c r="K189" s="137"/>
      <c r="L189" s="137"/>
      <c r="M189" s="137"/>
      <c r="N189" s="137"/>
      <c r="O189" s="137"/>
      <c r="P189" s="137"/>
      <c r="Q189" s="140"/>
      <c r="R189" s="137"/>
      <c r="S189" s="137"/>
      <c r="T189" s="137"/>
      <c r="U189" s="137"/>
      <c r="V189" s="137"/>
      <c r="W189" s="137"/>
      <c r="X189" s="137"/>
      <c r="Y189" s="137"/>
      <c r="Z189" s="137"/>
      <c r="AA189" s="137"/>
      <c r="AB189" s="137"/>
      <c r="AC189" s="137"/>
      <c r="AD189" s="137"/>
      <c r="AE189" s="137"/>
      <c r="AF189" s="137"/>
      <c r="AG189" s="137"/>
      <c r="AH189" s="137"/>
      <c r="AI189" s="137"/>
      <c r="AJ189" s="137"/>
      <c r="AK189" s="137"/>
      <c r="AL189" s="137"/>
      <c r="AM189" s="137"/>
      <c r="AN189" s="137"/>
      <c r="AO189" s="137"/>
      <c r="AP189" s="137"/>
      <c r="AQ189" s="137"/>
      <c r="AR189" s="137"/>
      <c r="AS189" s="137"/>
    </row>
    <row r="190" ht="18.0" customHeight="1">
      <c r="A190" s="137"/>
      <c r="B190" s="137"/>
      <c r="C190" s="137"/>
      <c r="D190" s="137"/>
      <c r="E190" s="137"/>
      <c r="F190" s="137"/>
      <c r="G190" s="137"/>
      <c r="H190" s="139"/>
      <c r="I190" s="137"/>
      <c r="J190" s="137"/>
      <c r="K190" s="137"/>
      <c r="L190" s="137"/>
      <c r="M190" s="137"/>
      <c r="N190" s="137"/>
      <c r="O190" s="137"/>
      <c r="P190" s="137"/>
      <c r="Q190" s="140"/>
      <c r="R190" s="137"/>
      <c r="S190" s="137"/>
      <c r="T190" s="137"/>
      <c r="U190" s="137"/>
      <c r="V190" s="137"/>
      <c r="W190" s="137"/>
      <c r="X190" s="137"/>
      <c r="Y190" s="137"/>
      <c r="Z190" s="137"/>
      <c r="AA190" s="137"/>
      <c r="AB190" s="137"/>
      <c r="AC190" s="137"/>
      <c r="AD190" s="137"/>
      <c r="AE190" s="137"/>
      <c r="AF190" s="137"/>
      <c r="AG190" s="137"/>
      <c r="AH190" s="137"/>
      <c r="AI190" s="137"/>
      <c r="AJ190" s="137"/>
      <c r="AK190" s="137"/>
      <c r="AL190" s="137"/>
      <c r="AM190" s="137"/>
      <c r="AN190" s="137"/>
      <c r="AO190" s="137"/>
      <c r="AP190" s="137"/>
      <c r="AQ190" s="137"/>
      <c r="AR190" s="137"/>
      <c r="AS190" s="137"/>
    </row>
    <row r="191" ht="18.0" customHeight="1">
      <c r="A191" s="137"/>
      <c r="B191" s="137"/>
      <c r="C191" s="137"/>
      <c r="D191" s="137"/>
      <c r="E191" s="137"/>
      <c r="F191" s="137"/>
      <c r="G191" s="137"/>
      <c r="H191" s="139"/>
      <c r="I191" s="137"/>
      <c r="J191" s="137"/>
      <c r="K191" s="137"/>
      <c r="L191" s="137"/>
      <c r="M191" s="137"/>
      <c r="N191" s="137"/>
      <c r="O191" s="137"/>
      <c r="P191" s="137"/>
      <c r="Q191" s="140"/>
      <c r="R191" s="137"/>
      <c r="S191" s="137"/>
      <c r="T191" s="137"/>
      <c r="U191" s="137"/>
      <c r="V191" s="137"/>
      <c r="W191" s="137"/>
      <c r="X191" s="137"/>
      <c r="Y191" s="137"/>
      <c r="Z191" s="137"/>
      <c r="AA191" s="137"/>
      <c r="AB191" s="137"/>
      <c r="AC191" s="137"/>
      <c r="AD191" s="137"/>
      <c r="AE191" s="137"/>
      <c r="AF191" s="137"/>
      <c r="AG191" s="137"/>
      <c r="AH191" s="137"/>
      <c r="AI191" s="137"/>
      <c r="AJ191" s="137"/>
      <c r="AK191" s="137"/>
      <c r="AL191" s="137"/>
      <c r="AM191" s="137"/>
      <c r="AN191" s="137"/>
      <c r="AO191" s="137"/>
      <c r="AP191" s="137"/>
      <c r="AQ191" s="137"/>
      <c r="AR191" s="137"/>
      <c r="AS191" s="137"/>
    </row>
    <row r="192" ht="18.0" customHeight="1">
      <c r="A192" s="137"/>
      <c r="B192" s="137"/>
      <c r="C192" s="137"/>
      <c r="D192" s="137"/>
      <c r="E192" s="137"/>
      <c r="F192" s="137"/>
      <c r="G192" s="137"/>
      <c r="H192" s="139"/>
      <c r="I192" s="137"/>
      <c r="J192" s="137"/>
      <c r="K192" s="137"/>
      <c r="L192" s="137"/>
      <c r="M192" s="137"/>
      <c r="N192" s="137"/>
      <c r="O192" s="137"/>
      <c r="P192" s="137"/>
      <c r="Q192" s="140"/>
      <c r="R192" s="137"/>
      <c r="S192" s="137"/>
      <c r="T192" s="137"/>
      <c r="U192" s="137"/>
      <c r="V192" s="137"/>
      <c r="W192" s="137"/>
      <c r="X192" s="137"/>
      <c r="Y192" s="137"/>
      <c r="Z192" s="137"/>
      <c r="AA192" s="137"/>
      <c r="AB192" s="137"/>
      <c r="AC192" s="137"/>
      <c r="AD192" s="137"/>
      <c r="AE192" s="137"/>
      <c r="AF192" s="137"/>
      <c r="AG192" s="137"/>
      <c r="AH192" s="137"/>
      <c r="AI192" s="137"/>
      <c r="AJ192" s="137"/>
      <c r="AK192" s="137"/>
      <c r="AL192" s="137"/>
      <c r="AM192" s="137"/>
      <c r="AN192" s="137"/>
      <c r="AO192" s="137"/>
      <c r="AP192" s="137"/>
      <c r="AQ192" s="137"/>
      <c r="AR192" s="137"/>
      <c r="AS192" s="137"/>
    </row>
    <row r="193" ht="18.0" customHeight="1">
      <c r="A193" s="137"/>
      <c r="B193" s="137"/>
      <c r="C193" s="137"/>
      <c r="D193" s="137"/>
      <c r="E193" s="137"/>
      <c r="F193" s="137"/>
      <c r="G193" s="137"/>
      <c r="H193" s="139"/>
      <c r="I193" s="137"/>
      <c r="J193" s="137"/>
      <c r="K193" s="137"/>
      <c r="L193" s="137"/>
      <c r="M193" s="137"/>
      <c r="N193" s="137"/>
      <c r="O193" s="137"/>
      <c r="P193" s="137"/>
      <c r="Q193" s="140"/>
      <c r="R193" s="137"/>
      <c r="S193" s="137"/>
      <c r="T193" s="137"/>
      <c r="U193" s="137"/>
      <c r="V193" s="137"/>
      <c r="W193" s="137"/>
      <c r="X193" s="137"/>
      <c r="Y193" s="137"/>
      <c r="Z193" s="137"/>
      <c r="AA193" s="137"/>
      <c r="AB193" s="137"/>
      <c r="AC193" s="137"/>
      <c r="AD193" s="137"/>
      <c r="AE193" s="137"/>
      <c r="AF193" s="137"/>
      <c r="AG193" s="137"/>
      <c r="AH193" s="137"/>
      <c r="AI193" s="137"/>
      <c r="AJ193" s="137"/>
      <c r="AK193" s="137"/>
      <c r="AL193" s="137"/>
      <c r="AM193" s="137"/>
      <c r="AN193" s="137"/>
      <c r="AO193" s="137"/>
      <c r="AP193" s="137"/>
      <c r="AQ193" s="137"/>
      <c r="AR193" s="137"/>
      <c r="AS193" s="137"/>
    </row>
    <row r="194" ht="18.0" customHeight="1">
      <c r="A194" s="137"/>
      <c r="B194" s="137"/>
      <c r="C194" s="137"/>
      <c r="D194" s="137"/>
      <c r="E194" s="137"/>
      <c r="F194" s="137"/>
      <c r="G194" s="137"/>
      <c r="H194" s="139"/>
      <c r="I194" s="137"/>
      <c r="J194" s="137"/>
      <c r="K194" s="137"/>
      <c r="L194" s="137"/>
      <c r="M194" s="137"/>
      <c r="N194" s="137"/>
      <c r="O194" s="137"/>
      <c r="P194" s="137"/>
      <c r="Q194" s="140"/>
      <c r="R194" s="137"/>
      <c r="S194" s="137"/>
      <c r="T194" s="137"/>
      <c r="U194" s="137"/>
      <c r="V194" s="137"/>
      <c r="W194" s="137"/>
      <c r="X194" s="137"/>
      <c r="Y194" s="137"/>
      <c r="Z194" s="137"/>
      <c r="AA194" s="137"/>
      <c r="AB194" s="137"/>
      <c r="AC194" s="137"/>
      <c r="AD194" s="137"/>
      <c r="AE194" s="137"/>
      <c r="AF194" s="137"/>
      <c r="AG194" s="137"/>
      <c r="AH194" s="137"/>
      <c r="AI194" s="137"/>
      <c r="AJ194" s="137"/>
      <c r="AK194" s="137"/>
      <c r="AL194" s="137"/>
      <c r="AM194" s="137"/>
      <c r="AN194" s="137"/>
      <c r="AO194" s="137"/>
      <c r="AP194" s="137"/>
      <c r="AQ194" s="137"/>
      <c r="AR194" s="137"/>
      <c r="AS194" s="137"/>
    </row>
    <row r="195" ht="18.0" customHeight="1">
      <c r="A195" s="137"/>
      <c r="B195" s="137"/>
      <c r="C195" s="137"/>
      <c r="D195" s="137"/>
      <c r="E195" s="137"/>
      <c r="F195" s="137"/>
      <c r="G195" s="137"/>
      <c r="H195" s="139"/>
      <c r="I195" s="137"/>
      <c r="J195" s="137"/>
      <c r="K195" s="137"/>
      <c r="L195" s="137"/>
      <c r="M195" s="137"/>
      <c r="N195" s="137"/>
      <c r="O195" s="137"/>
      <c r="P195" s="137"/>
      <c r="Q195" s="140"/>
      <c r="R195" s="137"/>
      <c r="S195" s="137"/>
      <c r="T195" s="137"/>
      <c r="U195" s="137"/>
      <c r="V195" s="137"/>
      <c r="W195" s="137"/>
      <c r="X195" s="137"/>
      <c r="Y195" s="137"/>
      <c r="Z195" s="137"/>
      <c r="AA195" s="137"/>
      <c r="AB195" s="137"/>
      <c r="AC195" s="137"/>
      <c r="AD195" s="137"/>
      <c r="AE195" s="137"/>
      <c r="AF195" s="137"/>
      <c r="AG195" s="137"/>
      <c r="AH195" s="137"/>
      <c r="AI195" s="137"/>
      <c r="AJ195" s="137"/>
      <c r="AK195" s="137"/>
      <c r="AL195" s="137"/>
      <c r="AM195" s="137"/>
      <c r="AN195" s="137"/>
      <c r="AO195" s="137"/>
      <c r="AP195" s="137"/>
      <c r="AQ195" s="137"/>
      <c r="AR195" s="137"/>
      <c r="AS195" s="137"/>
    </row>
    <row r="196" ht="18.0" customHeight="1">
      <c r="A196" s="137"/>
      <c r="B196" s="137"/>
      <c r="C196" s="137"/>
      <c r="D196" s="137"/>
      <c r="E196" s="137"/>
      <c r="F196" s="137"/>
      <c r="G196" s="137"/>
      <c r="H196" s="139"/>
      <c r="I196" s="137"/>
      <c r="J196" s="137"/>
      <c r="K196" s="137"/>
      <c r="L196" s="137"/>
      <c r="M196" s="137"/>
      <c r="N196" s="137"/>
      <c r="O196" s="137"/>
      <c r="P196" s="137"/>
      <c r="Q196" s="140"/>
      <c r="R196" s="137"/>
      <c r="S196" s="137"/>
      <c r="T196" s="137"/>
      <c r="U196" s="137"/>
      <c r="V196" s="137"/>
      <c r="W196" s="137"/>
      <c r="X196" s="137"/>
      <c r="Y196" s="137"/>
      <c r="Z196" s="137"/>
      <c r="AA196" s="137"/>
      <c r="AB196" s="137"/>
      <c r="AC196" s="137"/>
      <c r="AD196" s="137"/>
      <c r="AE196" s="137"/>
      <c r="AF196" s="137"/>
      <c r="AG196" s="137"/>
      <c r="AH196" s="137"/>
      <c r="AI196" s="137"/>
      <c r="AJ196" s="137"/>
      <c r="AK196" s="137"/>
      <c r="AL196" s="137"/>
      <c r="AM196" s="137"/>
      <c r="AN196" s="137"/>
      <c r="AO196" s="137"/>
      <c r="AP196" s="137"/>
      <c r="AQ196" s="137"/>
      <c r="AR196" s="137"/>
      <c r="AS196" s="137"/>
    </row>
    <row r="197" ht="18.0" customHeight="1">
      <c r="A197" s="137"/>
      <c r="B197" s="137"/>
      <c r="C197" s="137"/>
      <c r="D197" s="137"/>
      <c r="E197" s="137"/>
      <c r="F197" s="137"/>
      <c r="G197" s="137"/>
      <c r="H197" s="139"/>
      <c r="I197" s="137"/>
      <c r="J197" s="137"/>
      <c r="K197" s="137"/>
      <c r="L197" s="137"/>
      <c r="M197" s="137"/>
      <c r="N197" s="137"/>
      <c r="O197" s="137"/>
      <c r="P197" s="137"/>
      <c r="Q197" s="140"/>
      <c r="R197" s="137"/>
      <c r="S197" s="137"/>
      <c r="T197" s="137"/>
      <c r="U197" s="137"/>
      <c r="V197" s="137"/>
      <c r="W197" s="137"/>
      <c r="X197" s="137"/>
      <c r="Y197" s="137"/>
      <c r="Z197" s="137"/>
      <c r="AA197" s="137"/>
      <c r="AB197" s="137"/>
      <c r="AC197" s="137"/>
      <c r="AD197" s="137"/>
      <c r="AE197" s="137"/>
      <c r="AF197" s="137"/>
      <c r="AG197" s="137"/>
      <c r="AH197" s="137"/>
      <c r="AI197" s="137"/>
      <c r="AJ197" s="137"/>
      <c r="AK197" s="137"/>
      <c r="AL197" s="137"/>
      <c r="AM197" s="137"/>
      <c r="AN197" s="137"/>
      <c r="AO197" s="137"/>
      <c r="AP197" s="137"/>
      <c r="AQ197" s="137"/>
      <c r="AR197" s="137"/>
      <c r="AS197" s="137"/>
    </row>
    <row r="198" ht="18.0" customHeight="1">
      <c r="A198" s="137"/>
      <c r="B198" s="137"/>
      <c r="C198" s="137"/>
      <c r="D198" s="137"/>
      <c r="E198" s="137"/>
      <c r="F198" s="137"/>
      <c r="G198" s="137"/>
      <c r="H198" s="139"/>
      <c r="I198" s="137"/>
      <c r="J198" s="137"/>
      <c r="K198" s="137"/>
      <c r="L198" s="137"/>
      <c r="M198" s="137"/>
      <c r="N198" s="137"/>
      <c r="O198" s="137"/>
      <c r="P198" s="137"/>
      <c r="Q198" s="140"/>
      <c r="R198" s="137"/>
      <c r="S198" s="137"/>
      <c r="T198" s="137"/>
      <c r="U198" s="137"/>
      <c r="V198" s="137"/>
      <c r="W198" s="137"/>
      <c r="X198" s="137"/>
      <c r="Y198" s="137"/>
      <c r="Z198" s="137"/>
      <c r="AA198" s="137"/>
      <c r="AB198" s="137"/>
      <c r="AC198" s="137"/>
      <c r="AD198" s="137"/>
      <c r="AE198" s="137"/>
      <c r="AF198" s="137"/>
      <c r="AG198" s="137"/>
      <c r="AH198" s="137"/>
      <c r="AI198" s="137"/>
      <c r="AJ198" s="137"/>
      <c r="AK198" s="137"/>
      <c r="AL198" s="137"/>
      <c r="AM198" s="137"/>
      <c r="AN198" s="137"/>
      <c r="AO198" s="137"/>
      <c r="AP198" s="137"/>
      <c r="AQ198" s="137"/>
      <c r="AR198" s="137"/>
      <c r="AS198" s="137"/>
    </row>
    <row r="199" ht="18.0" customHeight="1">
      <c r="A199" s="137"/>
      <c r="B199" s="137"/>
      <c r="C199" s="137"/>
      <c r="D199" s="137"/>
      <c r="E199" s="137"/>
      <c r="F199" s="137"/>
      <c r="G199" s="137"/>
      <c r="H199" s="139"/>
      <c r="I199" s="137"/>
      <c r="J199" s="137"/>
      <c r="K199" s="137"/>
      <c r="L199" s="137"/>
      <c r="M199" s="137"/>
      <c r="N199" s="137"/>
      <c r="O199" s="137"/>
      <c r="P199" s="137"/>
      <c r="Q199" s="140"/>
      <c r="R199" s="137"/>
      <c r="S199" s="137"/>
      <c r="T199" s="137"/>
      <c r="U199" s="137"/>
      <c r="V199" s="137"/>
      <c r="W199" s="137"/>
      <c r="X199" s="137"/>
      <c r="Y199" s="137"/>
      <c r="Z199" s="137"/>
      <c r="AA199" s="137"/>
      <c r="AB199" s="137"/>
      <c r="AC199" s="137"/>
      <c r="AD199" s="137"/>
      <c r="AE199" s="137"/>
      <c r="AF199" s="137"/>
      <c r="AG199" s="137"/>
      <c r="AH199" s="137"/>
      <c r="AI199" s="137"/>
      <c r="AJ199" s="137"/>
      <c r="AK199" s="137"/>
      <c r="AL199" s="137"/>
      <c r="AM199" s="137"/>
      <c r="AN199" s="137"/>
      <c r="AO199" s="137"/>
      <c r="AP199" s="137"/>
      <c r="AQ199" s="137"/>
      <c r="AR199" s="137"/>
      <c r="AS199" s="137"/>
    </row>
    <row r="200" ht="18.0" customHeight="1">
      <c r="A200" s="137"/>
      <c r="B200" s="137"/>
      <c r="C200" s="137"/>
      <c r="D200" s="137"/>
      <c r="E200" s="137"/>
      <c r="F200" s="137"/>
      <c r="G200" s="137"/>
      <c r="H200" s="139"/>
      <c r="I200" s="137"/>
      <c r="J200" s="137"/>
      <c r="K200" s="137"/>
      <c r="L200" s="137"/>
      <c r="M200" s="137"/>
      <c r="N200" s="137"/>
      <c r="O200" s="137"/>
      <c r="P200" s="137"/>
      <c r="Q200" s="140"/>
      <c r="R200" s="137"/>
      <c r="S200" s="137"/>
      <c r="T200" s="137"/>
      <c r="U200" s="137"/>
      <c r="V200" s="137"/>
      <c r="W200" s="137"/>
      <c r="X200" s="137"/>
      <c r="Y200" s="137"/>
      <c r="Z200" s="137"/>
      <c r="AA200" s="137"/>
      <c r="AB200" s="137"/>
      <c r="AC200" s="137"/>
      <c r="AD200" s="137"/>
      <c r="AE200" s="137"/>
      <c r="AF200" s="137"/>
      <c r="AG200" s="137"/>
      <c r="AH200" s="137"/>
      <c r="AI200" s="137"/>
      <c r="AJ200" s="137"/>
      <c r="AK200" s="137"/>
      <c r="AL200" s="137"/>
      <c r="AM200" s="137"/>
      <c r="AN200" s="137"/>
      <c r="AO200" s="137"/>
      <c r="AP200" s="137"/>
      <c r="AQ200" s="137"/>
      <c r="AR200" s="137"/>
      <c r="AS200" s="137"/>
    </row>
    <row r="201" ht="18.0" customHeight="1">
      <c r="A201" s="137"/>
      <c r="B201" s="137"/>
      <c r="C201" s="137"/>
      <c r="D201" s="137"/>
      <c r="E201" s="137"/>
      <c r="F201" s="137"/>
      <c r="G201" s="137"/>
      <c r="H201" s="139"/>
      <c r="I201" s="137"/>
      <c r="J201" s="137"/>
      <c r="K201" s="137"/>
      <c r="L201" s="137"/>
      <c r="M201" s="137"/>
      <c r="N201" s="137"/>
      <c r="O201" s="137"/>
      <c r="P201" s="137"/>
      <c r="Q201" s="140"/>
      <c r="R201" s="137"/>
      <c r="S201" s="137"/>
      <c r="T201" s="137"/>
      <c r="U201" s="137"/>
      <c r="V201" s="137"/>
      <c r="W201" s="137"/>
      <c r="X201" s="137"/>
      <c r="Y201" s="137"/>
      <c r="Z201" s="137"/>
      <c r="AA201" s="137"/>
      <c r="AB201" s="137"/>
      <c r="AC201" s="137"/>
      <c r="AD201" s="137"/>
      <c r="AE201" s="137"/>
      <c r="AF201" s="137"/>
      <c r="AG201" s="137"/>
      <c r="AH201" s="137"/>
      <c r="AI201" s="137"/>
      <c r="AJ201" s="137"/>
      <c r="AK201" s="137"/>
      <c r="AL201" s="137"/>
      <c r="AM201" s="137"/>
      <c r="AN201" s="137"/>
      <c r="AO201" s="137"/>
      <c r="AP201" s="137"/>
      <c r="AQ201" s="137"/>
      <c r="AR201" s="137"/>
      <c r="AS201" s="137"/>
    </row>
    <row r="202" ht="18.0" customHeight="1">
      <c r="A202" s="137"/>
      <c r="B202" s="137"/>
      <c r="C202" s="137"/>
      <c r="D202" s="137"/>
      <c r="E202" s="137"/>
      <c r="F202" s="137"/>
      <c r="G202" s="137"/>
      <c r="H202" s="139"/>
      <c r="I202" s="137"/>
      <c r="J202" s="137"/>
      <c r="K202" s="137"/>
      <c r="L202" s="137"/>
      <c r="M202" s="137"/>
      <c r="N202" s="137"/>
      <c r="O202" s="137"/>
      <c r="P202" s="137"/>
      <c r="Q202" s="140"/>
      <c r="R202" s="137"/>
      <c r="S202" s="137"/>
      <c r="T202" s="137"/>
      <c r="U202" s="137"/>
      <c r="V202" s="137"/>
      <c r="W202" s="137"/>
      <c r="X202" s="137"/>
      <c r="Y202" s="137"/>
      <c r="Z202" s="137"/>
      <c r="AA202" s="137"/>
      <c r="AB202" s="137"/>
      <c r="AC202" s="137"/>
      <c r="AD202" s="137"/>
      <c r="AE202" s="137"/>
      <c r="AF202" s="137"/>
      <c r="AG202" s="137"/>
      <c r="AH202" s="137"/>
      <c r="AI202" s="137"/>
      <c r="AJ202" s="137"/>
      <c r="AK202" s="137"/>
      <c r="AL202" s="137"/>
      <c r="AM202" s="137"/>
      <c r="AN202" s="137"/>
      <c r="AO202" s="137"/>
      <c r="AP202" s="137"/>
      <c r="AQ202" s="137"/>
      <c r="AR202" s="137"/>
      <c r="AS202" s="137"/>
    </row>
    <row r="203" ht="18.0" customHeight="1">
      <c r="A203" s="137"/>
      <c r="B203" s="137"/>
      <c r="C203" s="137"/>
      <c r="D203" s="137"/>
      <c r="E203" s="137"/>
      <c r="F203" s="137"/>
      <c r="G203" s="137"/>
      <c r="H203" s="139"/>
      <c r="I203" s="137"/>
      <c r="J203" s="137"/>
      <c r="K203" s="137"/>
      <c r="L203" s="137"/>
      <c r="M203" s="137"/>
      <c r="N203" s="137"/>
      <c r="O203" s="137"/>
      <c r="P203" s="137"/>
      <c r="Q203" s="140"/>
      <c r="R203" s="137"/>
      <c r="S203" s="137"/>
      <c r="T203" s="137"/>
      <c r="U203" s="137"/>
      <c r="V203" s="137"/>
      <c r="W203" s="137"/>
      <c r="X203" s="137"/>
      <c r="Y203" s="137"/>
      <c r="Z203" s="137"/>
      <c r="AA203" s="137"/>
      <c r="AB203" s="137"/>
      <c r="AC203" s="137"/>
      <c r="AD203" s="137"/>
      <c r="AE203" s="137"/>
      <c r="AF203" s="137"/>
      <c r="AG203" s="137"/>
      <c r="AH203" s="137"/>
      <c r="AI203" s="137"/>
      <c r="AJ203" s="137"/>
      <c r="AK203" s="137"/>
      <c r="AL203" s="137"/>
      <c r="AM203" s="137"/>
      <c r="AN203" s="137"/>
      <c r="AO203" s="137"/>
      <c r="AP203" s="137"/>
      <c r="AQ203" s="137"/>
      <c r="AR203" s="137"/>
      <c r="AS203" s="137"/>
    </row>
    <row r="204" ht="18.0" customHeight="1">
      <c r="A204" s="137"/>
      <c r="B204" s="137"/>
      <c r="C204" s="137"/>
      <c r="D204" s="137"/>
      <c r="E204" s="137"/>
      <c r="F204" s="137"/>
      <c r="G204" s="137"/>
      <c r="H204" s="139"/>
      <c r="I204" s="137"/>
      <c r="J204" s="137"/>
      <c r="K204" s="137"/>
      <c r="L204" s="137"/>
      <c r="M204" s="137"/>
      <c r="N204" s="137"/>
      <c r="O204" s="137"/>
      <c r="P204" s="137"/>
      <c r="Q204" s="140"/>
      <c r="R204" s="137"/>
      <c r="S204" s="137"/>
      <c r="T204" s="137"/>
      <c r="U204" s="137"/>
      <c r="V204" s="137"/>
      <c r="W204" s="137"/>
      <c r="X204" s="137"/>
      <c r="Y204" s="137"/>
      <c r="Z204" s="137"/>
      <c r="AA204" s="137"/>
      <c r="AB204" s="137"/>
      <c r="AC204" s="137"/>
      <c r="AD204" s="137"/>
      <c r="AE204" s="137"/>
      <c r="AF204" s="137"/>
      <c r="AG204" s="137"/>
      <c r="AH204" s="137"/>
      <c r="AI204" s="137"/>
      <c r="AJ204" s="137"/>
      <c r="AK204" s="137"/>
      <c r="AL204" s="137"/>
      <c r="AM204" s="137"/>
      <c r="AN204" s="137"/>
      <c r="AO204" s="137"/>
      <c r="AP204" s="137"/>
      <c r="AQ204" s="137"/>
      <c r="AR204" s="137"/>
      <c r="AS204" s="137"/>
    </row>
    <row r="205" ht="18.0" customHeight="1">
      <c r="A205" s="137"/>
      <c r="B205" s="137"/>
      <c r="C205" s="137"/>
      <c r="D205" s="137"/>
      <c r="E205" s="137"/>
      <c r="F205" s="137"/>
      <c r="G205" s="137"/>
      <c r="H205" s="139"/>
      <c r="I205" s="137"/>
      <c r="J205" s="137"/>
      <c r="K205" s="137"/>
      <c r="L205" s="137"/>
      <c r="M205" s="137"/>
      <c r="N205" s="137"/>
      <c r="O205" s="137"/>
      <c r="P205" s="137"/>
      <c r="Q205" s="140"/>
      <c r="R205" s="137"/>
      <c r="S205" s="137"/>
      <c r="T205" s="137"/>
      <c r="U205" s="137"/>
      <c r="V205" s="137"/>
      <c r="W205" s="137"/>
      <c r="X205" s="137"/>
      <c r="Y205" s="137"/>
      <c r="Z205" s="137"/>
      <c r="AA205" s="137"/>
      <c r="AB205" s="137"/>
      <c r="AC205" s="137"/>
      <c r="AD205" s="137"/>
      <c r="AE205" s="137"/>
      <c r="AF205" s="137"/>
      <c r="AG205" s="137"/>
      <c r="AH205" s="137"/>
      <c r="AI205" s="137"/>
      <c r="AJ205" s="137"/>
      <c r="AK205" s="137"/>
      <c r="AL205" s="137"/>
      <c r="AM205" s="137"/>
      <c r="AN205" s="137"/>
      <c r="AO205" s="137"/>
      <c r="AP205" s="137"/>
      <c r="AQ205" s="137"/>
      <c r="AR205" s="137"/>
      <c r="AS205" s="137"/>
    </row>
    <row r="206" ht="18.0" customHeight="1">
      <c r="A206" s="137"/>
      <c r="B206" s="137"/>
      <c r="C206" s="137"/>
      <c r="D206" s="137"/>
      <c r="E206" s="137"/>
      <c r="F206" s="137"/>
      <c r="G206" s="137"/>
      <c r="H206" s="139"/>
      <c r="I206" s="137"/>
      <c r="J206" s="137"/>
      <c r="K206" s="137"/>
      <c r="L206" s="137"/>
      <c r="M206" s="137"/>
      <c r="N206" s="137"/>
      <c r="O206" s="137"/>
      <c r="P206" s="137"/>
      <c r="Q206" s="140"/>
      <c r="R206" s="137"/>
      <c r="S206" s="137"/>
      <c r="T206" s="137"/>
      <c r="U206" s="137"/>
      <c r="V206" s="137"/>
      <c r="W206" s="137"/>
      <c r="X206" s="137"/>
      <c r="Y206" s="137"/>
      <c r="Z206" s="137"/>
      <c r="AA206" s="137"/>
      <c r="AB206" s="137"/>
      <c r="AC206" s="137"/>
      <c r="AD206" s="137"/>
      <c r="AE206" s="137"/>
      <c r="AF206" s="137"/>
      <c r="AG206" s="137"/>
      <c r="AH206" s="137"/>
      <c r="AI206" s="137"/>
      <c r="AJ206" s="137"/>
      <c r="AK206" s="137"/>
      <c r="AL206" s="137"/>
      <c r="AM206" s="137"/>
      <c r="AN206" s="137"/>
      <c r="AO206" s="137"/>
      <c r="AP206" s="137"/>
      <c r="AQ206" s="137"/>
      <c r="AR206" s="137"/>
      <c r="AS206" s="137"/>
    </row>
    <row r="207" ht="18.0" customHeight="1">
      <c r="A207" s="137"/>
      <c r="B207" s="137"/>
      <c r="C207" s="137"/>
      <c r="D207" s="137"/>
      <c r="E207" s="137"/>
      <c r="F207" s="137"/>
      <c r="G207" s="137"/>
      <c r="H207" s="139"/>
      <c r="I207" s="137"/>
      <c r="J207" s="137"/>
      <c r="K207" s="137"/>
      <c r="L207" s="137"/>
      <c r="M207" s="137"/>
      <c r="N207" s="137"/>
      <c r="O207" s="137"/>
      <c r="P207" s="137"/>
      <c r="Q207" s="140"/>
      <c r="R207" s="137"/>
      <c r="S207" s="137"/>
      <c r="T207" s="137"/>
      <c r="U207" s="137"/>
      <c r="V207" s="137"/>
      <c r="W207" s="137"/>
      <c r="X207" s="137"/>
      <c r="Y207" s="137"/>
      <c r="Z207" s="137"/>
      <c r="AA207" s="137"/>
      <c r="AB207" s="137"/>
      <c r="AC207" s="137"/>
      <c r="AD207" s="137"/>
      <c r="AE207" s="137"/>
      <c r="AF207" s="137"/>
      <c r="AG207" s="137"/>
      <c r="AH207" s="137"/>
      <c r="AI207" s="137"/>
      <c r="AJ207" s="137"/>
      <c r="AK207" s="137"/>
      <c r="AL207" s="137"/>
      <c r="AM207" s="137"/>
      <c r="AN207" s="137"/>
      <c r="AO207" s="137"/>
      <c r="AP207" s="137"/>
      <c r="AQ207" s="137"/>
      <c r="AR207" s="137"/>
      <c r="AS207" s="137"/>
    </row>
    <row r="208" ht="18.0" customHeight="1">
      <c r="A208" s="137"/>
      <c r="B208" s="137"/>
      <c r="C208" s="137"/>
      <c r="D208" s="137"/>
      <c r="E208" s="137"/>
      <c r="F208" s="137"/>
      <c r="G208" s="137"/>
      <c r="H208" s="139"/>
      <c r="I208" s="137"/>
      <c r="J208" s="137"/>
      <c r="K208" s="137"/>
      <c r="L208" s="137"/>
      <c r="M208" s="137"/>
      <c r="N208" s="137"/>
      <c r="O208" s="137"/>
      <c r="P208" s="137"/>
      <c r="Q208" s="140"/>
      <c r="R208" s="137"/>
      <c r="S208" s="137"/>
      <c r="T208" s="137"/>
      <c r="U208" s="137"/>
      <c r="V208" s="137"/>
      <c r="W208" s="137"/>
      <c r="X208" s="137"/>
      <c r="Y208" s="137"/>
      <c r="Z208" s="137"/>
      <c r="AA208" s="137"/>
      <c r="AB208" s="137"/>
      <c r="AC208" s="137"/>
      <c r="AD208" s="137"/>
      <c r="AE208" s="137"/>
      <c r="AF208" s="137"/>
      <c r="AG208" s="137"/>
      <c r="AH208" s="137"/>
      <c r="AI208" s="137"/>
      <c r="AJ208" s="137"/>
      <c r="AK208" s="137"/>
      <c r="AL208" s="137"/>
      <c r="AM208" s="137"/>
      <c r="AN208" s="137"/>
      <c r="AO208" s="137"/>
      <c r="AP208" s="137"/>
      <c r="AQ208" s="137"/>
      <c r="AR208" s="137"/>
      <c r="AS208" s="137"/>
    </row>
    <row r="209" ht="18.0" customHeight="1">
      <c r="A209" s="137"/>
      <c r="B209" s="137"/>
      <c r="C209" s="137"/>
      <c r="D209" s="137"/>
      <c r="E209" s="137"/>
      <c r="F209" s="137"/>
      <c r="G209" s="137"/>
      <c r="H209" s="139"/>
      <c r="I209" s="137"/>
      <c r="J209" s="137"/>
      <c r="K209" s="137"/>
      <c r="L209" s="137"/>
      <c r="M209" s="137"/>
      <c r="N209" s="137"/>
      <c r="O209" s="137"/>
      <c r="P209" s="137"/>
      <c r="Q209" s="140"/>
      <c r="R209" s="137"/>
      <c r="S209" s="137"/>
      <c r="T209" s="137"/>
      <c r="U209" s="137"/>
      <c r="V209" s="137"/>
      <c r="W209" s="137"/>
      <c r="X209" s="137"/>
      <c r="Y209" s="137"/>
      <c r="Z209" s="137"/>
      <c r="AA209" s="137"/>
      <c r="AB209" s="137"/>
      <c r="AC209" s="137"/>
      <c r="AD209" s="137"/>
      <c r="AE209" s="137"/>
      <c r="AF209" s="137"/>
      <c r="AG209" s="137"/>
      <c r="AH209" s="137"/>
      <c r="AI209" s="137"/>
      <c r="AJ209" s="137"/>
      <c r="AK209" s="137"/>
      <c r="AL209" s="137"/>
      <c r="AM209" s="137"/>
      <c r="AN209" s="137"/>
      <c r="AO209" s="137"/>
      <c r="AP209" s="137"/>
      <c r="AQ209" s="137"/>
      <c r="AR209" s="137"/>
      <c r="AS209" s="137"/>
    </row>
    <row r="210" ht="18.0" customHeight="1">
      <c r="A210" s="137"/>
      <c r="B210" s="137"/>
      <c r="C210" s="137"/>
      <c r="D210" s="137"/>
      <c r="E210" s="137"/>
      <c r="F210" s="137"/>
      <c r="G210" s="137"/>
      <c r="H210" s="139"/>
      <c r="I210" s="137"/>
      <c r="J210" s="137"/>
      <c r="K210" s="137"/>
      <c r="L210" s="137"/>
      <c r="M210" s="137"/>
      <c r="N210" s="137"/>
      <c r="O210" s="137"/>
      <c r="P210" s="137"/>
      <c r="Q210" s="140"/>
      <c r="R210" s="137"/>
      <c r="S210" s="137"/>
      <c r="T210" s="137"/>
      <c r="U210" s="137"/>
      <c r="V210" s="137"/>
      <c r="W210" s="137"/>
      <c r="X210" s="137"/>
      <c r="Y210" s="137"/>
      <c r="Z210" s="137"/>
      <c r="AA210" s="137"/>
      <c r="AB210" s="137"/>
      <c r="AC210" s="137"/>
      <c r="AD210" s="137"/>
      <c r="AE210" s="137"/>
      <c r="AF210" s="137"/>
      <c r="AG210" s="137"/>
      <c r="AH210" s="137"/>
      <c r="AI210" s="137"/>
      <c r="AJ210" s="137"/>
      <c r="AK210" s="137"/>
      <c r="AL210" s="137"/>
      <c r="AM210" s="137"/>
      <c r="AN210" s="137"/>
      <c r="AO210" s="137"/>
      <c r="AP210" s="137"/>
      <c r="AQ210" s="137"/>
      <c r="AR210" s="137"/>
      <c r="AS210" s="137"/>
    </row>
    <row r="211" ht="18.0" customHeight="1">
      <c r="A211" s="137"/>
      <c r="B211" s="137"/>
      <c r="C211" s="137"/>
      <c r="D211" s="137"/>
      <c r="E211" s="137"/>
      <c r="F211" s="137"/>
      <c r="G211" s="137"/>
      <c r="H211" s="139"/>
      <c r="I211" s="137"/>
      <c r="J211" s="137"/>
      <c r="K211" s="137"/>
      <c r="L211" s="137"/>
      <c r="M211" s="137"/>
      <c r="N211" s="137"/>
      <c r="O211" s="137"/>
      <c r="P211" s="137"/>
      <c r="Q211" s="140"/>
      <c r="R211" s="137"/>
      <c r="S211" s="137"/>
      <c r="T211" s="137"/>
      <c r="U211" s="137"/>
      <c r="V211" s="137"/>
      <c r="W211" s="137"/>
      <c r="X211" s="137"/>
      <c r="Y211" s="137"/>
      <c r="Z211" s="137"/>
      <c r="AA211" s="137"/>
      <c r="AB211" s="137"/>
      <c r="AC211" s="137"/>
      <c r="AD211" s="137"/>
      <c r="AE211" s="137"/>
      <c r="AF211" s="137"/>
      <c r="AG211" s="137"/>
      <c r="AH211" s="137"/>
      <c r="AI211" s="137"/>
      <c r="AJ211" s="137"/>
      <c r="AK211" s="137"/>
      <c r="AL211" s="137"/>
      <c r="AM211" s="137"/>
      <c r="AN211" s="137"/>
      <c r="AO211" s="137"/>
      <c r="AP211" s="137"/>
      <c r="AQ211" s="137"/>
      <c r="AR211" s="137"/>
      <c r="AS211" s="137"/>
    </row>
    <row r="212" ht="18.0" customHeight="1">
      <c r="A212" s="137"/>
      <c r="B212" s="137"/>
      <c r="C212" s="137"/>
      <c r="D212" s="137"/>
      <c r="E212" s="137"/>
      <c r="F212" s="137"/>
      <c r="G212" s="137"/>
      <c r="H212" s="139"/>
      <c r="I212" s="137"/>
      <c r="J212" s="137"/>
      <c r="K212" s="137"/>
      <c r="L212" s="137"/>
      <c r="M212" s="137"/>
      <c r="N212" s="137"/>
      <c r="O212" s="137"/>
      <c r="P212" s="137"/>
      <c r="Q212" s="140"/>
      <c r="R212" s="137"/>
      <c r="S212" s="137"/>
      <c r="T212" s="137"/>
      <c r="U212" s="137"/>
      <c r="V212" s="137"/>
      <c r="W212" s="137"/>
      <c r="X212" s="137"/>
      <c r="Y212" s="137"/>
      <c r="Z212" s="137"/>
      <c r="AA212" s="137"/>
      <c r="AB212" s="137"/>
      <c r="AC212" s="137"/>
      <c r="AD212" s="137"/>
      <c r="AE212" s="137"/>
      <c r="AF212" s="137"/>
      <c r="AG212" s="137"/>
      <c r="AH212" s="137"/>
      <c r="AI212" s="137"/>
      <c r="AJ212" s="137"/>
      <c r="AK212" s="137"/>
      <c r="AL212" s="137"/>
      <c r="AM212" s="137"/>
      <c r="AN212" s="137"/>
      <c r="AO212" s="137"/>
      <c r="AP212" s="137"/>
      <c r="AQ212" s="137"/>
      <c r="AR212" s="137"/>
      <c r="AS212" s="137"/>
    </row>
    <row r="213" ht="18.0" customHeight="1">
      <c r="A213" s="137"/>
      <c r="B213" s="137"/>
      <c r="C213" s="137"/>
      <c r="D213" s="137"/>
      <c r="E213" s="137"/>
      <c r="F213" s="137"/>
      <c r="G213" s="137"/>
      <c r="H213" s="139"/>
      <c r="I213" s="137"/>
      <c r="J213" s="137"/>
      <c r="K213" s="137"/>
      <c r="L213" s="137"/>
      <c r="M213" s="137"/>
      <c r="N213" s="137"/>
      <c r="O213" s="137"/>
      <c r="P213" s="137"/>
      <c r="Q213" s="140"/>
      <c r="R213" s="137"/>
      <c r="S213" s="137"/>
      <c r="T213" s="137"/>
      <c r="U213" s="137"/>
      <c r="V213" s="137"/>
      <c r="W213" s="137"/>
      <c r="X213" s="137"/>
      <c r="Y213" s="137"/>
      <c r="Z213" s="137"/>
      <c r="AA213" s="137"/>
      <c r="AB213" s="137"/>
      <c r="AC213" s="137"/>
      <c r="AD213" s="137"/>
      <c r="AE213" s="137"/>
      <c r="AF213" s="137"/>
      <c r="AG213" s="137"/>
      <c r="AH213" s="137"/>
      <c r="AI213" s="137"/>
      <c r="AJ213" s="137"/>
      <c r="AK213" s="137"/>
      <c r="AL213" s="137"/>
      <c r="AM213" s="137"/>
      <c r="AN213" s="137"/>
      <c r="AO213" s="137"/>
      <c r="AP213" s="137"/>
      <c r="AQ213" s="137"/>
      <c r="AR213" s="137"/>
      <c r="AS213" s="137"/>
    </row>
    <row r="214" ht="18.0" customHeight="1">
      <c r="A214" s="137"/>
      <c r="B214" s="137"/>
      <c r="C214" s="137"/>
      <c r="D214" s="137"/>
      <c r="E214" s="137"/>
      <c r="F214" s="137"/>
      <c r="G214" s="137"/>
      <c r="H214" s="139"/>
      <c r="I214" s="137"/>
      <c r="J214" s="137"/>
      <c r="K214" s="137"/>
      <c r="L214" s="137"/>
      <c r="M214" s="137"/>
      <c r="N214" s="137"/>
      <c r="O214" s="137"/>
      <c r="P214" s="137"/>
      <c r="Q214" s="140"/>
      <c r="R214" s="137"/>
      <c r="S214" s="137"/>
      <c r="T214" s="137"/>
      <c r="U214" s="137"/>
      <c r="V214" s="137"/>
      <c r="W214" s="137"/>
      <c r="X214" s="137"/>
      <c r="Y214" s="137"/>
      <c r="Z214" s="137"/>
      <c r="AA214" s="137"/>
      <c r="AB214" s="137"/>
      <c r="AC214" s="137"/>
      <c r="AD214" s="137"/>
      <c r="AE214" s="137"/>
      <c r="AF214" s="137"/>
      <c r="AG214" s="137"/>
      <c r="AH214" s="137"/>
      <c r="AI214" s="137"/>
      <c r="AJ214" s="137"/>
      <c r="AK214" s="137"/>
      <c r="AL214" s="137"/>
      <c r="AM214" s="137"/>
      <c r="AN214" s="137"/>
      <c r="AO214" s="137"/>
      <c r="AP214" s="137"/>
      <c r="AQ214" s="137"/>
      <c r="AR214" s="137"/>
      <c r="AS214" s="137"/>
    </row>
    <row r="215" ht="18.0" customHeight="1">
      <c r="A215" s="137"/>
      <c r="B215" s="137"/>
      <c r="C215" s="137"/>
      <c r="D215" s="137"/>
      <c r="E215" s="137"/>
      <c r="F215" s="137"/>
      <c r="G215" s="137"/>
      <c r="H215" s="139"/>
      <c r="I215" s="137"/>
      <c r="J215" s="137"/>
      <c r="K215" s="137"/>
      <c r="L215" s="137"/>
      <c r="M215" s="137"/>
      <c r="N215" s="137"/>
      <c r="O215" s="137"/>
      <c r="P215" s="137"/>
      <c r="Q215" s="140"/>
      <c r="R215" s="137"/>
      <c r="S215" s="137"/>
      <c r="T215" s="137"/>
      <c r="U215" s="137"/>
      <c r="V215" s="137"/>
      <c r="W215" s="137"/>
      <c r="X215" s="137"/>
      <c r="Y215" s="137"/>
      <c r="Z215" s="137"/>
      <c r="AA215" s="137"/>
      <c r="AB215" s="137"/>
      <c r="AC215" s="137"/>
      <c r="AD215" s="137"/>
      <c r="AE215" s="137"/>
      <c r="AF215" s="137"/>
      <c r="AG215" s="137"/>
      <c r="AH215" s="137"/>
      <c r="AI215" s="137"/>
      <c r="AJ215" s="137"/>
      <c r="AK215" s="137"/>
      <c r="AL215" s="137"/>
      <c r="AM215" s="137"/>
      <c r="AN215" s="137"/>
      <c r="AO215" s="137"/>
      <c r="AP215" s="137"/>
      <c r="AQ215" s="137"/>
      <c r="AR215" s="137"/>
      <c r="AS215" s="137"/>
    </row>
    <row r="216" ht="18.0" customHeight="1">
      <c r="A216" s="137"/>
      <c r="B216" s="137"/>
      <c r="C216" s="137"/>
      <c r="D216" s="137"/>
      <c r="E216" s="137"/>
      <c r="F216" s="137"/>
      <c r="G216" s="137"/>
      <c r="H216" s="139"/>
      <c r="I216" s="137"/>
      <c r="J216" s="137"/>
      <c r="K216" s="137"/>
      <c r="L216" s="137"/>
      <c r="M216" s="137"/>
      <c r="N216" s="137"/>
      <c r="O216" s="137"/>
      <c r="P216" s="137"/>
      <c r="Q216" s="140"/>
      <c r="R216" s="137"/>
      <c r="S216" s="137"/>
      <c r="T216" s="137"/>
      <c r="U216" s="137"/>
      <c r="V216" s="137"/>
      <c r="W216" s="137"/>
      <c r="X216" s="137"/>
      <c r="Y216" s="137"/>
      <c r="Z216" s="137"/>
      <c r="AA216" s="137"/>
      <c r="AB216" s="137"/>
      <c r="AC216" s="137"/>
      <c r="AD216" s="137"/>
      <c r="AE216" s="137"/>
      <c r="AF216" s="137"/>
      <c r="AG216" s="137"/>
      <c r="AH216" s="137"/>
      <c r="AI216" s="137"/>
      <c r="AJ216" s="137"/>
      <c r="AK216" s="137"/>
      <c r="AL216" s="137"/>
      <c r="AM216" s="137"/>
      <c r="AN216" s="137"/>
      <c r="AO216" s="137"/>
      <c r="AP216" s="137"/>
      <c r="AQ216" s="137"/>
      <c r="AR216" s="137"/>
      <c r="AS216" s="137"/>
    </row>
    <row r="217" ht="18.0" customHeight="1">
      <c r="A217" s="137"/>
      <c r="B217" s="137"/>
      <c r="C217" s="137"/>
      <c r="D217" s="137"/>
      <c r="E217" s="137"/>
      <c r="F217" s="137"/>
      <c r="G217" s="137"/>
      <c r="H217" s="139"/>
      <c r="I217" s="137"/>
      <c r="J217" s="137"/>
      <c r="K217" s="137"/>
      <c r="L217" s="137"/>
      <c r="M217" s="137"/>
      <c r="N217" s="137"/>
      <c r="O217" s="137"/>
      <c r="P217" s="137"/>
      <c r="Q217" s="140"/>
      <c r="R217" s="137"/>
      <c r="S217" s="137"/>
      <c r="T217" s="137"/>
      <c r="U217" s="137"/>
      <c r="V217" s="137"/>
      <c r="W217" s="137"/>
      <c r="X217" s="137"/>
      <c r="Y217" s="137"/>
      <c r="Z217" s="137"/>
      <c r="AA217" s="137"/>
      <c r="AB217" s="137"/>
      <c r="AC217" s="137"/>
      <c r="AD217" s="137"/>
      <c r="AE217" s="137"/>
      <c r="AF217" s="137"/>
      <c r="AG217" s="137"/>
      <c r="AH217" s="137"/>
      <c r="AI217" s="137"/>
      <c r="AJ217" s="137"/>
      <c r="AK217" s="137"/>
      <c r="AL217" s="137"/>
      <c r="AM217" s="137"/>
      <c r="AN217" s="137"/>
      <c r="AO217" s="137"/>
      <c r="AP217" s="137"/>
      <c r="AQ217" s="137"/>
      <c r="AR217" s="137"/>
      <c r="AS217" s="137"/>
    </row>
    <row r="218" ht="18.0" customHeight="1">
      <c r="A218" s="137"/>
      <c r="B218" s="137"/>
      <c r="C218" s="137"/>
      <c r="D218" s="137"/>
      <c r="E218" s="137"/>
      <c r="F218" s="137"/>
      <c r="G218" s="137"/>
      <c r="H218" s="139"/>
      <c r="I218" s="137"/>
      <c r="J218" s="137"/>
      <c r="K218" s="137"/>
      <c r="L218" s="137"/>
      <c r="M218" s="137"/>
      <c r="N218" s="137"/>
      <c r="O218" s="137"/>
      <c r="P218" s="137"/>
      <c r="Q218" s="140"/>
      <c r="R218" s="137"/>
      <c r="S218" s="137"/>
      <c r="T218" s="137"/>
      <c r="U218" s="137"/>
      <c r="V218" s="137"/>
      <c r="W218" s="137"/>
      <c r="X218" s="137"/>
      <c r="Y218" s="137"/>
      <c r="Z218" s="137"/>
      <c r="AA218" s="137"/>
      <c r="AB218" s="137"/>
      <c r="AC218" s="137"/>
      <c r="AD218" s="137"/>
      <c r="AE218" s="137"/>
      <c r="AF218" s="137"/>
      <c r="AG218" s="137"/>
      <c r="AH218" s="137"/>
      <c r="AI218" s="137"/>
      <c r="AJ218" s="137"/>
      <c r="AK218" s="137"/>
      <c r="AL218" s="137"/>
      <c r="AM218" s="137"/>
      <c r="AN218" s="137"/>
      <c r="AO218" s="137"/>
      <c r="AP218" s="137"/>
      <c r="AQ218" s="137"/>
      <c r="AR218" s="137"/>
      <c r="AS218" s="137"/>
    </row>
    <row r="219" ht="18.0" customHeight="1">
      <c r="A219" s="137"/>
      <c r="B219" s="137"/>
      <c r="C219" s="137"/>
      <c r="D219" s="137"/>
      <c r="E219" s="137"/>
      <c r="F219" s="137"/>
      <c r="G219" s="137"/>
      <c r="H219" s="139"/>
      <c r="I219" s="137"/>
      <c r="J219" s="137"/>
      <c r="K219" s="137"/>
      <c r="L219" s="137"/>
      <c r="M219" s="137"/>
      <c r="N219" s="137"/>
      <c r="O219" s="137"/>
      <c r="P219" s="137"/>
      <c r="Q219" s="140"/>
      <c r="R219" s="137"/>
      <c r="S219" s="137"/>
      <c r="T219" s="137"/>
      <c r="U219" s="137"/>
      <c r="V219" s="137"/>
      <c r="W219" s="137"/>
      <c r="X219" s="137"/>
      <c r="Y219" s="137"/>
      <c r="Z219" s="137"/>
      <c r="AA219" s="137"/>
      <c r="AB219" s="137"/>
      <c r="AC219" s="137"/>
      <c r="AD219" s="137"/>
      <c r="AE219" s="137"/>
      <c r="AF219" s="137"/>
      <c r="AG219" s="137"/>
      <c r="AH219" s="137"/>
      <c r="AI219" s="137"/>
      <c r="AJ219" s="137"/>
      <c r="AK219" s="137"/>
      <c r="AL219" s="137"/>
      <c r="AM219" s="137"/>
      <c r="AN219" s="137"/>
      <c r="AO219" s="137"/>
      <c r="AP219" s="137"/>
      <c r="AQ219" s="137"/>
      <c r="AR219" s="137"/>
      <c r="AS219" s="137"/>
    </row>
    <row r="220" ht="18.0" customHeight="1">
      <c r="A220" s="137"/>
      <c r="B220" s="137"/>
      <c r="C220" s="137"/>
      <c r="D220" s="137"/>
      <c r="E220" s="137"/>
      <c r="F220" s="137"/>
      <c r="G220" s="137"/>
      <c r="H220" s="139"/>
      <c r="I220" s="137"/>
      <c r="J220" s="137"/>
      <c r="K220" s="137"/>
      <c r="L220" s="137"/>
      <c r="M220" s="137"/>
      <c r="N220" s="137"/>
      <c r="O220" s="137"/>
      <c r="P220" s="137"/>
      <c r="Q220" s="140"/>
      <c r="R220" s="137"/>
      <c r="S220" s="137"/>
      <c r="T220" s="137"/>
      <c r="U220" s="137"/>
      <c r="V220" s="137"/>
      <c r="W220" s="137"/>
      <c r="X220" s="137"/>
      <c r="Y220" s="137"/>
      <c r="Z220" s="137"/>
      <c r="AA220" s="137"/>
      <c r="AB220" s="137"/>
      <c r="AC220" s="137"/>
      <c r="AD220" s="137"/>
      <c r="AE220" s="137"/>
      <c r="AF220" s="137"/>
      <c r="AG220" s="137"/>
      <c r="AH220" s="137"/>
      <c r="AI220" s="137"/>
      <c r="AJ220" s="137"/>
      <c r="AK220" s="137"/>
      <c r="AL220" s="137"/>
      <c r="AM220" s="137"/>
      <c r="AN220" s="137"/>
      <c r="AO220" s="137"/>
      <c r="AP220" s="137"/>
      <c r="AQ220" s="137"/>
      <c r="AR220" s="137"/>
      <c r="AS220" s="137"/>
    </row>
    <row r="221" ht="18.0" customHeight="1">
      <c r="A221" s="137"/>
      <c r="B221" s="137"/>
      <c r="C221" s="137"/>
      <c r="D221" s="137"/>
      <c r="E221" s="137"/>
      <c r="F221" s="137"/>
      <c r="G221" s="137"/>
      <c r="H221" s="139"/>
      <c r="I221" s="137"/>
      <c r="J221" s="137"/>
      <c r="K221" s="137"/>
      <c r="L221" s="137"/>
      <c r="M221" s="137"/>
      <c r="N221" s="137"/>
      <c r="O221" s="137"/>
      <c r="P221" s="137"/>
      <c r="Q221" s="140"/>
      <c r="R221" s="137"/>
      <c r="S221" s="137"/>
      <c r="T221" s="137"/>
      <c r="U221" s="137"/>
      <c r="V221" s="137"/>
      <c r="W221" s="137"/>
      <c r="X221" s="137"/>
      <c r="Y221" s="137"/>
      <c r="Z221" s="137"/>
      <c r="AA221" s="137"/>
      <c r="AB221" s="137"/>
      <c r="AC221" s="137"/>
      <c r="AD221" s="137"/>
      <c r="AE221" s="137"/>
      <c r="AF221" s="137"/>
      <c r="AG221" s="137"/>
      <c r="AH221" s="137"/>
      <c r="AI221" s="137"/>
      <c r="AJ221" s="137"/>
      <c r="AK221" s="137"/>
      <c r="AL221" s="137"/>
      <c r="AM221" s="137"/>
      <c r="AN221" s="137"/>
      <c r="AO221" s="137"/>
      <c r="AP221" s="137"/>
      <c r="AQ221" s="137"/>
      <c r="AR221" s="137"/>
      <c r="AS221" s="137"/>
    </row>
    <row r="222" ht="18.0" customHeight="1">
      <c r="A222" s="137"/>
      <c r="B222" s="137"/>
      <c r="C222" s="137"/>
      <c r="D222" s="137"/>
      <c r="E222" s="137"/>
      <c r="F222" s="137"/>
      <c r="G222" s="137"/>
      <c r="H222" s="139"/>
      <c r="I222" s="137"/>
      <c r="J222" s="137"/>
      <c r="K222" s="137"/>
      <c r="L222" s="137"/>
      <c r="M222" s="137"/>
      <c r="N222" s="137"/>
      <c r="O222" s="137"/>
      <c r="P222" s="137"/>
      <c r="Q222" s="140"/>
      <c r="R222" s="137"/>
      <c r="S222" s="137"/>
      <c r="T222" s="137"/>
      <c r="U222" s="137"/>
      <c r="V222" s="137"/>
      <c r="W222" s="137"/>
      <c r="X222" s="137"/>
      <c r="Y222" s="137"/>
      <c r="Z222" s="137"/>
      <c r="AA222" s="137"/>
      <c r="AB222" s="137"/>
      <c r="AC222" s="137"/>
      <c r="AD222" s="137"/>
      <c r="AE222" s="137"/>
      <c r="AF222" s="137"/>
      <c r="AG222" s="137"/>
      <c r="AH222" s="137"/>
      <c r="AI222" s="137"/>
      <c r="AJ222" s="137"/>
      <c r="AK222" s="137"/>
      <c r="AL222" s="137"/>
      <c r="AM222" s="137"/>
      <c r="AN222" s="137"/>
      <c r="AO222" s="137"/>
      <c r="AP222" s="137"/>
      <c r="AQ222" s="137"/>
      <c r="AR222" s="137"/>
      <c r="AS222" s="137"/>
    </row>
    <row r="223" ht="18.0" customHeight="1">
      <c r="A223" s="137"/>
      <c r="B223" s="137"/>
      <c r="C223" s="137"/>
      <c r="D223" s="137"/>
      <c r="E223" s="137"/>
      <c r="F223" s="137"/>
      <c r="G223" s="137"/>
      <c r="H223" s="139"/>
      <c r="I223" s="137"/>
      <c r="J223" s="137"/>
      <c r="K223" s="137"/>
      <c r="L223" s="137"/>
      <c r="M223" s="137"/>
      <c r="N223" s="137"/>
      <c r="O223" s="137"/>
      <c r="P223" s="137"/>
      <c r="Q223" s="140"/>
      <c r="R223" s="137"/>
      <c r="S223" s="137"/>
      <c r="T223" s="137"/>
      <c r="U223" s="137"/>
      <c r="V223" s="137"/>
      <c r="W223" s="137"/>
      <c r="X223" s="137"/>
      <c r="Y223" s="137"/>
      <c r="Z223" s="137"/>
      <c r="AA223" s="137"/>
      <c r="AB223" s="137"/>
      <c r="AC223" s="137"/>
      <c r="AD223" s="137"/>
      <c r="AE223" s="137"/>
      <c r="AF223" s="137"/>
      <c r="AG223" s="137"/>
      <c r="AH223" s="137"/>
      <c r="AI223" s="137"/>
      <c r="AJ223" s="137"/>
      <c r="AK223" s="137"/>
      <c r="AL223" s="137"/>
      <c r="AM223" s="137"/>
      <c r="AN223" s="137"/>
      <c r="AO223" s="137"/>
      <c r="AP223" s="137"/>
      <c r="AQ223" s="137"/>
      <c r="AR223" s="137"/>
      <c r="AS223" s="137"/>
    </row>
    <row r="224" ht="18.0" customHeight="1">
      <c r="A224" s="137"/>
      <c r="B224" s="137"/>
      <c r="C224" s="137"/>
      <c r="D224" s="137"/>
      <c r="E224" s="137"/>
      <c r="F224" s="137"/>
      <c r="G224" s="137"/>
      <c r="H224" s="139"/>
      <c r="I224" s="137"/>
      <c r="J224" s="137"/>
      <c r="K224" s="137"/>
      <c r="L224" s="137"/>
      <c r="M224" s="137"/>
      <c r="N224" s="137"/>
      <c r="O224" s="137"/>
      <c r="P224" s="137"/>
      <c r="Q224" s="140"/>
      <c r="R224" s="137"/>
      <c r="S224" s="137"/>
      <c r="T224" s="137"/>
      <c r="U224" s="137"/>
      <c r="V224" s="137"/>
      <c r="W224" s="137"/>
      <c r="X224" s="137"/>
      <c r="Y224" s="137"/>
      <c r="Z224" s="137"/>
      <c r="AA224" s="137"/>
      <c r="AB224" s="137"/>
      <c r="AC224" s="137"/>
      <c r="AD224" s="137"/>
      <c r="AE224" s="137"/>
      <c r="AF224" s="137"/>
      <c r="AG224" s="137"/>
      <c r="AH224" s="137"/>
      <c r="AI224" s="137"/>
      <c r="AJ224" s="137"/>
      <c r="AK224" s="137"/>
      <c r="AL224" s="137"/>
      <c r="AM224" s="137"/>
      <c r="AN224" s="137"/>
      <c r="AO224" s="137"/>
      <c r="AP224" s="137"/>
      <c r="AQ224" s="137"/>
      <c r="AR224" s="137"/>
      <c r="AS224" s="137"/>
    </row>
    <row r="225" ht="18.0" customHeight="1">
      <c r="A225" s="137"/>
      <c r="B225" s="137"/>
      <c r="C225" s="137"/>
      <c r="D225" s="137"/>
      <c r="E225" s="137"/>
      <c r="F225" s="137"/>
      <c r="G225" s="137"/>
      <c r="H225" s="139"/>
      <c r="I225" s="137"/>
      <c r="J225" s="137"/>
      <c r="K225" s="137"/>
      <c r="L225" s="137"/>
      <c r="M225" s="137"/>
      <c r="N225" s="137"/>
      <c r="O225" s="137"/>
      <c r="P225" s="137"/>
      <c r="Q225" s="140"/>
      <c r="R225" s="137"/>
      <c r="S225" s="137"/>
      <c r="T225" s="137"/>
      <c r="U225" s="137"/>
      <c r="V225" s="137"/>
      <c r="W225" s="137"/>
      <c r="X225" s="137"/>
      <c r="Y225" s="137"/>
      <c r="Z225" s="137"/>
      <c r="AA225" s="137"/>
      <c r="AB225" s="137"/>
      <c r="AC225" s="137"/>
      <c r="AD225" s="137"/>
      <c r="AE225" s="137"/>
      <c r="AF225" s="137"/>
      <c r="AG225" s="137"/>
      <c r="AH225" s="137"/>
      <c r="AI225" s="137"/>
      <c r="AJ225" s="137"/>
      <c r="AK225" s="137"/>
      <c r="AL225" s="137"/>
      <c r="AM225" s="137"/>
      <c r="AN225" s="137"/>
      <c r="AO225" s="137"/>
      <c r="AP225" s="137"/>
      <c r="AQ225" s="137"/>
      <c r="AR225" s="137"/>
      <c r="AS225" s="137"/>
    </row>
    <row r="226" ht="18.0" customHeight="1">
      <c r="A226" s="137"/>
      <c r="B226" s="137"/>
      <c r="C226" s="137"/>
      <c r="D226" s="137"/>
      <c r="E226" s="137"/>
      <c r="F226" s="137"/>
      <c r="G226" s="137"/>
      <c r="H226" s="139"/>
      <c r="I226" s="137"/>
      <c r="J226" s="137"/>
      <c r="K226" s="137"/>
      <c r="L226" s="137"/>
      <c r="M226" s="137"/>
      <c r="N226" s="137"/>
      <c r="O226" s="137"/>
      <c r="P226" s="137"/>
      <c r="Q226" s="140"/>
      <c r="R226" s="137"/>
      <c r="S226" s="137"/>
      <c r="T226" s="137"/>
      <c r="U226" s="137"/>
      <c r="V226" s="137"/>
      <c r="W226" s="137"/>
      <c r="X226" s="137"/>
      <c r="Y226" s="137"/>
      <c r="Z226" s="137"/>
      <c r="AA226" s="137"/>
      <c r="AB226" s="137"/>
      <c r="AC226" s="137"/>
      <c r="AD226" s="137"/>
      <c r="AE226" s="137"/>
      <c r="AF226" s="137"/>
      <c r="AG226" s="137"/>
      <c r="AH226" s="137"/>
      <c r="AI226" s="137"/>
      <c r="AJ226" s="137"/>
      <c r="AK226" s="137"/>
      <c r="AL226" s="137"/>
      <c r="AM226" s="137"/>
      <c r="AN226" s="137"/>
      <c r="AO226" s="137"/>
      <c r="AP226" s="137"/>
      <c r="AQ226" s="137"/>
      <c r="AR226" s="137"/>
      <c r="AS226" s="137"/>
    </row>
    <row r="227" ht="18.0" customHeight="1">
      <c r="A227" s="137"/>
      <c r="B227" s="137"/>
      <c r="C227" s="137"/>
      <c r="D227" s="137"/>
      <c r="E227" s="137"/>
      <c r="F227" s="137"/>
      <c r="G227" s="137"/>
      <c r="H227" s="139"/>
      <c r="I227" s="137"/>
      <c r="J227" s="137"/>
      <c r="K227" s="137"/>
      <c r="L227" s="137"/>
      <c r="M227" s="137"/>
      <c r="N227" s="137"/>
      <c r="O227" s="137"/>
      <c r="P227" s="137"/>
      <c r="Q227" s="140"/>
      <c r="R227" s="137"/>
      <c r="S227" s="137"/>
      <c r="T227" s="137"/>
      <c r="U227" s="137"/>
      <c r="V227" s="137"/>
      <c r="W227" s="137"/>
      <c r="X227" s="137"/>
      <c r="Y227" s="137"/>
      <c r="Z227" s="137"/>
      <c r="AA227" s="137"/>
      <c r="AB227" s="137"/>
      <c r="AC227" s="137"/>
      <c r="AD227" s="137"/>
      <c r="AE227" s="137"/>
      <c r="AF227" s="137"/>
      <c r="AG227" s="137"/>
      <c r="AH227" s="137"/>
      <c r="AI227" s="137"/>
      <c r="AJ227" s="137"/>
      <c r="AK227" s="137"/>
      <c r="AL227" s="137"/>
      <c r="AM227" s="137"/>
      <c r="AN227" s="137"/>
      <c r="AO227" s="137"/>
      <c r="AP227" s="137"/>
      <c r="AQ227" s="137"/>
      <c r="AR227" s="137"/>
      <c r="AS227" s="137"/>
    </row>
    <row r="228" ht="18.0" customHeight="1">
      <c r="A228" s="137"/>
      <c r="B228" s="137"/>
      <c r="C228" s="137"/>
      <c r="D228" s="137"/>
      <c r="E228" s="137"/>
      <c r="F228" s="137"/>
      <c r="G228" s="137"/>
      <c r="H228" s="139"/>
      <c r="I228" s="137"/>
      <c r="J228" s="137"/>
      <c r="K228" s="137"/>
      <c r="L228" s="137"/>
      <c r="M228" s="137"/>
      <c r="N228" s="137"/>
      <c r="O228" s="137"/>
      <c r="P228" s="137"/>
      <c r="Q228" s="140"/>
      <c r="R228" s="137"/>
      <c r="S228" s="137"/>
      <c r="T228" s="137"/>
      <c r="U228" s="137"/>
      <c r="V228" s="137"/>
      <c r="W228" s="137"/>
      <c r="X228" s="137"/>
      <c r="Y228" s="137"/>
      <c r="Z228" s="137"/>
      <c r="AA228" s="137"/>
      <c r="AB228" s="137"/>
      <c r="AC228" s="137"/>
      <c r="AD228" s="137"/>
      <c r="AE228" s="137"/>
      <c r="AF228" s="137"/>
      <c r="AG228" s="137"/>
      <c r="AH228" s="137"/>
      <c r="AI228" s="137"/>
      <c r="AJ228" s="137"/>
      <c r="AK228" s="137"/>
      <c r="AL228" s="137"/>
      <c r="AM228" s="137"/>
      <c r="AN228" s="137"/>
      <c r="AO228" s="137"/>
      <c r="AP228" s="137"/>
      <c r="AQ228" s="137"/>
      <c r="AR228" s="137"/>
      <c r="AS228" s="137"/>
    </row>
    <row r="229" ht="18.0" customHeight="1">
      <c r="A229" s="137"/>
      <c r="B229" s="137"/>
      <c r="C229" s="137"/>
      <c r="D229" s="137"/>
      <c r="E229" s="137"/>
      <c r="F229" s="137"/>
      <c r="G229" s="137"/>
      <c r="H229" s="139"/>
      <c r="I229" s="137"/>
      <c r="J229" s="137"/>
      <c r="K229" s="137"/>
      <c r="L229" s="137"/>
      <c r="M229" s="137"/>
      <c r="N229" s="137"/>
      <c r="O229" s="137"/>
      <c r="P229" s="137"/>
      <c r="Q229" s="140"/>
      <c r="R229" s="137"/>
      <c r="S229" s="137"/>
      <c r="T229" s="137"/>
      <c r="U229" s="137"/>
      <c r="V229" s="137"/>
      <c r="W229" s="137"/>
      <c r="X229" s="137"/>
      <c r="Y229" s="137"/>
      <c r="Z229" s="137"/>
      <c r="AA229" s="137"/>
      <c r="AB229" s="137"/>
      <c r="AC229" s="137"/>
      <c r="AD229" s="137"/>
      <c r="AE229" s="137"/>
      <c r="AF229" s="137"/>
      <c r="AG229" s="137"/>
      <c r="AH229" s="137"/>
      <c r="AI229" s="137"/>
      <c r="AJ229" s="137"/>
      <c r="AK229" s="137"/>
      <c r="AL229" s="137"/>
      <c r="AM229" s="137"/>
      <c r="AN229" s="137"/>
      <c r="AO229" s="137"/>
      <c r="AP229" s="137"/>
      <c r="AQ229" s="137"/>
      <c r="AR229" s="137"/>
      <c r="AS229" s="137"/>
    </row>
    <row r="230" ht="18.0" customHeight="1">
      <c r="A230" s="137"/>
      <c r="B230" s="137"/>
      <c r="C230" s="137"/>
      <c r="D230" s="137"/>
      <c r="E230" s="137"/>
      <c r="F230" s="137"/>
      <c r="G230" s="137"/>
      <c r="H230" s="139"/>
      <c r="I230" s="137"/>
      <c r="J230" s="137"/>
      <c r="K230" s="137"/>
      <c r="L230" s="137"/>
      <c r="M230" s="137"/>
      <c r="N230" s="137"/>
      <c r="O230" s="137"/>
      <c r="P230" s="137"/>
      <c r="Q230" s="140"/>
      <c r="R230" s="137"/>
      <c r="S230" s="137"/>
      <c r="T230" s="137"/>
      <c r="U230" s="137"/>
      <c r="V230" s="137"/>
      <c r="W230" s="137"/>
      <c r="X230" s="137"/>
      <c r="Y230" s="137"/>
      <c r="Z230" s="137"/>
      <c r="AA230" s="137"/>
      <c r="AB230" s="137"/>
      <c r="AC230" s="137"/>
      <c r="AD230" s="137"/>
      <c r="AE230" s="137"/>
      <c r="AF230" s="137"/>
      <c r="AG230" s="137"/>
      <c r="AH230" s="137"/>
      <c r="AI230" s="137"/>
      <c r="AJ230" s="137"/>
      <c r="AK230" s="137"/>
      <c r="AL230" s="137"/>
      <c r="AM230" s="137"/>
      <c r="AN230" s="137"/>
      <c r="AO230" s="137"/>
      <c r="AP230" s="137"/>
      <c r="AQ230" s="137"/>
      <c r="AR230" s="137"/>
      <c r="AS230" s="137"/>
    </row>
    <row r="231" ht="18.0" customHeight="1">
      <c r="A231" s="137"/>
      <c r="B231" s="137"/>
      <c r="C231" s="137"/>
      <c r="D231" s="137"/>
      <c r="E231" s="137"/>
      <c r="F231" s="137"/>
      <c r="G231" s="137"/>
      <c r="H231" s="139"/>
      <c r="I231" s="137"/>
      <c r="J231" s="137"/>
      <c r="K231" s="137"/>
      <c r="L231" s="137"/>
      <c r="M231" s="137"/>
      <c r="N231" s="137"/>
      <c r="O231" s="137"/>
      <c r="P231" s="137"/>
      <c r="Q231" s="140"/>
      <c r="R231" s="137"/>
      <c r="S231" s="137"/>
      <c r="T231" s="137"/>
      <c r="U231" s="137"/>
      <c r="V231" s="137"/>
      <c r="W231" s="137"/>
      <c r="X231" s="137"/>
      <c r="Y231" s="137"/>
      <c r="Z231" s="137"/>
      <c r="AA231" s="137"/>
      <c r="AB231" s="137"/>
      <c r="AC231" s="137"/>
      <c r="AD231" s="137"/>
      <c r="AE231" s="137"/>
      <c r="AF231" s="137"/>
      <c r="AG231" s="137"/>
      <c r="AH231" s="137"/>
      <c r="AI231" s="137"/>
      <c r="AJ231" s="137"/>
      <c r="AK231" s="137"/>
      <c r="AL231" s="137"/>
      <c r="AM231" s="137"/>
      <c r="AN231" s="137"/>
      <c r="AO231" s="137"/>
      <c r="AP231" s="137"/>
      <c r="AQ231" s="137"/>
      <c r="AR231" s="137"/>
      <c r="AS231" s="137"/>
    </row>
    <row r="232" ht="18.0" customHeight="1">
      <c r="A232" s="137"/>
      <c r="B232" s="137"/>
      <c r="C232" s="137"/>
      <c r="D232" s="137"/>
      <c r="E232" s="137"/>
      <c r="F232" s="137"/>
      <c r="G232" s="137"/>
      <c r="H232" s="139"/>
      <c r="I232" s="137"/>
      <c r="J232" s="137"/>
      <c r="K232" s="137"/>
      <c r="L232" s="137"/>
      <c r="M232" s="137"/>
      <c r="N232" s="137"/>
      <c r="O232" s="137"/>
      <c r="P232" s="137"/>
      <c r="Q232" s="140"/>
      <c r="R232" s="137"/>
      <c r="S232" s="137"/>
      <c r="T232" s="137"/>
      <c r="U232" s="137"/>
      <c r="V232" s="137"/>
      <c r="W232" s="137"/>
      <c r="X232" s="137"/>
      <c r="Y232" s="137"/>
      <c r="Z232" s="137"/>
      <c r="AA232" s="137"/>
      <c r="AB232" s="137"/>
      <c r="AC232" s="137"/>
      <c r="AD232" s="137"/>
      <c r="AE232" s="137"/>
      <c r="AF232" s="137"/>
      <c r="AG232" s="137"/>
      <c r="AH232" s="137"/>
      <c r="AI232" s="137"/>
      <c r="AJ232" s="137"/>
      <c r="AK232" s="137"/>
      <c r="AL232" s="137"/>
      <c r="AM232" s="137"/>
      <c r="AN232" s="137"/>
      <c r="AO232" s="137"/>
      <c r="AP232" s="137"/>
      <c r="AQ232" s="137"/>
      <c r="AR232" s="137"/>
      <c r="AS232" s="137"/>
    </row>
    <row r="233" ht="18.0" customHeight="1">
      <c r="A233" s="137"/>
      <c r="B233" s="137"/>
      <c r="C233" s="137"/>
      <c r="D233" s="137"/>
      <c r="E233" s="137"/>
      <c r="F233" s="137"/>
      <c r="G233" s="137"/>
      <c r="H233" s="139"/>
      <c r="I233" s="137"/>
      <c r="J233" s="137"/>
      <c r="K233" s="137"/>
      <c r="L233" s="137"/>
      <c r="M233" s="137"/>
      <c r="N233" s="137"/>
      <c r="O233" s="137"/>
      <c r="P233" s="137"/>
      <c r="Q233" s="140"/>
      <c r="R233" s="137"/>
      <c r="S233" s="137"/>
      <c r="T233" s="137"/>
      <c r="U233" s="137"/>
      <c r="V233" s="137"/>
      <c r="W233" s="137"/>
      <c r="X233" s="137"/>
      <c r="Y233" s="137"/>
      <c r="Z233" s="137"/>
      <c r="AA233" s="137"/>
      <c r="AB233" s="137"/>
      <c r="AC233" s="137"/>
      <c r="AD233" s="137"/>
      <c r="AE233" s="137"/>
      <c r="AF233" s="137"/>
      <c r="AG233" s="137"/>
      <c r="AH233" s="137"/>
      <c r="AI233" s="137"/>
      <c r="AJ233" s="137"/>
      <c r="AK233" s="137"/>
      <c r="AL233" s="137"/>
      <c r="AM233" s="137"/>
      <c r="AN233" s="137"/>
      <c r="AO233" s="137"/>
      <c r="AP233" s="137"/>
      <c r="AQ233" s="137"/>
      <c r="AR233" s="137"/>
      <c r="AS233" s="137"/>
    </row>
    <row r="234" ht="18.0" customHeight="1">
      <c r="A234" s="137"/>
      <c r="B234" s="137"/>
      <c r="C234" s="137"/>
      <c r="D234" s="137"/>
      <c r="E234" s="137"/>
      <c r="F234" s="137"/>
      <c r="G234" s="137"/>
      <c r="H234" s="139"/>
      <c r="I234" s="137"/>
      <c r="J234" s="137"/>
      <c r="K234" s="137"/>
      <c r="L234" s="137"/>
      <c r="M234" s="137"/>
      <c r="N234" s="137"/>
      <c r="O234" s="137"/>
      <c r="P234" s="137"/>
      <c r="Q234" s="140"/>
      <c r="R234" s="137"/>
      <c r="S234" s="137"/>
      <c r="T234" s="137"/>
      <c r="U234" s="137"/>
      <c r="V234" s="137"/>
      <c r="W234" s="137"/>
      <c r="X234" s="137"/>
      <c r="Y234" s="137"/>
      <c r="Z234" s="137"/>
      <c r="AA234" s="137"/>
      <c r="AB234" s="137"/>
      <c r="AC234" s="137"/>
      <c r="AD234" s="137"/>
      <c r="AE234" s="137"/>
      <c r="AF234" s="137"/>
      <c r="AG234" s="137"/>
      <c r="AH234" s="137"/>
      <c r="AI234" s="137"/>
      <c r="AJ234" s="137"/>
      <c r="AK234" s="137"/>
      <c r="AL234" s="137"/>
      <c r="AM234" s="137"/>
      <c r="AN234" s="137"/>
      <c r="AO234" s="137"/>
      <c r="AP234" s="137"/>
      <c r="AQ234" s="137"/>
      <c r="AR234" s="137"/>
      <c r="AS234" s="137"/>
    </row>
    <row r="235" ht="18.0" customHeight="1">
      <c r="A235" s="137"/>
      <c r="B235" s="137"/>
      <c r="C235" s="137"/>
      <c r="D235" s="137"/>
      <c r="E235" s="137"/>
      <c r="F235" s="137"/>
      <c r="G235" s="137"/>
      <c r="H235" s="139"/>
      <c r="I235" s="137"/>
      <c r="J235" s="137"/>
      <c r="K235" s="137"/>
      <c r="L235" s="137"/>
      <c r="M235" s="137"/>
      <c r="N235" s="137"/>
      <c r="O235" s="137"/>
      <c r="P235" s="137"/>
      <c r="Q235" s="140"/>
      <c r="R235" s="137"/>
      <c r="S235" s="137"/>
      <c r="T235" s="137"/>
      <c r="U235" s="137"/>
      <c r="V235" s="137"/>
      <c r="W235" s="137"/>
      <c r="X235" s="137"/>
      <c r="Y235" s="137"/>
      <c r="Z235" s="137"/>
      <c r="AA235" s="137"/>
      <c r="AB235" s="137"/>
      <c r="AC235" s="137"/>
      <c r="AD235" s="137"/>
      <c r="AE235" s="137"/>
      <c r="AF235" s="137"/>
      <c r="AG235" s="137"/>
      <c r="AH235" s="137"/>
      <c r="AI235" s="137"/>
      <c r="AJ235" s="137"/>
      <c r="AK235" s="137"/>
      <c r="AL235" s="137"/>
      <c r="AM235" s="137"/>
      <c r="AN235" s="137"/>
      <c r="AO235" s="137"/>
      <c r="AP235" s="137"/>
      <c r="AQ235" s="137"/>
      <c r="AR235" s="137"/>
      <c r="AS235" s="137"/>
    </row>
    <row r="236" ht="18.0" customHeight="1">
      <c r="A236" s="137"/>
      <c r="B236" s="137"/>
      <c r="C236" s="137"/>
      <c r="D236" s="137"/>
      <c r="E236" s="137"/>
      <c r="F236" s="137"/>
      <c r="G236" s="137"/>
      <c r="H236" s="139"/>
      <c r="I236" s="137"/>
      <c r="J236" s="137"/>
      <c r="K236" s="137"/>
      <c r="L236" s="137"/>
      <c r="M236" s="137"/>
      <c r="N236" s="137"/>
      <c r="O236" s="137"/>
      <c r="P236" s="137"/>
      <c r="Q236" s="140"/>
      <c r="R236" s="137"/>
      <c r="S236" s="137"/>
      <c r="T236" s="137"/>
      <c r="U236" s="137"/>
      <c r="V236" s="137"/>
      <c r="W236" s="137"/>
      <c r="X236" s="137"/>
      <c r="Y236" s="137"/>
      <c r="Z236" s="137"/>
      <c r="AA236" s="137"/>
      <c r="AB236" s="137"/>
      <c r="AC236" s="137"/>
      <c r="AD236" s="137"/>
      <c r="AE236" s="137"/>
      <c r="AF236" s="137"/>
      <c r="AG236" s="137"/>
      <c r="AH236" s="137"/>
      <c r="AI236" s="137"/>
      <c r="AJ236" s="137"/>
      <c r="AK236" s="137"/>
      <c r="AL236" s="137"/>
      <c r="AM236" s="137"/>
      <c r="AN236" s="137"/>
      <c r="AO236" s="137"/>
      <c r="AP236" s="137"/>
      <c r="AQ236" s="137"/>
      <c r="AR236" s="137"/>
      <c r="AS236" s="137"/>
    </row>
    <row r="237" ht="18.0" customHeight="1">
      <c r="A237" s="137"/>
      <c r="B237" s="137"/>
      <c r="C237" s="137"/>
      <c r="D237" s="137"/>
      <c r="E237" s="137"/>
      <c r="F237" s="137"/>
      <c r="G237" s="137"/>
      <c r="H237" s="139"/>
      <c r="I237" s="137"/>
      <c r="J237" s="137"/>
      <c r="K237" s="137"/>
      <c r="L237" s="137"/>
      <c r="M237" s="137"/>
      <c r="N237" s="137"/>
      <c r="O237" s="137"/>
      <c r="P237" s="137"/>
      <c r="Q237" s="140"/>
      <c r="R237" s="137"/>
      <c r="S237" s="137"/>
      <c r="T237" s="137"/>
      <c r="U237" s="137"/>
      <c r="V237" s="137"/>
      <c r="W237" s="137"/>
      <c r="X237" s="137"/>
      <c r="Y237" s="137"/>
      <c r="Z237" s="137"/>
      <c r="AA237" s="137"/>
      <c r="AB237" s="137"/>
      <c r="AC237" s="137"/>
      <c r="AD237" s="137"/>
      <c r="AE237" s="137"/>
      <c r="AF237" s="137"/>
      <c r="AG237" s="137"/>
      <c r="AH237" s="137"/>
      <c r="AI237" s="137"/>
      <c r="AJ237" s="137"/>
      <c r="AK237" s="137"/>
      <c r="AL237" s="137"/>
      <c r="AM237" s="137"/>
      <c r="AN237" s="137"/>
      <c r="AO237" s="137"/>
      <c r="AP237" s="137"/>
      <c r="AQ237" s="137"/>
      <c r="AR237" s="137"/>
      <c r="AS237" s="137"/>
    </row>
    <row r="238" ht="18.0" customHeight="1">
      <c r="A238" s="137"/>
      <c r="B238" s="137"/>
      <c r="C238" s="137"/>
      <c r="D238" s="137"/>
      <c r="E238" s="137"/>
      <c r="F238" s="137"/>
      <c r="G238" s="137"/>
      <c r="H238" s="139"/>
      <c r="I238" s="137"/>
      <c r="J238" s="137"/>
      <c r="K238" s="137"/>
      <c r="L238" s="137"/>
      <c r="M238" s="137"/>
      <c r="N238" s="137"/>
      <c r="O238" s="137"/>
      <c r="P238" s="137"/>
      <c r="Q238" s="140"/>
      <c r="R238" s="137"/>
      <c r="S238" s="137"/>
      <c r="T238" s="137"/>
      <c r="U238" s="137"/>
      <c r="V238" s="137"/>
      <c r="W238" s="137"/>
      <c r="X238" s="137"/>
      <c r="Y238" s="137"/>
      <c r="Z238" s="137"/>
      <c r="AA238" s="137"/>
      <c r="AB238" s="137"/>
      <c r="AC238" s="137"/>
      <c r="AD238" s="137"/>
      <c r="AE238" s="137"/>
      <c r="AF238" s="137"/>
      <c r="AG238" s="137"/>
      <c r="AH238" s="137"/>
      <c r="AI238" s="137"/>
      <c r="AJ238" s="137"/>
      <c r="AK238" s="137"/>
      <c r="AL238" s="137"/>
      <c r="AM238" s="137"/>
      <c r="AN238" s="137"/>
      <c r="AO238" s="137"/>
      <c r="AP238" s="137"/>
      <c r="AQ238" s="137"/>
      <c r="AR238" s="137"/>
      <c r="AS238" s="137"/>
    </row>
    <row r="239" ht="18.0" customHeight="1">
      <c r="A239" s="137"/>
      <c r="B239" s="137"/>
      <c r="C239" s="137"/>
      <c r="D239" s="137"/>
      <c r="E239" s="137"/>
      <c r="F239" s="137"/>
      <c r="G239" s="137"/>
      <c r="H239" s="139"/>
      <c r="I239" s="137"/>
      <c r="J239" s="137"/>
      <c r="K239" s="137"/>
      <c r="L239" s="137"/>
      <c r="M239" s="137"/>
      <c r="N239" s="137"/>
      <c r="O239" s="137"/>
      <c r="P239" s="137"/>
      <c r="Q239" s="140"/>
      <c r="R239" s="137"/>
      <c r="S239" s="137"/>
      <c r="T239" s="137"/>
      <c r="U239" s="137"/>
      <c r="V239" s="137"/>
      <c r="W239" s="137"/>
      <c r="X239" s="137"/>
      <c r="Y239" s="137"/>
      <c r="Z239" s="137"/>
      <c r="AA239" s="137"/>
      <c r="AB239" s="137"/>
      <c r="AC239" s="137"/>
      <c r="AD239" s="137"/>
      <c r="AE239" s="137"/>
      <c r="AF239" s="137"/>
      <c r="AG239" s="137"/>
      <c r="AH239" s="137"/>
      <c r="AI239" s="137"/>
      <c r="AJ239" s="137"/>
      <c r="AK239" s="137"/>
      <c r="AL239" s="137"/>
      <c r="AM239" s="137"/>
      <c r="AN239" s="137"/>
      <c r="AO239" s="137"/>
      <c r="AP239" s="137"/>
      <c r="AQ239" s="137"/>
      <c r="AR239" s="137"/>
      <c r="AS239" s="137"/>
    </row>
    <row r="240" ht="18.0" customHeight="1">
      <c r="A240" s="137"/>
      <c r="B240" s="137"/>
      <c r="C240" s="137"/>
      <c r="D240" s="137"/>
      <c r="E240" s="137"/>
      <c r="F240" s="137"/>
      <c r="G240" s="137"/>
      <c r="H240" s="139"/>
      <c r="I240" s="137"/>
      <c r="J240" s="137"/>
      <c r="K240" s="137"/>
      <c r="L240" s="137"/>
      <c r="M240" s="137"/>
      <c r="N240" s="137"/>
      <c r="O240" s="137"/>
      <c r="P240" s="137"/>
      <c r="Q240" s="140"/>
      <c r="R240" s="137"/>
      <c r="S240" s="137"/>
      <c r="T240" s="137"/>
      <c r="U240" s="137"/>
      <c r="V240" s="137"/>
      <c r="W240" s="137"/>
      <c r="X240" s="137"/>
      <c r="Y240" s="137"/>
      <c r="Z240" s="137"/>
      <c r="AA240" s="137"/>
      <c r="AB240" s="137"/>
      <c r="AC240" s="137"/>
      <c r="AD240" s="137"/>
      <c r="AE240" s="137"/>
      <c r="AF240" s="137"/>
      <c r="AG240" s="137"/>
      <c r="AH240" s="137"/>
      <c r="AI240" s="137"/>
      <c r="AJ240" s="137"/>
      <c r="AK240" s="137"/>
      <c r="AL240" s="137"/>
      <c r="AM240" s="137"/>
      <c r="AN240" s="137"/>
      <c r="AO240" s="137"/>
      <c r="AP240" s="137"/>
      <c r="AQ240" s="137"/>
      <c r="AR240" s="137"/>
      <c r="AS240" s="137"/>
    </row>
    <row r="241" ht="18.0" customHeight="1">
      <c r="A241" s="137"/>
      <c r="B241" s="137"/>
      <c r="C241" s="137"/>
      <c r="D241" s="137"/>
      <c r="E241" s="137"/>
      <c r="F241" s="137"/>
      <c r="G241" s="137"/>
      <c r="H241" s="139"/>
      <c r="I241" s="137"/>
      <c r="J241" s="137"/>
      <c r="K241" s="137"/>
      <c r="L241" s="137"/>
      <c r="M241" s="137"/>
      <c r="N241" s="137"/>
      <c r="O241" s="137"/>
      <c r="P241" s="137"/>
      <c r="Q241" s="140"/>
      <c r="R241" s="137"/>
      <c r="S241" s="137"/>
      <c r="T241" s="137"/>
      <c r="U241" s="137"/>
      <c r="V241" s="137"/>
      <c r="W241" s="137"/>
      <c r="X241" s="137"/>
      <c r="Y241" s="137"/>
      <c r="Z241" s="137"/>
      <c r="AA241" s="137"/>
      <c r="AB241" s="137"/>
      <c r="AC241" s="137"/>
      <c r="AD241" s="137"/>
      <c r="AE241" s="137"/>
      <c r="AF241" s="137"/>
      <c r="AG241" s="137"/>
      <c r="AH241" s="137"/>
      <c r="AI241" s="137"/>
      <c r="AJ241" s="137"/>
      <c r="AK241" s="137"/>
      <c r="AL241" s="137"/>
      <c r="AM241" s="137"/>
      <c r="AN241" s="137"/>
      <c r="AO241" s="137"/>
      <c r="AP241" s="137"/>
      <c r="AQ241" s="137"/>
      <c r="AR241" s="137"/>
      <c r="AS241" s="137"/>
    </row>
    <row r="242" ht="18.0" customHeight="1">
      <c r="A242" s="137"/>
      <c r="B242" s="137"/>
      <c r="C242" s="137"/>
      <c r="D242" s="137"/>
      <c r="E242" s="137"/>
      <c r="F242" s="137"/>
      <c r="G242" s="137"/>
      <c r="H242" s="139"/>
      <c r="I242" s="137"/>
      <c r="J242" s="137"/>
      <c r="K242" s="137"/>
      <c r="L242" s="137"/>
      <c r="M242" s="137"/>
      <c r="N242" s="137"/>
      <c r="O242" s="137"/>
      <c r="P242" s="137"/>
      <c r="Q242" s="140"/>
      <c r="R242" s="137"/>
      <c r="S242" s="137"/>
      <c r="T242" s="137"/>
      <c r="U242" s="137"/>
      <c r="V242" s="137"/>
      <c r="W242" s="137"/>
      <c r="X242" s="137"/>
      <c r="Y242" s="137"/>
      <c r="Z242" s="137"/>
      <c r="AA242" s="137"/>
      <c r="AB242" s="137"/>
      <c r="AC242" s="137"/>
      <c r="AD242" s="137"/>
      <c r="AE242" s="137"/>
      <c r="AF242" s="137"/>
      <c r="AG242" s="137"/>
      <c r="AH242" s="137"/>
      <c r="AI242" s="137"/>
      <c r="AJ242" s="137"/>
      <c r="AK242" s="137"/>
      <c r="AL242" s="137"/>
      <c r="AM242" s="137"/>
      <c r="AN242" s="137"/>
      <c r="AO242" s="137"/>
      <c r="AP242" s="137"/>
      <c r="AQ242" s="137"/>
      <c r="AR242" s="137"/>
      <c r="AS242" s="137"/>
    </row>
    <row r="243" ht="18.0" customHeight="1">
      <c r="A243" s="137"/>
      <c r="B243" s="137"/>
      <c r="C243" s="137"/>
      <c r="D243" s="137"/>
      <c r="E243" s="137"/>
      <c r="F243" s="137"/>
      <c r="G243" s="137"/>
      <c r="H243" s="139"/>
      <c r="I243" s="137"/>
      <c r="J243" s="137"/>
      <c r="K243" s="137"/>
      <c r="L243" s="137"/>
      <c r="M243" s="137"/>
      <c r="N243" s="137"/>
      <c r="O243" s="137"/>
      <c r="P243" s="137"/>
      <c r="Q243" s="140"/>
      <c r="R243" s="137"/>
      <c r="S243" s="137"/>
      <c r="T243" s="137"/>
      <c r="U243" s="137"/>
      <c r="V243" s="137"/>
      <c r="W243" s="137"/>
      <c r="X243" s="137"/>
      <c r="Y243" s="137"/>
      <c r="Z243" s="137"/>
      <c r="AA243" s="137"/>
      <c r="AB243" s="137"/>
      <c r="AC243" s="137"/>
      <c r="AD243" s="137"/>
      <c r="AE243" s="137"/>
      <c r="AF243" s="137"/>
      <c r="AG243" s="137"/>
      <c r="AH243" s="137"/>
      <c r="AI243" s="137"/>
      <c r="AJ243" s="137"/>
      <c r="AK243" s="137"/>
      <c r="AL243" s="137"/>
      <c r="AM243" s="137"/>
      <c r="AN243" s="137"/>
      <c r="AO243" s="137"/>
      <c r="AP243" s="137"/>
      <c r="AQ243" s="137"/>
      <c r="AR243" s="137"/>
      <c r="AS243" s="137"/>
    </row>
    <row r="244" ht="18.0" customHeight="1">
      <c r="A244" s="137"/>
      <c r="B244" s="137"/>
      <c r="C244" s="137"/>
      <c r="D244" s="137"/>
      <c r="E244" s="137"/>
      <c r="F244" s="137"/>
      <c r="G244" s="137"/>
      <c r="H244" s="139"/>
      <c r="I244" s="137"/>
      <c r="J244" s="137"/>
      <c r="K244" s="137"/>
      <c r="L244" s="137"/>
      <c r="M244" s="137"/>
      <c r="N244" s="137"/>
      <c r="O244" s="137"/>
      <c r="P244" s="137"/>
      <c r="Q244" s="140"/>
      <c r="R244" s="137"/>
      <c r="S244" s="137"/>
      <c r="T244" s="137"/>
      <c r="U244" s="137"/>
      <c r="V244" s="137"/>
      <c r="W244" s="137"/>
      <c r="X244" s="137"/>
      <c r="Y244" s="137"/>
      <c r="Z244" s="137"/>
      <c r="AA244" s="137"/>
      <c r="AB244" s="137"/>
      <c r="AC244" s="137"/>
      <c r="AD244" s="137"/>
      <c r="AE244" s="137"/>
      <c r="AF244" s="137"/>
      <c r="AG244" s="137"/>
      <c r="AH244" s="137"/>
      <c r="AI244" s="137"/>
      <c r="AJ244" s="137"/>
      <c r="AK244" s="137"/>
      <c r="AL244" s="137"/>
      <c r="AM244" s="137"/>
      <c r="AN244" s="137"/>
      <c r="AO244" s="137"/>
      <c r="AP244" s="137"/>
      <c r="AQ244" s="137"/>
      <c r="AR244" s="137"/>
      <c r="AS244" s="137"/>
    </row>
    <row r="245" ht="18.0" customHeight="1">
      <c r="A245" s="137"/>
      <c r="B245" s="137"/>
      <c r="C245" s="137"/>
      <c r="D245" s="137"/>
      <c r="E245" s="137"/>
      <c r="F245" s="137"/>
      <c r="G245" s="137"/>
      <c r="H245" s="139"/>
      <c r="I245" s="137"/>
      <c r="J245" s="137"/>
      <c r="K245" s="137"/>
      <c r="L245" s="137"/>
      <c r="M245" s="137"/>
      <c r="N245" s="137"/>
      <c r="O245" s="137"/>
      <c r="P245" s="137"/>
      <c r="Q245" s="140"/>
      <c r="R245" s="137"/>
      <c r="S245" s="137"/>
      <c r="T245" s="137"/>
      <c r="U245" s="137"/>
      <c r="V245" s="137"/>
      <c r="W245" s="137"/>
      <c r="X245" s="137"/>
      <c r="Y245" s="137"/>
      <c r="Z245" s="137"/>
      <c r="AA245" s="137"/>
      <c r="AB245" s="137"/>
      <c r="AC245" s="137"/>
      <c r="AD245" s="137"/>
      <c r="AE245" s="137"/>
      <c r="AF245" s="137"/>
      <c r="AG245" s="137"/>
      <c r="AH245" s="137"/>
      <c r="AI245" s="137"/>
      <c r="AJ245" s="137"/>
      <c r="AK245" s="137"/>
      <c r="AL245" s="137"/>
      <c r="AM245" s="137"/>
      <c r="AN245" s="137"/>
      <c r="AO245" s="137"/>
      <c r="AP245" s="137"/>
      <c r="AQ245" s="137"/>
      <c r="AR245" s="137"/>
      <c r="AS245" s="137"/>
    </row>
    <row r="246" ht="18.0" customHeight="1">
      <c r="A246" s="137"/>
      <c r="B246" s="137"/>
      <c r="C246" s="137"/>
      <c r="D246" s="137"/>
      <c r="E246" s="137"/>
      <c r="F246" s="137"/>
      <c r="G246" s="137"/>
      <c r="H246" s="139"/>
      <c r="I246" s="137"/>
      <c r="J246" s="137"/>
      <c r="K246" s="137"/>
      <c r="L246" s="137"/>
      <c r="M246" s="137"/>
      <c r="N246" s="137"/>
      <c r="O246" s="137"/>
      <c r="P246" s="137"/>
      <c r="Q246" s="140"/>
      <c r="R246" s="137"/>
      <c r="S246" s="137"/>
      <c r="T246" s="137"/>
      <c r="U246" s="137"/>
      <c r="V246" s="137"/>
      <c r="W246" s="137"/>
      <c r="X246" s="137"/>
      <c r="Y246" s="137"/>
      <c r="Z246" s="137"/>
      <c r="AA246" s="137"/>
      <c r="AB246" s="137"/>
      <c r="AC246" s="137"/>
      <c r="AD246" s="137"/>
      <c r="AE246" s="137"/>
      <c r="AF246" s="137"/>
      <c r="AG246" s="137"/>
      <c r="AH246" s="137"/>
      <c r="AI246" s="137"/>
      <c r="AJ246" s="137"/>
      <c r="AK246" s="137"/>
      <c r="AL246" s="137"/>
      <c r="AM246" s="137"/>
      <c r="AN246" s="137"/>
      <c r="AO246" s="137"/>
      <c r="AP246" s="137"/>
      <c r="AQ246" s="137"/>
      <c r="AR246" s="137"/>
      <c r="AS246" s="137"/>
    </row>
    <row r="247" ht="18.0" customHeight="1">
      <c r="A247" s="137"/>
      <c r="B247" s="137"/>
      <c r="C247" s="137"/>
      <c r="D247" s="137"/>
      <c r="E247" s="137"/>
      <c r="F247" s="137"/>
      <c r="G247" s="137"/>
      <c r="H247" s="139"/>
      <c r="I247" s="137"/>
      <c r="J247" s="137"/>
      <c r="K247" s="137"/>
      <c r="L247" s="137"/>
      <c r="M247" s="137"/>
      <c r="N247" s="137"/>
      <c r="O247" s="137"/>
      <c r="P247" s="137"/>
      <c r="Q247" s="140"/>
      <c r="R247" s="137"/>
      <c r="S247" s="137"/>
      <c r="T247" s="137"/>
      <c r="U247" s="137"/>
      <c r="V247" s="137"/>
      <c r="W247" s="137"/>
      <c r="X247" s="137"/>
      <c r="Y247" s="137"/>
      <c r="Z247" s="137"/>
      <c r="AA247" s="137"/>
      <c r="AB247" s="137"/>
      <c r="AC247" s="137"/>
      <c r="AD247" s="137"/>
      <c r="AE247" s="137"/>
      <c r="AF247" s="137"/>
      <c r="AG247" s="137"/>
      <c r="AH247" s="137"/>
      <c r="AI247" s="137"/>
      <c r="AJ247" s="137"/>
      <c r="AK247" s="137"/>
      <c r="AL247" s="137"/>
      <c r="AM247" s="137"/>
      <c r="AN247" s="137"/>
      <c r="AO247" s="137"/>
      <c r="AP247" s="137"/>
      <c r="AQ247" s="137"/>
      <c r="AR247" s="137"/>
      <c r="AS247" s="137"/>
    </row>
    <row r="248" ht="18.0" customHeight="1">
      <c r="A248" s="137"/>
      <c r="B248" s="137"/>
      <c r="C248" s="137"/>
      <c r="D248" s="137"/>
      <c r="E248" s="137"/>
      <c r="F248" s="137"/>
      <c r="G248" s="137"/>
      <c r="H248" s="139"/>
      <c r="I248" s="137"/>
      <c r="J248" s="137"/>
      <c r="K248" s="137"/>
      <c r="L248" s="137"/>
      <c r="M248" s="137"/>
      <c r="N248" s="137"/>
      <c r="O248" s="137"/>
      <c r="P248" s="137"/>
      <c r="Q248" s="140"/>
      <c r="R248" s="137"/>
      <c r="S248" s="137"/>
      <c r="T248" s="137"/>
      <c r="U248" s="137"/>
      <c r="V248" s="137"/>
      <c r="W248" s="137"/>
      <c r="X248" s="137"/>
      <c r="Y248" s="137"/>
      <c r="Z248" s="137"/>
      <c r="AA248" s="137"/>
      <c r="AB248" s="137"/>
      <c r="AC248" s="137"/>
      <c r="AD248" s="137"/>
      <c r="AE248" s="137"/>
      <c r="AF248" s="137"/>
      <c r="AG248" s="137"/>
      <c r="AH248" s="137"/>
      <c r="AI248" s="137"/>
      <c r="AJ248" s="137"/>
      <c r="AK248" s="137"/>
      <c r="AL248" s="137"/>
      <c r="AM248" s="137"/>
      <c r="AN248" s="137"/>
      <c r="AO248" s="137"/>
      <c r="AP248" s="137"/>
      <c r="AQ248" s="137"/>
      <c r="AR248" s="137"/>
      <c r="AS248" s="137"/>
    </row>
    <row r="249" ht="18.0" customHeight="1">
      <c r="A249" s="137"/>
      <c r="B249" s="137"/>
      <c r="C249" s="137"/>
      <c r="D249" s="137"/>
      <c r="E249" s="137"/>
      <c r="F249" s="137"/>
      <c r="G249" s="137"/>
      <c r="H249" s="139"/>
      <c r="I249" s="137"/>
      <c r="J249" s="137"/>
      <c r="K249" s="137"/>
      <c r="L249" s="137"/>
      <c r="M249" s="137"/>
      <c r="N249" s="137"/>
      <c r="O249" s="137"/>
      <c r="P249" s="137"/>
      <c r="Q249" s="140"/>
      <c r="R249" s="137"/>
      <c r="S249" s="137"/>
      <c r="T249" s="137"/>
      <c r="U249" s="137"/>
      <c r="V249" s="137"/>
      <c r="W249" s="137"/>
      <c r="X249" s="137"/>
      <c r="Y249" s="137"/>
      <c r="Z249" s="137"/>
      <c r="AA249" s="137"/>
      <c r="AB249" s="137"/>
      <c r="AC249" s="137"/>
      <c r="AD249" s="137"/>
      <c r="AE249" s="137"/>
      <c r="AF249" s="137"/>
      <c r="AG249" s="137"/>
      <c r="AH249" s="137"/>
      <c r="AI249" s="137"/>
      <c r="AJ249" s="137"/>
      <c r="AK249" s="137"/>
      <c r="AL249" s="137"/>
      <c r="AM249" s="137"/>
      <c r="AN249" s="137"/>
      <c r="AO249" s="137"/>
      <c r="AP249" s="137"/>
      <c r="AQ249" s="137"/>
      <c r="AR249" s="137"/>
      <c r="AS249" s="137"/>
    </row>
    <row r="250" ht="18.0" customHeight="1">
      <c r="A250" s="137"/>
      <c r="B250" s="137"/>
      <c r="C250" s="137"/>
      <c r="D250" s="137"/>
      <c r="E250" s="137"/>
      <c r="F250" s="137"/>
      <c r="G250" s="137"/>
      <c r="H250" s="139"/>
      <c r="I250" s="137"/>
      <c r="J250" s="137"/>
      <c r="K250" s="137"/>
      <c r="L250" s="137"/>
      <c r="M250" s="137"/>
      <c r="N250" s="137"/>
      <c r="O250" s="137"/>
      <c r="P250" s="137"/>
      <c r="Q250" s="140"/>
      <c r="R250" s="137"/>
      <c r="S250" s="137"/>
      <c r="T250" s="137"/>
      <c r="U250" s="137"/>
      <c r="V250" s="137"/>
      <c r="W250" s="137"/>
      <c r="X250" s="137"/>
      <c r="Y250" s="137"/>
      <c r="Z250" s="137"/>
      <c r="AA250" s="137"/>
      <c r="AB250" s="137"/>
      <c r="AC250" s="137"/>
      <c r="AD250" s="137"/>
      <c r="AE250" s="137"/>
      <c r="AF250" s="137"/>
      <c r="AG250" s="137"/>
      <c r="AH250" s="137"/>
      <c r="AI250" s="137"/>
      <c r="AJ250" s="137"/>
      <c r="AK250" s="137"/>
      <c r="AL250" s="137"/>
      <c r="AM250" s="137"/>
      <c r="AN250" s="137"/>
      <c r="AO250" s="137"/>
      <c r="AP250" s="137"/>
      <c r="AQ250" s="137"/>
      <c r="AR250" s="137"/>
      <c r="AS250" s="137"/>
    </row>
    <row r="251" ht="18.0" customHeight="1">
      <c r="A251" s="137"/>
      <c r="B251" s="137"/>
      <c r="C251" s="137"/>
      <c r="D251" s="137"/>
      <c r="E251" s="137"/>
      <c r="F251" s="137"/>
      <c r="G251" s="137"/>
      <c r="H251" s="139"/>
      <c r="I251" s="137"/>
      <c r="J251" s="137"/>
      <c r="K251" s="137"/>
      <c r="L251" s="137"/>
      <c r="M251" s="137"/>
      <c r="N251" s="137"/>
      <c r="O251" s="137"/>
      <c r="P251" s="137"/>
      <c r="Q251" s="140"/>
      <c r="R251" s="137"/>
      <c r="S251" s="137"/>
      <c r="T251" s="137"/>
      <c r="U251" s="137"/>
      <c r="V251" s="137"/>
      <c r="W251" s="137"/>
      <c r="X251" s="137"/>
      <c r="Y251" s="137"/>
      <c r="Z251" s="137"/>
      <c r="AA251" s="137"/>
      <c r="AB251" s="137"/>
      <c r="AC251" s="137"/>
      <c r="AD251" s="137"/>
      <c r="AE251" s="137"/>
      <c r="AF251" s="137"/>
      <c r="AG251" s="137"/>
      <c r="AH251" s="137"/>
      <c r="AI251" s="137"/>
      <c r="AJ251" s="137"/>
      <c r="AK251" s="137"/>
      <c r="AL251" s="137"/>
      <c r="AM251" s="137"/>
      <c r="AN251" s="137"/>
      <c r="AO251" s="137"/>
      <c r="AP251" s="137"/>
      <c r="AQ251" s="137"/>
      <c r="AR251" s="137"/>
      <c r="AS251" s="137"/>
    </row>
    <row r="252" ht="18.0" customHeight="1">
      <c r="A252" s="137"/>
      <c r="B252" s="137"/>
      <c r="C252" s="137"/>
      <c r="D252" s="137"/>
      <c r="E252" s="137"/>
      <c r="F252" s="137"/>
      <c r="G252" s="137"/>
      <c r="H252" s="139"/>
      <c r="I252" s="137"/>
      <c r="J252" s="137"/>
      <c r="K252" s="137"/>
      <c r="L252" s="137"/>
      <c r="M252" s="137"/>
      <c r="N252" s="137"/>
      <c r="O252" s="137"/>
      <c r="P252" s="137"/>
      <c r="Q252" s="140"/>
      <c r="R252" s="137"/>
      <c r="S252" s="137"/>
      <c r="T252" s="137"/>
      <c r="U252" s="137"/>
      <c r="V252" s="137"/>
      <c r="W252" s="137"/>
      <c r="X252" s="137"/>
      <c r="Y252" s="137"/>
      <c r="Z252" s="137"/>
      <c r="AA252" s="137"/>
      <c r="AB252" s="137"/>
      <c r="AC252" s="137"/>
      <c r="AD252" s="137"/>
      <c r="AE252" s="137"/>
      <c r="AF252" s="137"/>
      <c r="AG252" s="137"/>
      <c r="AH252" s="137"/>
      <c r="AI252" s="137"/>
      <c r="AJ252" s="137"/>
      <c r="AK252" s="137"/>
      <c r="AL252" s="137"/>
      <c r="AM252" s="137"/>
      <c r="AN252" s="137"/>
      <c r="AO252" s="137"/>
      <c r="AP252" s="137"/>
      <c r="AQ252" s="137"/>
      <c r="AR252" s="137"/>
      <c r="AS252" s="137"/>
    </row>
    <row r="253" ht="18.0" customHeight="1">
      <c r="A253" s="137"/>
      <c r="B253" s="137"/>
      <c r="C253" s="137"/>
      <c r="D253" s="137"/>
      <c r="E253" s="137"/>
      <c r="F253" s="137"/>
      <c r="G253" s="137"/>
      <c r="H253" s="139"/>
      <c r="I253" s="137"/>
      <c r="J253" s="137"/>
      <c r="K253" s="137"/>
      <c r="L253" s="137"/>
      <c r="M253" s="137"/>
      <c r="N253" s="137"/>
      <c r="O253" s="137"/>
      <c r="P253" s="137"/>
      <c r="Q253" s="140"/>
      <c r="R253" s="137"/>
      <c r="S253" s="137"/>
      <c r="T253" s="137"/>
      <c r="U253" s="137"/>
      <c r="V253" s="137"/>
      <c r="W253" s="137"/>
      <c r="X253" s="137"/>
      <c r="Y253" s="137"/>
      <c r="Z253" s="137"/>
      <c r="AA253" s="137"/>
      <c r="AB253" s="137"/>
      <c r="AC253" s="137"/>
      <c r="AD253" s="137"/>
      <c r="AE253" s="137"/>
      <c r="AF253" s="137"/>
      <c r="AG253" s="137"/>
      <c r="AH253" s="137"/>
      <c r="AI253" s="137"/>
      <c r="AJ253" s="137"/>
      <c r="AK253" s="137"/>
      <c r="AL253" s="137"/>
      <c r="AM253" s="137"/>
      <c r="AN253" s="137"/>
      <c r="AO253" s="137"/>
      <c r="AP253" s="137"/>
      <c r="AQ253" s="137"/>
      <c r="AR253" s="137"/>
      <c r="AS253" s="137"/>
    </row>
    <row r="254" ht="18.0" customHeight="1">
      <c r="A254" s="137"/>
      <c r="B254" s="137"/>
      <c r="C254" s="137"/>
      <c r="D254" s="137"/>
      <c r="E254" s="137"/>
      <c r="F254" s="137"/>
      <c r="G254" s="137"/>
      <c r="H254" s="139"/>
      <c r="I254" s="137"/>
      <c r="J254" s="137"/>
      <c r="K254" s="137"/>
      <c r="L254" s="137"/>
      <c r="M254" s="137"/>
      <c r="N254" s="137"/>
      <c r="O254" s="137"/>
      <c r="P254" s="137"/>
      <c r="Q254" s="140"/>
      <c r="R254" s="137"/>
      <c r="S254" s="137"/>
      <c r="T254" s="137"/>
      <c r="U254" s="137"/>
      <c r="V254" s="137"/>
      <c r="W254" s="137"/>
      <c r="X254" s="137"/>
      <c r="Y254" s="137"/>
      <c r="Z254" s="137"/>
      <c r="AA254" s="137"/>
      <c r="AB254" s="137"/>
      <c r="AC254" s="137"/>
      <c r="AD254" s="137"/>
      <c r="AE254" s="137"/>
      <c r="AF254" s="137"/>
      <c r="AG254" s="137"/>
      <c r="AH254" s="137"/>
      <c r="AI254" s="137"/>
      <c r="AJ254" s="137"/>
      <c r="AK254" s="137"/>
      <c r="AL254" s="137"/>
      <c r="AM254" s="137"/>
      <c r="AN254" s="137"/>
      <c r="AO254" s="137"/>
      <c r="AP254" s="137"/>
      <c r="AQ254" s="137"/>
      <c r="AR254" s="137"/>
      <c r="AS254" s="137"/>
    </row>
    <row r="255" ht="18.0" customHeight="1">
      <c r="A255" s="137"/>
      <c r="B255" s="137"/>
      <c r="C255" s="137"/>
      <c r="D255" s="137"/>
      <c r="E255" s="137"/>
      <c r="F255" s="137"/>
      <c r="G255" s="137"/>
      <c r="H255" s="139"/>
      <c r="I255" s="137"/>
      <c r="J255" s="137"/>
      <c r="K255" s="137"/>
      <c r="L255" s="137"/>
      <c r="M255" s="137"/>
      <c r="N255" s="137"/>
      <c r="O255" s="137"/>
      <c r="P255" s="137"/>
      <c r="Q255" s="140"/>
      <c r="R255" s="137"/>
      <c r="S255" s="137"/>
      <c r="T255" s="137"/>
      <c r="U255" s="137"/>
      <c r="V255" s="137"/>
      <c r="W255" s="137"/>
      <c r="X255" s="137"/>
      <c r="Y255" s="137"/>
      <c r="Z255" s="137"/>
      <c r="AA255" s="137"/>
      <c r="AB255" s="137"/>
      <c r="AC255" s="137"/>
      <c r="AD255" s="137"/>
      <c r="AE255" s="137"/>
      <c r="AF255" s="137"/>
      <c r="AG255" s="137"/>
      <c r="AH255" s="137"/>
      <c r="AI255" s="137"/>
      <c r="AJ255" s="137"/>
      <c r="AK255" s="137"/>
      <c r="AL255" s="137"/>
      <c r="AM255" s="137"/>
      <c r="AN255" s="137"/>
      <c r="AO255" s="137"/>
      <c r="AP255" s="137"/>
      <c r="AQ255" s="137"/>
      <c r="AR255" s="137"/>
      <c r="AS255" s="137"/>
    </row>
    <row r="256" ht="18.0" customHeight="1">
      <c r="A256" s="137"/>
      <c r="B256" s="137"/>
      <c r="C256" s="137"/>
      <c r="D256" s="137"/>
      <c r="E256" s="137"/>
      <c r="F256" s="137"/>
      <c r="G256" s="137"/>
      <c r="H256" s="139"/>
      <c r="I256" s="137"/>
      <c r="J256" s="137"/>
      <c r="K256" s="137"/>
      <c r="L256" s="137"/>
      <c r="M256" s="137"/>
      <c r="N256" s="137"/>
      <c r="O256" s="137"/>
      <c r="P256" s="137"/>
      <c r="Q256" s="140"/>
      <c r="R256" s="137"/>
      <c r="S256" s="137"/>
      <c r="T256" s="137"/>
      <c r="U256" s="137"/>
      <c r="V256" s="137"/>
      <c r="W256" s="137"/>
      <c r="X256" s="137"/>
      <c r="Y256" s="137"/>
      <c r="Z256" s="137"/>
      <c r="AA256" s="137"/>
      <c r="AB256" s="137"/>
      <c r="AC256" s="137"/>
      <c r="AD256" s="137"/>
      <c r="AE256" s="137"/>
      <c r="AF256" s="137"/>
      <c r="AG256" s="137"/>
      <c r="AH256" s="137"/>
      <c r="AI256" s="137"/>
      <c r="AJ256" s="137"/>
      <c r="AK256" s="137"/>
      <c r="AL256" s="137"/>
      <c r="AM256" s="137"/>
      <c r="AN256" s="137"/>
      <c r="AO256" s="137"/>
      <c r="AP256" s="137"/>
      <c r="AQ256" s="137"/>
      <c r="AR256" s="137"/>
      <c r="AS256" s="137"/>
    </row>
    <row r="257" ht="18.0" customHeight="1">
      <c r="A257" s="137"/>
      <c r="B257" s="137"/>
      <c r="C257" s="137"/>
      <c r="D257" s="137"/>
      <c r="E257" s="137"/>
      <c r="F257" s="137"/>
      <c r="G257" s="137"/>
      <c r="H257" s="139"/>
      <c r="I257" s="137"/>
      <c r="J257" s="137"/>
      <c r="K257" s="137"/>
      <c r="L257" s="137"/>
      <c r="M257" s="137"/>
      <c r="N257" s="137"/>
      <c r="O257" s="137"/>
      <c r="P257" s="137"/>
      <c r="Q257" s="140"/>
      <c r="R257" s="137"/>
      <c r="S257" s="137"/>
      <c r="T257" s="137"/>
      <c r="U257" s="137"/>
      <c r="V257" s="137"/>
      <c r="W257" s="137"/>
      <c r="X257" s="137"/>
      <c r="Y257" s="137"/>
      <c r="Z257" s="137"/>
      <c r="AA257" s="137"/>
      <c r="AB257" s="137"/>
      <c r="AC257" s="137"/>
      <c r="AD257" s="137"/>
      <c r="AE257" s="137"/>
      <c r="AF257" s="137"/>
      <c r="AG257" s="137"/>
      <c r="AH257" s="137"/>
      <c r="AI257" s="137"/>
      <c r="AJ257" s="137"/>
      <c r="AK257" s="137"/>
      <c r="AL257" s="137"/>
      <c r="AM257" s="137"/>
      <c r="AN257" s="137"/>
      <c r="AO257" s="137"/>
      <c r="AP257" s="137"/>
      <c r="AQ257" s="137"/>
      <c r="AR257" s="137"/>
      <c r="AS257" s="137"/>
    </row>
    <row r="258" ht="18.0" customHeight="1">
      <c r="A258" s="137"/>
      <c r="B258" s="137"/>
      <c r="C258" s="137"/>
      <c r="D258" s="137"/>
      <c r="E258" s="137"/>
      <c r="F258" s="137"/>
      <c r="G258" s="137"/>
      <c r="H258" s="139"/>
      <c r="I258" s="137"/>
      <c r="J258" s="137"/>
      <c r="K258" s="137"/>
      <c r="L258" s="137"/>
      <c r="M258" s="137"/>
      <c r="N258" s="137"/>
      <c r="O258" s="137"/>
      <c r="P258" s="137"/>
      <c r="Q258" s="140"/>
      <c r="R258" s="137"/>
      <c r="S258" s="137"/>
      <c r="T258" s="137"/>
      <c r="U258" s="137"/>
      <c r="V258" s="137"/>
      <c r="W258" s="137"/>
      <c r="X258" s="137"/>
      <c r="Y258" s="137"/>
      <c r="Z258" s="137"/>
      <c r="AA258" s="137"/>
      <c r="AB258" s="137"/>
      <c r="AC258" s="137"/>
      <c r="AD258" s="137"/>
      <c r="AE258" s="137"/>
      <c r="AF258" s="137"/>
      <c r="AG258" s="137"/>
      <c r="AH258" s="137"/>
      <c r="AI258" s="137"/>
      <c r="AJ258" s="137"/>
      <c r="AK258" s="137"/>
      <c r="AL258" s="137"/>
      <c r="AM258" s="137"/>
      <c r="AN258" s="137"/>
      <c r="AO258" s="137"/>
      <c r="AP258" s="137"/>
      <c r="AQ258" s="137"/>
      <c r="AR258" s="137"/>
      <c r="AS258" s="137"/>
    </row>
    <row r="259" ht="18.0" customHeight="1">
      <c r="A259" s="137"/>
      <c r="B259" s="137"/>
      <c r="C259" s="137"/>
      <c r="D259" s="137"/>
      <c r="E259" s="137"/>
      <c r="F259" s="137"/>
      <c r="G259" s="137"/>
      <c r="H259" s="139"/>
      <c r="I259" s="137"/>
      <c r="J259" s="137"/>
      <c r="K259" s="137"/>
      <c r="L259" s="137"/>
      <c r="M259" s="137"/>
      <c r="N259" s="137"/>
      <c r="O259" s="137"/>
      <c r="P259" s="137"/>
      <c r="Q259" s="140"/>
      <c r="R259" s="137"/>
      <c r="S259" s="137"/>
      <c r="T259" s="137"/>
      <c r="U259" s="137"/>
      <c r="V259" s="137"/>
      <c r="W259" s="137"/>
      <c r="X259" s="137"/>
      <c r="Y259" s="137"/>
      <c r="Z259" s="137"/>
      <c r="AA259" s="137"/>
      <c r="AB259" s="137"/>
      <c r="AC259" s="137"/>
      <c r="AD259" s="137"/>
      <c r="AE259" s="137"/>
      <c r="AF259" s="137"/>
      <c r="AG259" s="137"/>
      <c r="AH259" s="137"/>
      <c r="AI259" s="137"/>
      <c r="AJ259" s="137"/>
      <c r="AK259" s="137"/>
      <c r="AL259" s="137"/>
      <c r="AM259" s="137"/>
      <c r="AN259" s="137"/>
      <c r="AO259" s="137"/>
      <c r="AP259" s="137"/>
      <c r="AQ259" s="137"/>
      <c r="AR259" s="137"/>
      <c r="AS259" s="137"/>
    </row>
    <row r="260" ht="18.0" customHeight="1">
      <c r="A260" s="137"/>
      <c r="B260" s="137"/>
      <c r="C260" s="137"/>
      <c r="D260" s="137"/>
      <c r="E260" s="137"/>
      <c r="F260" s="137"/>
      <c r="G260" s="137"/>
      <c r="H260" s="139"/>
      <c r="I260" s="137"/>
      <c r="J260" s="137"/>
      <c r="K260" s="137"/>
      <c r="L260" s="137"/>
      <c r="M260" s="137"/>
      <c r="N260" s="137"/>
      <c r="O260" s="137"/>
      <c r="P260" s="137"/>
      <c r="Q260" s="140"/>
      <c r="R260" s="137"/>
      <c r="S260" s="137"/>
      <c r="T260" s="137"/>
      <c r="U260" s="137"/>
      <c r="V260" s="137"/>
      <c r="W260" s="137"/>
      <c r="X260" s="137"/>
      <c r="Y260" s="137"/>
      <c r="Z260" s="137"/>
      <c r="AA260" s="137"/>
      <c r="AB260" s="137"/>
      <c r="AC260" s="137"/>
      <c r="AD260" s="137"/>
      <c r="AE260" s="137"/>
      <c r="AF260" s="137"/>
      <c r="AG260" s="137"/>
      <c r="AH260" s="137"/>
      <c r="AI260" s="137"/>
      <c r="AJ260" s="137"/>
      <c r="AK260" s="137"/>
      <c r="AL260" s="137"/>
      <c r="AM260" s="137"/>
      <c r="AN260" s="137"/>
      <c r="AO260" s="137"/>
      <c r="AP260" s="137"/>
      <c r="AQ260" s="137"/>
      <c r="AR260" s="137"/>
      <c r="AS260" s="137"/>
    </row>
    <row r="261" ht="18.0" customHeight="1">
      <c r="A261" s="137"/>
      <c r="B261" s="137"/>
      <c r="C261" s="137"/>
      <c r="D261" s="137"/>
      <c r="E261" s="137"/>
      <c r="F261" s="137"/>
      <c r="G261" s="137"/>
      <c r="H261" s="139"/>
      <c r="I261" s="137"/>
      <c r="J261" s="137"/>
      <c r="K261" s="137"/>
      <c r="L261" s="137"/>
      <c r="M261" s="137"/>
      <c r="N261" s="137"/>
      <c r="O261" s="137"/>
      <c r="P261" s="137"/>
      <c r="Q261" s="140"/>
      <c r="R261" s="137"/>
      <c r="S261" s="137"/>
      <c r="T261" s="137"/>
      <c r="U261" s="137"/>
      <c r="V261" s="137"/>
      <c r="W261" s="137"/>
      <c r="X261" s="137"/>
      <c r="Y261" s="137"/>
      <c r="Z261" s="137"/>
      <c r="AA261" s="137"/>
      <c r="AB261" s="137"/>
      <c r="AC261" s="137"/>
      <c r="AD261" s="137"/>
      <c r="AE261" s="137"/>
      <c r="AF261" s="137"/>
      <c r="AG261" s="137"/>
      <c r="AH261" s="137"/>
      <c r="AI261" s="137"/>
      <c r="AJ261" s="137"/>
      <c r="AK261" s="137"/>
      <c r="AL261" s="137"/>
      <c r="AM261" s="137"/>
      <c r="AN261" s="137"/>
      <c r="AO261" s="137"/>
      <c r="AP261" s="137"/>
      <c r="AQ261" s="137"/>
      <c r="AR261" s="137"/>
      <c r="AS261" s="137"/>
    </row>
    <row r="262" ht="18.0" customHeight="1">
      <c r="A262" s="137"/>
      <c r="B262" s="137"/>
      <c r="C262" s="137"/>
      <c r="D262" s="137"/>
      <c r="E262" s="137"/>
      <c r="F262" s="137"/>
      <c r="G262" s="137"/>
      <c r="H262" s="139"/>
      <c r="I262" s="137"/>
      <c r="J262" s="137"/>
      <c r="K262" s="137"/>
      <c r="L262" s="137"/>
      <c r="M262" s="137"/>
      <c r="N262" s="137"/>
      <c r="O262" s="137"/>
      <c r="P262" s="137"/>
      <c r="Q262" s="140"/>
      <c r="R262" s="137"/>
      <c r="S262" s="137"/>
      <c r="T262" s="137"/>
      <c r="U262" s="137"/>
      <c r="V262" s="137"/>
      <c r="W262" s="137"/>
      <c r="X262" s="137"/>
      <c r="Y262" s="137"/>
      <c r="Z262" s="137"/>
      <c r="AA262" s="137"/>
      <c r="AB262" s="137"/>
      <c r="AC262" s="137"/>
      <c r="AD262" s="137"/>
      <c r="AE262" s="137"/>
      <c r="AF262" s="137"/>
      <c r="AG262" s="137"/>
      <c r="AH262" s="137"/>
      <c r="AI262" s="137"/>
      <c r="AJ262" s="137"/>
      <c r="AK262" s="137"/>
      <c r="AL262" s="137"/>
      <c r="AM262" s="137"/>
      <c r="AN262" s="137"/>
      <c r="AO262" s="137"/>
      <c r="AP262" s="137"/>
      <c r="AQ262" s="137"/>
      <c r="AR262" s="137"/>
      <c r="AS262" s="137"/>
    </row>
    <row r="263" ht="18.0" customHeight="1">
      <c r="A263" s="137"/>
      <c r="B263" s="137"/>
      <c r="C263" s="137"/>
      <c r="D263" s="137"/>
      <c r="E263" s="137"/>
      <c r="F263" s="137"/>
      <c r="G263" s="137"/>
      <c r="H263" s="139"/>
      <c r="I263" s="137"/>
      <c r="J263" s="137"/>
      <c r="K263" s="137"/>
      <c r="L263" s="137"/>
      <c r="M263" s="137"/>
      <c r="N263" s="137"/>
      <c r="O263" s="137"/>
      <c r="P263" s="137"/>
      <c r="Q263" s="140"/>
      <c r="R263" s="137"/>
      <c r="S263" s="137"/>
      <c r="T263" s="137"/>
      <c r="U263" s="137"/>
      <c r="V263" s="137"/>
      <c r="W263" s="137"/>
      <c r="X263" s="137"/>
      <c r="Y263" s="137"/>
      <c r="Z263" s="137"/>
      <c r="AA263" s="137"/>
      <c r="AB263" s="137"/>
      <c r="AC263" s="137"/>
      <c r="AD263" s="137"/>
      <c r="AE263" s="137"/>
      <c r="AF263" s="137"/>
      <c r="AG263" s="137"/>
      <c r="AH263" s="137"/>
      <c r="AI263" s="137"/>
      <c r="AJ263" s="137"/>
      <c r="AK263" s="137"/>
      <c r="AL263" s="137"/>
      <c r="AM263" s="137"/>
      <c r="AN263" s="137"/>
      <c r="AO263" s="137"/>
      <c r="AP263" s="137"/>
      <c r="AQ263" s="137"/>
      <c r="AR263" s="137"/>
      <c r="AS263" s="137"/>
    </row>
    <row r="264" ht="18.0" customHeight="1">
      <c r="A264" s="137"/>
      <c r="B264" s="137"/>
      <c r="C264" s="137"/>
      <c r="D264" s="137"/>
      <c r="E264" s="137"/>
      <c r="F264" s="137"/>
      <c r="G264" s="137"/>
      <c r="H264" s="139"/>
      <c r="I264" s="137"/>
      <c r="J264" s="137"/>
      <c r="K264" s="137"/>
      <c r="L264" s="137"/>
      <c r="M264" s="137"/>
      <c r="N264" s="137"/>
      <c r="O264" s="137"/>
      <c r="P264" s="137"/>
      <c r="Q264" s="140"/>
      <c r="R264" s="137"/>
      <c r="S264" s="137"/>
      <c r="T264" s="137"/>
      <c r="U264" s="137"/>
      <c r="V264" s="137"/>
      <c r="W264" s="137"/>
      <c r="X264" s="137"/>
      <c r="Y264" s="137"/>
      <c r="Z264" s="137"/>
      <c r="AA264" s="137"/>
      <c r="AB264" s="137"/>
      <c r="AC264" s="137"/>
      <c r="AD264" s="137"/>
      <c r="AE264" s="137"/>
      <c r="AF264" s="137"/>
      <c r="AG264" s="137"/>
      <c r="AH264" s="137"/>
      <c r="AI264" s="137"/>
      <c r="AJ264" s="137"/>
      <c r="AK264" s="137"/>
      <c r="AL264" s="137"/>
      <c r="AM264" s="137"/>
      <c r="AN264" s="137"/>
      <c r="AO264" s="137"/>
      <c r="AP264" s="137"/>
      <c r="AQ264" s="137"/>
      <c r="AR264" s="137"/>
      <c r="AS264" s="137"/>
    </row>
    <row r="265" ht="18.0" customHeight="1">
      <c r="A265" s="137"/>
      <c r="B265" s="137"/>
      <c r="C265" s="137"/>
      <c r="D265" s="137"/>
      <c r="E265" s="137"/>
      <c r="F265" s="137"/>
      <c r="G265" s="137"/>
      <c r="H265" s="139"/>
      <c r="I265" s="137"/>
      <c r="J265" s="137"/>
      <c r="K265" s="137"/>
      <c r="L265" s="137"/>
      <c r="M265" s="137"/>
      <c r="N265" s="137"/>
      <c r="O265" s="137"/>
      <c r="P265" s="137"/>
      <c r="Q265" s="140"/>
      <c r="R265" s="137"/>
      <c r="S265" s="137"/>
      <c r="T265" s="137"/>
      <c r="U265" s="137"/>
      <c r="V265" s="137"/>
      <c r="W265" s="137"/>
      <c r="X265" s="137"/>
      <c r="Y265" s="137"/>
      <c r="Z265" s="137"/>
      <c r="AA265" s="137"/>
      <c r="AB265" s="137"/>
      <c r="AC265" s="137"/>
      <c r="AD265" s="137"/>
      <c r="AE265" s="137"/>
      <c r="AF265" s="137"/>
      <c r="AG265" s="137"/>
      <c r="AH265" s="137"/>
      <c r="AI265" s="137"/>
      <c r="AJ265" s="137"/>
      <c r="AK265" s="137"/>
      <c r="AL265" s="137"/>
      <c r="AM265" s="137"/>
      <c r="AN265" s="137"/>
      <c r="AO265" s="137"/>
      <c r="AP265" s="137"/>
      <c r="AQ265" s="137"/>
      <c r="AR265" s="137"/>
      <c r="AS265" s="137"/>
    </row>
    <row r="266" ht="18.0" customHeight="1">
      <c r="A266" s="137"/>
      <c r="B266" s="137"/>
      <c r="C266" s="137"/>
      <c r="D266" s="137"/>
      <c r="E266" s="137"/>
      <c r="F266" s="137"/>
      <c r="G266" s="137"/>
      <c r="H266" s="139"/>
      <c r="I266" s="137"/>
      <c r="J266" s="137"/>
      <c r="K266" s="137"/>
      <c r="L266" s="137"/>
      <c r="M266" s="137"/>
      <c r="N266" s="137"/>
      <c r="O266" s="137"/>
      <c r="P266" s="137"/>
      <c r="Q266" s="140"/>
      <c r="R266" s="137"/>
      <c r="S266" s="137"/>
      <c r="T266" s="137"/>
      <c r="U266" s="137"/>
      <c r="V266" s="137"/>
      <c r="W266" s="137"/>
      <c r="X266" s="137"/>
      <c r="Y266" s="137"/>
      <c r="Z266" s="137"/>
      <c r="AA266" s="137"/>
      <c r="AB266" s="137"/>
      <c r="AC266" s="137"/>
      <c r="AD266" s="137"/>
      <c r="AE266" s="137"/>
      <c r="AF266" s="137"/>
      <c r="AG266" s="137"/>
      <c r="AH266" s="137"/>
      <c r="AI266" s="137"/>
      <c r="AJ266" s="137"/>
      <c r="AK266" s="137"/>
      <c r="AL266" s="137"/>
      <c r="AM266" s="137"/>
      <c r="AN266" s="137"/>
      <c r="AO266" s="137"/>
      <c r="AP266" s="137"/>
      <c r="AQ266" s="137"/>
      <c r="AR266" s="137"/>
      <c r="AS266" s="137"/>
    </row>
    <row r="267" ht="18.0" customHeight="1">
      <c r="A267" s="137"/>
      <c r="B267" s="137"/>
      <c r="C267" s="137"/>
      <c r="D267" s="137"/>
      <c r="E267" s="137"/>
      <c r="F267" s="137"/>
      <c r="G267" s="137"/>
      <c r="H267" s="139"/>
      <c r="I267" s="137"/>
      <c r="J267" s="137"/>
      <c r="K267" s="137"/>
      <c r="L267" s="137"/>
      <c r="M267" s="137"/>
      <c r="N267" s="137"/>
      <c r="O267" s="137"/>
      <c r="P267" s="137"/>
      <c r="Q267" s="140"/>
      <c r="R267" s="137"/>
      <c r="S267" s="137"/>
      <c r="T267" s="137"/>
      <c r="U267" s="137"/>
      <c r="V267" s="137"/>
      <c r="W267" s="137"/>
      <c r="X267" s="137"/>
      <c r="Y267" s="137"/>
      <c r="Z267" s="137"/>
      <c r="AA267" s="137"/>
      <c r="AB267" s="137"/>
      <c r="AC267" s="137"/>
      <c r="AD267" s="137"/>
      <c r="AE267" s="137"/>
      <c r="AF267" s="137"/>
      <c r="AG267" s="137"/>
      <c r="AH267" s="137"/>
      <c r="AI267" s="137"/>
      <c r="AJ267" s="137"/>
      <c r="AK267" s="137"/>
      <c r="AL267" s="137"/>
      <c r="AM267" s="137"/>
      <c r="AN267" s="137"/>
      <c r="AO267" s="137"/>
      <c r="AP267" s="137"/>
      <c r="AQ267" s="137"/>
      <c r="AR267" s="137"/>
      <c r="AS267" s="137"/>
    </row>
    <row r="268" ht="18.0" customHeight="1">
      <c r="A268" s="137"/>
      <c r="B268" s="137"/>
      <c r="C268" s="137"/>
      <c r="D268" s="137"/>
      <c r="E268" s="137"/>
      <c r="F268" s="137"/>
      <c r="G268" s="137"/>
      <c r="H268" s="139"/>
      <c r="I268" s="137"/>
      <c r="J268" s="137"/>
      <c r="K268" s="137"/>
      <c r="L268" s="137"/>
      <c r="M268" s="137"/>
      <c r="N268" s="137"/>
      <c r="O268" s="137"/>
      <c r="P268" s="137"/>
      <c r="Q268" s="140"/>
      <c r="R268" s="137"/>
      <c r="S268" s="137"/>
      <c r="T268" s="137"/>
      <c r="U268" s="137"/>
      <c r="V268" s="137"/>
      <c r="W268" s="137"/>
      <c r="X268" s="137"/>
      <c r="Y268" s="137"/>
      <c r="Z268" s="137"/>
      <c r="AA268" s="137"/>
      <c r="AB268" s="137"/>
      <c r="AC268" s="137"/>
      <c r="AD268" s="137"/>
      <c r="AE268" s="137"/>
      <c r="AF268" s="137"/>
      <c r="AG268" s="137"/>
      <c r="AH268" s="137"/>
      <c r="AI268" s="137"/>
      <c r="AJ268" s="137"/>
      <c r="AK268" s="137"/>
      <c r="AL268" s="137"/>
      <c r="AM268" s="137"/>
      <c r="AN268" s="137"/>
      <c r="AO268" s="137"/>
      <c r="AP268" s="137"/>
      <c r="AQ268" s="137"/>
      <c r="AR268" s="137"/>
      <c r="AS268" s="137"/>
    </row>
    <row r="269" ht="18.0" customHeight="1">
      <c r="A269" s="137"/>
      <c r="B269" s="137"/>
      <c r="C269" s="137"/>
      <c r="D269" s="137"/>
      <c r="E269" s="137"/>
      <c r="F269" s="137"/>
      <c r="G269" s="137"/>
      <c r="H269" s="139"/>
      <c r="I269" s="137"/>
      <c r="J269" s="137"/>
      <c r="K269" s="137"/>
      <c r="L269" s="137"/>
      <c r="M269" s="137"/>
      <c r="N269" s="137"/>
      <c r="O269" s="137"/>
      <c r="P269" s="137"/>
      <c r="Q269" s="140"/>
      <c r="R269" s="137"/>
      <c r="S269" s="137"/>
      <c r="T269" s="137"/>
      <c r="U269" s="137"/>
      <c r="V269" s="137"/>
      <c r="W269" s="137"/>
      <c r="X269" s="137"/>
      <c r="Y269" s="137"/>
      <c r="Z269" s="137"/>
      <c r="AA269" s="137"/>
      <c r="AB269" s="137"/>
      <c r="AC269" s="137"/>
      <c r="AD269" s="137"/>
      <c r="AE269" s="137"/>
      <c r="AF269" s="137"/>
      <c r="AG269" s="137"/>
      <c r="AH269" s="137"/>
      <c r="AI269" s="137"/>
      <c r="AJ269" s="137"/>
      <c r="AK269" s="137"/>
      <c r="AL269" s="137"/>
      <c r="AM269" s="137"/>
      <c r="AN269" s="137"/>
      <c r="AO269" s="137"/>
      <c r="AP269" s="137"/>
      <c r="AQ269" s="137"/>
      <c r="AR269" s="137"/>
      <c r="AS269" s="137"/>
    </row>
    <row r="270" ht="18.0" customHeight="1">
      <c r="A270" s="137"/>
      <c r="B270" s="137"/>
      <c r="C270" s="137"/>
      <c r="D270" s="137"/>
      <c r="E270" s="137"/>
      <c r="F270" s="137"/>
      <c r="G270" s="137"/>
      <c r="H270" s="139"/>
      <c r="I270" s="137"/>
      <c r="J270" s="137"/>
      <c r="K270" s="137"/>
      <c r="L270" s="137"/>
      <c r="M270" s="137"/>
      <c r="N270" s="137"/>
      <c r="O270" s="137"/>
      <c r="P270" s="137"/>
      <c r="Q270" s="140"/>
      <c r="R270" s="137"/>
      <c r="S270" s="137"/>
      <c r="T270" s="137"/>
      <c r="U270" s="137"/>
      <c r="V270" s="137"/>
      <c r="W270" s="137"/>
      <c r="X270" s="137"/>
      <c r="Y270" s="137"/>
      <c r="Z270" s="137"/>
      <c r="AA270" s="137"/>
      <c r="AB270" s="137"/>
      <c r="AC270" s="137"/>
      <c r="AD270" s="137"/>
      <c r="AE270" s="137"/>
      <c r="AF270" s="137"/>
      <c r="AG270" s="137"/>
      <c r="AH270" s="137"/>
      <c r="AI270" s="137"/>
      <c r="AJ270" s="137"/>
      <c r="AK270" s="137"/>
      <c r="AL270" s="137"/>
      <c r="AM270" s="137"/>
      <c r="AN270" s="137"/>
      <c r="AO270" s="137"/>
      <c r="AP270" s="137"/>
      <c r="AQ270" s="137"/>
      <c r="AR270" s="137"/>
      <c r="AS270" s="137"/>
    </row>
    <row r="271" ht="18.0" customHeight="1">
      <c r="A271" s="137"/>
      <c r="B271" s="137"/>
      <c r="C271" s="137"/>
      <c r="D271" s="137"/>
      <c r="E271" s="137"/>
      <c r="F271" s="137"/>
      <c r="G271" s="137"/>
      <c r="H271" s="139"/>
      <c r="I271" s="137"/>
      <c r="J271" s="137"/>
      <c r="K271" s="137"/>
      <c r="L271" s="137"/>
      <c r="M271" s="137"/>
      <c r="N271" s="137"/>
      <c r="O271" s="137"/>
      <c r="P271" s="137"/>
      <c r="Q271" s="140"/>
      <c r="R271" s="137"/>
      <c r="S271" s="137"/>
      <c r="T271" s="137"/>
      <c r="U271" s="137"/>
      <c r="V271" s="137"/>
      <c r="W271" s="137"/>
      <c r="X271" s="137"/>
      <c r="Y271" s="137"/>
      <c r="Z271" s="137"/>
      <c r="AA271" s="137"/>
      <c r="AB271" s="137"/>
      <c r="AC271" s="137"/>
      <c r="AD271" s="137"/>
      <c r="AE271" s="137"/>
      <c r="AF271" s="137"/>
      <c r="AG271" s="137"/>
      <c r="AH271" s="137"/>
      <c r="AI271" s="137"/>
      <c r="AJ271" s="137"/>
      <c r="AK271" s="137"/>
      <c r="AL271" s="137"/>
      <c r="AM271" s="137"/>
      <c r="AN271" s="137"/>
      <c r="AO271" s="137"/>
      <c r="AP271" s="137"/>
      <c r="AQ271" s="137"/>
      <c r="AR271" s="137"/>
      <c r="AS271" s="137"/>
    </row>
    <row r="272" ht="18.0" customHeight="1">
      <c r="A272" s="137"/>
      <c r="B272" s="137"/>
      <c r="C272" s="137"/>
      <c r="D272" s="137"/>
      <c r="E272" s="137"/>
      <c r="F272" s="137"/>
      <c r="G272" s="137"/>
      <c r="H272" s="139"/>
      <c r="I272" s="137"/>
      <c r="J272" s="137"/>
      <c r="K272" s="137"/>
      <c r="L272" s="137"/>
      <c r="M272" s="137"/>
      <c r="N272" s="137"/>
      <c r="O272" s="137"/>
      <c r="P272" s="137"/>
      <c r="Q272" s="140"/>
      <c r="R272" s="137"/>
      <c r="S272" s="137"/>
      <c r="T272" s="137"/>
      <c r="U272" s="137"/>
      <c r="V272" s="137"/>
      <c r="W272" s="137"/>
      <c r="X272" s="137"/>
      <c r="Y272" s="137"/>
      <c r="Z272" s="137"/>
      <c r="AA272" s="137"/>
      <c r="AB272" s="137"/>
      <c r="AC272" s="137"/>
      <c r="AD272" s="137"/>
      <c r="AE272" s="137"/>
      <c r="AF272" s="137"/>
      <c r="AG272" s="137"/>
      <c r="AH272" s="137"/>
      <c r="AI272" s="137"/>
      <c r="AJ272" s="137"/>
      <c r="AK272" s="137"/>
      <c r="AL272" s="137"/>
      <c r="AM272" s="137"/>
      <c r="AN272" s="137"/>
      <c r="AO272" s="137"/>
      <c r="AP272" s="137"/>
      <c r="AQ272" s="137"/>
      <c r="AR272" s="137"/>
      <c r="AS272" s="137"/>
    </row>
    <row r="273" ht="18.0" customHeight="1">
      <c r="A273" s="137"/>
      <c r="B273" s="137"/>
      <c r="C273" s="137"/>
      <c r="D273" s="137"/>
      <c r="E273" s="137"/>
      <c r="F273" s="137"/>
      <c r="G273" s="137"/>
      <c r="H273" s="139"/>
      <c r="I273" s="137"/>
      <c r="J273" s="137"/>
      <c r="K273" s="137"/>
      <c r="L273" s="137"/>
      <c r="M273" s="137"/>
      <c r="N273" s="137"/>
      <c r="O273" s="137"/>
      <c r="P273" s="137"/>
      <c r="Q273" s="140"/>
      <c r="R273" s="137"/>
      <c r="S273" s="137"/>
      <c r="T273" s="137"/>
      <c r="U273" s="137"/>
      <c r="V273" s="137"/>
      <c r="W273" s="137"/>
      <c r="X273" s="137"/>
      <c r="Y273" s="137"/>
      <c r="Z273" s="137"/>
      <c r="AA273" s="137"/>
      <c r="AB273" s="137"/>
      <c r="AC273" s="137"/>
      <c r="AD273" s="137"/>
      <c r="AE273" s="137"/>
      <c r="AF273" s="137"/>
      <c r="AG273" s="137"/>
      <c r="AH273" s="137"/>
      <c r="AI273" s="137"/>
      <c r="AJ273" s="137"/>
      <c r="AK273" s="137"/>
      <c r="AL273" s="137"/>
      <c r="AM273" s="137"/>
      <c r="AN273" s="137"/>
      <c r="AO273" s="137"/>
      <c r="AP273" s="137"/>
      <c r="AQ273" s="137"/>
      <c r="AR273" s="137"/>
      <c r="AS273" s="137"/>
    </row>
    <row r="274" ht="18.0" customHeight="1">
      <c r="A274" s="137"/>
      <c r="B274" s="137"/>
      <c r="C274" s="137"/>
      <c r="D274" s="137"/>
      <c r="E274" s="137"/>
      <c r="F274" s="137"/>
      <c r="G274" s="137"/>
      <c r="H274" s="139"/>
      <c r="I274" s="137"/>
      <c r="J274" s="137"/>
      <c r="K274" s="137"/>
      <c r="L274" s="137"/>
      <c r="M274" s="137"/>
      <c r="N274" s="137"/>
      <c r="O274" s="137"/>
      <c r="P274" s="137"/>
      <c r="Q274" s="140"/>
      <c r="R274" s="137"/>
      <c r="S274" s="137"/>
      <c r="T274" s="137"/>
      <c r="U274" s="137"/>
      <c r="V274" s="137"/>
      <c r="W274" s="137"/>
      <c r="X274" s="137"/>
      <c r="Y274" s="137"/>
      <c r="Z274" s="137"/>
      <c r="AA274" s="137"/>
      <c r="AB274" s="137"/>
      <c r="AC274" s="137"/>
      <c r="AD274" s="137"/>
      <c r="AE274" s="137"/>
      <c r="AF274" s="137"/>
      <c r="AG274" s="137"/>
      <c r="AH274" s="137"/>
      <c r="AI274" s="137"/>
      <c r="AJ274" s="137"/>
      <c r="AK274" s="137"/>
      <c r="AL274" s="137"/>
      <c r="AM274" s="137"/>
      <c r="AN274" s="137"/>
      <c r="AO274" s="137"/>
      <c r="AP274" s="137"/>
      <c r="AQ274" s="137"/>
      <c r="AR274" s="137"/>
      <c r="AS274" s="137"/>
    </row>
    <row r="275" ht="18.0" customHeight="1">
      <c r="A275" s="137"/>
      <c r="B275" s="137"/>
      <c r="C275" s="137"/>
      <c r="D275" s="137"/>
      <c r="E275" s="137"/>
      <c r="F275" s="137"/>
      <c r="G275" s="137"/>
      <c r="H275" s="139"/>
      <c r="I275" s="137"/>
      <c r="J275" s="137"/>
      <c r="K275" s="137"/>
      <c r="L275" s="137"/>
      <c r="M275" s="137"/>
      <c r="N275" s="137"/>
      <c r="O275" s="137"/>
      <c r="P275" s="137"/>
      <c r="Q275" s="140"/>
      <c r="R275" s="137"/>
      <c r="S275" s="137"/>
      <c r="T275" s="137"/>
      <c r="U275" s="137"/>
      <c r="V275" s="137"/>
      <c r="W275" s="137"/>
      <c r="X275" s="137"/>
      <c r="Y275" s="137"/>
      <c r="Z275" s="137"/>
      <c r="AA275" s="137"/>
      <c r="AB275" s="137"/>
      <c r="AC275" s="137"/>
      <c r="AD275" s="137"/>
      <c r="AE275" s="137"/>
      <c r="AF275" s="137"/>
      <c r="AG275" s="137"/>
      <c r="AH275" s="137"/>
      <c r="AI275" s="137"/>
      <c r="AJ275" s="137"/>
      <c r="AK275" s="137"/>
      <c r="AL275" s="137"/>
      <c r="AM275" s="137"/>
      <c r="AN275" s="137"/>
      <c r="AO275" s="137"/>
      <c r="AP275" s="137"/>
      <c r="AQ275" s="137"/>
      <c r="AR275" s="137"/>
      <c r="AS275" s="137"/>
    </row>
    <row r="276" ht="18.0" customHeight="1">
      <c r="A276" s="137"/>
      <c r="B276" s="137"/>
      <c r="C276" s="137"/>
      <c r="D276" s="137"/>
      <c r="E276" s="137"/>
      <c r="F276" s="137"/>
      <c r="G276" s="137"/>
      <c r="H276" s="139"/>
      <c r="I276" s="137"/>
      <c r="J276" s="137"/>
      <c r="K276" s="137"/>
      <c r="L276" s="137"/>
      <c r="M276" s="137"/>
      <c r="N276" s="137"/>
      <c r="O276" s="137"/>
      <c r="P276" s="137"/>
      <c r="Q276" s="140"/>
      <c r="R276" s="137"/>
      <c r="S276" s="137"/>
      <c r="T276" s="137"/>
      <c r="U276" s="137"/>
      <c r="V276" s="137"/>
      <c r="W276" s="137"/>
      <c r="X276" s="137"/>
      <c r="Y276" s="137"/>
      <c r="Z276" s="137"/>
      <c r="AA276" s="137"/>
      <c r="AB276" s="137"/>
      <c r="AC276" s="137"/>
      <c r="AD276" s="137"/>
      <c r="AE276" s="137"/>
      <c r="AF276" s="137"/>
      <c r="AG276" s="137"/>
      <c r="AH276" s="137"/>
      <c r="AI276" s="137"/>
      <c r="AJ276" s="137"/>
      <c r="AK276" s="137"/>
      <c r="AL276" s="137"/>
      <c r="AM276" s="137"/>
      <c r="AN276" s="137"/>
      <c r="AO276" s="137"/>
      <c r="AP276" s="137"/>
      <c r="AQ276" s="137"/>
      <c r="AR276" s="137"/>
      <c r="AS276" s="137"/>
    </row>
    <row r="277" ht="18.0" customHeight="1">
      <c r="A277" s="137"/>
      <c r="B277" s="137"/>
      <c r="C277" s="137"/>
      <c r="D277" s="137"/>
      <c r="E277" s="137"/>
      <c r="F277" s="137"/>
      <c r="G277" s="137"/>
      <c r="H277" s="139"/>
      <c r="I277" s="137"/>
      <c r="J277" s="137"/>
      <c r="K277" s="137"/>
      <c r="L277" s="137"/>
      <c r="M277" s="137"/>
      <c r="N277" s="137"/>
      <c r="O277" s="137"/>
      <c r="P277" s="137"/>
      <c r="Q277" s="140"/>
      <c r="R277" s="137"/>
      <c r="S277" s="137"/>
      <c r="T277" s="137"/>
      <c r="U277" s="137"/>
      <c r="V277" s="137"/>
      <c r="W277" s="137"/>
      <c r="X277" s="137"/>
      <c r="Y277" s="137"/>
      <c r="Z277" s="137"/>
      <c r="AA277" s="137"/>
      <c r="AB277" s="137"/>
      <c r="AC277" s="137"/>
      <c r="AD277" s="137"/>
      <c r="AE277" s="137"/>
      <c r="AF277" s="137"/>
      <c r="AG277" s="137"/>
      <c r="AH277" s="137"/>
      <c r="AI277" s="137"/>
      <c r="AJ277" s="137"/>
      <c r="AK277" s="137"/>
      <c r="AL277" s="137"/>
      <c r="AM277" s="137"/>
      <c r="AN277" s="137"/>
      <c r="AO277" s="137"/>
      <c r="AP277" s="137"/>
      <c r="AQ277" s="137"/>
      <c r="AR277" s="137"/>
      <c r="AS277" s="137"/>
    </row>
    <row r="278" ht="18.0" customHeight="1">
      <c r="A278" s="137"/>
      <c r="B278" s="137"/>
      <c r="C278" s="137"/>
      <c r="D278" s="137"/>
      <c r="E278" s="137"/>
      <c r="F278" s="137"/>
      <c r="G278" s="137"/>
      <c r="H278" s="139"/>
      <c r="I278" s="137"/>
      <c r="J278" s="137"/>
      <c r="K278" s="137"/>
      <c r="L278" s="137"/>
      <c r="M278" s="137"/>
      <c r="N278" s="137"/>
      <c r="O278" s="137"/>
      <c r="P278" s="137"/>
      <c r="Q278" s="140"/>
      <c r="R278" s="137"/>
      <c r="S278" s="137"/>
      <c r="T278" s="137"/>
      <c r="U278" s="137"/>
      <c r="V278" s="137"/>
      <c r="W278" s="137"/>
      <c r="X278" s="137"/>
      <c r="Y278" s="137"/>
      <c r="Z278" s="137"/>
      <c r="AA278" s="137"/>
      <c r="AB278" s="137"/>
      <c r="AC278" s="137"/>
      <c r="AD278" s="137"/>
      <c r="AE278" s="137"/>
      <c r="AF278" s="137"/>
      <c r="AG278" s="137"/>
      <c r="AH278" s="137"/>
      <c r="AI278" s="137"/>
      <c r="AJ278" s="137"/>
      <c r="AK278" s="137"/>
      <c r="AL278" s="137"/>
      <c r="AM278" s="137"/>
      <c r="AN278" s="137"/>
      <c r="AO278" s="137"/>
      <c r="AP278" s="137"/>
      <c r="AQ278" s="137"/>
      <c r="AR278" s="137"/>
      <c r="AS278" s="137"/>
    </row>
    <row r="279" ht="18.0" customHeight="1">
      <c r="A279" s="137"/>
      <c r="B279" s="137"/>
      <c r="C279" s="137"/>
      <c r="D279" s="137"/>
      <c r="E279" s="137"/>
      <c r="F279" s="137"/>
      <c r="G279" s="137"/>
      <c r="H279" s="139"/>
      <c r="I279" s="137"/>
      <c r="J279" s="137"/>
      <c r="K279" s="137"/>
      <c r="L279" s="137"/>
      <c r="M279" s="137"/>
      <c r="N279" s="137"/>
      <c r="O279" s="137"/>
      <c r="P279" s="137"/>
      <c r="Q279" s="140"/>
      <c r="R279" s="137"/>
      <c r="S279" s="137"/>
      <c r="T279" s="137"/>
      <c r="U279" s="137"/>
      <c r="V279" s="137"/>
      <c r="W279" s="137"/>
      <c r="X279" s="137"/>
      <c r="Y279" s="137"/>
      <c r="Z279" s="137"/>
      <c r="AA279" s="137"/>
      <c r="AB279" s="137"/>
      <c r="AC279" s="137"/>
      <c r="AD279" s="137"/>
      <c r="AE279" s="137"/>
      <c r="AF279" s="137"/>
      <c r="AG279" s="137"/>
      <c r="AH279" s="137"/>
      <c r="AI279" s="137"/>
      <c r="AJ279" s="137"/>
      <c r="AK279" s="137"/>
      <c r="AL279" s="137"/>
      <c r="AM279" s="137"/>
      <c r="AN279" s="137"/>
      <c r="AO279" s="137"/>
      <c r="AP279" s="137"/>
      <c r="AQ279" s="137"/>
      <c r="AR279" s="137"/>
      <c r="AS279" s="137"/>
    </row>
    <row r="280" ht="18.0" customHeight="1">
      <c r="A280" s="137"/>
      <c r="B280" s="137"/>
      <c r="C280" s="137"/>
      <c r="D280" s="137"/>
      <c r="E280" s="137"/>
      <c r="F280" s="137"/>
      <c r="G280" s="137"/>
      <c r="H280" s="139"/>
      <c r="I280" s="137"/>
      <c r="J280" s="137"/>
      <c r="K280" s="137"/>
      <c r="L280" s="137"/>
      <c r="M280" s="137"/>
      <c r="N280" s="137"/>
      <c r="O280" s="137"/>
      <c r="P280" s="137"/>
      <c r="Q280" s="140"/>
      <c r="R280" s="137"/>
      <c r="S280" s="137"/>
      <c r="T280" s="137"/>
      <c r="U280" s="137"/>
      <c r="V280" s="137"/>
      <c r="W280" s="137"/>
      <c r="X280" s="137"/>
      <c r="Y280" s="137"/>
      <c r="Z280" s="137"/>
      <c r="AA280" s="137"/>
      <c r="AB280" s="137"/>
      <c r="AC280" s="137"/>
      <c r="AD280" s="137"/>
      <c r="AE280" s="137"/>
      <c r="AF280" s="137"/>
      <c r="AG280" s="137"/>
      <c r="AH280" s="137"/>
      <c r="AI280" s="137"/>
      <c r="AJ280" s="137"/>
      <c r="AK280" s="137"/>
      <c r="AL280" s="137"/>
      <c r="AM280" s="137"/>
      <c r="AN280" s="137"/>
      <c r="AO280" s="137"/>
      <c r="AP280" s="137"/>
      <c r="AQ280" s="137"/>
      <c r="AR280" s="137"/>
      <c r="AS280" s="137"/>
    </row>
    <row r="281" ht="18.0" customHeight="1">
      <c r="A281" s="137"/>
      <c r="B281" s="137"/>
      <c r="C281" s="137"/>
      <c r="D281" s="137"/>
      <c r="E281" s="137"/>
      <c r="F281" s="137"/>
      <c r="G281" s="137"/>
      <c r="H281" s="139"/>
      <c r="I281" s="137"/>
      <c r="J281" s="137"/>
      <c r="K281" s="137"/>
      <c r="L281" s="137"/>
      <c r="M281" s="137"/>
      <c r="N281" s="137"/>
      <c r="O281" s="137"/>
      <c r="P281" s="137"/>
      <c r="Q281" s="140"/>
      <c r="R281" s="137"/>
      <c r="S281" s="137"/>
      <c r="T281" s="137"/>
      <c r="U281" s="137"/>
      <c r="V281" s="137"/>
      <c r="W281" s="137"/>
      <c r="X281" s="137"/>
      <c r="Y281" s="137"/>
      <c r="Z281" s="137"/>
      <c r="AA281" s="137"/>
      <c r="AB281" s="137"/>
      <c r="AC281" s="137"/>
      <c r="AD281" s="137"/>
      <c r="AE281" s="137"/>
      <c r="AF281" s="137"/>
      <c r="AG281" s="137"/>
      <c r="AH281" s="137"/>
      <c r="AI281" s="137"/>
      <c r="AJ281" s="137"/>
      <c r="AK281" s="137"/>
      <c r="AL281" s="137"/>
      <c r="AM281" s="137"/>
      <c r="AN281" s="137"/>
      <c r="AO281" s="137"/>
      <c r="AP281" s="137"/>
      <c r="AQ281" s="137"/>
      <c r="AR281" s="137"/>
      <c r="AS281" s="137"/>
    </row>
    <row r="282" ht="18.0" customHeight="1">
      <c r="A282" s="137"/>
      <c r="B282" s="137"/>
      <c r="C282" s="137"/>
      <c r="D282" s="137"/>
      <c r="E282" s="137"/>
      <c r="F282" s="137"/>
      <c r="G282" s="137"/>
      <c r="H282" s="139"/>
      <c r="I282" s="137"/>
      <c r="J282" s="137"/>
      <c r="K282" s="137"/>
      <c r="L282" s="137"/>
      <c r="M282" s="137"/>
      <c r="N282" s="137"/>
      <c r="O282" s="137"/>
      <c r="P282" s="137"/>
      <c r="Q282" s="140"/>
      <c r="R282" s="137"/>
      <c r="S282" s="137"/>
      <c r="T282" s="137"/>
      <c r="U282" s="137"/>
      <c r="V282" s="137"/>
      <c r="W282" s="137"/>
      <c r="X282" s="137"/>
      <c r="Y282" s="137"/>
      <c r="Z282" s="137"/>
      <c r="AA282" s="137"/>
      <c r="AB282" s="137"/>
      <c r="AC282" s="137"/>
      <c r="AD282" s="137"/>
      <c r="AE282" s="137"/>
      <c r="AF282" s="137"/>
      <c r="AG282" s="137"/>
      <c r="AH282" s="137"/>
      <c r="AI282" s="137"/>
      <c r="AJ282" s="137"/>
      <c r="AK282" s="137"/>
      <c r="AL282" s="137"/>
      <c r="AM282" s="137"/>
      <c r="AN282" s="137"/>
      <c r="AO282" s="137"/>
      <c r="AP282" s="137"/>
      <c r="AQ282" s="137"/>
      <c r="AR282" s="137"/>
      <c r="AS282" s="137"/>
    </row>
    <row r="283" ht="18.0" customHeight="1">
      <c r="A283" s="137"/>
      <c r="B283" s="137"/>
      <c r="C283" s="137"/>
      <c r="D283" s="137"/>
      <c r="E283" s="137"/>
      <c r="F283" s="137"/>
      <c r="G283" s="137"/>
      <c r="H283" s="139"/>
      <c r="I283" s="137"/>
      <c r="J283" s="137"/>
      <c r="K283" s="137"/>
      <c r="L283" s="137"/>
      <c r="M283" s="137"/>
      <c r="N283" s="137"/>
      <c r="O283" s="137"/>
      <c r="P283" s="137"/>
      <c r="Q283" s="140"/>
      <c r="R283" s="137"/>
      <c r="S283" s="137"/>
      <c r="T283" s="137"/>
      <c r="U283" s="137"/>
      <c r="V283" s="137"/>
      <c r="W283" s="137"/>
      <c r="X283" s="137"/>
      <c r="Y283" s="137"/>
      <c r="Z283" s="137"/>
      <c r="AA283" s="137"/>
      <c r="AB283" s="137"/>
      <c r="AC283" s="137"/>
      <c r="AD283" s="137"/>
      <c r="AE283" s="137"/>
      <c r="AF283" s="137"/>
      <c r="AG283" s="137"/>
      <c r="AH283" s="137"/>
      <c r="AI283" s="137"/>
      <c r="AJ283" s="137"/>
      <c r="AK283" s="137"/>
      <c r="AL283" s="137"/>
      <c r="AM283" s="137"/>
      <c r="AN283" s="137"/>
      <c r="AO283" s="137"/>
      <c r="AP283" s="137"/>
      <c r="AQ283" s="137"/>
      <c r="AR283" s="137"/>
      <c r="AS283" s="137"/>
    </row>
    <row r="284" ht="18.0" customHeight="1">
      <c r="A284" s="137"/>
      <c r="B284" s="137"/>
      <c r="C284" s="137"/>
      <c r="D284" s="137"/>
      <c r="E284" s="137"/>
      <c r="F284" s="137"/>
      <c r="G284" s="137"/>
      <c r="H284" s="139"/>
      <c r="I284" s="137"/>
      <c r="J284" s="137"/>
      <c r="K284" s="137"/>
      <c r="L284" s="137"/>
      <c r="M284" s="137"/>
      <c r="N284" s="137"/>
      <c r="O284" s="137"/>
      <c r="P284" s="137"/>
      <c r="Q284" s="140"/>
      <c r="R284" s="137"/>
      <c r="S284" s="137"/>
      <c r="T284" s="137"/>
      <c r="U284" s="137"/>
      <c r="V284" s="137"/>
      <c r="W284" s="137"/>
      <c r="X284" s="137"/>
      <c r="Y284" s="137"/>
      <c r="Z284" s="137"/>
      <c r="AA284" s="137"/>
      <c r="AB284" s="137"/>
      <c r="AC284" s="137"/>
      <c r="AD284" s="137"/>
      <c r="AE284" s="137"/>
      <c r="AF284" s="137"/>
      <c r="AG284" s="137"/>
      <c r="AH284" s="137"/>
      <c r="AI284" s="137"/>
      <c r="AJ284" s="137"/>
      <c r="AK284" s="137"/>
      <c r="AL284" s="137"/>
      <c r="AM284" s="137"/>
      <c r="AN284" s="137"/>
      <c r="AO284" s="137"/>
      <c r="AP284" s="137"/>
      <c r="AQ284" s="137"/>
      <c r="AR284" s="137"/>
      <c r="AS284" s="137"/>
    </row>
    <row r="285" ht="18.0" customHeight="1">
      <c r="A285" s="137"/>
      <c r="B285" s="137"/>
      <c r="C285" s="137"/>
      <c r="D285" s="137"/>
      <c r="E285" s="137"/>
      <c r="F285" s="137"/>
      <c r="G285" s="137"/>
      <c r="H285" s="139"/>
      <c r="I285" s="137"/>
      <c r="J285" s="137"/>
      <c r="K285" s="137"/>
      <c r="L285" s="137"/>
      <c r="M285" s="137"/>
      <c r="N285" s="137"/>
      <c r="O285" s="137"/>
      <c r="P285" s="137"/>
      <c r="Q285" s="140"/>
      <c r="R285" s="137"/>
      <c r="S285" s="137"/>
      <c r="T285" s="137"/>
      <c r="U285" s="137"/>
      <c r="V285" s="137"/>
      <c r="W285" s="137"/>
      <c r="X285" s="137"/>
      <c r="Y285" s="137"/>
      <c r="Z285" s="137"/>
      <c r="AA285" s="137"/>
      <c r="AB285" s="137"/>
      <c r="AC285" s="137"/>
      <c r="AD285" s="137"/>
      <c r="AE285" s="137"/>
      <c r="AF285" s="137"/>
      <c r="AG285" s="137"/>
      <c r="AH285" s="137"/>
      <c r="AI285" s="137"/>
      <c r="AJ285" s="137"/>
      <c r="AK285" s="137"/>
      <c r="AL285" s="137"/>
      <c r="AM285" s="137"/>
      <c r="AN285" s="137"/>
      <c r="AO285" s="137"/>
      <c r="AP285" s="137"/>
      <c r="AQ285" s="137"/>
      <c r="AR285" s="137"/>
      <c r="AS285" s="137"/>
    </row>
    <row r="286" ht="18.0" customHeight="1">
      <c r="A286" s="137"/>
      <c r="B286" s="137"/>
      <c r="C286" s="137"/>
      <c r="D286" s="137"/>
      <c r="E286" s="137"/>
      <c r="F286" s="137"/>
      <c r="G286" s="137"/>
      <c r="H286" s="139"/>
      <c r="I286" s="137"/>
      <c r="J286" s="137"/>
      <c r="K286" s="137"/>
      <c r="L286" s="137"/>
      <c r="M286" s="137"/>
      <c r="N286" s="137"/>
      <c r="O286" s="137"/>
      <c r="P286" s="137"/>
      <c r="Q286" s="140"/>
      <c r="R286" s="137"/>
      <c r="S286" s="137"/>
      <c r="T286" s="137"/>
      <c r="U286" s="137"/>
      <c r="V286" s="137"/>
      <c r="W286" s="137"/>
      <c r="X286" s="137"/>
      <c r="Y286" s="137"/>
      <c r="Z286" s="137"/>
      <c r="AA286" s="137"/>
      <c r="AB286" s="137"/>
      <c r="AC286" s="137"/>
      <c r="AD286" s="137"/>
      <c r="AE286" s="137"/>
      <c r="AF286" s="137"/>
      <c r="AG286" s="137"/>
      <c r="AH286" s="137"/>
      <c r="AI286" s="137"/>
      <c r="AJ286" s="137"/>
      <c r="AK286" s="137"/>
      <c r="AL286" s="137"/>
      <c r="AM286" s="137"/>
      <c r="AN286" s="137"/>
      <c r="AO286" s="137"/>
      <c r="AP286" s="137"/>
      <c r="AQ286" s="137"/>
      <c r="AR286" s="137"/>
      <c r="AS286" s="137"/>
    </row>
    <row r="287" ht="18.0" customHeight="1">
      <c r="A287" s="137"/>
      <c r="B287" s="137"/>
      <c r="C287" s="137"/>
      <c r="D287" s="137"/>
      <c r="E287" s="137"/>
      <c r="F287" s="137"/>
      <c r="G287" s="137"/>
      <c r="H287" s="139"/>
      <c r="I287" s="137"/>
      <c r="J287" s="137"/>
      <c r="K287" s="137"/>
      <c r="L287" s="137"/>
      <c r="M287" s="137"/>
      <c r="N287" s="137"/>
      <c r="O287" s="137"/>
      <c r="P287" s="137"/>
      <c r="Q287" s="140"/>
      <c r="R287" s="137"/>
      <c r="S287" s="137"/>
      <c r="T287" s="137"/>
      <c r="U287" s="137"/>
      <c r="V287" s="137"/>
      <c r="W287" s="137"/>
      <c r="X287" s="137"/>
      <c r="Y287" s="137"/>
      <c r="Z287" s="137"/>
      <c r="AA287" s="137"/>
      <c r="AB287" s="137"/>
      <c r="AC287" s="137"/>
      <c r="AD287" s="137"/>
      <c r="AE287" s="137"/>
      <c r="AF287" s="137"/>
      <c r="AG287" s="137"/>
      <c r="AH287" s="137"/>
      <c r="AI287" s="137"/>
      <c r="AJ287" s="137"/>
      <c r="AK287" s="137"/>
      <c r="AL287" s="137"/>
      <c r="AM287" s="137"/>
      <c r="AN287" s="137"/>
      <c r="AO287" s="137"/>
      <c r="AP287" s="137"/>
      <c r="AQ287" s="137"/>
      <c r="AR287" s="137"/>
      <c r="AS287" s="137"/>
    </row>
    <row r="288" ht="18.0" customHeight="1">
      <c r="A288" s="137"/>
      <c r="B288" s="137"/>
      <c r="C288" s="137"/>
      <c r="D288" s="137"/>
      <c r="E288" s="137"/>
      <c r="F288" s="137"/>
      <c r="G288" s="137"/>
      <c r="H288" s="139"/>
      <c r="I288" s="137"/>
      <c r="J288" s="137"/>
      <c r="K288" s="137"/>
      <c r="L288" s="137"/>
      <c r="M288" s="137"/>
      <c r="N288" s="137"/>
      <c r="O288" s="137"/>
      <c r="P288" s="137"/>
      <c r="Q288" s="140"/>
      <c r="R288" s="137"/>
      <c r="S288" s="137"/>
      <c r="T288" s="137"/>
      <c r="U288" s="137"/>
      <c r="V288" s="137"/>
      <c r="W288" s="137"/>
      <c r="X288" s="137"/>
      <c r="Y288" s="137"/>
      <c r="Z288" s="137"/>
      <c r="AA288" s="137"/>
      <c r="AB288" s="137"/>
      <c r="AC288" s="137"/>
      <c r="AD288" s="137"/>
      <c r="AE288" s="137"/>
      <c r="AF288" s="137"/>
      <c r="AG288" s="137"/>
      <c r="AH288" s="137"/>
      <c r="AI288" s="137"/>
      <c r="AJ288" s="137"/>
      <c r="AK288" s="137"/>
      <c r="AL288" s="137"/>
      <c r="AM288" s="137"/>
      <c r="AN288" s="137"/>
      <c r="AO288" s="137"/>
      <c r="AP288" s="137"/>
      <c r="AQ288" s="137"/>
      <c r="AR288" s="137"/>
      <c r="AS288" s="137"/>
    </row>
    <row r="289" ht="18.0" customHeight="1">
      <c r="A289" s="137"/>
      <c r="B289" s="137"/>
      <c r="C289" s="137"/>
      <c r="D289" s="137"/>
      <c r="E289" s="137"/>
      <c r="F289" s="137"/>
      <c r="G289" s="137"/>
      <c r="H289" s="139"/>
      <c r="I289" s="137"/>
      <c r="J289" s="137"/>
      <c r="K289" s="137"/>
      <c r="L289" s="137"/>
      <c r="M289" s="137"/>
      <c r="N289" s="137"/>
      <c r="O289" s="137"/>
      <c r="P289" s="137"/>
      <c r="Q289" s="140"/>
      <c r="R289" s="137"/>
      <c r="S289" s="137"/>
      <c r="T289" s="137"/>
      <c r="U289" s="137"/>
      <c r="V289" s="137"/>
      <c r="W289" s="137"/>
      <c r="X289" s="137"/>
      <c r="Y289" s="137"/>
      <c r="Z289" s="137"/>
      <c r="AA289" s="137"/>
      <c r="AB289" s="137"/>
      <c r="AC289" s="137"/>
      <c r="AD289" s="137"/>
      <c r="AE289" s="137"/>
      <c r="AF289" s="137"/>
      <c r="AG289" s="137"/>
      <c r="AH289" s="137"/>
      <c r="AI289" s="137"/>
      <c r="AJ289" s="137"/>
      <c r="AK289" s="137"/>
      <c r="AL289" s="137"/>
      <c r="AM289" s="137"/>
      <c r="AN289" s="137"/>
      <c r="AO289" s="137"/>
      <c r="AP289" s="137"/>
      <c r="AQ289" s="137"/>
      <c r="AR289" s="137"/>
      <c r="AS289" s="137"/>
    </row>
    <row r="290" ht="18.0" customHeight="1">
      <c r="A290" s="137"/>
      <c r="B290" s="137"/>
      <c r="C290" s="137"/>
      <c r="D290" s="137"/>
      <c r="E290" s="137"/>
      <c r="F290" s="137"/>
      <c r="G290" s="137"/>
      <c r="H290" s="139"/>
      <c r="I290" s="137"/>
      <c r="J290" s="137"/>
      <c r="K290" s="137"/>
      <c r="L290" s="137"/>
      <c r="M290" s="137"/>
      <c r="N290" s="137"/>
      <c r="O290" s="137"/>
      <c r="P290" s="137"/>
      <c r="Q290" s="140"/>
      <c r="R290" s="137"/>
      <c r="S290" s="137"/>
      <c r="T290" s="137"/>
      <c r="U290" s="137"/>
      <c r="V290" s="137"/>
      <c r="W290" s="137"/>
      <c r="X290" s="137"/>
      <c r="Y290" s="137"/>
      <c r="Z290" s="137"/>
      <c r="AA290" s="137"/>
      <c r="AB290" s="137"/>
      <c r="AC290" s="137"/>
      <c r="AD290" s="137"/>
      <c r="AE290" s="137"/>
      <c r="AF290" s="137"/>
      <c r="AG290" s="137"/>
      <c r="AH290" s="137"/>
      <c r="AI290" s="137"/>
      <c r="AJ290" s="137"/>
      <c r="AK290" s="137"/>
      <c r="AL290" s="137"/>
      <c r="AM290" s="137"/>
      <c r="AN290" s="137"/>
      <c r="AO290" s="137"/>
      <c r="AP290" s="137"/>
      <c r="AQ290" s="137"/>
      <c r="AR290" s="137"/>
      <c r="AS290" s="137"/>
    </row>
    <row r="291" ht="18.0" customHeight="1">
      <c r="A291" s="137"/>
      <c r="B291" s="137"/>
      <c r="C291" s="137"/>
      <c r="D291" s="137"/>
      <c r="E291" s="137"/>
      <c r="F291" s="137"/>
      <c r="G291" s="137"/>
      <c r="H291" s="139"/>
      <c r="I291" s="137"/>
      <c r="J291" s="137"/>
      <c r="K291" s="137"/>
      <c r="L291" s="137"/>
      <c r="M291" s="137"/>
      <c r="N291" s="137"/>
      <c r="O291" s="137"/>
      <c r="P291" s="137"/>
      <c r="Q291" s="140"/>
      <c r="R291" s="137"/>
      <c r="S291" s="137"/>
      <c r="T291" s="137"/>
      <c r="U291" s="137"/>
      <c r="V291" s="137"/>
      <c r="W291" s="137"/>
      <c r="X291" s="137"/>
      <c r="Y291" s="137"/>
      <c r="Z291" s="137"/>
      <c r="AA291" s="137"/>
      <c r="AB291" s="137"/>
      <c r="AC291" s="137"/>
      <c r="AD291" s="137"/>
      <c r="AE291" s="137"/>
      <c r="AF291" s="137"/>
      <c r="AG291" s="137"/>
      <c r="AH291" s="137"/>
      <c r="AI291" s="137"/>
      <c r="AJ291" s="137"/>
      <c r="AK291" s="137"/>
      <c r="AL291" s="137"/>
      <c r="AM291" s="137"/>
      <c r="AN291" s="137"/>
      <c r="AO291" s="137"/>
      <c r="AP291" s="137"/>
      <c r="AQ291" s="137"/>
      <c r="AR291" s="137"/>
      <c r="AS291" s="137"/>
    </row>
    <row r="292" ht="18.0" customHeight="1">
      <c r="A292" s="137"/>
      <c r="B292" s="137"/>
      <c r="C292" s="137"/>
      <c r="D292" s="137"/>
      <c r="E292" s="137"/>
      <c r="F292" s="137"/>
      <c r="G292" s="137"/>
      <c r="H292" s="139"/>
      <c r="I292" s="137"/>
      <c r="J292" s="137"/>
      <c r="K292" s="137"/>
      <c r="L292" s="137"/>
      <c r="M292" s="137"/>
      <c r="N292" s="137"/>
      <c r="O292" s="137"/>
      <c r="P292" s="137"/>
      <c r="Q292" s="140"/>
      <c r="R292" s="137"/>
      <c r="S292" s="137"/>
      <c r="T292" s="137"/>
      <c r="U292" s="137"/>
      <c r="V292" s="137"/>
      <c r="W292" s="137"/>
      <c r="X292" s="137"/>
      <c r="Y292" s="137"/>
      <c r="Z292" s="137"/>
      <c r="AA292" s="137"/>
      <c r="AB292" s="137"/>
      <c r="AC292" s="137"/>
      <c r="AD292" s="137"/>
      <c r="AE292" s="137"/>
      <c r="AF292" s="137"/>
      <c r="AG292" s="137"/>
      <c r="AH292" s="137"/>
      <c r="AI292" s="137"/>
      <c r="AJ292" s="137"/>
      <c r="AK292" s="137"/>
      <c r="AL292" s="137"/>
      <c r="AM292" s="137"/>
      <c r="AN292" s="137"/>
      <c r="AO292" s="137"/>
      <c r="AP292" s="137"/>
      <c r="AQ292" s="137"/>
      <c r="AR292" s="137"/>
      <c r="AS292" s="137"/>
    </row>
    <row r="293" ht="18.0" customHeight="1">
      <c r="A293" s="137"/>
      <c r="B293" s="137"/>
      <c r="C293" s="137"/>
      <c r="D293" s="137"/>
      <c r="E293" s="137"/>
      <c r="F293" s="137"/>
      <c r="G293" s="137"/>
      <c r="H293" s="139"/>
      <c r="I293" s="137"/>
      <c r="J293" s="137"/>
      <c r="K293" s="137"/>
      <c r="L293" s="137"/>
      <c r="M293" s="137"/>
      <c r="N293" s="137"/>
      <c r="O293" s="137"/>
      <c r="P293" s="137"/>
      <c r="Q293" s="140"/>
      <c r="R293" s="137"/>
      <c r="S293" s="137"/>
      <c r="T293" s="137"/>
      <c r="U293" s="137"/>
      <c r="V293" s="137"/>
      <c r="W293" s="137"/>
      <c r="X293" s="137"/>
      <c r="Y293" s="137"/>
      <c r="Z293" s="137"/>
      <c r="AA293" s="137"/>
      <c r="AB293" s="137"/>
      <c r="AC293" s="137"/>
      <c r="AD293" s="137"/>
      <c r="AE293" s="137"/>
      <c r="AF293" s="137"/>
      <c r="AG293" s="137"/>
      <c r="AH293" s="137"/>
      <c r="AI293" s="137"/>
      <c r="AJ293" s="137"/>
      <c r="AK293" s="137"/>
      <c r="AL293" s="137"/>
      <c r="AM293" s="137"/>
      <c r="AN293" s="137"/>
      <c r="AO293" s="137"/>
      <c r="AP293" s="137"/>
      <c r="AQ293" s="137"/>
      <c r="AR293" s="137"/>
      <c r="AS293" s="137"/>
    </row>
    <row r="294" ht="18.0" customHeight="1">
      <c r="A294" s="137"/>
      <c r="B294" s="137"/>
      <c r="C294" s="137"/>
      <c r="D294" s="137"/>
      <c r="E294" s="137"/>
      <c r="F294" s="137"/>
      <c r="G294" s="137"/>
      <c r="H294" s="139"/>
      <c r="I294" s="137"/>
      <c r="J294" s="137"/>
      <c r="K294" s="137"/>
      <c r="L294" s="137"/>
      <c r="M294" s="137"/>
      <c r="N294" s="137"/>
      <c r="O294" s="137"/>
      <c r="P294" s="137"/>
      <c r="Q294" s="140"/>
      <c r="R294" s="137"/>
      <c r="S294" s="137"/>
      <c r="T294" s="137"/>
      <c r="U294" s="137"/>
      <c r="V294" s="137"/>
      <c r="W294" s="137"/>
      <c r="X294" s="137"/>
      <c r="Y294" s="137"/>
      <c r="Z294" s="137"/>
      <c r="AA294" s="137"/>
      <c r="AB294" s="137"/>
      <c r="AC294" s="137"/>
      <c r="AD294" s="137"/>
      <c r="AE294" s="137"/>
      <c r="AF294" s="137"/>
      <c r="AG294" s="137"/>
      <c r="AH294" s="137"/>
      <c r="AI294" s="137"/>
      <c r="AJ294" s="137"/>
      <c r="AK294" s="137"/>
      <c r="AL294" s="137"/>
      <c r="AM294" s="137"/>
      <c r="AN294" s="137"/>
      <c r="AO294" s="137"/>
      <c r="AP294" s="137"/>
      <c r="AQ294" s="137"/>
      <c r="AR294" s="137"/>
      <c r="AS294" s="137"/>
    </row>
    <row r="295" ht="18.0" customHeight="1">
      <c r="A295" s="137"/>
      <c r="B295" s="137"/>
      <c r="C295" s="137"/>
      <c r="D295" s="137"/>
      <c r="E295" s="137"/>
      <c r="F295" s="137"/>
      <c r="G295" s="137"/>
      <c r="H295" s="139"/>
      <c r="I295" s="137"/>
      <c r="J295" s="137"/>
      <c r="K295" s="137"/>
      <c r="L295" s="137"/>
      <c r="M295" s="137"/>
      <c r="N295" s="137"/>
      <c r="O295" s="137"/>
      <c r="P295" s="137"/>
      <c r="Q295" s="140"/>
      <c r="R295" s="137"/>
      <c r="S295" s="137"/>
      <c r="T295" s="137"/>
      <c r="U295" s="137"/>
      <c r="V295" s="137"/>
      <c r="W295" s="137"/>
      <c r="X295" s="137"/>
      <c r="Y295" s="137"/>
      <c r="Z295" s="137"/>
      <c r="AA295" s="137"/>
      <c r="AB295" s="137"/>
      <c r="AC295" s="137"/>
      <c r="AD295" s="137"/>
      <c r="AE295" s="137"/>
      <c r="AF295" s="137"/>
      <c r="AG295" s="137"/>
      <c r="AH295" s="137"/>
      <c r="AI295" s="137"/>
      <c r="AJ295" s="137"/>
      <c r="AK295" s="137"/>
      <c r="AL295" s="137"/>
      <c r="AM295" s="137"/>
      <c r="AN295" s="137"/>
      <c r="AO295" s="137"/>
      <c r="AP295" s="137"/>
      <c r="AQ295" s="137"/>
      <c r="AR295" s="137"/>
      <c r="AS295" s="137"/>
    </row>
    <row r="296" ht="18.0" customHeight="1">
      <c r="A296" s="137"/>
      <c r="B296" s="137"/>
      <c r="C296" s="137"/>
      <c r="D296" s="137"/>
      <c r="E296" s="137"/>
      <c r="F296" s="137"/>
      <c r="G296" s="137"/>
      <c r="H296" s="139"/>
      <c r="I296" s="137"/>
      <c r="J296" s="137"/>
      <c r="K296" s="137"/>
      <c r="L296" s="137"/>
      <c r="M296" s="137"/>
      <c r="N296" s="137"/>
      <c r="O296" s="137"/>
      <c r="P296" s="137"/>
      <c r="Q296" s="140"/>
      <c r="R296" s="137"/>
      <c r="S296" s="137"/>
      <c r="T296" s="137"/>
      <c r="U296" s="137"/>
      <c r="V296" s="137"/>
      <c r="W296" s="137"/>
      <c r="X296" s="137"/>
      <c r="Y296" s="137"/>
      <c r="Z296" s="137"/>
      <c r="AA296" s="137"/>
      <c r="AB296" s="137"/>
      <c r="AC296" s="137"/>
      <c r="AD296" s="137"/>
      <c r="AE296" s="137"/>
      <c r="AF296" s="137"/>
      <c r="AG296" s="137"/>
      <c r="AH296" s="137"/>
      <c r="AI296" s="137"/>
      <c r="AJ296" s="137"/>
      <c r="AK296" s="137"/>
      <c r="AL296" s="137"/>
      <c r="AM296" s="137"/>
      <c r="AN296" s="137"/>
      <c r="AO296" s="137"/>
      <c r="AP296" s="137"/>
      <c r="AQ296" s="137"/>
      <c r="AR296" s="137"/>
      <c r="AS296" s="137"/>
    </row>
    <row r="297" ht="18.0" customHeight="1">
      <c r="A297" s="137"/>
      <c r="B297" s="137"/>
      <c r="C297" s="137"/>
      <c r="D297" s="137"/>
      <c r="E297" s="137"/>
      <c r="F297" s="137"/>
      <c r="G297" s="137"/>
      <c r="H297" s="139"/>
      <c r="I297" s="137"/>
      <c r="J297" s="137"/>
      <c r="K297" s="137"/>
      <c r="L297" s="137"/>
      <c r="M297" s="137"/>
      <c r="N297" s="137"/>
      <c r="O297" s="137"/>
      <c r="P297" s="137"/>
      <c r="Q297" s="140"/>
      <c r="R297" s="137"/>
      <c r="S297" s="137"/>
      <c r="T297" s="137"/>
      <c r="U297" s="137"/>
      <c r="V297" s="137"/>
      <c r="W297" s="137"/>
      <c r="X297" s="137"/>
      <c r="Y297" s="137"/>
      <c r="Z297" s="137"/>
      <c r="AA297" s="137"/>
      <c r="AB297" s="137"/>
      <c r="AC297" s="137"/>
      <c r="AD297" s="137"/>
      <c r="AE297" s="137"/>
      <c r="AF297" s="137"/>
      <c r="AG297" s="137"/>
      <c r="AH297" s="137"/>
      <c r="AI297" s="137"/>
      <c r="AJ297" s="137"/>
      <c r="AK297" s="137"/>
      <c r="AL297" s="137"/>
      <c r="AM297" s="137"/>
      <c r="AN297" s="137"/>
      <c r="AO297" s="137"/>
      <c r="AP297" s="137"/>
      <c r="AQ297" s="137"/>
      <c r="AR297" s="137"/>
      <c r="AS297" s="137"/>
    </row>
    <row r="298" ht="18.0" customHeight="1">
      <c r="A298" s="137"/>
      <c r="B298" s="137"/>
      <c r="C298" s="137"/>
      <c r="D298" s="137"/>
      <c r="E298" s="137"/>
      <c r="F298" s="137"/>
      <c r="G298" s="137"/>
      <c r="H298" s="139"/>
      <c r="I298" s="137"/>
      <c r="J298" s="137"/>
      <c r="K298" s="137"/>
      <c r="L298" s="137"/>
      <c r="M298" s="137"/>
      <c r="N298" s="137"/>
      <c r="O298" s="137"/>
      <c r="P298" s="137"/>
      <c r="Q298" s="140"/>
      <c r="R298" s="137"/>
      <c r="S298" s="137"/>
      <c r="T298" s="137"/>
      <c r="U298" s="137"/>
      <c r="V298" s="137"/>
      <c r="W298" s="137"/>
      <c r="X298" s="137"/>
      <c r="Y298" s="137"/>
      <c r="Z298" s="137"/>
      <c r="AA298" s="137"/>
      <c r="AB298" s="137"/>
      <c r="AC298" s="137"/>
      <c r="AD298" s="137"/>
      <c r="AE298" s="137"/>
      <c r="AF298" s="137"/>
      <c r="AG298" s="137"/>
      <c r="AH298" s="137"/>
      <c r="AI298" s="137"/>
      <c r="AJ298" s="137"/>
      <c r="AK298" s="137"/>
      <c r="AL298" s="137"/>
      <c r="AM298" s="137"/>
      <c r="AN298" s="137"/>
      <c r="AO298" s="137"/>
      <c r="AP298" s="137"/>
      <c r="AQ298" s="137"/>
      <c r="AR298" s="137"/>
      <c r="AS298" s="137"/>
    </row>
    <row r="299" ht="18.0" customHeight="1">
      <c r="A299" s="137"/>
      <c r="B299" s="137"/>
      <c r="C299" s="137"/>
      <c r="D299" s="137"/>
      <c r="E299" s="137"/>
      <c r="F299" s="137"/>
      <c r="G299" s="137"/>
      <c r="H299" s="139"/>
      <c r="I299" s="137"/>
      <c r="J299" s="137"/>
      <c r="K299" s="137"/>
      <c r="L299" s="137"/>
      <c r="M299" s="137"/>
      <c r="N299" s="137"/>
      <c r="O299" s="137"/>
      <c r="P299" s="137"/>
      <c r="Q299" s="140"/>
      <c r="R299" s="137"/>
      <c r="S299" s="137"/>
      <c r="T299" s="137"/>
      <c r="U299" s="137"/>
      <c r="V299" s="137"/>
      <c r="W299" s="137"/>
      <c r="X299" s="137"/>
      <c r="Y299" s="137"/>
      <c r="Z299" s="137"/>
      <c r="AA299" s="137"/>
      <c r="AB299" s="137"/>
      <c r="AC299" s="137"/>
      <c r="AD299" s="137"/>
      <c r="AE299" s="137"/>
      <c r="AF299" s="137"/>
      <c r="AG299" s="137"/>
      <c r="AH299" s="137"/>
      <c r="AI299" s="137"/>
      <c r="AJ299" s="137"/>
      <c r="AK299" s="137"/>
      <c r="AL299" s="137"/>
      <c r="AM299" s="137"/>
      <c r="AN299" s="137"/>
      <c r="AO299" s="137"/>
      <c r="AP299" s="137"/>
      <c r="AQ299" s="137"/>
      <c r="AR299" s="137"/>
      <c r="AS299" s="137"/>
    </row>
    <row r="300" ht="18.0" customHeight="1">
      <c r="A300" s="137"/>
      <c r="B300" s="137"/>
      <c r="C300" s="137"/>
      <c r="D300" s="137"/>
      <c r="E300" s="137"/>
      <c r="F300" s="137"/>
      <c r="G300" s="137"/>
      <c r="H300" s="139"/>
      <c r="I300" s="137"/>
      <c r="J300" s="137"/>
      <c r="K300" s="137"/>
      <c r="L300" s="137"/>
      <c r="M300" s="137"/>
      <c r="N300" s="137"/>
      <c r="O300" s="137"/>
      <c r="P300" s="137"/>
      <c r="Q300" s="140"/>
      <c r="R300" s="137"/>
      <c r="S300" s="137"/>
      <c r="T300" s="137"/>
      <c r="U300" s="137"/>
      <c r="V300" s="137"/>
      <c r="W300" s="137"/>
      <c r="X300" s="137"/>
      <c r="Y300" s="137"/>
      <c r="Z300" s="137"/>
      <c r="AA300" s="137"/>
      <c r="AB300" s="137"/>
      <c r="AC300" s="137"/>
      <c r="AD300" s="137"/>
      <c r="AE300" s="137"/>
      <c r="AF300" s="137"/>
      <c r="AG300" s="137"/>
      <c r="AH300" s="137"/>
      <c r="AI300" s="137"/>
      <c r="AJ300" s="137"/>
      <c r="AK300" s="137"/>
      <c r="AL300" s="137"/>
      <c r="AM300" s="137"/>
      <c r="AN300" s="137"/>
      <c r="AO300" s="137"/>
      <c r="AP300" s="137"/>
      <c r="AQ300" s="137"/>
      <c r="AR300" s="137"/>
      <c r="AS300" s="137"/>
    </row>
    <row r="301" ht="18.0" customHeight="1">
      <c r="A301" s="137"/>
      <c r="B301" s="137"/>
      <c r="C301" s="137"/>
      <c r="D301" s="137"/>
      <c r="E301" s="137"/>
      <c r="F301" s="137"/>
      <c r="G301" s="137"/>
      <c r="H301" s="139"/>
      <c r="I301" s="137"/>
      <c r="J301" s="137"/>
      <c r="K301" s="137"/>
      <c r="L301" s="137"/>
      <c r="M301" s="137"/>
      <c r="N301" s="137"/>
      <c r="O301" s="137"/>
      <c r="P301" s="137"/>
      <c r="Q301" s="140"/>
      <c r="R301" s="137"/>
      <c r="S301" s="137"/>
      <c r="T301" s="137"/>
      <c r="U301" s="137"/>
      <c r="V301" s="137"/>
      <c r="W301" s="137"/>
      <c r="X301" s="137"/>
      <c r="Y301" s="137"/>
      <c r="Z301" s="137"/>
      <c r="AA301" s="137"/>
      <c r="AB301" s="137"/>
      <c r="AC301" s="137"/>
      <c r="AD301" s="137"/>
      <c r="AE301" s="137"/>
      <c r="AF301" s="137"/>
      <c r="AG301" s="137"/>
      <c r="AH301" s="137"/>
      <c r="AI301" s="137"/>
      <c r="AJ301" s="137"/>
      <c r="AK301" s="137"/>
      <c r="AL301" s="137"/>
      <c r="AM301" s="137"/>
      <c r="AN301" s="137"/>
      <c r="AO301" s="137"/>
      <c r="AP301" s="137"/>
      <c r="AQ301" s="137"/>
      <c r="AR301" s="137"/>
      <c r="AS301" s="137"/>
    </row>
    <row r="302" ht="18.0" customHeight="1">
      <c r="A302" s="137"/>
      <c r="B302" s="137"/>
      <c r="C302" s="137"/>
      <c r="D302" s="137"/>
      <c r="E302" s="137"/>
      <c r="F302" s="137"/>
      <c r="G302" s="137"/>
      <c r="H302" s="139"/>
      <c r="I302" s="137"/>
      <c r="J302" s="137"/>
      <c r="K302" s="137"/>
      <c r="L302" s="137"/>
      <c r="M302" s="137"/>
      <c r="N302" s="137"/>
      <c r="O302" s="137"/>
      <c r="P302" s="137"/>
      <c r="Q302" s="140"/>
      <c r="R302" s="137"/>
      <c r="S302" s="137"/>
      <c r="T302" s="137"/>
      <c r="U302" s="137"/>
      <c r="V302" s="137"/>
      <c r="W302" s="137"/>
      <c r="X302" s="137"/>
      <c r="Y302" s="137"/>
      <c r="Z302" s="137"/>
      <c r="AA302" s="137"/>
      <c r="AB302" s="137"/>
      <c r="AC302" s="137"/>
      <c r="AD302" s="137"/>
      <c r="AE302" s="137"/>
      <c r="AF302" s="137"/>
      <c r="AG302" s="137"/>
      <c r="AH302" s="137"/>
      <c r="AI302" s="137"/>
      <c r="AJ302" s="137"/>
      <c r="AK302" s="137"/>
      <c r="AL302" s="137"/>
      <c r="AM302" s="137"/>
      <c r="AN302" s="137"/>
      <c r="AO302" s="137"/>
      <c r="AP302" s="137"/>
      <c r="AQ302" s="137"/>
      <c r="AR302" s="137"/>
      <c r="AS302" s="137"/>
    </row>
    <row r="303" ht="18.0" customHeight="1">
      <c r="A303" s="137"/>
      <c r="B303" s="137"/>
      <c r="C303" s="137"/>
      <c r="D303" s="137"/>
      <c r="E303" s="137"/>
      <c r="F303" s="137"/>
      <c r="G303" s="137"/>
      <c r="H303" s="139"/>
      <c r="I303" s="137"/>
      <c r="J303" s="137"/>
      <c r="K303" s="137"/>
      <c r="L303" s="137"/>
      <c r="M303" s="137"/>
      <c r="N303" s="137"/>
      <c r="O303" s="137"/>
      <c r="P303" s="137"/>
      <c r="Q303" s="140"/>
      <c r="R303" s="137"/>
      <c r="S303" s="137"/>
      <c r="T303" s="137"/>
      <c r="U303" s="137"/>
      <c r="V303" s="137"/>
      <c r="W303" s="137"/>
      <c r="X303" s="137"/>
      <c r="Y303" s="137"/>
      <c r="Z303" s="137"/>
      <c r="AA303" s="137"/>
      <c r="AB303" s="137"/>
      <c r="AC303" s="137"/>
      <c r="AD303" s="137"/>
      <c r="AE303" s="137"/>
      <c r="AF303" s="137"/>
      <c r="AG303" s="137"/>
      <c r="AH303" s="137"/>
      <c r="AI303" s="137"/>
      <c r="AJ303" s="137"/>
      <c r="AK303" s="137"/>
      <c r="AL303" s="137"/>
      <c r="AM303" s="137"/>
      <c r="AN303" s="137"/>
      <c r="AO303" s="137"/>
      <c r="AP303" s="137"/>
      <c r="AQ303" s="137"/>
      <c r="AR303" s="137"/>
      <c r="AS303" s="137"/>
    </row>
    <row r="304" ht="18.0" customHeight="1">
      <c r="A304" s="137"/>
      <c r="B304" s="137"/>
      <c r="C304" s="137"/>
      <c r="D304" s="137"/>
      <c r="E304" s="137"/>
      <c r="F304" s="137"/>
      <c r="G304" s="137"/>
      <c r="H304" s="139"/>
      <c r="I304" s="137"/>
      <c r="J304" s="137"/>
      <c r="K304" s="137"/>
      <c r="L304" s="137"/>
      <c r="M304" s="137"/>
      <c r="N304" s="137"/>
      <c r="O304" s="137"/>
      <c r="P304" s="137"/>
      <c r="Q304" s="140"/>
      <c r="R304" s="137"/>
      <c r="S304" s="137"/>
      <c r="T304" s="137"/>
      <c r="U304" s="137"/>
      <c r="V304" s="137"/>
      <c r="W304" s="137"/>
      <c r="X304" s="137"/>
      <c r="Y304" s="137"/>
      <c r="Z304" s="137"/>
      <c r="AA304" s="137"/>
      <c r="AB304" s="137"/>
      <c r="AC304" s="137"/>
      <c r="AD304" s="137"/>
      <c r="AE304" s="137"/>
      <c r="AF304" s="137"/>
      <c r="AG304" s="137"/>
      <c r="AH304" s="137"/>
      <c r="AI304" s="137"/>
      <c r="AJ304" s="137"/>
      <c r="AK304" s="137"/>
      <c r="AL304" s="137"/>
      <c r="AM304" s="137"/>
      <c r="AN304" s="137"/>
      <c r="AO304" s="137"/>
      <c r="AP304" s="137"/>
      <c r="AQ304" s="137"/>
      <c r="AR304" s="137"/>
      <c r="AS304" s="137"/>
    </row>
    <row r="305" ht="18.0" customHeight="1">
      <c r="A305" s="137"/>
      <c r="B305" s="137"/>
      <c r="C305" s="137"/>
      <c r="D305" s="137"/>
      <c r="E305" s="137"/>
      <c r="F305" s="137"/>
      <c r="G305" s="137"/>
      <c r="H305" s="139"/>
      <c r="I305" s="137"/>
      <c r="J305" s="137"/>
      <c r="K305" s="137"/>
      <c r="L305" s="137"/>
      <c r="M305" s="137"/>
      <c r="N305" s="137"/>
      <c r="O305" s="137"/>
      <c r="P305" s="137"/>
      <c r="Q305" s="140"/>
      <c r="R305" s="137"/>
      <c r="S305" s="137"/>
      <c r="T305" s="137"/>
      <c r="U305" s="137"/>
      <c r="V305" s="137"/>
      <c r="W305" s="137"/>
      <c r="X305" s="137"/>
      <c r="Y305" s="137"/>
      <c r="Z305" s="137"/>
      <c r="AA305" s="137"/>
      <c r="AB305" s="137"/>
      <c r="AC305" s="137"/>
      <c r="AD305" s="137"/>
      <c r="AE305" s="137"/>
      <c r="AF305" s="137"/>
      <c r="AG305" s="137"/>
      <c r="AH305" s="137"/>
      <c r="AI305" s="137"/>
      <c r="AJ305" s="137"/>
      <c r="AK305" s="137"/>
      <c r="AL305" s="137"/>
      <c r="AM305" s="137"/>
      <c r="AN305" s="137"/>
      <c r="AO305" s="137"/>
      <c r="AP305" s="137"/>
      <c r="AQ305" s="137"/>
      <c r="AR305" s="137"/>
      <c r="AS305" s="137"/>
    </row>
    <row r="306" ht="18.0" customHeight="1">
      <c r="A306" s="137"/>
      <c r="B306" s="137"/>
      <c r="C306" s="137"/>
      <c r="D306" s="137"/>
      <c r="E306" s="137"/>
      <c r="F306" s="137"/>
      <c r="G306" s="137"/>
      <c r="H306" s="139"/>
      <c r="I306" s="137"/>
      <c r="J306" s="137"/>
      <c r="K306" s="137"/>
      <c r="L306" s="137"/>
      <c r="M306" s="137"/>
      <c r="N306" s="137"/>
      <c r="O306" s="137"/>
      <c r="P306" s="137"/>
      <c r="Q306" s="140"/>
      <c r="R306" s="137"/>
      <c r="S306" s="137"/>
      <c r="T306" s="137"/>
      <c r="U306" s="137"/>
      <c r="V306" s="137"/>
      <c r="W306" s="137"/>
      <c r="X306" s="137"/>
      <c r="Y306" s="137"/>
      <c r="Z306" s="137"/>
      <c r="AA306" s="137"/>
      <c r="AB306" s="137"/>
      <c r="AC306" s="137"/>
      <c r="AD306" s="137"/>
      <c r="AE306" s="137"/>
      <c r="AF306" s="137"/>
      <c r="AG306" s="137"/>
      <c r="AH306" s="137"/>
      <c r="AI306" s="137"/>
      <c r="AJ306" s="137"/>
      <c r="AK306" s="137"/>
      <c r="AL306" s="137"/>
      <c r="AM306" s="137"/>
      <c r="AN306" s="137"/>
      <c r="AO306" s="137"/>
      <c r="AP306" s="137"/>
      <c r="AQ306" s="137"/>
      <c r="AR306" s="137"/>
      <c r="AS306" s="137"/>
    </row>
    <row r="307" ht="18.0" customHeight="1">
      <c r="A307" s="137"/>
      <c r="B307" s="137"/>
      <c r="C307" s="137"/>
      <c r="D307" s="137"/>
      <c r="E307" s="137"/>
      <c r="F307" s="137"/>
      <c r="G307" s="137"/>
      <c r="H307" s="139"/>
      <c r="I307" s="137"/>
      <c r="J307" s="137"/>
      <c r="K307" s="137"/>
      <c r="L307" s="137"/>
      <c r="M307" s="137"/>
      <c r="N307" s="137"/>
      <c r="O307" s="137"/>
      <c r="P307" s="137"/>
      <c r="Q307" s="140"/>
      <c r="R307" s="137"/>
      <c r="S307" s="137"/>
      <c r="T307" s="137"/>
      <c r="U307" s="137"/>
      <c r="V307" s="137"/>
      <c r="W307" s="137"/>
      <c r="X307" s="137"/>
      <c r="Y307" s="137"/>
      <c r="Z307" s="137"/>
      <c r="AA307" s="137"/>
      <c r="AB307" s="137"/>
      <c r="AC307" s="137"/>
      <c r="AD307" s="137"/>
      <c r="AE307" s="137"/>
      <c r="AF307" s="137"/>
      <c r="AG307" s="137"/>
      <c r="AH307" s="137"/>
      <c r="AI307" s="137"/>
      <c r="AJ307" s="137"/>
      <c r="AK307" s="137"/>
      <c r="AL307" s="137"/>
      <c r="AM307" s="137"/>
      <c r="AN307" s="137"/>
      <c r="AO307" s="137"/>
      <c r="AP307" s="137"/>
      <c r="AQ307" s="137"/>
      <c r="AR307" s="137"/>
      <c r="AS307" s="137"/>
    </row>
    <row r="308" ht="18.0" customHeight="1">
      <c r="A308" s="137"/>
      <c r="B308" s="137"/>
      <c r="C308" s="137"/>
      <c r="D308" s="137"/>
      <c r="E308" s="137"/>
      <c r="F308" s="137"/>
      <c r="G308" s="137"/>
      <c r="H308" s="139"/>
      <c r="I308" s="137"/>
      <c r="J308" s="137"/>
      <c r="K308" s="137"/>
      <c r="L308" s="137"/>
      <c r="M308" s="137"/>
      <c r="N308" s="137"/>
      <c r="O308" s="137"/>
      <c r="P308" s="137"/>
      <c r="Q308" s="140"/>
      <c r="R308" s="137"/>
      <c r="S308" s="137"/>
      <c r="T308" s="137"/>
      <c r="U308" s="137"/>
      <c r="V308" s="137"/>
      <c r="W308" s="137"/>
      <c r="X308" s="137"/>
      <c r="Y308" s="137"/>
      <c r="Z308" s="137"/>
      <c r="AA308" s="137"/>
      <c r="AB308" s="137"/>
      <c r="AC308" s="137"/>
      <c r="AD308" s="137"/>
      <c r="AE308" s="137"/>
      <c r="AF308" s="137"/>
      <c r="AG308" s="137"/>
      <c r="AH308" s="137"/>
      <c r="AI308" s="137"/>
      <c r="AJ308" s="137"/>
      <c r="AK308" s="137"/>
      <c r="AL308" s="137"/>
      <c r="AM308" s="137"/>
      <c r="AN308" s="137"/>
      <c r="AO308" s="137"/>
      <c r="AP308" s="137"/>
      <c r="AQ308" s="137"/>
      <c r="AR308" s="137"/>
      <c r="AS308" s="137"/>
    </row>
    <row r="309" ht="18.0" customHeight="1">
      <c r="A309" s="137"/>
      <c r="B309" s="137"/>
      <c r="C309" s="137"/>
      <c r="D309" s="137"/>
      <c r="E309" s="137"/>
      <c r="F309" s="137"/>
      <c r="G309" s="137"/>
      <c r="H309" s="139"/>
      <c r="I309" s="137"/>
      <c r="J309" s="137"/>
      <c r="K309" s="137"/>
      <c r="L309" s="137"/>
      <c r="M309" s="137"/>
      <c r="N309" s="137"/>
      <c r="O309" s="137"/>
      <c r="P309" s="137"/>
      <c r="Q309" s="140"/>
      <c r="R309" s="137"/>
      <c r="S309" s="137"/>
      <c r="T309" s="137"/>
      <c r="U309" s="137"/>
      <c r="V309" s="137"/>
      <c r="W309" s="137"/>
      <c r="X309" s="137"/>
      <c r="Y309" s="137"/>
      <c r="Z309" s="137"/>
      <c r="AA309" s="137"/>
      <c r="AB309" s="137"/>
      <c r="AC309" s="137"/>
      <c r="AD309" s="137"/>
      <c r="AE309" s="137"/>
      <c r="AF309" s="137"/>
      <c r="AG309" s="137"/>
      <c r="AH309" s="137"/>
      <c r="AI309" s="137"/>
      <c r="AJ309" s="137"/>
      <c r="AK309" s="137"/>
      <c r="AL309" s="137"/>
      <c r="AM309" s="137"/>
      <c r="AN309" s="137"/>
      <c r="AO309" s="137"/>
      <c r="AP309" s="137"/>
      <c r="AQ309" s="137"/>
      <c r="AR309" s="137"/>
      <c r="AS309" s="137"/>
    </row>
    <row r="310" ht="18.0" customHeight="1">
      <c r="A310" s="137"/>
      <c r="B310" s="137"/>
      <c r="C310" s="137"/>
      <c r="D310" s="137"/>
      <c r="E310" s="137"/>
      <c r="F310" s="137"/>
      <c r="G310" s="137"/>
      <c r="H310" s="139"/>
      <c r="I310" s="137"/>
      <c r="J310" s="137"/>
      <c r="K310" s="137"/>
      <c r="L310" s="137"/>
      <c r="M310" s="137"/>
      <c r="N310" s="137"/>
      <c r="O310" s="137"/>
      <c r="P310" s="137"/>
      <c r="Q310" s="140"/>
      <c r="R310" s="137"/>
      <c r="S310" s="137"/>
      <c r="T310" s="137"/>
      <c r="U310" s="137"/>
      <c r="V310" s="137"/>
      <c r="W310" s="137"/>
      <c r="X310" s="137"/>
      <c r="Y310" s="137"/>
      <c r="Z310" s="137"/>
      <c r="AA310" s="137"/>
      <c r="AB310" s="137"/>
      <c r="AC310" s="137"/>
      <c r="AD310" s="137"/>
      <c r="AE310" s="137"/>
      <c r="AF310" s="137"/>
      <c r="AG310" s="137"/>
      <c r="AH310" s="137"/>
      <c r="AI310" s="137"/>
      <c r="AJ310" s="137"/>
      <c r="AK310" s="137"/>
      <c r="AL310" s="137"/>
      <c r="AM310" s="137"/>
      <c r="AN310" s="137"/>
      <c r="AO310" s="137"/>
      <c r="AP310" s="137"/>
      <c r="AQ310" s="137"/>
      <c r="AR310" s="137"/>
      <c r="AS310" s="137"/>
    </row>
    <row r="311" ht="18.0" customHeight="1">
      <c r="A311" s="137"/>
      <c r="B311" s="137"/>
      <c r="C311" s="137"/>
      <c r="D311" s="137"/>
      <c r="E311" s="137"/>
      <c r="F311" s="137"/>
      <c r="G311" s="137"/>
      <c r="H311" s="139"/>
      <c r="I311" s="137"/>
      <c r="J311" s="137"/>
      <c r="K311" s="137"/>
      <c r="L311" s="137"/>
      <c r="M311" s="137"/>
      <c r="N311" s="137"/>
      <c r="O311" s="137"/>
      <c r="P311" s="137"/>
      <c r="Q311" s="140"/>
      <c r="R311" s="137"/>
      <c r="S311" s="137"/>
      <c r="T311" s="137"/>
      <c r="U311" s="137"/>
      <c r="V311" s="137"/>
      <c r="W311" s="137"/>
      <c r="X311" s="137"/>
      <c r="Y311" s="137"/>
      <c r="Z311" s="137"/>
      <c r="AA311" s="137"/>
      <c r="AB311" s="137"/>
      <c r="AC311" s="137"/>
      <c r="AD311" s="137"/>
      <c r="AE311" s="137"/>
      <c r="AF311" s="137"/>
      <c r="AG311" s="137"/>
      <c r="AH311" s="137"/>
      <c r="AI311" s="137"/>
      <c r="AJ311" s="137"/>
      <c r="AK311" s="137"/>
      <c r="AL311" s="137"/>
      <c r="AM311" s="137"/>
      <c r="AN311" s="137"/>
      <c r="AO311" s="137"/>
      <c r="AP311" s="137"/>
      <c r="AQ311" s="137"/>
      <c r="AR311" s="137"/>
      <c r="AS311" s="137"/>
    </row>
    <row r="312" ht="18.0" customHeight="1">
      <c r="A312" s="137"/>
      <c r="B312" s="137"/>
      <c r="C312" s="137"/>
      <c r="D312" s="137"/>
      <c r="E312" s="137"/>
      <c r="F312" s="137"/>
      <c r="G312" s="137"/>
      <c r="H312" s="139"/>
      <c r="I312" s="137"/>
      <c r="J312" s="137"/>
      <c r="K312" s="137"/>
      <c r="L312" s="137"/>
      <c r="M312" s="137"/>
      <c r="N312" s="137"/>
      <c r="O312" s="137"/>
      <c r="P312" s="137"/>
      <c r="Q312" s="140"/>
      <c r="R312" s="137"/>
      <c r="S312" s="137"/>
      <c r="T312" s="137"/>
      <c r="U312" s="137"/>
      <c r="V312" s="137"/>
      <c r="W312" s="137"/>
      <c r="X312" s="137"/>
      <c r="Y312" s="137"/>
      <c r="Z312" s="137"/>
      <c r="AA312" s="137"/>
      <c r="AB312" s="137"/>
      <c r="AC312" s="137"/>
      <c r="AD312" s="137"/>
      <c r="AE312" s="137"/>
      <c r="AF312" s="137"/>
      <c r="AG312" s="137"/>
      <c r="AH312" s="137"/>
      <c r="AI312" s="137"/>
      <c r="AJ312" s="137"/>
      <c r="AK312" s="137"/>
      <c r="AL312" s="137"/>
      <c r="AM312" s="137"/>
      <c r="AN312" s="137"/>
      <c r="AO312" s="137"/>
      <c r="AP312" s="137"/>
      <c r="AQ312" s="137"/>
      <c r="AR312" s="137"/>
      <c r="AS312" s="137"/>
    </row>
    <row r="313" ht="18.0" customHeight="1">
      <c r="A313" s="137"/>
      <c r="B313" s="137"/>
      <c r="C313" s="137"/>
      <c r="D313" s="137"/>
      <c r="E313" s="137"/>
      <c r="F313" s="137"/>
      <c r="G313" s="137"/>
      <c r="H313" s="139"/>
      <c r="I313" s="137"/>
      <c r="J313" s="137"/>
      <c r="K313" s="137"/>
      <c r="L313" s="137"/>
      <c r="M313" s="137"/>
      <c r="N313" s="137"/>
      <c r="O313" s="137"/>
      <c r="P313" s="137"/>
      <c r="Q313" s="140"/>
      <c r="R313" s="137"/>
      <c r="S313" s="137"/>
      <c r="T313" s="137"/>
      <c r="U313" s="137"/>
      <c r="V313" s="137"/>
      <c r="W313" s="137"/>
      <c r="X313" s="137"/>
      <c r="Y313" s="137"/>
      <c r="Z313" s="137"/>
      <c r="AA313" s="137"/>
      <c r="AB313" s="137"/>
      <c r="AC313" s="137"/>
      <c r="AD313" s="137"/>
      <c r="AE313" s="137"/>
      <c r="AF313" s="137"/>
      <c r="AG313" s="137"/>
      <c r="AH313" s="137"/>
      <c r="AI313" s="137"/>
      <c r="AJ313" s="137"/>
      <c r="AK313" s="137"/>
      <c r="AL313" s="137"/>
      <c r="AM313" s="137"/>
      <c r="AN313" s="137"/>
      <c r="AO313" s="137"/>
      <c r="AP313" s="137"/>
      <c r="AQ313" s="137"/>
      <c r="AR313" s="137"/>
      <c r="AS313" s="137"/>
    </row>
    <row r="314" ht="18.0" customHeight="1">
      <c r="A314" s="137"/>
      <c r="B314" s="137"/>
      <c r="C314" s="137"/>
      <c r="D314" s="137"/>
      <c r="E314" s="137"/>
      <c r="F314" s="137"/>
      <c r="G314" s="137"/>
      <c r="H314" s="139"/>
      <c r="I314" s="137"/>
      <c r="J314" s="137"/>
      <c r="K314" s="137"/>
      <c r="L314" s="137"/>
      <c r="M314" s="137"/>
      <c r="N314" s="137"/>
      <c r="O314" s="137"/>
      <c r="P314" s="137"/>
      <c r="Q314" s="140"/>
      <c r="R314" s="137"/>
      <c r="S314" s="137"/>
      <c r="T314" s="137"/>
      <c r="U314" s="137"/>
      <c r="V314" s="137"/>
      <c r="W314" s="137"/>
      <c r="X314" s="137"/>
      <c r="Y314" s="137"/>
      <c r="Z314" s="137"/>
      <c r="AA314" s="137"/>
      <c r="AB314" s="137"/>
      <c r="AC314" s="137"/>
      <c r="AD314" s="137"/>
      <c r="AE314" s="137"/>
      <c r="AF314" s="137"/>
      <c r="AG314" s="137"/>
      <c r="AH314" s="137"/>
      <c r="AI314" s="137"/>
      <c r="AJ314" s="137"/>
      <c r="AK314" s="137"/>
      <c r="AL314" s="137"/>
      <c r="AM314" s="137"/>
      <c r="AN314" s="137"/>
      <c r="AO314" s="137"/>
      <c r="AP314" s="137"/>
      <c r="AQ314" s="137"/>
      <c r="AR314" s="137"/>
      <c r="AS314" s="137"/>
    </row>
    <row r="315" ht="18.0" customHeight="1">
      <c r="A315" s="137"/>
      <c r="B315" s="137"/>
      <c r="C315" s="137"/>
      <c r="D315" s="137"/>
      <c r="E315" s="137"/>
      <c r="F315" s="137"/>
      <c r="G315" s="137"/>
      <c r="H315" s="139"/>
      <c r="I315" s="137"/>
      <c r="J315" s="137"/>
      <c r="K315" s="137"/>
      <c r="L315" s="137"/>
      <c r="M315" s="137"/>
      <c r="N315" s="137"/>
      <c r="O315" s="137"/>
      <c r="P315" s="137"/>
      <c r="Q315" s="140"/>
      <c r="R315" s="137"/>
      <c r="S315" s="137"/>
      <c r="T315" s="137"/>
      <c r="U315" s="137"/>
      <c r="V315" s="137"/>
      <c r="W315" s="137"/>
      <c r="X315" s="137"/>
      <c r="Y315" s="137"/>
      <c r="Z315" s="137"/>
      <c r="AA315" s="137"/>
      <c r="AB315" s="137"/>
      <c r="AC315" s="137"/>
      <c r="AD315" s="137"/>
      <c r="AE315" s="137"/>
      <c r="AF315" s="137"/>
      <c r="AG315" s="137"/>
      <c r="AH315" s="137"/>
      <c r="AI315" s="137"/>
      <c r="AJ315" s="137"/>
      <c r="AK315" s="137"/>
      <c r="AL315" s="137"/>
      <c r="AM315" s="137"/>
      <c r="AN315" s="137"/>
      <c r="AO315" s="137"/>
      <c r="AP315" s="137"/>
      <c r="AQ315" s="137"/>
      <c r="AR315" s="137"/>
      <c r="AS315" s="137"/>
    </row>
    <row r="316" ht="18.0" customHeight="1">
      <c r="A316" s="137"/>
      <c r="B316" s="137"/>
      <c r="C316" s="137"/>
      <c r="D316" s="137"/>
      <c r="E316" s="137"/>
      <c r="F316" s="137"/>
      <c r="G316" s="137"/>
      <c r="H316" s="139"/>
      <c r="I316" s="137"/>
      <c r="J316" s="137"/>
      <c r="K316" s="137"/>
      <c r="L316" s="137"/>
      <c r="M316" s="137"/>
      <c r="N316" s="137"/>
      <c r="O316" s="137"/>
      <c r="P316" s="137"/>
      <c r="Q316" s="140"/>
      <c r="R316" s="137"/>
      <c r="S316" s="137"/>
      <c r="T316" s="137"/>
      <c r="U316" s="137"/>
      <c r="V316" s="137"/>
      <c r="W316" s="137"/>
      <c r="X316" s="137"/>
      <c r="Y316" s="137"/>
      <c r="Z316" s="137"/>
      <c r="AA316" s="137"/>
      <c r="AB316" s="137"/>
      <c r="AC316" s="137"/>
      <c r="AD316" s="137"/>
      <c r="AE316" s="137"/>
      <c r="AF316" s="137"/>
      <c r="AG316" s="137"/>
      <c r="AH316" s="137"/>
      <c r="AI316" s="137"/>
      <c r="AJ316" s="137"/>
      <c r="AK316" s="137"/>
      <c r="AL316" s="137"/>
      <c r="AM316" s="137"/>
      <c r="AN316" s="137"/>
      <c r="AO316" s="137"/>
      <c r="AP316" s="137"/>
      <c r="AQ316" s="137"/>
      <c r="AR316" s="137"/>
      <c r="AS316" s="137"/>
    </row>
    <row r="317" ht="18.0" customHeight="1">
      <c r="A317" s="137"/>
      <c r="B317" s="137"/>
      <c r="C317" s="137"/>
      <c r="D317" s="137"/>
      <c r="E317" s="137"/>
      <c r="F317" s="137"/>
      <c r="G317" s="137"/>
      <c r="H317" s="139"/>
      <c r="I317" s="137"/>
      <c r="J317" s="137"/>
      <c r="K317" s="137"/>
      <c r="L317" s="137"/>
      <c r="M317" s="137"/>
      <c r="N317" s="137"/>
      <c r="O317" s="137"/>
      <c r="P317" s="137"/>
      <c r="Q317" s="140"/>
      <c r="R317" s="137"/>
      <c r="S317" s="137"/>
      <c r="T317" s="137"/>
      <c r="U317" s="137"/>
      <c r="V317" s="137"/>
      <c r="W317" s="137"/>
      <c r="X317" s="137"/>
      <c r="Y317" s="137"/>
      <c r="Z317" s="137"/>
      <c r="AA317" s="137"/>
      <c r="AB317" s="137"/>
      <c r="AC317" s="137"/>
      <c r="AD317" s="137"/>
      <c r="AE317" s="137"/>
      <c r="AF317" s="137"/>
      <c r="AG317" s="137"/>
      <c r="AH317" s="137"/>
      <c r="AI317" s="137"/>
      <c r="AJ317" s="137"/>
      <c r="AK317" s="137"/>
      <c r="AL317" s="137"/>
      <c r="AM317" s="137"/>
      <c r="AN317" s="137"/>
      <c r="AO317" s="137"/>
      <c r="AP317" s="137"/>
      <c r="AQ317" s="137"/>
      <c r="AR317" s="137"/>
      <c r="AS317" s="137"/>
    </row>
    <row r="318" ht="18.0" customHeight="1">
      <c r="A318" s="137"/>
      <c r="B318" s="137"/>
      <c r="C318" s="137"/>
      <c r="D318" s="137"/>
      <c r="E318" s="137"/>
      <c r="F318" s="137"/>
      <c r="G318" s="137"/>
      <c r="H318" s="139"/>
      <c r="I318" s="137"/>
      <c r="J318" s="137"/>
      <c r="K318" s="137"/>
      <c r="L318" s="137"/>
      <c r="M318" s="137"/>
      <c r="N318" s="137"/>
      <c r="O318" s="137"/>
      <c r="P318" s="137"/>
      <c r="Q318" s="140"/>
      <c r="R318" s="137"/>
      <c r="S318" s="137"/>
      <c r="T318" s="137"/>
      <c r="U318" s="137"/>
      <c r="V318" s="137"/>
      <c r="W318" s="137"/>
      <c r="X318" s="137"/>
      <c r="Y318" s="137"/>
      <c r="Z318" s="137"/>
      <c r="AA318" s="137"/>
      <c r="AB318" s="137"/>
      <c r="AC318" s="137"/>
      <c r="AD318" s="137"/>
      <c r="AE318" s="137"/>
      <c r="AF318" s="137"/>
      <c r="AG318" s="137"/>
      <c r="AH318" s="137"/>
      <c r="AI318" s="137"/>
      <c r="AJ318" s="137"/>
      <c r="AK318" s="137"/>
      <c r="AL318" s="137"/>
      <c r="AM318" s="137"/>
      <c r="AN318" s="137"/>
      <c r="AO318" s="137"/>
      <c r="AP318" s="137"/>
      <c r="AQ318" s="137"/>
      <c r="AR318" s="137"/>
      <c r="AS318" s="137"/>
    </row>
    <row r="319" ht="18.0" customHeight="1">
      <c r="A319" s="137"/>
      <c r="B319" s="137"/>
      <c r="C319" s="137"/>
      <c r="D319" s="137"/>
      <c r="E319" s="137"/>
      <c r="F319" s="137"/>
      <c r="G319" s="137"/>
      <c r="H319" s="139"/>
      <c r="I319" s="137"/>
      <c r="J319" s="137"/>
      <c r="K319" s="137"/>
      <c r="L319" s="137"/>
      <c r="M319" s="137"/>
      <c r="N319" s="137"/>
      <c r="O319" s="137"/>
      <c r="P319" s="137"/>
      <c r="Q319" s="140"/>
      <c r="R319" s="137"/>
      <c r="S319" s="137"/>
      <c r="T319" s="137"/>
      <c r="U319" s="137"/>
      <c r="V319" s="137"/>
      <c r="W319" s="137"/>
      <c r="X319" s="137"/>
      <c r="Y319" s="137"/>
      <c r="Z319" s="137"/>
      <c r="AA319" s="137"/>
      <c r="AB319" s="137"/>
      <c r="AC319" s="137"/>
      <c r="AD319" s="137"/>
      <c r="AE319" s="137"/>
      <c r="AF319" s="137"/>
      <c r="AG319" s="137"/>
      <c r="AH319" s="137"/>
      <c r="AI319" s="137"/>
      <c r="AJ319" s="137"/>
      <c r="AK319" s="137"/>
      <c r="AL319" s="137"/>
      <c r="AM319" s="137"/>
      <c r="AN319" s="137"/>
      <c r="AO319" s="137"/>
      <c r="AP319" s="137"/>
      <c r="AQ319" s="137"/>
      <c r="AR319" s="137"/>
      <c r="AS319" s="137"/>
    </row>
    <row r="320" ht="18.0" customHeight="1">
      <c r="A320" s="137"/>
      <c r="B320" s="137"/>
      <c r="C320" s="137"/>
      <c r="D320" s="137"/>
      <c r="E320" s="137"/>
      <c r="F320" s="137"/>
      <c r="G320" s="137"/>
      <c r="H320" s="139"/>
      <c r="I320" s="137"/>
      <c r="J320" s="137"/>
      <c r="K320" s="137"/>
      <c r="L320" s="137"/>
      <c r="M320" s="137"/>
      <c r="N320" s="137"/>
      <c r="O320" s="137"/>
      <c r="P320" s="137"/>
      <c r="Q320" s="140"/>
      <c r="R320" s="137"/>
      <c r="S320" s="137"/>
      <c r="T320" s="137"/>
      <c r="U320" s="137"/>
      <c r="V320" s="137"/>
      <c r="W320" s="137"/>
      <c r="X320" s="137"/>
      <c r="Y320" s="137"/>
      <c r="Z320" s="137"/>
      <c r="AA320" s="137"/>
      <c r="AB320" s="137"/>
      <c r="AC320" s="137"/>
      <c r="AD320" s="137"/>
      <c r="AE320" s="137"/>
      <c r="AF320" s="137"/>
      <c r="AG320" s="137"/>
      <c r="AH320" s="137"/>
      <c r="AI320" s="137"/>
      <c r="AJ320" s="137"/>
      <c r="AK320" s="137"/>
      <c r="AL320" s="137"/>
      <c r="AM320" s="137"/>
      <c r="AN320" s="137"/>
      <c r="AO320" s="137"/>
      <c r="AP320" s="137"/>
      <c r="AQ320" s="137"/>
      <c r="AR320" s="137"/>
      <c r="AS320" s="137"/>
    </row>
    <row r="321" ht="18.0" customHeight="1">
      <c r="A321" s="137"/>
      <c r="B321" s="137"/>
      <c r="C321" s="137"/>
      <c r="D321" s="137"/>
      <c r="E321" s="137"/>
      <c r="F321" s="137"/>
      <c r="G321" s="137"/>
      <c r="H321" s="139"/>
      <c r="I321" s="137"/>
      <c r="J321" s="137"/>
      <c r="K321" s="137"/>
      <c r="L321" s="137"/>
      <c r="M321" s="137"/>
      <c r="N321" s="137"/>
      <c r="O321" s="137"/>
      <c r="P321" s="137"/>
      <c r="Q321" s="140"/>
      <c r="R321" s="137"/>
      <c r="S321" s="137"/>
      <c r="T321" s="137"/>
      <c r="U321" s="137"/>
      <c r="V321" s="137"/>
      <c r="W321" s="137"/>
      <c r="X321" s="137"/>
      <c r="Y321" s="137"/>
      <c r="Z321" s="137"/>
      <c r="AA321" s="137"/>
      <c r="AB321" s="137"/>
      <c r="AC321" s="137"/>
      <c r="AD321" s="137"/>
      <c r="AE321" s="137"/>
      <c r="AF321" s="137"/>
      <c r="AG321" s="137"/>
      <c r="AH321" s="137"/>
      <c r="AI321" s="137"/>
      <c r="AJ321" s="137"/>
      <c r="AK321" s="137"/>
      <c r="AL321" s="137"/>
      <c r="AM321" s="137"/>
      <c r="AN321" s="137"/>
      <c r="AO321" s="137"/>
      <c r="AP321" s="137"/>
      <c r="AQ321" s="137"/>
      <c r="AR321" s="137"/>
      <c r="AS321" s="137"/>
    </row>
    <row r="322" ht="18.0" customHeight="1">
      <c r="A322" s="137"/>
      <c r="B322" s="137"/>
      <c r="C322" s="137"/>
      <c r="D322" s="137"/>
      <c r="E322" s="137"/>
      <c r="F322" s="137"/>
      <c r="G322" s="137"/>
      <c r="H322" s="139"/>
      <c r="I322" s="137"/>
      <c r="J322" s="137"/>
      <c r="K322" s="137"/>
      <c r="L322" s="137"/>
      <c r="M322" s="137"/>
      <c r="N322" s="137"/>
      <c r="O322" s="137"/>
      <c r="P322" s="137"/>
      <c r="Q322" s="140"/>
      <c r="R322" s="137"/>
      <c r="S322" s="137"/>
      <c r="T322" s="137"/>
      <c r="U322" s="137"/>
      <c r="V322" s="137"/>
      <c r="W322" s="137"/>
      <c r="X322" s="137"/>
      <c r="Y322" s="137"/>
      <c r="Z322" s="137"/>
      <c r="AA322" s="137"/>
      <c r="AB322" s="137"/>
      <c r="AC322" s="137"/>
      <c r="AD322" s="137"/>
      <c r="AE322" s="137"/>
      <c r="AF322" s="137"/>
      <c r="AG322" s="137"/>
      <c r="AH322" s="137"/>
      <c r="AI322" s="137"/>
      <c r="AJ322" s="137"/>
      <c r="AK322" s="137"/>
      <c r="AL322" s="137"/>
      <c r="AM322" s="137"/>
      <c r="AN322" s="137"/>
      <c r="AO322" s="137"/>
      <c r="AP322" s="137"/>
      <c r="AQ322" s="137"/>
      <c r="AR322" s="137"/>
      <c r="AS322" s="137"/>
    </row>
    <row r="323" ht="18.0" customHeight="1">
      <c r="A323" s="137"/>
      <c r="B323" s="137"/>
      <c r="C323" s="137"/>
      <c r="D323" s="137"/>
      <c r="E323" s="137"/>
      <c r="F323" s="137"/>
      <c r="G323" s="137"/>
      <c r="H323" s="139"/>
      <c r="I323" s="137"/>
      <c r="J323" s="137"/>
      <c r="K323" s="137"/>
      <c r="L323" s="137"/>
      <c r="M323" s="137"/>
      <c r="N323" s="137"/>
      <c r="O323" s="137"/>
      <c r="P323" s="137"/>
      <c r="Q323" s="140"/>
      <c r="R323" s="137"/>
      <c r="S323" s="137"/>
      <c r="T323" s="137"/>
      <c r="U323" s="137"/>
      <c r="V323" s="137"/>
      <c r="W323" s="137"/>
      <c r="X323" s="137"/>
      <c r="Y323" s="137"/>
      <c r="Z323" s="137"/>
      <c r="AA323" s="137"/>
      <c r="AB323" s="137"/>
      <c r="AC323" s="137"/>
      <c r="AD323" s="137"/>
      <c r="AE323" s="137"/>
      <c r="AF323" s="137"/>
      <c r="AG323" s="137"/>
      <c r="AH323" s="137"/>
      <c r="AI323" s="137"/>
      <c r="AJ323" s="137"/>
      <c r="AK323" s="137"/>
      <c r="AL323" s="137"/>
      <c r="AM323" s="137"/>
      <c r="AN323" s="137"/>
      <c r="AO323" s="137"/>
      <c r="AP323" s="137"/>
      <c r="AQ323" s="137"/>
      <c r="AR323" s="137"/>
      <c r="AS323" s="137"/>
    </row>
    <row r="324" ht="18.0" customHeight="1">
      <c r="A324" s="137"/>
      <c r="B324" s="137"/>
      <c r="C324" s="137"/>
      <c r="D324" s="137"/>
      <c r="E324" s="137"/>
      <c r="F324" s="137"/>
      <c r="G324" s="137"/>
      <c r="H324" s="139"/>
      <c r="I324" s="137"/>
      <c r="J324" s="137"/>
      <c r="K324" s="137"/>
      <c r="L324" s="137"/>
      <c r="M324" s="137"/>
      <c r="N324" s="137"/>
      <c r="O324" s="137"/>
      <c r="P324" s="137"/>
      <c r="Q324" s="140"/>
      <c r="R324" s="137"/>
      <c r="S324" s="137"/>
      <c r="T324" s="137"/>
      <c r="U324" s="137"/>
      <c r="V324" s="137"/>
      <c r="W324" s="137"/>
      <c r="X324" s="137"/>
      <c r="Y324" s="137"/>
      <c r="Z324" s="137"/>
      <c r="AA324" s="137"/>
      <c r="AB324" s="137"/>
      <c r="AC324" s="137"/>
      <c r="AD324" s="137"/>
      <c r="AE324" s="137"/>
      <c r="AF324" s="137"/>
      <c r="AG324" s="137"/>
      <c r="AH324" s="137"/>
      <c r="AI324" s="137"/>
      <c r="AJ324" s="137"/>
      <c r="AK324" s="137"/>
      <c r="AL324" s="137"/>
      <c r="AM324" s="137"/>
      <c r="AN324" s="137"/>
      <c r="AO324" s="137"/>
      <c r="AP324" s="137"/>
      <c r="AQ324" s="137"/>
      <c r="AR324" s="137"/>
      <c r="AS324" s="137"/>
    </row>
    <row r="325" ht="18.0" customHeight="1">
      <c r="A325" s="137"/>
      <c r="B325" s="137"/>
      <c r="C325" s="137"/>
      <c r="D325" s="137"/>
      <c r="E325" s="137"/>
      <c r="F325" s="137"/>
      <c r="G325" s="137"/>
      <c r="H325" s="139"/>
      <c r="I325" s="137"/>
      <c r="J325" s="137"/>
      <c r="K325" s="137"/>
      <c r="L325" s="137"/>
      <c r="M325" s="137"/>
      <c r="N325" s="137"/>
      <c r="O325" s="137"/>
      <c r="P325" s="137"/>
      <c r="Q325" s="140"/>
      <c r="R325" s="137"/>
      <c r="S325" s="137"/>
      <c r="T325" s="137"/>
      <c r="U325" s="137"/>
      <c r="V325" s="137"/>
      <c r="W325" s="137"/>
      <c r="X325" s="137"/>
      <c r="Y325" s="137"/>
      <c r="Z325" s="137"/>
      <c r="AA325" s="137"/>
      <c r="AB325" s="137"/>
      <c r="AC325" s="137"/>
      <c r="AD325" s="137"/>
      <c r="AE325" s="137"/>
      <c r="AF325" s="137"/>
      <c r="AG325" s="137"/>
      <c r="AH325" s="137"/>
      <c r="AI325" s="137"/>
      <c r="AJ325" s="137"/>
      <c r="AK325" s="137"/>
      <c r="AL325" s="137"/>
      <c r="AM325" s="137"/>
      <c r="AN325" s="137"/>
      <c r="AO325" s="137"/>
      <c r="AP325" s="137"/>
      <c r="AQ325" s="137"/>
      <c r="AR325" s="137"/>
      <c r="AS325" s="137"/>
    </row>
    <row r="326" ht="18.0" customHeight="1">
      <c r="A326" s="137"/>
      <c r="B326" s="137"/>
      <c r="C326" s="137"/>
      <c r="D326" s="137"/>
      <c r="E326" s="137"/>
      <c r="F326" s="137"/>
      <c r="G326" s="137"/>
      <c r="H326" s="139"/>
      <c r="I326" s="137"/>
      <c r="J326" s="137"/>
      <c r="K326" s="137"/>
      <c r="L326" s="137"/>
      <c r="M326" s="137"/>
      <c r="N326" s="137"/>
      <c r="O326" s="137"/>
      <c r="P326" s="137"/>
      <c r="Q326" s="140"/>
      <c r="R326" s="137"/>
      <c r="S326" s="137"/>
      <c r="T326" s="137"/>
      <c r="U326" s="137"/>
      <c r="V326" s="137"/>
      <c r="W326" s="137"/>
      <c r="X326" s="137"/>
      <c r="Y326" s="137"/>
      <c r="Z326" s="137"/>
      <c r="AA326" s="137"/>
      <c r="AB326" s="137"/>
      <c r="AC326" s="137"/>
      <c r="AD326" s="137"/>
      <c r="AE326" s="137"/>
      <c r="AF326" s="137"/>
      <c r="AG326" s="137"/>
      <c r="AH326" s="137"/>
      <c r="AI326" s="137"/>
      <c r="AJ326" s="137"/>
      <c r="AK326" s="137"/>
      <c r="AL326" s="137"/>
      <c r="AM326" s="137"/>
      <c r="AN326" s="137"/>
      <c r="AO326" s="137"/>
      <c r="AP326" s="137"/>
      <c r="AQ326" s="137"/>
      <c r="AR326" s="137"/>
      <c r="AS326" s="137"/>
    </row>
    <row r="327" ht="18.0" customHeight="1">
      <c r="A327" s="137"/>
      <c r="B327" s="137"/>
      <c r="C327" s="137"/>
      <c r="D327" s="137"/>
      <c r="E327" s="137"/>
      <c r="F327" s="137"/>
      <c r="G327" s="137"/>
      <c r="H327" s="139"/>
      <c r="I327" s="137"/>
      <c r="J327" s="137"/>
      <c r="K327" s="137"/>
      <c r="L327" s="137"/>
      <c r="M327" s="137"/>
      <c r="N327" s="137"/>
      <c r="O327" s="137"/>
      <c r="P327" s="137"/>
      <c r="Q327" s="140"/>
      <c r="R327" s="137"/>
      <c r="S327" s="137"/>
      <c r="T327" s="137"/>
      <c r="U327" s="137"/>
      <c r="V327" s="137"/>
      <c r="W327" s="137"/>
      <c r="X327" s="137"/>
      <c r="Y327" s="137"/>
      <c r="Z327" s="137"/>
      <c r="AA327" s="137"/>
      <c r="AB327" s="137"/>
      <c r="AC327" s="137"/>
      <c r="AD327" s="137"/>
      <c r="AE327" s="137"/>
      <c r="AF327" s="137"/>
      <c r="AG327" s="137"/>
      <c r="AH327" s="137"/>
      <c r="AI327" s="137"/>
      <c r="AJ327" s="137"/>
      <c r="AK327" s="137"/>
      <c r="AL327" s="137"/>
      <c r="AM327" s="137"/>
      <c r="AN327" s="137"/>
      <c r="AO327" s="137"/>
      <c r="AP327" s="137"/>
      <c r="AQ327" s="137"/>
      <c r="AR327" s="137"/>
      <c r="AS327" s="137"/>
    </row>
    <row r="328" ht="18.0" customHeight="1">
      <c r="A328" s="137"/>
      <c r="B328" s="137"/>
      <c r="C328" s="137"/>
      <c r="D328" s="137"/>
      <c r="E328" s="137"/>
      <c r="F328" s="137"/>
      <c r="G328" s="137"/>
      <c r="H328" s="139"/>
      <c r="I328" s="137"/>
      <c r="J328" s="137"/>
      <c r="K328" s="137"/>
      <c r="L328" s="137"/>
      <c r="M328" s="137"/>
      <c r="N328" s="137"/>
      <c r="O328" s="137"/>
      <c r="P328" s="137"/>
      <c r="Q328" s="140"/>
      <c r="R328" s="137"/>
      <c r="S328" s="137"/>
      <c r="T328" s="137"/>
      <c r="U328" s="137"/>
      <c r="V328" s="137"/>
      <c r="W328" s="137"/>
      <c r="X328" s="137"/>
      <c r="Y328" s="137"/>
      <c r="Z328" s="137"/>
      <c r="AA328" s="137"/>
      <c r="AB328" s="137"/>
      <c r="AC328" s="137"/>
      <c r="AD328" s="137"/>
      <c r="AE328" s="137"/>
      <c r="AF328" s="137"/>
      <c r="AG328" s="137"/>
      <c r="AH328" s="137"/>
      <c r="AI328" s="137"/>
      <c r="AJ328" s="137"/>
      <c r="AK328" s="137"/>
      <c r="AL328" s="137"/>
      <c r="AM328" s="137"/>
      <c r="AN328" s="137"/>
      <c r="AO328" s="137"/>
      <c r="AP328" s="137"/>
      <c r="AQ328" s="137"/>
      <c r="AR328" s="137"/>
      <c r="AS328" s="137"/>
    </row>
    <row r="329" ht="18.0" customHeight="1">
      <c r="A329" s="137"/>
      <c r="B329" s="137"/>
      <c r="C329" s="137"/>
      <c r="D329" s="137"/>
      <c r="E329" s="137"/>
      <c r="F329" s="137"/>
      <c r="G329" s="137"/>
      <c r="H329" s="139"/>
      <c r="I329" s="137"/>
      <c r="J329" s="137"/>
      <c r="K329" s="137"/>
      <c r="L329" s="137"/>
      <c r="M329" s="137"/>
      <c r="N329" s="137"/>
      <c r="O329" s="137"/>
      <c r="P329" s="137"/>
      <c r="Q329" s="140"/>
      <c r="R329" s="137"/>
      <c r="S329" s="137"/>
      <c r="T329" s="137"/>
      <c r="U329" s="137"/>
      <c r="V329" s="137"/>
      <c r="W329" s="137"/>
      <c r="X329" s="137"/>
      <c r="Y329" s="137"/>
      <c r="Z329" s="137"/>
      <c r="AA329" s="137"/>
      <c r="AB329" s="137"/>
      <c r="AC329" s="137"/>
      <c r="AD329" s="137"/>
      <c r="AE329" s="137"/>
      <c r="AF329" s="137"/>
      <c r="AG329" s="137"/>
      <c r="AH329" s="137"/>
      <c r="AI329" s="137"/>
      <c r="AJ329" s="137"/>
      <c r="AK329" s="137"/>
      <c r="AL329" s="137"/>
      <c r="AM329" s="137"/>
      <c r="AN329" s="137"/>
      <c r="AO329" s="137"/>
      <c r="AP329" s="137"/>
      <c r="AQ329" s="137"/>
      <c r="AR329" s="137"/>
      <c r="AS329" s="137"/>
    </row>
    <row r="330" ht="18.0" customHeight="1">
      <c r="A330" s="137"/>
      <c r="B330" s="137"/>
      <c r="C330" s="137"/>
      <c r="D330" s="137"/>
      <c r="E330" s="137"/>
      <c r="F330" s="137"/>
      <c r="G330" s="137"/>
      <c r="H330" s="139"/>
      <c r="I330" s="137"/>
      <c r="J330" s="137"/>
      <c r="K330" s="137"/>
      <c r="L330" s="137"/>
      <c r="M330" s="137"/>
      <c r="N330" s="137"/>
      <c r="O330" s="137"/>
      <c r="P330" s="137"/>
      <c r="Q330" s="140"/>
      <c r="R330" s="137"/>
      <c r="S330" s="137"/>
      <c r="T330" s="137"/>
      <c r="U330" s="137"/>
      <c r="V330" s="137"/>
      <c r="W330" s="137"/>
      <c r="X330" s="137"/>
      <c r="Y330" s="137"/>
      <c r="Z330" s="137"/>
      <c r="AA330" s="137"/>
      <c r="AB330" s="137"/>
      <c r="AC330" s="137"/>
      <c r="AD330" s="137"/>
      <c r="AE330" s="137"/>
      <c r="AF330" s="137"/>
      <c r="AG330" s="137"/>
      <c r="AH330" s="137"/>
      <c r="AI330" s="137"/>
      <c r="AJ330" s="137"/>
      <c r="AK330" s="137"/>
      <c r="AL330" s="137"/>
      <c r="AM330" s="137"/>
      <c r="AN330" s="137"/>
      <c r="AO330" s="137"/>
      <c r="AP330" s="137"/>
      <c r="AQ330" s="137"/>
      <c r="AR330" s="137"/>
      <c r="AS330" s="137"/>
    </row>
    <row r="331" ht="18.0" customHeight="1">
      <c r="A331" s="137"/>
      <c r="B331" s="137"/>
      <c r="C331" s="137"/>
      <c r="D331" s="137"/>
      <c r="E331" s="137"/>
      <c r="F331" s="137"/>
      <c r="G331" s="137"/>
      <c r="H331" s="139"/>
      <c r="I331" s="137"/>
      <c r="J331" s="137"/>
      <c r="K331" s="137"/>
      <c r="L331" s="137"/>
      <c r="M331" s="137"/>
      <c r="N331" s="137"/>
      <c r="O331" s="137"/>
      <c r="P331" s="137"/>
      <c r="Q331" s="140"/>
      <c r="R331" s="137"/>
      <c r="S331" s="137"/>
      <c r="T331" s="137"/>
      <c r="U331" s="137"/>
      <c r="V331" s="137"/>
      <c r="W331" s="137"/>
      <c r="X331" s="137"/>
      <c r="Y331" s="137"/>
      <c r="Z331" s="137"/>
      <c r="AA331" s="137"/>
      <c r="AB331" s="137"/>
      <c r="AC331" s="137"/>
      <c r="AD331" s="137"/>
      <c r="AE331" s="137"/>
      <c r="AF331" s="137"/>
      <c r="AG331" s="137"/>
      <c r="AH331" s="137"/>
      <c r="AI331" s="137"/>
      <c r="AJ331" s="137"/>
      <c r="AK331" s="137"/>
      <c r="AL331" s="137"/>
      <c r="AM331" s="137"/>
      <c r="AN331" s="137"/>
      <c r="AO331" s="137"/>
      <c r="AP331" s="137"/>
      <c r="AQ331" s="137"/>
      <c r="AR331" s="137"/>
      <c r="AS331" s="137"/>
    </row>
    <row r="332" ht="18.0" customHeight="1">
      <c r="A332" s="137"/>
      <c r="B332" s="137"/>
      <c r="C332" s="137"/>
      <c r="D332" s="137"/>
      <c r="E332" s="137"/>
      <c r="F332" s="137"/>
      <c r="G332" s="137"/>
      <c r="H332" s="139"/>
      <c r="I332" s="137"/>
      <c r="J332" s="137"/>
      <c r="K332" s="137"/>
      <c r="L332" s="137"/>
      <c r="M332" s="137"/>
      <c r="N332" s="137"/>
      <c r="O332" s="137"/>
      <c r="P332" s="137"/>
      <c r="Q332" s="140"/>
      <c r="R332" s="137"/>
      <c r="S332" s="137"/>
      <c r="T332" s="137"/>
      <c r="U332" s="137"/>
      <c r="V332" s="137"/>
      <c r="W332" s="137"/>
      <c r="X332" s="137"/>
      <c r="Y332" s="137"/>
      <c r="Z332" s="137"/>
      <c r="AA332" s="137"/>
      <c r="AB332" s="137"/>
      <c r="AC332" s="137"/>
      <c r="AD332" s="137"/>
      <c r="AE332" s="137"/>
      <c r="AF332" s="137"/>
      <c r="AG332" s="137"/>
      <c r="AH332" s="137"/>
      <c r="AI332" s="137"/>
      <c r="AJ332" s="137"/>
      <c r="AK332" s="137"/>
      <c r="AL332" s="137"/>
      <c r="AM332" s="137"/>
      <c r="AN332" s="137"/>
      <c r="AO332" s="137"/>
      <c r="AP332" s="137"/>
      <c r="AQ332" s="137"/>
      <c r="AR332" s="137"/>
      <c r="AS332" s="137"/>
    </row>
    <row r="333" ht="18.0" customHeight="1">
      <c r="A333" s="137"/>
      <c r="B333" s="137"/>
      <c r="C333" s="137"/>
      <c r="D333" s="137"/>
      <c r="E333" s="137"/>
      <c r="F333" s="137"/>
      <c r="G333" s="137"/>
      <c r="H333" s="139"/>
      <c r="I333" s="137"/>
      <c r="J333" s="137"/>
      <c r="K333" s="137"/>
      <c r="L333" s="137"/>
      <c r="M333" s="137"/>
      <c r="N333" s="137"/>
      <c r="O333" s="137"/>
      <c r="P333" s="137"/>
      <c r="Q333" s="140"/>
      <c r="R333" s="137"/>
      <c r="S333" s="137"/>
      <c r="T333" s="137"/>
      <c r="U333" s="137"/>
      <c r="V333" s="137"/>
      <c r="W333" s="137"/>
      <c r="X333" s="137"/>
      <c r="Y333" s="137"/>
      <c r="Z333" s="137"/>
      <c r="AA333" s="137"/>
      <c r="AB333" s="137"/>
      <c r="AC333" s="137"/>
      <c r="AD333" s="137"/>
      <c r="AE333" s="137"/>
      <c r="AF333" s="137"/>
      <c r="AG333" s="137"/>
      <c r="AH333" s="137"/>
      <c r="AI333" s="137"/>
      <c r="AJ333" s="137"/>
      <c r="AK333" s="137"/>
      <c r="AL333" s="137"/>
      <c r="AM333" s="137"/>
      <c r="AN333" s="137"/>
      <c r="AO333" s="137"/>
      <c r="AP333" s="137"/>
      <c r="AQ333" s="137"/>
      <c r="AR333" s="137"/>
      <c r="AS333" s="137"/>
    </row>
    <row r="334" ht="18.0" customHeight="1">
      <c r="A334" s="137"/>
      <c r="B334" s="137"/>
      <c r="C334" s="137"/>
      <c r="D334" s="137"/>
      <c r="E334" s="137"/>
      <c r="F334" s="137"/>
      <c r="G334" s="137"/>
      <c r="H334" s="139"/>
      <c r="I334" s="137"/>
      <c r="J334" s="137"/>
      <c r="K334" s="137"/>
      <c r="L334" s="137"/>
      <c r="M334" s="137"/>
      <c r="N334" s="137"/>
      <c r="O334" s="137"/>
      <c r="P334" s="137"/>
      <c r="Q334" s="140"/>
      <c r="R334" s="137"/>
      <c r="S334" s="137"/>
      <c r="T334" s="137"/>
      <c r="U334" s="137"/>
      <c r="V334" s="137"/>
      <c r="W334" s="137"/>
      <c r="X334" s="137"/>
      <c r="Y334" s="137"/>
      <c r="Z334" s="137"/>
      <c r="AA334" s="137"/>
      <c r="AB334" s="137"/>
      <c r="AC334" s="137"/>
      <c r="AD334" s="137"/>
      <c r="AE334" s="137"/>
      <c r="AF334" s="137"/>
      <c r="AG334" s="137"/>
      <c r="AH334" s="137"/>
      <c r="AI334" s="137"/>
      <c r="AJ334" s="137"/>
      <c r="AK334" s="137"/>
      <c r="AL334" s="137"/>
      <c r="AM334" s="137"/>
      <c r="AN334" s="137"/>
      <c r="AO334" s="137"/>
      <c r="AP334" s="137"/>
      <c r="AQ334" s="137"/>
      <c r="AR334" s="137"/>
      <c r="AS334" s="137"/>
    </row>
    <row r="335" ht="18.0" customHeight="1">
      <c r="A335" s="137"/>
      <c r="B335" s="137"/>
      <c r="C335" s="137"/>
      <c r="D335" s="137"/>
      <c r="E335" s="137"/>
      <c r="F335" s="137"/>
      <c r="G335" s="137"/>
      <c r="H335" s="139"/>
      <c r="I335" s="137"/>
      <c r="J335" s="137"/>
      <c r="K335" s="137"/>
      <c r="L335" s="137"/>
      <c r="M335" s="137"/>
      <c r="N335" s="137"/>
      <c r="O335" s="137"/>
      <c r="P335" s="137"/>
      <c r="Q335" s="140"/>
      <c r="R335" s="137"/>
      <c r="S335" s="137"/>
      <c r="T335" s="137"/>
      <c r="U335" s="137"/>
      <c r="V335" s="137"/>
      <c r="W335" s="137"/>
      <c r="X335" s="137"/>
      <c r="Y335" s="137"/>
      <c r="Z335" s="137"/>
      <c r="AA335" s="137"/>
      <c r="AB335" s="137"/>
      <c r="AC335" s="137"/>
      <c r="AD335" s="137"/>
      <c r="AE335" s="137"/>
      <c r="AF335" s="137"/>
      <c r="AG335" s="137"/>
      <c r="AH335" s="137"/>
      <c r="AI335" s="137"/>
      <c r="AJ335" s="137"/>
      <c r="AK335" s="137"/>
      <c r="AL335" s="137"/>
      <c r="AM335" s="137"/>
      <c r="AN335" s="137"/>
      <c r="AO335" s="137"/>
      <c r="AP335" s="137"/>
      <c r="AQ335" s="137"/>
      <c r="AR335" s="137"/>
      <c r="AS335" s="137"/>
    </row>
    <row r="336" ht="18.0" customHeight="1">
      <c r="A336" s="137"/>
      <c r="B336" s="137"/>
      <c r="C336" s="137"/>
      <c r="D336" s="137"/>
      <c r="E336" s="137"/>
      <c r="F336" s="137"/>
      <c r="G336" s="137"/>
      <c r="H336" s="139"/>
      <c r="I336" s="137"/>
      <c r="J336" s="137"/>
      <c r="K336" s="137"/>
      <c r="L336" s="137"/>
      <c r="M336" s="137"/>
      <c r="N336" s="137"/>
      <c r="O336" s="137"/>
      <c r="P336" s="137"/>
      <c r="Q336" s="140"/>
      <c r="R336" s="137"/>
      <c r="S336" s="137"/>
      <c r="T336" s="137"/>
      <c r="U336" s="137"/>
      <c r="V336" s="137"/>
      <c r="W336" s="137"/>
      <c r="X336" s="137"/>
      <c r="Y336" s="137"/>
      <c r="Z336" s="137"/>
      <c r="AA336" s="137"/>
      <c r="AB336" s="137"/>
      <c r="AC336" s="137"/>
      <c r="AD336" s="137"/>
      <c r="AE336" s="137"/>
      <c r="AF336" s="137"/>
      <c r="AG336" s="137"/>
      <c r="AH336" s="137"/>
      <c r="AI336" s="137"/>
      <c r="AJ336" s="137"/>
      <c r="AK336" s="137"/>
      <c r="AL336" s="137"/>
      <c r="AM336" s="137"/>
      <c r="AN336" s="137"/>
      <c r="AO336" s="137"/>
      <c r="AP336" s="137"/>
      <c r="AQ336" s="137"/>
      <c r="AR336" s="137"/>
      <c r="AS336" s="137"/>
    </row>
    <row r="337" ht="18.0" customHeight="1">
      <c r="A337" s="137"/>
      <c r="B337" s="137"/>
      <c r="C337" s="137"/>
      <c r="D337" s="137"/>
      <c r="E337" s="137"/>
      <c r="F337" s="137"/>
      <c r="G337" s="137"/>
      <c r="H337" s="139"/>
      <c r="I337" s="137"/>
      <c r="J337" s="137"/>
      <c r="K337" s="137"/>
      <c r="L337" s="137"/>
      <c r="M337" s="137"/>
      <c r="N337" s="137"/>
      <c r="O337" s="137"/>
      <c r="P337" s="137"/>
      <c r="Q337" s="140"/>
      <c r="R337" s="137"/>
      <c r="S337" s="137"/>
      <c r="T337" s="137"/>
      <c r="U337" s="137"/>
      <c r="V337" s="137"/>
      <c r="W337" s="137"/>
      <c r="X337" s="137"/>
      <c r="Y337" s="137"/>
      <c r="Z337" s="137"/>
      <c r="AA337" s="137"/>
      <c r="AB337" s="137"/>
      <c r="AC337" s="137"/>
      <c r="AD337" s="137"/>
      <c r="AE337" s="137"/>
      <c r="AF337" s="137"/>
      <c r="AG337" s="137"/>
      <c r="AH337" s="137"/>
      <c r="AI337" s="137"/>
      <c r="AJ337" s="137"/>
      <c r="AK337" s="137"/>
      <c r="AL337" s="137"/>
      <c r="AM337" s="137"/>
      <c r="AN337" s="137"/>
      <c r="AO337" s="137"/>
      <c r="AP337" s="137"/>
      <c r="AQ337" s="137"/>
      <c r="AR337" s="137"/>
      <c r="AS337" s="137"/>
    </row>
    <row r="338" ht="18.0" customHeight="1">
      <c r="A338" s="137"/>
      <c r="B338" s="137"/>
      <c r="C338" s="137"/>
      <c r="D338" s="137"/>
      <c r="E338" s="137"/>
      <c r="F338" s="137"/>
      <c r="G338" s="137"/>
      <c r="H338" s="139"/>
      <c r="I338" s="137"/>
      <c r="J338" s="137"/>
      <c r="K338" s="137"/>
      <c r="L338" s="137"/>
      <c r="M338" s="137"/>
      <c r="N338" s="137"/>
      <c r="O338" s="137"/>
      <c r="P338" s="137"/>
      <c r="Q338" s="140"/>
      <c r="R338" s="137"/>
      <c r="S338" s="137"/>
      <c r="T338" s="137"/>
      <c r="U338" s="137"/>
      <c r="V338" s="137"/>
      <c r="W338" s="137"/>
      <c r="X338" s="137"/>
      <c r="Y338" s="137"/>
      <c r="Z338" s="137"/>
      <c r="AA338" s="137"/>
      <c r="AB338" s="137"/>
      <c r="AC338" s="137"/>
      <c r="AD338" s="137"/>
      <c r="AE338" s="137"/>
      <c r="AF338" s="137"/>
      <c r="AG338" s="137"/>
      <c r="AH338" s="137"/>
      <c r="AI338" s="137"/>
      <c r="AJ338" s="137"/>
      <c r="AK338" s="137"/>
      <c r="AL338" s="137"/>
      <c r="AM338" s="137"/>
      <c r="AN338" s="137"/>
      <c r="AO338" s="137"/>
      <c r="AP338" s="137"/>
      <c r="AQ338" s="137"/>
      <c r="AR338" s="137"/>
      <c r="AS338" s="137"/>
    </row>
    <row r="339" ht="18.0" customHeight="1">
      <c r="A339" s="137"/>
      <c r="B339" s="137"/>
      <c r="C339" s="137"/>
      <c r="D339" s="137"/>
      <c r="E339" s="137"/>
      <c r="F339" s="137"/>
      <c r="G339" s="137"/>
      <c r="H339" s="139"/>
      <c r="I339" s="137"/>
      <c r="J339" s="137"/>
      <c r="K339" s="137"/>
      <c r="L339" s="137"/>
      <c r="M339" s="137"/>
      <c r="N339" s="137"/>
      <c r="O339" s="137"/>
      <c r="P339" s="137"/>
      <c r="Q339" s="140"/>
      <c r="R339" s="137"/>
      <c r="S339" s="137"/>
      <c r="T339" s="137"/>
      <c r="U339" s="137"/>
      <c r="V339" s="137"/>
      <c r="W339" s="137"/>
      <c r="X339" s="137"/>
      <c r="Y339" s="137"/>
      <c r="Z339" s="137"/>
      <c r="AA339" s="137"/>
      <c r="AB339" s="137"/>
      <c r="AC339" s="137"/>
      <c r="AD339" s="137"/>
      <c r="AE339" s="137"/>
      <c r="AF339" s="137"/>
      <c r="AG339" s="137"/>
      <c r="AH339" s="137"/>
      <c r="AI339" s="137"/>
      <c r="AJ339" s="137"/>
      <c r="AK339" s="137"/>
      <c r="AL339" s="137"/>
      <c r="AM339" s="137"/>
      <c r="AN339" s="137"/>
      <c r="AO339" s="137"/>
      <c r="AP339" s="137"/>
      <c r="AQ339" s="137"/>
      <c r="AR339" s="137"/>
      <c r="AS339" s="137"/>
    </row>
    <row r="340" ht="18.0" customHeight="1">
      <c r="A340" s="137"/>
      <c r="B340" s="137"/>
      <c r="C340" s="137"/>
      <c r="D340" s="137"/>
      <c r="E340" s="137"/>
      <c r="F340" s="137"/>
      <c r="G340" s="137"/>
      <c r="H340" s="139"/>
      <c r="I340" s="137"/>
      <c r="J340" s="137"/>
      <c r="K340" s="137"/>
      <c r="L340" s="137"/>
      <c r="M340" s="137"/>
      <c r="N340" s="137"/>
      <c r="O340" s="137"/>
      <c r="P340" s="137"/>
      <c r="Q340" s="140"/>
      <c r="R340" s="137"/>
      <c r="S340" s="137"/>
      <c r="T340" s="137"/>
      <c r="U340" s="137"/>
      <c r="V340" s="137"/>
      <c r="W340" s="137"/>
      <c r="X340" s="137"/>
      <c r="Y340" s="137"/>
      <c r="Z340" s="137"/>
      <c r="AA340" s="137"/>
      <c r="AB340" s="137"/>
      <c r="AC340" s="137"/>
      <c r="AD340" s="137"/>
      <c r="AE340" s="137"/>
      <c r="AF340" s="137"/>
      <c r="AG340" s="137"/>
      <c r="AH340" s="137"/>
      <c r="AI340" s="137"/>
      <c r="AJ340" s="137"/>
      <c r="AK340" s="137"/>
      <c r="AL340" s="137"/>
      <c r="AM340" s="137"/>
      <c r="AN340" s="137"/>
      <c r="AO340" s="137"/>
      <c r="AP340" s="137"/>
      <c r="AQ340" s="137"/>
      <c r="AR340" s="137"/>
      <c r="AS340" s="137"/>
    </row>
    <row r="341" ht="18.0" customHeight="1">
      <c r="A341" s="137"/>
      <c r="B341" s="137"/>
      <c r="C341" s="137"/>
      <c r="D341" s="137"/>
      <c r="E341" s="137"/>
      <c r="F341" s="137"/>
      <c r="G341" s="137"/>
      <c r="H341" s="139"/>
      <c r="I341" s="137"/>
      <c r="J341" s="137"/>
      <c r="K341" s="137"/>
      <c r="L341" s="137"/>
      <c r="M341" s="137"/>
      <c r="N341" s="137"/>
      <c r="O341" s="137"/>
      <c r="P341" s="137"/>
      <c r="Q341" s="140"/>
      <c r="R341" s="137"/>
      <c r="S341" s="137"/>
      <c r="T341" s="137"/>
      <c r="U341" s="137"/>
      <c r="V341" s="137"/>
      <c r="W341" s="137"/>
      <c r="X341" s="137"/>
      <c r="Y341" s="137"/>
      <c r="Z341" s="137"/>
      <c r="AA341" s="137"/>
      <c r="AB341" s="137"/>
      <c r="AC341" s="137"/>
      <c r="AD341" s="137"/>
      <c r="AE341" s="137"/>
      <c r="AF341" s="137"/>
      <c r="AG341" s="137"/>
      <c r="AH341" s="137"/>
      <c r="AI341" s="137"/>
      <c r="AJ341" s="137"/>
      <c r="AK341" s="137"/>
      <c r="AL341" s="137"/>
      <c r="AM341" s="137"/>
      <c r="AN341" s="137"/>
      <c r="AO341" s="137"/>
      <c r="AP341" s="137"/>
      <c r="AQ341" s="137"/>
      <c r="AR341" s="137"/>
      <c r="AS341" s="137"/>
    </row>
    <row r="342" ht="18.0" customHeight="1">
      <c r="A342" s="137"/>
      <c r="B342" s="137"/>
      <c r="C342" s="137"/>
      <c r="D342" s="137"/>
      <c r="E342" s="137"/>
      <c r="F342" s="137"/>
      <c r="G342" s="137"/>
      <c r="H342" s="139"/>
      <c r="I342" s="137"/>
      <c r="J342" s="137"/>
      <c r="K342" s="137"/>
      <c r="L342" s="137"/>
      <c r="M342" s="137"/>
      <c r="N342" s="137"/>
      <c r="O342" s="137"/>
      <c r="P342" s="137"/>
      <c r="Q342" s="140"/>
      <c r="R342" s="137"/>
      <c r="S342" s="137"/>
      <c r="T342" s="137"/>
      <c r="U342" s="137"/>
      <c r="V342" s="137"/>
      <c r="W342" s="137"/>
      <c r="X342" s="137"/>
      <c r="Y342" s="137"/>
      <c r="Z342" s="137"/>
      <c r="AA342" s="137"/>
      <c r="AB342" s="137"/>
      <c r="AC342" s="137"/>
      <c r="AD342" s="137"/>
      <c r="AE342" s="137"/>
      <c r="AF342" s="137"/>
      <c r="AG342" s="137"/>
      <c r="AH342" s="137"/>
      <c r="AI342" s="137"/>
      <c r="AJ342" s="137"/>
      <c r="AK342" s="137"/>
      <c r="AL342" s="137"/>
      <c r="AM342" s="137"/>
      <c r="AN342" s="137"/>
      <c r="AO342" s="137"/>
      <c r="AP342" s="137"/>
      <c r="AQ342" s="137"/>
      <c r="AR342" s="137"/>
      <c r="AS342" s="137"/>
    </row>
    <row r="343" ht="18.0" customHeight="1">
      <c r="A343" s="137"/>
      <c r="B343" s="137"/>
      <c r="C343" s="137"/>
      <c r="D343" s="137"/>
      <c r="E343" s="137"/>
      <c r="F343" s="137"/>
      <c r="G343" s="137"/>
      <c r="H343" s="139"/>
      <c r="I343" s="137"/>
      <c r="J343" s="137"/>
      <c r="K343" s="137"/>
      <c r="L343" s="137"/>
      <c r="M343" s="137"/>
      <c r="N343" s="137"/>
      <c r="O343" s="137"/>
      <c r="P343" s="137"/>
      <c r="Q343" s="140"/>
      <c r="R343" s="137"/>
      <c r="S343" s="137"/>
      <c r="T343" s="137"/>
      <c r="U343" s="137"/>
      <c r="V343" s="137"/>
      <c r="W343" s="137"/>
      <c r="X343" s="137"/>
      <c r="Y343" s="137"/>
      <c r="Z343" s="137"/>
      <c r="AA343" s="137"/>
      <c r="AB343" s="137"/>
      <c r="AC343" s="137"/>
      <c r="AD343" s="137"/>
      <c r="AE343" s="137"/>
      <c r="AF343" s="137"/>
      <c r="AG343" s="137"/>
      <c r="AH343" s="137"/>
      <c r="AI343" s="137"/>
      <c r="AJ343" s="137"/>
      <c r="AK343" s="137"/>
      <c r="AL343" s="137"/>
      <c r="AM343" s="137"/>
      <c r="AN343" s="137"/>
      <c r="AO343" s="137"/>
      <c r="AP343" s="137"/>
      <c r="AQ343" s="137"/>
      <c r="AR343" s="137"/>
      <c r="AS343" s="137"/>
    </row>
    <row r="344" ht="18.0" customHeight="1">
      <c r="A344" s="137"/>
      <c r="B344" s="137"/>
      <c r="C344" s="137"/>
      <c r="D344" s="137"/>
      <c r="E344" s="137"/>
      <c r="F344" s="137"/>
      <c r="G344" s="137"/>
      <c r="H344" s="139"/>
      <c r="I344" s="137"/>
      <c r="J344" s="137"/>
      <c r="K344" s="137"/>
      <c r="L344" s="137"/>
      <c r="M344" s="137"/>
      <c r="N344" s="137"/>
      <c r="O344" s="137"/>
      <c r="P344" s="137"/>
      <c r="Q344" s="140"/>
      <c r="R344" s="137"/>
      <c r="S344" s="137"/>
      <c r="T344" s="137"/>
      <c r="U344" s="137"/>
      <c r="V344" s="137"/>
      <c r="W344" s="137"/>
      <c r="X344" s="137"/>
      <c r="Y344" s="137"/>
      <c r="Z344" s="137"/>
      <c r="AA344" s="137"/>
      <c r="AB344" s="137"/>
      <c r="AC344" s="137"/>
      <c r="AD344" s="137"/>
      <c r="AE344" s="137"/>
      <c r="AF344" s="137"/>
      <c r="AG344" s="137"/>
      <c r="AH344" s="137"/>
      <c r="AI344" s="137"/>
      <c r="AJ344" s="137"/>
      <c r="AK344" s="137"/>
      <c r="AL344" s="137"/>
      <c r="AM344" s="137"/>
      <c r="AN344" s="137"/>
      <c r="AO344" s="137"/>
      <c r="AP344" s="137"/>
      <c r="AQ344" s="137"/>
      <c r="AR344" s="137"/>
      <c r="AS344" s="137"/>
    </row>
    <row r="345" ht="18.0" customHeight="1">
      <c r="A345" s="137"/>
      <c r="B345" s="137"/>
      <c r="C345" s="137"/>
      <c r="D345" s="137"/>
      <c r="E345" s="137"/>
      <c r="F345" s="137"/>
      <c r="G345" s="137"/>
      <c r="H345" s="139"/>
      <c r="I345" s="137"/>
      <c r="J345" s="137"/>
      <c r="K345" s="137"/>
      <c r="L345" s="137"/>
      <c r="M345" s="137"/>
      <c r="N345" s="137"/>
      <c r="O345" s="137"/>
      <c r="P345" s="137"/>
      <c r="Q345" s="140"/>
      <c r="R345" s="137"/>
      <c r="S345" s="137"/>
      <c r="T345" s="137"/>
      <c r="U345" s="137"/>
      <c r="V345" s="137"/>
      <c r="W345" s="137"/>
      <c r="X345" s="137"/>
      <c r="Y345" s="137"/>
      <c r="Z345" s="137"/>
      <c r="AA345" s="137"/>
      <c r="AB345" s="137"/>
      <c r="AC345" s="137"/>
      <c r="AD345" s="137"/>
      <c r="AE345" s="137"/>
      <c r="AF345" s="137"/>
      <c r="AG345" s="137"/>
      <c r="AH345" s="137"/>
      <c r="AI345" s="137"/>
      <c r="AJ345" s="137"/>
      <c r="AK345" s="137"/>
      <c r="AL345" s="137"/>
      <c r="AM345" s="137"/>
      <c r="AN345" s="137"/>
      <c r="AO345" s="137"/>
      <c r="AP345" s="137"/>
      <c r="AQ345" s="137"/>
      <c r="AR345" s="137"/>
      <c r="AS345" s="137"/>
    </row>
    <row r="346" ht="18.0" customHeight="1">
      <c r="A346" s="137"/>
      <c r="B346" s="137"/>
      <c r="C346" s="137"/>
      <c r="D346" s="137"/>
      <c r="E346" s="137"/>
      <c r="F346" s="137"/>
      <c r="G346" s="137"/>
      <c r="H346" s="139"/>
      <c r="I346" s="137"/>
      <c r="J346" s="137"/>
      <c r="K346" s="137"/>
      <c r="L346" s="137"/>
      <c r="M346" s="137"/>
      <c r="N346" s="137"/>
      <c r="O346" s="137"/>
      <c r="P346" s="137"/>
      <c r="Q346" s="140"/>
      <c r="R346" s="137"/>
      <c r="S346" s="137"/>
      <c r="T346" s="137"/>
      <c r="U346" s="137"/>
      <c r="V346" s="137"/>
      <c r="W346" s="137"/>
      <c r="X346" s="137"/>
      <c r="Y346" s="137"/>
      <c r="Z346" s="137"/>
      <c r="AA346" s="137"/>
      <c r="AB346" s="137"/>
      <c r="AC346" s="137"/>
      <c r="AD346" s="137"/>
      <c r="AE346" s="137"/>
      <c r="AF346" s="137"/>
      <c r="AG346" s="137"/>
      <c r="AH346" s="137"/>
      <c r="AI346" s="137"/>
      <c r="AJ346" s="137"/>
      <c r="AK346" s="137"/>
      <c r="AL346" s="137"/>
      <c r="AM346" s="137"/>
      <c r="AN346" s="137"/>
      <c r="AO346" s="137"/>
      <c r="AP346" s="137"/>
      <c r="AQ346" s="137"/>
      <c r="AR346" s="137"/>
      <c r="AS346" s="137"/>
    </row>
    <row r="347" ht="18.0" customHeight="1">
      <c r="A347" s="137"/>
      <c r="B347" s="137"/>
      <c r="C347" s="137"/>
      <c r="D347" s="137"/>
      <c r="E347" s="137"/>
      <c r="F347" s="137"/>
      <c r="G347" s="137"/>
      <c r="H347" s="139"/>
      <c r="I347" s="137"/>
      <c r="J347" s="137"/>
      <c r="K347" s="137"/>
      <c r="L347" s="137"/>
      <c r="M347" s="137"/>
      <c r="N347" s="137"/>
      <c r="O347" s="137"/>
      <c r="P347" s="137"/>
      <c r="Q347" s="140"/>
      <c r="R347" s="137"/>
      <c r="S347" s="137"/>
      <c r="T347" s="137"/>
      <c r="U347" s="137"/>
      <c r="V347" s="137"/>
      <c r="W347" s="137"/>
      <c r="X347" s="137"/>
      <c r="Y347" s="137"/>
      <c r="Z347" s="137"/>
      <c r="AA347" s="137"/>
      <c r="AB347" s="137"/>
      <c r="AC347" s="137"/>
      <c r="AD347" s="137"/>
      <c r="AE347" s="137"/>
      <c r="AF347" s="137"/>
      <c r="AG347" s="137"/>
      <c r="AH347" s="137"/>
      <c r="AI347" s="137"/>
      <c r="AJ347" s="137"/>
      <c r="AK347" s="137"/>
      <c r="AL347" s="137"/>
      <c r="AM347" s="137"/>
      <c r="AN347" s="137"/>
      <c r="AO347" s="137"/>
      <c r="AP347" s="137"/>
      <c r="AQ347" s="137"/>
      <c r="AR347" s="137"/>
      <c r="AS347" s="137"/>
    </row>
    <row r="348" ht="18.0" customHeight="1">
      <c r="A348" s="137"/>
      <c r="B348" s="137"/>
      <c r="C348" s="137"/>
      <c r="D348" s="137"/>
      <c r="E348" s="137"/>
      <c r="F348" s="137"/>
      <c r="G348" s="137"/>
      <c r="H348" s="139"/>
      <c r="I348" s="137"/>
      <c r="J348" s="137"/>
      <c r="K348" s="137"/>
      <c r="L348" s="137"/>
      <c r="M348" s="137"/>
      <c r="N348" s="137"/>
      <c r="O348" s="137"/>
      <c r="P348" s="137"/>
      <c r="Q348" s="140"/>
      <c r="R348" s="137"/>
      <c r="S348" s="137"/>
      <c r="T348" s="137"/>
      <c r="U348" s="137"/>
      <c r="V348" s="137"/>
      <c r="W348" s="137"/>
      <c r="X348" s="137"/>
      <c r="Y348" s="137"/>
      <c r="Z348" s="137"/>
      <c r="AA348" s="137"/>
      <c r="AB348" s="137"/>
      <c r="AC348" s="137"/>
      <c r="AD348" s="137"/>
      <c r="AE348" s="137"/>
      <c r="AF348" s="137"/>
      <c r="AG348" s="137"/>
      <c r="AH348" s="137"/>
      <c r="AI348" s="137"/>
      <c r="AJ348" s="137"/>
      <c r="AK348" s="137"/>
      <c r="AL348" s="137"/>
      <c r="AM348" s="137"/>
      <c r="AN348" s="137"/>
      <c r="AO348" s="137"/>
      <c r="AP348" s="137"/>
      <c r="AQ348" s="137"/>
      <c r="AR348" s="137"/>
      <c r="AS348" s="137"/>
    </row>
    <row r="349" ht="18.0" customHeight="1">
      <c r="A349" s="137"/>
      <c r="B349" s="137"/>
      <c r="C349" s="137"/>
      <c r="D349" s="137"/>
      <c r="E349" s="137"/>
      <c r="F349" s="137"/>
      <c r="G349" s="137"/>
      <c r="H349" s="139"/>
      <c r="I349" s="137"/>
      <c r="J349" s="137"/>
      <c r="K349" s="137"/>
      <c r="L349" s="137"/>
      <c r="M349" s="137"/>
      <c r="N349" s="137"/>
      <c r="O349" s="137"/>
      <c r="P349" s="137"/>
      <c r="Q349" s="140"/>
      <c r="R349" s="137"/>
      <c r="S349" s="137"/>
      <c r="T349" s="137"/>
      <c r="U349" s="137"/>
      <c r="V349" s="137"/>
      <c r="W349" s="137"/>
      <c r="X349" s="137"/>
      <c r="Y349" s="137"/>
      <c r="Z349" s="137"/>
      <c r="AA349" s="137"/>
      <c r="AB349" s="137"/>
      <c r="AC349" s="137"/>
      <c r="AD349" s="137"/>
      <c r="AE349" s="137"/>
      <c r="AF349" s="137"/>
      <c r="AG349" s="137"/>
      <c r="AH349" s="137"/>
      <c r="AI349" s="137"/>
      <c r="AJ349" s="137"/>
      <c r="AK349" s="137"/>
      <c r="AL349" s="137"/>
      <c r="AM349" s="137"/>
      <c r="AN349" s="137"/>
      <c r="AO349" s="137"/>
      <c r="AP349" s="137"/>
      <c r="AQ349" s="137"/>
      <c r="AR349" s="137"/>
      <c r="AS349" s="137"/>
    </row>
    <row r="350" ht="18.0" customHeight="1">
      <c r="A350" s="137"/>
      <c r="B350" s="137"/>
      <c r="C350" s="137"/>
      <c r="D350" s="137"/>
      <c r="E350" s="137"/>
      <c r="F350" s="137"/>
      <c r="G350" s="137"/>
      <c r="H350" s="139"/>
      <c r="I350" s="137"/>
      <c r="J350" s="137"/>
      <c r="K350" s="137"/>
      <c r="L350" s="137"/>
      <c r="M350" s="137"/>
      <c r="N350" s="137"/>
      <c r="O350" s="137"/>
      <c r="P350" s="137"/>
      <c r="Q350" s="140"/>
      <c r="R350" s="137"/>
      <c r="S350" s="137"/>
      <c r="T350" s="137"/>
      <c r="U350" s="137"/>
      <c r="V350" s="137"/>
      <c r="W350" s="137"/>
      <c r="X350" s="137"/>
      <c r="Y350" s="137"/>
      <c r="Z350" s="137"/>
      <c r="AA350" s="137"/>
      <c r="AB350" s="137"/>
      <c r="AC350" s="137"/>
      <c r="AD350" s="137"/>
      <c r="AE350" s="137"/>
      <c r="AF350" s="137"/>
      <c r="AG350" s="137"/>
      <c r="AH350" s="137"/>
      <c r="AI350" s="137"/>
      <c r="AJ350" s="137"/>
      <c r="AK350" s="137"/>
      <c r="AL350" s="137"/>
      <c r="AM350" s="137"/>
      <c r="AN350" s="137"/>
      <c r="AO350" s="137"/>
      <c r="AP350" s="137"/>
      <c r="AQ350" s="137"/>
      <c r="AR350" s="137"/>
      <c r="AS350" s="137"/>
    </row>
    <row r="351" ht="18.0" customHeight="1">
      <c r="A351" s="137"/>
      <c r="B351" s="137"/>
      <c r="C351" s="137"/>
      <c r="D351" s="137"/>
      <c r="E351" s="137"/>
      <c r="F351" s="137"/>
      <c r="G351" s="137"/>
      <c r="H351" s="139"/>
      <c r="I351" s="137"/>
      <c r="J351" s="137"/>
      <c r="K351" s="137"/>
      <c r="L351" s="137"/>
      <c r="M351" s="137"/>
      <c r="N351" s="137"/>
      <c r="O351" s="137"/>
      <c r="P351" s="137"/>
      <c r="Q351" s="140"/>
      <c r="R351" s="137"/>
      <c r="S351" s="137"/>
      <c r="T351" s="137"/>
      <c r="U351" s="137"/>
      <c r="V351" s="137"/>
      <c r="W351" s="137"/>
      <c r="X351" s="137"/>
      <c r="Y351" s="137"/>
      <c r="Z351" s="137"/>
      <c r="AA351" s="137"/>
      <c r="AB351" s="137"/>
      <c r="AC351" s="137"/>
      <c r="AD351" s="137"/>
      <c r="AE351" s="137"/>
      <c r="AF351" s="137"/>
      <c r="AG351" s="137"/>
      <c r="AH351" s="137"/>
      <c r="AI351" s="137"/>
      <c r="AJ351" s="137"/>
      <c r="AK351" s="137"/>
      <c r="AL351" s="137"/>
      <c r="AM351" s="137"/>
      <c r="AN351" s="137"/>
      <c r="AO351" s="137"/>
      <c r="AP351" s="137"/>
      <c r="AQ351" s="137"/>
      <c r="AR351" s="137"/>
      <c r="AS351" s="137"/>
    </row>
    <row r="352" ht="18.0" customHeight="1">
      <c r="A352" s="137"/>
      <c r="B352" s="137"/>
      <c r="C352" s="137"/>
      <c r="D352" s="137"/>
      <c r="E352" s="137"/>
      <c r="F352" s="137"/>
      <c r="G352" s="137"/>
      <c r="H352" s="139"/>
      <c r="I352" s="137"/>
      <c r="J352" s="137"/>
      <c r="K352" s="137"/>
      <c r="L352" s="137"/>
      <c r="M352" s="137"/>
      <c r="N352" s="137"/>
      <c r="O352" s="137"/>
      <c r="P352" s="137"/>
      <c r="Q352" s="140"/>
      <c r="R352" s="137"/>
      <c r="S352" s="137"/>
      <c r="T352" s="137"/>
      <c r="U352" s="137"/>
      <c r="V352" s="137"/>
      <c r="W352" s="137"/>
      <c r="X352" s="137"/>
      <c r="Y352" s="137"/>
      <c r="Z352" s="137"/>
      <c r="AA352" s="137"/>
      <c r="AB352" s="137"/>
      <c r="AC352" s="137"/>
      <c r="AD352" s="137"/>
      <c r="AE352" s="137"/>
      <c r="AF352" s="137"/>
      <c r="AG352" s="137"/>
      <c r="AH352" s="137"/>
      <c r="AI352" s="137"/>
      <c r="AJ352" s="137"/>
      <c r="AK352" s="137"/>
      <c r="AL352" s="137"/>
      <c r="AM352" s="137"/>
      <c r="AN352" s="137"/>
      <c r="AO352" s="137"/>
      <c r="AP352" s="137"/>
      <c r="AQ352" s="137"/>
      <c r="AR352" s="137"/>
      <c r="AS352" s="137"/>
    </row>
    <row r="353" ht="18.0" customHeight="1">
      <c r="A353" s="137"/>
      <c r="B353" s="137"/>
      <c r="C353" s="137"/>
      <c r="D353" s="137"/>
      <c r="E353" s="137"/>
      <c r="F353" s="137"/>
      <c r="G353" s="137"/>
      <c r="H353" s="139"/>
      <c r="I353" s="137"/>
      <c r="J353" s="137"/>
      <c r="K353" s="137"/>
      <c r="L353" s="137"/>
      <c r="M353" s="137"/>
      <c r="N353" s="137"/>
      <c r="O353" s="137"/>
      <c r="P353" s="137"/>
      <c r="Q353" s="140"/>
      <c r="R353" s="137"/>
      <c r="S353" s="137"/>
      <c r="T353" s="137"/>
      <c r="U353" s="137"/>
      <c r="V353" s="137"/>
      <c r="W353" s="137"/>
      <c r="X353" s="137"/>
      <c r="Y353" s="137"/>
      <c r="Z353" s="137"/>
      <c r="AA353" s="137"/>
      <c r="AB353" s="137"/>
      <c r="AC353" s="137"/>
      <c r="AD353" s="137"/>
      <c r="AE353" s="137"/>
      <c r="AF353" s="137"/>
      <c r="AG353" s="137"/>
      <c r="AH353" s="137"/>
      <c r="AI353" s="137"/>
      <c r="AJ353" s="137"/>
      <c r="AK353" s="137"/>
      <c r="AL353" s="137"/>
      <c r="AM353" s="137"/>
      <c r="AN353" s="137"/>
      <c r="AO353" s="137"/>
      <c r="AP353" s="137"/>
      <c r="AQ353" s="137"/>
      <c r="AR353" s="137"/>
      <c r="AS353" s="137"/>
    </row>
    <row r="354" ht="18.0" customHeight="1">
      <c r="A354" s="137"/>
      <c r="B354" s="137"/>
      <c r="C354" s="137"/>
      <c r="D354" s="137"/>
      <c r="E354" s="137"/>
      <c r="F354" s="137"/>
      <c r="G354" s="137"/>
      <c r="H354" s="139"/>
      <c r="I354" s="137"/>
      <c r="J354" s="137"/>
      <c r="K354" s="137"/>
      <c r="L354" s="137"/>
      <c r="M354" s="137"/>
      <c r="N354" s="137"/>
      <c r="O354" s="137"/>
      <c r="P354" s="137"/>
      <c r="Q354" s="140"/>
      <c r="R354" s="137"/>
      <c r="S354" s="137"/>
      <c r="T354" s="137"/>
      <c r="U354" s="137"/>
      <c r="V354" s="137"/>
      <c r="W354" s="137"/>
      <c r="X354" s="137"/>
      <c r="Y354" s="137"/>
      <c r="Z354" s="137"/>
      <c r="AA354" s="137"/>
      <c r="AB354" s="137"/>
      <c r="AC354" s="137"/>
      <c r="AD354" s="137"/>
      <c r="AE354" s="137"/>
      <c r="AF354" s="137"/>
      <c r="AG354" s="137"/>
      <c r="AH354" s="137"/>
      <c r="AI354" s="137"/>
      <c r="AJ354" s="137"/>
      <c r="AK354" s="137"/>
      <c r="AL354" s="137"/>
      <c r="AM354" s="137"/>
      <c r="AN354" s="137"/>
      <c r="AO354" s="137"/>
      <c r="AP354" s="137"/>
      <c r="AQ354" s="137"/>
      <c r="AR354" s="137"/>
      <c r="AS354" s="137"/>
    </row>
    <row r="355" ht="18.0" customHeight="1">
      <c r="A355" s="137"/>
      <c r="B355" s="137"/>
      <c r="C355" s="137"/>
      <c r="D355" s="137"/>
      <c r="E355" s="137"/>
      <c r="F355" s="137"/>
      <c r="G355" s="137"/>
      <c r="H355" s="139"/>
      <c r="I355" s="137"/>
      <c r="J355" s="137"/>
      <c r="K355" s="137"/>
      <c r="L355" s="137"/>
      <c r="M355" s="137"/>
      <c r="N355" s="137"/>
      <c r="O355" s="137"/>
      <c r="P355" s="137"/>
      <c r="Q355" s="140"/>
      <c r="R355" s="137"/>
      <c r="S355" s="137"/>
      <c r="T355" s="137"/>
      <c r="U355" s="137"/>
      <c r="V355" s="137"/>
      <c r="W355" s="137"/>
      <c r="X355" s="137"/>
      <c r="Y355" s="137"/>
      <c r="Z355" s="137"/>
      <c r="AA355" s="137"/>
      <c r="AB355" s="137"/>
      <c r="AC355" s="137"/>
      <c r="AD355" s="137"/>
      <c r="AE355" s="137"/>
      <c r="AF355" s="137"/>
      <c r="AG355" s="137"/>
      <c r="AH355" s="137"/>
      <c r="AI355" s="137"/>
      <c r="AJ355" s="137"/>
      <c r="AK355" s="137"/>
      <c r="AL355" s="137"/>
      <c r="AM355" s="137"/>
      <c r="AN355" s="137"/>
      <c r="AO355" s="137"/>
      <c r="AP355" s="137"/>
      <c r="AQ355" s="137"/>
      <c r="AR355" s="137"/>
      <c r="AS355" s="137"/>
    </row>
    <row r="356" ht="18.0" customHeight="1">
      <c r="A356" s="137"/>
      <c r="B356" s="137"/>
      <c r="C356" s="137"/>
      <c r="D356" s="137"/>
      <c r="E356" s="137"/>
      <c r="F356" s="137"/>
      <c r="G356" s="137"/>
      <c r="H356" s="139"/>
      <c r="I356" s="137"/>
      <c r="J356" s="137"/>
      <c r="K356" s="137"/>
      <c r="L356" s="137"/>
      <c r="M356" s="137"/>
      <c r="N356" s="137"/>
      <c r="O356" s="137"/>
      <c r="P356" s="137"/>
      <c r="Q356" s="140"/>
      <c r="R356" s="137"/>
      <c r="S356" s="137"/>
      <c r="T356" s="137"/>
      <c r="U356" s="137"/>
      <c r="V356" s="137"/>
      <c r="W356" s="137"/>
      <c r="X356" s="137"/>
      <c r="Y356" s="137"/>
      <c r="Z356" s="137"/>
      <c r="AA356" s="137"/>
      <c r="AB356" s="137"/>
      <c r="AC356" s="137"/>
      <c r="AD356" s="137"/>
      <c r="AE356" s="137"/>
      <c r="AF356" s="137"/>
      <c r="AG356" s="137"/>
      <c r="AH356" s="137"/>
      <c r="AI356" s="137"/>
      <c r="AJ356" s="137"/>
      <c r="AK356" s="137"/>
      <c r="AL356" s="137"/>
      <c r="AM356" s="137"/>
      <c r="AN356" s="137"/>
      <c r="AO356" s="137"/>
      <c r="AP356" s="137"/>
      <c r="AQ356" s="137"/>
      <c r="AR356" s="137"/>
      <c r="AS356" s="137"/>
    </row>
    <row r="357" ht="18.0" customHeight="1">
      <c r="A357" s="137"/>
      <c r="B357" s="137"/>
      <c r="C357" s="137"/>
      <c r="D357" s="137"/>
      <c r="E357" s="137"/>
      <c r="F357" s="137"/>
      <c r="G357" s="137"/>
      <c r="H357" s="139"/>
      <c r="I357" s="137"/>
      <c r="J357" s="137"/>
      <c r="K357" s="137"/>
      <c r="L357" s="137"/>
      <c r="M357" s="137"/>
      <c r="N357" s="137"/>
      <c r="O357" s="137"/>
      <c r="P357" s="137"/>
      <c r="Q357" s="140"/>
      <c r="R357" s="137"/>
      <c r="S357" s="137"/>
      <c r="T357" s="137"/>
      <c r="U357" s="137"/>
      <c r="V357" s="137"/>
      <c r="W357" s="137"/>
      <c r="X357" s="137"/>
      <c r="Y357" s="137"/>
      <c r="Z357" s="137"/>
      <c r="AA357" s="137"/>
      <c r="AB357" s="137"/>
      <c r="AC357" s="137"/>
      <c r="AD357" s="137"/>
      <c r="AE357" s="137"/>
      <c r="AF357" s="137"/>
      <c r="AG357" s="137"/>
      <c r="AH357" s="137"/>
      <c r="AI357" s="137"/>
      <c r="AJ357" s="137"/>
      <c r="AK357" s="137"/>
      <c r="AL357" s="137"/>
      <c r="AM357" s="137"/>
      <c r="AN357" s="137"/>
      <c r="AO357" s="137"/>
      <c r="AP357" s="137"/>
      <c r="AQ357" s="137"/>
      <c r="AR357" s="137"/>
      <c r="AS357" s="137"/>
    </row>
    <row r="358" ht="18.0" customHeight="1">
      <c r="A358" s="137"/>
      <c r="B358" s="137"/>
      <c r="C358" s="137"/>
      <c r="D358" s="137"/>
      <c r="E358" s="137"/>
      <c r="F358" s="137"/>
      <c r="G358" s="137"/>
      <c r="H358" s="139"/>
      <c r="I358" s="137"/>
      <c r="J358" s="137"/>
      <c r="K358" s="137"/>
      <c r="L358" s="137"/>
      <c r="M358" s="137"/>
      <c r="N358" s="137"/>
      <c r="O358" s="137"/>
      <c r="P358" s="137"/>
      <c r="Q358" s="140"/>
      <c r="R358" s="137"/>
      <c r="S358" s="137"/>
      <c r="T358" s="137"/>
      <c r="U358" s="137"/>
      <c r="V358" s="137"/>
      <c r="W358" s="137"/>
      <c r="X358" s="137"/>
      <c r="Y358" s="137"/>
      <c r="Z358" s="137"/>
      <c r="AA358" s="137"/>
      <c r="AB358" s="137"/>
      <c r="AC358" s="137"/>
      <c r="AD358" s="137"/>
      <c r="AE358" s="137"/>
      <c r="AF358" s="137"/>
      <c r="AG358" s="137"/>
      <c r="AH358" s="137"/>
      <c r="AI358" s="137"/>
      <c r="AJ358" s="137"/>
      <c r="AK358" s="137"/>
      <c r="AL358" s="137"/>
      <c r="AM358" s="137"/>
      <c r="AN358" s="137"/>
      <c r="AO358" s="137"/>
      <c r="AP358" s="137"/>
      <c r="AQ358" s="137"/>
      <c r="AR358" s="137"/>
      <c r="AS358" s="137"/>
    </row>
    <row r="359" ht="18.0" customHeight="1">
      <c r="A359" s="137"/>
      <c r="B359" s="137"/>
      <c r="C359" s="137"/>
      <c r="D359" s="137"/>
      <c r="E359" s="137"/>
      <c r="F359" s="137"/>
      <c r="G359" s="137"/>
      <c r="H359" s="139"/>
      <c r="I359" s="137"/>
      <c r="J359" s="137"/>
      <c r="K359" s="137"/>
      <c r="L359" s="137"/>
      <c r="M359" s="137"/>
      <c r="N359" s="137"/>
      <c r="O359" s="137"/>
      <c r="P359" s="137"/>
      <c r="Q359" s="140"/>
      <c r="R359" s="137"/>
      <c r="S359" s="137"/>
      <c r="T359" s="137"/>
      <c r="U359" s="137"/>
      <c r="V359" s="137"/>
      <c r="W359" s="137"/>
      <c r="X359" s="137"/>
      <c r="Y359" s="137"/>
      <c r="Z359" s="137"/>
      <c r="AA359" s="137"/>
      <c r="AB359" s="137"/>
      <c r="AC359" s="137"/>
      <c r="AD359" s="137"/>
      <c r="AE359" s="137"/>
      <c r="AF359" s="137"/>
      <c r="AG359" s="137"/>
      <c r="AH359" s="137"/>
      <c r="AI359" s="137"/>
      <c r="AJ359" s="137"/>
      <c r="AK359" s="137"/>
      <c r="AL359" s="137"/>
      <c r="AM359" s="137"/>
      <c r="AN359" s="137"/>
      <c r="AO359" s="137"/>
      <c r="AP359" s="137"/>
      <c r="AQ359" s="137"/>
      <c r="AR359" s="137"/>
      <c r="AS359" s="137"/>
    </row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14:D14"/>
    <mergeCell ref="E15:H15"/>
    <mergeCell ref="C20:E20"/>
    <mergeCell ref="C121:E121"/>
    <mergeCell ref="C134:E134"/>
  </mergeCells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FF"/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9.57"/>
    <col customWidth="1" min="18" max="18" width="17.43"/>
    <col customWidth="1" min="19" max="19" width="17.86"/>
    <col customWidth="1" min="20" max="20" width="17.0"/>
    <col customWidth="1" min="21" max="21" width="15.14"/>
    <col customWidth="1" min="22" max="22" width="13.86"/>
    <col customWidth="1" min="23" max="24" width="9.14"/>
    <col customWidth="1" min="25" max="25" width="16.0"/>
    <col customWidth="1" min="26" max="45" width="9.14"/>
  </cols>
  <sheetData>
    <row r="1" ht="18.75" customHeight="1">
      <c r="A1" s="1" t="s">
        <v>0</v>
      </c>
      <c r="B1" s="1"/>
      <c r="C1" s="1"/>
      <c r="D1" s="1"/>
      <c r="E1" s="1"/>
      <c r="F1" s="1"/>
      <c r="G1" s="1"/>
      <c r="H1" s="3"/>
      <c r="I1" s="1"/>
      <c r="J1" s="1"/>
      <c r="K1" s="1"/>
      <c r="L1" s="1"/>
      <c r="M1" s="1"/>
      <c r="N1" s="1"/>
      <c r="O1" s="1"/>
      <c r="P1" s="1"/>
      <c r="Q1" s="4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</row>
    <row r="2" ht="18.75" customHeight="1">
      <c r="A2" s="1"/>
      <c r="B2" s="1"/>
      <c r="C2" s="1"/>
      <c r="D2" s="1"/>
      <c r="E2" s="1"/>
      <c r="F2" s="1"/>
      <c r="G2" s="1"/>
      <c r="H2" s="3"/>
      <c r="I2" s="1"/>
      <c r="J2" s="1"/>
      <c r="K2" s="1"/>
      <c r="L2" s="1"/>
      <c r="M2" s="1"/>
      <c r="N2" s="1"/>
      <c r="O2" s="1"/>
      <c r="P2" s="1"/>
      <c r="Q2" s="4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</row>
    <row r="3" ht="18.75" customHeight="1">
      <c r="A3" s="5" t="s">
        <v>1</v>
      </c>
      <c r="B3" s="5"/>
      <c r="C3" s="5"/>
      <c r="D3" s="1"/>
      <c r="E3" s="1"/>
      <c r="F3" s="1"/>
      <c r="G3" s="1"/>
      <c r="H3" s="3"/>
      <c r="I3" s="1"/>
      <c r="J3" s="1"/>
      <c r="K3" s="1"/>
      <c r="L3" s="1"/>
      <c r="M3" s="1"/>
      <c r="N3" s="1"/>
      <c r="O3" s="1"/>
      <c r="P3" s="1"/>
      <c r="Q3" s="4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</row>
    <row r="4" ht="29.25" customHeight="1">
      <c r="A4" s="1"/>
      <c r="B4" s="1"/>
      <c r="C4" s="1"/>
      <c r="D4" s="1"/>
      <c r="E4" s="1"/>
      <c r="F4" s="1"/>
      <c r="G4" s="1"/>
      <c r="H4" s="3" t="s">
        <v>2</v>
      </c>
      <c r="I4" s="6">
        <v>44293.0</v>
      </c>
      <c r="J4" s="1"/>
      <c r="K4" s="1"/>
      <c r="L4" s="1"/>
      <c r="M4" s="1"/>
      <c r="N4" s="1"/>
      <c r="O4" s="1"/>
      <c r="P4" s="1"/>
      <c r="Q4" s="4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</row>
    <row r="5" ht="18.75" customHeight="1">
      <c r="A5" s="1" t="s">
        <v>3</v>
      </c>
      <c r="B5" s="1"/>
      <c r="C5" s="1"/>
      <c r="D5" s="1"/>
      <c r="E5" s="1"/>
      <c r="F5" s="1"/>
      <c r="G5" s="1"/>
      <c r="H5" s="3"/>
      <c r="I5" s="1"/>
      <c r="J5" s="1"/>
      <c r="K5" s="1"/>
      <c r="L5" s="1"/>
      <c r="M5" s="1"/>
      <c r="N5" s="1"/>
      <c r="O5" s="1"/>
      <c r="P5" s="1"/>
      <c r="Q5" s="4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</row>
    <row r="6" ht="18.75" customHeight="1">
      <c r="A6" s="7"/>
      <c r="B6" s="7"/>
      <c r="C6" s="7"/>
      <c r="D6" s="7"/>
      <c r="E6" s="7"/>
      <c r="F6" s="7"/>
      <c r="G6" s="7"/>
      <c r="H6" s="9"/>
      <c r="I6" s="7"/>
      <c r="J6" s="1"/>
      <c r="K6" s="1"/>
      <c r="L6" s="1"/>
      <c r="M6" s="1"/>
      <c r="N6" s="1"/>
      <c r="O6" s="1"/>
      <c r="P6" s="1"/>
      <c r="Q6" s="4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</row>
    <row r="7" ht="36.0" customHeight="1">
      <c r="A7" s="10" t="s">
        <v>4</v>
      </c>
      <c r="B7" s="11"/>
      <c r="C7" s="12" t="s">
        <v>83</v>
      </c>
      <c r="D7" s="13" t="s">
        <v>6</v>
      </c>
      <c r="E7" s="14" t="s">
        <v>7</v>
      </c>
      <c r="F7" s="15"/>
      <c r="G7" s="15"/>
      <c r="H7" s="11"/>
      <c r="I7" s="16" t="s">
        <v>8</v>
      </c>
      <c r="J7" s="1"/>
      <c r="K7" s="1"/>
      <c r="L7" s="1"/>
      <c r="M7" s="1"/>
      <c r="N7" s="1"/>
      <c r="O7" s="1"/>
      <c r="P7" s="1"/>
      <c r="Q7" s="4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</row>
    <row r="8" ht="26.25" customHeight="1">
      <c r="A8" s="17">
        <v>1.0</v>
      </c>
      <c r="B8" s="18" t="s">
        <v>58</v>
      </c>
      <c r="C8" s="18">
        <v>18.0</v>
      </c>
      <c r="D8" s="19">
        <v>0.1175</v>
      </c>
      <c r="E8" s="28">
        <f>204.754*13.228</f>
        <v>2708.485912</v>
      </c>
      <c r="F8" s="28"/>
      <c r="G8" s="28"/>
      <c r="H8" s="22">
        <v>13.228</v>
      </c>
      <c r="I8" s="23">
        <f t="shared" ref="I8:I11" si="1">+D8*E8</f>
        <v>318.2470947</v>
      </c>
      <c r="J8" s="24">
        <f t="shared" ref="J8:J11" si="2">E8-I8</f>
        <v>2390.238817</v>
      </c>
      <c r="K8" s="1"/>
      <c r="L8" s="1"/>
      <c r="M8" s="1"/>
      <c r="N8" s="1"/>
      <c r="O8" s="1"/>
      <c r="P8" s="1"/>
      <c r="Q8" s="25">
        <f>+I171</f>
        <v>0.006468812342</v>
      </c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</row>
    <row r="9" ht="26.25" customHeight="1">
      <c r="A9" s="17">
        <v>2.0</v>
      </c>
      <c r="B9" s="26" t="s">
        <v>62</v>
      </c>
      <c r="C9" s="26">
        <v>24.0</v>
      </c>
      <c r="D9" s="27">
        <v>0.0575</v>
      </c>
      <c r="E9" s="28">
        <f>247.888*15.024</f>
        <v>3724.269312</v>
      </c>
      <c r="F9" s="28"/>
      <c r="G9" s="28"/>
      <c r="H9" s="22">
        <v>15.024</v>
      </c>
      <c r="I9" s="23">
        <f t="shared" si="1"/>
        <v>214.1454854</v>
      </c>
      <c r="J9" s="24">
        <f t="shared" si="2"/>
        <v>3510.123827</v>
      </c>
      <c r="K9" s="1"/>
      <c r="L9" s="1"/>
      <c r="M9" s="1"/>
      <c r="N9" s="1"/>
      <c r="O9" s="1"/>
      <c r="P9" s="1"/>
      <c r="Q9" s="4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</row>
    <row r="10" ht="26.25" customHeight="1">
      <c r="A10" s="17">
        <v>3.0</v>
      </c>
      <c r="B10" s="26" t="s">
        <v>55</v>
      </c>
      <c r="C10" s="26">
        <v>22.0</v>
      </c>
      <c r="D10" s="27">
        <v>0.1086</v>
      </c>
      <c r="E10" s="20">
        <f>200.876*58.942</f>
        <v>11840.03319</v>
      </c>
      <c r="F10" s="20"/>
      <c r="G10" s="20"/>
      <c r="H10" s="22">
        <v>58.942</v>
      </c>
      <c r="I10" s="23">
        <f t="shared" si="1"/>
        <v>1285.827605</v>
      </c>
      <c r="J10" s="24">
        <f t="shared" si="2"/>
        <v>10554.20559</v>
      </c>
      <c r="K10" s="1"/>
      <c r="L10" s="1"/>
      <c r="M10" s="1"/>
      <c r="N10" s="1"/>
      <c r="O10" s="1"/>
      <c r="P10" s="1"/>
      <c r="Q10" s="4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</row>
    <row r="11" ht="26.25" customHeight="1">
      <c r="A11" s="17">
        <v>4.0</v>
      </c>
      <c r="B11" s="26" t="s">
        <v>73</v>
      </c>
      <c r="C11" s="26">
        <v>29.0</v>
      </c>
      <c r="D11" s="27">
        <v>0.0143</v>
      </c>
      <c r="E11" s="28">
        <f>230.042*38.435</f>
        <v>8841.66427</v>
      </c>
      <c r="F11" s="28"/>
      <c r="G11" s="28"/>
      <c r="H11" s="22">
        <v>38.435</v>
      </c>
      <c r="I11" s="23">
        <f t="shared" si="1"/>
        <v>126.4357991</v>
      </c>
      <c r="J11" s="24">
        <f t="shared" si="2"/>
        <v>8715.228471</v>
      </c>
      <c r="K11" s="1"/>
      <c r="L11" s="1"/>
      <c r="M11" s="1"/>
      <c r="N11" s="1"/>
      <c r="O11" s="1"/>
      <c r="P11" s="1"/>
      <c r="Q11" s="4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</row>
    <row r="12" ht="18.75" customHeight="1">
      <c r="A12" s="30"/>
      <c r="B12" s="31"/>
      <c r="C12" s="32"/>
      <c r="D12" s="33"/>
      <c r="E12" s="34">
        <f>SUM(E8:E11)</f>
        <v>27114.45269</v>
      </c>
      <c r="F12" s="35"/>
      <c r="G12" s="35"/>
      <c r="H12" s="37"/>
      <c r="I12" s="38">
        <f t="shared" ref="I12:J12" si="3">SUM(I8:I11)</f>
        <v>1944.655984</v>
      </c>
      <c r="J12" s="39">
        <f t="shared" si="3"/>
        <v>25169.7967</v>
      </c>
      <c r="K12" s="1"/>
      <c r="L12" s="1"/>
      <c r="M12" s="1"/>
      <c r="N12" s="1"/>
      <c r="O12" s="1"/>
      <c r="P12" s="1"/>
      <c r="Q12" s="4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</row>
    <row r="13" ht="18.75" customHeight="1">
      <c r="A13" s="40"/>
      <c r="B13" s="7"/>
      <c r="C13" s="7"/>
      <c r="D13" s="41"/>
      <c r="E13" s="42"/>
      <c r="F13" s="15"/>
      <c r="G13" s="15"/>
      <c r="H13" s="11"/>
      <c r="I13" s="43"/>
      <c r="J13" s="1"/>
      <c r="K13" s="1"/>
      <c r="L13" s="1"/>
      <c r="M13" s="1"/>
      <c r="N13" s="1"/>
      <c r="O13" s="1"/>
      <c r="P13" s="1"/>
      <c r="Q13" s="4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</row>
    <row r="14" ht="18.75" customHeight="1">
      <c r="A14" s="1"/>
      <c r="B14" s="1"/>
      <c r="C14" s="1"/>
      <c r="D14" s="1"/>
      <c r="E14" s="1"/>
      <c r="F14" s="1"/>
      <c r="G14" s="1"/>
      <c r="H14" s="3"/>
      <c r="I14" s="1"/>
      <c r="J14" s="1"/>
      <c r="K14" s="1"/>
      <c r="L14" s="1"/>
      <c r="M14" s="1"/>
      <c r="N14" s="1"/>
      <c r="O14" s="1"/>
      <c r="P14" s="1"/>
      <c r="Q14" s="4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</row>
    <row r="15" ht="18.75" customHeight="1">
      <c r="A15" s="1"/>
      <c r="B15" s="1"/>
      <c r="C15" s="1"/>
      <c r="D15" s="1"/>
      <c r="E15" s="1"/>
      <c r="F15" s="1"/>
      <c r="G15" s="1"/>
      <c r="H15" s="3"/>
      <c r="I15" s="1"/>
      <c r="J15" s="1"/>
      <c r="K15" s="1"/>
      <c r="L15" s="1"/>
      <c r="M15" s="1"/>
      <c r="N15" s="1"/>
      <c r="O15" s="1"/>
      <c r="P15" s="1"/>
      <c r="Q15" s="4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</row>
    <row r="16" ht="18.75" customHeight="1">
      <c r="A16" s="1" t="s">
        <v>13</v>
      </c>
      <c r="B16" s="1"/>
      <c r="C16" s="1"/>
      <c r="D16" s="1"/>
      <c r="E16" s="1"/>
      <c r="F16" s="1"/>
      <c r="G16" s="1"/>
      <c r="H16" s="3"/>
      <c r="I16" s="1"/>
      <c r="J16" s="1"/>
      <c r="K16" s="1"/>
      <c r="L16" s="1"/>
      <c r="M16" s="1"/>
      <c r="N16" s="1"/>
      <c r="O16" s="1"/>
      <c r="P16" s="1"/>
      <c r="Q16" s="4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</row>
    <row r="17" ht="18.75" customHeight="1">
      <c r="A17" s="1"/>
      <c r="B17" s="1"/>
      <c r="C17" s="1"/>
      <c r="D17" s="1"/>
      <c r="E17" s="1"/>
      <c r="F17" s="1"/>
      <c r="G17" s="1"/>
      <c r="H17" s="3"/>
      <c r="I17" s="1"/>
      <c r="J17" s="1"/>
      <c r="K17" s="1"/>
      <c r="L17" s="1"/>
      <c r="M17" s="1"/>
      <c r="N17" s="1"/>
      <c r="O17" s="1"/>
      <c r="P17" s="1"/>
      <c r="Q17" s="4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</row>
    <row r="18" ht="40.5" customHeight="1">
      <c r="A18" s="44"/>
      <c r="B18" s="26" t="s">
        <v>14</v>
      </c>
      <c r="C18" s="45" t="s">
        <v>15</v>
      </c>
      <c r="D18" s="46"/>
      <c r="E18" s="47"/>
      <c r="F18" s="48"/>
      <c r="G18" s="48"/>
      <c r="H18" s="50" t="s">
        <v>16</v>
      </c>
      <c r="I18" s="26" t="s">
        <v>17</v>
      </c>
      <c r="J18" s="26" t="s">
        <v>18</v>
      </c>
      <c r="K18" s="1"/>
      <c r="L18" s="26" t="s">
        <v>19</v>
      </c>
      <c r="M18" s="26" t="s">
        <v>17</v>
      </c>
      <c r="N18" s="44" t="s">
        <v>20</v>
      </c>
      <c r="O18" s="1"/>
      <c r="P18" s="1"/>
      <c r="Q18" s="51"/>
      <c r="R18" s="26" t="s">
        <v>19</v>
      </c>
      <c r="S18" s="26" t="s">
        <v>17</v>
      </c>
      <c r="T18" s="44" t="s">
        <v>20</v>
      </c>
      <c r="U18" s="1"/>
      <c r="V18" s="44" t="s">
        <v>21</v>
      </c>
      <c r="W18" s="44" t="s">
        <v>22</v>
      </c>
      <c r="X18" s="44" t="s">
        <v>23</v>
      </c>
      <c r="Y18" s="44" t="s">
        <v>84</v>
      </c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</row>
    <row r="19" ht="27.0" customHeight="1">
      <c r="A19" s="52">
        <v>1.0</v>
      </c>
      <c r="B19" s="53" t="s">
        <v>67</v>
      </c>
      <c r="C19" s="54">
        <v>74.0</v>
      </c>
      <c r="D19" s="54">
        <v>190.0</v>
      </c>
      <c r="E19" s="54">
        <v>191.0</v>
      </c>
      <c r="F19" s="54">
        <f t="shared" ref="F19:F136" si="5">VALUE(IF(RIGHT(B19,1)="%",RIGHT(B19,3),0))</f>
        <v>0.8</v>
      </c>
      <c r="G19" s="54">
        <f t="shared" ref="G19:G136" si="6">+Q19*C19/100*D19/100*E19/100</f>
        <v>51.02374</v>
      </c>
      <c r="H19" s="55">
        <f t="shared" ref="H19:H136" si="7">IF(F19=0,G19,F19*G19)</f>
        <v>40.818992</v>
      </c>
      <c r="I19" s="54">
        <v>1.0</v>
      </c>
      <c r="J19" s="66">
        <f t="shared" ref="J19:J136" si="8">+I19*H19</f>
        <v>40.818992</v>
      </c>
      <c r="K19" s="57"/>
      <c r="L19" s="58">
        <f>D19*25.4/1000</f>
        <v>4.826</v>
      </c>
      <c r="M19" s="52">
        <f>+I19</f>
        <v>1</v>
      </c>
      <c r="N19" s="52">
        <f>M19*L19</f>
        <v>4.826</v>
      </c>
      <c r="O19" s="57"/>
      <c r="P19" s="57"/>
      <c r="Q19" s="59">
        <v>19.0</v>
      </c>
      <c r="R19" s="58">
        <f t="shared" ref="R19:R137" si="9">E19/100</f>
        <v>1.91</v>
      </c>
      <c r="S19" s="52">
        <f t="shared" ref="S19:S137" si="10">I19</f>
        <v>1</v>
      </c>
      <c r="T19" s="52">
        <f t="shared" ref="T19:T137" si="11">S19*R19</f>
        <v>1.91</v>
      </c>
      <c r="U19" s="60">
        <f t="shared" ref="U19:U136" si="12">+Q19*C19/100*D19/100*E19/100</f>
        <v>51.02374</v>
      </c>
      <c r="V19" s="58">
        <f t="shared" ref="V19:W19" si="4">C19/100</f>
        <v>0.74</v>
      </c>
      <c r="W19" s="58">
        <f t="shared" si="4"/>
        <v>1.9</v>
      </c>
      <c r="X19" s="58">
        <f t="shared" ref="X19:X137" si="14">T19</f>
        <v>1.91</v>
      </c>
      <c r="Y19" s="61">
        <f t="shared" ref="Y19:Y137" si="15">V19*W19*X19</f>
        <v>2.68546</v>
      </c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57"/>
      <c r="AR19" s="57"/>
      <c r="AS19" s="57"/>
    </row>
    <row r="20" ht="27.0" customHeight="1">
      <c r="A20" s="52">
        <v>2.0</v>
      </c>
      <c r="B20" s="62" t="s">
        <v>58</v>
      </c>
      <c r="C20" s="62">
        <v>93.0</v>
      </c>
      <c r="D20" s="62">
        <v>190.0</v>
      </c>
      <c r="E20" s="62">
        <v>193.0</v>
      </c>
      <c r="F20" s="62">
        <f t="shared" si="5"/>
        <v>0</v>
      </c>
      <c r="G20" s="62">
        <f t="shared" si="6"/>
        <v>64.79589</v>
      </c>
      <c r="H20" s="63">
        <f t="shared" si="7"/>
        <v>64.79589</v>
      </c>
      <c r="I20" s="62">
        <v>1.0</v>
      </c>
      <c r="J20" s="66">
        <f t="shared" si="8"/>
        <v>64.79589</v>
      </c>
      <c r="K20" s="57"/>
      <c r="L20" s="58"/>
      <c r="M20" s="52"/>
      <c r="N20" s="52"/>
      <c r="O20" s="57"/>
      <c r="P20" s="57"/>
      <c r="Q20" s="59">
        <v>19.0</v>
      </c>
      <c r="R20" s="58">
        <f t="shared" si="9"/>
        <v>1.93</v>
      </c>
      <c r="S20" s="52">
        <f t="shared" si="10"/>
        <v>1</v>
      </c>
      <c r="T20" s="52">
        <f t="shared" si="11"/>
        <v>1.93</v>
      </c>
      <c r="U20" s="60">
        <f t="shared" si="12"/>
        <v>64.79589</v>
      </c>
      <c r="V20" s="58">
        <f t="shared" ref="V20:W20" si="13">C20/100</f>
        <v>0.93</v>
      </c>
      <c r="W20" s="58">
        <f t="shared" si="13"/>
        <v>1.9</v>
      </c>
      <c r="X20" s="58">
        <f t="shared" si="14"/>
        <v>1.93</v>
      </c>
      <c r="Y20" s="61">
        <f t="shared" si="15"/>
        <v>3.41031</v>
      </c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  <c r="AN20" s="57"/>
      <c r="AO20" s="57"/>
      <c r="AP20" s="57"/>
      <c r="AQ20" s="57"/>
      <c r="AR20" s="57"/>
      <c r="AS20" s="57"/>
    </row>
    <row r="21" ht="27.0" customHeight="1">
      <c r="A21" s="52">
        <v>3.0</v>
      </c>
      <c r="B21" s="62" t="s">
        <v>58</v>
      </c>
      <c r="C21" s="62">
        <v>97.0</v>
      </c>
      <c r="D21" s="62">
        <v>190.0</v>
      </c>
      <c r="E21" s="62">
        <v>191.0</v>
      </c>
      <c r="F21" s="62">
        <f t="shared" si="5"/>
        <v>0</v>
      </c>
      <c r="G21" s="62">
        <f t="shared" si="6"/>
        <v>66.88247</v>
      </c>
      <c r="H21" s="63">
        <f t="shared" si="7"/>
        <v>66.88247</v>
      </c>
      <c r="I21" s="62">
        <v>1.0</v>
      </c>
      <c r="J21" s="66">
        <f t="shared" si="8"/>
        <v>66.88247</v>
      </c>
      <c r="K21" s="57"/>
      <c r="L21" s="58">
        <f t="shared" ref="L21:L36" si="17">D21*25.4/1000</f>
        <v>4.826</v>
      </c>
      <c r="M21" s="52">
        <f t="shared" ref="M21:M39" si="18">+I21</f>
        <v>1</v>
      </c>
      <c r="N21" s="52">
        <f t="shared" ref="N21:N36" si="19">M21*L21</f>
        <v>4.826</v>
      </c>
      <c r="O21" s="57"/>
      <c r="P21" s="57"/>
      <c r="Q21" s="59">
        <v>19.0</v>
      </c>
      <c r="R21" s="58">
        <f t="shared" si="9"/>
        <v>1.91</v>
      </c>
      <c r="S21" s="52">
        <f t="shared" si="10"/>
        <v>1</v>
      </c>
      <c r="T21" s="52">
        <f t="shared" si="11"/>
        <v>1.91</v>
      </c>
      <c r="U21" s="60">
        <f t="shared" si="12"/>
        <v>66.88247</v>
      </c>
      <c r="V21" s="58">
        <f t="shared" ref="V21:W21" si="16">C21/100</f>
        <v>0.97</v>
      </c>
      <c r="W21" s="58">
        <f t="shared" si="16"/>
        <v>1.9</v>
      </c>
      <c r="X21" s="58">
        <f t="shared" si="14"/>
        <v>1.91</v>
      </c>
      <c r="Y21" s="61">
        <f t="shared" si="15"/>
        <v>3.52013</v>
      </c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  <c r="AP21" s="57"/>
      <c r="AQ21" s="57"/>
      <c r="AR21" s="57"/>
      <c r="AS21" s="57"/>
    </row>
    <row r="22" ht="27.0" customHeight="1">
      <c r="A22" s="52">
        <v>4.0</v>
      </c>
      <c r="B22" s="62" t="s">
        <v>58</v>
      </c>
      <c r="C22" s="62">
        <v>100.0</v>
      </c>
      <c r="D22" s="62">
        <v>190.0</v>
      </c>
      <c r="E22" s="62">
        <v>158.0</v>
      </c>
      <c r="F22" s="62">
        <f t="shared" si="5"/>
        <v>0</v>
      </c>
      <c r="G22" s="62">
        <f t="shared" si="6"/>
        <v>57.038</v>
      </c>
      <c r="H22" s="63">
        <f t="shared" si="7"/>
        <v>57.038</v>
      </c>
      <c r="I22" s="62">
        <v>2.0</v>
      </c>
      <c r="J22" s="66">
        <f t="shared" si="8"/>
        <v>114.076</v>
      </c>
      <c r="K22" s="57"/>
      <c r="L22" s="58">
        <f t="shared" si="17"/>
        <v>4.826</v>
      </c>
      <c r="M22" s="52">
        <f t="shared" si="18"/>
        <v>2</v>
      </c>
      <c r="N22" s="52">
        <f t="shared" si="19"/>
        <v>9.652</v>
      </c>
      <c r="O22" s="57"/>
      <c r="P22" s="57"/>
      <c r="Q22" s="59">
        <v>19.0</v>
      </c>
      <c r="R22" s="58">
        <f t="shared" si="9"/>
        <v>1.58</v>
      </c>
      <c r="S22" s="52">
        <f t="shared" si="10"/>
        <v>2</v>
      </c>
      <c r="T22" s="52">
        <f t="shared" si="11"/>
        <v>3.16</v>
      </c>
      <c r="U22" s="60">
        <f t="shared" si="12"/>
        <v>57.038</v>
      </c>
      <c r="V22" s="58">
        <f t="shared" ref="V22:W22" si="20">C22/100</f>
        <v>1</v>
      </c>
      <c r="W22" s="58">
        <f t="shared" si="20"/>
        <v>1.9</v>
      </c>
      <c r="X22" s="58">
        <f t="shared" si="14"/>
        <v>3.16</v>
      </c>
      <c r="Y22" s="61">
        <f t="shared" si="15"/>
        <v>6.004</v>
      </c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  <c r="AO22" s="57"/>
      <c r="AP22" s="57"/>
      <c r="AQ22" s="57"/>
      <c r="AR22" s="57"/>
      <c r="AS22" s="57"/>
    </row>
    <row r="23" ht="27.0" customHeight="1">
      <c r="A23" s="52">
        <v>5.0</v>
      </c>
      <c r="B23" s="62" t="s">
        <v>58</v>
      </c>
      <c r="C23" s="62">
        <v>103.0</v>
      </c>
      <c r="D23" s="62">
        <v>190.0</v>
      </c>
      <c r="E23" s="62">
        <v>157.0</v>
      </c>
      <c r="F23" s="62">
        <f t="shared" si="5"/>
        <v>0</v>
      </c>
      <c r="G23" s="62">
        <f t="shared" si="6"/>
        <v>58.37731</v>
      </c>
      <c r="H23" s="63">
        <f t="shared" si="7"/>
        <v>58.37731</v>
      </c>
      <c r="I23" s="62">
        <v>2.0</v>
      </c>
      <c r="J23" s="66">
        <f t="shared" si="8"/>
        <v>116.75462</v>
      </c>
      <c r="K23" s="57"/>
      <c r="L23" s="58">
        <f t="shared" si="17"/>
        <v>4.826</v>
      </c>
      <c r="M23" s="52">
        <f t="shared" si="18"/>
        <v>2</v>
      </c>
      <c r="N23" s="52">
        <f t="shared" si="19"/>
        <v>9.652</v>
      </c>
      <c r="O23" s="57"/>
      <c r="P23" s="57"/>
      <c r="Q23" s="59">
        <v>19.0</v>
      </c>
      <c r="R23" s="58">
        <f t="shared" si="9"/>
        <v>1.57</v>
      </c>
      <c r="S23" s="52">
        <f t="shared" si="10"/>
        <v>2</v>
      </c>
      <c r="T23" s="52">
        <f t="shared" si="11"/>
        <v>3.14</v>
      </c>
      <c r="U23" s="60">
        <f t="shared" si="12"/>
        <v>58.37731</v>
      </c>
      <c r="V23" s="58">
        <f t="shared" ref="V23:W23" si="21">C23/100</f>
        <v>1.03</v>
      </c>
      <c r="W23" s="58">
        <f t="shared" si="21"/>
        <v>1.9</v>
      </c>
      <c r="X23" s="58">
        <f t="shared" si="14"/>
        <v>3.14</v>
      </c>
      <c r="Y23" s="61">
        <f t="shared" si="15"/>
        <v>6.14498</v>
      </c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  <c r="AL23" s="57"/>
      <c r="AM23" s="57"/>
      <c r="AN23" s="57"/>
      <c r="AO23" s="57"/>
      <c r="AP23" s="57"/>
      <c r="AQ23" s="57"/>
      <c r="AR23" s="57"/>
      <c r="AS23" s="57"/>
    </row>
    <row r="24" ht="27.0" customHeight="1">
      <c r="A24" s="52">
        <v>6.0</v>
      </c>
      <c r="B24" s="62" t="s">
        <v>58</v>
      </c>
      <c r="C24" s="62">
        <v>103.0</v>
      </c>
      <c r="D24" s="62">
        <v>190.0</v>
      </c>
      <c r="E24" s="62">
        <v>158.0</v>
      </c>
      <c r="F24" s="62">
        <f t="shared" si="5"/>
        <v>0</v>
      </c>
      <c r="G24" s="62">
        <f t="shared" si="6"/>
        <v>58.74914</v>
      </c>
      <c r="H24" s="63">
        <f t="shared" si="7"/>
        <v>58.74914</v>
      </c>
      <c r="I24" s="62">
        <v>2.0</v>
      </c>
      <c r="J24" s="66">
        <f t="shared" si="8"/>
        <v>117.49828</v>
      </c>
      <c r="K24" s="57"/>
      <c r="L24" s="58">
        <f t="shared" si="17"/>
        <v>4.826</v>
      </c>
      <c r="M24" s="52">
        <f t="shared" si="18"/>
        <v>2</v>
      </c>
      <c r="N24" s="52">
        <f t="shared" si="19"/>
        <v>9.652</v>
      </c>
      <c r="O24" s="57"/>
      <c r="P24" s="57"/>
      <c r="Q24" s="59">
        <v>19.0</v>
      </c>
      <c r="R24" s="58">
        <f t="shared" si="9"/>
        <v>1.58</v>
      </c>
      <c r="S24" s="52">
        <f t="shared" si="10"/>
        <v>2</v>
      </c>
      <c r="T24" s="52">
        <f t="shared" si="11"/>
        <v>3.16</v>
      </c>
      <c r="U24" s="60">
        <f t="shared" si="12"/>
        <v>58.74914</v>
      </c>
      <c r="V24" s="58">
        <f t="shared" ref="V24:W24" si="22">C24/100</f>
        <v>1.03</v>
      </c>
      <c r="W24" s="58">
        <f t="shared" si="22"/>
        <v>1.9</v>
      </c>
      <c r="X24" s="58">
        <f t="shared" si="14"/>
        <v>3.16</v>
      </c>
      <c r="Y24" s="61">
        <f t="shared" si="15"/>
        <v>6.18412</v>
      </c>
      <c r="Z24" s="57"/>
      <c r="AA24" s="57"/>
      <c r="AB24" s="57"/>
      <c r="AC24" s="57"/>
      <c r="AD24" s="57"/>
      <c r="AE24" s="57"/>
      <c r="AF24" s="57"/>
      <c r="AG24" s="57"/>
      <c r="AH24" s="57"/>
      <c r="AI24" s="57"/>
      <c r="AJ24" s="57"/>
      <c r="AK24" s="57"/>
      <c r="AL24" s="57"/>
      <c r="AM24" s="57"/>
      <c r="AN24" s="57"/>
      <c r="AO24" s="57"/>
      <c r="AP24" s="57"/>
      <c r="AQ24" s="57"/>
      <c r="AR24" s="57"/>
      <c r="AS24" s="57"/>
    </row>
    <row r="25" ht="27.0" customHeight="1">
      <c r="A25" s="52">
        <v>7.0</v>
      </c>
      <c r="B25" s="62" t="s">
        <v>58</v>
      </c>
      <c r="C25" s="62">
        <v>101.0</v>
      </c>
      <c r="D25" s="62">
        <v>190.0</v>
      </c>
      <c r="E25" s="62">
        <v>157.0</v>
      </c>
      <c r="F25" s="62">
        <f t="shared" si="5"/>
        <v>0</v>
      </c>
      <c r="G25" s="62">
        <f t="shared" si="6"/>
        <v>57.24377</v>
      </c>
      <c r="H25" s="63">
        <f t="shared" si="7"/>
        <v>57.24377</v>
      </c>
      <c r="I25" s="62">
        <v>6.0</v>
      </c>
      <c r="J25" s="66">
        <f t="shared" si="8"/>
        <v>343.46262</v>
      </c>
      <c r="K25" s="57"/>
      <c r="L25" s="58">
        <f t="shared" si="17"/>
        <v>4.826</v>
      </c>
      <c r="M25" s="52">
        <f t="shared" si="18"/>
        <v>6</v>
      </c>
      <c r="N25" s="52">
        <f t="shared" si="19"/>
        <v>28.956</v>
      </c>
      <c r="O25" s="57"/>
      <c r="P25" s="57"/>
      <c r="Q25" s="59">
        <v>19.0</v>
      </c>
      <c r="R25" s="58">
        <f t="shared" si="9"/>
        <v>1.57</v>
      </c>
      <c r="S25" s="52">
        <f t="shared" si="10"/>
        <v>6</v>
      </c>
      <c r="T25" s="52">
        <f t="shared" si="11"/>
        <v>9.42</v>
      </c>
      <c r="U25" s="60">
        <f t="shared" si="12"/>
        <v>57.24377</v>
      </c>
      <c r="V25" s="58">
        <f t="shared" ref="V25:W25" si="23">C25/100</f>
        <v>1.01</v>
      </c>
      <c r="W25" s="58">
        <f t="shared" si="23"/>
        <v>1.9</v>
      </c>
      <c r="X25" s="58">
        <f t="shared" si="14"/>
        <v>9.42</v>
      </c>
      <c r="Y25" s="61">
        <f t="shared" si="15"/>
        <v>18.07698</v>
      </c>
      <c r="Z25" s="57"/>
      <c r="AA25" s="57"/>
      <c r="AB25" s="57"/>
      <c r="AC25" s="57"/>
      <c r="AD25" s="57"/>
      <c r="AE25" s="57"/>
      <c r="AF25" s="57"/>
      <c r="AG25" s="57"/>
      <c r="AH25" s="57"/>
      <c r="AI25" s="57"/>
      <c r="AJ25" s="57"/>
      <c r="AK25" s="57"/>
      <c r="AL25" s="57"/>
      <c r="AM25" s="57"/>
      <c r="AN25" s="57"/>
      <c r="AO25" s="57"/>
      <c r="AP25" s="57"/>
      <c r="AQ25" s="57"/>
      <c r="AR25" s="57"/>
      <c r="AS25" s="57"/>
    </row>
    <row r="26" ht="27.0" customHeight="1">
      <c r="A26" s="52">
        <v>8.0</v>
      </c>
      <c r="B26" s="62" t="s">
        <v>58</v>
      </c>
      <c r="C26" s="62">
        <v>101.0</v>
      </c>
      <c r="D26" s="62">
        <v>190.0</v>
      </c>
      <c r="E26" s="62">
        <v>192.0</v>
      </c>
      <c r="F26" s="62">
        <f t="shared" si="5"/>
        <v>0</v>
      </c>
      <c r="G26" s="62">
        <f t="shared" si="6"/>
        <v>70.00512</v>
      </c>
      <c r="H26" s="63">
        <f t="shared" si="7"/>
        <v>70.00512</v>
      </c>
      <c r="I26" s="62">
        <v>1.0</v>
      </c>
      <c r="J26" s="66">
        <f t="shared" si="8"/>
        <v>70.00512</v>
      </c>
      <c r="K26" s="57"/>
      <c r="L26" s="58">
        <f t="shared" si="17"/>
        <v>4.826</v>
      </c>
      <c r="M26" s="52">
        <f t="shared" si="18"/>
        <v>1</v>
      </c>
      <c r="N26" s="52">
        <f t="shared" si="19"/>
        <v>4.826</v>
      </c>
      <c r="O26" s="57"/>
      <c r="P26" s="57"/>
      <c r="Q26" s="59">
        <v>19.0</v>
      </c>
      <c r="R26" s="58">
        <f t="shared" si="9"/>
        <v>1.92</v>
      </c>
      <c r="S26" s="52">
        <f t="shared" si="10"/>
        <v>1</v>
      </c>
      <c r="T26" s="52">
        <f t="shared" si="11"/>
        <v>1.92</v>
      </c>
      <c r="U26" s="60">
        <f t="shared" si="12"/>
        <v>70.00512</v>
      </c>
      <c r="V26" s="58">
        <f t="shared" ref="V26:W26" si="24">C26/100</f>
        <v>1.01</v>
      </c>
      <c r="W26" s="58">
        <f t="shared" si="24"/>
        <v>1.9</v>
      </c>
      <c r="X26" s="58">
        <f t="shared" si="14"/>
        <v>1.92</v>
      </c>
      <c r="Y26" s="61">
        <f t="shared" si="15"/>
        <v>3.68448</v>
      </c>
      <c r="Z26" s="57"/>
      <c r="AA26" s="57"/>
      <c r="AB26" s="57"/>
      <c r="AC26" s="57"/>
      <c r="AD26" s="57"/>
      <c r="AE26" s="57"/>
      <c r="AF26" s="57"/>
      <c r="AG26" s="57"/>
      <c r="AH26" s="57"/>
      <c r="AI26" s="57"/>
      <c r="AJ26" s="57"/>
      <c r="AK26" s="57"/>
      <c r="AL26" s="57"/>
      <c r="AM26" s="57"/>
      <c r="AN26" s="57"/>
      <c r="AO26" s="57"/>
      <c r="AP26" s="57"/>
      <c r="AQ26" s="57"/>
      <c r="AR26" s="57"/>
      <c r="AS26" s="57"/>
    </row>
    <row r="27" ht="27.0" customHeight="1">
      <c r="A27" s="52">
        <v>9.0</v>
      </c>
      <c r="B27" s="62" t="s">
        <v>58</v>
      </c>
      <c r="C27" s="62">
        <v>102.0</v>
      </c>
      <c r="D27" s="62">
        <v>190.0</v>
      </c>
      <c r="E27" s="62">
        <v>191.0</v>
      </c>
      <c r="F27" s="62">
        <f t="shared" si="5"/>
        <v>0</v>
      </c>
      <c r="G27" s="62">
        <f t="shared" si="6"/>
        <v>70.33002</v>
      </c>
      <c r="H27" s="63">
        <f t="shared" si="7"/>
        <v>70.33002</v>
      </c>
      <c r="I27" s="62">
        <v>2.0</v>
      </c>
      <c r="J27" s="66">
        <f t="shared" si="8"/>
        <v>140.66004</v>
      </c>
      <c r="K27" s="57"/>
      <c r="L27" s="58">
        <f t="shared" si="17"/>
        <v>4.826</v>
      </c>
      <c r="M27" s="52">
        <f t="shared" si="18"/>
        <v>2</v>
      </c>
      <c r="N27" s="52">
        <f t="shared" si="19"/>
        <v>9.652</v>
      </c>
      <c r="O27" s="57"/>
      <c r="P27" s="57"/>
      <c r="Q27" s="59">
        <v>19.0</v>
      </c>
      <c r="R27" s="58">
        <f t="shared" si="9"/>
        <v>1.91</v>
      </c>
      <c r="S27" s="52">
        <f t="shared" si="10"/>
        <v>2</v>
      </c>
      <c r="T27" s="52">
        <f t="shared" si="11"/>
        <v>3.82</v>
      </c>
      <c r="U27" s="60">
        <f t="shared" si="12"/>
        <v>70.33002</v>
      </c>
      <c r="V27" s="58">
        <f t="shared" ref="V27:W27" si="25">C27/100</f>
        <v>1.02</v>
      </c>
      <c r="W27" s="58">
        <f t="shared" si="25"/>
        <v>1.9</v>
      </c>
      <c r="X27" s="58">
        <f t="shared" si="14"/>
        <v>3.82</v>
      </c>
      <c r="Y27" s="61">
        <f t="shared" si="15"/>
        <v>7.40316</v>
      </c>
      <c r="Z27" s="57"/>
      <c r="AA27" s="57"/>
      <c r="AB27" s="57"/>
      <c r="AC27" s="57"/>
      <c r="AD27" s="57"/>
      <c r="AE27" s="57"/>
      <c r="AF27" s="57"/>
      <c r="AG27" s="57"/>
      <c r="AH27" s="57"/>
      <c r="AI27" s="57"/>
      <c r="AJ27" s="57"/>
      <c r="AK27" s="57"/>
      <c r="AL27" s="57"/>
      <c r="AM27" s="57"/>
      <c r="AN27" s="57"/>
      <c r="AO27" s="57"/>
      <c r="AP27" s="57"/>
      <c r="AQ27" s="57"/>
      <c r="AR27" s="57"/>
      <c r="AS27" s="57"/>
    </row>
    <row r="28" ht="27.0" customHeight="1">
      <c r="A28" s="52">
        <v>10.0</v>
      </c>
      <c r="B28" s="62" t="s">
        <v>58</v>
      </c>
      <c r="C28" s="62">
        <v>100.0</v>
      </c>
      <c r="D28" s="62">
        <v>190.0</v>
      </c>
      <c r="E28" s="62">
        <v>191.0</v>
      </c>
      <c r="F28" s="62">
        <f t="shared" si="5"/>
        <v>0</v>
      </c>
      <c r="G28" s="62">
        <f t="shared" si="6"/>
        <v>68.951</v>
      </c>
      <c r="H28" s="63">
        <f t="shared" si="7"/>
        <v>68.951</v>
      </c>
      <c r="I28" s="62">
        <v>3.0</v>
      </c>
      <c r="J28" s="66">
        <f t="shared" si="8"/>
        <v>206.853</v>
      </c>
      <c r="K28" s="57"/>
      <c r="L28" s="58">
        <f t="shared" si="17"/>
        <v>4.826</v>
      </c>
      <c r="M28" s="52">
        <f t="shared" si="18"/>
        <v>3</v>
      </c>
      <c r="N28" s="52">
        <f t="shared" si="19"/>
        <v>14.478</v>
      </c>
      <c r="O28" s="57"/>
      <c r="P28" s="57"/>
      <c r="Q28" s="59">
        <v>19.0</v>
      </c>
      <c r="R28" s="58">
        <f t="shared" si="9"/>
        <v>1.91</v>
      </c>
      <c r="S28" s="52">
        <f t="shared" si="10"/>
        <v>3</v>
      </c>
      <c r="T28" s="52">
        <f t="shared" si="11"/>
        <v>5.73</v>
      </c>
      <c r="U28" s="60">
        <f t="shared" si="12"/>
        <v>68.951</v>
      </c>
      <c r="V28" s="58">
        <f t="shared" ref="V28:W28" si="26">C28/100</f>
        <v>1</v>
      </c>
      <c r="W28" s="58">
        <f t="shared" si="26"/>
        <v>1.9</v>
      </c>
      <c r="X28" s="58">
        <f t="shared" si="14"/>
        <v>5.73</v>
      </c>
      <c r="Y28" s="61">
        <f t="shared" si="15"/>
        <v>10.887</v>
      </c>
      <c r="Z28" s="57"/>
      <c r="AA28" s="57"/>
      <c r="AB28" s="57"/>
      <c r="AC28" s="57"/>
      <c r="AD28" s="57"/>
      <c r="AE28" s="57"/>
      <c r="AF28" s="57"/>
      <c r="AG28" s="57"/>
      <c r="AH28" s="57"/>
      <c r="AI28" s="57"/>
      <c r="AJ28" s="57"/>
      <c r="AK28" s="57"/>
      <c r="AL28" s="57"/>
      <c r="AM28" s="57"/>
      <c r="AN28" s="57"/>
      <c r="AO28" s="57"/>
      <c r="AP28" s="57"/>
      <c r="AQ28" s="57"/>
      <c r="AR28" s="57"/>
      <c r="AS28" s="57"/>
    </row>
    <row r="29" ht="27.0" customHeight="1">
      <c r="A29" s="52">
        <v>11.0</v>
      </c>
      <c r="B29" s="62" t="s">
        <v>58</v>
      </c>
      <c r="C29" s="62">
        <v>102.0</v>
      </c>
      <c r="D29" s="62">
        <v>190.0</v>
      </c>
      <c r="E29" s="62">
        <v>192.0</v>
      </c>
      <c r="F29" s="62">
        <f t="shared" si="5"/>
        <v>0</v>
      </c>
      <c r="G29" s="62">
        <f t="shared" si="6"/>
        <v>70.69824</v>
      </c>
      <c r="H29" s="63">
        <f t="shared" si="7"/>
        <v>70.69824</v>
      </c>
      <c r="I29" s="62">
        <v>3.0</v>
      </c>
      <c r="J29" s="66">
        <f t="shared" si="8"/>
        <v>212.09472</v>
      </c>
      <c r="K29" s="57"/>
      <c r="L29" s="58">
        <f t="shared" si="17"/>
        <v>4.826</v>
      </c>
      <c r="M29" s="52">
        <f t="shared" si="18"/>
        <v>3</v>
      </c>
      <c r="N29" s="52">
        <f t="shared" si="19"/>
        <v>14.478</v>
      </c>
      <c r="O29" s="57"/>
      <c r="P29" s="57"/>
      <c r="Q29" s="59">
        <v>19.0</v>
      </c>
      <c r="R29" s="58">
        <f t="shared" si="9"/>
        <v>1.92</v>
      </c>
      <c r="S29" s="52">
        <f t="shared" si="10"/>
        <v>3</v>
      </c>
      <c r="T29" s="52">
        <f t="shared" si="11"/>
        <v>5.76</v>
      </c>
      <c r="U29" s="60">
        <f t="shared" si="12"/>
        <v>70.69824</v>
      </c>
      <c r="V29" s="58">
        <f t="shared" ref="V29:W29" si="27">C29/100</f>
        <v>1.02</v>
      </c>
      <c r="W29" s="58">
        <f t="shared" si="27"/>
        <v>1.9</v>
      </c>
      <c r="X29" s="58">
        <f t="shared" si="14"/>
        <v>5.76</v>
      </c>
      <c r="Y29" s="61">
        <f t="shared" si="15"/>
        <v>11.16288</v>
      </c>
      <c r="Z29" s="57"/>
      <c r="AA29" s="57"/>
      <c r="AB29" s="57"/>
      <c r="AC29" s="57"/>
      <c r="AD29" s="57"/>
      <c r="AE29" s="57"/>
      <c r="AF29" s="57"/>
      <c r="AG29" s="57"/>
      <c r="AH29" s="57"/>
      <c r="AI29" s="57"/>
      <c r="AJ29" s="57"/>
      <c r="AK29" s="57"/>
      <c r="AL29" s="57"/>
      <c r="AM29" s="57"/>
      <c r="AN29" s="57"/>
      <c r="AO29" s="57"/>
      <c r="AP29" s="57"/>
      <c r="AQ29" s="57"/>
      <c r="AR29" s="57"/>
      <c r="AS29" s="57"/>
    </row>
    <row r="30" ht="27.0" customHeight="1">
      <c r="A30" s="52">
        <v>12.0</v>
      </c>
      <c r="B30" s="62" t="s">
        <v>58</v>
      </c>
      <c r="C30" s="62">
        <v>100.0</v>
      </c>
      <c r="D30" s="62">
        <v>190.0</v>
      </c>
      <c r="E30" s="62">
        <v>193.0</v>
      </c>
      <c r="F30" s="62">
        <f t="shared" si="5"/>
        <v>0</v>
      </c>
      <c r="G30" s="62">
        <f t="shared" si="6"/>
        <v>69.673</v>
      </c>
      <c r="H30" s="63">
        <f t="shared" si="7"/>
        <v>69.673</v>
      </c>
      <c r="I30" s="62">
        <v>3.0</v>
      </c>
      <c r="J30" s="66">
        <f t="shared" si="8"/>
        <v>209.019</v>
      </c>
      <c r="K30" s="57"/>
      <c r="L30" s="58">
        <f t="shared" si="17"/>
        <v>4.826</v>
      </c>
      <c r="M30" s="52">
        <f t="shared" si="18"/>
        <v>3</v>
      </c>
      <c r="N30" s="52">
        <f t="shared" si="19"/>
        <v>14.478</v>
      </c>
      <c r="O30" s="57"/>
      <c r="P30" s="57"/>
      <c r="Q30" s="59">
        <v>19.0</v>
      </c>
      <c r="R30" s="58">
        <f t="shared" si="9"/>
        <v>1.93</v>
      </c>
      <c r="S30" s="52">
        <f t="shared" si="10"/>
        <v>3</v>
      </c>
      <c r="T30" s="52">
        <f t="shared" si="11"/>
        <v>5.79</v>
      </c>
      <c r="U30" s="60">
        <f t="shared" si="12"/>
        <v>69.673</v>
      </c>
      <c r="V30" s="58">
        <f t="shared" ref="V30:W30" si="28">C30/100</f>
        <v>1</v>
      </c>
      <c r="W30" s="58">
        <f t="shared" si="28"/>
        <v>1.9</v>
      </c>
      <c r="X30" s="58">
        <f t="shared" si="14"/>
        <v>5.79</v>
      </c>
      <c r="Y30" s="61">
        <f t="shared" si="15"/>
        <v>11.001</v>
      </c>
      <c r="Z30" s="57"/>
      <c r="AA30" s="57"/>
      <c r="AB30" s="57"/>
      <c r="AC30" s="57"/>
      <c r="AD30" s="57"/>
      <c r="AE30" s="57"/>
      <c r="AF30" s="57"/>
      <c r="AG30" s="57"/>
      <c r="AH30" s="57"/>
      <c r="AI30" s="57"/>
      <c r="AJ30" s="57"/>
      <c r="AK30" s="57"/>
      <c r="AL30" s="57"/>
      <c r="AM30" s="57"/>
      <c r="AN30" s="57"/>
      <c r="AO30" s="57"/>
      <c r="AP30" s="57"/>
      <c r="AQ30" s="57"/>
      <c r="AR30" s="57"/>
      <c r="AS30" s="57"/>
    </row>
    <row r="31" ht="27.0" customHeight="1">
      <c r="A31" s="52">
        <v>13.0</v>
      </c>
      <c r="B31" s="62" t="s">
        <v>58</v>
      </c>
      <c r="C31" s="62">
        <v>100.0</v>
      </c>
      <c r="D31" s="62">
        <v>190.0</v>
      </c>
      <c r="E31" s="62">
        <v>157.0</v>
      </c>
      <c r="F31" s="62">
        <f t="shared" si="5"/>
        <v>0</v>
      </c>
      <c r="G31" s="62">
        <f t="shared" si="6"/>
        <v>56.677</v>
      </c>
      <c r="H31" s="63">
        <f t="shared" si="7"/>
        <v>56.677</v>
      </c>
      <c r="I31" s="62">
        <v>2.0</v>
      </c>
      <c r="J31" s="66">
        <f t="shared" si="8"/>
        <v>113.354</v>
      </c>
      <c r="K31" s="57"/>
      <c r="L31" s="58">
        <f t="shared" si="17"/>
        <v>4.826</v>
      </c>
      <c r="M31" s="52">
        <f t="shared" si="18"/>
        <v>2</v>
      </c>
      <c r="N31" s="52">
        <f t="shared" si="19"/>
        <v>9.652</v>
      </c>
      <c r="O31" s="57"/>
      <c r="P31" s="57"/>
      <c r="Q31" s="59">
        <v>19.0</v>
      </c>
      <c r="R31" s="58">
        <f t="shared" si="9"/>
        <v>1.57</v>
      </c>
      <c r="S31" s="52">
        <f t="shared" si="10"/>
        <v>2</v>
      </c>
      <c r="T31" s="52">
        <f t="shared" si="11"/>
        <v>3.14</v>
      </c>
      <c r="U31" s="60">
        <f t="shared" si="12"/>
        <v>56.677</v>
      </c>
      <c r="V31" s="58">
        <f t="shared" ref="V31:W31" si="29">C31/100</f>
        <v>1</v>
      </c>
      <c r="W31" s="58">
        <f t="shared" si="29"/>
        <v>1.9</v>
      </c>
      <c r="X31" s="58">
        <f t="shared" si="14"/>
        <v>3.14</v>
      </c>
      <c r="Y31" s="61">
        <f t="shared" si="15"/>
        <v>5.966</v>
      </c>
      <c r="Z31" s="57"/>
      <c r="AA31" s="57"/>
      <c r="AB31" s="57"/>
      <c r="AC31" s="57"/>
      <c r="AD31" s="57"/>
      <c r="AE31" s="57"/>
      <c r="AF31" s="57"/>
      <c r="AG31" s="57"/>
      <c r="AH31" s="57"/>
      <c r="AI31" s="57"/>
      <c r="AJ31" s="57"/>
      <c r="AK31" s="57"/>
      <c r="AL31" s="57"/>
      <c r="AM31" s="57"/>
      <c r="AN31" s="57"/>
      <c r="AO31" s="57"/>
      <c r="AP31" s="57"/>
      <c r="AQ31" s="57"/>
      <c r="AR31" s="57"/>
      <c r="AS31" s="57"/>
    </row>
    <row r="32" ht="27.0" customHeight="1">
      <c r="A32" s="52">
        <v>14.0</v>
      </c>
      <c r="B32" s="62" t="s">
        <v>58</v>
      </c>
      <c r="C32" s="62">
        <v>101.0</v>
      </c>
      <c r="D32" s="62">
        <v>190.0</v>
      </c>
      <c r="E32" s="62">
        <v>194.0</v>
      </c>
      <c r="F32" s="62">
        <f t="shared" si="5"/>
        <v>0</v>
      </c>
      <c r="G32" s="62">
        <f t="shared" si="6"/>
        <v>70.73434</v>
      </c>
      <c r="H32" s="63">
        <f t="shared" si="7"/>
        <v>70.73434</v>
      </c>
      <c r="I32" s="62">
        <v>1.0</v>
      </c>
      <c r="J32" s="66">
        <f t="shared" si="8"/>
        <v>70.73434</v>
      </c>
      <c r="K32" s="57"/>
      <c r="L32" s="58">
        <f t="shared" si="17"/>
        <v>4.826</v>
      </c>
      <c r="M32" s="52">
        <f t="shared" si="18"/>
        <v>1</v>
      </c>
      <c r="N32" s="52">
        <f t="shared" si="19"/>
        <v>4.826</v>
      </c>
      <c r="O32" s="57"/>
      <c r="P32" s="57"/>
      <c r="Q32" s="59">
        <v>19.0</v>
      </c>
      <c r="R32" s="58">
        <f t="shared" si="9"/>
        <v>1.94</v>
      </c>
      <c r="S32" s="52">
        <f t="shared" si="10"/>
        <v>1</v>
      </c>
      <c r="T32" s="52">
        <f t="shared" si="11"/>
        <v>1.94</v>
      </c>
      <c r="U32" s="60">
        <f t="shared" si="12"/>
        <v>70.73434</v>
      </c>
      <c r="V32" s="58">
        <f t="shared" ref="V32:W32" si="30">C32/100</f>
        <v>1.01</v>
      </c>
      <c r="W32" s="58">
        <f t="shared" si="30"/>
        <v>1.9</v>
      </c>
      <c r="X32" s="58">
        <f t="shared" si="14"/>
        <v>1.94</v>
      </c>
      <c r="Y32" s="61">
        <f t="shared" si="15"/>
        <v>3.72286</v>
      </c>
      <c r="Z32" s="57"/>
      <c r="AA32" s="57"/>
      <c r="AB32" s="57"/>
      <c r="AC32" s="57"/>
      <c r="AD32" s="57"/>
      <c r="AE32" s="57"/>
      <c r="AF32" s="57"/>
      <c r="AG32" s="57"/>
      <c r="AH32" s="57"/>
      <c r="AI32" s="57"/>
      <c r="AJ32" s="57"/>
      <c r="AK32" s="57"/>
      <c r="AL32" s="57"/>
      <c r="AM32" s="57"/>
      <c r="AN32" s="57"/>
      <c r="AO32" s="57"/>
      <c r="AP32" s="57"/>
      <c r="AQ32" s="57"/>
      <c r="AR32" s="57"/>
      <c r="AS32" s="57"/>
    </row>
    <row r="33" ht="27.0" customHeight="1">
      <c r="A33" s="52">
        <v>15.0</v>
      </c>
      <c r="B33" s="62" t="s">
        <v>58</v>
      </c>
      <c r="C33" s="62">
        <v>101.0</v>
      </c>
      <c r="D33" s="62">
        <v>190.0</v>
      </c>
      <c r="E33" s="62">
        <v>190.0</v>
      </c>
      <c r="F33" s="62">
        <f t="shared" si="5"/>
        <v>0</v>
      </c>
      <c r="G33" s="62">
        <f t="shared" si="6"/>
        <v>69.2759</v>
      </c>
      <c r="H33" s="63">
        <f t="shared" si="7"/>
        <v>69.2759</v>
      </c>
      <c r="I33" s="62">
        <v>1.0</v>
      </c>
      <c r="J33" s="66">
        <f t="shared" si="8"/>
        <v>69.2759</v>
      </c>
      <c r="K33" s="57"/>
      <c r="L33" s="58">
        <f t="shared" si="17"/>
        <v>4.826</v>
      </c>
      <c r="M33" s="52">
        <f t="shared" si="18"/>
        <v>1</v>
      </c>
      <c r="N33" s="52">
        <f t="shared" si="19"/>
        <v>4.826</v>
      </c>
      <c r="O33" s="57"/>
      <c r="P33" s="57"/>
      <c r="Q33" s="59">
        <v>19.0</v>
      </c>
      <c r="R33" s="58">
        <f t="shared" si="9"/>
        <v>1.9</v>
      </c>
      <c r="S33" s="52">
        <f t="shared" si="10"/>
        <v>1</v>
      </c>
      <c r="T33" s="52">
        <f t="shared" si="11"/>
        <v>1.9</v>
      </c>
      <c r="U33" s="60">
        <f t="shared" si="12"/>
        <v>69.2759</v>
      </c>
      <c r="V33" s="58">
        <f t="shared" ref="V33:W33" si="31">C33/100</f>
        <v>1.01</v>
      </c>
      <c r="W33" s="58">
        <f t="shared" si="31"/>
        <v>1.9</v>
      </c>
      <c r="X33" s="58">
        <f t="shared" si="14"/>
        <v>1.9</v>
      </c>
      <c r="Y33" s="61">
        <f t="shared" si="15"/>
        <v>3.6461</v>
      </c>
      <c r="Z33" s="57"/>
      <c r="AA33" s="57"/>
      <c r="AB33" s="57"/>
      <c r="AC33" s="57"/>
      <c r="AD33" s="57"/>
      <c r="AE33" s="57"/>
      <c r="AF33" s="57"/>
      <c r="AG33" s="57"/>
      <c r="AH33" s="57"/>
      <c r="AI33" s="57"/>
      <c r="AJ33" s="57"/>
      <c r="AK33" s="57"/>
      <c r="AL33" s="57"/>
      <c r="AM33" s="57"/>
      <c r="AN33" s="57"/>
      <c r="AO33" s="57"/>
      <c r="AP33" s="57"/>
      <c r="AQ33" s="57"/>
      <c r="AR33" s="57"/>
      <c r="AS33" s="57"/>
    </row>
    <row r="34" ht="27.0" customHeight="1">
      <c r="A34" s="52">
        <v>16.0</v>
      </c>
      <c r="B34" s="62" t="s">
        <v>58</v>
      </c>
      <c r="C34" s="62">
        <v>100.0</v>
      </c>
      <c r="D34" s="62">
        <v>190.0</v>
      </c>
      <c r="E34" s="62">
        <v>189.0</v>
      </c>
      <c r="F34" s="62">
        <f t="shared" si="5"/>
        <v>0</v>
      </c>
      <c r="G34" s="62">
        <f t="shared" si="6"/>
        <v>68.229</v>
      </c>
      <c r="H34" s="63">
        <f t="shared" si="7"/>
        <v>68.229</v>
      </c>
      <c r="I34" s="62">
        <v>1.0</v>
      </c>
      <c r="J34" s="66">
        <f t="shared" si="8"/>
        <v>68.229</v>
      </c>
      <c r="K34" s="57"/>
      <c r="L34" s="58">
        <f t="shared" si="17"/>
        <v>4.826</v>
      </c>
      <c r="M34" s="52">
        <f t="shared" si="18"/>
        <v>1</v>
      </c>
      <c r="N34" s="52">
        <f t="shared" si="19"/>
        <v>4.826</v>
      </c>
      <c r="O34" s="57"/>
      <c r="P34" s="57"/>
      <c r="Q34" s="59">
        <v>19.0</v>
      </c>
      <c r="R34" s="58">
        <f t="shared" si="9"/>
        <v>1.89</v>
      </c>
      <c r="S34" s="52">
        <f t="shared" si="10"/>
        <v>1</v>
      </c>
      <c r="T34" s="52">
        <f t="shared" si="11"/>
        <v>1.89</v>
      </c>
      <c r="U34" s="60">
        <f t="shared" si="12"/>
        <v>68.229</v>
      </c>
      <c r="V34" s="58">
        <f t="shared" ref="V34:W34" si="32">C34/100</f>
        <v>1</v>
      </c>
      <c r="W34" s="58">
        <f t="shared" si="32"/>
        <v>1.9</v>
      </c>
      <c r="X34" s="58">
        <f t="shared" si="14"/>
        <v>1.89</v>
      </c>
      <c r="Y34" s="61">
        <f t="shared" si="15"/>
        <v>3.591</v>
      </c>
      <c r="Z34" s="57"/>
      <c r="AA34" s="57"/>
      <c r="AB34" s="57"/>
      <c r="AC34" s="57"/>
      <c r="AD34" s="57"/>
      <c r="AE34" s="57"/>
      <c r="AF34" s="57"/>
      <c r="AG34" s="57"/>
      <c r="AH34" s="57"/>
      <c r="AI34" s="57"/>
      <c r="AJ34" s="57"/>
      <c r="AK34" s="57"/>
      <c r="AL34" s="57"/>
      <c r="AM34" s="57"/>
      <c r="AN34" s="57"/>
      <c r="AO34" s="57"/>
      <c r="AP34" s="57"/>
      <c r="AQ34" s="57"/>
      <c r="AR34" s="57"/>
      <c r="AS34" s="57"/>
    </row>
    <row r="35" ht="27.0" customHeight="1">
      <c r="A35" s="52">
        <v>17.0</v>
      </c>
      <c r="B35" s="62" t="s">
        <v>58</v>
      </c>
      <c r="C35" s="62">
        <v>101.0</v>
      </c>
      <c r="D35" s="62">
        <v>190.0</v>
      </c>
      <c r="E35" s="62">
        <v>191.0</v>
      </c>
      <c r="F35" s="62">
        <f t="shared" si="5"/>
        <v>0</v>
      </c>
      <c r="G35" s="62">
        <f t="shared" si="6"/>
        <v>69.64051</v>
      </c>
      <c r="H35" s="63">
        <f t="shared" si="7"/>
        <v>69.64051</v>
      </c>
      <c r="I35" s="62">
        <v>2.0</v>
      </c>
      <c r="J35" s="66">
        <f t="shared" si="8"/>
        <v>139.28102</v>
      </c>
      <c r="K35" s="57"/>
      <c r="L35" s="58">
        <f t="shared" si="17"/>
        <v>4.826</v>
      </c>
      <c r="M35" s="52">
        <f t="shared" si="18"/>
        <v>2</v>
      </c>
      <c r="N35" s="52">
        <f t="shared" si="19"/>
        <v>9.652</v>
      </c>
      <c r="O35" s="57"/>
      <c r="P35" s="57"/>
      <c r="Q35" s="59">
        <v>19.0</v>
      </c>
      <c r="R35" s="58">
        <f t="shared" si="9"/>
        <v>1.91</v>
      </c>
      <c r="S35" s="52">
        <f t="shared" si="10"/>
        <v>2</v>
      </c>
      <c r="T35" s="52">
        <f t="shared" si="11"/>
        <v>3.82</v>
      </c>
      <c r="U35" s="60">
        <f t="shared" si="12"/>
        <v>69.64051</v>
      </c>
      <c r="V35" s="58">
        <f t="shared" ref="V35:W35" si="33">C35/100</f>
        <v>1.01</v>
      </c>
      <c r="W35" s="58">
        <f t="shared" si="33"/>
        <v>1.9</v>
      </c>
      <c r="X35" s="58">
        <f t="shared" si="14"/>
        <v>3.82</v>
      </c>
      <c r="Y35" s="61">
        <f t="shared" si="15"/>
        <v>7.33058</v>
      </c>
      <c r="Z35" s="57"/>
      <c r="AA35" s="57"/>
      <c r="AB35" s="57"/>
      <c r="AC35" s="57"/>
      <c r="AD35" s="57"/>
      <c r="AE35" s="57"/>
      <c r="AF35" s="57"/>
      <c r="AG35" s="57"/>
      <c r="AH35" s="57"/>
      <c r="AI35" s="57"/>
      <c r="AJ35" s="57"/>
      <c r="AK35" s="57"/>
      <c r="AL35" s="57"/>
      <c r="AM35" s="57"/>
      <c r="AN35" s="57"/>
      <c r="AO35" s="57"/>
      <c r="AP35" s="57"/>
      <c r="AQ35" s="57"/>
      <c r="AR35" s="57"/>
      <c r="AS35" s="57"/>
    </row>
    <row r="36" ht="27.0" customHeight="1">
      <c r="A36" s="52">
        <v>18.0</v>
      </c>
      <c r="B36" s="62" t="s">
        <v>58</v>
      </c>
      <c r="C36" s="62">
        <v>98.0</v>
      </c>
      <c r="D36" s="62">
        <v>190.0</v>
      </c>
      <c r="E36" s="62">
        <v>191.0</v>
      </c>
      <c r="F36" s="62">
        <f t="shared" si="5"/>
        <v>0</v>
      </c>
      <c r="G36" s="62">
        <f t="shared" si="6"/>
        <v>67.57198</v>
      </c>
      <c r="H36" s="63">
        <f t="shared" si="7"/>
        <v>67.57198</v>
      </c>
      <c r="I36" s="62">
        <v>1.0</v>
      </c>
      <c r="J36" s="66">
        <f t="shared" si="8"/>
        <v>67.57198</v>
      </c>
      <c r="K36" s="57"/>
      <c r="L36" s="31">
        <f t="shared" si="17"/>
        <v>4.826</v>
      </c>
      <c r="M36" s="67">
        <f t="shared" si="18"/>
        <v>1</v>
      </c>
      <c r="N36" s="67">
        <f t="shared" si="19"/>
        <v>4.826</v>
      </c>
      <c r="O36" s="57"/>
      <c r="P36" s="57"/>
      <c r="Q36" s="59">
        <v>19.0</v>
      </c>
      <c r="R36" s="58">
        <f t="shared" si="9"/>
        <v>1.91</v>
      </c>
      <c r="S36" s="52">
        <f t="shared" si="10"/>
        <v>1</v>
      </c>
      <c r="T36" s="52">
        <f t="shared" si="11"/>
        <v>1.91</v>
      </c>
      <c r="U36" s="60">
        <f t="shared" si="12"/>
        <v>67.57198</v>
      </c>
      <c r="V36" s="58">
        <f t="shared" ref="V36:W36" si="34">C36/100</f>
        <v>0.98</v>
      </c>
      <c r="W36" s="58">
        <f t="shared" si="34"/>
        <v>1.9</v>
      </c>
      <c r="X36" s="58">
        <f t="shared" si="14"/>
        <v>1.91</v>
      </c>
      <c r="Y36" s="61">
        <f t="shared" si="15"/>
        <v>3.55642</v>
      </c>
      <c r="Z36" s="57"/>
      <c r="AA36" s="57"/>
      <c r="AB36" s="57"/>
      <c r="AC36" s="57"/>
      <c r="AD36" s="57"/>
      <c r="AE36" s="57"/>
      <c r="AF36" s="57"/>
      <c r="AG36" s="57"/>
      <c r="AH36" s="57"/>
      <c r="AI36" s="57"/>
      <c r="AJ36" s="57"/>
      <c r="AK36" s="57"/>
      <c r="AL36" s="57"/>
      <c r="AM36" s="57"/>
      <c r="AN36" s="57"/>
      <c r="AO36" s="57"/>
      <c r="AP36" s="57"/>
      <c r="AQ36" s="57"/>
      <c r="AR36" s="57"/>
      <c r="AS36" s="57"/>
    </row>
    <row r="37" ht="27.0" customHeight="1">
      <c r="A37" s="52">
        <v>19.0</v>
      </c>
      <c r="B37" s="62" t="s">
        <v>58</v>
      </c>
      <c r="C37" s="62">
        <v>99.0</v>
      </c>
      <c r="D37" s="62">
        <v>190.0</v>
      </c>
      <c r="E37" s="62">
        <v>192.0</v>
      </c>
      <c r="F37" s="62">
        <f t="shared" si="5"/>
        <v>0</v>
      </c>
      <c r="G37" s="62">
        <f t="shared" si="6"/>
        <v>68.61888</v>
      </c>
      <c r="H37" s="63">
        <f t="shared" si="7"/>
        <v>68.61888</v>
      </c>
      <c r="I37" s="62">
        <v>1.0</v>
      </c>
      <c r="J37" s="66">
        <f t="shared" si="8"/>
        <v>68.61888</v>
      </c>
      <c r="K37" s="57"/>
      <c r="L37" s="31"/>
      <c r="M37" s="67">
        <f t="shared" si="18"/>
        <v>1</v>
      </c>
      <c r="N37" s="67"/>
      <c r="O37" s="57"/>
      <c r="P37" s="57"/>
      <c r="Q37" s="59">
        <v>19.0</v>
      </c>
      <c r="R37" s="58">
        <f t="shared" si="9"/>
        <v>1.92</v>
      </c>
      <c r="S37" s="52">
        <f t="shared" si="10"/>
        <v>1</v>
      </c>
      <c r="T37" s="52">
        <f t="shared" si="11"/>
        <v>1.92</v>
      </c>
      <c r="U37" s="60">
        <f t="shared" si="12"/>
        <v>68.61888</v>
      </c>
      <c r="V37" s="58">
        <f t="shared" ref="V37:W37" si="35">C37/100</f>
        <v>0.99</v>
      </c>
      <c r="W37" s="58">
        <f t="shared" si="35"/>
        <v>1.9</v>
      </c>
      <c r="X37" s="58">
        <f t="shared" si="14"/>
        <v>1.92</v>
      </c>
      <c r="Y37" s="61">
        <f t="shared" si="15"/>
        <v>3.61152</v>
      </c>
      <c r="Z37" s="57"/>
      <c r="AA37" s="57"/>
      <c r="AB37" s="57"/>
      <c r="AC37" s="57"/>
      <c r="AD37" s="57"/>
      <c r="AE37" s="57"/>
      <c r="AF37" s="57"/>
      <c r="AG37" s="57"/>
      <c r="AH37" s="57"/>
      <c r="AI37" s="57"/>
      <c r="AJ37" s="57"/>
      <c r="AK37" s="57"/>
      <c r="AL37" s="57"/>
      <c r="AM37" s="57"/>
      <c r="AN37" s="57"/>
      <c r="AO37" s="57"/>
      <c r="AP37" s="57"/>
      <c r="AQ37" s="57"/>
      <c r="AR37" s="57"/>
      <c r="AS37" s="57"/>
    </row>
    <row r="38" ht="27.0" customHeight="1">
      <c r="A38" s="52">
        <v>20.0</v>
      </c>
      <c r="B38" s="53" t="s">
        <v>65</v>
      </c>
      <c r="C38" s="54">
        <v>84.0</v>
      </c>
      <c r="D38" s="54">
        <v>190.0</v>
      </c>
      <c r="E38" s="54">
        <v>192.0</v>
      </c>
      <c r="F38" s="54">
        <f t="shared" si="5"/>
        <v>0.8</v>
      </c>
      <c r="G38" s="54">
        <f t="shared" si="6"/>
        <v>76.608</v>
      </c>
      <c r="H38" s="55">
        <f t="shared" si="7"/>
        <v>61.2864</v>
      </c>
      <c r="I38" s="54">
        <v>1.0</v>
      </c>
      <c r="J38" s="66">
        <f t="shared" si="8"/>
        <v>61.2864</v>
      </c>
      <c r="K38" s="57"/>
      <c r="L38" s="31"/>
      <c r="M38" s="67">
        <f t="shared" si="18"/>
        <v>1</v>
      </c>
      <c r="N38" s="67"/>
      <c r="O38" s="57"/>
      <c r="P38" s="57"/>
      <c r="Q38" s="59">
        <v>25.0</v>
      </c>
      <c r="R38" s="58">
        <f t="shared" si="9"/>
        <v>1.92</v>
      </c>
      <c r="S38" s="52">
        <f t="shared" si="10"/>
        <v>1</v>
      </c>
      <c r="T38" s="52">
        <f t="shared" si="11"/>
        <v>1.92</v>
      </c>
      <c r="U38" s="60">
        <f t="shared" si="12"/>
        <v>76.608</v>
      </c>
      <c r="V38" s="58">
        <f t="shared" ref="V38:W38" si="36">C38/100</f>
        <v>0.84</v>
      </c>
      <c r="W38" s="58">
        <f t="shared" si="36"/>
        <v>1.9</v>
      </c>
      <c r="X38" s="58">
        <f t="shared" si="14"/>
        <v>1.92</v>
      </c>
      <c r="Y38" s="61">
        <f t="shared" si="15"/>
        <v>3.06432</v>
      </c>
      <c r="Z38" s="57"/>
      <c r="AA38" s="57"/>
      <c r="AB38" s="57"/>
      <c r="AC38" s="57"/>
      <c r="AD38" s="57"/>
      <c r="AE38" s="57"/>
      <c r="AF38" s="57"/>
      <c r="AG38" s="57"/>
      <c r="AH38" s="57"/>
      <c r="AI38" s="57"/>
      <c r="AJ38" s="57"/>
      <c r="AK38" s="57"/>
      <c r="AL38" s="57"/>
      <c r="AM38" s="57"/>
      <c r="AN38" s="57"/>
      <c r="AO38" s="57"/>
      <c r="AP38" s="57"/>
      <c r="AQ38" s="57"/>
      <c r="AR38" s="57"/>
      <c r="AS38" s="57"/>
    </row>
    <row r="39" ht="27.0" customHeight="1">
      <c r="A39" s="52">
        <v>21.0</v>
      </c>
      <c r="B39" s="62" t="s">
        <v>59</v>
      </c>
      <c r="C39" s="62">
        <v>101.0</v>
      </c>
      <c r="D39" s="62">
        <v>190.0</v>
      </c>
      <c r="E39" s="62">
        <v>159.0</v>
      </c>
      <c r="F39" s="62">
        <f t="shared" si="5"/>
        <v>0</v>
      </c>
      <c r="G39" s="62">
        <f t="shared" si="6"/>
        <v>76.28025</v>
      </c>
      <c r="H39" s="63">
        <f t="shared" si="7"/>
        <v>76.28025</v>
      </c>
      <c r="I39" s="62">
        <v>3.0</v>
      </c>
      <c r="J39" s="66">
        <f t="shared" si="8"/>
        <v>228.84075</v>
      </c>
      <c r="K39" s="57"/>
      <c r="L39" s="31"/>
      <c r="M39" s="67">
        <f t="shared" si="18"/>
        <v>3</v>
      </c>
      <c r="N39" s="67"/>
      <c r="O39" s="57"/>
      <c r="P39" s="57"/>
      <c r="Q39" s="59">
        <v>25.0</v>
      </c>
      <c r="R39" s="58">
        <f t="shared" si="9"/>
        <v>1.59</v>
      </c>
      <c r="S39" s="52">
        <f t="shared" si="10"/>
        <v>3</v>
      </c>
      <c r="T39" s="52">
        <f t="shared" si="11"/>
        <v>4.77</v>
      </c>
      <c r="U39" s="60">
        <f t="shared" si="12"/>
        <v>76.28025</v>
      </c>
      <c r="V39" s="58">
        <f t="shared" ref="V39:W39" si="37">C39/100</f>
        <v>1.01</v>
      </c>
      <c r="W39" s="58">
        <f t="shared" si="37"/>
        <v>1.9</v>
      </c>
      <c r="X39" s="58">
        <f t="shared" si="14"/>
        <v>4.77</v>
      </c>
      <c r="Y39" s="61">
        <f t="shared" si="15"/>
        <v>9.15363</v>
      </c>
      <c r="Z39" s="57"/>
      <c r="AA39" s="57"/>
      <c r="AB39" s="57"/>
      <c r="AC39" s="57"/>
      <c r="AD39" s="57"/>
      <c r="AE39" s="57"/>
      <c r="AF39" s="57"/>
      <c r="AG39" s="57"/>
      <c r="AH39" s="57"/>
      <c r="AI39" s="57"/>
      <c r="AJ39" s="57"/>
      <c r="AK39" s="57"/>
      <c r="AL39" s="57"/>
      <c r="AM39" s="57"/>
      <c r="AN39" s="57"/>
      <c r="AO39" s="57"/>
      <c r="AP39" s="57"/>
      <c r="AQ39" s="57"/>
      <c r="AR39" s="57"/>
      <c r="AS39" s="57"/>
    </row>
    <row r="40" ht="27.0" customHeight="1">
      <c r="A40" s="52">
        <v>22.0</v>
      </c>
      <c r="B40" s="62" t="s">
        <v>59</v>
      </c>
      <c r="C40" s="62">
        <v>102.0</v>
      </c>
      <c r="D40" s="62">
        <v>190.0</v>
      </c>
      <c r="E40" s="62">
        <v>159.0</v>
      </c>
      <c r="F40" s="62">
        <f t="shared" si="5"/>
        <v>0</v>
      </c>
      <c r="G40" s="62">
        <f t="shared" si="6"/>
        <v>77.0355</v>
      </c>
      <c r="H40" s="63">
        <f t="shared" si="7"/>
        <v>77.0355</v>
      </c>
      <c r="I40" s="62">
        <v>4.0</v>
      </c>
      <c r="J40" s="66">
        <f t="shared" si="8"/>
        <v>308.142</v>
      </c>
      <c r="K40" s="57"/>
      <c r="L40" s="31"/>
      <c r="M40" s="67"/>
      <c r="N40" s="67"/>
      <c r="O40" s="57"/>
      <c r="P40" s="57"/>
      <c r="Q40" s="59">
        <v>25.0</v>
      </c>
      <c r="R40" s="58">
        <f t="shared" si="9"/>
        <v>1.59</v>
      </c>
      <c r="S40" s="52">
        <f t="shared" si="10"/>
        <v>4</v>
      </c>
      <c r="T40" s="52">
        <f t="shared" si="11"/>
        <v>6.36</v>
      </c>
      <c r="U40" s="60">
        <f t="shared" si="12"/>
        <v>77.0355</v>
      </c>
      <c r="V40" s="58">
        <f t="shared" ref="V40:W40" si="38">C40/100</f>
        <v>1.02</v>
      </c>
      <c r="W40" s="58">
        <f t="shared" si="38"/>
        <v>1.9</v>
      </c>
      <c r="X40" s="58">
        <f t="shared" si="14"/>
        <v>6.36</v>
      </c>
      <c r="Y40" s="61">
        <f t="shared" si="15"/>
        <v>12.32568</v>
      </c>
      <c r="Z40" s="57"/>
      <c r="AA40" s="57"/>
      <c r="AB40" s="57"/>
      <c r="AC40" s="57"/>
      <c r="AD40" s="57"/>
      <c r="AE40" s="57"/>
      <c r="AF40" s="57"/>
      <c r="AG40" s="57"/>
      <c r="AH40" s="57"/>
      <c r="AI40" s="57"/>
      <c r="AJ40" s="57"/>
      <c r="AK40" s="57"/>
      <c r="AL40" s="57"/>
      <c r="AM40" s="57"/>
      <c r="AN40" s="57"/>
      <c r="AO40" s="57"/>
      <c r="AP40" s="57"/>
      <c r="AQ40" s="57"/>
      <c r="AR40" s="57"/>
      <c r="AS40" s="57"/>
    </row>
    <row r="41" ht="27.0" customHeight="1">
      <c r="A41" s="52">
        <v>23.0</v>
      </c>
      <c r="B41" s="62" t="s">
        <v>59</v>
      </c>
      <c r="C41" s="62">
        <v>102.0</v>
      </c>
      <c r="D41" s="62">
        <v>190.0</v>
      </c>
      <c r="E41" s="62">
        <v>160.0</v>
      </c>
      <c r="F41" s="62">
        <f t="shared" si="5"/>
        <v>0</v>
      </c>
      <c r="G41" s="62">
        <f t="shared" si="6"/>
        <v>77.52</v>
      </c>
      <c r="H41" s="63">
        <f t="shared" si="7"/>
        <v>77.52</v>
      </c>
      <c r="I41" s="62">
        <v>3.0</v>
      </c>
      <c r="J41" s="66">
        <f t="shared" si="8"/>
        <v>232.56</v>
      </c>
      <c r="K41" s="57"/>
      <c r="L41" s="31"/>
      <c r="M41" s="67"/>
      <c r="N41" s="67"/>
      <c r="O41" s="57"/>
      <c r="P41" s="57"/>
      <c r="Q41" s="59">
        <v>25.0</v>
      </c>
      <c r="R41" s="58">
        <f t="shared" si="9"/>
        <v>1.6</v>
      </c>
      <c r="S41" s="52">
        <f t="shared" si="10"/>
        <v>3</v>
      </c>
      <c r="T41" s="52">
        <f t="shared" si="11"/>
        <v>4.8</v>
      </c>
      <c r="U41" s="60">
        <f t="shared" si="12"/>
        <v>77.52</v>
      </c>
      <c r="V41" s="58">
        <f t="shared" ref="V41:W41" si="39">C41/100</f>
        <v>1.02</v>
      </c>
      <c r="W41" s="58">
        <f t="shared" si="39"/>
        <v>1.9</v>
      </c>
      <c r="X41" s="58">
        <f t="shared" si="14"/>
        <v>4.8</v>
      </c>
      <c r="Y41" s="61">
        <f t="shared" si="15"/>
        <v>9.3024</v>
      </c>
      <c r="Z41" s="57"/>
      <c r="AA41" s="57"/>
      <c r="AB41" s="57"/>
      <c r="AC41" s="57"/>
      <c r="AD41" s="57"/>
      <c r="AE41" s="57"/>
      <c r="AF41" s="57"/>
      <c r="AG41" s="57"/>
      <c r="AH41" s="57"/>
      <c r="AI41" s="57"/>
      <c r="AJ41" s="57"/>
      <c r="AK41" s="57"/>
      <c r="AL41" s="57"/>
      <c r="AM41" s="57"/>
      <c r="AN41" s="57"/>
      <c r="AO41" s="57"/>
      <c r="AP41" s="57"/>
      <c r="AQ41" s="57"/>
      <c r="AR41" s="57"/>
      <c r="AS41" s="57"/>
    </row>
    <row r="42" ht="27.0" customHeight="1">
      <c r="A42" s="52">
        <v>24.0</v>
      </c>
      <c r="B42" s="62" t="s">
        <v>59</v>
      </c>
      <c r="C42" s="62">
        <v>94.0</v>
      </c>
      <c r="D42" s="62">
        <v>190.0</v>
      </c>
      <c r="E42" s="62">
        <v>158.0</v>
      </c>
      <c r="F42" s="62">
        <f t="shared" si="5"/>
        <v>0</v>
      </c>
      <c r="G42" s="62">
        <f t="shared" si="6"/>
        <v>70.547</v>
      </c>
      <c r="H42" s="63">
        <f t="shared" si="7"/>
        <v>70.547</v>
      </c>
      <c r="I42" s="62">
        <v>1.0</v>
      </c>
      <c r="J42" s="66">
        <f t="shared" si="8"/>
        <v>70.547</v>
      </c>
      <c r="K42" s="57"/>
      <c r="L42" s="31"/>
      <c r="M42" s="67"/>
      <c r="N42" s="67"/>
      <c r="O42" s="57"/>
      <c r="P42" s="57"/>
      <c r="Q42" s="59">
        <v>25.0</v>
      </c>
      <c r="R42" s="58">
        <f t="shared" si="9"/>
        <v>1.58</v>
      </c>
      <c r="S42" s="52">
        <f t="shared" si="10"/>
        <v>1</v>
      </c>
      <c r="T42" s="52">
        <f t="shared" si="11"/>
        <v>1.58</v>
      </c>
      <c r="U42" s="60">
        <f t="shared" si="12"/>
        <v>70.547</v>
      </c>
      <c r="V42" s="58">
        <f t="shared" ref="V42:W42" si="40">C42/100</f>
        <v>0.94</v>
      </c>
      <c r="W42" s="58">
        <f t="shared" si="40"/>
        <v>1.9</v>
      </c>
      <c r="X42" s="58">
        <f t="shared" si="14"/>
        <v>1.58</v>
      </c>
      <c r="Y42" s="61">
        <f t="shared" si="15"/>
        <v>2.82188</v>
      </c>
      <c r="Z42" s="57"/>
      <c r="AA42" s="57"/>
      <c r="AB42" s="57"/>
      <c r="AC42" s="57"/>
      <c r="AD42" s="57"/>
      <c r="AE42" s="57"/>
      <c r="AF42" s="57"/>
      <c r="AG42" s="57"/>
      <c r="AH42" s="57"/>
      <c r="AI42" s="57"/>
      <c r="AJ42" s="57"/>
      <c r="AK42" s="57"/>
      <c r="AL42" s="57"/>
      <c r="AM42" s="57"/>
      <c r="AN42" s="57"/>
      <c r="AO42" s="57"/>
      <c r="AP42" s="57"/>
      <c r="AQ42" s="57"/>
      <c r="AR42" s="57"/>
      <c r="AS42" s="57"/>
    </row>
    <row r="43" ht="27.0" customHeight="1">
      <c r="A43" s="52">
        <v>25.0</v>
      </c>
      <c r="B43" s="62" t="s">
        <v>59</v>
      </c>
      <c r="C43" s="62">
        <v>100.0</v>
      </c>
      <c r="D43" s="62">
        <v>190.0</v>
      </c>
      <c r="E43" s="62">
        <v>158.0</v>
      </c>
      <c r="F43" s="62">
        <f t="shared" si="5"/>
        <v>0</v>
      </c>
      <c r="G43" s="62">
        <f t="shared" si="6"/>
        <v>75.05</v>
      </c>
      <c r="H43" s="63">
        <f t="shared" si="7"/>
        <v>75.05</v>
      </c>
      <c r="I43" s="62">
        <v>1.0</v>
      </c>
      <c r="J43" s="66">
        <f t="shared" si="8"/>
        <v>75.05</v>
      </c>
      <c r="K43" s="57"/>
      <c r="L43" s="31"/>
      <c r="M43" s="67"/>
      <c r="N43" s="67"/>
      <c r="O43" s="57"/>
      <c r="P43" s="57"/>
      <c r="Q43" s="59">
        <v>25.0</v>
      </c>
      <c r="R43" s="58">
        <f t="shared" si="9"/>
        <v>1.58</v>
      </c>
      <c r="S43" s="52">
        <f t="shared" si="10"/>
        <v>1</v>
      </c>
      <c r="T43" s="52">
        <f t="shared" si="11"/>
        <v>1.58</v>
      </c>
      <c r="U43" s="60">
        <f t="shared" si="12"/>
        <v>75.05</v>
      </c>
      <c r="V43" s="58">
        <f t="shared" ref="V43:W43" si="41">C43/100</f>
        <v>1</v>
      </c>
      <c r="W43" s="58">
        <f t="shared" si="41"/>
        <v>1.9</v>
      </c>
      <c r="X43" s="58">
        <f t="shared" si="14"/>
        <v>1.58</v>
      </c>
      <c r="Y43" s="61">
        <f t="shared" si="15"/>
        <v>3.002</v>
      </c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</row>
    <row r="44" ht="27.0" customHeight="1">
      <c r="A44" s="52">
        <v>26.0</v>
      </c>
      <c r="B44" s="62" t="s">
        <v>59</v>
      </c>
      <c r="C44" s="62">
        <v>101.0</v>
      </c>
      <c r="D44" s="62">
        <v>190.0</v>
      </c>
      <c r="E44" s="62">
        <v>160.0</v>
      </c>
      <c r="F44" s="62">
        <f t="shared" si="5"/>
        <v>0</v>
      </c>
      <c r="G44" s="62">
        <f t="shared" si="6"/>
        <v>76.76</v>
      </c>
      <c r="H44" s="63">
        <f t="shared" si="7"/>
        <v>76.76</v>
      </c>
      <c r="I44" s="62">
        <v>1.0</v>
      </c>
      <c r="J44" s="66">
        <f t="shared" si="8"/>
        <v>76.76</v>
      </c>
      <c r="K44" s="57"/>
      <c r="L44" s="31"/>
      <c r="M44" s="67"/>
      <c r="N44" s="67"/>
      <c r="O44" s="57"/>
      <c r="P44" s="57"/>
      <c r="Q44" s="59">
        <v>25.0</v>
      </c>
      <c r="R44" s="58">
        <f t="shared" si="9"/>
        <v>1.6</v>
      </c>
      <c r="S44" s="52">
        <f t="shared" si="10"/>
        <v>1</v>
      </c>
      <c r="T44" s="52">
        <f t="shared" si="11"/>
        <v>1.6</v>
      </c>
      <c r="U44" s="60">
        <f t="shared" si="12"/>
        <v>76.76</v>
      </c>
      <c r="V44" s="58">
        <f t="shared" ref="V44:W44" si="42">C44/100</f>
        <v>1.01</v>
      </c>
      <c r="W44" s="58">
        <f t="shared" si="42"/>
        <v>1.9</v>
      </c>
      <c r="X44" s="58">
        <f t="shared" si="14"/>
        <v>1.6</v>
      </c>
      <c r="Y44" s="61">
        <f t="shared" si="15"/>
        <v>3.0704</v>
      </c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</row>
    <row r="45" ht="27.0" customHeight="1">
      <c r="A45" s="52">
        <v>27.0</v>
      </c>
      <c r="B45" s="62" t="s">
        <v>59</v>
      </c>
      <c r="C45" s="62">
        <v>102.0</v>
      </c>
      <c r="D45" s="62">
        <v>190.0</v>
      </c>
      <c r="E45" s="62">
        <v>192.0</v>
      </c>
      <c r="F45" s="62">
        <f t="shared" si="5"/>
        <v>0</v>
      </c>
      <c r="G45" s="62">
        <f t="shared" si="6"/>
        <v>93.024</v>
      </c>
      <c r="H45" s="63">
        <f t="shared" si="7"/>
        <v>93.024</v>
      </c>
      <c r="I45" s="62">
        <v>4.0</v>
      </c>
      <c r="J45" s="66">
        <f t="shared" si="8"/>
        <v>372.096</v>
      </c>
      <c r="K45" s="57"/>
      <c r="L45" s="31"/>
      <c r="M45" s="67"/>
      <c r="N45" s="67"/>
      <c r="O45" s="57"/>
      <c r="P45" s="57"/>
      <c r="Q45" s="59">
        <v>25.0</v>
      </c>
      <c r="R45" s="58">
        <f t="shared" si="9"/>
        <v>1.92</v>
      </c>
      <c r="S45" s="52">
        <f t="shared" si="10"/>
        <v>4</v>
      </c>
      <c r="T45" s="52">
        <f t="shared" si="11"/>
        <v>7.68</v>
      </c>
      <c r="U45" s="60">
        <f t="shared" si="12"/>
        <v>93.024</v>
      </c>
      <c r="V45" s="58">
        <f t="shared" ref="V45:W45" si="43">C45/100</f>
        <v>1.02</v>
      </c>
      <c r="W45" s="58">
        <f t="shared" si="43"/>
        <v>1.9</v>
      </c>
      <c r="X45" s="58">
        <f t="shared" si="14"/>
        <v>7.68</v>
      </c>
      <c r="Y45" s="61">
        <f t="shared" si="15"/>
        <v>14.88384</v>
      </c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</row>
    <row r="46" ht="27.0" customHeight="1">
      <c r="A46" s="52">
        <v>28.0</v>
      </c>
      <c r="B46" s="62" t="s">
        <v>59</v>
      </c>
      <c r="C46" s="62">
        <v>102.0</v>
      </c>
      <c r="D46" s="62">
        <v>190.0</v>
      </c>
      <c r="E46" s="62">
        <v>190.0</v>
      </c>
      <c r="F46" s="62">
        <f t="shared" si="5"/>
        <v>0</v>
      </c>
      <c r="G46" s="62">
        <f t="shared" si="6"/>
        <v>92.055</v>
      </c>
      <c r="H46" s="63">
        <f t="shared" si="7"/>
        <v>92.055</v>
      </c>
      <c r="I46" s="62">
        <v>1.0</v>
      </c>
      <c r="J46" s="68">
        <f t="shared" si="8"/>
        <v>92.055</v>
      </c>
      <c r="K46" s="1"/>
      <c r="L46" s="69"/>
      <c r="M46" s="70"/>
      <c r="N46" s="70"/>
      <c r="O46" s="1"/>
      <c r="P46" s="1"/>
      <c r="Q46" s="59">
        <v>25.0</v>
      </c>
      <c r="R46" s="58">
        <f t="shared" si="9"/>
        <v>1.9</v>
      </c>
      <c r="S46" s="52">
        <f t="shared" si="10"/>
        <v>1</v>
      </c>
      <c r="T46" s="52">
        <f t="shared" si="11"/>
        <v>1.9</v>
      </c>
      <c r="U46" s="60">
        <f t="shared" si="12"/>
        <v>92.055</v>
      </c>
      <c r="V46" s="58">
        <f t="shared" ref="V46:W46" si="44">C46/100</f>
        <v>1.02</v>
      </c>
      <c r="W46" s="58">
        <f t="shared" si="44"/>
        <v>1.9</v>
      </c>
      <c r="X46" s="58">
        <f t="shared" si="14"/>
        <v>1.9</v>
      </c>
      <c r="Y46" s="61">
        <f t="shared" si="15"/>
        <v>3.6822</v>
      </c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</row>
    <row r="47" ht="27.0" customHeight="1">
      <c r="A47" s="52">
        <v>29.0</v>
      </c>
      <c r="B47" s="62" t="s">
        <v>59</v>
      </c>
      <c r="C47" s="62">
        <v>102.0</v>
      </c>
      <c r="D47" s="62">
        <v>190.0</v>
      </c>
      <c r="E47" s="62">
        <v>193.0</v>
      </c>
      <c r="F47" s="62">
        <f t="shared" si="5"/>
        <v>0</v>
      </c>
      <c r="G47" s="62">
        <f t="shared" si="6"/>
        <v>93.5085</v>
      </c>
      <c r="H47" s="63">
        <f t="shared" si="7"/>
        <v>93.5085</v>
      </c>
      <c r="I47" s="62">
        <v>2.0</v>
      </c>
      <c r="J47" s="68">
        <f t="shared" si="8"/>
        <v>187.017</v>
      </c>
      <c r="K47" s="1"/>
      <c r="L47" s="69"/>
      <c r="M47" s="70"/>
      <c r="N47" s="70"/>
      <c r="O47" s="1"/>
      <c r="P47" s="1"/>
      <c r="Q47" s="59">
        <v>25.0</v>
      </c>
      <c r="R47" s="58">
        <f t="shared" si="9"/>
        <v>1.93</v>
      </c>
      <c r="S47" s="52">
        <f t="shared" si="10"/>
        <v>2</v>
      </c>
      <c r="T47" s="52">
        <f t="shared" si="11"/>
        <v>3.86</v>
      </c>
      <c r="U47" s="60">
        <f t="shared" si="12"/>
        <v>93.5085</v>
      </c>
      <c r="V47" s="58">
        <f t="shared" ref="V47:W47" si="45">C47/100</f>
        <v>1.02</v>
      </c>
      <c r="W47" s="58">
        <f t="shared" si="45"/>
        <v>1.9</v>
      </c>
      <c r="X47" s="58">
        <f t="shared" si="14"/>
        <v>3.86</v>
      </c>
      <c r="Y47" s="61">
        <f t="shared" si="15"/>
        <v>7.48068</v>
      </c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</row>
    <row r="48" ht="27.0" customHeight="1">
      <c r="A48" s="52">
        <v>30.0</v>
      </c>
      <c r="B48" s="62" t="s">
        <v>59</v>
      </c>
      <c r="C48" s="62">
        <v>100.0</v>
      </c>
      <c r="D48" s="62">
        <v>190.0</v>
      </c>
      <c r="E48" s="62">
        <v>159.0</v>
      </c>
      <c r="F48" s="62">
        <f t="shared" si="5"/>
        <v>0</v>
      </c>
      <c r="G48" s="62">
        <f t="shared" si="6"/>
        <v>75.525</v>
      </c>
      <c r="H48" s="63">
        <f t="shared" si="7"/>
        <v>75.525</v>
      </c>
      <c r="I48" s="62">
        <v>1.0</v>
      </c>
      <c r="J48" s="68">
        <f t="shared" si="8"/>
        <v>75.525</v>
      </c>
      <c r="K48" s="1"/>
      <c r="L48" s="69"/>
      <c r="M48" s="70"/>
      <c r="N48" s="70"/>
      <c r="O48" s="1"/>
      <c r="P48" s="1"/>
      <c r="Q48" s="59">
        <v>25.0</v>
      </c>
      <c r="R48" s="58">
        <f t="shared" si="9"/>
        <v>1.59</v>
      </c>
      <c r="S48" s="52">
        <f t="shared" si="10"/>
        <v>1</v>
      </c>
      <c r="T48" s="52">
        <f t="shared" si="11"/>
        <v>1.59</v>
      </c>
      <c r="U48" s="60">
        <f t="shared" si="12"/>
        <v>75.525</v>
      </c>
      <c r="V48" s="58">
        <f t="shared" ref="V48:W48" si="46">C48/100</f>
        <v>1</v>
      </c>
      <c r="W48" s="58">
        <f t="shared" si="46"/>
        <v>1.9</v>
      </c>
      <c r="X48" s="58">
        <f t="shared" si="14"/>
        <v>1.59</v>
      </c>
      <c r="Y48" s="61">
        <f t="shared" si="15"/>
        <v>3.021</v>
      </c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</row>
    <row r="49" ht="27.0" customHeight="1">
      <c r="A49" s="52">
        <v>31.0</v>
      </c>
      <c r="B49" s="62" t="s">
        <v>59</v>
      </c>
      <c r="C49" s="62">
        <v>101.0</v>
      </c>
      <c r="D49" s="62">
        <v>190.0</v>
      </c>
      <c r="E49" s="62">
        <v>158.0</v>
      </c>
      <c r="F49" s="62">
        <f t="shared" si="5"/>
        <v>0</v>
      </c>
      <c r="G49" s="62">
        <f t="shared" si="6"/>
        <v>75.8005</v>
      </c>
      <c r="H49" s="63">
        <f t="shared" si="7"/>
        <v>75.8005</v>
      </c>
      <c r="I49" s="62">
        <v>1.0</v>
      </c>
      <c r="J49" s="68">
        <f t="shared" si="8"/>
        <v>75.8005</v>
      </c>
      <c r="K49" s="1"/>
      <c r="L49" s="69"/>
      <c r="M49" s="70"/>
      <c r="N49" s="70"/>
      <c r="O49" s="1"/>
      <c r="P49" s="1"/>
      <c r="Q49" s="59">
        <v>25.0</v>
      </c>
      <c r="R49" s="58">
        <f t="shared" si="9"/>
        <v>1.58</v>
      </c>
      <c r="S49" s="52">
        <f t="shared" si="10"/>
        <v>1</v>
      </c>
      <c r="T49" s="52">
        <f t="shared" si="11"/>
        <v>1.58</v>
      </c>
      <c r="U49" s="60">
        <f t="shared" si="12"/>
        <v>75.8005</v>
      </c>
      <c r="V49" s="58">
        <f t="shared" ref="V49:W49" si="47">C49/100</f>
        <v>1.01</v>
      </c>
      <c r="W49" s="58">
        <f t="shared" si="47"/>
        <v>1.9</v>
      </c>
      <c r="X49" s="58">
        <f t="shared" si="14"/>
        <v>1.58</v>
      </c>
      <c r="Y49" s="61">
        <f t="shared" si="15"/>
        <v>3.03202</v>
      </c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</row>
    <row r="50" ht="27.0" customHeight="1">
      <c r="A50" s="52">
        <v>32.0</v>
      </c>
      <c r="B50" s="62" t="s">
        <v>59</v>
      </c>
      <c r="C50" s="62">
        <v>101.0</v>
      </c>
      <c r="D50" s="62">
        <v>190.0</v>
      </c>
      <c r="E50" s="62">
        <v>193.0</v>
      </c>
      <c r="F50" s="62">
        <f t="shared" si="5"/>
        <v>0</v>
      </c>
      <c r="G50" s="62">
        <f t="shared" si="6"/>
        <v>92.59175</v>
      </c>
      <c r="H50" s="63">
        <f t="shared" si="7"/>
        <v>92.59175</v>
      </c>
      <c r="I50" s="62">
        <v>1.0</v>
      </c>
      <c r="J50" s="68">
        <f t="shared" si="8"/>
        <v>92.59175</v>
      </c>
      <c r="K50" s="1"/>
      <c r="L50" s="69"/>
      <c r="M50" s="70"/>
      <c r="N50" s="70"/>
      <c r="O50" s="1"/>
      <c r="P50" s="1"/>
      <c r="Q50" s="59">
        <v>25.0</v>
      </c>
      <c r="R50" s="58">
        <f t="shared" si="9"/>
        <v>1.93</v>
      </c>
      <c r="S50" s="52">
        <f t="shared" si="10"/>
        <v>1</v>
      </c>
      <c r="T50" s="52">
        <f t="shared" si="11"/>
        <v>1.93</v>
      </c>
      <c r="U50" s="60">
        <f t="shared" si="12"/>
        <v>92.59175</v>
      </c>
      <c r="V50" s="58">
        <f t="shared" ref="V50:W50" si="48">C50/100</f>
        <v>1.01</v>
      </c>
      <c r="W50" s="58">
        <f t="shared" si="48"/>
        <v>1.9</v>
      </c>
      <c r="X50" s="58">
        <f t="shared" si="14"/>
        <v>1.93</v>
      </c>
      <c r="Y50" s="61">
        <f t="shared" si="15"/>
        <v>3.70367</v>
      </c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</row>
    <row r="51" ht="27.0" customHeight="1">
      <c r="A51" s="52">
        <v>33.0</v>
      </c>
      <c r="B51" s="62" t="s">
        <v>59</v>
      </c>
      <c r="C51" s="62">
        <v>103.0</v>
      </c>
      <c r="D51" s="62">
        <v>190.0</v>
      </c>
      <c r="E51" s="62">
        <v>192.0</v>
      </c>
      <c r="F51" s="62">
        <f t="shared" si="5"/>
        <v>0</v>
      </c>
      <c r="G51" s="62">
        <f t="shared" si="6"/>
        <v>93.936</v>
      </c>
      <c r="H51" s="63">
        <f t="shared" si="7"/>
        <v>93.936</v>
      </c>
      <c r="I51" s="62">
        <v>4.0</v>
      </c>
      <c r="J51" s="68">
        <f t="shared" si="8"/>
        <v>375.744</v>
      </c>
      <c r="K51" s="1"/>
      <c r="L51" s="69"/>
      <c r="M51" s="70"/>
      <c r="N51" s="70"/>
      <c r="O51" s="1"/>
      <c r="P51" s="1"/>
      <c r="Q51" s="59">
        <v>25.0</v>
      </c>
      <c r="R51" s="58">
        <f t="shared" si="9"/>
        <v>1.92</v>
      </c>
      <c r="S51" s="52">
        <f t="shared" si="10"/>
        <v>4</v>
      </c>
      <c r="T51" s="52">
        <f t="shared" si="11"/>
        <v>7.68</v>
      </c>
      <c r="U51" s="60">
        <f t="shared" si="12"/>
        <v>93.936</v>
      </c>
      <c r="V51" s="58">
        <f t="shared" ref="V51:W51" si="49">C51/100</f>
        <v>1.03</v>
      </c>
      <c r="W51" s="58">
        <f t="shared" si="49"/>
        <v>1.9</v>
      </c>
      <c r="X51" s="58">
        <f t="shared" si="14"/>
        <v>7.68</v>
      </c>
      <c r="Y51" s="61">
        <f t="shared" si="15"/>
        <v>15.02976</v>
      </c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</row>
    <row r="52" ht="27.0" customHeight="1">
      <c r="A52" s="52">
        <v>34.0</v>
      </c>
      <c r="B52" s="62" t="s">
        <v>59</v>
      </c>
      <c r="C52" s="62">
        <v>103.0</v>
      </c>
      <c r="D52" s="62">
        <v>190.0</v>
      </c>
      <c r="E52" s="62">
        <v>193.0</v>
      </c>
      <c r="F52" s="62">
        <f t="shared" si="5"/>
        <v>0</v>
      </c>
      <c r="G52" s="62">
        <f t="shared" si="6"/>
        <v>94.42525</v>
      </c>
      <c r="H52" s="63">
        <f t="shared" si="7"/>
        <v>94.42525</v>
      </c>
      <c r="I52" s="62">
        <v>3.0</v>
      </c>
      <c r="J52" s="68">
        <f t="shared" si="8"/>
        <v>283.27575</v>
      </c>
      <c r="K52" s="1"/>
      <c r="L52" s="69"/>
      <c r="M52" s="70"/>
      <c r="N52" s="70"/>
      <c r="O52" s="1"/>
      <c r="P52" s="1"/>
      <c r="Q52" s="59">
        <v>25.0</v>
      </c>
      <c r="R52" s="58">
        <f t="shared" si="9"/>
        <v>1.93</v>
      </c>
      <c r="S52" s="52">
        <f t="shared" si="10"/>
        <v>3</v>
      </c>
      <c r="T52" s="52">
        <f t="shared" si="11"/>
        <v>5.79</v>
      </c>
      <c r="U52" s="60">
        <f t="shared" si="12"/>
        <v>94.42525</v>
      </c>
      <c r="V52" s="58">
        <f t="shared" ref="V52:W52" si="50">C52/100</f>
        <v>1.03</v>
      </c>
      <c r="W52" s="58">
        <f t="shared" si="50"/>
        <v>1.9</v>
      </c>
      <c r="X52" s="58">
        <f t="shared" si="14"/>
        <v>5.79</v>
      </c>
      <c r="Y52" s="61">
        <f t="shared" si="15"/>
        <v>11.33103</v>
      </c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</row>
    <row r="53" ht="27.0" customHeight="1">
      <c r="A53" s="52">
        <v>35.0</v>
      </c>
      <c r="B53" s="62" t="s">
        <v>59</v>
      </c>
      <c r="C53" s="62">
        <v>102.0</v>
      </c>
      <c r="D53" s="62">
        <v>190.0</v>
      </c>
      <c r="E53" s="62">
        <v>194.0</v>
      </c>
      <c r="F53" s="62">
        <f t="shared" si="5"/>
        <v>0</v>
      </c>
      <c r="G53" s="62">
        <f t="shared" si="6"/>
        <v>93.993</v>
      </c>
      <c r="H53" s="63">
        <f t="shared" si="7"/>
        <v>93.993</v>
      </c>
      <c r="I53" s="62">
        <v>1.0</v>
      </c>
      <c r="J53" s="68">
        <f t="shared" si="8"/>
        <v>93.993</v>
      </c>
      <c r="K53" s="1"/>
      <c r="L53" s="69"/>
      <c r="M53" s="70"/>
      <c r="N53" s="70"/>
      <c r="O53" s="1"/>
      <c r="P53" s="1"/>
      <c r="Q53" s="59">
        <v>25.0</v>
      </c>
      <c r="R53" s="58">
        <f t="shared" si="9"/>
        <v>1.94</v>
      </c>
      <c r="S53" s="52">
        <f t="shared" si="10"/>
        <v>1</v>
      </c>
      <c r="T53" s="52">
        <f t="shared" si="11"/>
        <v>1.94</v>
      </c>
      <c r="U53" s="60">
        <f t="shared" si="12"/>
        <v>93.993</v>
      </c>
      <c r="V53" s="58">
        <f t="shared" ref="V53:W53" si="51">C53/100</f>
        <v>1.02</v>
      </c>
      <c r="W53" s="58">
        <f t="shared" si="51"/>
        <v>1.9</v>
      </c>
      <c r="X53" s="58">
        <f t="shared" si="14"/>
        <v>1.94</v>
      </c>
      <c r="Y53" s="61">
        <f t="shared" si="15"/>
        <v>3.75972</v>
      </c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</row>
    <row r="54" ht="27.0" customHeight="1">
      <c r="A54" s="52">
        <v>36.0</v>
      </c>
      <c r="B54" s="62" t="s">
        <v>59</v>
      </c>
      <c r="C54" s="62">
        <v>100.0</v>
      </c>
      <c r="D54" s="62">
        <v>190.0</v>
      </c>
      <c r="E54" s="62">
        <v>193.0</v>
      </c>
      <c r="F54" s="62">
        <f t="shared" si="5"/>
        <v>0</v>
      </c>
      <c r="G54" s="62">
        <f t="shared" si="6"/>
        <v>91.675</v>
      </c>
      <c r="H54" s="63">
        <f t="shared" si="7"/>
        <v>91.675</v>
      </c>
      <c r="I54" s="62">
        <v>2.0</v>
      </c>
      <c r="J54" s="68">
        <f t="shared" si="8"/>
        <v>183.35</v>
      </c>
      <c r="K54" s="1"/>
      <c r="L54" s="69"/>
      <c r="M54" s="70"/>
      <c r="N54" s="70"/>
      <c r="O54" s="1"/>
      <c r="P54" s="1"/>
      <c r="Q54" s="59">
        <v>25.0</v>
      </c>
      <c r="R54" s="58">
        <f t="shared" si="9"/>
        <v>1.93</v>
      </c>
      <c r="S54" s="52">
        <f t="shared" si="10"/>
        <v>2</v>
      </c>
      <c r="T54" s="52">
        <f t="shared" si="11"/>
        <v>3.86</v>
      </c>
      <c r="U54" s="60">
        <f t="shared" si="12"/>
        <v>91.675</v>
      </c>
      <c r="V54" s="58">
        <f t="shared" ref="V54:W54" si="52">C54/100</f>
        <v>1</v>
      </c>
      <c r="W54" s="58">
        <f t="shared" si="52"/>
        <v>1.9</v>
      </c>
      <c r="X54" s="58">
        <f t="shared" si="14"/>
        <v>3.86</v>
      </c>
      <c r="Y54" s="61">
        <f t="shared" si="15"/>
        <v>7.334</v>
      </c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</row>
    <row r="55" ht="27.0" customHeight="1">
      <c r="A55" s="52">
        <v>37.0</v>
      </c>
      <c r="B55" s="62" t="s">
        <v>59</v>
      </c>
      <c r="C55" s="62">
        <v>94.0</v>
      </c>
      <c r="D55" s="62">
        <v>190.0</v>
      </c>
      <c r="E55" s="62">
        <v>194.0</v>
      </c>
      <c r="F55" s="62">
        <f t="shared" si="5"/>
        <v>0</v>
      </c>
      <c r="G55" s="62">
        <f t="shared" si="6"/>
        <v>86.621</v>
      </c>
      <c r="H55" s="63">
        <f t="shared" si="7"/>
        <v>86.621</v>
      </c>
      <c r="I55" s="62">
        <v>1.0</v>
      </c>
      <c r="J55" s="68">
        <f t="shared" si="8"/>
        <v>86.621</v>
      </c>
      <c r="K55" s="1"/>
      <c r="L55" s="69"/>
      <c r="M55" s="70"/>
      <c r="N55" s="70"/>
      <c r="O55" s="1"/>
      <c r="P55" s="1"/>
      <c r="Q55" s="59">
        <v>25.0</v>
      </c>
      <c r="R55" s="58">
        <f t="shared" si="9"/>
        <v>1.94</v>
      </c>
      <c r="S55" s="52">
        <f t="shared" si="10"/>
        <v>1</v>
      </c>
      <c r="T55" s="52">
        <f t="shared" si="11"/>
        <v>1.94</v>
      </c>
      <c r="U55" s="60">
        <f t="shared" si="12"/>
        <v>86.621</v>
      </c>
      <c r="V55" s="58">
        <f t="shared" ref="V55:W55" si="53">C55/100</f>
        <v>0.94</v>
      </c>
      <c r="W55" s="58">
        <f t="shared" si="53"/>
        <v>1.9</v>
      </c>
      <c r="X55" s="58">
        <f t="shared" si="14"/>
        <v>1.94</v>
      </c>
      <c r="Y55" s="61">
        <f t="shared" si="15"/>
        <v>3.46484</v>
      </c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</row>
    <row r="56" ht="27.0" customHeight="1">
      <c r="A56" s="52">
        <v>38.0</v>
      </c>
      <c r="B56" s="62" t="s">
        <v>59</v>
      </c>
      <c r="C56" s="62">
        <v>102.0</v>
      </c>
      <c r="D56" s="62">
        <v>190.0</v>
      </c>
      <c r="E56" s="62">
        <v>158.0</v>
      </c>
      <c r="F56" s="62">
        <f t="shared" si="5"/>
        <v>0</v>
      </c>
      <c r="G56" s="62">
        <f t="shared" si="6"/>
        <v>76.551</v>
      </c>
      <c r="H56" s="63">
        <f t="shared" si="7"/>
        <v>76.551</v>
      </c>
      <c r="I56" s="62">
        <v>1.0</v>
      </c>
      <c r="J56" s="68">
        <f t="shared" si="8"/>
        <v>76.551</v>
      </c>
      <c r="K56" s="1"/>
      <c r="L56" s="69"/>
      <c r="M56" s="70"/>
      <c r="N56" s="70"/>
      <c r="O56" s="1"/>
      <c r="P56" s="1"/>
      <c r="Q56" s="59">
        <v>25.0</v>
      </c>
      <c r="R56" s="58">
        <f t="shared" si="9"/>
        <v>1.58</v>
      </c>
      <c r="S56" s="52">
        <f t="shared" si="10"/>
        <v>1</v>
      </c>
      <c r="T56" s="52">
        <f t="shared" si="11"/>
        <v>1.58</v>
      </c>
      <c r="U56" s="60">
        <f t="shared" si="12"/>
        <v>76.551</v>
      </c>
      <c r="V56" s="58">
        <f t="shared" ref="V56:W56" si="54">C56/100</f>
        <v>1.02</v>
      </c>
      <c r="W56" s="58">
        <f t="shared" si="54"/>
        <v>1.9</v>
      </c>
      <c r="X56" s="58">
        <f t="shared" si="14"/>
        <v>1.58</v>
      </c>
      <c r="Y56" s="61">
        <f t="shared" si="15"/>
        <v>3.06204</v>
      </c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</row>
    <row r="57" ht="27.0" customHeight="1">
      <c r="A57" s="52">
        <v>39.0</v>
      </c>
      <c r="B57" s="62" t="s">
        <v>59</v>
      </c>
      <c r="C57" s="62">
        <v>73.0</v>
      </c>
      <c r="D57" s="62">
        <v>190.0</v>
      </c>
      <c r="E57" s="62">
        <v>194.0</v>
      </c>
      <c r="F57" s="62">
        <f t="shared" si="5"/>
        <v>0</v>
      </c>
      <c r="G57" s="62">
        <f t="shared" si="6"/>
        <v>67.2695</v>
      </c>
      <c r="H57" s="63">
        <f t="shared" si="7"/>
        <v>67.2695</v>
      </c>
      <c r="I57" s="62">
        <v>1.0</v>
      </c>
      <c r="J57" s="68">
        <f t="shared" si="8"/>
        <v>67.2695</v>
      </c>
      <c r="K57" s="1"/>
      <c r="L57" s="69"/>
      <c r="M57" s="70"/>
      <c r="N57" s="70"/>
      <c r="O57" s="1"/>
      <c r="P57" s="1"/>
      <c r="Q57" s="59">
        <v>25.0</v>
      </c>
      <c r="R57" s="58">
        <f t="shared" si="9"/>
        <v>1.94</v>
      </c>
      <c r="S57" s="52">
        <f t="shared" si="10"/>
        <v>1</v>
      </c>
      <c r="T57" s="52">
        <f t="shared" si="11"/>
        <v>1.94</v>
      </c>
      <c r="U57" s="60">
        <f t="shared" si="12"/>
        <v>67.2695</v>
      </c>
      <c r="V57" s="58">
        <f t="shared" ref="V57:W57" si="55">C57/100</f>
        <v>0.73</v>
      </c>
      <c r="W57" s="58">
        <f t="shared" si="55"/>
        <v>1.9</v>
      </c>
      <c r="X57" s="58">
        <f t="shared" si="14"/>
        <v>1.94</v>
      </c>
      <c r="Y57" s="61">
        <f t="shared" si="15"/>
        <v>2.69078</v>
      </c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</row>
    <row r="58" ht="27.0" customHeight="1">
      <c r="A58" s="52">
        <v>40.0</v>
      </c>
      <c r="B58" s="53" t="s">
        <v>57</v>
      </c>
      <c r="C58" s="54">
        <v>88.0</v>
      </c>
      <c r="D58" s="54">
        <v>194.0</v>
      </c>
      <c r="E58" s="54">
        <v>196.0</v>
      </c>
      <c r="F58" s="54">
        <f t="shared" si="5"/>
        <v>0.8</v>
      </c>
      <c r="G58" s="54">
        <f t="shared" si="6"/>
        <v>76.960576</v>
      </c>
      <c r="H58" s="55">
        <f t="shared" si="7"/>
        <v>61.5684608</v>
      </c>
      <c r="I58" s="54">
        <v>1.0</v>
      </c>
      <c r="J58" s="68">
        <f t="shared" si="8"/>
        <v>61.5684608</v>
      </c>
      <c r="K58" s="1"/>
      <c r="L58" s="69"/>
      <c r="M58" s="70"/>
      <c r="N58" s="70"/>
      <c r="O58" s="1"/>
      <c r="P58" s="1"/>
      <c r="Q58" s="4">
        <v>23.0</v>
      </c>
      <c r="R58" s="58">
        <f t="shared" si="9"/>
        <v>1.96</v>
      </c>
      <c r="S58" s="52">
        <f t="shared" si="10"/>
        <v>1</v>
      </c>
      <c r="T58" s="52">
        <f t="shared" si="11"/>
        <v>1.96</v>
      </c>
      <c r="U58" s="60">
        <f t="shared" si="12"/>
        <v>76.960576</v>
      </c>
      <c r="V58" s="58">
        <f t="shared" ref="V58:W58" si="56">C58/100</f>
        <v>0.88</v>
      </c>
      <c r="W58" s="58">
        <f t="shared" si="56"/>
        <v>1.94</v>
      </c>
      <c r="X58" s="58">
        <f t="shared" si="14"/>
        <v>1.96</v>
      </c>
      <c r="Y58" s="61">
        <f t="shared" si="15"/>
        <v>3.346112</v>
      </c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</row>
    <row r="59" ht="27.0" customHeight="1">
      <c r="A59" s="52">
        <v>41.0</v>
      </c>
      <c r="B59" s="62" t="s">
        <v>55</v>
      </c>
      <c r="C59" s="62">
        <v>100.0</v>
      </c>
      <c r="D59" s="62">
        <v>194.0</v>
      </c>
      <c r="E59" s="62">
        <v>230.0</v>
      </c>
      <c r="F59" s="62">
        <f t="shared" si="5"/>
        <v>0</v>
      </c>
      <c r="G59" s="62">
        <f t="shared" si="6"/>
        <v>102.626</v>
      </c>
      <c r="H59" s="63">
        <f t="shared" si="7"/>
        <v>102.626</v>
      </c>
      <c r="I59" s="62">
        <v>2.0</v>
      </c>
      <c r="J59" s="68">
        <f t="shared" si="8"/>
        <v>205.252</v>
      </c>
      <c r="K59" s="1"/>
      <c r="L59" s="69"/>
      <c r="M59" s="70"/>
      <c r="N59" s="70"/>
      <c r="O59" s="1"/>
      <c r="P59" s="1"/>
      <c r="Q59" s="4">
        <v>23.0</v>
      </c>
      <c r="R59" s="58">
        <f t="shared" si="9"/>
        <v>2.3</v>
      </c>
      <c r="S59" s="52">
        <f t="shared" si="10"/>
        <v>2</v>
      </c>
      <c r="T59" s="52">
        <f t="shared" si="11"/>
        <v>4.6</v>
      </c>
      <c r="U59" s="60">
        <f t="shared" si="12"/>
        <v>102.626</v>
      </c>
      <c r="V59" s="58">
        <f t="shared" ref="V59:W59" si="57">C59/100</f>
        <v>1</v>
      </c>
      <c r="W59" s="58">
        <f t="shared" si="57"/>
        <v>1.94</v>
      </c>
      <c r="X59" s="58">
        <f t="shared" si="14"/>
        <v>4.6</v>
      </c>
      <c r="Y59" s="61">
        <f t="shared" si="15"/>
        <v>8.924</v>
      </c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</row>
    <row r="60" ht="27.0" customHeight="1">
      <c r="A60" s="52">
        <v>42.0</v>
      </c>
      <c r="B60" s="62" t="s">
        <v>55</v>
      </c>
      <c r="C60" s="62">
        <v>101.0</v>
      </c>
      <c r="D60" s="62">
        <v>194.0</v>
      </c>
      <c r="E60" s="62">
        <v>230.0</v>
      </c>
      <c r="F60" s="62">
        <f t="shared" si="5"/>
        <v>0</v>
      </c>
      <c r="G60" s="62">
        <f t="shared" si="6"/>
        <v>103.65226</v>
      </c>
      <c r="H60" s="63">
        <f t="shared" si="7"/>
        <v>103.65226</v>
      </c>
      <c r="I60" s="62">
        <v>1.0</v>
      </c>
      <c r="J60" s="68">
        <f t="shared" si="8"/>
        <v>103.65226</v>
      </c>
      <c r="K60" s="1"/>
      <c r="L60" s="69"/>
      <c r="M60" s="70"/>
      <c r="N60" s="70"/>
      <c r="O60" s="1"/>
      <c r="P60" s="1"/>
      <c r="Q60" s="4">
        <v>23.0</v>
      </c>
      <c r="R60" s="58">
        <f t="shared" si="9"/>
        <v>2.3</v>
      </c>
      <c r="S60" s="52">
        <f t="shared" si="10"/>
        <v>1</v>
      </c>
      <c r="T60" s="52">
        <f t="shared" si="11"/>
        <v>2.3</v>
      </c>
      <c r="U60" s="60">
        <f t="shared" si="12"/>
        <v>103.65226</v>
      </c>
      <c r="V60" s="58">
        <f t="shared" ref="V60:W60" si="58">C60/100</f>
        <v>1.01</v>
      </c>
      <c r="W60" s="58">
        <f t="shared" si="58"/>
        <v>1.94</v>
      </c>
      <c r="X60" s="58">
        <f t="shared" si="14"/>
        <v>2.3</v>
      </c>
      <c r="Y60" s="61">
        <f t="shared" si="15"/>
        <v>4.50662</v>
      </c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</row>
    <row r="61" ht="27.0" customHeight="1">
      <c r="A61" s="52">
        <v>43.0</v>
      </c>
      <c r="B61" s="62" t="s">
        <v>55</v>
      </c>
      <c r="C61" s="62">
        <v>100.0</v>
      </c>
      <c r="D61" s="62">
        <v>194.0</v>
      </c>
      <c r="E61" s="62">
        <v>230.0</v>
      </c>
      <c r="F61" s="62">
        <f t="shared" si="5"/>
        <v>0</v>
      </c>
      <c r="G61" s="62">
        <f t="shared" si="6"/>
        <v>102.626</v>
      </c>
      <c r="H61" s="63">
        <f t="shared" si="7"/>
        <v>102.626</v>
      </c>
      <c r="I61" s="62">
        <v>6.0</v>
      </c>
      <c r="J61" s="68">
        <f t="shared" si="8"/>
        <v>615.756</v>
      </c>
      <c r="K61" s="1"/>
      <c r="L61" s="69"/>
      <c r="M61" s="70"/>
      <c r="N61" s="70"/>
      <c r="O61" s="1"/>
      <c r="P61" s="1"/>
      <c r="Q61" s="4">
        <v>23.0</v>
      </c>
      <c r="R61" s="58">
        <f t="shared" si="9"/>
        <v>2.3</v>
      </c>
      <c r="S61" s="52">
        <f t="shared" si="10"/>
        <v>6</v>
      </c>
      <c r="T61" s="52">
        <f t="shared" si="11"/>
        <v>13.8</v>
      </c>
      <c r="U61" s="60">
        <f t="shared" si="12"/>
        <v>102.626</v>
      </c>
      <c r="V61" s="58">
        <f t="shared" ref="V61:W61" si="59">C61/100</f>
        <v>1</v>
      </c>
      <c r="W61" s="58">
        <f t="shared" si="59"/>
        <v>1.94</v>
      </c>
      <c r="X61" s="58">
        <f t="shared" si="14"/>
        <v>13.8</v>
      </c>
      <c r="Y61" s="61">
        <f t="shared" si="15"/>
        <v>26.772</v>
      </c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</row>
    <row r="62" ht="27.0" customHeight="1">
      <c r="A62" s="52">
        <v>44.0</v>
      </c>
      <c r="B62" s="62" t="s">
        <v>55</v>
      </c>
      <c r="C62" s="62">
        <v>101.0</v>
      </c>
      <c r="D62" s="62">
        <v>194.0</v>
      </c>
      <c r="E62" s="62">
        <v>230.0</v>
      </c>
      <c r="F62" s="62">
        <f t="shared" si="5"/>
        <v>0</v>
      </c>
      <c r="G62" s="62">
        <f t="shared" si="6"/>
        <v>103.65226</v>
      </c>
      <c r="H62" s="63">
        <f t="shared" si="7"/>
        <v>103.65226</v>
      </c>
      <c r="I62" s="62">
        <v>7.0</v>
      </c>
      <c r="J62" s="68">
        <f t="shared" si="8"/>
        <v>725.56582</v>
      </c>
      <c r="K62" s="1"/>
      <c r="L62" s="69"/>
      <c r="M62" s="70"/>
      <c r="N62" s="70"/>
      <c r="O62" s="1"/>
      <c r="P62" s="1"/>
      <c r="Q62" s="4">
        <v>23.0</v>
      </c>
      <c r="R62" s="58">
        <f t="shared" si="9"/>
        <v>2.3</v>
      </c>
      <c r="S62" s="52">
        <f t="shared" si="10"/>
        <v>7</v>
      </c>
      <c r="T62" s="52">
        <f t="shared" si="11"/>
        <v>16.1</v>
      </c>
      <c r="U62" s="60">
        <f t="shared" si="12"/>
        <v>103.65226</v>
      </c>
      <c r="V62" s="58">
        <f t="shared" ref="V62:W62" si="60">C62/100</f>
        <v>1.01</v>
      </c>
      <c r="W62" s="58">
        <f t="shared" si="60"/>
        <v>1.94</v>
      </c>
      <c r="X62" s="58">
        <f t="shared" si="14"/>
        <v>16.1</v>
      </c>
      <c r="Y62" s="61">
        <f t="shared" si="15"/>
        <v>31.54634</v>
      </c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</row>
    <row r="63" ht="27.0" customHeight="1">
      <c r="A63" s="52">
        <v>45.0</v>
      </c>
      <c r="B63" s="62" t="s">
        <v>55</v>
      </c>
      <c r="C63" s="62">
        <v>99.0</v>
      </c>
      <c r="D63" s="62">
        <v>194.0</v>
      </c>
      <c r="E63" s="62">
        <v>230.0</v>
      </c>
      <c r="F63" s="62">
        <f t="shared" si="5"/>
        <v>0</v>
      </c>
      <c r="G63" s="62">
        <f t="shared" si="6"/>
        <v>101.59974</v>
      </c>
      <c r="H63" s="63">
        <f t="shared" si="7"/>
        <v>101.59974</v>
      </c>
      <c r="I63" s="62">
        <v>2.0</v>
      </c>
      <c r="J63" s="68">
        <f t="shared" si="8"/>
        <v>203.19948</v>
      </c>
      <c r="K63" s="1"/>
      <c r="L63" s="69"/>
      <c r="M63" s="70"/>
      <c r="N63" s="70"/>
      <c r="O63" s="1"/>
      <c r="P63" s="1"/>
      <c r="Q63" s="4">
        <v>23.0</v>
      </c>
      <c r="R63" s="58">
        <f t="shared" si="9"/>
        <v>2.3</v>
      </c>
      <c r="S63" s="52">
        <f t="shared" si="10"/>
        <v>2</v>
      </c>
      <c r="T63" s="52">
        <f t="shared" si="11"/>
        <v>4.6</v>
      </c>
      <c r="U63" s="60">
        <f t="shared" si="12"/>
        <v>101.59974</v>
      </c>
      <c r="V63" s="58">
        <f t="shared" ref="V63:W63" si="61">C63/100</f>
        <v>0.99</v>
      </c>
      <c r="W63" s="58">
        <f t="shared" si="61"/>
        <v>1.94</v>
      </c>
      <c r="X63" s="58">
        <f t="shared" si="14"/>
        <v>4.6</v>
      </c>
      <c r="Y63" s="61">
        <f t="shared" si="15"/>
        <v>8.83476</v>
      </c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</row>
    <row r="64" ht="27.0" customHeight="1">
      <c r="A64" s="52">
        <v>46.0</v>
      </c>
      <c r="B64" s="62" t="s">
        <v>55</v>
      </c>
      <c r="C64" s="62">
        <v>101.0</v>
      </c>
      <c r="D64" s="62">
        <v>194.0</v>
      </c>
      <c r="E64" s="62">
        <v>230.0</v>
      </c>
      <c r="F64" s="62">
        <f t="shared" si="5"/>
        <v>0</v>
      </c>
      <c r="G64" s="62">
        <f t="shared" si="6"/>
        <v>103.65226</v>
      </c>
      <c r="H64" s="63">
        <f t="shared" si="7"/>
        <v>103.65226</v>
      </c>
      <c r="I64" s="62">
        <v>1.0</v>
      </c>
      <c r="J64" s="68">
        <f t="shared" si="8"/>
        <v>103.65226</v>
      </c>
      <c r="K64" s="1"/>
      <c r="L64" s="69"/>
      <c r="M64" s="70"/>
      <c r="N64" s="70"/>
      <c r="O64" s="1"/>
      <c r="P64" s="1"/>
      <c r="Q64" s="4">
        <v>23.0</v>
      </c>
      <c r="R64" s="58">
        <f t="shared" si="9"/>
        <v>2.3</v>
      </c>
      <c r="S64" s="52">
        <f t="shared" si="10"/>
        <v>1</v>
      </c>
      <c r="T64" s="52">
        <f t="shared" si="11"/>
        <v>2.3</v>
      </c>
      <c r="U64" s="60">
        <f t="shared" si="12"/>
        <v>103.65226</v>
      </c>
      <c r="V64" s="58">
        <f t="shared" ref="V64:W64" si="62">C64/100</f>
        <v>1.01</v>
      </c>
      <c r="W64" s="58">
        <f t="shared" si="62"/>
        <v>1.94</v>
      </c>
      <c r="X64" s="58">
        <f t="shared" si="14"/>
        <v>2.3</v>
      </c>
      <c r="Y64" s="61">
        <f t="shared" si="15"/>
        <v>4.50662</v>
      </c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</row>
    <row r="65" ht="27.0" customHeight="1">
      <c r="A65" s="52">
        <v>47.0</v>
      </c>
      <c r="B65" s="62" t="s">
        <v>55</v>
      </c>
      <c r="C65" s="62">
        <v>100.0</v>
      </c>
      <c r="D65" s="62">
        <v>194.0</v>
      </c>
      <c r="E65" s="62">
        <v>270.0</v>
      </c>
      <c r="F65" s="62">
        <f t="shared" si="5"/>
        <v>0</v>
      </c>
      <c r="G65" s="62">
        <f t="shared" si="6"/>
        <v>120.474</v>
      </c>
      <c r="H65" s="63">
        <f t="shared" si="7"/>
        <v>120.474</v>
      </c>
      <c r="I65" s="62">
        <v>1.0</v>
      </c>
      <c r="J65" s="68">
        <f t="shared" si="8"/>
        <v>120.474</v>
      </c>
      <c r="K65" s="1"/>
      <c r="L65" s="69"/>
      <c r="M65" s="70"/>
      <c r="N65" s="70"/>
      <c r="O65" s="1"/>
      <c r="P65" s="1"/>
      <c r="Q65" s="4">
        <v>23.0</v>
      </c>
      <c r="R65" s="58">
        <f t="shared" si="9"/>
        <v>2.7</v>
      </c>
      <c r="S65" s="52">
        <f t="shared" si="10"/>
        <v>1</v>
      </c>
      <c r="T65" s="52">
        <f t="shared" si="11"/>
        <v>2.7</v>
      </c>
      <c r="U65" s="60">
        <f t="shared" si="12"/>
        <v>120.474</v>
      </c>
      <c r="V65" s="58">
        <f t="shared" ref="V65:W65" si="63">C65/100</f>
        <v>1</v>
      </c>
      <c r="W65" s="58">
        <f t="shared" si="63"/>
        <v>1.94</v>
      </c>
      <c r="X65" s="58">
        <f t="shared" si="14"/>
        <v>2.7</v>
      </c>
      <c r="Y65" s="61">
        <f t="shared" si="15"/>
        <v>5.238</v>
      </c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</row>
    <row r="66" ht="27.0" customHeight="1">
      <c r="A66" s="52">
        <v>48.0</v>
      </c>
      <c r="B66" s="62" t="s">
        <v>55</v>
      </c>
      <c r="C66" s="62">
        <v>101.0</v>
      </c>
      <c r="D66" s="62">
        <v>194.0</v>
      </c>
      <c r="E66" s="62">
        <v>260.0</v>
      </c>
      <c r="F66" s="62">
        <f t="shared" si="5"/>
        <v>0</v>
      </c>
      <c r="G66" s="62">
        <f t="shared" si="6"/>
        <v>117.17212</v>
      </c>
      <c r="H66" s="63">
        <f t="shared" si="7"/>
        <v>117.17212</v>
      </c>
      <c r="I66" s="62">
        <v>1.0</v>
      </c>
      <c r="J66" s="68">
        <f t="shared" si="8"/>
        <v>117.17212</v>
      </c>
      <c r="K66" s="1"/>
      <c r="L66" s="69"/>
      <c r="M66" s="70"/>
      <c r="N66" s="70"/>
      <c r="O66" s="1"/>
      <c r="P66" s="1"/>
      <c r="Q66" s="4">
        <v>23.0</v>
      </c>
      <c r="R66" s="58">
        <f t="shared" si="9"/>
        <v>2.6</v>
      </c>
      <c r="S66" s="52">
        <f t="shared" si="10"/>
        <v>1</v>
      </c>
      <c r="T66" s="52">
        <f t="shared" si="11"/>
        <v>2.6</v>
      </c>
      <c r="U66" s="60">
        <f t="shared" si="12"/>
        <v>117.17212</v>
      </c>
      <c r="V66" s="58">
        <f t="shared" ref="V66:W66" si="64">C66/100</f>
        <v>1.01</v>
      </c>
      <c r="W66" s="58">
        <f t="shared" si="64"/>
        <v>1.94</v>
      </c>
      <c r="X66" s="58">
        <f t="shared" si="14"/>
        <v>2.6</v>
      </c>
      <c r="Y66" s="61">
        <f t="shared" si="15"/>
        <v>5.09444</v>
      </c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</row>
    <row r="67" ht="27.0" customHeight="1">
      <c r="A67" s="52">
        <v>49.0</v>
      </c>
      <c r="B67" s="62" t="s">
        <v>55</v>
      </c>
      <c r="C67" s="62">
        <v>102.0</v>
      </c>
      <c r="D67" s="62">
        <v>194.0</v>
      </c>
      <c r="E67" s="62">
        <v>293.0</v>
      </c>
      <c r="F67" s="62">
        <f t="shared" si="5"/>
        <v>0</v>
      </c>
      <c r="G67" s="62">
        <f t="shared" si="6"/>
        <v>133.351332</v>
      </c>
      <c r="H67" s="63">
        <f t="shared" si="7"/>
        <v>133.351332</v>
      </c>
      <c r="I67" s="62">
        <v>1.0</v>
      </c>
      <c r="J67" s="68">
        <f t="shared" si="8"/>
        <v>133.351332</v>
      </c>
      <c r="K67" s="1"/>
      <c r="L67" s="69"/>
      <c r="M67" s="70"/>
      <c r="N67" s="70"/>
      <c r="O67" s="1"/>
      <c r="P67" s="1"/>
      <c r="Q67" s="4">
        <v>23.0</v>
      </c>
      <c r="R67" s="58">
        <f t="shared" si="9"/>
        <v>2.93</v>
      </c>
      <c r="S67" s="52">
        <f t="shared" si="10"/>
        <v>1</v>
      </c>
      <c r="T67" s="52">
        <f t="shared" si="11"/>
        <v>2.93</v>
      </c>
      <c r="U67" s="60">
        <f t="shared" si="12"/>
        <v>133.351332</v>
      </c>
      <c r="V67" s="58">
        <f t="shared" ref="V67:W67" si="65">C67/100</f>
        <v>1.02</v>
      </c>
      <c r="W67" s="58">
        <f t="shared" si="65"/>
        <v>1.94</v>
      </c>
      <c r="X67" s="58">
        <f t="shared" si="14"/>
        <v>2.93</v>
      </c>
      <c r="Y67" s="61">
        <f t="shared" si="15"/>
        <v>5.797884</v>
      </c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</row>
    <row r="68" ht="27.0" customHeight="1">
      <c r="A68" s="52">
        <v>50.0</v>
      </c>
      <c r="B68" s="62" t="s">
        <v>55</v>
      </c>
      <c r="C68" s="62">
        <v>101.0</v>
      </c>
      <c r="D68" s="62">
        <v>194.0</v>
      </c>
      <c r="E68" s="62">
        <v>197.0</v>
      </c>
      <c r="F68" s="62">
        <f t="shared" si="5"/>
        <v>0</v>
      </c>
      <c r="G68" s="62">
        <f t="shared" si="6"/>
        <v>88.780414</v>
      </c>
      <c r="H68" s="63">
        <f t="shared" si="7"/>
        <v>88.780414</v>
      </c>
      <c r="I68" s="62">
        <v>7.0</v>
      </c>
      <c r="J68" s="68">
        <f t="shared" si="8"/>
        <v>621.462898</v>
      </c>
      <c r="K68" s="1"/>
      <c r="L68" s="69"/>
      <c r="M68" s="70"/>
      <c r="N68" s="70"/>
      <c r="O68" s="1"/>
      <c r="P68" s="1"/>
      <c r="Q68" s="4">
        <v>23.0</v>
      </c>
      <c r="R68" s="58">
        <f t="shared" si="9"/>
        <v>1.97</v>
      </c>
      <c r="S68" s="52">
        <f t="shared" si="10"/>
        <v>7</v>
      </c>
      <c r="T68" s="52">
        <f t="shared" si="11"/>
        <v>13.79</v>
      </c>
      <c r="U68" s="60">
        <f t="shared" si="12"/>
        <v>88.780414</v>
      </c>
      <c r="V68" s="58">
        <f t="shared" ref="V68:W68" si="66">C68/100</f>
        <v>1.01</v>
      </c>
      <c r="W68" s="58">
        <f t="shared" si="66"/>
        <v>1.94</v>
      </c>
      <c r="X68" s="58">
        <f t="shared" si="14"/>
        <v>13.79</v>
      </c>
      <c r="Y68" s="61">
        <f t="shared" si="15"/>
        <v>27.020126</v>
      </c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</row>
    <row r="69" ht="27.0" customHeight="1">
      <c r="A69" s="52">
        <v>51.0</v>
      </c>
      <c r="B69" s="62" t="s">
        <v>55</v>
      </c>
      <c r="C69" s="62">
        <v>102.0</v>
      </c>
      <c r="D69" s="62">
        <v>194.0</v>
      </c>
      <c r="E69" s="62">
        <v>197.0</v>
      </c>
      <c r="F69" s="62">
        <f t="shared" si="5"/>
        <v>0</v>
      </c>
      <c r="G69" s="62">
        <f t="shared" si="6"/>
        <v>89.659428</v>
      </c>
      <c r="H69" s="63">
        <f t="shared" si="7"/>
        <v>89.659428</v>
      </c>
      <c r="I69" s="62">
        <v>3.0</v>
      </c>
      <c r="J69" s="68">
        <f t="shared" si="8"/>
        <v>268.978284</v>
      </c>
      <c r="K69" s="1"/>
      <c r="L69" s="69"/>
      <c r="M69" s="70"/>
      <c r="N69" s="70"/>
      <c r="O69" s="1"/>
      <c r="P69" s="1"/>
      <c r="Q69" s="4">
        <v>23.0</v>
      </c>
      <c r="R69" s="58">
        <f t="shared" si="9"/>
        <v>1.97</v>
      </c>
      <c r="S69" s="52">
        <f t="shared" si="10"/>
        <v>3</v>
      </c>
      <c r="T69" s="52">
        <f t="shared" si="11"/>
        <v>5.91</v>
      </c>
      <c r="U69" s="60">
        <f t="shared" si="12"/>
        <v>89.659428</v>
      </c>
      <c r="V69" s="58">
        <f t="shared" ref="V69:W69" si="67">C69/100</f>
        <v>1.02</v>
      </c>
      <c r="W69" s="58">
        <f t="shared" si="67"/>
        <v>1.94</v>
      </c>
      <c r="X69" s="58">
        <f t="shared" si="14"/>
        <v>5.91</v>
      </c>
      <c r="Y69" s="61">
        <f t="shared" si="15"/>
        <v>11.694708</v>
      </c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</row>
    <row r="70" ht="27.0" customHeight="1">
      <c r="A70" s="52">
        <v>52.0</v>
      </c>
      <c r="B70" s="62" t="s">
        <v>55</v>
      </c>
      <c r="C70" s="62">
        <v>98.0</v>
      </c>
      <c r="D70" s="62">
        <v>194.0</v>
      </c>
      <c r="E70" s="62">
        <v>197.0</v>
      </c>
      <c r="F70" s="62">
        <f t="shared" si="5"/>
        <v>0</v>
      </c>
      <c r="G70" s="62">
        <f t="shared" si="6"/>
        <v>86.143372</v>
      </c>
      <c r="H70" s="63">
        <f t="shared" si="7"/>
        <v>86.143372</v>
      </c>
      <c r="I70" s="62">
        <v>1.0</v>
      </c>
      <c r="J70" s="68">
        <f t="shared" si="8"/>
        <v>86.143372</v>
      </c>
      <c r="K70" s="1"/>
      <c r="L70" s="69"/>
      <c r="M70" s="70"/>
      <c r="N70" s="70"/>
      <c r="O70" s="1"/>
      <c r="P70" s="1"/>
      <c r="Q70" s="4">
        <v>23.0</v>
      </c>
      <c r="R70" s="58">
        <f t="shared" si="9"/>
        <v>1.97</v>
      </c>
      <c r="S70" s="52">
        <f t="shared" si="10"/>
        <v>1</v>
      </c>
      <c r="T70" s="52">
        <f t="shared" si="11"/>
        <v>1.97</v>
      </c>
      <c r="U70" s="60">
        <f t="shared" si="12"/>
        <v>86.143372</v>
      </c>
      <c r="V70" s="58">
        <f t="shared" ref="V70:W70" si="68">C70/100</f>
        <v>0.98</v>
      </c>
      <c r="W70" s="58">
        <f t="shared" si="68"/>
        <v>1.94</v>
      </c>
      <c r="X70" s="58">
        <f t="shared" si="14"/>
        <v>1.97</v>
      </c>
      <c r="Y70" s="61">
        <f t="shared" si="15"/>
        <v>3.745364</v>
      </c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</row>
    <row r="71" ht="27.0" customHeight="1">
      <c r="A71" s="52">
        <v>53.0</v>
      </c>
      <c r="B71" s="62" t="s">
        <v>55</v>
      </c>
      <c r="C71" s="62">
        <v>96.0</v>
      </c>
      <c r="D71" s="62">
        <v>194.0</v>
      </c>
      <c r="E71" s="62">
        <v>198.0</v>
      </c>
      <c r="F71" s="62">
        <f t="shared" si="5"/>
        <v>0</v>
      </c>
      <c r="G71" s="62">
        <f t="shared" si="6"/>
        <v>84.813696</v>
      </c>
      <c r="H71" s="63">
        <f t="shared" si="7"/>
        <v>84.813696</v>
      </c>
      <c r="I71" s="62">
        <v>1.0</v>
      </c>
      <c r="J71" s="68">
        <f t="shared" si="8"/>
        <v>84.813696</v>
      </c>
      <c r="K71" s="1"/>
      <c r="L71" s="69"/>
      <c r="M71" s="70"/>
      <c r="N71" s="70"/>
      <c r="O71" s="1"/>
      <c r="P71" s="1"/>
      <c r="Q71" s="4">
        <v>23.0</v>
      </c>
      <c r="R71" s="58">
        <f t="shared" si="9"/>
        <v>1.98</v>
      </c>
      <c r="S71" s="52">
        <f t="shared" si="10"/>
        <v>1</v>
      </c>
      <c r="T71" s="52">
        <f t="shared" si="11"/>
        <v>1.98</v>
      </c>
      <c r="U71" s="60">
        <f t="shared" si="12"/>
        <v>84.813696</v>
      </c>
      <c r="V71" s="58">
        <f t="shared" ref="V71:W71" si="69">C71/100</f>
        <v>0.96</v>
      </c>
      <c r="W71" s="58">
        <f t="shared" si="69"/>
        <v>1.94</v>
      </c>
      <c r="X71" s="58">
        <f t="shared" si="14"/>
        <v>1.98</v>
      </c>
      <c r="Y71" s="61">
        <f t="shared" si="15"/>
        <v>3.687552</v>
      </c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</row>
    <row r="72" ht="27.0" customHeight="1">
      <c r="A72" s="52">
        <v>54.0</v>
      </c>
      <c r="B72" s="62" t="s">
        <v>55</v>
      </c>
      <c r="C72" s="62">
        <v>100.0</v>
      </c>
      <c r="D72" s="62">
        <v>194.0</v>
      </c>
      <c r="E72" s="62">
        <v>218.0</v>
      </c>
      <c r="F72" s="62">
        <f t="shared" si="5"/>
        <v>0</v>
      </c>
      <c r="G72" s="62">
        <f t="shared" si="6"/>
        <v>97.2716</v>
      </c>
      <c r="H72" s="63">
        <f t="shared" si="7"/>
        <v>97.2716</v>
      </c>
      <c r="I72" s="62">
        <v>4.0</v>
      </c>
      <c r="J72" s="68">
        <f t="shared" si="8"/>
        <v>389.0864</v>
      </c>
      <c r="K72" s="1"/>
      <c r="L72" s="69"/>
      <c r="M72" s="70"/>
      <c r="N72" s="70"/>
      <c r="O72" s="1"/>
      <c r="P72" s="1"/>
      <c r="Q72" s="4">
        <v>23.0</v>
      </c>
      <c r="R72" s="58">
        <f t="shared" si="9"/>
        <v>2.18</v>
      </c>
      <c r="S72" s="52">
        <f t="shared" si="10"/>
        <v>4</v>
      </c>
      <c r="T72" s="52">
        <f t="shared" si="11"/>
        <v>8.72</v>
      </c>
      <c r="U72" s="60">
        <f t="shared" si="12"/>
        <v>97.2716</v>
      </c>
      <c r="V72" s="58">
        <f t="shared" ref="V72:W72" si="70">C72/100</f>
        <v>1</v>
      </c>
      <c r="W72" s="58">
        <f t="shared" si="70"/>
        <v>1.94</v>
      </c>
      <c r="X72" s="58">
        <f t="shared" si="14"/>
        <v>8.72</v>
      </c>
      <c r="Y72" s="61">
        <f t="shared" si="15"/>
        <v>16.9168</v>
      </c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</row>
    <row r="73" ht="27.0" customHeight="1">
      <c r="A73" s="52">
        <v>55.0</v>
      </c>
      <c r="B73" s="62" t="s">
        <v>55</v>
      </c>
      <c r="C73" s="62">
        <v>98.0</v>
      </c>
      <c r="D73" s="62">
        <v>194.0</v>
      </c>
      <c r="E73" s="62">
        <v>217.0</v>
      </c>
      <c r="F73" s="62">
        <f t="shared" si="5"/>
        <v>0</v>
      </c>
      <c r="G73" s="62">
        <f t="shared" si="6"/>
        <v>94.888892</v>
      </c>
      <c r="H73" s="63">
        <f t="shared" si="7"/>
        <v>94.888892</v>
      </c>
      <c r="I73" s="62">
        <v>1.0</v>
      </c>
      <c r="J73" s="68">
        <f t="shared" si="8"/>
        <v>94.888892</v>
      </c>
      <c r="K73" s="1"/>
      <c r="L73" s="69"/>
      <c r="M73" s="70"/>
      <c r="N73" s="70"/>
      <c r="O73" s="1"/>
      <c r="P73" s="1"/>
      <c r="Q73" s="4">
        <v>23.0</v>
      </c>
      <c r="R73" s="58">
        <f t="shared" si="9"/>
        <v>2.17</v>
      </c>
      <c r="S73" s="52">
        <f t="shared" si="10"/>
        <v>1</v>
      </c>
      <c r="T73" s="52">
        <f t="shared" si="11"/>
        <v>2.17</v>
      </c>
      <c r="U73" s="60">
        <f t="shared" si="12"/>
        <v>94.888892</v>
      </c>
      <c r="V73" s="58">
        <f t="shared" ref="V73:W73" si="71">C73/100</f>
        <v>0.98</v>
      </c>
      <c r="W73" s="58">
        <f t="shared" si="71"/>
        <v>1.94</v>
      </c>
      <c r="X73" s="58">
        <f t="shared" si="14"/>
        <v>2.17</v>
      </c>
      <c r="Y73" s="61">
        <f t="shared" si="15"/>
        <v>4.125604</v>
      </c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</row>
    <row r="74" ht="27.0" customHeight="1">
      <c r="A74" s="52">
        <v>56.0</v>
      </c>
      <c r="B74" s="62" t="s">
        <v>55</v>
      </c>
      <c r="C74" s="62">
        <v>100.0</v>
      </c>
      <c r="D74" s="62">
        <v>194.0</v>
      </c>
      <c r="E74" s="62">
        <v>196.0</v>
      </c>
      <c r="F74" s="62">
        <f t="shared" si="5"/>
        <v>0</v>
      </c>
      <c r="G74" s="62">
        <f t="shared" si="6"/>
        <v>87.4552</v>
      </c>
      <c r="H74" s="63">
        <f t="shared" si="7"/>
        <v>87.4552</v>
      </c>
      <c r="I74" s="62">
        <v>1.0</v>
      </c>
      <c r="J74" s="68">
        <f t="shared" si="8"/>
        <v>87.4552</v>
      </c>
      <c r="K74" s="1"/>
      <c r="L74" s="69"/>
      <c r="M74" s="70"/>
      <c r="N74" s="70"/>
      <c r="O74" s="1"/>
      <c r="P74" s="1"/>
      <c r="Q74" s="4">
        <v>23.0</v>
      </c>
      <c r="R74" s="58">
        <f t="shared" si="9"/>
        <v>1.96</v>
      </c>
      <c r="S74" s="52">
        <f t="shared" si="10"/>
        <v>1</v>
      </c>
      <c r="T74" s="52">
        <f t="shared" si="11"/>
        <v>1.96</v>
      </c>
      <c r="U74" s="60">
        <f t="shared" si="12"/>
        <v>87.4552</v>
      </c>
      <c r="V74" s="58">
        <f t="shared" ref="V74:W74" si="72">C74/100</f>
        <v>1</v>
      </c>
      <c r="W74" s="58">
        <f t="shared" si="72"/>
        <v>1.94</v>
      </c>
      <c r="X74" s="58">
        <f t="shared" si="14"/>
        <v>1.96</v>
      </c>
      <c r="Y74" s="61">
        <f t="shared" si="15"/>
        <v>3.8024</v>
      </c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</row>
    <row r="75" ht="27.0" customHeight="1">
      <c r="A75" s="52">
        <v>57.0</v>
      </c>
      <c r="B75" s="62" t="s">
        <v>55</v>
      </c>
      <c r="C75" s="62">
        <v>101.0</v>
      </c>
      <c r="D75" s="62">
        <v>194.0</v>
      </c>
      <c r="E75" s="62">
        <v>233.0</v>
      </c>
      <c r="F75" s="62">
        <f t="shared" si="5"/>
        <v>0</v>
      </c>
      <c r="G75" s="62">
        <f t="shared" si="6"/>
        <v>105.004246</v>
      </c>
      <c r="H75" s="63">
        <f t="shared" si="7"/>
        <v>105.004246</v>
      </c>
      <c r="I75" s="62">
        <v>4.0</v>
      </c>
      <c r="J75" s="68">
        <f t="shared" si="8"/>
        <v>420.016984</v>
      </c>
      <c r="K75" s="1"/>
      <c r="L75" s="69"/>
      <c r="M75" s="70"/>
      <c r="N75" s="70"/>
      <c r="O75" s="1"/>
      <c r="P75" s="1"/>
      <c r="Q75" s="4">
        <v>23.0</v>
      </c>
      <c r="R75" s="58">
        <f t="shared" si="9"/>
        <v>2.33</v>
      </c>
      <c r="S75" s="52">
        <f t="shared" si="10"/>
        <v>4</v>
      </c>
      <c r="T75" s="52">
        <f t="shared" si="11"/>
        <v>9.32</v>
      </c>
      <c r="U75" s="60">
        <f t="shared" si="12"/>
        <v>105.004246</v>
      </c>
      <c r="V75" s="58">
        <f t="shared" ref="V75:W75" si="73">C75/100</f>
        <v>1.01</v>
      </c>
      <c r="W75" s="58">
        <f t="shared" si="73"/>
        <v>1.94</v>
      </c>
      <c r="X75" s="58">
        <f t="shared" si="14"/>
        <v>9.32</v>
      </c>
      <c r="Y75" s="61">
        <f t="shared" si="15"/>
        <v>18.261608</v>
      </c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</row>
    <row r="76" ht="27.0" customHeight="1">
      <c r="A76" s="52">
        <v>58.0</v>
      </c>
      <c r="B76" s="62" t="s">
        <v>55</v>
      </c>
      <c r="C76" s="62">
        <v>102.0</v>
      </c>
      <c r="D76" s="62">
        <v>194.0</v>
      </c>
      <c r="E76" s="62">
        <v>234.0</v>
      </c>
      <c r="F76" s="62">
        <f t="shared" si="5"/>
        <v>0</v>
      </c>
      <c r="G76" s="62">
        <f t="shared" si="6"/>
        <v>106.499016</v>
      </c>
      <c r="H76" s="63">
        <f t="shared" si="7"/>
        <v>106.499016</v>
      </c>
      <c r="I76" s="62">
        <v>1.0</v>
      </c>
      <c r="J76" s="68">
        <f t="shared" si="8"/>
        <v>106.499016</v>
      </c>
      <c r="K76" s="1"/>
      <c r="L76" s="69"/>
      <c r="M76" s="70"/>
      <c r="N76" s="70"/>
      <c r="O76" s="1"/>
      <c r="P76" s="1"/>
      <c r="Q76" s="4">
        <v>23.0</v>
      </c>
      <c r="R76" s="58">
        <f t="shared" si="9"/>
        <v>2.34</v>
      </c>
      <c r="S76" s="52">
        <f t="shared" si="10"/>
        <v>1</v>
      </c>
      <c r="T76" s="52">
        <f t="shared" si="11"/>
        <v>2.34</v>
      </c>
      <c r="U76" s="60">
        <f t="shared" si="12"/>
        <v>106.499016</v>
      </c>
      <c r="V76" s="58">
        <f t="shared" ref="V76:W76" si="74">C76/100</f>
        <v>1.02</v>
      </c>
      <c r="W76" s="58">
        <f t="shared" si="74"/>
        <v>1.94</v>
      </c>
      <c r="X76" s="58">
        <f t="shared" si="14"/>
        <v>2.34</v>
      </c>
      <c r="Y76" s="61">
        <f t="shared" si="15"/>
        <v>4.630392</v>
      </c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</row>
    <row r="77" ht="27.0" customHeight="1">
      <c r="A77" s="52">
        <v>59.0</v>
      </c>
      <c r="B77" s="62" t="s">
        <v>55</v>
      </c>
      <c r="C77" s="62">
        <v>102.0</v>
      </c>
      <c r="D77" s="62">
        <v>194.0</v>
      </c>
      <c r="E77" s="62">
        <v>196.0</v>
      </c>
      <c r="F77" s="62">
        <f t="shared" si="5"/>
        <v>0</v>
      </c>
      <c r="G77" s="62">
        <f t="shared" si="6"/>
        <v>89.204304</v>
      </c>
      <c r="H77" s="63">
        <f t="shared" si="7"/>
        <v>89.204304</v>
      </c>
      <c r="I77" s="62">
        <v>2.0</v>
      </c>
      <c r="J77" s="68">
        <f t="shared" si="8"/>
        <v>178.408608</v>
      </c>
      <c r="K77" s="1"/>
      <c r="L77" s="69"/>
      <c r="M77" s="70"/>
      <c r="N77" s="70"/>
      <c r="O77" s="1"/>
      <c r="P77" s="1"/>
      <c r="Q77" s="4">
        <v>23.0</v>
      </c>
      <c r="R77" s="58">
        <f t="shared" si="9"/>
        <v>1.96</v>
      </c>
      <c r="S77" s="52">
        <f t="shared" si="10"/>
        <v>2</v>
      </c>
      <c r="T77" s="52">
        <f t="shared" si="11"/>
        <v>3.92</v>
      </c>
      <c r="U77" s="60">
        <f t="shared" si="12"/>
        <v>89.204304</v>
      </c>
      <c r="V77" s="58">
        <f t="shared" ref="V77:W77" si="75">C77/100</f>
        <v>1.02</v>
      </c>
      <c r="W77" s="58">
        <f t="shared" si="75"/>
        <v>1.94</v>
      </c>
      <c r="X77" s="58">
        <f t="shared" si="14"/>
        <v>3.92</v>
      </c>
      <c r="Y77" s="61">
        <f t="shared" si="15"/>
        <v>7.756896</v>
      </c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</row>
    <row r="78" ht="27.0" customHeight="1">
      <c r="A78" s="52">
        <v>60.0</v>
      </c>
      <c r="B78" s="62" t="s">
        <v>55</v>
      </c>
      <c r="C78" s="62">
        <v>102.0</v>
      </c>
      <c r="D78" s="62">
        <v>194.0</v>
      </c>
      <c r="E78" s="62">
        <v>198.0</v>
      </c>
      <c r="F78" s="62">
        <f t="shared" si="5"/>
        <v>0</v>
      </c>
      <c r="G78" s="62">
        <f t="shared" si="6"/>
        <v>90.114552</v>
      </c>
      <c r="H78" s="63">
        <f t="shared" si="7"/>
        <v>90.114552</v>
      </c>
      <c r="I78" s="62">
        <v>1.0</v>
      </c>
      <c r="J78" s="68">
        <f t="shared" si="8"/>
        <v>90.114552</v>
      </c>
      <c r="K78" s="1"/>
      <c r="L78" s="69"/>
      <c r="M78" s="70"/>
      <c r="N78" s="70"/>
      <c r="O78" s="1"/>
      <c r="P78" s="1"/>
      <c r="Q78" s="4">
        <v>23.0</v>
      </c>
      <c r="R78" s="58">
        <f t="shared" si="9"/>
        <v>1.98</v>
      </c>
      <c r="S78" s="52">
        <f t="shared" si="10"/>
        <v>1</v>
      </c>
      <c r="T78" s="52">
        <f t="shared" si="11"/>
        <v>1.98</v>
      </c>
      <c r="U78" s="60">
        <f t="shared" si="12"/>
        <v>90.114552</v>
      </c>
      <c r="V78" s="58">
        <f t="shared" ref="V78:W78" si="76">C78/100</f>
        <v>1.02</v>
      </c>
      <c r="W78" s="58">
        <f t="shared" si="76"/>
        <v>1.94</v>
      </c>
      <c r="X78" s="58">
        <f t="shared" si="14"/>
        <v>1.98</v>
      </c>
      <c r="Y78" s="61">
        <f t="shared" si="15"/>
        <v>3.918024</v>
      </c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</row>
    <row r="79" ht="27.0" customHeight="1">
      <c r="A79" s="52">
        <v>61.0</v>
      </c>
      <c r="B79" s="62" t="s">
        <v>55</v>
      </c>
      <c r="C79" s="62">
        <v>101.0</v>
      </c>
      <c r="D79" s="62">
        <v>194.0</v>
      </c>
      <c r="E79" s="62">
        <v>196.0</v>
      </c>
      <c r="F79" s="62">
        <f t="shared" si="5"/>
        <v>0</v>
      </c>
      <c r="G79" s="62">
        <f t="shared" si="6"/>
        <v>88.329752</v>
      </c>
      <c r="H79" s="63">
        <f t="shared" si="7"/>
        <v>88.329752</v>
      </c>
      <c r="I79" s="62">
        <v>5.0</v>
      </c>
      <c r="J79" s="68">
        <f t="shared" si="8"/>
        <v>441.64876</v>
      </c>
      <c r="K79" s="1"/>
      <c r="L79" s="69"/>
      <c r="M79" s="70"/>
      <c r="N79" s="70"/>
      <c r="O79" s="1"/>
      <c r="P79" s="1"/>
      <c r="Q79" s="4">
        <v>23.0</v>
      </c>
      <c r="R79" s="58">
        <f t="shared" si="9"/>
        <v>1.96</v>
      </c>
      <c r="S79" s="52">
        <f t="shared" si="10"/>
        <v>5</v>
      </c>
      <c r="T79" s="52">
        <f t="shared" si="11"/>
        <v>9.8</v>
      </c>
      <c r="U79" s="60">
        <f t="shared" si="12"/>
        <v>88.329752</v>
      </c>
      <c r="V79" s="58">
        <f t="shared" ref="V79:W79" si="77">C79/100</f>
        <v>1.01</v>
      </c>
      <c r="W79" s="58">
        <f t="shared" si="77"/>
        <v>1.94</v>
      </c>
      <c r="X79" s="58">
        <f t="shared" si="14"/>
        <v>9.8</v>
      </c>
      <c r="Y79" s="61">
        <f t="shared" si="15"/>
        <v>19.20212</v>
      </c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</row>
    <row r="80" ht="27.0" customHeight="1">
      <c r="A80" s="52">
        <v>62.0</v>
      </c>
      <c r="B80" s="62" t="s">
        <v>55</v>
      </c>
      <c r="C80" s="62">
        <v>101.0</v>
      </c>
      <c r="D80" s="62">
        <v>194.0</v>
      </c>
      <c r="E80" s="62">
        <v>235.0</v>
      </c>
      <c r="F80" s="62">
        <f t="shared" si="5"/>
        <v>0</v>
      </c>
      <c r="G80" s="62">
        <f t="shared" si="6"/>
        <v>105.90557</v>
      </c>
      <c r="H80" s="63">
        <f t="shared" si="7"/>
        <v>105.90557</v>
      </c>
      <c r="I80" s="62">
        <v>3.0</v>
      </c>
      <c r="J80" s="68">
        <f t="shared" si="8"/>
        <v>317.71671</v>
      </c>
      <c r="K80" s="1"/>
      <c r="L80" s="69"/>
      <c r="M80" s="70"/>
      <c r="N80" s="70"/>
      <c r="O80" s="1"/>
      <c r="P80" s="1"/>
      <c r="Q80" s="4">
        <v>23.0</v>
      </c>
      <c r="R80" s="58">
        <f t="shared" si="9"/>
        <v>2.35</v>
      </c>
      <c r="S80" s="52">
        <f t="shared" si="10"/>
        <v>3</v>
      </c>
      <c r="T80" s="52">
        <f t="shared" si="11"/>
        <v>7.05</v>
      </c>
      <c r="U80" s="60">
        <f t="shared" si="12"/>
        <v>105.90557</v>
      </c>
      <c r="V80" s="58">
        <f t="shared" ref="V80:W80" si="78">C80/100</f>
        <v>1.01</v>
      </c>
      <c r="W80" s="58">
        <f t="shared" si="78"/>
        <v>1.94</v>
      </c>
      <c r="X80" s="58">
        <f t="shared" si="14"/>
        <v>7.05</v>
      </c>
      <c r="Y80" s="61">
        <f t="shared" si="15"/>
        <v>13.81377</v>
      </c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</row>
    <row r="81" ht="27.0" customHeight="1">
      <c r="A81" s="52">
        <v>63.0</v>
      </c>
      <c r="B81" s="62" t="s">
        <v>55</v>
      </c>
      <c r="C81" s="62">
        <v>100.0</v>
      </c>
      <c r="D81" s="62">
        <v>194.0</v>
      </c>
      <c r="E81" s="62">
        <v>235.0</v>
      </c>
      <c r="F81" s="62">
        <f t="shared" si="5"/>
        <v>0</v>
      </c>
      <c r="G81" s="62">
        <f t="shared" si="6"/>
        <v>104.857</v>
      </c>
      <c r="H81" s="63">
        <f t="shared" si="7"/>
        <v>104.857</v>
      </c>
      <c r="I81" s="62">
        <v>1.0</v>
      </c>
      <c r="J81" s="68">
        <f t="shared" si="8"/>
        <v>104.857</v>
      </c>
      <c r="K81" s="1"/>
      <c r="L81" s="69"/>
      <c r="M81" s="70"/>
      <c r="N81" s="70"/>
      <c r="O81" s="1"/>
      <c r="P81" s="1"/>
      <c r="Q81" s="4">
        <v>23.0</v>
      </c>
      <c r="R81" s="58">
        <f t="shared" si="9"/>
        <v>2.35</v>
      </c>
      <c r="S81" s="52">
        <f t="shared" si="10"/>
        <v>1</v>
      </c>
      <c r="T81" s="52">
        <f t="shared" si="11"/>
        <v>2.35</v>
      </c>
      <c r="U81" s="60">
        <f t="shared" si="12"/>
        <v>104.857</v>
      </c>
      <c r="V81" s="58">
        <f t="shared" ref="V81:W81" si="79">C81/100</f>
        <v>1</v>
      </c>
      <c r="W81" s="58">
        <f t="shared" si="79"/>
        <v>1.94</v>
      </c>
      <c r="X81" s="58">
        <f t="shared" si="14"/>
        <v>2.35</v>
      </c>
      <c r="Y81" s="61">
        <f t="shared" si="15"/>
        <v>4.559</v>
      </c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</row>
    <row r="82" ht="27.0" customHeight="1">
      <c r="A82" s="52">
        <v>64.0</v>
      </c>
      <c r="B82" s="62" t="s">
        <v>55</v>
      </c>
      <c r="C82" s="62">
        <v>102.0</v>
      </c>
      <c r="D82" s="62">
        <v>194.0</v>
      </c>
      <c r="E82" s="62">
        <v>235.0</v>
      </c>
      <c r="F82" s="62">
        <f t="shared" si="5"/>
        <v>0</v>
      </c>
      <c r="G82" s="62">
        <f t="shared" si="6"/>
        <v>106.95414</v>
      </c>
      <c r="H82" s="63">
        <f t="shared" si="7"/>
        <v>106.95414</v>
      </c>
      <c r="I82" s="62">
        <v>1.0</v>
      </c>
      <c r="J82" s="68">
        <f t="shared" si="8"/>
        <v>106.95414</v>
      </c>
      <c r="K82" s="1"/>
      <c r="L82" s="69"/>
      <c r="M82" s="70"/>
      <c r="N82" s="70"/>
      <c r="O82" s="1"/>
      <c r="P82" s="1"/>
      <c r="Q82" s="4">
        <v>23.0</v>
      </c>
      <c r="R82" s="58">
        <f t="shared" si="9"/>
        <v>2.35</v>
      </c>
      <c r="S82" s="52">
        <f t="shared" si="10"/>
        <v>1</v>
      </c>
      <c r="T82" s="52">
        <f t="shared" si="11"/>
        <v>2.35</v>
      </c>
      <c r="U82" s="60">
        <f t="shared" si="12"/>
        <v>106.95414</v>
      </c>
      <c r="V82" s="58">
        <f t="shared" ref="V82:W82" si="80">C82/100</f>
        <v>1.02</v>
      </c>
      <c r="W82" s="58">
        <f t="shared" si="80"/>
        <v>1.94</v>
      </c>
      <c r="X82" s="58">
        <f t="shared" si="14"/>
        <v>2.35</v>
      </c>
      <c r="Y82" s="61">
        <f t="shared" si="15"/>
        <v>4.65018</v>
      </c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</row>
    <row r="83" ht="27.0" customHeight="1">
      <c r="A83" s="52">
        <v>65.0</v>
      </c>
      <c r="B83" s="62" t="s">
        <v>55</v>
      </c>
      <c r="C83" s="62">
        <v>101.0</v>
      </c>
      <c r="D83" s="62">
        <v>194.0</v>
      </c>
      <c r="E83" s="62">
        <v>235.0</v>
      </c>
      <c r="F83" s="62">
        <f t="shared" si="5"/>
        <v>0</v>
      </c>
      <c r="G83" s="62">
        <f t="shared" si="6"/>
        <v>105.90557</v>
      </c>
      <c r="H83" s="63">
        <f t="shared" si="7"/>
        <v>105.90557</v>
      </c>
      <c r="I83" s="62">
        <v>3.0</v>
      </c>
      <c r="J83" s="68">
        <f t="shared" si="8"/>
        <v>317.71671</v>
      </c>
      <c r="K83" s="1"/>
      <c r="L83" s="69"/>
      <c r="M83" s="70"/>
      <c r="N83" s="70"/>
      <c r="O83" s="1"/>
      <c r="P83" s="1"/>
      <c r="Q83" s="4">
        <v>23.0</v>
      </c>
      <c r="R83" s="58">
        <f t="shared" si="9"/>
        <v>2.35</v>
      </c>
      <c r="S83" s="52">
        <f t="shared" si="10"/>
        <v>3</v>
      </c>
      <c r="T83" s="52">
        <f t="shared" si="11"/>
        <v>7.05</v>
      </c>
      <c r="U83" s="60">
        <f t="shared" si="12"/>
        <v>105.90557</v>
      </c>
      <c r="V83" s="58">
        <f t="shared" ref="V83:W83" si="81">C83/100</f>
        <v>1.01</v>
      </c>
      <c r="W83" s="58">
        <f t="shared" si="81"/>
        <v>1.94</v>
      </c>
      <c r="X83" s="58">
        <f t="shared" si="14"/>
        <v>7.05</v>
      </c>
      <c r="Y83" s="61">
        <f t="shared" si="15"/>
        <v>13.81377</v>
      </c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</row>
    <row r="84" ht="27.0" customHeight="1">
      <c r="A84" s="52">
        <v>66.0</v>
      </c>
      <c r="B84" s="62" t="s">
        <v>55</v>
      </c>
      <c r="C84" s="62">
        <v>101.0</v>
      </c>
      <c r="D84" s="62">
        <v>194.0</v>
      </c>
      <c r="E84" s="62">
        <v>235.0</v>
      </c>
      <c r="F84" s="62">
        <f t="shared" si="5"/>
        <v>0</v>
      </c>
      <c r="G84" s="62">
        <f t="shared" si="6"/>
        <v>105.90557</v>
      </c>
      <c r="H84" s="63">
        <f t="shared" si="7"/>
        <v>105.90557</v>
      </c>
      <c r="I84" s="62">
        <v>4.0</v>
      </c>
      <c r="J84" s="68">
        <f t="shared" si="8"/>
        <v>423.62228</v>
      </c>
      <c r="K84" s="1"/>
      <c r="L84" s="69"/>
      <c r="M84" s="70"/>
      <c r="N84" s="70"/>
      <c r="O84" s="1"/>
      <c r="P84" s="1"/>
      <c r="Q84" s="4">
        <v>23.0</v>
      </c>
      <c r="R84" s="58">
        <f t="shared" si="9"/>
        <v>2.35</v>
      </c>
      <c r="S84" s="52">
        <f t="shared" si="10"/>
        <v>4</v>
      </c>
      <c r="T84" s="52">
        <f t="shared" si="11"/>
        <v>9.4</v>
      </c>
      <c r="U84" s="60">
        <f t="shared" si="12"/>
        <v>105.90557</v>
      </c>
      <c r="V84" s="58">
        <f t="shared" ref="V84:W84" si="82">C84/100</f>
        <v>1.01</v>
      </c>
      <c r="W84" s="58">
        <f t="shared" si="82"/>
        <v>1.94</v>
      </c>
      <c r="X84" s="58">
        <f t="shared" si="14"/>
        <v>9.4</v>
      </c>
      <c r="Y84" s="61">
        <f t="shared" si="15"/>
        <v>18.41836</v>
      </c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</row>
    <row r="85" ht="27.0" customHeight="1">
      <c r="A85" s="52">
        <v>67.0</v>
      </c>
      <c r="B85" s="62" t="s">
        <v>55</v>
      </c>
      <c r="C85" s="62">
        <v>101.0</v>
      </c>
      <c r="D85" s="62">
        <v>194.0</v>
      </c>
      <c r="E85" s="62">
        <v>198.0</v>
      </c>
      <c r="F85" s="62">
        <f t="shared" si="5"/>
        <v>0</v>
      </c>
      <c r="G85" s="62">
        <f t="shared" si="6"/>
        <v>89.231076</v>
      </c>
      <c r="H85" s="63">
        <f t="shared" si="7"/>
        <v>89.231076</v>
      </c>
      <c r="I85" s="62">
        <v>2.0</v>
      </c>
      <c r="J85" s="68">
        <f t="shared" si="8"/>
        <v>178.462152</v>
      </c>
      <c r="K85" s="1"/>
      <c r="L85" s="69"/>
      <c r="M85" s="70"/>
      <c r="N85" s="70"/>
      <c r="O85" s="1"/>
      <c r="P85" s="1"/>
      <c r="Q85" s="4">
        <v>23.0</v>
      </c>
      <c r="R85" s="58">
        <f t="shared" si="9"/>
        <v>1.98</v>
      </c>
      <c r="S85" s="52">
        <f t="shared" si="10"/>
        <v>2</v>
      </c>
      <c r="T85" s="52">
        <f t="shared" si="11"/>
        <v>3.96</v>
      </c>
      <c r="U85" s="60">
        <f t="shared" si="12"/>
        <v>89.231076</v>
      </c>
      <c r="V85" s="58">
        <f t="shared" ref="V85:W85" si="83">C85/100</f>
        <v>1.01</v>
      </c>
      <c r="W85" s="58">
        <f t="shared" si="83"/>
        <v>1.94</v>
      </c>
      <c r="X85" s="58">
        <f t="shared" si="14"/>
        <v>3.96</v>
      </c>
      <c r="Y85" s="61">
        <f t="shared" si="15"/>
        <v>7.759224</v>
      </c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</row>
    <row r="86" ht="27.0" customHeight="1">
      <c r="A86" s="52">
        <v>68.0</v>
      </c>
      <c r="B86" s="62" t="s">
        <v>55</v>
      </c>
      <c r="C86" s="62">
        <v>80.0</v>
      </c>
      <c r="D86" s="62">
        <v>194.0</v>
      </c>
      <c r="E86" s="62">
        <v>149.0</v>
      </c>
      <c r="F86" s="62">
        <f t="shared" si="5"/>
        <v>0</v>
      </c>
      <c r="G86" s="62">
        <f t="shared" si="6"/>
        <v>53.18704</v>
      </c>
      <c r="H86" s="63">
        <f t="shared" si="7"/>
        <v>53.18704</v>
      </c>
      <c r="I86" s="62">
        <v>1.0</v>
      </c>
      <c r="J86" s="68">
        <f t="shared" si="8"/>
        <v>53.18704</v>
      </c>
      <c r="K86" s="1"/>
      <c r="L86" s="69"/>
      <c r="M86" s="70"/>
      <c r="N86" s="70"/>
      <c r="O86" s="1"/>
      <c r="P86" s="1"/>
      <c r="Q86" s="4">
        <v>23.0</v>
      </c>
      <c r="R86" s="58">
        <f t="shared" si="9"/>
        <v>1.49</v>
      </c>
      <c r="S86" s="52">
        <f t="shared" si="10"/>
        <v>1</v>
      </c>
      <c r="T86" s="52">
        <f t="shared" si="11"/>
        <v>1.49</v>
      </c>
      <c r="U86" s="60">
        <f t="shared" si="12"/>
        <v>53.18704</v>
      </c>
      <c r="V86" s="58">
        <f t="shared" ref="V86:W86" si="84">C86/100</f>
        <v>0.8</v>
      </c>
      <c r="W86" s="58">
        <f t="shared" si="84"/>
        <v>1.94</v>
      </c>
      <c r="X86" s="58">
        <f t="shared" si="14"/>
        <v>1.49</v>
      </c>
      <c r="Y86" s="61">
        <f t="shared" si="15"/>
        <v>2.31248</v>
      </c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</row>
    <row r="87" ht="27.0" customHeight="1">
      <c r="A87" s="52">
        <v>69.0</v>
      </c>
      <c r="B87" s="62" t="s">
        <v>55</v>
      </c>
      <c r="C87" s="62">
        <v>99.0</v>
      </c>
      <c r="D87" s="62">
        <v>194.0</v>
      </c>
      <c r="E87" s="62">
        <v>148.0</v>
      </c>
      <c r="F87" s="62">
        <f t="shared" si="5"/>
        <v>0</v>
      </c>
      <c r="G87" s="62">
        <f t="shared" si="6"/>
        <v>65.377224</v>
      </c>
      <c r="H87" s="63">
        <f t="shared" si="7"/>
        <v>65.377224</v>
      </c>
      <c r="I87" s="62">
        <v>1.0</v>
      </c>
      <c r="J87" s="68">
        <f t="shared" si="8"/>
        <v>65.377224</v>
      </c>
      <c r="K87" s="1"/>
      <c r="L87" s="69"/>
      <c r="M87" s="70"/>
      <c r="N87" s="70"/>
      <c r="O87" s="1"/>
      <c r="P87" s="1"/>
      <c r="Q87" s="4">
        <v>23.0</v>
      </c>
      <c r="R87" s="58">
        <f t="shared" si="9"/>
        <v>1.48</v>
      </c>
      <c r="S87" s="52">
        <f t="shared" si="10"/>
        <v>1</v>
      </c>
      <c r="T87" s="52">
        <f t="shared" si="11"/>
        <v>1.48</v>
      </c>
      <c r="U87" s="60">
        <f t="shared" si="12"/>
        <v>65.377224</v>
      </c>
      <c r="V87" s="58">
        <f t="shared" ref="V87:W87" si="85">C87/100</f>
        <v>0.99</v>
      </c>
      <c r="W87" s="58">
        <f t="shared" si="85"/>
        <v>1.94</v>
      </c>
      <c r="X87" s="58">
        <f t="shared" si="14"/>
        <v>1.48</v>
      </c>
      <c r="Y87" s="61">
        <f t="shared" si="15"/>
        <v>2.842488</v>
      </c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</row>
    <row r="88" ht="27.0" customHeight="1">
      <c r="A88" s="52">
        <v>70.0</v>
      </c>
      <c r="B88" s="62" t="s">
        <v>55</v>
      </c>
      <c r="C88" s="62">
        <v>100.0</v>
      </c>
      <c r="D88" s="62">
        <v>194.0</v>
      </c>
      <c r="E88" s="62">
        <v>195.0</v>
      </c>
      <c r="F88" s="62">
        <f t="shared" si="5"/>
        <v>0</v>
      </c>
      <c r="G88" s="62">
        <f t="shared" si="6"/>
        <v>87.009</v>
      </c>
      <c r="H88" s="63">
        <f t="shared" si="7"/>
        <v>87.009</v>
      </c>
      <c r="I88" s="62">
        <v>1.0</v>
      </c>
      <c r="J88" s="68">
        <f t="shared" si="8"/>
        <v>87.009</v>
      </c>
      <c r="K88" s="1"/>
      <c r="L88" s="69"/>
      <c r="M88" s="70"/>
      <c r="N88" s="70"/>
      <c r="O88" s="1"/>
      <c r="P88" s="1"/>
      <c r="Q88" s="4">
        <v>23.0</v>
      </c>
      <c r="R88" s="58">
        <f t="shared" si="9"/>
        <v>1.95</v>
      </c>
      <c r="S88" s="52">
        <f t="shared" si="10"/>
        <v>1</v>
      </c>
      <c r="T88" s="52">
        <f t="shared" si="11"/>
        <v>1.95</v>
      </c>
      <c r="U88" s="60">
        <f t="shared" si="12"/>
        <v>87.009</v>
      </c>
      <c r="V88" s="58">
        <f t="shared" ref="V88:W88" si="86">C88/100</f>
        <v>1</v>
      </c>
      <c r="W88" s="58">
        <f t="shared" si="86"/>
        <v>1.94</v>
      </c>
      <c r="X88" s="58">
        <f t="shared" si="14"/>
        <v>1.95</v>
      </c>
      <c r="Y88" s="61">
        <f t="shared" si="15"/>
        <v>3.783</v>
      </c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</row>
    <row r="89" ht="27.0" customHeight="1">
      <c r="A89" s="52">
        <v>71.0</v>
      </c>
      <c r="B89" s="62" t="s">
        <v>55</v>
      </c>
      <c r="C89" s="62">
        <v>100.0</v>
      </c>
      <c r="D89" s="62">
        <v>194.0</v>
      </c>
      <c r="E89" s="62">
        <v>230.0</v>
      </c>
      <c r="F89" s="62">
        <f t="shared" si="5"/>
        <v>0</v>
      </c>
      <c r="G89" s="62">
        <f t="shared" si="6"/>
        <v>102.626</v>
      </c>
      <c r="H89" s="63">
        <f t="shared" si="7"/>
        <v>102.626</v>
      </c>
      <c r="I89" s="62">
        <v>9.0</v>
      </c>
      <c r="J89" s="68">
        <f t="shared" si="8"/>
        <v>923.634</v>
      </c>
      <c r="K89" s="1"/>
      <c r="L89" s="69"/>
      <c r="M89" s="70"/>
      <c r="N89" s="70"/>
      <c r="O89" s="1"/>
      <c r="P89" s="1"/>
      <c r="Q89" s="4">
        <v>23.0</v>
      </c>
      <c r="R89" s="58">
        <f t="shared" si="9"/>
        <v>2.3</v>
      </c>
      <c r="S89" s="52">
        <f t="shared" si="10"/>
        <v>9</v>
      </c>
      <c r="T89" s="52">
        <f t="shared" si="11"/>
        <v>20.7</v>
      </c>
      <c r="U89" s="60">
        <f t="shared" si="12"/>
        <v>102.626</v>
      </c>
      <c r="V89" s="58">
        <f t="shared" ref="V89:W89" si="87">C89/100</f>
        <v>1</v>
      </c>
      <c r="W89" s="58">
        <f t="shared" si="87"/>
        <v>1.94</v>
      </c>
      <c r="X89" s="58">
        <f t="shared" si="14"/>
        <v>20.7</v>
      </c>
      <c r="Y89" s="61">
        <f t="shared" si="15"/>
        <v>40.158</v>
      </c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</row>
    <row r="90" ht="27.0" customHeight="1">
      <c r="A90" s="52">
        <v>72.0</v>
      </c>
      <c r="B90" s="62" t="s">
        <v>55</v>
      </c>
      <c r="C90" s="62">
        <v>101.0</v>
      </c>
      <c r="D90" s="62">
        <v>194.0</v>
      </c>
      <c r="E90" s="62">
        <v>230.0</v>
      </c>
      <c r="F90" s="62">
        <f t="shared" si="5"/>
        <v>0</v>
      </c>
      <c r="G90" s="62">
        <f t="shared" si="6"/>
        <v>103.65226</v>
      </c>
      <c r="H90" s="63">
        <f t="shared" si="7"/>
        <v>103.65226</v>
      </c>
      <c r="I90" s="62">
        <v>4.0</v>
      </c>
      <c r="J90" s="68">
        <f t="shared" si="8"/>
        <v>414.60904</v>
      </c>
      <c r="K90" s="1"/>
      <c r="L90" s="69"/>
      <c r="M90" s="70"/>
      <c r="N90" s="70"/>
      <c r="O90" s="1"/>
      <c r="P90" s="1"/>
      <c r="Q90" s="4">
        <v>23.0</v>
      </c>
      <c r="R90" s="58">
        <f t="shared" si="9"/>
        <v>2.3</v>
      </c>
      <c r="S90" s="52">
        <f t="shared" si="10"/>
        <v>4</v>
      </c>
      <c r="T90" s="52">
        <f t="shared" si="11"/>
        <v>9.2</v>
      </c>
      <c r="U90" s="60">
        <f t="shared" si="12"/>
        <v>103.65226</v>
      </c>
      <c r="V90" s="58">
        <f t="shared" ref="V90:W90" si="88">C90/100</f>
        <v>1.01</v>
      </c>
      <c r="W90" s="58">
        <f t="shared" si="88"/>
        <v>1.94</v>
      </c>
      <c r="X90" s="58">
        <f t="shared" si="14"/>
        <v>9.2</v>
      </c>
      <c r="Y90" s="61">
        <f t="shared" si="15"/>
        <v>18.02648</v>
      </c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</row>
    <row r="91" ht="27.0" customHeight="1">
      <c r="A91" s="52">
        <v>73.0</v>
      </c>
      <c r="B91" s="62" t="s">
        <v>55</v>
      </c>
      <c r="C91" s="62">
        <v>102.0</v>
      </c>
      <c r="D91" s="62">
        <v>194.0</v>
      </c>
      <c r="E91" s="62">
        <v>230.0</v>
      </c>
      <c r="F91" s="62">
        <f t="shared" si="5"/>
        <v>0</v>
      </c>
      <c r="G91" s="62">
        <f t="shared" si="6"/>
        <v>104.67852</v>
      </c>
      <c r="H91" s="63">
        <f t="shared" si="7"/>
        <v>104.67852</v>
      </c>
      <c r="I91" s="62">
        <v>1.0</v>
      </c>
      <c r="J91" s="68">
        <f t="shared" si="8"/>
        <v>104.67852</v>
      </c>
      <c r="K91" s="1"/>
      <c r="L91" s="69"/>
      <c r="M91" s="70"/>
      <c r="N91" s="70"/>
      <c r="O91" s="1"/>
      <c r="P91" s="1"/>
      <c r="Q91" s="4">
        <v>23.0</v>
      </c>
      <c r="R91" s="58">
        <f t="shared" si="9"/>
        <v>2.3</v>
      </c>
      <c r="S91" s="52">
        <f t="shared" si="10"/>
        <v>1</v>
      </c>
      <c r="T91" s="52">
        <f t="shared" si="11"/>
        <v>2.3</v>
      </c>
      <c r="U91" s="60">
        <f t="shared" si="12"/>
        <v>104.67852</v>
      </c>
      <c r="V91" s="58">
        <f t="shared" ref="V91:W91" si="89">C91/100</f>
        <v>1.02</v>
      </c>
      <c r="W91" s="58">
        <f t="shared" si="89"/>
        <v>1.94</v>
      </c>
      <c r="X91" s="58">
        <f t="shared" si="14"/>
        <v>2.3</v>
      </c>
      <c r="Y91" s="61">
        <f t="shared" si="15"/>
        <v>4.55124</v>
      </c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</row>
    <row r="92" ht="27.0" customHeight="1">
      <c r="A92" s="52">
        <v>74.0</v>
      </c>
      <c r="B92" s="62" t="s">
        <v>55</v>
      </c>
      <c r="C92" s="62">
        <v>100.0</v>
      </c>
      <c r="D92" s="62">
        <v>194.0</v>
      </c>
      <c r="E92" s="62">
        <v>230.0</v>
      </c>
      <c r="F92" s="62">
        <f t="shared" si="5"/>
        <v>0</v>
      </c>
      <c r="G92" s="62">
        <f t="shared" si="6"/>
        <v>102.626</v>
      </c>
      <c r="H92" s="63">
        <f t="shared" si="7"/>
        <v>102.626</v>
      </c>
      <c r="I92" s="62">
        <v>1.0</v>
      </c>
      <c r="J92" s="68">
        <f t="shared" si="8"/>
        <v>102.626</v>
      </c>
      <c r="K92" s="1"/>
      <c r="L92" s="69"/>
      <c r="M92" s="70"/>
      <c r="N92" s="70"/>
      <c r="O92" s="1"/>
      <c r="P92" s="1"/>
      <c r="Q92" s="4">
        <v>23.0</v>
      </c>
      <c r="R92" s="58">
        <f t="shared" si="9"/>
        <v>2.3</v>
      </c>
      <c r="S92" s="52">
        <f t="shared" si="10"/>
        <v>1</v>
      </c>
      <c r="T92" s="52">
        <f t="shared" si="11"/>
        <v>2.3</v>
      </c>
      <c r="U92" s="60">
        <f t="shared" si="12"/>
        <v>102.626</v>
      </c>
      <c r="V92" s="58">
        <f t="shared" ref="V92:W92" si="90">C92/100</f>
        <v>1</v>
      </c>
      <c r="W92" s="58">
        <f t="shared" si="90"/>
        <v>1.94</v>
      </c>
      <c r="X92" s="58">
        <f t="shared" si="14"/>
        <v>2.3</v>
      </c>
      <c r="Y92" s="61">
        <f t="shared" si="15"/>
        <v>4.462</v>
      </c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</row>
    <row r="93" ht="27.0" customHeight="1">
      <c r="A93" s="52">
        <v>75.0</v>
      </c>
      <c r="B93" s="62" t="s">
        <v>55</v>
      </c>
      <c r="C93" s="62">
        <v>101.0</v>
      </c>
      <c r="D93" s="62">
        <v>194.0</v>
      </c>
      <c r="E93" s="62">
        <v>230.0</v>
      </c>
      <c r="F93" s="62">
        <f t="shared" si="5"/>
        <v>0</v>
      </c>
      <c r="G93" s="62">
        <f t="shared" si="6"/>
        <v>103.65226</v>
      </c>
      <c r="H93" s="63">
        <f t="shared" si="7"/>
        <v>103.65226</v>
      </c>
      <c r="I93" s="62">
        <v>1.0</v>
      </c>
      <c r="J93" s="68">
        <f t="shared" si="8"/>
        <v>103.65226</v>
      </c>
      <c r="K93" s="1"/>
      <c r="L93" s="69"/>
      <c r="M93" s="70"/>
      <c r="N93" s="70"/>
      <c r="O93" s="1"/>
      <c r="P93" s="1"/>
      <c r="Q93" s="4">
        <v>23.0</v>
      </c>
      <c r="R93" s="58">
        <f t="shared" si="9"/>
        <v>2.3</v>
      </c>
      <c r="S93" s="52">
        <f t="shared" si="10"/>
        <v>1</v>
      </c>
      <c r="T93" s="52">
        <f t="shared" si="11"/>
        <v>2.3</v>
      </c>
      <c r="U93" s="60">
        <f t="shared" si="12"/>
        <v>103.65226</v>
      </c>
      <c r="V93" s="58">
        <f t="shared" ref="V93:W93" si="91">C93/100</f>
        <v>1.01</v>
      </c>
      <c r="W93" s="58">
        <f t="shared" si="91"/>
        <v>1.94</v>
      </c>
      <c r="X93" s="58">
        <f t="shared" si="14"/>
        <v>2.3</v>
      </c>
      <c r="Y93" s="61">
        <f t="shared" si="15"/>
        <v>4.50662</v>
      </c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</row>
    <row r="94" ht="27.0" customHeight="1">
      <c r="A94" s="52">
        <v>76.0</v>
      </c>
      <c r="B94" s="62" t="s">
        <v>55</v>
      </c>
      <c r="C94" s="62">
        <v>100.0</v>
      </c>
      <c r="D94" s="62">
        <v>194.0</v>
      </c>
      <c r="E94" s="62">
        <v>230.0</v>
      </c>
      <c r="F94" s="62">
        <f t="shared" si="5"/>
        <v>0</v>
      </c>
      <c r="G94" s="62">
        <f t="shared" si="6"/>
        <v>102.626</v>
      </c>
      <c r="H94" s="63">
        <f t="shared" si="7"/>
        <v>102.626</v>
      </c>
      <c r="I94" s="62">
        <v>1.0</v>
      </c>
      <c r="J94" s="68">
        <f t="shared" si="8"/>
        <v>102.626</v>
      </c>
      <c r="K94" s="1"/>
      <c r="L94" s="69"/>
      <c r="M94" s="70"/>
      <c r="N94" s="70"/>
      <c r="O94" s="1"/>
      <c r="P94" s="1"/>
      <c r="Q94" s="4">
        <v>23.0</v>
      </c>
      <c r="R94" s="58">
        <f t="shared" si="9"/>
        <v>2.3</v>
      </c>
      <c r="S94" s="52">
        <f t="shared" si="10"/>
        <v>1</v>
      </c>
      <c r="T94" s="52">
        <f t="shared" si="11"/>
        <v>2.3</v>
      </c>
      <c r="U94" s="60">
        <f t="shared" si="12"/>
        <v>102.626</v>
      </c>
      <c r="V94" s="58">
        <f t="shared" ref="V94:W94" si="92">C94/100</f>
        <v>1</v>
      </c>
      <c r="W94" s="58">
        <f t="shared" si="92"/>
        <v>1.94</v>
      </c>
      <c r="X94" s="58">
        <f t="shared" si="14"/>
        <v>2.3</v>
      </c>
      <c r="Y94" s="61">
        <f t="shared" si="15"/>
        <v>4.462</v>
      </c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</row>
    <row r="95" ht="27.0" customHeight="1">
      <c r="A95" s="52">
        <v>77.0</v>
      </c>
      <c r="B95" s="62" t="s">
        <v>55</v>
      </c>
      <c r="C95" s="62">
        <v>100.0</v>
      </c>
      <c r="D95" s="62">
        <v>194.0</v>
      </c>
      <c r="E95" s="62">
        <v>230.0</v>
      </c>
      <c r="F95" s="62">
        <f t="shared" si="5"/>
        <v>0</v>
      </c>
      <c r="G95" s="62">
        <f t="shared" si="6"/>
        <v>102.626</v>
      </c>
      <c r="H95" s="63">
        <f t="shared" si="7"/>
        <v>102.626</v>
      </c>
      <c r="I95" s="62">
        <v>7.0</v>
      </c>
      <c r="J95" s="68">
        <f t="shared" si="8"/>
        <v>718.382</v>
      </c>
      <c r="K95" s="1"/>
      <c r="L95" s="69"/>
      <c r="M95" s="70"/>
      <c r="N95" s="70"/>
      <c r="O95" s="1"/>
      <c r="P95" s="1"/>
      <c r="Q95" s="4">
        <v>23.0</v>
      </c>
      <c r="R95" s="58">
        <f t="shared" si="9"/>
        <v>2.3</v>
      </c>
      <c r="S95" s="52">
        <f t="shared" si="10"/>
        <v>7</v>
      </c>
      <c r="T95" s="52">
        <f t="shared" si="11"/>
        <v>16.1</v>
      </c>
      <c r="U95" s="60">
        <f t="shared" si="12"/>
        <v>102.626</v>
      </c>
      <c r="V95" s="58">
        <f t="shared" ref="V95:W95" si="93">C95/100</f>
        <v>1</v>
      </c>
      <c r="W95" s="58">
        <f t="shared" si="93"/>
        <v>1.94</v>
      </c>
      <c r="X95" s="58">
        <f t="shared" si="14"/>
        <v>16.1</v>
      </c>
      <c r="Y95" s="61">
        <f t="shared" si="15"/>
        <v>31.234</v>
      </c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</row>
    <row r="96" ht="27.0" customHeight="1">
      <c r="A96" s="52">
        <v>78.0</v>
      </c>
      <c r="B96" s="62" t="s">
        <v>55</v>
      </c>
      <c r="C96" s="62">
        <v>99.0</v>
      </c>
      <c r="D96" s="62">
        <v>194.0</v>
      </c>
      <c r="E96" s="62">
        <v>230.0</v>
      </c>
      <c r="F96" s="62">
        <f t="shared" si="5"/>
        <v>0</v>
      </c>
      <c r="G96" s="62">
        <f t="shared" si="6"/>
        <v>101.59974</v>
      </c>
      <c r="H96" s="63">
        <f t="shared" si="7"/>
        <v>101.59974</v>
      </c>
      <c r="I96" s="62">
        <v>1.0</v>
      </c>
      <c r="J96" s="68">
        <f t="shared" si="8"/>
        <v>101.59974</v>
      </c>
      <c r="K96" s="1"/>
      <c r="L96" s="69"/>
      <c r="M96" s="70"/>
      <c r="N96" s="70"/>
      <c r="O96" s="1"/>
      <c r="P96" s="1"/>
      <c r="Q96" s="4">
        <v>23.0</v>
      </c>
      <c r="R96" s="58">
        <f t="shared" si="9"/>
        <v>2.3</v>
      </c>
      <c r="S96" s="52">
        <f t="shared" si="10"/>
        <v>1</v>
      </c>
      <c r="T96" s="52">
        <f t="shared" si="11"/>
        <v>2.3</v>
      </c>
      <c r="U96" s="60">
        <f t="shared" si="12"/>
        <v>101.59974</v>
      </c>
      <c r="V96" s="58">
        <f t="shared" ref="V96:W96" si="94">C96/100</f>
        <v>0.99</v>
      </c>
      <c r="W96" s="58">
        <f t="shared" si="94"/>
        <v>1.94</v>
      </c>
      <c r="X96" s="58">
        <f t="shared" si="14"/>
        <v>2.3</v>
      </c>
      <c r="Y96" s="61">
        <f t="shared" si="15"/>
        <v>4.41738</v>
      </c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</row>
    <row r="97" ht="27.0" customHeight="1">
      <c r="A97" s="52">
        <v>79.0</v>
      </c>
      <c r="B97" s="62" t="s">
        <v>55</v>
      </c>
      <c r="C97" s="62">
        <v>99.0</v>
      </c>
      <c r="D97" s="62">
        <v>194.0</v>
      </c>
      <c r="E97" s="62">
        <v>230.0</v>
      </c>
      <c r="F97" s="62">
        <f t="shared" si="5"/>
        <v>0</v>
      </c>
      <c r="G97" s="62">
        <f t="shared" si="6"/>
        <v>101.59974</v>
      </c>
      <c r="H97" s="63">
        <f t="shared" si="7"/>
        <v>101.59974</v>
      </c>
      <c r="I97" s="62">
        <v>1.0</v>
      </c>
      <c r="J97" s="68">
        <f t="shared" si="8"/>
        <v>101.59974</v>
      </c>
      <c r="K97" s="1"/>
      <c r="L97" s="69"/>
      <c r="M97" s="70"/>
      <c r="N97" s="70"/>
      <c r="O97" s="1"/>
      <c r="P97" s="1"/>
      <c r="Q97" s="4">
        <v>23.0</v>
      </c>
      <c r="R97" s="58">
        <f t="shared" si="9"/>
        <v>2.3</v>
      </c>
      <c r="S97" s="52">
        <f t="shared" si="10"/>
        <v>1</v>
      </c>
      <c r="T97" s="52">
        <f t="shared" si="11"/>
        <v>2.3</v>
      </c>
      <c r="U97" s="60">
        <f t="shared" si="12"/>
        <v>101.59974</v>
      </c>
      <c r="V97" s="58">
        <f t="shared" ref="V97:W97" si="95">C97/100</f>
        <v>0.99</v>
      </c>
      <c r="W97" s="58">
        <f t="shared" si="95"/>
        <v>1.94</v>
      </c>
      <c r="X97" s="58">
        <f t="shared" si="14"/>
        <v>2.3</v>
      </c>
      <c r="Y97" s="61">
        <f t="shared" si="15"/>
        <v>4.41738</v>
      </c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</row>
    <row r="98" ht="27.0" customHeight="1">
      <c r="A98" s="52">
        <v>80.0</v>
      </c>
      <c r="B98" s="62" t="s">
        <v>55</v>
      </c>
      <c r="C98" s="62">
        <v>102.0</v>
      </c>
      <c r="D98" s="62">
        <v>194.0</v>
      </c>
      <c r="E98" s="62">
        <v>235.0</v>
      </c>
      <c r="F98" s="62">
        <f t="shared" si="5"/>
        <v>0</v>
      </c>
      <c r="G98" s="62">
        <f t="shared" si="6"/>
        <v>106.95414</v>
      </c>
      <c r="H98" s="63">
        <f t="shared" si="7"/>
        <v>106.95414</v>
      </c>
      <c r="I98" s="62">
        <v>1.0</v>
      </c>
      <c r="J98" s="68">
        <f t="shared" si="8"/>
        <v>106.95414</v>
      </c>
      <c r="K98" s="1"/>
      <c r="L98" s="69"/>
      <c r="M98" s="70"/>
      <c r="N98" s="70"/>
      <c r="O98" s="1"/>
      <c r="P98" s="1"/>
      <c r="Q98" s="4">
        <v>23.0</v>
      </c>
      <c r="R98" s="58">
        <f t="shared" si="9"/>
        <v>2.35</v>
      </c>
      <c r="S98" s="52">
        <f t="shared" si="10"/>
        <v>1</v>
      </c>
      <c r="T98" s="52">
        <f t="shared" si="11"/>
        <v>2.35</v>
      </c>
      <c r="U98" s="60">
        <f t="shared" si="12"/>
        <v>106.95414</v>
      </c>
      <c r="V98" s="58">
        <f t="shared" ref="V98:W98" si="96">C98/100</f>
        <v>1.02</v>
      </c>
      <c r="W98" s="58">
        <f t="shared" si="96"/>
        <v>1.94</v>
      </c>
      <c r="X98" s="58">
        <f t="shared" si="14"/>
        <v>2.35</v>
      </c>
      <c r="Y98" s="61">
        <f t="shared" si="15"/>
        <v>4.65018</v>
      </c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</row>
    <row r="99" ht="27.0" customHeight="1">
      <c r="A99" s="52">
        <v>81.0</v>
      </c>
      <c r="B99" s="62" t="s">
        <v>55</v>
      </c>
      <c r="C99" s="62">
        <v>100.0</v>
      </c>
      <c r="D99" s="62">
        <v>194.0</v>
      </c>
      <c r="E99" s="62">
        <v>235.0</v>
      </c>
      <c r="F99" s="62">
        <f t="shared" si="5"/>
        <v>0</v>
      </c>
      <c r="G99" s="62">
        <f t="shared" si="6"/>
        <v>104.857</v>
      </c>
      <c r="H99" s="63">
        <f t="shared" si="7"/>
        <v>104.857</v>
      </c>
      <c r="I99" s="62">
        <v>2.0</v>
      </c>
      <c r="J99" s="68">
        <f t="shared" si="8"/>
        <v>209.714</v>
      </c>
      <c r="K99" s="1"/>
      <c r="L99" s="69"/>
      <c r="M99" s="70"/>
      <c r="N99" s="70"/>
      <c r="O99" s="1"/>
      <c r="P99" s="1"/>
      <c r="Q99" s="4">
        <v>23.0</v>
      </c>
      <c r="R99" s="58">
        <f t="shared" si="9"/>
        <v>2.35</v>
      </c>
      <c r="S99" s="52">
        <f t="shared" si="10"/>
        <v>2</v>
      </c>
      <c r="T99" s="52">
        <f t="shared" si="11"/>
        <v>4.7</v>
      </c>
      <c r="U99" s="60">
        <f t="shared" si="12"/>
        <v>104.857</v>
      </c>
      <c r="V99" s="58">
        <f t="shared" ref="V99:W99" si="97">C99/100</f>
        <v>1</v>
      </c>
      <c r="W99" s="58">
        <f t="shared" si="97"/>
        <v>1.94</v>
      </c>
      <c r="X99" s="58">
        <f t="shared" si="14"/>
        <v>4.7</v>
      </c>
      <c r="Y99" s="61">
        <f t="shared" si="15"/>
        <v>9.118</v>
      </c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</row>
    <row r="100" ht="27.0" customHeight="1">
      <c r="A100" s="52">
        <v>82.0</v>
      </c>
      <c r="B100" s="62" t="s">
        <v>55</v>
      </c>
      <c r="C100" s="62">
        <v>103.0</v>
      </c>
      <c r="D100" s="62">
        <v>194.0</v>
      </c>
      <c r="E100" s="62">
        <v>235.0</v>
      </c>
      <c r="F100" s="62">
        <f t="shared" si="5"/>
        <v>0</v>
      </c>
      <c r="G100" s="62">
        <f t="shared" si="6"/>
        <v>108.00271</v>
      </c>
      <c r="H100" s="63">
        <f t="shared" si="7"/>
        <v>108.00271</v>
      </c>
      <c r="I100" s="62">
        <v>2.0</v>
      </c>
      <c r="J100" s="68">
        <f t="shared" si="8"/>
        <v>216.00542</v>
      </c>
      <c r="K100" s="1"/>
      <c r="L100" s="69"/>
      <c r="M100" s="70"/>
      <c r="N100" s="70"/>
      <c r="O100" s="1"/>
      <c r="P100" s="1"/>
      <c r="Q100" s="4">
        <v>23.0</v>
      </c>
      <c r="R100" s="58">
        <f t="shared" si="9"/>
        <v>2.35</v>
      </c>
      <c r="S100" s="52">
        <f t="shared" si="10"/>
        <v>2</v>
      </c>
      <c r="T100" s="52">
        <f t="shared" si="11"/>
        <v>4.7</v>
      </c>
      <c r="U100" s="60">
        <f t="shared" si="12"/>
        <v>108.00271</v>
      </c>
      <c r="V100" s="58">
        <f t="shared" ref="V100:W100" si="98">C100/100</f>
        <v>1.03</v>
      </c>
      <c r="W100" s="58">
        <f t="shared" si="98"/>
        <v>1.94</v>
      </c>
      <c r="X100" s="58">
        <f t="shared" si="14"/>
        <v>4.7</v>
      </c>
      <c r="Y100" s="61">
        <f t="shared" si="15"/>
        <v>9.39154</v>
      </c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</row>
    <row r="101" ht="27.0" customHeight="1">
      <c r="A101" s="52">
        <v>83.0</v>
      </c>
      <c r="B101" s="62" t="s">
        <v>55</v>
      </c>
      <c r="C101" s="62">
        <v>103.0</v>
      </c>
      <c r="D101" s="62">
        <v>194.0</v>
      </c>
      <c r="E101" s="62">
        <v>235.0</v>
      </c>
      <c r="F101" s="62">
        <f t="shared" si="5"/>
        <v>0</v>
      </c>
      <c r="G101" s="62">
        <f t="shared" si="6"/>
        <v>108.00271</v>
      </c>
      <c r="H101" s="63">
        <f t="shared" si="7"/>
        <v>108.00271</v>
      </c>
      <c r="I101" s="62">
        <v>1.0</v>
      </c>
      <c r="J101" s="68">
        <f t="shared" si="8"/>
        <v>108.00271</v>
      </c>
      <c r="K101" s="1"/>
      <c r="L101" s="69"/>
      <c r="M101" s="70"/>
      <c r="N101" s="70"/>
      <c r="O101" s="1"/>
      <c r="P101" s="1"/>
      <c r="Q101" s="4">
        <v>23.0</v>
      </c>
      <c r="R101" s="58">
        <f t="shared" si="9"/>
        <v>2.35</v>
      </c>
      <c r="S101" s="52">
        <f t="shared" si="10"/>
        <v>1</v>
      </c>
      <c r="T101" s="52">
        <f t="shared" si="11"/>
        <v>2.35</v>
      </c>
      <c r="U101" s="60">
        <f t="shared" si="12"/>
        <v>108.00271</v>
      </c>
      <c r="V101" s="58">
        <f t="shared" ref="V101:W101" si="99">C101/100</f>
        <v>1.03</v>
      </c>
      <c r="W101" s="58">
        <f t="shared" si="99"/>
        <v>1.94</v>
      </c>
      <c r="X101" s="58">
        <f t="shared" si="14"/>
        <v>2.35</v>
      </c>
      <c r="Y101" s="61">
        <f t="shared" si="15"/>
        <v>4.69577</v>
      </c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</row>
    <row r="102" ht="27.0" customHeight="1">
      <c r="A102" s="52">
        <v>84.0</v>
      </c>
      <c r="B102" s="62" t="s">
        <v>55</v>
      </c>
      <c r="C102" s="62">
        <v>103.0</v>
      </c>
      <c r="D102" s="62">
        <v>194.0</v>
      </c>
      <c r="E102" s="62">
        <v>235.0</v>
      </c>
      <c r="F102" s="62">
        <f t="shared" si="5"/>
        <v>0</v>
      </c>
      <c r="G102" s="62">
        <f t="shared" si="6"/>
        <v>108.00271</v>
      </c>
      <c r="H102" s="63">
        <f t="shared" si="7"/>
        <v>108.00271</v>
      </c>
      <c r="I102" s="62">
        <v>1.0</v>
      </c>
      <c r="J102" s="68">
        <f t="shared" si="8"/>
        <v>108.00271</v>
      </c>
      <c r="K102" s="1"/>
      <c r="L102" s="69"/>
      <c r="M102" s="70"/>
      <c r="N102" s="70"/>
      <c r="O102" s="1"/>
      <c r="P102" s="1"/>
      <c r="Q102" s="4">
        <v>23.0</v>
      </c>
      <c r="R102" s="58">
        <f t="shared" si="9"/>
        <v>2.35</v>
      </c>
      <c r="S102" s="52">
        <f t="shared" si="10"/>
        <v>1</v>
      </c>
      <c r="T102" s="52">
        <f t="shared" si="11"/>
        <v>2.35</v>
      </c>
      <c r="U102" s="60">
        <f t="shared" si="12"/>
        <v>108.00271</v>
      </c>
      <c r="V102" s="58">
        <f t="shared" ref="V102:W102" si="100">C102/100</f>
        <v>1.03</v>
      </c>
      <c r="W102" s="58">
        <f t="shared" si="100"/>
        <v>1.94</v>
      </c>
      <c r="X102" s="58">
        <f t="shared" si="14"/>
        <v>2.35</v>
      </c>
      <c r="Y102" s="61">
        <f t="shared" si="15"/>
        <v>4.69577</v>
      </c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</row>
    <row r="103" ht="27.0" customHeight="1">
      <c r="A103" s="52">
        <v>85.0</v>
      </c>
      <c r="B103" s="62" t="s">
        <v>55</v>
      </c>
      <c r="C103" s="62">
        <v>101.0</v>
      </c>
      <c r="D103" s="62">
        <v>194.0</v>
      </c>
      <c r="E103" s="62">
        <v>235.0</v>
      </c>
      <c r="F103" s="62">
        <f t="shared" si="5"/>
        <v>0</v>
      </c>
      <c r="G103" s="62">
        <f t="shared" si="6"/>
        <v>105.90557</v>
      </c>
      <c r="H103" s="63">
        <f t="shared" si="7"/>
        <v>105.90557</v>
      </c>
      <c r="I103" s="62">
        <v>2.0</v>
      </c>
      <c r="J103" s="68">
        <f t="shared" si="8"/>
        <v>211.81114</v>
      </c>
      <c r="K103" s="1"/>
      <c r="L103" s="69"/>
      <c r="M103" s="70"/>
      <c r="N103" s="70"/>
      <c r="O103" s="1"/>
      <c r="P103" s="1"/>
      <c r="Q103" s="4">
        <v>23.0</v>
      </c>
      <c r="R103" s="58">
        <f t="shared" si="9"/>
        <v>2.35</v>
      </c>
      <c r="S103" s="52">
        <f t="shared" si="10"/>
        <v>2</v>
      </c>
      <c r="T103" s="52">
        <f t="shared" si="11"/>
        <v>4.7</v>
      </c>
      <c r="U103" s="60">
        <f t="shared" si="12"/>
        <v>105.90557</v>
      </c>
      <c r="V103" s="58">
        <f t="shared" ref="V103:W103" si="101">C103/100</f>
        <v>1.01</v>
      </c>
      <c r="W103" s="58">
        <f t="shared" si="101"/>
        <v>1.94</v>
      </c>
      <c r="X103" s="58">
        <f t="shared" si="14"/>
        <v>4.7</v>
      </c>
      <c r="Y103" s="61">
        <f t="shared" si="15"/>
        <v>9.20918</v>
      </c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</row>
    <row r="104" ht="27.0" customHeight="1">
      <c r="A104" s="52">
        <v>86.0</v>
      </c>
      <c r="B104" s="62" t="s">
        <v>55</v>
      </c>
      <c r="C104" s="62">
        <v>100.0</v>
      </c>
      <c r="D104" s="62">
        <v>194.0</v>
      </c>
      <c r="E104" s="62">
        <v>235.0</v>
      </c>
      <c r="F104" s="62">
        <f t="shared" si="5"/>
        <v>0</v>
      </c>
      <c r="G104" s="62">
        <f t="shared" si="6"/>
        <v>104.857</v>
      </c>
      <c r="H104" s="63">
        <f t="shared" si="7"/>
        <v>104.857</v>
      </c>
      <c r="I104" s="62">
        <v>1.0</v>
      </c>
      <c r="J104" s="68">
        <f t="shared" si="8"/>
        <v>104.857</v>
      </c>
      <c r="K104" s="1"/>
      <c r="L104" s="69"/>
      <c r="M104" s="70"/>
      <c r="N104" s="70"/>
      <c r="O104" s="1"/>
      <c r="P104" s="1"/>
      <c r="Q104" s="4">
        <v>23.0</v>
      </c>
      <c r="R104" s="58">
        <f t="shared" si="9"/>
        <v>2.35</v>
      </c>
      <c r="S104" s="52">
        <f t="shared" si="10"/>
        <v>1</v>
      </c>
      <c r="T104" s="52">
        <f t="shared" si="11"/>
        <v>2.35</v>
      </c>
      <c r="U104" s="60">
        <f t="shared" si="12"/>
        <v>104.857</v>
      </c>
      <c r="V104" s="58">
        <f t="shared" ref="V104:W104" si="102">C104/100</f>
        <v>1</v>
      </c>
      <c r="W104" s="58">
        <f t="shared" si="102"/>
        <v>1.94</v>
      </c>
      <c r="X104" s="58">
        <f t="shared" si="14"/>
        <v>2.35</v>
      </c>
      <c r="Y104" s="61">
        <f t="shared" si="15"/>
        <v>4.559</v>
      </c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</row>
    <row r="105" ht="27.0" customHeight="1">
      <c r="A105" s="52">
        <v>87.0</v>
      </c>
      <c r="B105" s="62" t="s">
        <v>55</v>
      </c>
      <c r="C105" s="62">
        <v>100.0</v>
      </c>
      <c r="D105" s="62">
        <v>194.0</v>
      </c>
      <c r="E105" s="62">
        <v>235.0</v>
      </c>
      <c r="F105" s="62">
        <f t="shared" si="5"/>
        <v>0</v>
      </c>
      <c r="G105" s="62">
        <f t="shared" si="6"/>
        <v>104.857</v>
      </c>
      <c r="H105" s="63">
        <f t="shared" si="7"/>
        <v>104.857</v>
      </c>
      <c r="I105" s="62">
        <v>2.0</v>
      </c>
      <c r="J105" s="68">
        <f t="shared" si="8"/>
        <v>209.714</v>
      </c>
      <c r="K105" s="1"/>
      <c r="L105" s="69"/>
      <c r="M105" s="70"/>
      <c r="N105" s="70"/>
      <c r="O105" s="1"/>
      <c r="P105" s="1"/>
      <c r="Q105" s="4">
        <v>23.0</v>
      </c>
      <c r="R105" s="58">
        <f t="shared" si="9"/>
        <v>2.35</v>
      </c>
      <c r="S105" s="52">
        <f t="shared" si="10"/>
        <v>2</v>
      </c>
      <c r="T105" s="52">
        <f t="shared" si="11"/>
        <v>4.7</v>
      </c>
      <c r="U105" s="60">
        <f t="shared" si="12"/>
        <v>104.857</v>
      </c>
      <c r="V105" s="58">
        <f t="shared" ref="V105:W105" si="103">C105/100</f>
        <v>1</v>
      </c>
      <c r="W105" s="58">
        <f t="shared" si="103"/>
        <v>1.94</v>
      </c>
      <c r="X105" s="58">
        <f t="shared" si="14"/>
        <v>4.7</v>
      </c>
      <c r="Y105" s="61">
        <f t="shared" si="15"/>
        <v>9.118</v>
      </c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</row>
    <row r="106" ht="27.0" customHeight="1">
      <c r="A106" s="52">
        <v>88.0</v>
      </c>
      <c r="B106" s="62" t="s">
        <v>55</v>
      </c>
      <c r="C106" s="62">
        <v>104.0</v>
      </c>
      <c r="D106" s="62">
        <v>194.0</v>
      </c>
      <c r="E106" s="62">
        <v>235.0</v>
      </c>
      <c r="F106" s="62">
        <f t="shared" si="5"/>
        <v>0</v>
      </c>
      <c r="G106" s="62">
        <f t="shared" si="6"/>
        <v>109.05128</v>
      </c>
      <c r="H106" s="63">
        <f t="shared" si="7"/>
        <v>109.05128</v>
      </c>
      <c r="I106" s="62">
        <v>1.0</v>
      </c>
      <c r="J106" s="68">
        <f t="shared" si="8"/>
        <v>109.05128</v>
      </c>
      <c r="K106" s="1"/>
      <c r="L106" s="69"/>
      <c r="M106" s="70"/>
      <c r="N106" s="70"/>
      <c r="O106" s="1"/>
      <c r="P106" s="1"/>
      <c r="Q106" s="4">
        <v>23.0</v>
      </c>
      <c r="R106" s="58">
        <f t="shared" si="9"/>
        <v>2.35</v>
      </c>
      <c r="S106" s="52">
        <f t="shared" si="10"/>
        <v>1</v>
      </c>
      <c r="T106" s="52">
        <f t="shared" si="11"/>
        <v>2.35</v>
      </c>
      <c r="U106" s="60">
        <f t="shared" si="12"/>
        <v>109.05128</v>
      </c>
      <c r="V106" s="58">
        <f t="shared" ref="V106:W106" si="104">C106/100</f>
        <v>1.04</v>
      </c>
      <c r="W106" s="58">
        <f t="shared" si="104"/>
        <v>1.94</v>
      </c>
      <c r="X106" s="58">
        <f t="shared" si="14"/>
        <v>2.35</v>
      </c>
      <c r="Y106" s="61">
        <f t="shared" si="15"/>
        <v>4.74136</v>
      </c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</row>
    <row r="107" ht="27.0" customHeight="1">
      <c r="A107" s="52">
        <v>89.0</v>
      </c>
      <c r="B107" s="53" t="s">
        <v>77</v>
      </c>
      <c r="C107" s="54">
        <v>70.0</v>
      </c>
      <c r="D107" s="54">
        <v>202.0</v>
      </c>
      <c r="E107" s="54">
        <v>270.0</v>
      </c>
      <c r="F107" s="54">
        <f t="shared" si="5"/>
        <v>0.8</v>
      </c>
      <c r="G107" s="54">
        <f t="shared" si="6"/>
        <v>114.534</v>
      </c>
      <c r="H107" s="55">
        <f t="shared" si="7"/>
        <v>91.6272</v>
      </c>
      <c r="I107" s="54">
        <v>1.0</v>
      </c>
      <c r="J107" s="68">
        <f t="shared" si="8"/>
        <v>91.6272</v>
      </c>
      <c r="K107" s="1"/>
      <c r="L107" s="69"/>
      <c r="M107" s="70"/>
      <c r="N107" s="70"/>
      <c r="O107" s="1"/>
      <c r="P107" s="1"/>
      <c r="Q107" s="4">
        <v>30.0</v>
      </c>
      <c r="R107" s="58">
        <f t="shared" si="9"/>
        <v>2.7</v>
      </c>
      <c r="S107" s="52">
        <f t="shared" si="10"/>
        <v>1</v>
      </c>
      <c r="T107" s="52">
        <f t="shared" si="11"/>
        <v>2.7</v>
      </c>
      <c r="U107" s="60">
        <f t="shared" si="12"/>
        <v>114.534</v>
      </c>
      <c r="V107" s="58">
        <f t="shared" ref="V107:W107" si="105">C107/100</f>
        <v>0.7</v>
      </c>
      <c r="W107" s="58">
        <f t="shared" si="105"/>
        <v>2.02</v>
      </c>
      <c r="X107" s="58">
        <f t="shared" si="14"/>
        <v>2.7</v>
      </c>
      <c r="Y107" s="61">
        <f t="shared" si="15"/>
        <v>3.8178</v>
      </c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</row>
    <row r="108" ht="27.0" customHeight="1">
      <c r="A108" s="52">
        <v>90.0</v>
      </c>
      <c r="B108" s="62" t="s">
        <v>73</v>
      </c>
      <c r="C108" s="62">
        <v>69.0</v>
      </c>
      <c r="D108" s="62">
        <v>202.0</v>
      </c>
      <c r="E108" s="62">
        <v>228.0</v>
      </c>
      <c r="F108" s="62">
        <f t="shared" si="5"/>
        <v>0</v>
      </c>
      <c r="G108" s="62">
        <f t="shared" si="6"/>
        <v>95.33592</v>
      </c>
      <c r="H108" s="63">
        <f t="shared" si="7"/>
        <v>95.33592</v>
      </c>
      <c r="I108" s="62">
        <v>1.0</v>
      </c>
      <c r="J108" s="68">
        <f t="shared" si="8"/>
        <v>95.33592</v>
      </c>
      <c r="K108" s="1"/>
      <c r="L108" s="69"/>
      <c r="M108" s="70"/>
      <c r="N108" s="70"/>
      <c r="O108" s="1"/>
      <c r="P108" s="1"/>
      <c r="Q108" s="4">
        <v>30.0</v>
      </c>
      <c r="R108" s="58">
        <f t="shared" si="9"/>
        <v>2.28</v>
      </c>
      <c r="S108" s="52">
        <f t="shared" si="10"/>
        <v>1</v>
      </c>
      <c r="T108" s="52">
        <f t="shared" si="11"/>
        <v>2.28</v>
      </c>
      <c r="U108" s="60">
        <f t="shared" si="12"/>
        <v>95.33592</v>
      </c>
      <c r="V108" s="58">
        <f t="shared" ref="V108:W108" si="106">C108/100</f>
        <v>0.69</v>
      </c>
      <c r="W108" s="58">
        <f t="shared" si="106"/>
        <v>2.02</v>
      </c>
      <c r="X108" s="58">
        <f t="shared" si="14"/>
        <v>2.28</v>
      </c>
      <c r="Y108" s="61">
        <f t="shared" si="15"/>
        <v>3.177864</v>
      </c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</row>
    <row r="109" ht="27.0" customHeight="1">
      <c r="A109" s="52">
        <v>91.0</v>
      </c>
      <c r="B109" s="62" t="s">
        <v>73</v>
      </c>
      <c r="C109" s="62">
        <v>92.0</v>
      </c>
      <c r="D109" s="62">
        <v>202.0</v>
      </c>
      <c r="E109" s="62">
        <v>275.0</v>
      </c>
      <c r="F109" s="62">
        <f t="shared" si="5"/>
        <v>0</v>
      </c>
      <c r="G109" s="62">
        <f t="shared" si="6"/>
        <v>153.318</v>
      </c>
      <c r="H109" s="63">
        <f t="shared" si="7"/>
        <v>153.318</v>
      </c>
      <c r="I109" s="62">
        <v>1.0</v>
      </c>
      <c r="J109" s="68">
        <f t="shared" si="8"/>
        <v>153.318</v>
      </c>
      <c r="K109" s="1"/>
      <c r="L109" s="69"/>
      <c r="M109" s="70"/>
      <c r="N109" s="70"/>
      <c r="O109" s="1"/>
      <c r="P109" s="1"/>
      <c r="Q109" s="4">
        <v>30.0</v>
      </c>
      <c r="R109" s="58">
        <f t="shared" si="9"/>
        <v>2.75</v>
      </c>
      <c r="S109" s="52">
        <f t="shared" si="10"/>
        <v>1</v>
      </c>
      <c r="T109" s="52">
        <f t="shared" si="11"/>
        <v>2.75</v>
      </c>
      <c r="U109" s="60">
        <f t="shared" si="12"/>
        <v>153.318</v>
      </c>
      <c r="V109" s="58">
        <f t="shared" ref="V109:W109" si="107">C109/100</f>
        <v>0.92</v>
      </c>
      <c r="W109" s="58">
        <f t="shared" si="107"/>
        <v>2.02</v>
      </c>
      <c r="X109" s="58">
        <f t="shared" si="14"/>
        <v>2.75</v>
      </c>
      <c r="Y109" s="61">
        <f t="shared" si="15"/>
        <v>5.1106</v>
      </c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</row>
    <row r="110" ht="27.0" customHeight="1">
      <c r="A110" s="52">
        <v>92.0</v>
      </c>
      <c r="B110" s="62" t="s">
        <v>73</v>
      </c>
      <c r="C110" s="62">
        <v>100.0</v>
      </c>
      <c r="D110" s="62">
        <v>202.0</v>
      </c>
      <c r="E110" s="62">
        <v>275.0</v>
      </c>
      <c r="F110" s="62">
        <f t="shared" si="5"/>
        <v>0</v>
      </c>
      <c r="G110" s="62">
        <f t="shared" si="6"/>
        <v>166.65</v>
      </c>
      <c r="H110" s="63">
        <f t="shared" si="7"/>
        <v>166.65</v>
      </c>
      <c r="I110" s="62">
        <v>3.0</v>
      </c>
      <c r="J110" s="68">
        <f t="shared" si="8"/>
        <v>499.95</v>
      </c>
      <c r="K110" s="1"/>
      <c r="L110" s="69"/>
      <c r="M110" s="70"/>
      <c r="N110" s="70"/>
      <c r="O110" s="1"/>
      <c r="P110" s="1"/>
      <c r="Q110" s="4">
        <v>30.0</v>
      </c>
      <c r="R110" s="58">
        <f t="shared" si="9"/>
        <v>2.75</v>
      </c>
      <c r="S110" s="52">
        <f t="shared" si="10"/>
        <v>3</v>
      </c>
      <c r="T110" s="52">
        <f t="shared" si="11"/>
        <v>8.25</v>
      </c>
      <c r="U110" s="60">
        <f t="shared" si="12"/>
        <v>166.65</v>
      </c>
      <c r="V110" s="58">
        <f t="shared" ref="V110:W110" si="108">C110/100</f>
        <v>1</v>
      </c>
      <c r="W110" s="58">
        <f t="shared" si="108"/>
        <v>2.02</v>
      </c>
      <c r="X110" s="58">
        <f t="shared" si="14"/>
        <v>8.25</v>
      </c>
      <c r="Y110" s="61">
        <f t="shared" si="15"/>
        <v>16.665</v>
      </c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</row>
    <row r="111" ht="27.0" customHeight="1">
      <c r="A111" s="52">
        <v>93.0</v>
      </c>
      <c r="B111" s="62" t="s">
        <v>73</v>
      </c>
      <c r="C111" s="62">
        <v>100.0</v>
      </c>
      <c r="D111" s="62">
        <v>202.0</v>
      </c>
      <c r="E111" s="62">
        <v>275.0</v>
      </c>
      <c r="F111" s="62">
        <f t="shared" si="5"/>
        <v>0</v>
      </c>
      <c r="G111" s="62">
        <f t="shared" si="6"/>
        <v>166.65</v>
      </c>
      <c r="H111" s="63">
        <f t="shared" si="7"/>
        <v>166.65</v>
      </c>
      <c r="I111" s="62">
        <v>2.0</v>
      </c>
      <c r="J111" s="68">
        <f t="shared" si="8"/>
        <v>333.3</v>
      </c>
      <c r="K111" s="1"/>
      <c r="L111" s="69"/>
      <c r="M111" s="70"/>
      <c r="N111" s="70"/>
      <c r="O111" s="1"/>
      <c r="P111" s="1"/>
      <c r="Q111" s="4">
        <v>30.0</v>
      </c>
      <c r="R111" s="58">
        <f t="shared" si="9"/>
        <v>2.75</v>
      </c>
      <c r="S111" s="52">
        <f t="shared" si="10"/>
        <v>2</v>
      </c>
      <c r="T111" s="52">
        <f t="shared" si="11"/>
        <v>5.5</v>
      </c>
      <c r="U111" s="60">
        <f t="shared" si="12"/>
        <v>166.65</v>
      </c>
      <c r="V111" s="58">
        <f t="shared" ref="V111:W111" si="109">C111/100</f>
        <v>1</v>
      </c>
      <c r="W111" s="58">
        <f t="shared" si="109"/>
        <v>2.02</v>
      </c>
      <c r="X111" s="58">
        <f t="shared" si="14"/>
        <v>5.5</v>
      </c>
      <c r="Y111" s="61">
        <f t="shared" si="15"/>
        <v>11.11</v>
      </c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</row>
    <row r="112" ht="27.0" customHeight="1">
      <c r="A112" s="52">
        <v>94.0</v>
      </c>
      <c r="B112" s="62" t="s">
        <v>73</v>
      </c>
      <c r="C112" s="62">
        <v>99.0</v>
      </c>
      <c r="D112" s="62">
        <v>202.0</v>
      </c>
      <c r="E112" s="62">
        <v>275.0</v>
      </c>
      <c r="F112" s="62">
        <f t="shared" si="5"/>
        <v>0</v>
      </c>
      <c r="G112" s="62">
        <f t="shared" si="6"/>
        <v>164.9835</v>
      </c>
      <c r="H112" s="63">
        <f t="shared" si="7"/>
        <v>164.9835</v>
      </c>
      <c r="I112" s="62">
        <v>1.0</v>
      </c>
      <c r="J112" s="68">
        <f t="shared" si="8"/>
        <v>164.9835</v>
      </c>
      <c r="K112" s="1"/>
      <c r="L112" s="69"/>
      <c r="M112" s="70"/>
      <c r="N112" s="70"/>
      <c r="O112" s="1"/>
      <c r="P112" s="1"/>
      <c r="Q112" s="4">
        <v>30.0</v>
      </c>
      <c r="R112" s="58">
        <f t="shared" si="9"/>
        <v>2.75</v>
      </c>
      <c r="S112" s="52">
        <f t="shared" si="10"/>
        <v>1</v>
      </c>
      <c r="T112" s="52">
        <f t="shared" si="11"/>
        <v>2.75</v>
      </c>
      <c r="U112" s="60">
        <f t="shared" si="12"/>
        <v>164.9835</v>
      </c>
      <c r="V112" s="58">
        <f t="shared" ref="V112:W112" si="110">C112/100</f>
        <v>0.99</v>
      </c>
      <c r="W112" s="58">
        <f t="shared" si="110"/>
        <v>2.02</v>
      </c>
      <c r="X112" s="58">
        <f t="shared" si="14"/>
        <v>2.75</v>
      </c>
      <c r="Y112" s="61">
        <f t="shared" si="15"/>
        <v>5.49945</v>
      </c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</row>
    <row r="113" ht="27.0" customHeight="1">
      <c r="A113" s="52">
        <v>95.0</v>
      </c>
      <c r="B113" s="62" t="s">
        <v>73</v>
      </c>
      <c r="C113" s="62">
        <v>99.0</v>
      </c>
      <c r="D113" s="62">
        <v>202.0</v>
      </c>
      <c r="E113" s="62">
        <v>275.0</v>
      </c>
      <c r="F113" s="62">
        <f t="shared" si="5"/>
        <v>0</v>
      </c>
      <c r="G113" s="62">
        <f t="shared" si="6"/>
        <v>164.9835</v>
      </c>
      <c r="H113" s="63">
        <f t="shared" si="7"/>
        <v>164.9835</v>
      </c>
      <c r="I113" s="62">
        <v>1.0</v>
      </c>
      <c r="J113" s="68">
        <f t="shared" si="8"/>
        <v>164.9835</v>
      </c>
      <c r="K113" s="1"/>
      <c r="L113" s="69"/>
      <c r="M113" s="70"/>
      <c r="N113" s="70"/>
      <c r="O113" s="1"/>
      <c r="P113" s="1"/>
      <c r="Q113" s="4">
        <v>30.0</v>
      </c>
      <c r="R113" s="58">
        <f t="shared" si="9"/>
        <v>2.75</v>
      </c>
      <c r="S113" s="52">
        <f t="shared" si="10"/>
        <v>1</v>
      </c>
      <c r="T113" s="52">
        <f t="shared" si="11"/>
        <v>2.75</v>
      </c>
      <c r="U113" s="60">
        <f t="shared" si="12"/>
        <v>164.9835</v>
      </c>
      <c r="V113" s="58">
        <f t="shared" ref="V113:W113" si="111">C113/100</f>
        <v>0.99</v>
      </c>
      <c r="W113" s="58">
        <f t="shared" si="111"/>
        <v>2.02</v>
      </c>
      <c r="X113" s="58">
        <f t="shared" si="14"/>
        <v>2.75</v>
      </c>
      <c r="Y113" s="61">
        <f t="shared" si="15"/>
        <v>5.49945</v>
      </c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</row>
    <row r="114" ht="27.0" customHeight="1">
      <c r="A114" s="52">
        <v>96.0</v>
      </c>
      <c r="B114" s="62" t="s">
        <v>73</v>
      </c>
      <c r="C114" s="62">
        <v>100.0</v>
      </c>
      <c r="D114" s="62">
        <v>202.0</v>
      </c>
      <c r="E114" s="62">
        <v>275.0</v>
      </c>
      <c r="F114" s="62">
        <f t="shared" si="5"/>
        <v>0</v>
      </c>
      <c r="G114" s="62">
        <f t="shared" si="6"/>
        <v>166.65</v>
      </c>
      <c r="H114" s="63">
        <f t="shared" si="7"/>
        <v>166.65</v>
      </c>
      <c r="I114" s="62">
        <v>2.0</v>
      </c>
      <c r="J114" s="68">
        <f t="shared" si="8"/>
        <v>333.3</v>
      </c>
      <c r="K114" s="1"/>
      <c r="L114" s="69"/>
      <c r="M114" s="70"/>
      <c r="N114" s="70"/>
      <c r="O114" s="1"/>
      <c r="P114" s="1"/>
      <c r="Q114" s="4">
        <v>30.0</v>
      </c>
      <c r="R114" s="58">
        <f t="shared" si="9"/>
        <v>2.75</v>
      </c>
      <c r="S114" s="52">
        <f t="shared" si="10"/>
        <v>2</v>
      </c>
      <c r="T114" s="52">
        <f t="shared" si="11"/>
        <v>5.5</v>
      </c>
      <c r="U114" s="60">
        <f t="shared" si="12"/>
        <v>166.65</v>
      </c>
      <c r="V114" s="58">
        <f t="shared" ref="V114:W114" si="112">C114/100</f>
        <v>1</v>
      </c>
      <c r="W114" s="58">
        <f t="shared" si="112"/>
        <v>2.02</v>
      </c>
      <c r="X114" s="58">
        <f t="shared" si="14"/>
        <v>5.5</v>
      </c>
      <c r="Y114" s="61">
        <f t="shared" si="15"/>
        <v>11.11</v>
      </c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</row>
    <row r="115" ht="27.0" customHeight="1">
      <c r="A115" s="52">
        <v>97.0</v>
      </c>
      <c r="B115" s="62" t="s">
        <v>73</v>
      </c>
      <c r="C115" s="62">
        <v>100.0</v>
      </c>
      <c r="D115" s="62">
        <v>202.0</v>
      </c>
      <c r="E115" s="62">
        <v>275.0</v>
      </c>
      <c r="F115" s="62">
        <f t="shared" si="5"/>
        <v>0</v>
      </c>
      <c r="G115" s="62">
        <f t="shared" si="6"/>
        <v>166.65</v>
      </c>
      <c r="H115" s="63">
        <f t="shared" si="7"/>
        <v>166.65</v>
      </c>
      <c r="I115" s="62">
        <v>2.0</v>
      </c>
      <c r="J115" s="68">
        <f t="shared" si="8"/>
        <v>333.3</v>
      </c>
      <c r="K115" s="1"/>
      <c r="L115" s="69"/>
      <c r="M115" s="70"/>
      <c r="N115" s="70"/>
      <c r="O115" s="1"/>
      <c r="P115" s="1"/>
      <c r="Q115" s="4">
        <v>30.0</v>
      </c>
      <c r="R115" s="58">
        <f t="shared" si="9"/>
        <v>2.75</v>
      </c>
      <c r="S115" s="52">
        <f t="shared" si="10"/>
        <v>2</v>
      </c>
      <c r="T115" s="52">
        <f t="shared" si="11"/>
        <v>5.5</v>
      </c>
      <c r="U115" s="60">
        <f t="shared" si="12"/>
        <v>166.65</v>
      </c>
      <c r="V115" s="58">
        <f t="shared" ref="V115:W115" si="113">C115/100</f>
        <v>1</v>
      </c>
      <c r="W115" s="58">
        <f t="shared" si="113"/>
        <v>2.02</v>
      </c>
      <c r="X115" s="58">
        <f t="shared" si="14"/>
        <v>5.5</v>
      </c>
      <c r="Y115" s="61">
        <f t="shared" si="15"/>
        <v>11.11</v>
      </c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</row>
    <row r="116" ht="27.0" customHeight="1">
      <c r="A116" s="52">
        <v>98.0</v>
      </c>
      <c r="B116" s="62" t="s">
        <v>73</v>
      </c>
      <c r="C116" s="62">
        <v>100.0</v>
      </c>
      <c r="D116" s="62">
        <v>202.0</v>
      </c>
      <c r="E116" s="62">
        <v>275.0</v>
      </c>
      <c r="F116" s="62">
        <f t="shared" si="5"/>
        <v>0</v>
      </c>
      <c r="G116" s="62">
        <f t="shared" si="6"/>
        <v>166.65</v>
      </c>
      <c r="H116" s="63">
        <f t="shared" si="7"/>
        <v>166.65</v>
      </c>
      <c r="I116" s="62">
        <v>1.0</v>
      </c>
      <c r="J116" s="68">
        <f t="shared" si="8"/>
        <v>166.65</v>
      </c>
      <c r="K116" s="1"/>
      <c r="L116" s="69"/>
      <c r="M116" s="70"/>
      <c r="N116" s="70"/>
      <c r="O116" s="1"/>
      <c r="P116" s="1"/>
      <c r="Q116" s="4">
        <v>30.0</v>
      </c>
      <c r="R116" s="58">
        <f t="shared" si="9"/>
        <v>2.75</v>
      </c>
      <c r="S116" s="52">
        <f t="shared" si="10"/>
        <v>1</v>
      </c>
      <c r="T116" s="52">
        <f t="shared" si="11"/>
        <v>2.75</v>
      </c>
      <c r="U116" s="60">
        <f t="shared" si="12"/>
        <v>166.65</v>
      </c>
      <c r="V116" s="58">
        <f t="shared" ref="V116:W116" si="114">C116/100</f>
        <v>1</v>
      </c>
      <c r="W116" s="58">
        <f t="shared" si="114"/>
        <v>2.02</v>
      </c>
      <c r="X116" s="58">
        <f t="shared" si="14"/>
        <v>2.75</v>
      </c>
      <c r="Y116" s="61">
        <f t="shared" si="15"/>
        <v>5.555</v>
      </c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</row>
    <row r="117" ht="27.0" customHeight="1">
      <c r="A117" s="52">
        <v>99.0</v>
      </c>
      <c r="B117" s="62" t="s">
        <v>73</v>
      </c>
      <c r="C117" s="62">
        <v>100.0</v>
      </c>
      <c r="D117" s="62">
        <v>202.0</v>
      </c>
      <c r="E117" s="62">
        <v>254.0</v>
      </c>
      <c r="F117" s="62">
        <f t="shared" si="5"/>
        <v>0</v>
      </c>
      <c r="G117" s="62">
        <f t="shared" si="6"/>
        <v>153.924</v>
      </c>
      <c r="H117" s="63">
        <f t="shared" si="7"/>
        <v>153.924</v>
      </c>
      <c r="I117" s="62">
        <v>1.0</v>
      </c>
      <c r="J117" s="68">
        <f t="shared" si="8"/>
        <v>153.924</v>
      </c>
      <c r="K117" s="1"/>
      <c r="L117" s="69"/>
      <c r="M117" s="70"/>
      <c r="N117" s="70"/>
      <c r="O117" s="1"/>
      <c r="P117" s="1"/>
      <c r="Q117" s="4">
        <v>30.0</v>
      </c>
      <c r="R117" s="58">
        <f t="shared" si="9"/>
        <v>2.54</v>
      </c>
      <c r="S117" s="52">
        <f t="shared" si="10"/>
        <v>1</v>
      </c>
      <c r="T117" s="52">
        <f t="shared" si="11"/>
        <v>2.54</v>
      </c>
      <c r="U117" s="60">
        <f t="shared" si="12"/>
        <v>153.924</v>
      </c>
      <c r="V117" s="58">
        <f t="shared" ref="V117:W117" si="115">C117/100</f>
        <v>1</v>
      </c>
      <c r="W117" s="58">
        <f t="shared" si="115"/>
        <v>2.02</v>
      </c>
      <c r="X117" s="58">
        <f t="shared" si="14"/>
        <v>2.54</v>
      </c>
      <c r="Y117" s="61">
        <f t="shared" si="15"/>
        <v>5.1308</v>
      </c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</row>
    <row r="118" ht="27.0" customHeight="1">
      <c r="A118" s="52">
        <v>100.0</v>
      </c>
      <c r="B118" s="62" t="s">
        <v>73</v>
      </c>
      <c r="C118" s="62">
        <v>100.0</v>
      </c>
      <c r="D118" s="62">
        <v>202.0</v>
      </c>
      <c r="E118" s="62">
        <v>250.0</v>
      </c>
      <c r="F118" s="62">
        <f t="shared" si="5"/>
        <v>0</v>
      </c>
      <c r="G118" s="62">
        <f t="shared" si="6"/>
        <v>151.5</v>
      </c>
      <c r="H118" s="63">
        <f t="shared" si="7"/>
        <v>151.5</v>
      </c>
      <c r="I118" s="62">
        <v>7.0</v>
      </c>
      <c r="J118" s="68">
        <f t="shared" si="8"/>
        <v>1060.5</v>
      </c>
      <c r="K118" s="1"/>
      <c r="L118" s="69"/>
      <c r="M118" s="70"/>
      <c r="N118" s="70"/>
      <c r="O118" s="1"/>
      <c r="P118" s="1"/>
      <c r="Q118" s="4">
        <v>30.0</v>
      </c>
      <c r="R118" s="58">
        <f t="shared" si="9"/>
        <v>2.5</v>
      </c>
      <c r="S118" s="52">
        <f t="shared" si="10"/>
        <v>7</v>
      </c>
      <c r="T118" s="52">
        <f t="shared" si="11"/>
        <v>17.5</v>
      </c>
      <c r="U118" s="60">
        <f t="shared" si="12"/>
        <v>151.5</v>
      </c>
      <c r="V118" s="58">
        <f t="shared" ref="V118:W118" si="116">C118/100</f>
        <v>1</v>
      </c>
      <c r="W118" s="58">
        <f t="shared" si="116"/>
        <v>2.02</v>
      </c>
      <c r="X118" s="58">
        <f t="shared" si="14"/>
        <v>17.5</v>
      </c>
      <c r="Y118" s="61">
        <f t="shared" si="15"/>
        <v>35.35</v>
      </c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</row>
    <row r="119" ht="27.0" customHeight="1">
      <c r="A119" s="52">
        <v>101.0</v>
      </c>
      <c r="B119" s="62" t="s">
        <v>73</v>
      </c>
      <c r="C119" s="62">
        <v>100.0</v>
      </c>
      <c r="D119" s="62">
        <v>202.0</v>
      </c>
      <c r="E119" s="62">
        <v>249.0</v>
      </c>
      <c r="F119" s="62">
        <f t="shared" si="5"/>
        <v>0</v>
      </c>
      <c r="G119" s="62">
        <f t="shared" si="6"/>
        <v>150.894</v>
      </c>
      <c r="H119" s="63">
        <f t="shared" si="7"/>
        <v>150.894</v>
      </c>
      <c r="I119" s="62">
        <v>5.0</v>
      </c>
      <c r="J119" s="68">
        <f t="shared" si="8"/>
        <v>754.47</v>
      </c>
      <c r="K119" s="1"/>
      <c r="L119" s="69"/>
      <c r="M119" s="70"/>
      <c r="N119" s="70"/>
      <c r="O119" s="1"/>
      <c r="P119" s="1"/>
      <c r="Q119" s="4">
        <v>30.0</v>
      </c>
      <c r="R119" s="58">
        <f t="shared" si="9"/>
        <v>2.49</v>
      </c>
      <c r="S119" s="52">
        <f t="shared" si="10"/>
        <v>5</v>
      </c>
      <c r="T119" s="52">
        <f t="shared" si="11"/>
        <v>12.45</v>
      </c>
      <c r="U119" s="60">
        <f t="shared" si="12"/>
        <v>150.894</v>
      </c>
      <c r="V119" s="58">
        <f t="shared" ref="V119:W119" si="117">C119/100</f>
        <v>1</v>
      </c>
      <c r="W119" s="58">
        <f t="shared" si="117"/>
        <v>2.02</v>
      </c>
      <c r="X119" s="58">
        <f t="shared" si="14"/>
        <v>12.45</v>
      </c>
      <c r="Y119" s="61">
        <f t="shared" si="15"/>
        <v>25.149</v>
      </c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</row>
    <row r="120" ht="27.0" customHeight="1">
      <c r="A120" s="52">
        <v>102.0</v>
      </c>
      <c r="B120" s="62" t="s">
        <v>73</v>
      </c>
      <c r="C120" s="62">
        <v>100.0</v>
      </c>
      <c r="D120" s="62">
        <v>202.0</v>
      </c>
      <c r="E120" s="62">
        <v>251.0</v>
      </c>
      <c r="F120" s="62">
        <f t="shared" si="5"/>
        <v>0</v>
      </c>
      <c r="G120" s="62">
        <f t="shared" si="6"/>
        <v>152.106</v>
      </c>
      <c r="H120" s="63">
        <f t="shared" si="7"/>
        <v>152.106</v>
      </c>
      <c r="I120" s="62">
        <v>2.0</v>
      </c>
      <c r="J120" s="68">
        <f t="shared" si="8"/>
        <v>304.212</v>
      </c>
      <c r="K120" s="1"/>
      <c r="L120" s="69"/>
      <c r="M120" s="70"/>
      <c r="N120" s="70"/>
      <c r="O120" s="1"/>
      <c r="P120" s="1"/>
      <c r="Q120" s="4">
        <v>30.0</v>
      </c>
      <c r="R120" s="58">
        <f t="shared" si="9"/>
        <v>2.51</v>
      </c>
      <c r="S120" s="52">
        <f t="shared" si="10"/>
        <v>2</v>
      </c>
      <c r="T120" s="52">
        <f t="shared" si="11"/>
        <v>5.02</v>
      </c>
      <c r="U120" s="60">
        <f t="shared" si="12"/>
        <v>152.106</v>
      </c>
      <c r="V120" s="58">
        <f t="shared" ref="V120:W120" si="118">C120/100</f>
        <v>1</v>
      </c>
      <c r="W120" s="58">
        <f t="shared" si="118"/>
        <v>2.02</v>
      </c>
      <c r="X120" s="58">
        <f t="shared" si="14"/>
        <v>5.02</v>
      </c>
      <c r="Y120" s="61">
        <f t="shared" si="15"/>
        <v>10.1404</v>
      </c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</row>
    <row r="121" ht="27.0" customHeight="1">
      <c r="A121" s="52">
        <v>103.0</v>
      </c>
      <c r="B121" s="62" t="s">
        <v>73</v>
      </c>
      <c r="C121" s="62">
        <v>100.0</v>
      </c>
      <c r="D121" s="62">
        <v>202.0</v>
      </c>
      <c r="E121" s="62">
        <v>252.0</v>
      </c>
      <c r="F121" s="62">
        <f t="shared" si="5"/>
        <v>0</v>
      </c>
      <c r="G121" s="62">
        <f t="shared" si="6"/>
        <v>152.712</v>
      </c>
      <c r="H121" s="63">
        <f t="shared" si="7"/>
        <v>152.712</v>
      </c>
      <c r="I121" s="62">
        <v>3.0</v>
      </c>
      <c r="J121" s="68">
        <f t="shared" si="8"/>
        <v>458.136</v>
      </c>
      <c r="K121" s="1"/>
      <c r="L121" s="69"/>
      <c r="M121" s="70"/>
      <c r="N121" s="70"/>
      <c r="O121" s="1"/>
      <c r="P121" s="1"/>
      <c r="Q121" s="4">
        <v>30.0</v>
      </c>
      <c r="R121" s="58">
        <f t="shared" si="9"/>
        <v>2.52</v>
      </c>
      <c r="S121" s="52">
        <f t="shared" si="10"/>
        <v>3</v>
      </c>
      <c r="T121" s="52">
        <f t="shared" si="11"/>
        <v>7.56</v>
      </c>
      <c r="U121" s="60">
        <f t="shared" si="12"/>
        <v>152.712</v>
      </c>
      <c r="V121" s="58">
        <f t="shared" ref="V121:W121" si="119">C121/100</f>
        <v>1</v>
      </c>
      <c r="W121" s="58">
        <f t="shared" si="119"/>
        <v>2.02</v>
      </c>
      <c r="X121" s="58">
        <f t="shared" si="14"/>
        <v>7.56</v>
      </c>
      <c r="Y121" s="61">
        <f t="shared" si="15"/>
        <v>15.2712</v>
      </c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</row>
    <row r="122" ht="27.0" customHeight="1">
      <c r="A122" s="52">
        <v>104.0</v>
      </c>
      <c r="B122" s="62" t="s">
        <v>73</v>
      </c>
      <c r="C122" s="62">
        <v>100.0</v>
      </c>
      <c r="D122" s="62">
        <v>202.0</v>
      </c>
      <c r="E122" s="62">
        <v>253.0</v>
      </c>
      <c r="F122" s="62">
        <f t="shared" si="5"/>
        <v>0</v>
      </c>
      <c r="G122" s="62">
        <f t="shared" si="6"/>
        <v>153.318</v>
      </c>
      <c r="H122" s="63">
        <f t="shared" si="7"/>
        <v>153.318</v>
      </c>
      <c r="I122" s="62">
        <v>1.0</v>
      </c>
      <c r="J122" s="68">
        <f t="shared" si="8"/>
        <v>153.318</v>
      </c>
      <c r="K122" s="1"/>
      <c r="L122" s="69"/>
      <c r="M122" s="70"/>
      <c r="N122" s="70"/>
      <c r="O122" s="1"/>
      <c r="P122" s="1"/>
      <c r="Q122" s="4">
        <v>30.0</v>
      </c>
      <c r="R122" s="58">
        <f t="shared" si="9"/>
        <v>2.53</v>
      </c>
      <c r="S122" s="52">
        <f t="shared" si="10"/>
        <v>1</v>
      </c>
      <c r="T122" s="52">
        <f t="shared" si="11"/>
        <v>2.53</v>
      </c>
      <c r="U122" s="60">
        <f t="shared" si="12"/>
        <v>153.318</v>
      </c>
      <c r="V122" s="58">
        <f t="shared" ref="V122:W122" si="120">C122/100</f>
        <v>1</v>
      </c>
      <c r="W122" s="58">
        <f t="shared" si="120"/>
        <v>2.02</v>
      </c>
      <c r="X122" s="58">
        <f t="shared" si="14"/>
        <v>2.53</v>
      </c>
      <c r="Y122" s="61">
        <f t="shared" si="15"/>
        <v>5.1106</v>
      </c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</row>
    <row r="123" ht="27.0" customHeight="1">
      <c r="A123" s="52">
        <v>105.0</v>
      </c>
      <c r="B123" s="62" t="s">
        <v>73</v>
      </c>
      <c r="C123" s="62">
        <v>97.0</v>
      </c>
      <c r="D123" s="62">
        <v>202.0</v>
      </c>
      <c r="E123" s="62">
        <v>266.0</v>
      </c>
      <c r="F123" s="62">
        <f t="shared" si="5"/>
        <v>0</v>
      </c>
      <c r="G123" s="62">
        <f t="shared" si="6"/>
        <v>156.36012</v>
      </c>
      <c r="H123" s="63">
        <f t="shared" si="7"/>
        <v>156.36012</v>
      </c>
      <c r="I123" s="62">
        <v>1.0</v>
      </c>
      <c r="J123" s="68">
        <f t="shared" si="8"/>
        <v>156.36012</v>
      </c>
      <c r="K123" s="1"/>
      <c r="L123" s="69"/>
      <c r="M123" s="70"/>
      <c r="N123" s="70"/>
      <c r="O123" s="1"/>
      <c r="P123" s="1"/>
      <c r="Q123" s="4">
        <v>30.0</v>
      </c>
      <c r="R123" s="58">
        <f t="shared" si="9"/>
        <v>2.66</v>
      </c>
      <c r="S123" s="52">
        <f t="shared" si="10"/>
        <v>1</v>
      </c>
      <c r="T123" s="52">
        <f t="shared" si="11"/>
        <v>2.66</v>
      </c>
      <c r="U123" s="60">
        <f t="shared" si="12"/>
        <v>156.36012</v>
      </c>
      <c r="V123" s="58">
        <f t="shared" ref="V123:W123" si="121">C123/100</f>
        <v>0.97</v>
      </c>
      <c r="W123" s="58">
        <f t="shared" si="121"/>
        <v>2.02</v>
      </c>
      <c r="X123" s="58">
        <f t="shared" si="14"/>
        <v>2.66</v>
      </c>
      <c r="Y123" s="61">
        <f t="shared" si="15"/>
        <v>5.212004</v>
      </c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</row>
    <row r="124" ht="27.0" customHeight="1">
      <c r="A124" s="52">
        <v>106.0</v>
      </c>
      <c r="B124" s="62" t="s">
        <v>73</v>
      </c>
      <c r="C124" s="62">
        <v>99.0</v>
      </c>
      <c r="D124" s="62">
        <v>202.0</v>
      </c>
      <c r="E124" s="62">
        <v>267.0</v>
      </c>
      <c r="F124" s="62">
        <f t="shared" si="5"/>
        <v>0</v>
      </c>
      <c r="G124" s="62">
        <f t="shared" si="6"/>
        <v>160.18398</v>
      </c>
      <c r="H124" s="63">
        <f t="shared" si="7"/>
        <v>160.18398</v>
      </c>
      <c r="I124" s="62">
        <v>3.0</v>
      </c>
      <c r="J124" s="68">
        <f t="shared" si="8"/>
        <v>480.55194</v>
      </c>
      <c r="K124" s="1"/>
      <c r="L124" s="69"/>
      <c r="M124" s="70"/>
      <c r="N124" s="70"/>
      <c r="O124" s="1"/>
      <c r="P124" s="1"/>
      <c r="Q124" s="4">
        <v>30.0</v>
      </c>
      <c r="R124" s="58">
        <f t="shared" si="9"/>
        <v>2.67</v>
      </c>
      <c r="S124" s="52">
        <f t="shared" si="10"/>
        <v>3</v>
      </c>
      <c r="T124" s="52">
        <f t="shared" si="11"/>
        <v>8.01</v>
      </c>
      <c r="U124" s="60">
        <f t="shared" si="12"/>
        <v>160.18398</v>
      </c>
      <c r="V124" s="58">
        <f t="shared" ref="V124:W124" si="122">C124/100</f>
        <v>0.99</v>
      </c>
      <c r="W124" s="58">
        <f t="shared" si="122"/>
        <v>2.02</v>
      </c>
      <c r="X124" s="58">
        <f t="shared" si="14"/>
        <v>8.01</v>
      </c>
      <c r="Y124" s="61">
        <f t="shared" si="15"/>
        <v>16.018398</v>
      </c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</row>
    <row r="125" ht="27.0" customHeight="1">
      <c r="A125" s="52">
        <v>107.0</v>
      </c>
      <c r="B125" s="62" t="s">
        <v>73</v>
      </c>
      <c r="C125" s="62">
        <v>100.0</v>
      </c>
      <c r="D125" s="62">
        <v>202.0</v>
      </c>
      <c r="E125" s="62">
        <v>266.0</v>
      </c>
      <c r="F125" s="62">
        <f t="shared" si="5"/>
        <v>0</v>
      </c>
      <c r="G125" s="62">
        <f t="shared" si="6"/>
        <v>161.196</v>
      </c>
      <c r="H125" s="63">
        <f t="shared" si="7"/>
        <v>161.196</v>
      </c>
      <c r="I125" s="62">
        <v>1.0</v>
      </c>
      <c r="J125" s="68">
        <f t="shared" si="8"/>
        <v>161.196</v>
      </c>
      <c r="K125" s="1"/>
      <c r="L125" s="69"/>
      <c r="M125" s="70"/>
      <c r="N125" s="70"/>
      <c r="O125" s="1"/>
      <c r="P125" s="1"/>
      <c r="Q125" s="4">
        <v>30.0</v>
      </c>
      <c r="R125" s="58">
        <f t="shared" si="9"/>
        <v>2.66</v>
      </c>
      <c r="S125" s="52">
        <f t="shared" si="10"/>
        <v>1</v>
      </c>
      <c r="T125" s="52">
        <f t="shared" si="11"/>
        <v>2.66</v>
      </c>
      <c r="U125" s="60">
        <f t="shared" si="12"/>
        <v>161.196</v>
      </c>
      <c r="V125" s="58">
        <f t="shared" ref="V125:W125" si="123">C125/100</f>
        <v>1</v>
      </c>
      <c r="W125" s="58">
        <f t="shared" si="123"/>
        <v>2.02</v>
      </c>
      <c r="X125" s="58">
        <f t="shared" si="14"/>
        <v>2.66</v>
      </c>
      <c r="Y125" s="61">
        <f t="shared" si="15"/>
        <v>5.3732</v>
      </c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</row>
    <row r="126" ht="27.0" customHeight="1">
      <c r="A126" s="52">
        <v>108.0</v>
      </c>
      <c r="B126" s="62" t="s">
        <v>73</v>
      </c>
      <c r="C126" s="62">
        <v>96.0</v>
      </c>
      <c r="D126" s="62">
        <v>202.0</v>
      </c>
      <c r="E126" s="62">
        <v>268.0</v>
      </c>
      <c r="F126" s="62">
        <f t="shared" si="5"/>
        <v>0</v>
      </c>
      <c r="G126" s="62">
        <f t="shared" si="6"/>
        <v>155.91168</v>
      </c>
      <c r="H126" s="63">
        <f t="shared" si="7"/>
        <v>155.91168</v>
      </c>
      <c r="I126" s="62">
        <v>2.0</v>
      </c>
      <c r="J126" s="68">
        <f t="shared" si="8"/>
        <v>311.82336</v>
      </c>
      <c r="K126" s="1"/>
      <c r="L126" s="69"/>
      <c r="M126" s="70"/>
      <c r="N126" s="70"/>
      <c r="O126" s="1"/>
      <c r="P126" s="1"/>
      <c r="Q126" s="4">
        <v>30.0</v>
      </c>
      <c r="R126" s="58">
        <f t="shared" si="9"/>
        <v>2.68</v>
      </c>
      <c r="S126" s="52">
        <f t="shared" si="10"/>
        <v>2</v>
      </c>
      <c r="T126" s="52">
        <f t="shared" si="11"/>
        <v>5.36</v>
      </c>
      <c r="U126" s="60">
        <f t="shared" si="12"/>
        <v>155.91168</v>
      </c>
      <c r="V126" s="58">
        <f t="shared" ref="V126:W126" si="124">C126/100</f>
        <v>0.96</v>
      </c>
      <c r="W126" s="58">
        <f t="shared" si="124"/>
        <v>2.02</v>
      </c>
      <c r="X126" s="58">
        <f t="shared" si="14"/>
        <v>5.36</v>
      </c>
      <c r="Y126" s="61">
        <f t="shared" si="15"/>
        <v>10.394112</v>
      </c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</row>
    <row r="127" ht="27.0" customHeight="1">
      <c r="A127" s="52">
        <v>109.0</v>
      </c>
      <c r="B127" s="62" t="s">
        <v>73</v>
      </c>
      <c r="C127" s="62">
        <v>94.0</v>
      </c>
      <c r="D127" s="62">
        <v>202.0</v>
      </c>
      <c r="E127" s="62">
        <v>268.0</v>
      </c>
      <c r="F127" s="62">
        <f t="shared" si="5"/>
        <v>0</v>
      </c>
      <c r="G127" s="62">
        <f t="shared" si="6"/>
        <v>152.66352</v>
      </c>
      <c r="H127" s="63">
        <f t="shared" si="7"/>
        <v>152.66352</v>
      </c>
      <c r="I127" s="62">
        <v>1.0</v>
      </c>
      <c r="J127" s="68">
        <f t="shared" si="8"/>
        <v>152.66352</v>
      </c>
      <c r="K127" s="1"/>
      <c r="L127" s="69"/>
      <c r="M127" s="70"/>
      <c r="N127" s="70"/>
      <c r="O127" s="1"/>
      <c r="P127" s="1"/>
      <c r="Q127" s="4">
        <v>30.0</v>
      </c>
      <c r="R127" s="58">
        <f t="shared" si="9"/>
        <v>2.68</v>
      </c>
      <c r="S127" s="52">
        <f t="shared" si="10"/>
        <v>1</v>
      </c>
      <c r="T127" s="52">
        <f t="shared" si="11"/>
        <v>2.68</v>
      </c>
      <c r="U127" s="60">
        <f t="shared" si="12"/>
        <v>152.66352</v>
      </c>
      <c r="V127" s="58">
        <f t="shared" ref="V127:W127" si="125">C127/100</f>
        <v>0.94</v>
      </c>
      <c r="W127" s="58">
        <f t="shared" si="125"/>
        <v>2.02</v>
      </c>
      <c r="X127" s="58">
        <f t="shared" si="14"/>
        <v>2.68</v>
      </c>
      <c r="Y127" s="61">
        <f t="shared" si="15"/>
        <v>5.088784</v>
      </c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</row>
    <row r="128" ht="27.0" customHeight="1">
      <c r="A128" s="52">
        <v>110.0</v>
      </c>
      <c r="B128" s="62" t="s">
        <v>73</v>
      </c>
      <c r="C128" s="62">
        <v>89.0</v>
      </c>
      <c r="D128" s="62">
        <v>202.0</v>
      </c>
      <c r="E128" s="62">
        <v>271.0</v>
      </c>
      <c r="F128" s="62">
        <f t="shared" si="5"/>
        <v>0</v>
      </c>
      <c r="G128" s="62">
        <f t="shared" si="6"/>
        <v>146.16114</v>
      </c>
      <c r="H128" s="63">
        <f t="shared" si="7"/>
        <v>146.16114</v>
      </c>
      <c r="I128" s="62">
        <v>1.0</v>
      </c>
      <c r="J128" s="68">
        <f t="shared" si="8"/>
        <v>146.16114</v>
      </c>
      <c r="K128" s="1"/>
      <c r="L128" s="69"/>
      <c r="M128" s="70"/>
      <c r="N128" s="70"/>
      <c r="O128" s="1"/>
      <c r="P128" s="1"/>
      <c r="Q128" s="4">
        <v>30.0</v>
      </c>
      <c r="R128" s="58">
        <f t="shared" si="9"/>
        <v>2.71</v>
      </c>
      <c r="S128" s="52">
        <f t="shared" si="10"/>
        <v>1</v>
      </c>
      <c r="T128" s="52">
        <f t="shared" si="11"/>
        <v>2.71</v>
      </c>
      <c r="U128" s="60">
        <f t="shared" si="12"/>
        <v>146.16114</v>
      </c>
      <c r="V128" s="58">
        <f t="shared" ref="V128:W128" si="126">C128/100</f>
        <v>0.89</v>
      </c>
      <c r="W128" s="58">
        <f t="shared" si="126"/>
        <v>2.02</v>
      </c>
      <c r="X128" s="58">
        <f t="shared" si="14"/>
        <v>2.71</v>
      </c>
      <c r="Y128" s="61">
        <f t="shared" si="15"/>
        <v>4.872038</v>
      </c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</row>
    <row r="129" ht="27.0" customHeight="1">
      <c r="A129" s="52">
        <v>111.0</v>
      </c>
      <c r="B129" s="62" t="s">
        <v>73</v>
      </c>
      <c r="C129" s="62">
        <v>94.0</v>
      </c>
      <c r="D129" s="62">
        <v>202.0</v>
      </c>
      <c r="E129" s="62">
        <v>269.0</v>
      </c>
      <c r="F129" s="62">
        <f t="shared" si="5"/>
        <v>0</v>
      </c>
      <c r="G129" s="62">
        <f t="shared" si="6"/>
        <v>153.23316</v>
      </c>
      <c r="H129" s="63">
        <f t="shared" si="7"/>
        <v>153.23316</v>
      </c>
      <c r="I129" s="62">
        <v>1.0</v>
      </c>
      <c r="J129" s="68">
        <f t="shared" si="8"/>
        <v>153.23316</v>
      </c>
      <c r="K129" s="1"/>
      <c r="L129" s="69"/>
      <c r="M129" s="70"/>
      <c r="N129" s="70"/>
      <c r="O129" s="1"/>
      <c r="P129" s="1"/>
      <c r="Q129" s="4">
        <v>30.0</v>
      </c>
      <c r="R129" s="58">
        <f t="shared" si="9"/>
        <v>2.69</v>
      </c>
      <c r="S129" s="52">
        <f t="shared" si="10"/>
        <v>1</v>
      </c>
      <c r="T129" s="52">
        <f t="shared" si="11"/>
        <v>2.69</v>
      </c>
      <c r="U129" s="60">
        <f t="shared" si="12"/>
        <v>153.23316</v>
      </c>
      <c r="V129" s="58">
        <f t="shared" ref="V129:W129" si="127">C129/100</f>
        <v>0.94</v>
      </c>
      <c r="W129" s="58">
        <f t="shared" si="127"/>
        <v>2.02</v>
      </c>
      <c r="X129" s="58">
        <f t="shared" si="14"/>
        <v>2.69</v>
      </c>
      <c r="Y129" s="61">
        <f t="shared" si="15"/>
        <v>5.107772</v>
      </c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</row>
    <row r="130" ht="27.0" customHeight="1">
      <c r="A130" s="52">
        <v>112.0</v>
      </c>
      <c r="B130" s="62" t="s">
        <v>73</v>
      </c>
      <c r="C130" s="62">
        <v>95.0</v>
      </c>
      <c r="D130" s="62">
        <v>202.0</v>
      </c>
      <c r="E130" s="62">
        <v>266.0</v>
      </c>
      <c r="F130" s="62">
        <f t="shared" si="5"/>
        <v>0</v>
      </c>
      <c r="G130" s="62">
        <f t="shared" si="6"/>
        <v>153.1362</v>
      </c>
      <c r="H130" s="63">
        <f t="shared" si="7"/>
        <v>153.1362</v>
      </c>
      <c r="I130" s="62">
        <v>1.0</v>
      </c>
      <c r="J130" s="68">
        <f t="shared" si="8"/>
        <v>153.1362</v>
      </c>
      <c r="K130" s="1"/>
      <c r="L130" s="69"/>
      <c r="M130" s="70"/>
      <c r="N130" s="70"/>
      <c r="O130" s="1"/>
      <c r="P130" s="1"/>
      <c r="Q130" s="4">
        <v>30.0</v>
      </c>
      <c r="R130" s="58">
        <f t="shared" si="9"/>
        <v>2.66</v>
      </c>
      <c r="S130" s="52">
        <f t="shared" si="10"/>
        <v>1</v>
      </c>
      <c r="T130" s="52">
        <f t="shared" si="11"/>
        <v>2.66</v>
      </c>
      <c r="U130" s="60">
        <f t="shared" si="12"/>
        <v>153.1362</v>
      </c>
      <c r="V130" s="58">
        <f t="shared" ref="V130:W130" si="128">C130/100</f>
        <v>0.95</v>
      </c>
      <c r="W130" s="58">
        <f t="shared" si="128"/>
        <v>2.02</v>
      </c>
      <c r="X130" s="58">
        <f t="shared" si="14"/>
        <v>2.66</v>
      </c>
      <c r="Y130" s="61">
        <f t="shared" si="15"/>
        <v>5.10454</v>
      </c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</row>
    <row r="131" ht="27.0" customHeight="1">
      <c r="A131" s="52">
        <v>113.0</v>
      </c>
      <c r="B131" s="62" t="s">
        <v>73</v>
      </c>
      <c r="C131" s="62">
        <v>97.0</v>
      </c>
      <c r="D131" s="62">
        <v>202.0</v>
      </c>
      <c r="E131" s="62">
        <v>267.0</v>
      </c>
      <c r="F131" s="62">
        <f t="shared" si="5"/>
        <v>0</v>
      </c>
      <c r="G131" s="62">
        <f t="shared" si="6"/>
        <v>156.94794</v>
      </c>
      <c r="H131" s="63">
        <f t="shared" si="7"/>
        <v>156.94794</v>
      </c>
      <c r="I131" s="62">
        <v>1.0</v>
      </c>
      <c r="J131" s="68">
        <f t="shared" si="8"/>
        <v>156.94794</v>
      </c>
      <c r="K131" s="1"/>
      <c r="L131" s="69"/>
      <c r="M131" s="70"/>
      <c r="N131" s="70"/>
      <c r="O131" s="1"/>
      <c r="P131" s="1"/>
      <c r="Q131" s="4">
        <v>30.0</v>
      </c>
      <c r="R131" s="58">
        <f t="shared" si="9"/>
        <v>2.67</v>
      </c>
      <c r="S131" s="52">
        <f t="shared" si="10"/>
        <v>1</v>
      </c>
      <c r="T131" s="52">
        <f t="shared" si="11"/>
        <v>2.67</v>
      </c>
      <c r="U131" s="60">
        <f t="shared" si="12"/>
        <v>156.94794</v>
      </c>
      <c r="V131" s="58">
        <f t="shared" ref="V131:W131" si="129">C131/100</f>
        <v>0.97</v>
      </c>
      <c r="W131" s="58">
        <f t="shared" si="129"/>
        <v>2.02</v>
      </c>
      <c r="X131" s="58">
        <f t="shared" si="14"/>
        <v>2.67</v>
      </c>
      <c r="Y131" s="61">
        <f t="shared" si="15"/>
        <v>5.231598</v>
      </c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</row>
    <row r="132" ht="27.0" customHeight="1">
      <c r="A132" s="52">
        <v>114.0</v>
      </c>
      <c r="B132" s="62" t="s">
        <v>73</v>
      </c>
      <c r="C132" s="62">
        <v>96.0</v>
      </c>
      <c r="D132" s="62">
        <v>202.0</v>
      </c>
      <c r="E132" s="62">
        <v>267.0</v>
      </c>
      <c r="F132" s="62">
        <f t="shared" si="5"/>
        <v>0</v>
      </c>
      <c r="G132" s="62">
        <f t="shared" si="6"/>
        <v>155.32992</v>
      </c>
      <c r="H132" s="63">
        <f t="shared" si="7"/>
        <v>155.32992</v>
      </c>
      <c r="I132" s="62">
        <v>2.0</v>
      </c>
      <c r="J132" s="68">
        <f t="shared" si="8"/>
        <v>310.65984</v>
      </c>
      <c r="K132" s="1"/>
      <c r="L132" s="69"/>
      <c r="M132" s="70"/>
      <c r="N132" s="70"/>
      <c r="O132" s="1"/>
      <c r="P132" s="1"/>
      <c r="Q132" s="4">
        <v>30.0</v>
      </c>
      <c r="R132" s="58">
        <f t="shared" si="9"/>
        <v>2.67</v>
      </c>
      <c r="S132" s="52">
        <f t="shared" si="10"/>
        <v>2</v>
      </c>
      <c r="T132" s="52">
        <f t="shared" si="11"/>
        <v>5.34</v>
      </c>
      <c r="U132" s="60">
        <f t="shared" si="12"/>
        <v>155.32992</v>
      </c>
      <c r="V132" s="58">
        <f t="shared" ref="V132:W132" si="130">C132/100</f>
        <v>0.96</v>
      </c>
      <c r="W132" s="58">
        <f t="shared" si="130"/>
        <v>2.02</v>
      </c>
      <c r="X132" s="58">
        <f t="shared" si="14"/>
        <v>5.34</v>
      </c>
      <c r="Y132" s="61">
        <f t="shared" si="15"/>
        <v>10.355328</v>
      </c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</row>
    <row r="133" ht="27.0" customHeight="1">
      <c r="A133" s="52">
        <v>115.0</v>
      </c>
      <c r="B133" s="62" t="s">
        <v>73</v>
      </c>
      <c r="C133" s="62">
        <v>95.0</v>
      </c>
      <c r="D133" s="62">
        <v>202.0</v>
      </c>
      <c r="E133" s="62">
        <v>267.0</v>
      </c>
      <c r="F133" s="62">
        <f t="shared" si="5"/>
        <v>0</v>
      </c>
      <c r="G133" s="62">
        <f t="shared" si="6"/>
        <v>153.7119</v>
      </c>
      <c r="H133" s="63">
        <f t="shared" si="7"/>
        <v>153.7119</v>
      </c>
      <c r="I133" s="62">
        <v>2.0</v>
      </c>
      <c r="J133" s="68">
        <f t="shared" si="8"/>
        <v>307.4238</v>
      </c>
      <c r="K133" s="1"/>
      <c r="L133" s="69"/>
      <c r="M133" s="70"/>
      <c r="N133" s="70"/>
      <c r="O133" s="1"/>
      <c r="P133" s="1"/>
      <c r="Q133" s="4">
        <v>30.0</v>
      </c>
      <c r="R133" s="58">
        <f t="shared" si="9"/>
        <v>2.67</v>
      </c>
      <c r="S133" s="52">
        <f t="shared" si="10"/>
        <v>2</v>
      </c>
      <c r="T133" s="52">
        <f t="shared" si="11"/>
        <v>5.34</v>
      </c>
      <c r="U133" s="60">
        <f t="shared" si="12"/>
        <v>153.7119</v>
      </c>
      <c r="V133" s="58">
        <f t="shared" ref="V133:W133" si="131">C133/100</f>
        <v>0.95</v>
      </c>
      <c r="W133" s="58">
        <f t="shared" si="131"/>
        <v>2.02</v>
      </c>
      <c r="X133" s="58">
        <f t="shared" si="14"/>
        <v>5.34</v>
      </c>
      <c r="Y133" s="61">
        <f t="shared" si="15"/>
        <v>10.24746</v>
      </c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</row>
    <row r="134" ht="27.0" customHeight="1">
      <c r="A134" s="52">
        <v>116.0</v>
      </c>
      <c r="B134" s="62" t="s">
        <v>73</v>
      </c>
      <c r="C134" s="62">
        <v>96.0</v>
      </c>
      <c r="D134" s="62">
        <v>202.0</v>
      </c>
      <c r="E134" s="62">
        <v>266.0</v>
      </c>
      <c r="F134" s="62">
        <f t="shared" si="5"/>
        <v>0</v>
      </c>
      <c r="G134" s="62">
        <f t="shared" si="6"/>
        <v>154.74816</v>
      </c>
      <c r="H134" s="63">
        <f t="shared" si="7"/>
        <v>154.74816</v>
      </c>
      <c r="I134" s="62">
        <v>1.0</v>
      </c>
      <c r="J134" s="68">
        <f t="shared" si="8"/>
        <v>154.74816</v>
      </c>
      <c r="K134" s="1"/>
      <c r="L134" s="69"/>
      <c r="M134" s="70"/>
      <c r="N134" s="70"/>
      <c r="O134" s="1"/>
      <c r="P134" s="1"/>
      <c r="Q134" s="4">
        <v>30.0</v>
      </c>
      <c r="R134" s="58">
        <f t="shared" si="9"/>
        <v>2.66</v>
      </c>
      <c r="S134" s="52">
        <f t="shared" si="10"/>
        <v>1</v>
      </c>
      <c r="T134" s="52">
        <f t="shared" si="11"/>
        <v>2.66</v>
      </c>
      <c r="U134" s="60">
        <f t="shared" si="12"/>
        <v>154.74816</v>
      </c>
      <c r="V134" s="58">
        <f t="shared" ref="V134:W134" si="132">C134/100</f>
        <v>0.96</v>
      </c>
      <c r="W134" s="58">
        <f t="shared" si="132"/>
        <v>2.02</v>
      </c>
      <c r="X134" s="58">
        <f t="shared" si="14"/>
        <v>2.66</v>
      </c>
      <c r="Y134" s="61">
        <f t="shared" si="15"/>
        <v>5.158272</v>
      </c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</row>
    <row r="135" ht="27.0" customHeight="1">
      <c r="A135" s="52">
        <v>117.0</v>
      </c>
      <c r="B135" s="62" t="s">
        <v>73</v>
      </c>
      <c r="C135" s="62">
        <v>98.0</v>
      </c>
      <c r="D135" s="62">
        <v>202.0</v>
      </c>
      <c r="E135" s="62">
        <v>267.0</v>
      </c>
      <c r="F135" s="62">
        <f t="shared" si="5"/>
        <v>0</v>
      </c>
      <c r="G135" s="62">
        <f t="shared" si="6"/>
        <v>158.56596</v>
      </c>
      <c r="H135" s="63">
        <f t="shared" si="7"/>
        <v>158.56596</v>
      </c>
      <c r="I135" s="62">
        <v>2.0</v>
      </c>
      <c r="J135" s="68">
        <f t="shared" si="8"/>
        <v>317.13192</v>
      </c>
      <c r="K135" s="1"/>
      <c r="L135" s="69"/>
      <c r="M135" s="70"/>
      <c r="N135" s="70"/>
      <c r="O135" s="1"/>
      <c r="P135" s="1"/>
      <c r="Q135" s="4">
        <v>30.0</v>
      </c>
      <c r="R135" s="58">
        <f t="shared" si="9"/>
        <v>2.67</v>
      </c>
      <c r="S135" s="52">
        <f t="shared" si="10"/>
        <v>2</v>
      </c>
      <c r="T135" s="52">
        <f t="shared" si="11"/>
        <v>5.34</v>
      </c>
      <c r="U135" s="60">
        <f t="shared" si="12"/>
        <v>158.56596</v>
      </c>
      <c r="V135" s="58">
        <f t="shared" ref="V135:W135" si="133">C135/100</f>
        <v>0.98</v>
      </c>
      <c r="W135" s="58">
        <f t="shared" si="133"/>
        <v>2.02</v>
      </c>
      <c r="X135" s="58">
        <f t="shared" si="14"/>
        <v>5.34</v>
      </c>
      <c r="Y135" s="61">
        <f t="shared" si="15"/>
        <v>10.571064</v>
      </c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</row>
    <row r="136" ht="27.0" customHeight="1">
      <c r="A136" s="52">
        <v>118.0</v>
      </c>
      <c r="B136" s="62" t="s">
        <v>73</v>
      </c>
      <c r="C136" s="62">
        <v>99.0</v>
      </c>
      <c r="D136" s="62">
        <v>202.0</v>
      </c>
      <c r="E136" s="62">
        <v>266.0</v>
      </c>
      <c r="F136" s="62">
        <f t="shared" si="5"/>
        <v>0</v>
      </c>
      <c r="G136" s="62">
        <f t="shared" si="6"/>
        <v>159.58404</v>
      </c>
      <c r="H136" s="63">
        <f t="shared" si="7"/>
        <v>159.58404</v>
      </c>
      <c r="I136" s="62">
        <v>1.0</v>
      </c>
      <c r="J136" s="68">
        <f t="shared" si="8"/>
        <v>159.58404</v>
      </c>
      <c r="K136" s="1"/>
      <c r="L136" s="69"/>
      <c r="M136" s="70"/>
      <c r="N136" s="70"/>
      <c r="O136" s="1"/>
      <c r="P136" s="1"/>
      <c r="Q136" s="4">
        <v>30.0</v>
      </c>
      <c r="R136" s="58">
        <f t="shared" si="9"/>
        <v>2.66</v>
      </c>
      <c r="S136" s="52">
        <f t="shared" si="10"/>
        <v>1</v>
      </c>
      <c r="T136" s="52">
        <f t="shared" si="11"/>
        <v>2.66</v>
      </c>
      <c r="U136" s="60">
        <f t="shared" si="12"/>
        <v>159.58404</v>
      </c>
      <c r="V136" s="58">
        <f t="shared" ref="V136:W136" si="134">C136/100</f>
        <v>0.99</v>
      </c>
      <c r="W136" s="58">
        <f t="shared" si="134"/>
        <v>2.02</v>
      </c>
      <c r="X136" s="58">
        <f t="shared" si="14"/>
        <v>2.66</v>
      </c>
      <c r="Y136" s="61">
        <f t="shared" si="15"/>
        <v>5.319468</v>
      </c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</row>
    <row r="137" ht="27.0" customHeight="1">
      <c r="A137" s="26"/>
      <c r="B137" s="44"/>
      <c r="C137" s="44"/>
      <c r="D137" s="44"/>
      <c r="E137" s="44"/>
      <c r="F137" s="44"/>
      <c r="G137" s="44"/>
      <c r="H137" s="50"/>
      <c r="I137" s="26"/>
      <c r="J137" s="72">
        <f>+Q165</f>
        <v>80.4</v>
      </c>
      <c r="K137" s="1"/>
      <c r="L137" s="1"/>
      <c r="M137" s="1"/>
      <c r="N137" s="1"/>
      <c r="O137" s="1"/>
      <c r="P137" s="1"/>
      <c r="Q137" s="73"/>
      <c r="R137" s="58">
        <f t="shared" si="9"/>
        <v>0</v>
      </c>
      <c r="S137" s="52" t="str">
        <f t="shared" si="10"/>
        <v/>
      </c>
      <c r="T137" s="52">
        <f t="shared" si="11"/>
        <v>0</v>
      </c>
      <c r="U137" s="57"/>
      <c r="V137" s="58">
        <f t="shared" ref="V137:W137" si="135">C137/100</f>
        <v>0</v>
      </c>
      <c r="W137" s="58">
        <f t="shared" si="135"/>
        <v>0</v>
      </c>
      <c r="X137" s="58">
        <f t="shared" si="14"/>
        <v>0</v>
      </c>
      <c r="Y137" s="61">
        <f t="shared" si="15"/>
        <v>0</v>
      </c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</row>
    <row r="138" ht="27.0" customHeight="1">
      <c r="A138" s="26"/>
      <c r="B138" s="74"/>
      <c r="C138" s="74"/>
      <c r="D138" s="74"/>
      <c r="E138" s="74"/>
      <c r="F138" s="74"/>
      <c r="G138" s="74"/>
      <c r="H138" s="76"/>
      <c r="I138" s="77">
        <f>SUM(I19:I136)</f>
        <v>237</v>
      </c>
      <c r="J138" s="78">
        <f>SUM(J19:J137)</f>
        <v>24809.97313</v>
      </c>
      <c r="K138" s="79"/>
      <c r="L138" s="79"/>
      <c r="M138" s="79"/>
      <c r="N138" s="79"/>
      <c r="O138" s="79"/>
      <c r="P138" s="79"/>
      <c r="Q138" s="4"/>
      <c r="R138" s="79">
        <f>SUMIFS($S$20:$S$136,$R$20:$R$136,"&gt;=3")</f>
        <v>0</v>
      </c>
      <c r="S138" s="79">
        <f t="shared" ref="S138:T138" si="136">SUM(S44:S136)</f>
        <v>188</v>
      </c>
      <c r="T138" s="79">
        <f t="shared" si="136"/>
        <v>431.82</v>
      </c>
      <c r="U138" s="79"/>
      <c r="V138" s="79"/>
      <c r="W138" s="79"/>
      <c r="X138" s="79"/>
      <c r="Y138" s="81">
        <f>SUM(Y19:Y137)</f>
        <v>1003.360614</v>
      </c>
      <c r="Z138" s="79"/>
      <c r="AA138" s="79"/>
      <c r="AB138" s="79"/>
      <c r="AC138" s="79"/>
      <c r="AD138" s="79"/>
      <c r="AE138" s="79"/>
      <c r="AF138" s="79"/>
      <c r="AG138" s="79"/>
      <c r="AH138" s="79"/>
      <c r="AI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</row>
    <row r="139" ht="29.25" customHeight="1">
      <c r="A139" s="1"/>
      <c r="B139" s="1"/>
      <c r="C139" s="1"/>
      <c r="D139" s="1"/>
      <c r="E139" s="1"/>
      <c r="F139" s="1"/>
      <c r="G139" s="1"/>
      <c r="H139" s="3"/>
      <c r="I139" s="1"/>
      <c r="J139" s="1"/>
      <c r="K139" s="1"/>
      <c r="L139" s="1"/>
      <c r="M139" s="1"/>
      <c r="N139" s="1"/>
      <c r="O139" s="1"/>
      <c r="P139" s="1"/>
      <c r="Q139" s="4"/>
      <c r="R139" s="57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</row>
    <row r="140" ht="29.25" customHeight="1">
      <c r="A140" s="1"/>
      <c r="B140" s="1"/>
      <c r="C140" s="1"/>
      <c r="D140" s="1"/>
      <c r="E140" s="1"/>
      <c r="F140" s="1"/>
      <c r="G140" s="1"/>
      <c r="H140" s="3"/>
      <c r="I140" s="1"/>
      <c r="J140" s="1"/>
      <c r="K140" s="1"/>
      <c r="L140" s="1"/>
      <c r="M140" s="1"/>
      <c r="N140" s="1"/>
      <c r="O140" s="1"/>
      <c r="P140" s="1"/>
      <c r="Q140" s="73"/>
      <c r="R140" s="1"/>
      <c r="S140" s="1" t="s">
        <v>30</v>
      </c>
      <c r="T140" s="1" t="s">
        <v>31</v>
      </c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</row>
    <row r="141" ht="29.25" customHeight="1">
      <c r="A141" s="1"/>
      <c r="B141" s="1"/>
      <c r="C141" s="1"/>
      <c r="D141" s="1"/>
      <c r="E141" s="1"/>
      <c r="F141" s="1"/>
      <c r="G141" s="1"/>
      <c r="H141" s="3"/>
      <c r="I141" s="1"/>
      <c r="J141" s="1"/>
      <c r="K141" s="1"/>
      <c r="L141" s="1"/>
      <c r="M141" s="1"/>
      <c r="N141" s="1"/>
      <c r="O141" s="1"/>
      <c r="P141" s="1"/>
      <c r="Q141" s="4"/>
      <c r="R141" s="1" t="s">
        <v>32</v>
      </c>
      <c r="S141" s="146">
        <f>SUMIFS($J$20:$J$136,$R$20:$R$136,"&gt;=3")</f>
        <v>0</v>
      </c>
      <c r="T141" s="147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</row>
    <row r="142" ht="29.25" customHeight="1">
      <c r="A142" s="1" t="s">
        <v>33</v>
      </c>
      <c r="B142" s="1"/>
      <c r="C142" s="1"/>
      <c r="D142" s="1" t="s">
        <v>34</v>
      </c>
      <c r="E142" s="1"/>
      <c r="F142" s="1"/>
      <c r="G142" s="1"/>
      <c r="H142" s="3"/>
      <c r="I142" s="1"/>
      <c r="J142" s="1"/>
      <c r="K142" s="1"/>
      <c r="L142" s="1"/>
      <c r="M142" s="1"/>
      <c r="N142" s="1"/>
      <c r="O142" s="1"/>
      <c r="P142" s="1"/>
      <c r="Q142" s="4"/>
      <c r="R142" s="1" t="s">
        <v>35</v>
      </c>
      <c r="S142" s="84">
        <f>+J138-S141</f>
        <v>24809.97313</v>
      </c>
      <c r="T142" s="147">
        <f>+SUMIFS($T$20:$T$136,$R$20:$R$136,"&gt;=3")</f>
        <v>0</v>
      </c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</row>
    <row r="143" ht="29.25" customHeight="1">
      <c r="A143" s="1"/>
      <c r="B143" s="1"/>
      <c r="C143" s="1"/>
      <c r="D143" s="1"/>
      <c r="E143" s="1"/>
      <c r="F143" s="1"/>
      <c r="G143" s="1"/>
      <c r="H143" s="3"/>
      <c r="I143" s="1"/>
      <c r="J143" s="1"/>
      <c r="K143" s="1"/>
      <c r="L143" s="1"/>
      <c r="M143" s="1"/>
      <c r="N143" s="1"/>
      <c r="O143" s="1"/>
      <c r="P143" s="1"/>
      <c r="Q143" s="73"/>
      <c r="R143" s="1"/>
      <c r="S143" s="85">
        <f>+I138</f>
        <v>237</v>
      </c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</row>
    <row r="144" ht="39.0" customHeight="1">
      <c r="A144" s="44"/>
      <c r="B144" s="26" t="s">
        <v>14</v>
      </c>
      <c r="C144" s="45" t="s">
        <v>36</v>
      </c>
      <c r="D144" s="46"/>
      <c r="E144" s="47"/>
      <c r="F144" s="48"/>
      <c r="G144" s="48"/>
      <c r="H144" s="50" t="s">
        <v>16</v>
      </c>
      <c r="I144" s="26" t="s">
        <v>17</v>
      </c>
      <c r="J144" s="26" t="s">
        <v>18</v>
      </c>
      <c r="K144" s="1"/>
      <c r="L144" s="1"/>
      <c r="M144" s="1"/>
      <c r="N144" s="1"/>
      <c r="O144" s="1"/>
      <c r="P144" s="1"/>
      <c r="Q144" s="4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</row>
    <row r="145" ht="27.0" customHeight="1">
      <c r="A145" s="18">
        <v>1.0</v>
      </c>
      <c r="B145" s="142" t="s">
        <v>67</v>
      </c>
      <c r="C145" s="142">
        <v>74.0</v>
      </c>
      <c r="D145" s="142">
        <v>190.0</v>
      </c>
      <c r="E145" s="142">
        <v>191.0</v>
      </c>
      <c r="F145" s="142">
        <f t="shared" ref="F145:F148" si="137">1-VALUE(IF(RIGHT(B145,1)="%",RIGHT(B145,3),0))</f>
        <v>0.2</v>
      </c>
      <c r="G145" s="142">
        <f t="shared" ref="G145:G148" si="138">+Q145*C145/100*D145/100*E145/100</f>
        <v>51.02374</v>
      </c>
      <c r="H145" s="143">
        <f t="shared" ref="H145:H148" si="139">IF(F145=0,G145,F145*G145)</f>
        <v>10.204748</v>
      </c>
      <c r="I145" s="142">
        <v>1.0</v>
      </c>
      <c r="J145" s="86">
        <f t="shared" ref="J145:J148" si="140">+H145*I145</f>
        <v>10.204748</v>
      </c>
      <c r="K145" s="1"/>
      <c r="L145" s="44">
        <f t="shared" ref="L145:L148" si="141">D145*25.4/1000</f>
        <v>4.826</v>
      </c>
      <c r="M145" s="26">
        <f t="shared" ref="M145:M148" si="142">+I145</f>
        <v>1</v>
      </c>
      <c r="N145" s="26">
        <f t="shared" ref="N145:N148" si="143">M145*L145</f>
        <v>4.826</v>
      </c>
      <c r="O145" s="1"/>
      <c r="P145" s="1"/>
      <c r="Q145" s="4">
        <v>19.0</v>
      </c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</row>
    <row r="146" ht="27.0" customHeight="1">
      <c r="A146" s="26">
        <v>2.0</v>
      </c>
      <c r="B146" s="65" t="s">
        <v>65</v>
      </c>
      <c r="C146" s="65">
        <v>84.0</v>
      </c>
      <c r="D146" s="65">
        <v>190.0</v>
      </c>
      <c r="E146" s="65">
        <v>192.0</v>
      </c>
      <c r="F146" s="65">
        <f t="shared" si="137"/>
        <v>0.2</v>
      </c>
      <c r="G146" s="65">
        <f t="shared" si="138"/>
        <v>76.608</v>
      </c>
      <c r="H146" s="64">
        <f t="shared" si="139"/>
        <v>15.3216</v>
      </c>
      <c r="I146" s="65">
        <v>1.0</v>
      </c>
      <c r="J146" s="68">
        <f t="shared" si="140"/>
        <v>15.3216</v>
      </c>
      <c r="K146" s="1"/>
      <c r="L146" s="44">
        <f t="shared" si="141"/>
        <v>4.826</v>
      </c>
      <c r="M146" s="26">
        <f t="shared" si="142"/>
        <v>1</v>
      </c>
      <c r="N146" s="26">
        <f t="shared" si="143"/>
        <v>4.826</v>
      </c>
      <c r="O146" s="1"/>
      <c r="P146" s="1"/>
      <c r="Q146" s="4">
        <v>25.0</v>
      </c>
      <c r="R146" s="1"/>
      <c r="S146" s="87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</row>
    <row r="147" ht="27.0" customHeight="1">
      <c r="A147" s="26">
        <v>3.0</v>
      </c>
      <c r="B147" s="65" t="s">
        <v>57</v>
      </c>
      <c r="C147" s="65">
        <v>88.0</v>
      </c>
      <c r="D147" s="65">
        <v>194.0</v>
      </c>
      <c r="E147" s="65">
        <v>196.0</v>
      </c>
      <c r="F147" s="65">
        <f t="shared" si="137"/>
        <v>0.2</v>
      </c>
      <c r="G147" s="65">
        <f t="shared" si="138"/>
        <v>76.960576</v>
      </c>
      <c r="H147" s="64">
        <f t="shared" si="139"/>
        <v>15.3921152</v>
      </c>
      <c r="I147" s="65">
        <v>1.0</v>
      </c>
      <c r="J147" s="68">
        <f t="shared" si="140"/>
        <v>15.3921152</v>
      </c>
      <c r="K147" s="1"/>
      <c r="L147" s="44">
        <f t="shared" si="141"/>
        <v>4.9276</v>
      </c>
      <c r="M147" s="26">
        <f t="shared" si="142"/>
        <v>1</v>
      </c>
      <c r="N147" s="26">
        <f t="shared" si="143"/>
        <v>4.9276</v>
      </c>
      <c r="O147" s="1"/>
      <c r="P147" s="1"/>
      <c r="Q147" s="4">
        <v>23.0</v>
      </c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</row>
    <row r="148" ht="27.0" customHeight="1">
      <c r="A148" s="26">
        <v>4.0</v>
      </c>
      <c r="B148" s="65" t="s">
        <v>77</v>
      </c>
      <c r="C148" s="65">
        <v>70.0</v>
      </c>
      <c r="D148" s="65">
        <v>202.0</v>
      </c>
      <c r="E148" s="65">
        <v>270.0</v>
      </c>
      <c r="F148" s="65">
        <f t="shared" si="137"/>
        <v>0.2</v>
      </c>
      <c r="G148" s="65">
        <f t="shared" si="138"/>
        <v>114.534</v>
      </c>
      <c r="H148" s="64">
        <f t="shared" si="139"/>
        <v>22.9068</v>
      </c>
      <c r="I148" s="65">
        <v>1.0</v>
      </c>
      <c r="J148" s="68">
        <f t="shared" si="140"/>
        <v>22.9068</v>
      </c>
      <c r="K148" s="1"/>
      <c r="L148" s="44">
        <f t="shared" si="141"/>
        <v>5.1308</v>
      </c>
      <c r="M148" s="26">
        <f t="shared" si="142"/>
        <v>1</v>
      </c>
      <c r="N148" s="26">
        <f t="shared" si="143"/>
        <v>5.1308</v>
      </c>
      <c r="O148" s="1"/>
      <c r="P148" s="1"/>
      <c r="Q148" s="4">
        <v>30.0</v>
      </c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</row>
    <row r="149" ht="24.75" customHeight="1">
      <c r="A149" s="26"/>
      <c r="B149" s="69"/>
      <c r="C149" s="69"/>
      <c r="D149" s="69"/>
      <c r="E149" s="69"/>
      <c r="F149" s="69"/>
      <c r="G149" s="69"/>
      <c r="H149" s="89" t="s">
        <v>37</v>
      </c>
      <c r="I149" s="69"/>
      <c r="J149" s="90">
        <f>SUM(J145:J148)</f>
        <v>63.8252632</v>
      </c>
      <c r="K149" s="1"/>
      <c r="L149" s="1"/>
      <c r="M149" s="1"/>
      <c r="N149" s="1"/>
      <c r="O149" s="1"/>
      <c r="P149" s="1"/>
      <c r="Q149" s="4"/>
      <c r="R149" s="9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</row>
    <row r="150" ht="18.75" customHeight="1">
      <c r="A150" s="42"/>
      <c r="B150" s="7"/>
      <c r="C150" s="7"/>
      <c r="D150" s="7"/>
      <c r="E150" s="7"/>
      <c r="F150" s="7"/>
      <c r="G150" s="7"/>
      <c r="H150" s="9"/>
      <c r="I150" s="7"/>
      <c r="J150" s="43"/>
      <c r="K150" s="1"/>
      <c r="L150" s="1"/>
      <c r="M150" s="1"/>
      <c r="N150" s="1"/>
      <c r="O150" s="1"/>
      <c r="P150" s="1"/>
      <c r="Q150" s="4"/>
      <c r="R150" s="9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</row>
    <row r="151" ht="18.75" customHeight="1">
      <c r="A151" s="1"/>
      <c r="B151" s="1"/>
      <c r="C151" s="1"/>
      <c r="D151" s="1"/>
      <c r="E151" s="1"/>
      <c r="F151" s="1"/>
      <c r="G151" s="1"/>
      <c r="H151" s="3"/>
      <c r="I151" s="1"/>
      <c r="J151" s="1"/>
      <c r="K151" s="1"/>
      <c r="L151" s="1"/>
      <c r="M151" s="1"/>
      <c r="N151" s="1"/>
      <c r="O151" s="1"/>
      <c r="P151" s="1"/>
      <c r="Q151" s="4"/>
      <c r="R151" s="9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</row>
    <row r="152" ht="18.75" customHeight="1">
      <c r="A152" s="1"/>
      <c r="B152" s="1"/>
      <c r="C152" s="1"/>
      <c r="D152" s="1"/>
      <c r="E152" s="1"/>
      <c r="F152" s="1"/>
      <c r="G152" s="1"/>
      <c r="H152" s="3"/>
      <c r="I152" s="1"/>
      <c r="J152" s="1"/>
      <c r="K152" s="1"/>
      <c r="L152" s="1"/>
      <c r="M152" s="1"/>
      <c r="N152" s="1"/>
      <c r="O152" s="1"/>
      <c r="P152" s="1"/>
      <c r="Q152" s="4"/>
      <c r="R152" s="9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</row>
    <row r="153" ht="18.75" customHeight="1">
      <c r="A153" s="1" t="s">
        <v>38</v>
      </c>
      <c r="B153" s="1"/>
      <c r="C153" s="1"/>
      <c r="D153" s="1"/>
      <c r="E153" s="1"/>
      <c r="F153" s="1"/>
      <c r="G153" s="1"/>
      <c r="H153" s="3"/>
      <c r="I153" s="1"/>
      <c r="J153" s="1"/>
      <c r="K153" s="1"/>
      <c r="L153" s="1"/>
      <c r="M153" s="1"/>
      <c r="N153" s="1"/>
      <c r="O153" s="1"/>
      <c r="P153" s="1"/>
      <c r="Q153" s="4"/>
      <c r="R153" s="9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</row>
    <row r="154" ht="18.75" customHeight="1">
      <c r="A154" s="1"/>
      <c r="B154" s="1"/>
      <c r="C154" s="1"/>
      <c r="D154" s="1"/>
      <c r="E154" s="1"/>
      <c r="F154" s="1"/>
      <c r="G154" s="1"/>
      <c r="H154" s="3"/>
      <c r="I154" s="1"/>
      <c r="J154" s="1"/>
      <c r="K154" s="1"/>
      <c r="L154" s="1"/>
      <c r="M154" s="1"/>
      <c r="N154" s="1"/>
      <c r="O154" s="1"/>
      <c r="P154" s="1"/>
      <c r="Q154" s="4"/>
      <c r="R154" s="9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</row>
    <row r="155" ht="42.0" customHeight="1">
      <c r="A155" s="44"/>
      <c r="B155" s="26" t="s">
        <v>14</v>
      </c>
      <c r="C155" s="45" t="s">
        <v>39</v>
      </c>
      <c r="D155" s="46"/>
      <c r="E155" s="47"/>
      <c r="F155" s="92"/>
      <c r="G155" s="92"/>
      <c r="H155" s="50" t="s">
        <v>16</v>
      </c>
      <c r="I155" s="94" t="s">
        <v>17</v>
      </c>
      <c r="J155" s="26" t="s">
        <v>18</v>
      </c>
      <c r="K155" s="1"/>
      <c r="L155" s="1"/>
      <c r="M155" s="1"/>
      <c r="N155" s="1"/>
      <c r="O155" s="1"/>
      <c r="P155" s="1"/>
      <c r="Q155" s="4"/>
      <c r="R155" s="9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</row>
    <row r="156" ht="24.75" customHeight="1">
      <c r="A156" s="26">
        <v>1.0</v>
      </c>
      <c r="B156" s="53" t="s">
        <v>58</v>
      </c>
      <c r="C156" s="52"/>
      <c r="D156" s="52"/>
      <c r="E156" s="52"/>
      <c r="F156" s="52"/>
      <c r="G156" s="52"/>
      <c r="H156" s="145">
        <v>26.0</v>
      </c>
      <c r="I156" s="52">
        <v>1.0</v>
      </c>
      <c r="J156" s="68">
        <f t="shared" ref="J156:J163" si="144">+I156*H156</f>
        <v>26</v>
      </c>
      <c r="K156" s="44"/>
      <c r="L156" s="44"/>
      <c r="M156" s="44"/>
      <c r="N156" s="44"/>
      <c r="O156" s="44"/>
      <c r="P156" s="44"/>
      <c r="Q156" s="97"/>
      <c r="R156" s="9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</row>
    <row r="157" ht="24.75" customHeight="1">
      <c r="A157" s="26">
        <v>2.0</v>
      </c>
      <c r="B157" s="62" t="s">
        <v>58</v>
      </c>
      <c r="C157" s="52"/>
      <c r="D157" s="52"/>
      <c r="E157" s="52"/>
      <c r="F157" s="52"/>
      <c r="G157" s="52"/>
      <c r="H157" s="145">
        <v>10.0</v>
      </c>
      <c r="I157" s="52">
        <v>1.0</v>
      </c>
      <c r="J157" s="68">
        <f t="shared" si="144"/>
        <v>10</v>
      </c>
      <c r="K157" s="44"/>
      <c r="L157" s="44"/>
      <c r="M157" s="44"/>
      <c r="N157" s="44"/>
      <c r="O157" s="44"/>
      <c r="P157" s="44"/>
      <c r="Q157" s="97"/>
      <c r="R157" s="9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</row>
    <row r="158" ht="24.75" customHeight="1">
      <c r="A158" s="26">
        <v>3.0</v>
      </c>
      <c r="B158" s="53" t="s">
        <v>62</v>
      </c>
      <c r="C158" s="52"/>
      <c r="D158" s="52"/>
      <c r="E158" s="52"/>
      <c r="F158" s="52"/>
      <c r="G158" s="52"/>
      <c r="H158" s="145">
        <v>47.0</v>
      </c>
      <c r="I158" s="52">
        <v>1.0</v>
      </c>
      <c r="J158" s="68">
        <f t="shared" si="144"/>
        <v>47</v>
      </c>
      <c r="K158" s="44"/>
      <c r="L158" s="44"/>
      <c r="M158" s="44"/>
      <c r="N158" s="44"/>
      <c r="O158" s="44"/>
      <c r="P158" s="44"/>
      <c r="Q158" s="97"/>
      <c r="R158" s="9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</row>
    <row r="159" ht="24.75" customHeight="1">
      <c r="A159" s="26">
        <v>4.0</v>
      </c>
      <c r="B159" s="62" t="s">
        <v>62</v>
      </c>
      <c r="C159" s="52"/>
      <c r="D159" s="52"/>
      <c r="E159" s="52"/>
      <c r="F159" s="52"/>
      <c r="G159" s="52"/>
      <c r="H159" s="145">
        <v>8.0</v>
      </c>
      <c r="I159" s="52">
        <v>1.0</v>
      </c>
      <c r="J159" s="68">
        <f t="shared" si="144"/>
        <v>8</v>
      </c>
      <c r="K159" s="44"/>
      <c r="L159" s="44"/>
      <c r="M159" s="44"/>
      <c r="N159" s="44"/>
      <c r="O159" s="44"/>
      <c r="P159" s="44"/>
      <c r="Q159" s="97"/>
      <c r="R159" s="9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</row>
    <row r="160" ht="24.75" customHeight="1">
      <c r="A160" s="26">
        <v>5.0</v>
      </c>
      <c r="B160" s="53" t="s">
        <v>55</v>
      </c>
      <c r="C160" s="52"/>
      <c r="D160" s="52"/>
      <c r="E160" s="52"/>
      <c r="F160" s="52"/>
      <c r="G160" s="52"/>
      <c r="H160" s="145">
        <v>44.0</v>
      </c>
      <c r="I160" s="52">
        <v>1.0</v>
      </c>
      <c r="J160" s="68">
        <f t="shared" si="144"/>
        <v>44</v>
      </c>
      <c r="K160" s="44"/>
      <c r="L160" s="44"/>
      <c r="M160" s="44"/>
      <c r="N160" s="44"/>
      <c r="O160" s="44"/>
      <c r="P160" s="44"/>
      <c r="Q160" s="97"/>
      <c r="R160" s="9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</row>
    <row r="161" ht="24.75" customHeight="1">
      <c r="A161" s="26">
        <v>6.0</v>
      </c>
      <c r="B161" s="62" t="s">
        <v>55</v>
      </c>
      <c r="C161" s="52"/>
      <c r="D161" s="52"/>
      <c r="E161" s="52"/>
      <c r="F161" s="52"/>
      <c r="G161" s="52"/>
      <c r="H161" s="145">
        <v>18.0</v>
      </c>
      <c r="I161" s="52">
        <v>1.0</v>
      </c>
      <c r="J161" s="68">
        <f t="shared" si="144"/>
        <v>18</v>
      </c>
      <c r="K161" s="44"/>
      <c r="L161" s="44"/>
      <c r="M161" s="44"/>
      <c r="N161" s="44"/>
      <c r="O161" s="44"/>
      <c r="P161" s="44"/>
      <c r="Q161" s="97"/>
      <c r="R161" s="9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</row>
    <row r="162" ht="24.75" customHeight="1">
      <c r="A162" s="26">
        <v>7.0</v>
      </c>
      <c r="B162" s="53" t="s">
        <v>73</v>
      </c>
      <c r="C162" s="52"/>
      <c r="D162" s="52"/>
      <c r="E162" s="52"/>
      <c r="F162" s="52"/>
      <c r="G162" s="52"/>
      <c r="H162" s="145">
        <v>42.0</v>
      </c>
      <c r="I162" s="52">
        <v>1.0</v>
      </c>
      <c r="J162" s="68">
        <f t="shared" si="144"/>
        <v>42</v>
      </c>
      <c r="K162" s="44"/>
      <c r="L162" s="44"/>
      <c r="M162" s="44"/>
      <c r="N162" s="44"/>
      <c r="O162" s="44"/>
      <c r="P162" s="44"/>
      <c r="Q162" s="97"/>
      <c r="R162" s="9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</row>
    <row r="163" ht="24.75" customHeight="1">
      <c r="A163" s="26">
        <v>8.0</v>
      </c>
      <c r="B163" s="62" t="s">
        <v>73</v>
      </c>
      <c r="C163" s="52"/>
      <c r="D163" s="52"/>
      <c r="E163" s="52"/>
      <c r="F163" s="52"/>
      <c r="G163" s="52"/>
      <c r="H163" s="145">
        <v>6.0</v>
      </c>
      <c r="I163" s="52">
        <v>1.0</v>
      </c>
      <c r="J163" s="68">
        <f t="shared" si="144"/>
        <v>6</v>
      </c>
      <c r="K163" s="44"/>
      <c r="L163" s="44"/>
      <c r="M163" s="44"/>
      <c r="N163" s="44"/>
      <c r="O163" s="44"/>
      <c r="P163" s="44"/>
      <c r="Q163" s="97"/>
      <c r="R163" s="9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</row>
    <row r="164" ht="18.75" customHeight="1">
      <c r="A164" s="1"/>
      <c r="B164" s="1"/>
      <c r="C164" s="1"/>
      <c r="D164" s="1"/>
      <c r="E164" s="1"/>
      <c r="F164" s="1"/>
      <c r="G164" s="1"/>
      <c r="H164" s="3" t="s">
        <v>37</v>
      </c>
      <c r="I164" s="1"/>
      <c r="J164" s="98">
        <f>SUM(J156:J163)</f>
        <v>201</v>
      </c>
      <c r="K164" s="99"/>
      <c r="L164" s="99"/>
      <c r="M164" s="99"/>
      <c r="N164" s="99"/>
      <c r="O164" s="99"/>
      <c r="P164" s="99"/>
      <c r="Q164" s="100"/>
      <c r="R164" s="9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</row>
    <row r="165" ht="18.75" customHeight="1">
      <c r="A165" s="7"/>
      <c r="B165" s="7"/>
      <c r="C165" s="7"/>
      <c r="D165" s="7"/>
      <c r="E165" s="7"/>
      <c r="F165" s="7"/>
      <c r="G165" s="7"/>
      <c r="H165" s="9"/>
      <c r="I165" s="41"/>
      <c r="J165" s="74">
        <f>+J164*60%</f>
        <v>120.6</v>
      </c>
      <c r="K165" s="74"/>
      <c r="L165" s="74"/>
      <c r="M165" s="74"/>
      <c r="N165" s="74"/>
      <c r="O165" s="74"/>
      <c r="P165" s="74"/>
      <c r="Q165" s="77">
        <f>+J164*40%</f>
        <v>80.4</v>
      </c>
      <c r="R165" s="9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</row>
    <row r="166" ht="18.75" customHeight="1">
      <c r="A166" s="1"/>
      <c r="B166" s="1"/>
      <c r="C166" s="1"/>
      <c r="D166" s="1"/>
      <c r="E166" s="1"/>
      <c r="F166" s="1"/>
      <c r="G166" s="1"/>
      <c r="H166" s="3"/>
      <c r="I166" s="1"/>
      <c r="J166" s="1"/>
      <c r="K166" s="1"/>
      <c r="L166" s="1"/>
      <c r="M166" s="1"/>
      <c r="N166" s="1"/>
      <c r="O166" s="1"/>
      <c r="P166" s="1"/>
      <c r="Q166" s="4"/>
      <c r="R166" s="9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</row>
    <row r="167" ht="18.75" customHeight="1">
      <c r="A167" s="1"/>
      <c r="B167" s="1"/>
      <c r="C167" s="1"/>
      <c r="D167" s="1"/>
      <c r="E167" s="1"/>
      <c r="F167" s="1"/>
      <c r="G167" s="1"/>
      <c r="H167" s="3"/>
      <c r="I167" s="1"/>
      <c r="J167" s="1"/>
      <c r="K167" s="1"/>
      <c r="L167" s="1"/>
      <c r="M167" s="1"/>
      <c r="N167" s="1"/>
      <c r="O167" s="1"/>
      <c r="P167" s="1"/>
      <c r="Q167" s="4"/>
      <c r="R167" s="9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</row>
    <row r="168" ht="19.5" customHeight="1">
      <c r="A168" s="101" t="s">
        <v>42</v>
      </c>
      <c r="B168" s="1"/>
      <c r="C168" s="1"/>
      <c r="D168" s="1"/>
      <c r="E168" s="1"/>
      <c r="F168" s="1"/>
      <c r="G168" s="1"/>
      <c r="H168" s="3"/>
      <c r="I168" s="1"/>
      <c r="J168" s="1"/>
      <c r="K168" s="1"/>
      <c r="L168" s="1"/>
      <c r="M168" s="1"/>
      <c r="N168" s="1"/>
      <c r="O168" s="1"/>
      <c r="P168" s="1"/>
      <c r="Q168" s="4"/>
      <c r="R168" s="9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</row>
    <row r="169" ht="57.0" customHeight="1">
      <c r="A169" s="102"/>
      <c r="B169" s="103" t="s">
        <v>43</v>
      </c>
      <c r="C169" s="103" t="s">
        <v>44</v>
      </c>
      <c r="D169" s="103" t="s">
        <v>45</v>
      </c>
      <c r="E169" s="103" t="s">
        <v>46</v>
      </c>
      <c r="F169" s="103"/>
      <c r="G169" s="103"/>
      <c r="H169" s="105" t="s">
        <v>47</v>
      </c>
      <c r="I169" s="106" t="s">
        <v>48</v>
      </c>
      <c r="J169" s="1"/>
      <c r="K169" s="1"/>
      <c r="L169" s="1"/>
      <c r="M169" s="1"/>
      <c r="N169" s="1"/>
      <c r="O169" s="1"/>
      <c r="P169" s="1"/>
      <c r="Q169" s="4"/>
      <c r="R169" s="9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</row>
    <row r="170" ht="18.75" customHeight="1">
      <c r="A170" s="107" t="s">
        <v>30</v>
      </c>
      <c r="B170" s="108">
        <f>+E12</f>
        <v>27114.45269</v>
      </c>
      <c r="C170" s="109">
        <f>+J138</f>
        <v>24809.97313</v>
      </c>
      <c r="D170" s="109">
        <f>+J149</f>
        <v>63.8252632</v>
      </c>
      <c r="E170" s="110">
        <f>J165</f>
        <v>120.6</v>
      </c>
      <c r="F170" s="110"/>
      <c r="G170" s="110"/>
      <c r="H170" s="112">
        <f>+I12</f>
        <v>1944.655984</v>
      </c>
      <c r="I170" s="113">
        <f>+B170-C170-D170-E170-H170</f>
        <v>175.3983062</v>
      </c>
      <c r="J170" s="1"/>
      <c r="K170" s="1"/>
      <c r="L170" s="1"/>
      <c r="M170" s="1"/>
      <c r="N170" s="1"/>
      <c r="O170" s="1"/>
      <c r="P170" s="1"/>
      <c r="Q170" s="4"/>
      <c r="R170" s="9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</row>
    <row r="171" ht="19.5" customHeight="1">
      <c r="A171" s="114" t="s">
        <v>49</v>
      </c>
      <c r="B171" s="115"/>
      <c r="C171" s="116">
        <f>+C170/B170</f>
        <v>0.9150091805</v>
      </c>
      <c r="D171" s="116">
        <f>+D170/B170</f>
        <v>0.002353920396</v>
      </c>
      <c r="E171" s="116">
        <f>+E170/B170</f>
        <v>0.004447812441</v>
      </c>
      <c r="F171" s="116"/>
      <c r="G171" s="116"/>
      <c r="H171" s="118">
        <f>+H170/B170</f>
        <v>0.07172027429</v>
      </c>
      <c r="I171" s="119">
        <f>+I170/B170</f>
        <v>0.006468812342</v>
      </c>
      <c r="J171" s="1"/>
      <c r="K171" s="1"/>
      <c r="L171" s="1"/>
      <c r="M171" s="1"/>
      <c r="N171" s="1"/>
      <c r="O171" s="1"/>
      <c r="P171" s="1"/>
      <c r="Q171" s="4"/>
      <c r="R171" s="9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</row>
    <row r="172" ht="19.5" customHeight="1">
      <c r="A172" s="30"/>
      <c r="B172" s="120"/>
      <c r="C172" s="121"/>
      <c r="D172" s="121"/>
      <c r="E172" s="121"/>
      <c r="F172" s="121"/>
      <c r="G172" s="121"/>
      <c r="H172" s="123"/>
      <c r="I172" s="124"/>
      <c r="J172" s="1"/>
      <c r="K172" s="1"/>
      <c r="L172" s="1"/>
      <c r="M172" s="1"/>
      <c r="N172" s="1"/>
      <c r="O172" s="1"/>
      <c r="P172" s="1"/>
      <c r="Q172" s="4"/>
      <c r="R172" s="9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</row>
    <row r="173" ht="18.75" customHeight="1">
      <c r="A173" s="125"/>
      <c r="B173" s="126"/>
      <c r="C173" s="126"/>
      <c r="D173" s="126" t="s">
        <v>50</v>
      </c>
      <c r="E173" s="126" t="s">
        <v>30</v>
      </c>
      <c r="F173" s="126"/>
      <c r="G173" s="126"/>
      <c r="H173" s="128">
        <f>+D170+E170+H170+I170</f>
        <v>2304.479553</v>
      </c>
      <c r="I173" s="129"/>
      <c r="J173" s="1"/>
      <c r="K173" s="1"/>
      <c r="L173" s="1"/>
      <c r="M173" s="1"/>
      <c r="N173" s="1"/>
      <c r="O173" s="1"/>
      <c r="P173" s="1"/>
      <c r="Q173" s="4"/>
      <c r="R173" s="3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</row>
    <row r="174" ht="18.75" customHeight="1">
      <c r="A174" s="130"/>
      <c r="B174" s="1"/>
      <c r="C174" s="1"/>
      <c r="D174" s="1"/>
      <c r="E174" s="1" t="s">
        <v>49</v>
      </c>
      <c r="F174" s="1"/>
      <c r="G174" s="1"/>
      <c r="H174" s="123">
        <f>+H173/B170</f>
        <v>0.08499081947</v>
      </c>
      <c r="I174" s="131"/>
      <c r="J174" s="1"/>
      <c r="K174" s="1"/>
      <c r="L174" s="1"/>
      <c r="M174" s="1"/>
      <c r="N174" s="1"/>
      <c r="O174" s="1"/>
      <c r="P174" s="1"/>
      <c r="Q174" s="4"/>
      <c r="R174" s="3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</row>
    <row r="175" ht="18.75" customHeight="1">
      <c r="A175" s="130"/>
      <c r="B175" s="1"/>
      <c r="C175" s="1" t="s">
        <v>51</v>
      </c>
      <c r="D175" s="1"/>
      <c r="E175" s="1"/>
      <c r="F175" s="1"/>
      <c r="G175" s="1"/>
      <c r="H175" s="3"/>
      <c r="I175" s="131"/>
      <c r="J175" s="1"/>
      <c r="K175" s="1"/>
      <c r="L175" s="1"/>
      <c r="M175" s="1"/>
      <c r="N175" s="1"/>
      <c r="O175" s="1"/>
      <c r="P175" s="1"/>
      <c r="Q175" s="4"/>
      <c r="R175" s="3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</row>
    <row r="176" ht="18.75" customHeight="1">
      <c r="A176" s="130"/>
      <c r="B176" s="1"/>
      <c r="C176" s="1"/>
      <c r="D176" s="1" t="s">
        <v>52</v>
      </c>
      <c r="E176" s="1"/>
      <c r="F176" s="1"/>
      <c r="G176" s="1"/>
      <c r="H176" s="3">
        <f>+H175*(H173-H170)</f>
        <v>0</v>
      </c>
      <c r="I176" s="131"/>
      <c r="J176" s="1"/>
      <c r="K176" s="1"/>
      <c r="L176" s="1"/>
      <c r="M176" s="1"/>
      <c r="N176" s="1"/>
      <c r="O176" s="1"/>
      <c r="P176" s="1"/>
      <c r="Q176" s="4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</row>
    <row r="177" ht="19.5" customHeight="1">
      <c r="A177" s="132"/>
      <c r="B177" s="133"/>
      <c r="C177" s="133"/>
      <c r="D177" s="133"/>
      <c r="E177" s="133"/>
      <c r="F177" s="133"/>
      <c r="G177" s="133"/>
      <c r="H177" s="135"/>
      <c r="I177" s="136"/>
      <c r="J177" s="1"/>
      <c r="K177" s="1"/>
      <c r="L177" s="1"/>
      <c r="M177" s="1"/>
      <c r="N177" s="1"/>
      <c r="O177" s="1"/>
      <c r="P177" s="1"/>
      <c r="Q177" s="4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</row>
    <row r="178" ht="18.75" customHeight="1">
      <c r="A178" s="1"/>
      <c r="B178" s="1"/>
      <c r="C178" s="1"/>
      <c r="D178" s="1"/>
      <c r="E178" s="1"/>
      <c r="F178" s="1"/>
      <c r="G178" s="1"/>
      <c r="H178" s="3"/>
      <c r="I178" s="1"/>
      <c r="J178" s="1"/>
      <c r="K178" s="1"/>
      <c r="L178" s="1"/>
      <c r="M178" s="1"/>
      <c r="N178" s="1"/>
      <c r="O178" s="1"/>
      <c r="P178" s="1"/>
      <c r="Q178" s="4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</row>
    <row r="179" ht="18.75" customHeight="1">
      <c r="A179" s="1"/>
      <c r="B179" s="1"/>
      <c r="C179" s="1"/>
      <c r="D179" s="1"/>
      <c r="E179" s="1"/>
      <c r="F179" s="1"/>
      <c r="G179" s="1"/>
      <c r="H179" s="3"/>
      <c r="I179" s="1"/>
      <c r="J179" s="1"/>
      <c r="K179" s="1"/>
      <c r="L179" s="1"/>
      <c r="M179" s="1"/>
      <c r="N179" s="1"/>
      <c r="O179" s="1"/>
      <c r="P179" s="1"/>
      <c r="Q179" s="4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</row>
    <row r="180" ht="18.75" customHeight="1">
      <c r="A180" s="1"/>
      <c r="B180" s="1"/>
      <c r="C180" s="1"/>
      <c r="D180" s="1"/>
      <c r="E180" s="1"/>
      <c r="F180" s="1"/>
      <c r="G180" s="1"/>
      <c r="H180" s="3"/>
      <c r="I180" s="1"/>
      <c r="J180" s="1"/>
      <c r="K180" s="1"/>
      <c r="L180" s="1"/>
      <c r="M180" s="1"/>
      <c r="N180" s="1"/>
      <c r="O180" s="1"/>
      <c r="P180" s="1"/>
      <c r="Q180" s="4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</row>
    <row r="181" ht="18.0" customHeight="1">
      <c r="A181" s="137"/>
      <c r="B181" s="137"/>
      <c r="C181" s="137"/>
      <c r="D181" s="137"/>
      <c r="E181" s="137"/>
      <c r="F181" s="137"/>
      <c r="G181" s="137"/>
      <c r="H181" s="139"/>
      <c r="I181" s="137"/>
      <c r="J181" s="137"/>
      <c r="K181" s="137"/>
      <c r="L181" s="137"/>
      <c r="M181" s="137"/>
      <c r="N181" s="137"/>
      <c r="O181" s="137"/>
      <c r="P181" s="137"/>
      <c r="Q181" s="140"/>
      <c r="R181" s="137"/>
      <c r="S181" s="137"/>
      <c r="T181" s="137"/>
      <c r="U181" s="137"/>
      <c r="V181" s="137"/>
      <c r="W181" s="137"/>
      <c r="X181" s="137"/>
      <c r="Y181" s="137"/>
      <c r="Z181" s="137"/>
      <c r="AA181" s="137"/>
      <c r="AB181" s="137"/>
      <c r="AC181" s="137"/>
      <c r="AD181" s="137"/>
      <c r="AE181" s="137"/>
      <c r="AF181" s="137"/>
      <c r="AG181" s="137"/>
      <c r="AH181" s="137"/>
      <c r="AI181" s="137"/>
      <c r="AJ181" s="137"/>
      <c r="AK181" s="137"/>
      <c r="AL181" s="137"/>
      <c r="AM181" s="137"/>
      <c r="AN181" s="137"/>
      <c r="AO181" s="137"/>
      <c r="AP181" s="137"/>
      <c r="AQ181" s="137"/>
      <c r="AR181" s="137"/>
      <c r="AS181" s="137"/>
    </row>
    <row r="182" ht="18.0" customHeight="1">
      <c r="A182" s="137"/>
      <c r="B182" s="137"/>
      <c r="C182" s="137"/>
      <c r="D182" s="137"/>
      <c r="E182" s="137"/>
      <c r="F182" s="137"/>
      <c r="G182" s="137"/>
      <c r="H182" s="139"/>
      <c r="I182" s="137"/>
      <c r="J182" s="137"/>
      <c r="K182" s="137"/>
      <c r="L182" s="137"/>
      <c r="M182" s="137"/>
      <c r="N182" s="137"/>
      <c r="O182" s="137"/>
      <c r="P182" s="137"/>
      <c r="Q182" s="140"/>
      <c r="R182" s="137"/>
      <c r="S182" s="137"/>
      <c r="T182" s="137"/>
      <c r="U182" s="137"/>
      <c r="V182" s="137"/>
      <c r="W182" s="137"/>
      <c r="X182" s="137"/>
      <c r="Y182" s="137"/>
      <c r="Z182" s="137"/>
      <c r="AA182" s="137"/>
      <c r="AB182" s="137"/>
      <c r="AC182" s="137"/>
      <c r="AD182" s="137"/>
      <c r="AE182" s="137"/>
      <c r="AF182" s="137"/>
      <c r="AG182" s="137"/>
      <c r="AH182" s="137"/>
      <c r="AI182" s="137"/>
      <c r="AJ182" s="137"/>
      <c r="AK182" s="137"/>
      <c r="AL182" s="137"/>
      <c r="AM182" s="137"/>
      <c r="AN182" s="137"/>
      <c r="AO182" s="137"/>
      <c r="AP182" s="137"/>
      <c r="AQ182" s="137"/>
      <c r="AR182" s="137"/>
      <c r="AS182" s="137"/>
    </row>
    <row r="183" ht="18.0" customHeight="1">
      <c r="A183" s="137"/>
      <c r="B183" s="137"/>
      <c r="C183" s="137"/>
      <c r="D183" s="137"/>
      <c r="E183" s="137"/>
      <c r="F183" s="137"/>
      <c r="G183" s="137"/>
      <c r="H183" s="139"/>
      <c r="I183" s="137"/>
      <c r="J183" s="137"/>
      <c r="K183" s="137"/>
      <c r="L183" s="137"/>
      <c r="M183" s="137"/>
      <c r="N183" s="137"/>
      <c r="O183" s="137"/>
      <c r="P183" s="137"/>
      <c r="Q183" s="140"/>
      <c r="R183" s="137"/>
      <c r="S183" s="137"/>
      <c r="T183" s="137"/>
      <c r="U183" s="137"/>
      <c r="V183" s="137"/>
      <c r="W183" s="137"/>
      <c r="X183" s="137"/>
      <c r="Y183" s="137"/>
      <c r="Z183" s="137"/>
      <c r="AA183" s="137"/>
      <c r="AB183" s="137"/>
      <c r="AC183" s="137"/>
      <c r="AD183" s="137"/>
      <c r="AE183" s="137"/>
      <c r="AF183" s="137"/>
      <c r="AG183" s="137"/>
      <c r="AH183" s="137"/>
      <c r="AI183" s="137"/>
      <c r="AJ183" s="137"/>
      <c r="AK183" s="137"/>
      <c r="AL183" s="137"/>
      <c r="AM183" s="137"/>
      <c r="AN183" s="137"/>
      <c r="AO183" s="137"/>
      <c r="AP183" s="137"/>
      <c r="AQ183" s="137"/>
      <c r="AR183" s="137"/>
      <c r="AS183" s="137"/>
    </row>
    <row r="184" ht="18.0" customHeight="1">
      <c r="A184" s="137"/>
      <c r="B184" s="137"/>
      <c r="C184" s="137"/>
      <c r="D184" s="137"/>
      <c r="E184" s="137"/>
      <c r="F184" s="137"/>
      <c r="G184" s="137"/>
      <c r="H184" s="139"/>
      <c r="I184" s="137"/>
      <c r="J184" s="137"/>
      <c r="K184" s="137"/>
      <c r="L184" s="137"/>
      <c r="M184" s="137"/>
      <c r="N184" s="137"/>
      <c r="O184" s="137"/>
      <c r="P184" s="137"/>
      <c r="Q184" s="140"/>
      <c r="R184" s="137"/>
      <c r="S184" s="137"/>
      <c r="T184" s="137"/>
      <c r="U184" s="137"/>
      <c r="V184" s="137"/>
      <c r="W184" s="137"/>
      <c r="X184" s="137"/>
      <c r="Y184" s="137"/>
      <c r="Z184" s="137"/>
      <c r="AA184" s="137"/>
      <c r="AB184" s="137"/>
      <c r="AC184" s="137"/>
      <c r="AD184" s="137"/>
      <c r="AE184" s="137"/>
      <c r="AF184" s="137"/>
      <c r="AG184" s="137"/>
      <c r="AH184" s="137"/>
      <c r="AI184" s="137"/>
      <c r="AJ184" s="137"/>
      <c r="AK184" s="137"/>
      <c r="AL184" s="137"/>
      <c r="AM184" s="137"/>
      <c r="AN184" s="137"/>
      <c r="AO184" s="137"/>
      <c r="AP184" s="137"/>
      <c r="AQ184" s="137"/>
      <c r="AR184" s="137"/>
      <c r="AS184" s="137"/>
    </row>
    <row r="185" ht="18.0" customHeight="1">
      <c r="A185" s="137"/>
      <c r="B185" s="137"/>
      <c r="C185" s="137"/>
      <c r="D185" s="137"/>
      <c r="E185" s="137"/>
      <c r="F185" s="137"/>
      <c r="G185" s="137"/>
      <c r="H185" s="139"/>
      <c r="I185" s="137"/>
      <c r="J185" s="137"/>
      <c r="K185" s="137"/>
      <c r="L185" s="137"/>
      <c r="M185" s="137"/>
      <c r="N185" s="137"/>
      <c r="O185" s="137"/>
      <c r="P185" s="137"/>
      <c r="Q185" s="140"/>
      <c r="R185" s="137"/>
      <c r="S185" s="137"/>
      <c r="T185" s="137"/>
      <c r="U185" s="137"/>
      <c r="V185" s="137"/>
      <c r="W185" s="137"/>
      <c r="X185" s="137"/>
      <c r="Y185" s="137"/>
      <c r="Z185" s="137"/>
      <c r="AA185" s="137"/>
      <c r="AB185" s="137"/>
      <c r="AC185" s="137"/>
      <c r="AD185" s="137"/>
      <c r="AE185" s="137"/>
      <c r="AF185" s="137"/>
      <c r="AG185" s="137"/>
      <c r="AH185" s="137"/>
      <c r="AI185" s="137"/>
      <c r="AJ185" s="137"/>
      <c r="AK185" s="137"/>
      <c r="AL185" s="137"/>
      <c r="AM185" s="137"/>
      <c r="AN185" s="137"/>
      <c r="AO185" s="137"/>
      <c r="AP185" s="137"/>
      <c r="AQ185" s="137"/>
      <c r="AR185" s="137"/>
      <c r="AS185" s="137"/>
    </row>
    <row r="186" ht="18.0" customHeight="1">
      <c r="A186" s="137"/>
      <c r="B186" s="137"/>
      <c r="C186" s="137"/>
      <c r="D186" s="137"/>
      <c r="E186" s="137"/>
      <c r="F186" s="137"/>
      <c r="G186" s="137"/>
      <c r="H186" s="139"/>
      <c r="I186" s="137"/>
      <c r="J186" s="137"/>
      <c r="K186" s="137"/>
      <c r="L186" s="137"/>
      <c r="M186" s="137"/>
      <c r="N186" s="137"/>
      <c r="O186" s="137"/>
      <c r="P186" s="137"/>
      <c r="Q186" s="140"/>
      <c r="R186" s="137"/>
      <c r="S186" s="137"/>
      <c r="T186" s="137"/>
      <c r="U186" s="137"/>
      <c r="V186" s="137"/>
      <c r="W186" s="137"/>
      <c r="X186" s="137"/>
      <c r="Y186" s="137"/>
      <c r="Z186" s="137"/>
      <c r="AA186" s="137"/>
      <c r="AB186" s="137"/>
      <c r="AC186" s="137"/>
      <c r="AD186" s="137"/>
      <c r="AE186" s="137"/>
      <c r="AF186" s="137"/>
      <c r="AG186" s="137"/>
      <c r="AH186" s="137"/>
      <c r="AI186" s="137"/>
      <c r="AJ186" s="137"/>
      <c r="AK186" s="137"/>
      <c r="AL186" s="137"/>
      <c r="AM186" s="137"/>
      <c r="AN186" s="137"/>
      <c r="AO186" s="137"/>
      <c r="AP186" s="137"/>
      <c r="AQ186" s="137"/>
      <c r="AR186" s="137"/>
      <c r="AS186" s="137"/>
    </row>
    <row r="187" ht="18.0" customHeight="1">
      <c r="A187" s="137"/>
      <c r="B187" s="137"/>
      <c r="C187" s="137"/>
      <c r="D187" s="137"/>
      <c r="E187" s="137"/>
      <c r="F187" s="137"/>
      <c r="G187" s="137"/>
      <c r="H187" s="139"/>
      <c r="I187" s="137"/>
      <c r="J187" s="137"/>
      <c r="K187" s="137"/>
      <c r="L187" s="137"/>
      <c r="M187" s="137"/>
      <c r="N187" s="137"/>
      <c r="O187" s="137"/>
      <c r="P187" s="137"/>
      <c r="Q187" s="140"/>
      <c r="R187" s="137"/>
      <c r="S187" s="137"/>
      <c r="T187" s="137"/>
      <c r="U187" s="137"/>
      <c r="V187" s="137"/>
      <c r="W187" s="137"/>
      <c r="X187" s="137"/>
      <c r="Y187" s="137"/>
      <c r="Z187" s="137"/>
      <c r="AA187" s="137"/>
      <c r="AB187" s="137"/>
      <c r="AC187" s="137"/>
      <c r="AD187" s="137"/>
      <c r="AE187" s="137"/>
      <c r="AF187" s="137"/>
      <c r="AG187" s="137"/>
      <c r="AH187" s="137"/>
      <c r="AI187" s="137"/>
      <c r="AJ187" s="137"/>
      <c r="AK187" s="137"/>
      <c r="AL187" s="137"/>
      <c r="AM187" s="137"/>
      <c r="AN187" s="137"/>
      <c r="AO187" s="137"/>
      <c r="AP187" s="137"/>
      <c r="AQ187" s="137"/>
      <c r="AR187" s="137"/>
      <c r="AS187" s="137"/>
    </row>
    <row r="188" ht="18.0" customHeight="1">
      <c r="A188" s="137"/>
      <c r="B188" s="137"/>
      <c r="C188" s="137"/>
      <c r="D188" s="137"/>
      <c r="E188" s="137"/>
      <c r="F188" s="137"/>
      <c r="G188" s="137"/>
      <c r="H188" s="139"/>
      <c r="I188" s="137"/>
      <c r="J188" s="137"/>
      <c r="K188" s="137"/>
      <c r="L188" s="137"/>
      <c r="M188" s="137"/>
      <c r="N188" s="137"/>
      <c r="O188" s="137"/>
      <c r="P188" s="137"/>
      <c r="Q188" s="140"/>
      <c r="R188" s="137"/>
      <c r="S188" s="137"/>
      <c r="T188" s="137"/>
      <c r="U188" s="137"/>
      <c r="V188" s="137"/>
      <c r="W188" s="137"/>
      <c r="X188" s="137"/>
      <c r="Y188" s="137"/>
      <c r="Z188" s="137"/>
      <c r="AA188" s="137"/>
      <c r="AB188" s="137"/>
      <c r="AC188" s="137"/>
      <c r="AD188" s="137"/>
      <c r="AE188" s="137"/>
      <c r="AF188" s="137"/>
      <c r="AG188" s="137"/>
      <c r="AH188" s="137"/>
      <c r="AI188" s="137"/>
      <c r="AJ188" s="137"/>
      <c r="AK188" s="137"/>
      <c r="AL188" s="137"/>
      <c r="AM188" s="137"/>
      <c r="AN188" s="137"/>
      <c r="AO188" s="137"/>
      <c r="AP188" s="137"/>
      <c r="AQ188" s="137"/>
      <c r="AR188" s="137"/>
      <c r="AS188" s="137"/>
    </row>
    <row r="189" ht="18.0" customHeight="1">
      <c r="A189" s="137"/>
      <c r="B189" s="137"/>
      <c r="C189" s="137"/>
      <c r="D189" s="137"/>
      <c r="E189" s="137"/>
      <c r="F189" s="137"/>
      <c r="G189" s="137"/>
      <c r="H189" s="139"/>
      <c r="I189" s="137"/>
      <c r="J189" s="137"/>
      <c r="K189" s="137"/>
      <c r="L189" s="137"/>
      <c r="M189" s="137"/>
      <c r="N189" s="137"/>
      <c r="O189" s="137"/>
      <c r="P189" s="137"/>
      <c r="Q189" s="140"/>
      <c r="R189" s="137"/>
      <c r="S189" s="137"/>
      <c r="T189" s="137"/>
      <c r="U189" s="137"/>
      <c r="V189" s="137"/>
      <c r="W189" s="137"/>
      <c r="X189" s="137"/>
      <c r="Y189" s="137"/>
      <c r="Z189" s="137"/>
      <c r="AA189" s="137"/>
      <c r="AB189" s="137"/>
      <c r="AC189" s="137"/>
      <c r="AD189" s="137"/>
      <c r="AE189" s="137"/>
      <c r="AF189" s="137"/>
      <c r="AG189" s="137"/>
      <c r="AH189" s="137"/>
      <c r="AI189" s="137"/>
      <c r="AJ189" s="137"/>
      <c r="AK189" s="137"/>
      <c r="AL189" s="137"/>
      <c r="AM189" s="137"/>
      <c r="AN189" s="137"/>
      <c r="AO189" s="137"/>
      <c r="AP189" s="137"/>
      <c r="AQ189" s="137"/>
      <c r="AR189" s="137"/>
      <c r="AS189" s="137"/>
    </row>
    <row r="190" ht="18.0" customHeight="1">
      <c r="A190" s="137"/>
      <c r="B190" s="137"/>
      <c r="C190" s="137"/>
      <c r="D190" s="137"/>
      <c r="E190" s="137"/>
      <c r="F190" s="137"/>
      <c r="G190" s="137"/>
      <c r="H190" s="139"/>
      <c r="I190" s="137"/>
      <c r="J190" s="137"/>
      <c r="K190" s="137"/>
      <c r="L190" s="137"/>
      <c r="M190" s="137"/>
      <c r="N190" s="137"/>
      <c r="O190" s="137"/>
      <c r="P190" s="137"/>
      <c r="Q190" s="140"/>
      <c r="R190" s="137"/>
      <c r="S190" s="137"/>
      <c r="T190" s="137"/>
      <c r="U190" s="137"/>
      <c r="V190" s="137"/>
      <c r="W190" s="137"/>
      <c r="X190" s="137"/>
      <c r="Y190" s="137"/>
      <c r="Z190" s="137"/>
      <c r="AA190" s="137"/>
      <c r="AB190" s="137"/>
      <c r="AC190" s="137"/>
      <c r="AD190" s="137"/>
      <c r="AE190" s="137"/>
      <c r="AF190" s="137"/>
      <c r="AG190" s="137"/>
      <c r="AH190" s="137"/>
      <c r="AI190" s="137"/>
      <c r="AJ190" s="137"/>
      <c r="AK190" s="137"/>
      <c r="AL190" s="137"/>
      <c r="AM190" s="137"/>
      <c r="AN190" s="137"/>
      <c r="AO190" s="137"/>
      <c r="AP190" s="137"/>
      <c r="AQ190" s="137"/>
      <c r="AR190" s="137"/>
      <c r="AS190" s="137"/>
    </row>
    <row r="191" ht="18.0" customHeight="1">
      <c r="A191" s="137"/>
      <c r="B191" s="137"/>
      <c r="C191" s="137"/>
      <c r="D191" s="137"/>
      <c r="E191" s="137"/>
      <c r="F191" s="137"/>
      <c r="G191" s="137"/>
      <c r="H191" s="139"/>
      <c r="I191" s="137"/>
      <c r="J191" s="137"/>
      <c r="K191" s="137"/>
      <c r="L191" s="137"/>
      <c r="M191" s="137"/>
      <c r="N191" s="137"/>
      <c r="O191" s="137"/>
      <c r="P191" s="137"/>
      <c r="Q191" s="140"/>
      <c r="R191" s="137"/>
      <c r="S191" s="137"/>
      <c r="T191" s="137"/>
      <c r="U191" s="137"/>
      <c r="V191" s="137"/>
      <c r="W191" s="137"/>
      <c r="X191" s="137"/>
      <c r="Y191" s="137"/>
      <c r="Z191" s="137"/>
      <c r="AA191" s="137"/>
      <c r="AB191" s="137"/>
      <c r="AC191" s="137"/>
      <c r="AD191" s="137"/>
      <c r="AE191" s="137"/>
      <c r="AF191" s="137"/>
      <c r="AG191" s="137"/>
      <c r="AH191" s="137"/>
      <c r="AI191" s="137"/>
      <c r="AJ191" s="137"/>
      <c r="AK191" s="137"/>
      <c r="AL191" s="137"/>
      <c r="AM191" s="137"/>
      <c r="AN191" s="137"/>
      <c r="AO191" s="137"/>
      <c r="AP191" s="137"/>
      <c r="AQ191" s="137"/>
      <c r="AR191" s="137"/>
      <c r="AS191" s="137"/>
    </row>
    <row r="192" ht="18.0" customHeight="1">
      <c r="A192" s="137"/>
      <c r="B192" s="137"/>
      <c r="C192" s="137"/>
      <c r="D192" s="137"/>
      <c r="E192" s="137"/>
      <c r="F192" s="137"/>
      <c r="G192" s="137"/>
      <c r="H192" s="139"/>
      <c r="I192" s="137"/>
      <c r="J192" s="137"/>
      <c r="K192" s="137"/>
      <c r="L192" s="137"/>
      <c r="M192" s="137"/>
      <c r="N192" s="137"/>
      <c r="O192" s="137"/>
      <c r="P192" s="137"/>
      <c r="Q192" s="140"/>
      <c r="R192" s="137"/>
      <c r="S192" s="137"/>
      <c r="T192" s="137"/>
      <c r="U192" s="137"/>
      <c r="V192" s="137"/>
      <c r="W192" s="137"/>
      <c r="X192" s="137"/>
      <c r="Y192" s="137"/>
      <c r="Z192" s="137"/>
      <c r="AA192" s="137"/>
      <c r="AB192" s="137"/>
      <c r="AC192" s="137"/>
      <c r="AD192" s="137"/>
      <c r="AE192" s="137"/>
      <c r="AF192" s="137"/>
      <c r="AG192" s="137"/>
      <c r="AH192" s="137"/>
      <c r="AI192" s="137"/>
      <c r="AJ192" s="137"/>
      <c r="AK192" s="137"/>
      <c r="AL192" s="137"/>
      <c r="AM192" s="137"/>
      <c r="AN192" s="137"/>
      <c r="AO192" s="137"/>
      <c r="AP192" s="137"/>
      <c r="AQ192" s="137"/>
      <c r="AR192" s="137"/>
      <c r="AS192" s="137"/>
    </row>
    <row r="193" ht="18.0" customHeight="1">
      <c r="A193" s="137"/>
      <c r="B193" s="137"/>
      <c r="C193" s="137"/>
      <c r="D193" s="137"/>
      <c r="E193" s="137"/>
      <c r="F193" s="137"/>
      <c r="G193" s="137"/>
      <c r="H193" s="139"/>
      <c r="I193" s="137"/>
      <c r="J193" s="137"/>
      <c r="K193" s="137"/>
      <c r="L193" s="137"/>
      <c r="M193" s="137"/>
      <c r="N193" s="137"/>
      <c r="O193" s="137"/>
      <c r="P193" s="137"/>
      <c r="Q193" s="140"/>
      <c r="R193" s="137"/>
      <c r="S193" s="137"/>
      <c r="T193" s="137"/>
      <c r="U193" s="137"/>
      <c r="V193" s="137"/>
      <c r="W193" s="137"/>
      <c r="X193" s="137"/>
      <c r="Y193" s="137"/>
      <c r="Z193" s="137"/>
      <c r="AA193" s="137"/>
      <c r="AB193" s="137"/>
      <c r="AC193" s="137"/>
      <c r="AD193" s="137"/>
      <c r="AE193" s="137"/>
      <c r="AF193" s="137"/>
      <c r="AG193" s="137"/>
      <c r="AH193" s="137"/>
      <c r="AI193" s="137"/>
      <c r="AJ193" s="137"/>
      <c r="AK193" s="137"/>
      <c r="AL193" s="137"/>
      <c r="AM193" s="137"/>
      <c r="AN193" s="137"/>
      <c r="AO193" s="137"/>
      <c r="AP193" s="137"/>
      <c r="AQ193" s="137"/>
      <c r="AR193" s="137"/>
      <c r="AS193" s="137"/>
    </row>
    <row r="194" ht="18.0" customHeight="1">
      <c r="A194" s="137"/>
      <c r="B194" s="137"/>
      <c r="C194" s="137"/>
      <c r="D194" s="137"/>
      <c r="E194" s="137"/>
      <c r="F194" s="137"/>
      <c r="G194" s="137"/>
      <c r="H194" s="139"/>
      <c r="I194" s="137"/>
      <c r="J194" s="137"/>
      <c r="K194" s="137"/>
      <c r="L194" s="137"/>
      <c r="M194" s="137"/>
      <c r="N194" s="137"/>
      <c r="O194" s="137"/>
      <c r="P194" s="137"/>
      <c r="Q194" s="140"/>
      <c r="R194" s="137"/>
      <c r="S194" s="137"/>
      <c r="T194" s="137"/>
      <c r="U194" s="137"/>
      <c r="V194" s="137"/>
      <c r="W194" s="137"/>
      <c r="X194" s="137"/>
      <c r="Y194" s="137"/>
      <c r="Z194" s="137"/>
      <c r="AA194" s="137"/>
      <c r="AB194" s="137"/>
      <c r="AC194" s="137"/>
      <c r="AD194" s="137"/>
      <c r="AE194" s="137"/>
      <c r="AF194" s="137"/>
      <c r="AG194" s="137"/>
      <c r="AH194" s="137"/>
      <c r="AI194" s="137"/>
      <c r="AJ194" s="137"/>
      <c r="AK194" s="137"/>
      <c r="AL194" s="137"/>
      <c r="AM194" s="137"/>
      <c r="AN194" s="137"/>
      <c r="AO194" s="137"/>
      <c r="AP194" s="137"/>
      <c r="AQ194" s="137"/>
      <c r="AR194" s="137"/>
      <c r="AS194" s="137"/>
    </row>
    <row r="195" ht="18.0" customHeight="1">
      <c r="A195" s="137"/>
      <c r="B195" s="137"/>
      <c r="C195" s="137"/>
      <c r="D195" s="137"/>
      <c r="E195" s="137"/>
      <c r="F195" s="137"/>
      <c r="G195" s="137"/>
      <c r="H195" s="139"/>
      <c r="I195" s="137"/>
      <c r="J195" s="137"/>
      <c r="K195" s="137"/>
      <c r="L195" s="137"/>
      <c r="M195" s="137"/>
      <c r="N195" s="137"/>
      <c r="O195" s="137"/>
      <c r="P195" s="137"/>
      <c r="Q195" s="140"/>
      <c r="R195" s="137"/>
      <c r="S195" s="137"/>
      <c r="T195" s="137"/>
      <c r="U195" s="137"/>
      <c r="V195" s="137"/>
      <c r="W195" s="137"/>
      <c r="X195" s="137"/>
      <c r="Y195" s="137"/>
      <c r="Z195" s="137"/>
      <c r="AA195" s="137"/>
      <c r="AB195" s="137"/>
      <c r="AC195" s="137"/>
      <c r="AD195" s="137"/>
      <c r="AE195" s="137"/>
      <c r="AF195" s="137"/>
      <c r="AG195" s="137"/>
      <c r="AH195" s="137"/>
      <c r="AI195" s="137"/>
      <c r="AJ195" s="137"/>
      <c r="AK195" s="137"/>
      <c r="AL195" s="137"/>
      <c r="AM195" s="137"/>
      <c r="AN195" s="137"/>
      <c r="AO195" s="137"/>
      <c r="AP195" s="137"/>
      <c r="AQ195" s="137"/>
      <c r="AR195" s="137"/>
      <c r="AS195" s="137"/>
    </row>
    <row r="196" ht="18.0" customHeight="1">
      <c r="A196" s="137"/>
      <c r="B196" s="137"/>
      <c r="C196" s="137"/>
      <c r="D196" s="137"/>
      <c r="E196" s="137"/>
      <c r="F196" s="137"/>
      <c r="G196" s="137"/>
      <c r="H196" s="139"/>
      <c r="I196" s="137"/>
      <c r="J196" s="137"/>
      <c r="K196" s="137"/>
      <c r="L196" s="137"/>
      <c r="M196" s="137"/>
      <c r="N196" s="137"/>
      <c r="O196" s="137"/>
      <c r="P196" s="137"/>
      <c r="Q196" s="140"/>
      <c r="R196" s="137"/>
      <c r="S196" s="137"/>
      <c r="T196" s="137"/>
      <c r="U196" s="137"/>
      <c r="V196" s="137"/>
      <c r="W196" s="137"/>
      <c r="X196" s="137"/>
      <c r="Y196" s="137"/>
      <c r="Z196" s="137"/>
      <c r="AA196" s="137"/>
      <c r="AB196" s="137"/>
      <c r="AC196" s="137"/>
      <c r="AD196" s="137"/>
      <c r="AE196" s="137"/>
      <c r="AF196" s="137"/>
      <c r="AG196" s="137"/>
      <c r="AH196" s="137"/>
      <c r="AI196" s="137"/>
      <c r="AJ196" s="137"/>
      <c r="AK196" s="137"/>
      <c r="AL196" s="137"/>
      <c r="AM196" s="137"/>
      <c r="AN196" s="137"/>
      <c r="AO196" s="137"/>
      <c r="AP196" s="137"/>
      <c r="AQ196" s="137"/>
      <c r="AR196" s="137"/>
      <c r="AS196" s="137"/>
    </row>
    <row r="197" ht="18.0" customHeight="1">
      <c r="A197" s="137"/>
      <c r="B197" s="137"/>
      <c r="C197" s="137"/>
      <c r="D197" s="137"/>
      <c r="E197" s="137"/>
      <c r="F197" s="137"/>
      <c r="G197" s="137"/>
      <c r="H197" s="139"/>
      <c r="I197" s="137"/>
      <c r="J197" s="137"/>
      <c r="K197" s="137"/>
      <c r="L197" s="137"/>
      <c r="M197" s="137"/>
      <c r="N197" s="137"/>
      <c r="O197" s="137"/>
      <c r="P197" s="137"/>
      <c r="Q197" s="140"/>
      <c r="R197" s="137"/>
      <c r="S197" s="137"/>
      <c r="T197" s="137"/>
      <c r="U197" s="137"/>
      <c r="V197" s="137"/>
      <c r="W197" s="137"/>
      <c r="X197" s="137"/>
      <c r="Y197" s="137"/>
      <c r="Z197" s="137"/>
      <c r="AA197" s="137"/>
      <c r="AB197" s="137"/>
      <c r="AC197" s="137"/>
      <c r="AD197" s="137"/>
      <c r="AE197" s="137"/>
      <c r="AF197" s="137"/>
      <c r="AG197" s="137"/>
      <c r="AH197" s="137"/>
      <c r="AI197" s="137"/>
      <c r="AJ197" s="137"/>
      <c r="AK197" s="137"/>
      <c r="AL197" s="137"/>
      <c r="AM197" s="137"/>
      <c r="AN197" s="137"/>
      <c r="AO197" s="137"/>
      <c r="AP197" s="137"/>
      <c r="AQ197" s="137"/>
      <c r="AR197" s="137"/>
      <c r="AS197" s="137"/>
    </row>
    <row r="198" ht="18.0" customHeight="1">
      <c r="A198" s="137"/>
      <c r="B198" s="137"/>
      <c r="C198" s="137"/>
      <c r="D198" s="137"/>
      <c r="E198" s="137"/>
      <c r="F198" s="137"/>
      <c r="G198" s="137"/>
      <c r="H198" s="139"/>
      <c r="I198" s="137"/>
      <c r="J198" s="137"/>
      <c r="K198" s="137"/>
      <c r="L198" s="137"/>
      <c r="M198" s="137"/>
      <c r="N198" s="137"/>
      <c r="O198" s="137"/>
      <c r="P198" s="137"/>
      <c r="Q198" s="140"/>
      <c r="R198" s="137"/>
      <c r="S198" s="137"/>
      <c r="T198" s="137"/>
      <c r="U198" s="137"/>
      <c r="V198" s="137"/>
      <c r="W198" s="137"/>
      <c r="X198" s="137"/>
      <c r="Y198" s="137"/>
      <c r="Z198" s="137"/>
      <c r="AA198" s="137"/>
      <c r="AB198" s="137"/>
      <c r="AC198" s="137"/>
      <c r="AD198" s="137"/>
      <c r="AE198" s="137"/>
      <c r="AF198" s="137"/>
      <c r="AG198" s="137"/>
      <c r="AH198" s="137"/>
      <c r="AI198" s="137"/>
      <c r="AJ198" s="137"/>
      <c r="AK198" s="137"/>
      <c r="AL198" s="137"/>
      <c r="AM198" s="137"/>
      <c r="AN198" s="137"/>
      <c r="AO198" s="137"/>
      <c r="AP198" s="137"/>
      <c r="AQ198" s="137"/>
      <c r="AR198" s="137"/>
      <c r="AS198" s="137"/>
    </row>
    <row r="199" ht="18.0" customHeight="1">
      <c r="A199" s="137"/>
      <c r="B199" s="137"/>
      <c r="C199" s="137"/>
      <c r="D199" s="137"/>
      <c r="E199" s="137"/>
      <c r="F199" s="137"/>
      <c r="G199" s="137"/>
      <c r="H199" s="139"/>
      <c r="I199" s="137"/>
      <c r="J199" s="137"/>
      <c r="K199" s="137"/>
      <c r="L199" s="137"/>
      <c r="M199" s="137"/>
      <c r="N199" s="137"/>
      <c r="O199" s="137"/>
      <c r="P199" s="137"/>
      <c r="Q199" s="140"/>
      <c r="R199" s="137"/>
      <c r="S199" s="137"/>
      <c r="T199" s="137"/>
      <c r="U199" s="137"/>
      <c r="V199" s="137"/>
      <c r="W199" s="137"/>
      <c r="X199" s="137"/>
      <c r="Y199" s="137"/>
      <c r="Z199" s="137"/>
      <c r="AA199" s="137"/>
      <c r="AB199" s="137"/>
      <c r="AC199" s="137"/>
      <c r="AD199" s="137"/>
      <c r="AE199" s="137"/>
      <c r="AF199" s="137"/>
      <c r="AG199" s="137"/>
      <c r="AH199" s="137"/>
      <c r="AI199" s="137"/>
      <c r="AJ199" s="137"/>
      <c r="AK199" s="137"/>
      <c r="AL199" s="137"/>
      <c r="AM199" s="137"/>
      <c r="AN199" s="137"/>
      <c r="AO199" s="137"/>
      <c r="AP199" s="137"/>
      <c r="AQ199" s="137"/>
      <c r="AR199" s="137"/>
      <c r="AS199" s="137"/>
    </row>
    <row r="200" ht="18.0" customHeight="1">
      <c r="A200" s="137"/>
      <c r="B200" s="137"/>
      <c r="C200" s="137"/>
      <c r="D200" s="137"/>
      <c r="E200" s="137"/>
      <c r="F200" s="137"/>
      <c r="G200" s="137"/>
      <c r="H200" s="139"/>
      <c r="I200" s="137"/>
      <c r="J200" s="137"/>
      <c r="K200" s="137"/>
      <c r="L200" s="137"/>
      <c r="M200" s="137"/>
      <c r="N200" s="137"/>
      <c r="O200" s="137"/>
      <c r="P200" s="137"/>
      <c r="Q200" s="140"/>
      <c r="R200" s="137"/>
      <c r="S200" s="137"/>
      <c r="T200" s="137"/>
      <c r="U200" s="137"/>
      <c r="V200" s="137"/>
      <c r="W200" s="137"/>
      <c r="X200" s="137"/>
      <c r="Y200" s="137"/>
      <c r="Z200" s="137"/>
      <c r="AA200" s="137"/>
      <c r="AB200" s="137"/>
      <c r="AC200" s="137"/>
      <c r="AD200" s="137"/>
      <c r="AE200" s="137"/>
      <c r="AF200" s="137"/>
      <c r="AG200" s="137"/>
      <c r="AH200" s="137"/>
      <c r="AI200" s="137"/>
      <c r="AJ200" s="137"/>
      <c r="AK200" s="137"/>
      <c r="AL200" s="137"/>
      <c r="AM200" s="137"/>
      <c r="AN200" s="137"/>
      <c r="AO200" s="137"/>
      <c r="AP200" s="137"/>
      <c r="AQ200" s="137"/>
      <c r="AR200" s="137"/>
      <c r="AS200" s="137"/>
    </row>
    <row r="201" ht="18.0" customHeight="1">
      <c r="A201" s="137"/>
      <c r="B201" s="137"/>
      <c r="C201" s="137"/>
      <c r="D201" s="137"/>
      <c r="E201" s="137"/>
      <c r="F201" s="137"/>
      <c r="G201" s="137"/>
      <c r="H201" s="139"/>
      <c r="I201" s="137"/>
      <c r="J201" s="137"/>
      <c r="K201" s="137"/>
      <c r="L201" s="137"/>
      <c r="M201" s="137"/>
      <c r="N201" s="137"/>
      <c r="O201" s="137"/>
      <c r="P201" s="137"/>
      <c r="Q201" s="140"/>
      <c r="R201" s="137"/>
      <c r="S201" s="137"/>
      <c r="T201" s="137"/>
      <c r="U201" s="137"/>
      <c r="V201" s="137"/>
      <c r="W201" s="137"/>
      <c r="X201" s="137"/>
      <c r="Y201" s="137"/>
      <c r="Z201" s="137"/>
      <c r="AA201" s="137"/>
      <c r="AB201" s="137"/>
      <c r="AC201" s="137"/>
      <c r="AD201" s="137"/>
      <c r="AE201" s="137"/>
      <c r="AF201" s="137"/>
      <c r="AG201" s="137"/>
      <c r="AH201" s="137"/>
      <c r="AI201" s="137"/>
      <c r="AJ201" s="137"/>
      <c r="AK201" s="137"/>
      <c r="AL201" s="137"/>
      <c r="AM201" s="137"/>
      <c r="AN201" s="137"/>
      <c r="AO201" s="137"/>
      <c r="AP201" s="137"/>
      <c r="AQ201" s="137"/>
      <c r="AR201" s="137"/>
      <c r="AS201" s="137"/>
    </row>
    <row r="202" ht="18.0" customHeight="1">
      <c r="A202" s="137"/>
      <c r="B202" s="137"/>
      <c r="C202" s="137"/>
      <c r="D202" s="137"/>
      <c r="E202" s="137"/>
      <c r="F202" s="137"/>
      <c r="G202" s="137"/>
      <c r="H202" s="139"/>
      <c r="I202" s="137"/>
      <c r="J202" s="137"/>
      <c r="K202" s="137"/>
      <c r="L202" s="137"/>
      <c r="M202" s="137"/>
      <c r="N202" s="137"/>
      <c r="O202" s="137"/>
      <c r="P202" s="137"/>
      <c r="Q202" s="140"/>
      <c r="R202" s="137"/>
      <c r="S202" s="137"/>
      <c r="T202" s="137"/>
      <c r="U202" s="137"/>
      <c r="V202" s="137"/>
      <c r="W202" s="137"/>
      <c r="X202" s="137"/>
      <c r="Y202" s="137"/>
      <c r="Z202" s="137"/>
      <c r="AA202" s="137"/>
      <c r="AB202" s="137"/>
      <c r="AC202" s="137"/>
      <c r="AD202" s="137"/>
      <c r="AE202" s="137"/>
      <c r="AF202" s="137"/>
      <c r="AG202" s="137"/>
      <c r="AH202" s="137"/>
      <c r="AI202" s="137"/>
      <c r="AJ202" s="137"/>
      <c r="AK202" s="137"/>
      <c r="AL202" s="137"/>
      <c r="AM202" s="137"/>
      <c r="AN202" s="137"/>
      <c r="AO202" s="137"/>
      <c r="AP202" s="137"/>
      <c r="AQ202" s="137"/>
      <c r="AR202" s="137"/>
      <c r="AS202" s="137"/>
    </row>
    <row r="203" ht="18.0" customHeight="1">
      <c r="A203" s="137"/>
      <c r="B203" s="137"/>
      <c r="C203" s="137"/>
      <c r="D203" s="137"/>
      <c r="E203" s="137"/>
      <c r="F203" s="137"/>
      <c r="G203" s="137"/>
      <c r="H203" s="139"/>
      <c r="I203" s="137"/>
      <c r="J203" s="137"/>
      <c r="K203" s="137"/>
      <c r="L203" s="137"/>
      <c r="M203" s="137"/>
      <c r="N203" s="137"/>
      <c r="O203" s="137"/>
      <c r="P203" s="137"/>
      <c r="Q203" s="140"/>
      <c r="R203" s="137"/>
      <c r="S203" s="137"/>
      <c r="T203" s="137"/>
      <c r="U203" s="137"/>
      <c r="V203" s="137"/>
      <c r="W203" s="137"/>
      <c r="X203" s="137"/>
      <c r="Y203" s="137"/>
      <c r="Z203" s="137"/>
      <c r="AA203" s="137"/>
      <c r="AB203" s="137"/>
      <c r="AC203" s="137"/>
      <c r="AD203" s="137"/>
      <c r="AE203" s="137"/>
      <c r="AF203" s="137"/>
      <c r="AG203" s="137"/>
      <c r="AH203" s="137"/>
      <c r="AI203" s="137"/>
      <c r="AJ203" s="137"/>
      <c r="AK203" s="137"/>
      <c r="AL203" s="137"/>
      <c r="AM203" s="137"/>
      <c r="AN203" s="137"/>
      <c r="AO203" s="137"/>
      <c r="AP203" s="137"/>
      <c r="AQ203" s="137"/>
      <c r="AR203" s="137"/>
      <c r="AS203" s="137"/>
    </row>
    <row r="204" ht="18.0" customHeight="1">
      <c r="A204" s="137"/>
      <c r="B204" s="137"/>
      <c r="C204" s="137"/>
      <c r="D204" s="137"/>
      <c r="E204" s="137"/>
      <c r="F204" s="137"/>
      <c r="G204" s="137"/>
      <c r="H204" s="139"/>
      <c r="I204" s="137"/>
      <c r="J204" s="137"/>
      <c r="K204" s="137"/>
      <c r="L204" s="137"/>
      <c r="M204" s="137"/>
      <c r="N204" s="137"/>
      <c r="O204" s="137"/>
      <c r="P204" s="137"/>
      <c r="Q204" s="140"/>
      <c r="R204" s="137"/>
      <c r="S204" s="137"/>
      <c r="T204" s="137"/>
      <c r="U204" s="137"/>
      <c r="V204" s="137"/>
      <c r="W204" s="137"/>
      <c r="X204" s="137"/>
      <c r="Y204" s="137"/>
      <c r="Z204" s="137"/>
      <c r="AA204" s="137"/>
      <c r="AB204" s="137"/>
      <c r="AC204" s="137"/>
      <c r="AD204" s="137"/>
      <c r="AE204" s="137"/>
      <c r="AF204" s="137"/>
      <c r="AG204" s="137"/>
      <c r="AH204" s="137"/>
      <c r="AI204" s="137"/>
      <c r="AJ204" s="137"/>
      <c r="AK204" s="137"/>
      <c r="AL204" s="137"/>
      <c r="AM204" s="137"/>
      <c r="AN204" s="137"/>
      <c r="AO204" s="137"/>
      <c r="AP204" s="137"/>
      <c r="AQ204" s="137"/>
      <c r="AR204" s="137"/>
      <c r="AS204" s="137"/>
    </row>
    <row r="205" ht="18.0" customHeight="1">
      <c r="A205" s="137"/>
      <c r="B205" s="137"/>
      <c r="C205" s="137"/>
      <c r="D205" s="137"/>
      <c r="E205" s="137"/>
      <c r="F205" s="137"/>
      <c r="G205" s="137"/>
      <c r="H205" s="139"/>
      <c r="I205" s="137"/>
      <c r="J205" s="137"/>
      <c r="K205" s="137"/>
      <c r="L205" s="137"/>
      <c r="M205" s="137"/>
      <c r="N205" s="137"/>
      <c r="O205" s="137"/>
      <c r="P205" s="137"/>
      <c r="Q205" s="140"/>
      <c r="R205" s="137"/>
      <c r="S205" s="137"/>
      <c r="T205" s="137"/>
      <c r="U205" s="137"/>
      <c r="V205" s="137"/>
      <c r="W205" s="137"/>
      <c r="X205" s="137"/>
      <c r="Y205" s="137"/>
      <c r="Z205" s="137"/>
      <c r="AA205" s="137"/>
      <c r="AB205" s="137"/>
      <c r="AC205" s="137"/>
      <c r="AD205" s="137"/>
      <c r="AE205" s="137"/>
      <c r="AF205" s="137"/>
      <c r="AG205" s="137"/>
      <c r="AH205" s="137"/>
      <c r="AI205" s="137"/>
      <c r="AJ205" s="137"/>
      <c r="AK205" s="137"/>
      <c r="AL205" s="137"/>
      <c r="AM205" s="137"/>
      <c r="AN205" s="137"/>
      <c r="AO205" s="137"/>
      <c r="AP205" s="137"/>
      <c r="AQ205" s="137"/>
      <c r="AR205" s="137"/>
      <c r="AS205" s="137"/>
    </row>
    <row r="206" ht="18.0" customHeight="1">
      <c r="A206" s="137"/>
      <c r="B206" s="137"/>
      <c r="C206" s="137"/>
      <c r="D206" s="137"/>
      <c r="E206" s="137"/>
      <c r="F206" s="137"/>
      <c r="G206" s="137"/>
      <c r="H206" s="139"/>
      <c r="I206" s="137"/>
      <c r="J206" s="137"/>
      <c r="K206" s="137"/>
      <c r="L206" s="137"/>
      <c r="M206" s="137"/>
      <c r="N206" s="137"/>
      <c r="O206" s="137"/>
      <c r="P206" s="137"/>
      <c r="Q206" s="140"/>
      <c r="R206" s="137"/>
      <c r="S206" s="137"/>
      <c r="T206" s="137"/>
      <c r="U206" s="137"/>
      <c r="V206" s="137"/>
      <c r="W206" s="137"/>
      <c r="X206" s="137"/>
      <c r="Y206" s="137"/>
      <c r="Z206" s="137"/>
      <c r="AA206" s="137"/>
      <c r="AB206" s="137"/>
      <c r="AC206" s="137"/>
      <c r="AD206" s="137"/>
      <c r="AE206" s="137"/>
      <c r="AF206" s="137"/>
      <c r="AG206" s="137"/>
      <c r="AH206" s="137"/>
      <c r="AI206" s="137"/>
      <c r="AJ206" s="137"/>
      <c r="AK206" s="137"/>
      <c r="AL206" s="137"/>
      <c r="AM206" s="137"/>
      <c r="AN206" s="137"/>
      <c r="AO206" s="137"/>
      <c r="AP206" s="137"/>
      <c r="AQ206" s="137"/>
      <c r="AR206" s="137"/>
      <c r="AS206" s="137"/>
    </row>
    <row r="207" ht="18.0" customHeight="1">
      <c r="A207" s="137"/>
      <c r="B207" s="137"/>
      <c r="C207" s="137"/>
      <c r="D207" s="137"/>
      <c r="E207" s="137"/>
      <c r="F207" s="137"/>
      <c r="G207" s="137"/>
      <c r="H207" s="139"/>
      <c r="I207" s="137"/>
      <c r="J207" s="137"/>
      <c r="K207" s="137"/>
      <c r="L207" s="137"/>
      <c r="M207" s="137"/>
      <c r="N207" s="137"/>
      <c r="O207" s="137"/>
      <c r="P207" s="137"/>
      <c r="Q207" s="140"/>
      <c r="R207" s="137"/>
      <c r="S207" s="137"/>
      <c r="T207" s="137"/>
      <c r="U207" s="137"/>
      <c r="V207" s="137"/>
      <c r="W207" s="137"/>
      <c r="X207" s="137"/>
      <c r="Y207" s="137"/>
      <c r="Z207" s="137"/>
      <c r="AA207" s="137"/>
      <c r="AB207" s="137"/>
      <c r="AC207" s="137"/>
      <c r="AD207" s="137"/>
      <c r="AE207" s="137"/>
      <c r="AF207" s="137"/>
      <c r="AG207" s="137"/>
      <c r="AH207" s="137"/>
      <c r="AI207" s="137"/>
      <c r="AJ207" s="137"/>
      <c r="AK207" s="137"/>
      <c r="AL207" s="137"/>
      <c r="AM207" s="137"/>
      <c r="AN207" s="137"/>
      <c r="AO207" s="137"/>
      <c r="AP207" s="137"/>
      <c r="AQ207" s="137"/>
      <c r="AR207" s="137"/>
      <c r="AS207" s="137"/>
    </row>
    <row r="208" ht="18.0" customHeight="1">
      <c r="A208" s="137"/>
      <c r="B208" s="137"/>
      <c r="C208" s="137"/>
      <c r="D208" s="137"/>
      <c r="E208" s="137"/>
      <c r="F208" s="137"/>
      <c r="G208" s="137"/>
      <c r="H208" s="139"/>
      <c r="I208" s="137"/>
      <c r="J208" s="137"/>
      <c r="K208" s="137"/>
      <c r="L208" s="137"/>
      <c r="M208" s="137"/>
      <c r="N208" s="137"/>
      <c r="O208" s="137"/>
      <c r="P208" s="137"/>
      <c r="Q208" s="140"/>
      <c r="R208" s="137"/>
      <c r="S208" s="137"/>
      <c r="T208" s="137"/>
      <c r="U208" s="137"/>
      <c r="V208" s="137"/>
      <c r="W208" s="137"/>
      <c r="X208" s="137"/>
      <c r="Y208" s="137"/>
      <c r="Z208" s="137"/>
      <c r="AA208" s="137"/>
      <c r="AB208" s="137"/>
      <c r="AC208" s="137"/>
      <c r="AD208" s="137"/>
      <c r="AE208" s="137"/>
      <c r="AF208" s="137"/>
      <c r="AG208" s="137"/>
      <c r="AH208" s="137"/>
      <c r="AI208" s="137"/>
      <c r="AJ208" s="137"/>
      <c r="AK208" s="137"/>
      <c r="AL208" s="137"/>
      <c r="AM208" s="137"/>
      <c r="AN208" s="137"/>
      <c r="AO208" s="137"/>
      <c r="AP208" s="137"/>
      <c r="AQ208" s="137"/>
      <c r="AR208" s="137"/>
      <c r="AS208" s="137"/>
    </row>
    <row r="209" ht="18.0" customHeight="1">
      <c r="A209" s="137"/>
      <c r="B209" s="137"/>
      <c r="C209" s="137"/>
      <c r="D209" s="137"/>
      <c r="E209" s="137"/>
      <c r="F209" s="137"/>
      <c r="G209" s="137"/>
      <c r="H209" s="139"/>
      <c r="I209" s="137"/>
      <c r="J209" s="137"/>
      <c r="K209" s="137"/>
      <c r="L209" s="137"/>
      <c r="M209" s="137"/>
      <c r="N209" s="137"/>
      <c r="O209" s="137"/>
      <c r="P209" s="137"/>
      <c r="Q209" s="140"/>
      <c r="R209" s="137"/>
      <c r="S209" s="137"/>
      <c r="T209" s="137"/>
      <c r="U209" s="137"/>
      <c r="V209" s="137"/>
      <c r="W209" s="137"/>
      <c r="X209" s="137"/>
      <c r="Y209" s="137"/>
      <c r="Z209" s="137"/>
      <c r="AA209" s="137"/>
      <c r="AB209" s="137"/>
      <c r="AC209" s="137"/>
      <c r="AD209" s="137"/>
      <c r="AE209" s="137"/>
      <c r="AF209" s="137"/>
      <c r="AG209" s="137"/>
      <c r="AH209" s="137"/>
      <c r="AI209" s="137"/>
      <c r="AJ209" s="137"/>
      <c r="AK209" s="137"/>
      <c r="AL209" s="137"/>
      <c r="AM209" s="137"/>
      <c r="AN209" s="137"/>
      <c r="AO209" s="137"/>
      <c r="AP209" s="137"/>
      <c r="AQ209" s="137"/>
      <c r="AR209" s="137"/>
      <c r="AS209" s="137"/>
    </row>
    <row r="210" ht="18.0" customHeight="1">
      <c r="A210" s="137"/>
      <c r="B210" s="137"/>
      <c r="C210" s="137"/>
      <c r="D210" s="137"/>
      <c r="E210" s="137"/>
      <c r="F210" s="137"/>
      <c r="G210" s="137"/>
      <c r="H210" s="139"/>
      <c r="I210" s="137"/>
      <c r="J210" s="137"/>
      <c r="K210" s="137"/>
      <c r="L210" s="137"/>
      <c r="M210" s="137"/>
      <c r="N210" s="137"/>
      <c r="O210" s="137"/>
      <c r="P210" s="137"/>
      <c r="Q210" s="140"/>
      <c r="R210" s="137"/>
      <c r="S210" s="137"/>
      <c r="T210" s="137"/>
      <c r="U210" s="137"/>
      <c r="V210" s="137"/>
      <c r="W210" s="137"/>
      <c r="X210" s="137"/>
      <c r="Y210" s="137"/>
      <c r="Z210" s="137"/>
      <c r="AA210" s="137"/>
      <c r="AB210" s="137"/>
      <c r="AC210" s="137"/>
      <c r="AD210" s="137"/>
      <c r="AE210" s="137"/>
      <c r="AF210" s="137"/>
      <c r="AG210" s="137"/>
      <c r="AH210" s="137"/>
      <c r="AI210" s="137"/>
      <c r="AJ210" s="137"/>
      <c r="AK210" s="137"/>
      <c r="AL210" s="137"/>
      <c r="AM210" s="137"/>
      <c r="AN210" s="137"/>
      <c r="AO210" s="137"/>
      <c r="AP210" s="137"/>
      <c r="AQ210" s="137"/>
      <c r="AR210" s="137"/>
      <c r="AS210" s="137"/>
    </row>
    <row r="211" ht="18.0" customHeight="1">
      <c r="A211" s="137"/>
      <c r="B211" s="137"/>
      <c r="C211" s="137"/>
      <c r="D211" s="137"/>
      <c r="E211" s="137"/>
      <c r="F211" s="137"/>
      <c r="G211" s="137"/>
      <c r="H211" s="139"/>
      <c r="I211" s="137"/>
      <c r="J211" s="137"/>
      <c r="K211" s="137"/>
      <c r="L211" s="137"/>
      <c r="M211" s="137"/>
      <c r="N211" s="137"/>
      <c r="O211" s="137"/>
      <c r="P211" s="137"/>
      <c r="Q211" s="140"/>
      <c r="R211" s="137"/>
      <c r="S211" s="137"/>
      <c r="T211" s="137"/>
      <c r="U211" s="137"/>
      <c r="V211" s="137"/>
      <c r="W211" s="137"/>
      <c r="X211" s="137"/>
      <c r="Y211" s="137"/>
      <c r="Z211" s="137"/>
      <c r="AA211" s="137"/>
      <c r="AB211" s="137"/>
      <c r="AC211" s="137"/>
      <c r="AD211" s="137"/>
      <c r="AE211" s="137"/>
      <c r="AF211" s="137"/>
      <c r="AG211" s="137"/>
      <c r="AH211" s="137"/>
      <c r="AI211" s="137"/>
      <c r="AJ211" s="137"/>
      <c r="AK211" s="137"/>
      <c r="AL211" s="137"/>
      <c r="AM211" s="137"/>
      <c r="AN211" s="137"/>
      <c r="AO211" s="137"/>
      <c r="AP211" s="137"/>
      <c r="AQ211" s="137"/>
      <c r="AR211" s="137"/>
      <c r="AS211" s="137"/>
    </row>
    <row r="212" ht="18.0" customHeight="1">
      <c r="A212" s="137"/>
      <c r="B212" s="137"/>
      <c r="C212" s="137"/>
      <c r="D212" s="137"/>
      <c r="E212" s="137"/>
      <c r="F212" s="137"/>
      <c r="G212" s="137"/>
      <c r="H212" s="139"/>
      <c r="I212" s="137"/>
      <c r="J212" s="137"/>
      <c r="K212" s="137"/>
      <c r="L212" s="137"/>
      <c r="M212" s="137"/>
      <c r="N212" s="137"/>
      <c r="O212" s="137"/>
      <c r="P212" s="137"/>
      <c r="Q212" s="140"/>
      <c r="R212" s="137"/>
      <c r="S212" s="137"/>
      <c r="T212" s="137"/>
      <c r="U212" s="137"/>
      <c r="V212" s="137"/>
      <c r="W212" s="137"/>
      <c r="X212" s="137"/>
      <c r="Y212" s="137"/>
      <c r="Z212" s="137"/>
      <c r="AA212" s="137"/>
      <c r="AB212" s="137"/>
      <c r="AC212" s="137"/>
      <c r="AD212" s="137"/>
      <c r="AE212" s="137"/>
      <c r="AF212" s="137"/>
      <c r="AG212" s="137"/>
      <c r="AH212" s="137"/>
      <c r="AI212" s="137"/>
      <c r="AJ212" s="137"/>
      <c r="AK212" s="137"/>
      <c r="AL212" s="137"/>
      <c r="AM212" s="137"/>
      <c r="AN212" s="137"/>
      <c r="AO212" s="137"/>
      <c r="AP212" s="137"/>
      <c r="AQ212" s="137"/>
      <c r="AR212" s="137"/>
      <c r="AS212" s="137"/>
    </row>
    <row r="213" ht="18.0" customHeight="1">
      <c r="A213" s="137"/>
      <c r="B213" s="137"/>
      <c r="C213" s="137"/>
      <c r="D213" s="137"/>
      <c r="E213" s="137"/>
      <c r="F213" s="137"/>
      <c r="G213" s="137"/>
      <c r="H213" s="139"/>
      <c r="I213" s="137"/>
      <c r="J213" s="137"/>
      <c r="K213" s="137"/>
      <c r="L213" s="137"/>
      <c r="M213" s="137"/>
      <c r="N213" s="137"/>
      <c r="O213" s="137"/>
      <c r="P213" s="137"/>
      <c r="Q213" s="140"/>
      <c r="R213" s="137"/>
      <c r="S213" s="137"/>
      <c r="T213" s="137"/>
      <c r="U213" s="137"/>
      <c r="V213" s="137"/>
      <c r="W213" s="137"/>
      <c r="X213" s="137"/>
      <c r="Y213" s="137"/>
      <c r="Z213" s="137"/>
      <c r="AA213" s="137"/>
      <c r="AB213" s="137"/>
      <c r="AC213" s="137"/>
      <c r="AD213" s="137"/>
      <c r="AE213" s="137"/>
      <c r="AF213" s="137"/>
      <c r="AG213" s="137"/>
      <c r="AH213" s="137"/>
      <c r="AI213" s="137"/>
      <c r="AJ213" s="137"/>
      <c r="AK213" s="137"/>
      <c r="AL213" s="137"/>
      <c r="AM213" s="137"/>
      <c r="AN213" s="137"/>
      <c r="AO213" s="137"/>
      <c r="AP213" s="137"/>
      <c r="AQ213" s="137"/>
      <c r="AR213" s="137"/>
      <c r="AS213" s="137"/>
    </row>
    <row r="214" ht="18.0" customHeight="1">
      <c r="A214" s="137"/>
      <c r="B214" s="137"/>
      <c r="C214" s="137"/>
      <c r="D214" s="137"/>
      <c r="E214" s="137"/>
      <c r="F214" s="137"/>
      <c r="G214" s="137"/>
      <c r="H214" s="139"/>
      <c r="I214" s="137"/>
      <c r="J214" s="137"/>
      <c r="K214" s="137"/>
      <c r="L214" s="137"/>
      <c r="M214" s="137"/>
      <c r="N214" s="137"/>
      <c r="O214" s="137"/>
      <c r="P214" s="137"/>
      <c r="Q214" s="140"/>
      <c r="R214" s="137"/>
      <c r="S214" s="137"/>
      <c r="T214" s="137"/>
      <c r="U214" s="137"/>
      <c r="V214" s="137"/>
      <c r="W214" s="137"/>
      <c r="X214" s="137"/>
      <c r="Y214" s="137"/>
      <c r="Z214" s="137"/>
      <c r="AA214" s="137"/>
      <c r="AB214" s="137"/>
      <c r="AC214" s="137"/>
      <c r="AD214" s="137"/>
      <c r="AE214" s="137"/>
      <c r="AF214" s="137"/>
      <c r="AG214" s="137"/>
      <c r="AH214" s="137"/>
      <c r="AI214" s="137"/>
      <c r="AJ214" s="137"/>
      <c r="AK214" s="137"/>
      <c r="AL214" s="137"/>
      <c r="AM214" s="137"/>
      <c r="AN214" s="137"/>
      <c r="AO214" s="137"/>
      <c r="AP214" s="137"/>
      <c r="AQ214" s="137"/>
      <c r="AR214" s="137"/>
      <c r="AS214" s="137"/>
    </row>
    <row r="215" ht="18.0" customHeight="1">
      <c r="A215" s="137"/>
      <c r="B215" s="137"/>
      <c r="C215" s="137"/>
      <c r="D215" s="137"/>
      <c r="E215" s="137"/>
      <c r="F215" s="137"/>
      <c r="G215" s="137"/>
      <c r="H215" s="139"/>
      <c r="I215" s="137"/>
      <c r="J215" s="137"/>
      <c r="K215" s="137"/>
      <c r="L215" s="137"/>
      <c r="M215" s="137"/>
      <c r="N215" s="137"/>
      <c r="O215" s="137"/>
      <c r="P215" s="137"/>
      <c r="Q215" s="140"/>
      <c r="R215" s="137"/>
      <c r="S215" s="137"/>
      <c r="T215" s="137"/>
      <c r="U215" s="137"/>
      <c r="V215" s="137"/>
      <c r="W215" s="137"/>
      <c r="X215" s="137"/>
      <c r="Y215" s="137"/>
      <c r="Z215" s="137"/>
      <c r="AA215" s="137"/>
      <c r="AB215" s="137"/>
      <c r="AC215" s="137"/>
      <c r="AD215" s="137"/>
      <c r="AE215" s="137"/>
      <c r="AF215" s="137"/>
      <c r="AG215" s="137"/>
      <c r="AH215" s="137"/>
      <c r="AI215" s="137"/>
      <c r="AJ215" s="137"/>
      <c r="AK215" s="137"/>
      <c r="AL215" s="137"/>
      <c r="AM215" s="137"/>
      <c r="AN215" s="137"/>
      <c r="AO215" s="137"/>
      <c r="AP215" s="137"/>
      <c r="AQ215" s="137"/>
      <c r="AR215" s="137"/>
      <c r="AS215" s="137"/>
    </row>
    <row r="216" ht="18.0" customHeight="1">
      <c r="A216" s="137"/>
      <c r="B216" s="137"/>
      <c r="C216" s="137"/>
      <c r="D216" s="137"/>
      <c r="E216" s="137"/>
      <c r="F216" s="137"/>
      <c r="G216" s="137"/>
      <c r="H216" s="139"/>
      <c r="I216" s="137"/>
      <c r="J216" s="137"/>
      <c r="K216" s="137"/>
      <c r="L216" s="137"/>
      <c r="M216" s="137"/>
      <c r="N216" s="137"/>
      <c r="O216" s="137"/>
      <c r="P216" s="137"/>
      <c r="Q216" s="140"/>
      <c r="R216" s="137"/>
      <c r="S216" s="137"/>
      <c r="T216" s="137"/>
      <c r="U216" s="137"/>
      <c r="V216" s="137"/>
      <c r="W216" s="137"/>
      <c r="X216" s="137"/>
      <c r="Y216" s="137"/>
      <c r="Z216" s="137"/>
      <c r="AA216" s="137"/>
      <c r="AB216" s="137"/>
      <c r="AC216" s="137"/>
      <c r="AD216" s="137"/>
      <c r="AE216" s="137"/>
      <c r="AF216" s="137"/>
      <c r="AG216" s="137"/>
      <c r="AH216" s="137"/>
      <c r="AI216" s="137"/>
      <c r="AJ216" s="137"/>
      <c r="AK216" s="137"/>
      <c r="AL216" s="137"/>
      <c r="AM216" s="137"/>
      <c r="AN216" s="137"/>
      <c r="AO216" s="137"/>
      <c r="AP216" s="137"/>
      <c r="AQ216" s="137"/>
      <c r="AR216" s="137"/>
      <c r="AS216" s="137"/>
    </row>
    <row r="217" ht="18.0" customHeight="1">
      <c r="A217" s="137"/>
      <c r="B217" s="137"/>
      <c r="C217" s="137"/>
      <c r="D217" s="137"/>
      <c r="E217" s="137"/>
      <c r="F217" s="137"/>
      <c r="G217" s="137"/>
      <c r="H217" s="139"/>
      <c r="I217" s="137"/>
      <c r="J217" s="137"/>
      <c r="K217" s="137"/>
      <c r="L217" s="137"/>
      <c r="M217" s="137"/>
      <c r="N217" s="137"/>
      <c r="O217" s="137"/>
      <c r="P217" s="137"/>
      <c r="Q217" s="140"/>
      <c r="R217" s="137"/>
      <c r="S217" s="137"/>
      <c r="T217" s="137"/>
      <c r="U217" s="137"/>
      <c r="V217" s="137"/>
      <c r="W217" s="137"/>
      <c r="X217" s="137"/>
      <c r="Y217" s="137"/>
      <c r="Z217" s="137"/>
      <c r="AA217" s="137"/>
      <c r="AB217" s="137"/>
      <c r="AC217" s="137"/>
      <c r="AD217" s="137"/>
      <c r="AE217" s="137"/>
      <c r="AF217" s="137"/>
      <c r="AG217" s="137"/>
      <c r="AH217" s="137"/>
      <c r="AI217" s="137"/>
      <c r="AJ217" s="137"/>
      <c r="AK217" s="137"/>
      <c r="AL217" s="137"/>
      <c r="AM217" s="137"/>
      <c r="AN217" s="137"/>
      <c r="AO217" s="137"/>
      <c r="AP217" s="137"/>
      <c r="AQ217" s="137"/>
      <c r="AR217" s="137"/>
      <c r="AS217" s="137"/>
    </row>
    <row r="218" ht="18.0" customHeight="1">
      <c r="A218" s="137"/>
      <c r="B218" s="137"/>
      <c r="C218" s="137"/>
      <c r="D218" s="137"/>
      <c r="E218" s="137"/>
      <c r="F218" s="137"/>
      <c r="G218" s="137"/>
      <c r="H218" s="139"/>
      <c r="I218" s="137"/>
      <c r="J218" s="137"/>
      <c r="K218" s="137"/>
      <c r="L218" s="137"/>
      <c r="M218" s="137"/>
      <c r="N218" s="137"/>
      <c r="O218" s="137"/>
      <c r="P218" s="137"/>
      <c r="Q218" s="140"/>
      <c r="R218" s="137"/>
      <c r="S218" s="137"/>
      <c r="T218" s="137"/>
      <c r="U218" s="137"/>
      <c r="V218" s="137"/>
      <c r="W218" s="137"/>
      <c r="X218" s="137"/>
      <c r="Y218" s="137"/>
      <c r="Z218" s="137"/>
      <c r="AA218" s="137"/>
      <c r="AB218" s="137"/>
      <c r="AC218" s="137"/>
      <c r="AD218" s="137"/>
      <c r="AE218" s="137"/>
      <c r="AF218" s="137"/>
      <c r="AG218" s="137"/>
      <c r="AH218" s="137"/>
      <c r="AI218" s="137"/>
      <c r="AJ218" s="137"/>
      <c r="AK218" s="137"/>
      <c r="AL218" s="137"/>
      <c r="AM218" s="137"/>
      <c r="AN218" s="137"/>
      <c r="AO218" s="137"/>
      <c r="AP218" s="137"/>
      <c r="AQ218" s="137"/>
      <c r="AR218" s="137"/>
      <c r="AS218" s="137"/>
    </row>
    <row r="219" ht="18.0" customHeight="1">
      <c r="A219" s="137"/>
      <c r="B219" s="137"/>
      <c r="C219" s="137"/>
      <c r="D219" s="137"/>
      <c r="E219" s="137"/>
      <c r="F219" s="137"/>
      <c r="G219" s="137"/>
      <c r="H219" s="139"/>
      <c r="I219" s="137"/>
      <c r="J219" s="137"/>
      <c r="K219" s="137"/>
      <c r="L219" s="137"/>
      <c r="M219" s="137"/>
      <c r="N219" s="137"/>
      <c r="O219" s="137"/>
      <c r="P219" s="137"/>
      <c r="Q219" s="140"/>
      <c r="R219" s="137"/>
      <c r="S219" s="137"/>
      <c r="T219" s="137"/>
      <c r="U219" s="137"/>
      <c r="V219" s="137"/>
      <c r="W219" s="137"/>
      <c r="X219" s="137"/>
      <c r="Y219" s="137"/>
      <c r="Z219" s="137"/>
      <c r="AA219" s="137"/>
      <c r="AB219" s="137"/>
      <c r="AC219" s="137"/>
      <c r="AD219" s="137"/>
      <c r="AE219" s="137"/>
      <c r="AF219" s="137"/>
      <c r="AG219" s="137"/>
      <c r="AH219" s="137"/>
      <c r="AI219" s="137"/>
      <c r="AJ219" s="137"/>
      <c r="AK219" s="137"/>
      <c r="AL219" s="137"/>
      <c r="AM219" s="137"/>
      <c r="AN219" s="137"/>
      <c r="AO219" s="137"/>
      <c r="AP219" s="137"/>
      <c r="AQ219" s="137"/>
      <c r="AR219" s="137"/>
      <c r="AS219" s="137"/>
    </row>
    <row r="220" ht="18.0" customHeight="1">
      <c r="A220" s="137"/>
      <c r="B220" s="137"/>
      <c r="C220" s="137"/>
      <c r="D220" s="137"/>
      <c r="E220" s="137"/>
      <c r="F220" s="137"/>
      <c r="G220" s="137"/>
      <c r="H220" s="139"/>
      <c r="I220" s="137"/>
      <c r="J220" s="137"/>
      <c r="K220" s="137"/>
      <c r="L220" s="137"/>
      <c r="M220" s="137"/>
      <c r="N220" s="137"/>
      <c r="O220" s="137"/>
      <c r="P220" s="137"/>
      <c r="Q220" s="140"/>
      <c r="R220" s="137"/>
      <c r="S220" s="137"/>
      <c r="T220" s="137"/>
      <c r="U220" s="137"/>
      <c r="V220" s="137"/>
      <c r="W220" s="137"/>
      <c r="X220" s="137"/>
      <c r="Y220" s="137"/>
      <c r="Z220" s="137"/>
      <c r="AA220" s="137"/>
      <c r="AB220" s="137"/>
      <c r="AC220" s="137"/>
      <c r="AD220" s="137"/>
      <c r="AE220" s="137"/>
      <c r="AF220" s="137"/>
      <c r="AG220" s="137"/>
      <c r="AH220" s="137"/>
      <c r="AI220" s="137"/>
      <c r="AJ220" s="137"/>
      <c r="AK220" s="137"/>
      <c r="AL220" s="137"/>
      <c r="AM220" s="137"/>
      <c r="AN220" s="137"/>
      <c r="AO220" s="137"/>
      <c r="AP220" s="137"/>
      <c r="AQ220" s="137"/>
      <c r="AR220" s="137"/>
      <c r="AS220" s="137"/>
    </row>
    <row r="221" ht="18.0" customHeight="1">
      <c r="A221" s="137"/>
      <c r="B221" s="137"/>
      <c r="C221" s="137"/>
      <c r="D221" s="137"/>
      <c r="E221" s="137"/>
      <c r="F221" s="137"/>
      <c r="G221" s="137"/>
      <c r="H221" s="139"/>
      <c r="I221" s="137"/>
      <c r="J221" s="137"/>
      <c r="K221" s="137"/>
      <c r="L221" s="137"/>
      <c r="M221" s="137"/>
      <c r="N221" s="137"/>
      <c r="O221" s="137"/>
      <c r="P221" s="137"/>
      <c r="Q221" s="140"/>
      <c r="R221" s="137"/>
      <c r="S221" s="137"/>
      <c r="T221" s="137"/>
      <c r="U221" s="137"/>
      <c r="V221" s="137"/>
      <c r="W221" s="137"/>
      <c r="X221" s="137"/>
      <c r="Y221" s="137"/>
      <c r="Z221" s="137"/>
      <c r="AA221" s="137"/>
      <c r="AB221" s="137"/>
      <c r="AC221" s="137"/>
      <c r="AD221" s="137"/>
      <c r="AE221" s="137"/>
      <c r="AF221" s="137"/>
      <c r="AG221" s="137"/>
      <c r="AH221" s="137"/>
      <c r="AI221" s="137"/>
      <c r="AJ221" s="137"/>
      <c r="AK221" s="137"/>
      <c r="AL221" s="137"/>
      <c r="AM221" s="137"/>
      <c r="AN221" s="137"/>
      <c r="AO221" s="137"/>
      <c r="AP221" s="137"/>
      <c r="AQ221" s="137"/>
      <c r="AR221" s="137"/>
      <c r="AS221" s="137"/>
    </row>
    <row r="222" ht="18.0" customHeight="1">
      <c r="A222" s="137"/>
      <c r="B222" s="137"/>
      <c r="C222" s="137"/>
      <c r="D222" s="137"/>
      <c r="E222" s="137"/>
      <c r="F222" s="137"/>
      <c r="G222" s="137"/>
      <c r="H222" s="139"/>
      <c r="I222" s="137"/>
      <c r="J222" s="137"/>
      <c r="K222" s="137"/>
      <c r="L222" s="137"/>
      <c r="M222" s="137"/>
      <c r="N222" s="137"/>
      <c r="O222" s="137"/>
      <c r="P222" s="137"/>
      <c r="Q222" s="140"/>
      <c r="R222" s="137"/>
      <c r="S222" s="137"/>
      <c r="T222" s="137"/>
      <c r="U222" s="137"/>
      <c r="V222" s="137"/>
      <c r="W222" s="137"/>
      <c r="X222" s="137"/>
      <c r="Y222" s="137"/>
      <c r="Z222" s="137"/>
      <c r="AA222" s="137"/>
      <c r="AB222" s="137"/>
      <c r="AC222" s="137"/>
      <c r="AD222" s="137"/>
      <c r="AE222" s="137"/>
      <c r="AF222" s="137"/>
      <c r="AG222" s="137"/>
      <c r="AH222" s="137"/>
      <c r="AI222" s="137"/>
      <c r="AJ222" s="137"/>
      <c r="AK222" s="137"/>
      <c r="AL222" s="137"/>
      <c r="AM222" s="137"/>
      <c r="AN222" s="137"/>
      <c r="AO222" s="137"/>
      <c r="AP222" s="137"/>
      <c r="AQ222" s="137"/>
      <c r="AR222" s="137"/>
      <c r="AS222" s="137"/>
    </row>
    <row r="223" ht="18.0" customHeight="1">
      <c r="A223" s="137"/>
      <c r="B223" s="137"/>
      <c r="C223" s="137"/>
      <c r="D223" s="137"/>
      <c r="E223" s="137"/>
      <c r="F223" s="137"/>
      <c r="G223" s="137"/>
      <c r="H223" s="139"/>
      <c r="I223" s="137"/>
      <c r="J223" s="137"/>
      <c r="K223" s="137"/>
      <c r="L223" s="137"/>
      <c r="M223" s="137"/>
      <c r="N223" s="137"/>
      <c r="O223" s="137"/>
      <c r="P223" s="137"/>
      <c r="Q223" s="140"/>
      <c r="R223" s="137"/>
      <c r="S223" s="137"/>
      <c r="T223" s="137"/>
      <c r="U223" s="137"/>
      <c r="V223" s="137"/>
      <c r="W223" s="137"/>
      <c r="X223" s="137"/>
      <c r="Y223" s="137"/>
      <c r="Z223" s="137"/>
      <c r="AA223" s="137"/>
      <c r="AB223" s="137"/>
      <c r="AC223" s="137"/>
      <c r="AD223" s="137"/>
      <c r="AE223" s="137"/>
      <c r="AF223" s="137"/>
      <c r="AG223" s="137"/>
      <c r="AH223" s="137"/>
      <c r="AI223" s="137"/>
      <c r="AJ223" s="137"/>
      <c r="AK223" s="137"/>
      <c r="AL223" s="137"/>
      <c r="AM223" s="137"/>
      <c r="AN223" s="137"/>
      <c r="AO223" s="137"/>
      <c r="AP223" s="137"/>
      <c r="AQ223" s="137"/>
      <c r="AR223" s="137"/>
      <c r="AS223" s="137"/>
    </row>
    <row r="224" ht="18.0" customHeight="1">
      <c r="A224" s="137"/>
      <c r="B224" s="137"/>
      <c r="C224" s="137"/>
      <c r="D224" s="137"/>
      <c r="E224" s="137"/>
      <c r="F224" s="137"/>
      <c r="G224" s="137"/>
      <c r="H224" s="139"/>
      <c r="I224" s="137"/>
      <c r="J224" s="137"/>
      <c r="K224" s="137"/>
      <c r="L224" s="137"/>
      <c r="M224" s="137"/>
      <c r="N224" s="137"/>
      <c r="O224" s="137"/>
      <c r="P224" s="137"/>
      <c r="Q224" s="140"/>
      <c r="R224" s="137"/>
      <c r="S224" s="137"/>
      <c r="T224" s="137"/>
      <c r="U224" s="137"/>
      <c r="V224" s="137"/>
      <c r="W224" s="137"/>
      <c r="X224" s="137"/>
      <c r="Y224" s="137"/>
      <c r="Z224" s="137"/>
      <c r="AA224" s="137"/>
      <c r="AB224" s="137"/>
      <c r="AC224" s="137"/>
      <c r="AD224" s="137"/>
      <c r="AE224" s="137"/>
      <c r="AF224" s="137"/>
      <c r="AG224" s="137"/>
      <c r="AH224" s="137"/>
      <c r="AI224" s="137"/>
      <c r="AJ224" s="137"/>
      <c r="AK224" s="137"/>
      <c r="AL224" s="137"/>
      <c r="AM224" s="137"/>
      <c r="AN224" s="137"/>
      <c r="AO224" s="137"/>
      <c r="AP224" s="137"/>
      <c r="AQ224" s="137"/>
      <c r="AR224" s="137"/>
      <c r="AS224" s="137"/>
    </row>
    <row r="225" ht="18.0" customHeight="1">
      <c r="A225" s="137"/>
      <c r="B225" s="137"/>
      <c r="C225" s="137"/>
      <c r="D225" s="137"/>
      <c r="E225" s="137"/>
      <c r="F225" s="137"/>
      <c r="G225" s="137"/>
      <c r="H225" s="139"/>
      <c r="I225" s="137"/>
      <c r="J225" s="137"/>
      <c r="K225" s="137"/>
      <c r="L225" s="137"/>
      <c r="M225" s="137"/>
      <c r="N225" s="137"/>
      <c r="O225" s="137"/>
      <c r="P225" s="137"/>
      <c r="Q225" s="140"/>
      <c r="R225" s="137"/>
      <c r="S225" s="137"/>
      <c r="T225" s="137"/>
      <c r="U225" s="137"/>
      <c r="V225" s="137"/>
      <c r="W225" s="137"/>
      <c r="X225" s="137"/>
      <c r="Y225" s="137"/>
      <c r="Z225" s="137"/>
      <c r="AA225" s="137"/>
      <c r="AB225" s="137"/>
      <c r="AC225" s="137"/>
      <c r="AD225" s="137"/>
      <c r="AE225" s="137"/>
      <c r="AF225" s="137"/>
      <c r="AG225" s="137"/>
      <c r="AH225" s="137"/>
      <c r="AI225" s="137"/>
      <c r="AJ225" s="137"/>
      <c r="AK225" s="137"/>
      <c r="AL225" s="137"/>
      <c r="AM225" s="137"/>
      <c r="AN225" s="137"/>
      <c r="AO225" s="137"/>
      <c r="AP225" s="137"/>
      <c r="AQ225" s="137"/>
      <c r="AR225" s="137"/>
      <c r="AS225" s="137"/>
    </row>
    <row r="226" ht="18.0" customHeight="1">
      <c r="A226" s="137"/>
      <c r="B226" s="137"/>
      <c r="C226" s="137"/>
      <c r="D226" s="137"/>
      <c r="E226" s="137"/>
      <c r="F226" s="137"/>
      <c r="G226" s="137"/>
      <c r="H226" s="139"/>
      <c r="I226" s="137"/>
      <c r="J226" s="137"/>
      <c r="K226" s="137"/>
      <c r="L226" s="137"/>
      <c r="M226" s="137"/>
      <c r="N226" s="137"/>
      <c r="O226" s="137"/>
      <c r="P226" s="137"/>
      <c r="Q226" s="140"/>
      <c r="R226" s="137"/>
      <c r="S226" s="137"/>
      <c r="T226" s="137"/>
      <c r="U226" s="137"/>
      <c r="V226" s="137"/>
      <c r="W226" s="137"/>
      <c r="X226" s="137"/>
      <c r="Y226" s="137"/>
      <c r="Z226" s="137"/>
      <c r="AA226" s="137"/>
      <c r="AB226" s="137"/>
      <c r="AC226" s="137"/>
      <c r="AD226" s="137"/>
      <c r="AE226" s="137"/>
      <c r="AF226" s="137"/>
      <c r="AG226" s="137"/>
      <c r="AH226" s="137"/>
      <c r="AI226" s="137"/>
      <c r="AJ226" s="137"/>
      <c r="AK226" s="137"/>
      <c r="AL226" s="137"/>
      <c r="AM226" s="137"/>
      <c r="AN226" s="137"/>
      <c r="AO226" s="137"/>
      <c r="AP226" s="137"/>
      <c r="AQ226" s="137"/>
      <c r="AR226" s="137"/>
      <c r="AS226" s="137"/>
    </row>
    <row r="227" ht="18.0" customHeight="1">
      <c r="A227" s="137"/>
      <c r="B227" s="137"/>
      <c r="C227" s="137"/>
      <c r="D227" s="137"/>
      <c r="E227" s="137"/>
      <c r="F227" s="137"/>
      <c r="G227" s="137"/>
      <c r="H227" s="139"/>
      <c r="I227" s="137"/>
      <c r="J227" s="137"/>
      <c r="K227" s="137"/>
      <c r="L227" s="137"/>
      <c r="M227" s="137"/>
      <c r="N227" s="137"/>
      <c r="O227" s="137"/>
      <c r="P227" s="137"/>
      <c r="Q227" s="140"/>
      <c r="R227" s="137"/>
      <c r="S227" s="137"/>
      <c r="T227" s="137"/>
      <c r="U227" s="137"/>
      <c r="V227" s="137"/>
      <c r="W227" s="137"/>
      <c r="X227" s="137"/>
      <c r="Y227" s="137"/>
      <c r="Z227" s="137"/>
      <c r="AA227" s="137"/>
      <c r="AB227" s="137"/>
      <c r="AC227" s="137"/>
      <c r="AD227" s="137"/>
      <c r="AE227" s="137"/>
      <c r="AF227" s="137"/>
      <c r="AG227" s="137"/>
      <c r="AH227" s="137"/>
      <c r="AI227" s="137"/>
      <c r="AJ227" s="137"/>
      <c r="AK227" s="137"/>
      <c r="AL227" s="137"/>
      <c r="AM227" s="137"/>
      <c r="AN227" s="137"/>
      <c r="AO227" s="137"/>
      <c r="AP227" s="137"/>
      <c r="AQ227" s="137"/>
      <c r="AR227" s="137"/>
      <c r="AS227" s="137"/>
    </row>
    <row r="228" ht="18.0" customHeight="1">
      <c r="A228" s="137"/>
      <c r="B228" s="137"/>
      <c r="C228" s="137"/>
      <c r="D228" s="137"/>
      <c r="E228" s="137"/>
      <c r="F228" s="137"/>
      <c r="G228" s="137"/>
      <c r="H228" s="139"/>
      <c r="I228" s="137"/>
      <c r="J228" s="137"/>
      <c r="K228" s="137"/>
      <c r="L228" s="137"/>
      <c r="M228" s="137"/>
      <c r="N228" s="137"/>
      <c r="O228" s="137"/>
      <c r="P228" s="137"/>
      <c r="Q228" s="140"/>
      <c r="R228" s="137"/>
      <c r="S228" s="137"/>
      <c r="T228" s="137"/>
      <c r="U228" s="137"/>
      <c r="V228" s="137"/>
      <c r="W228" s="137"/>
      <c r="X228" s="137"/>
      <c r="Y228" s="137"/>
      <c r="Z228" s="137"/>
      <c r="AA228" s="137"/>
      <c r="AB228" s="137"/>
      <c r="AC228" s="137"/>
      <c r="AD228" s="137"/>
      <c r="AE228" s="137"/>
      <c r="AF228" s="137"/>
      <c r="AG228" s="137"/>
      <c r="AH228" s="137"/>
      <c r="AI228" s="137"/>
      <c r="AJ228" s="137"/>
      <c r="AK228" s="137"/>
      <c r="AL228" s="137"/>
      <c r="AM228" s="137"/>
      <c r="AN228" s="137"/>
      <c r="AO228" s="137"/>
      <c r="AP228" s="137"/>
      <c r="AQ228" s="137"/>
      <c r="AR228" s="137"/>
      <c r="AS228" s="137"/>
    </row>
    <row r="229" ht="18.0" customHeight="1">
      <c r="A229" s="137"/>
      <c r="B229" s="137"/>
      <c r="C229" s="137"/>
      <c r="D229" s="137"/>
      <c r="E229" s="137"/>
      <c r="F229" s="137"/>
      <c r="G229" s="137"/>
      <c r="H229" s="139"/>
      <c r="I229" s="137"/>
      <c r="J229" s="137"/>
      <c r="K229" s="137"/>
      <c r="L229" s="137"/>
      <c r="M229" s="137"/>
      <c r="N229" s="137"/>
      <c r="O229" s="137"/>
      <c r="P229" s="137"/>
      <c r="Q229" s="140"/>
      <c r="R229" s="137"/>
      <c r="S229" s="137"/>
      <c r="T229" s="137"/>
      <c r="U229" s="137"/>
      <c r="V229" s="137"/>
      <c r="W229" s="137"/>
      <c r="X229" s="137"/>
      <c r="Y229" s="137"/>
      <c r="Z229" s="137"/>
      <c r="AA229" s="137"/>
      <c r="AB229" s="137"/>
      <c r="AC229" s="137"/>
      <c r="AD229" s="137"/>
      <c r="AE229" s="137"/>
      <c r="AF229" s="137"/>
      <c r="AG229" s="137"/>
      <c r="AH229" s="137"/>
      <c r="AI229" s="137"/>
      <c r="AJ229" s="137"/>
      <c r="AK229" s="137"/>
      <c r="AL229" s="137"/>
      <c r="AM229" s="137"/>
      <c r="AN229" s="137"/>
      <c r="AO229" s="137"/>
      <c r="AP229" s="137"/>
      <c r="AQ229" s="137"/>
      <c r="AR229" s="137"/>
      <c r="AS229" s="137"/>
    </row>
    <row r="230" ht="18.0" customHeight="1">
      <c r="A230" s="137"/>
      <c r="B230" s="137"/>
      <c r="C230" s="137"/>
      <c r="D230" s="137"/>
      <c r="E230" s="137"/>
      <c r="F230" s="137"/>
      <c r="G230" s="137"/>
      <c r="H230" s="139"/>
      <c r="I230" s="137"/>
      <c r="J230" s="137"/>
      <c r="K230" s="137"/>
      <c r="L230" s="137"/>
      <c r="M230" s="137"/>
      <c r="N230" s="137"/>
      <c r="O230" s="137"/>
      <c r="P230" s="137"/>
      <c r="Q230" s="140"/>
      <c r="R230" s="137"/>
      <c r="S230" s="137"/>
      <c r="T230" s="137"/>
      <c r="U230" s="137"/>
      <c r="V230" s="137"/>
      <c r="W230" s="137"/>
      <c r="X230" s="137"/>
      <c r="Y230" s="137"/>
      <c r="Z230" s="137"/>
      <c r="AA230" s="137"/>
      <c r="AB230" s="137"/>
      <c r="AC230" s="137"/>
      <c r="AD230" s="137"/>
      <c r="AE230" s="137"/>
      <c r="AF230" s="137"/>
      <c r="AG230" s="137"/>
      <c r="AH230" s="137"/>
      <c r="AI230" s="137"/>
      <c r="AJ230" s="137"/>
      <c r="AK230" s="137"/>
      <c r="AL230" s="137"/>
      <c r="AM230" s="137"/>
      <c r="AN230" s="137"/>
      <c r="AO230" s="137"/>
      <c r="AP230" s="137"/>
      <c r="AQ230" s="137"/>
      <c r="AR230" s="137"/>
      <c r="AS230" s="137"/>
    </row>
    <row r="231" ht="18.0" customHeight="1">
      <c r="A231" s="137"/>
      <c r="B231" s="137"/>
      <c r="C231" s="137"/>
      <c r="D231" s="137"/>
      <c r="E231" s="137"/>
      <c r="F231" s="137"/>
      <c r="G231" s="137"/>
      <c r="H231" s="139"/>
      <c r="I231" s="137"/>
      <c r="J231" s="137"/>
      <c r="K231" s="137"/>
      <c r="L231" s="137"/>
      <c r="M231" s="137"/>
      <c r="N231" s="137"/>
      <c r="O231" s="137"/>
      <c r="P231" s="137"/>
      <c r="Q231" s="140"/>
      <c r="R231" s="137"/>
      <c r="S231" s="137"/>
      <c r="T231" s="137"/>
      <c r="U231" s="137"/>
      <c r="V231" s="137"/>
      <c r="W231" s="137"/>
      <c r="X231" s="137"/>
      <c r="Y231" s="137"/>
      <c r="Z231" s="137"/>
      <c r="AA231" s="137"/>
      <c r="AB231" s="137"/>
      <c r="AC231" s="137"/>
      <c r="AD231" s="137"/>
      <c r="AE231" s="137"/>
      <c r="AF231" s="137"/>
      <c r="AG231" s="137"/>
      <c r="AH231" s="137"/>
      <c r="AI231" s="137"/>
      <c r="AJ231" s="137"/>
      <c r="AK231" s="137"/>
      <c r="AL231" s="137"/>
      <c r="AM231" s="137"/>
      <c r="AN231" s="137"/>
      <c r="AO231" s="137"/>
      <c r="AP231" s="137"/>
      <c r="AQ231" s="137"/>
      <c r="AR231" s="137"/>
      <c r="AS231" s="137"/>
    </row>
    <row r="232" ht="18.0" customHeight="1">
      <c r="A232" s="137"/>
      <c r="B232" s="137"/>
      <c r="C232" s="137"/>
      <c r="D232" s="137"/>
      <c r="E232" s="137"/>
      <c r="F232" s="137"/>
      <c r="G232" s="137"/>
      <c r="H232" s="139"/>
      <c r="I232" s="137"/>
      <c r="J232" s="137"/>
      <c r="K232" s="137"/>
      <c r="L232" s="137"/>
      <c r="M232" s="137"/>
      <c r="N232" s="137"/>
      <c r="O232" s="137"/>
      <c r="P232" s="137"/>
      <c r="Q232" s="140"/>
      <c r="R232" s="137"/>
      <c r="S232" s="137"/>
      <c r="T232" s="137"/>
      <c r="U232" s="137"/>
      <c r="V232" s="137"/>
      <c r="W232" s="137"/>
      <c r="X232" s="137"/>
      <c r="Y232" s="137"/>
      <c r="Z232" s="137"/>
      <c r="AA232" s="137"/>
      <c r="AB232" s="137"/>
      <c r="AC232" s="137"/>
      <c r="AD232" s="137"/>
      <c r="AE232" s="137"/>
      <c r="AF232" s="137"/>
      <c r="AG232" s="137"/>
      <c r="AH232" s="137"/>
      <c r="AI232" s="137"/>
      <c r="AJ232" s="137"/>
      <c r="AK232" s="137"/>
      <c r="AL232" s="137"/>
      <c r="AM232" s="137"/>
      <c r="AN232" s="137"/>
      <c r="AO232" s="137"/>
      <c r="AP232" s="137"/>
      <c r="AQ232" s="137"/>
      <c r="AR232" s="137"/>
      <c r="AS232" s="137"/>
    </row>
    <row r="233" ht="18.0" customHeight="1">
      <c r="A233" s="137"/>
      <c r="B233" s="137"/>
      <c r="C233" s="137"/>
      <c r="D233" s="137"/>
      <c r="E233" s="137"/>
      <c r="F233" s="137"/>
      <c r="G233" s="137"/>
      <c r="H233" s="139"/>
      <c r="I233" s="137"/>
      <c r="J233" s="137"/>
      <c r="K233" s="137"/>
      <c r="L233" s="137"/>
      <c r="M233" s="137"/>
      <c r="N233" s="137"/>
      <c r="O233" s="137"/>
      <c r="P233" s="137"/>
      <c r="Q233" s="140"/>
      <c r="R233" s="137"/>
      <c r="S233" s="137"/>
      <c r="T233" s="137"/>
      <c r="U233" s="137"/>
      <c r="V233" s="137"/>
      <c r="W233" s="137"/>
      <c r="X233" s="137"/>
      <c r="Y233" s="137"/>
      <c r="Z233" s="137"/>
      <c r="AA233" s="137"/>
      <c r="AB233" s="137"/>
      <c r="AC233" s="137"/>
      <c r="AD233" s="137"/>
      <c r="AE233" s="137"/>
      <c r="AF233" s="137"/>
      <c r="AG233" s="137"/>
      <c r="AH233" s="137"/>
      <c r="AI233" s="137"/>
      <c r="AJ233" s="137"/>
      <c r="AK233" s="137"/>
      <c r="AL233" s="137"/>
      <c r="AM233" s="137"/>
      <c r="AN233" s="137"/>
      <c r="AO233" s="137"/>
      <c r="AP233" s="137"/>
      <c r="AQ233" s="137"/>
      <c r="AR233" s="137"/>
      <c r="AS233" s="137"/>
    </row>
    <row r="234" ht="18.0" customHeight="1">
      <c r="A234" s="137"/>
      <c r="B234" s="137"/>
      <c r="C234" s="137"/>
      <c r="D234" s="137"/>
      <c r="E234" s="137"/>
      <c r="F234" s="137"/>
      <c r="G234" s="137"/>
      <c r="H234" s="139"/>
      <c r="I234" s="137"/>
      <c r="J234" s="137"/>
      <c r="K234" s="137"/>
      <c r="L234" s="137"/>
      <c r="M234" s="137"/>
      <c r="N234" s="137"/>
      <c r="O234" s="137"/>
      <c r="P234" s="137"/>
      <c r="Q234" s="140"/>
      <c r="R234" s="137"/>
      <c r="S234" s="137"/>
      <c r="T234" s="137"/>
      <c r="U234" s="137"/>
      <c r="V234" s="137"/>
      <c r="W234" s="137"/>
      <c r="X234" s="137"/>
      <c r="Y234" s="137"/>
      <c r="Z234" s="137"/>
      <c r="AA234" s="137"/>
      <c r="AB234" s="137"/>
      <c r="AC234" s="137"/>
      <c r="AD234" s="137"/>
      <c r="AE234" s="137"/>
      <c r="AF234" s="137"/>
      <c r="AG234" s="137"/>
      <c r="AH234" s="137"/>
      <c r="AI234" s="137"/>
      <c r="AJ234" s="137"/>
      <c r="AK234" s="137"/>
      <c r="AL234" s="137"/>
      <c r="AM234" s="137"/>
      <c r="AN234" s="137"/>
      <c r="AO234" s="137"/>
      <c r="AP234" s="137"/>
      <c r="AQ234" s="137"/>
      <c r="AR234" s="137"/>
      <c r="AS234" s="137"/>
    </row>
    <row r="235" ht="18.0" customHeight="1">
      <c r="A235" s="137"/>
      <c r="B235" s="137"/>
      <c r="C235" s="137"/>
      <c r="D235" s="137"/>
      <c r="E235" s="137"/>
      <c r="F235" s="137"/>
      <c r="G235" s="137"/>
      <c r="H235" s="139"/>
      <c r="I235" s="137"/>
      <c r="J235" s="137"/>
      <c r="K235" s="137"/>
      <c r="L235" s="137"/>
      <c r="M235" s="137"/>
      <c r="N235" s="137"/>
      <c r="O235" s="137"/>
      <c r="P235" s="137"/>
      <c r="Q235" s="140"/>
      <c r="R235" s="137"/>
      <c r="S235" s="137"/>
      <c r="T235" s="137"/>
      <c r="U235" s="137"/>
      <c r="V235" s="137"/>
      <c r="W235" s="137"/>
      <c r="X235" s="137"/>
      <c r="Y235" s="137"/>
      <c r="Z235" s="137"/>
      <c r="AA235" s="137"/>
      <c r="AB235" s="137"/>
      <c r="AC235" s="137"/>
      <c r="AD235" s="137"/>
      <c r="AE235" s="137"/>
      <c r="AF235" s="137"/>
      <c r="AG235" s="137"/>
      <c r="AH235" s="137"/>
      <c r="AI235" s="137"/>
      <c r="AJ235" s="137"/>
      <c r="AK235" s="137"/>
      <c r="AL235" s="137"/>
      <c r="AM235" s="137"/>
      <c r="AN235" s="137"/>
      <c r="AO235" s="137"/>
      <c r="AP235" s="137"/>
      <c r="AQ235" s="137"/>
      <c r="AR235" s="137"/>
      <c r="AS235" s="137"/>
    </row>
    <row r="236" ht="18.0" customHeight="1">
      <c r="A236" s="137"/>
      <c r="B236" s="137"/>
      <c r="C236" s="137"/>
      <c r="D236" s="137"/>
      <c r="E236" s="137"/>
      <c r="F236" s="137"/>
      <c r="G236" s="137"/>
      <c r="H236" s="139"/>
      <c r="I236" s="137"/>
      <c r="J236" s="137"/>
      <c r="K236" s="137"/>
      <c r="L236" s="137"/>
      <c r="M236" s="137"/>
      <c r="N236" s="137"/>
      <c r="O236" s="137"/>
      <c r="P236" s="137"/>
      <c r="Q236" s="140"/>
      <c r="R236" s="137"/>
      <c r="S236" s="137"/>
      <c r="T236" s="137"/>
      <c r="U236" s="137"/>
      <c r="V236" s="137"/>
      <c r="W236" s="137"/>
      <c r="X236" s="137"/>
      <c r="Y236" s="137"/>
      <c r="Z236" s="137"/>
      <c r="AA236" s="137"/>
      <c r="AB236" s="137"/>
      <c r="AC236" s="137"/>
      <c r="AD236" s="137"/>
      <c r="AE236" s="137"/>
      <c r="AF236" s="137"/>
      <c r="AG236" s="137"/>
      <c r="AH236" s="137"/>
      <c r="AI236" s="137"/>
      <c r="AJ236" s="137"/>
      <c r="AK236" s="137"/>
      <c r="AL236" s="137"/>
      <c r="AM236" s="137"/>
      <c r="AN236" s="137"/>
      <c r="AO236" s="137"/>
      <c r="AP236" s="137"/>
      <c r="AQ236" s="137"/>
      <c r="AR236" s="137"/>
      <c r="AS236" s="137"/>
    </row>
    <row r="237" ht="18.0" customHeight="1">
      <c r="A237" s="137"/>
      <c r="B237" s="137"/>
      <c r="C237" s="137"/>
      <c r="D237" s="137"/>
      <c r="E237" s="137"/>
      <c r="F237" s="137"/>
      <c r="G237" s="137"/>
      <c r="H237" s="139"/>
      <c r="I237" s="137"/>
      <c r="J237" s="137"/>
      <c r="K237" s="137"/>
      <c r="L237" s="137"/>
      <c r="M237" s="137"/>
      <c r="N237" s="137"/>
      <c r="O237" s="137"/>
      <c r="P237" s="137"/>
      <c r="Q237" s="140"/>
      <c r="R237" s="137"/>
      <c r="S237" s="137"/>
      <c r="T237" s="137"/>
      <c r="U237" s="137"/>
      <c r="V237" s="137"/>
      <c r="W237" s="137"/>
      <c r="X237" s="137"/>
      <c r="Y237" s="137"/>
      <c r="Z237" s="137"/>
      <c r="AA237" s="137"/>
      <c r="AB237" s="137"/>
      <c r="AC237" s="137"/>
      <c r="AD237" s="137"/>
      <c r="AE237" s="137"/>
      <c r="AF237" s="137"/>
      <c r="AG237" s="137"/>
      <c r="AH237" s="137"/>
      <c r="AI237" s="137"/>
      <c r="AJ237" s="137"/>
      <c r="AK237" s="137"/>
      <c r="AL237" s="137"/>
      <c r="AM237" s="137"/>
      <c r="AN237" s="137"/>
      <c r="AO237" s="137"/>
      <c r="AP237" s="137"/>
      <c r="AQ237" s="137"/>
      <c r="AR237" s="137"/>
      <c r="AS237" s="137"/>
    </row>
    <row r="238" ht="18.0" customHeight="1">
      <c r="A238" s="137"/>
      <c r="B238" s="137"/>
      <c r="C238" s="137"/>
      <c r="D238" s="137"/>
      <c r="E238" s="137"/>
      <c r="F238" s="137"/>
      <c r="G238" s="137"/>
      <c r="H238" s="139"/>
      <c r="I238" s="137"/>
      <c r="J238" s="137"/>
      <c r="K238" s="137"/>
      <c r="L238" s="137"/>
      <c r="M238" s="137"/>
      <c r="N238" s="137"/>
      <c r="O238" s="137"/>
      <c r="P238" s="137"/>
      <c r="Q238" s="140"/>
      <c r="R238" s="137"/>
      <c r="S238" s="137"/>
      <c r="T238" s="137"/>
      <c r="U238" s="137"/>
      <c r="V238" s="137"/>
      <c r="W238" s="137"/>
      <c r="X238" s="137"/>
      <c r="Y238" s="137"/>
      <c r="Z238" s="137"/>
      <c r="AA238" s="137"/>
      <c r="AB238" s="137"/>
      <c r="AC238" s="137"/>
      <c r="AD238" s="137"/>
      <c r="AE238" s="137"/>
      <c r="AF238" s="137"/>
      <c r="AG238" s="137"/>
      <c r="AH238" s="137"/>
      <c r="AI238" s="137"/>
      <c r="AJ238" s="137"/>
      <c r="AK238" s="137"/>
      <c r="AL238" s="137"/>
      <c r="AM238" s="137"/>
      <c r="AN238" s="137"/>
      <c r="AO238" s="137"/>
      <c r="AP238" s="137"/>
      <c r="AQ238" s="137"/>
      <c r="AR238" s="137"/>
      <c r="AS238" s="137"/>
    </row>
    <row r="239" ht="18.0" customHeight="1">
      <c r="A239" s="137"/>
      <c r="B239" s="137"/>
      <c r="C239" s="137"/>
      <c r="D239" s="137"/>
      <c r="E239" s="137"/>
      <c r="F239" s="137"/>
      <c r="G239" s="137"/>
      <c r="H239" s="139"/>
      <c r="I239" s="137"/>
      <c r="J239" s="137"/>
      <c r="K239" s="137"/>
      <c r="L239" s="137"/>
      <c r="M239" s="137"/>
      <c r="N239" s="137"/>
      <c r="O239" s="137"/>
      <c r="P239" s="137"/>
      <c r="Q239" s="140"/>
      <c r="R239" s="137"/>
      <c r="S239" s="137"/>
      <c r="T239" s="137"/>
      <c r="U239" s="137"/>
      <c r="V239" s="137"/>
      <c r="W239" s="137"/>
      <c r="X239" s="137"/>
      <c r="Y239" s="137"/>
      <c r="Z239" s="137"/>
      <c r="AA239" s="137"/>
      <c r="AB239" s="137"/>
      <c r="AC239" s="137"/>
      <c r="AD239" s="137"/>
      <c r="AE239" s="137"/>
      <c r="AF239" s="137"/>
      <c r="AG239" s="137"/>
      <c r="AH239" s="137"/>
      <c r="AI239" s="137"/>
      <c r="AJ239" s="137"/>
      <c r="AK239" s="137"/>
      <c r="AL239" s="137"/>
      <c r="AM239" s="137"/>
      <c r="AN239" s="137"/>
      <c r="AO239" s="137"/>
      <c r="AP239" s="137"/>
      <c r="AQ239" s="137"/>
      <c r="AR239" s="137"/>
      <c r="AS239" s="137"/>
    </row>
    <row r="240" ht="18.0" customHeight="1">
      <c r="A240" s="137"/>
      <c r="B240" s="137"/>
      <c r="C240" s="137"/>
      <c r="D240" s="137"/>
      <c r="E240" s="137"/>
      <c r="F240" s="137"/>
      <c r="G240" s="137"/>
      <c r="H240" s="139"/>
      <c r="I240" s="137"/>
      <c r="J240" s="137"/>
      <c r="K240" s="137"/>
      <c r="L240" s="137"/>
      <c r="M240" s="137"/>
      <c r="N240" s="137"/>
      <c r="O240" s="137"/>
      <c r="P240" s="137"/>
      <c r="Q240" s="140"/>
      <c r="R240" s="137"/>
      <c r="S240" s="137"/>
      <c r="T240" s="137"/>
      <c r="U240" s="137"/>
      <c r="V240" s="137"/>
      <c r="W240" s="137"/>
      <c r="X240" s="137"/>
      <c r="Y240" s="137"/>
      <c r="Z240" s="137"/>
      <c r="AA240" s="137"/>
      <c r="AB240" s="137"/>
      <c r="AC240" s="137"/>
      <c r="AD240" s="137"/>
      <c r="AE240" s="137"/>
      <c r="AF240" s="137"/>
      <c r="AG240" s="137"/>
      <c r="AH240" s="137"/>
      <c r="AI240" s="137"/>
      <c r="AJ240" s="137"/>
      <c r="AK240" s="137"/>
      <c r="AL240" s="137"/>
      <c r="AM240" s="137"/>
      <c r="AN240" s="137"/>
      <c r="AO240" s="137"/>
      <c r="AP240" s="137"/>
      <c r="AQ240" s="137"/>
      <c r="AR240" s="137"/>
      <c r="AS240" s="137"/>
    </row>
    <row r="241" ht="18.0" customHeight="1">
      <c r="A241" s="137"/>
      <c r="B241" s="137"/>
      <c r="C241" s="137"/>
      <c r="D241" s="137"/>
      <c r="E241" s="137"/>
      <c r="F241" s="137"/>
      <c r="G241" s="137"/>
      <c r="H241" s="139"/>
      <c r="I241" s="137"/>
      <c r="J241" s="137"/>
      <c r="K241" s="137"/>
      <c r="L241" s="137"/>
      <c r="M241" s="137"/>
      <c r="N241" s="137"/>
      <c r="O241" s="137"/>
      <c r="P241" s="137"/>
      <c r="Q241" s="140"/>
      <c r="R241" s="137"/>
      <c r="S241" s="137"/>
      <c r="T241" s="137"/>
      <c r="U241" s="137"/>
      <c r="V241" s="137"/>
      <c r="W241" s="137"/>
      <c r="X241" s="137"/>
      <c r="Y241" s="137"/>
      <c r="Z241" s="137"/>
      <c r="AA241" s="137"/>
      <c r="AB241" s="137"/>
      <c r="AC241" s="137"/>
      <c r="AD241" s="137"/>
      <c r="AE241" s="137"/>
      <c r="AF241" s="137"/>
      <c r="AG241" s="137"/>
      <c r="AH241" s="137"/>
      <c r="AI241" s="137"/>
      <c r="AJ241" s="137"/>
      <c r="AK241" s="137"/>
      <c r="AL241" s="137"/>
      <c r="AM241" s="137"/>
      <c r="AN241" s="137"/>
      <c r="AO241" s="137"/>
      <c r="AP241" s="137"/>
      <c r="AQ241" s="137"/>
      <c r="AR241" s="137"/>
      <c r="AS241" s="137"/>
    </row>
    <row r="242" ht="18.0" customHeight="1">
      <c r="A242" s="137"/>
      <c r="B242" s="137"/>
      <c r="C242" s="137"/>
      <c r="D242" s="137"/>
      <c r="E242" s="137"/>
      <c r="F242" s="137"/>
      <c r="G242" s="137"/>
      <c r="H242" s="139"/>
      <c r="I242" s="137"/>
      <c r="J242" s="137"/>
      <c r="K242" s="137"/>
      <c r="L242" s="137"/>
      <c r="M242" s="137"/>
      <c r="N242" s="137"/>
      <c r="O242" s="137"/>
      <c r="P242" s="137"/>
      <c r="Q242" s="140"/>
      <c r="R242" s="137"/>
      <c r="S242" s="137"/>
      <c r="T242" s="137"/>
      <c r="U242" s="137"/>
      <c r="V242" s="137"/>
      <c r="W242" s="137"/>
      <c r="X242" s="137"/>
      <c r="Y242" s="137"/>
      <c r="Z242" s="137"/>
      <c r="AA242" s="137"/>
      <c r="AB242" s="137"/>
      <c r="AC242" s="137"/>
      <c r="AD242" s="137"/>
      <c r="AE242" s="137"/>
      <c r="AF242" s="137"/>
      <c r="AG242" s="137"/>
      <c r="AH242" s="137"/>
      <c r="AI242" s="137"/>
      <c r="AJ242" s="137"/>
      <c r="AK242" s="137"/>
      <c r="AL242" s="137"/>
      <c r="AM242" s="137"/>
      <c r="AN242" s="137"/>
      <c r="AO242" s="137"/>
      <c r="AP242" s="137"/>
      <c r="AQ242" s="137"/>
      <c r="AR242" s="137"/>
      <c r="AS242" s="137"/>
    </row>
    <row r="243" ht="18.0" customHeight="1">
      <c r="A243" s="137"/>
      <c r="B243" s="137"/>
      <c r="C243" s="137"/>
      <c r="D243" s="137"/>
      <c r="E243" s="137"/>
      <c r="F243" s="137"/>
      <c r="G243" s="137"/>
      <c r="H243" s="139"/>
      <c r="I243" s="137"/>
      <c r="J243" s="137"/>
      <c r="K243" s="137"/>
      <c r="L243" s="137"/>
      <c r="M243" s="137"/>
      <c r="N243" s="137"/>
      <c r="O243" s="137"/>
      <c r="P243" s="137"/>
      <c r="Q243" s="140"/>
      <c r="R243" s="137"/>
      <c r="S243" s="137"/>
      <c r="T243" s="137"/>
      <c r="U243" s="137"/>
      <c r="V243" s="137"/>
      <c r="W243" s="137"/>
      <c r="X243" s="137"/>
      <c r="Y243" s="137"/>
      <c r="Z243" s="137"/>
      <c r="AA243" s="137"/>
      <c r="AB243" s="137"/>
      <c r="AC243" s="137"/>
      <c r="AD243" s="137"/>
      <c r="AE243" s="137"/>
      <c r="AF243" s="137"/>
      <c r="AG243" s="137"/>
      <c r="AH243" s="137"/>
      <c r="AI243" s="137"/>
      <c r="AJ243" s="137"/>
      <c r="AK243" s="137"/>
      <c r="AL243" s="137"/>
      <c r="AM243" s="137"/>
      <c r="AN243" s="137"/>
      <c r="AO243" s="137"/>
      <c r="AP243" s="137"/>
      <c r="AQ243" s="137"/>
      <c r="AR243" s="137"/>
      <c r="AS243" s="137"/>
    </row>
    <row r="244" ht="18.0" customHeight="1">
      <c r="A244" s="137"/>
      <c r="B244" s="137"/>
      <c r="C244" s="137"/>
      <c r="D244" s="137"/>
      <c r="E244" s="137"/>
      <c r="F244" s="137"/>
      <c r="G244" s="137"/>
      <c r="H244" s="139"/>
      <c r="I244" s="137"/>
      <c r="J244" s="137"/>
      <c r="K244" s="137"/>
      <c r="L244" s="137"/>
      <c r="M244" s="137"/>
      <c r="N244" s="137"/>
      <c r="O244" s="137"/>
      <c r="P244" s="137"/>
      <c r="Q244" s="140"/>
      <c r="R244" s="137"/>
      <c r="S244" s="137"/>
      <c r="T244" s="137"/>
      <c r="U244" s="137"/>
      <c r="V244" s="137"/>
      <c r="W244" s="137"/>
      <c r="X244" s="137"/>
      <c r="Y244" s="137"/>
      <c r="Z244" s="137"/>
      <c r="AA244" s="137"/>
      <c r="AB244" s="137"/>
      <c r="AC244" s="137"/>
      <c r="AD244" s="137"/>
      <c r="AE244" s="137"/>
      <c r="AF244" s="137"/>
      <c r="AG244" s="137"/>
      <c r="AH244" s="137"/>
      <c r="AI244" s="137"/>
      <c r="AJ244" s="137"/>
      <c r="AK244" s="137"/>
      <c r="AL244" s="137"/>
      <c r="AM244" s="137"/>
      <c r="AN244" s="137"/>
      <c r="AO244" s="137"/>
      <c r="AP244" s="137"/>
      <c r="AQ244" s="137"/>
      <c r="AR244" s="137"/>
      <c r="AS244" s="137"/>
    </row>
    <row r="245" ht="18.0" customHeight="1">
      <c r="A245" s="137"/>
      <c r="B245" s="137"/>
      <c r="C245" s="137"/>
      <c r="D245" s="137"/>
      <c r="E245" s="137"/>
      <c r="F245" s="137"/>
      <c r="G245" s="137"/>
      <c r="H245" s="139"/>
      <c r="I245" s="137"/>
      <c r="J245" s="137"/>
      <c r="K245" s="137"/>
      <c r="L245" s="137"/>
      <c r="M245" s="137"/>
      <c r="N245" s="137"/>
      <c r="O245" s="137"/>
      <c r="P245" s="137"/>
      <c r="Q245" s="140"/>
      <c r="R245" s="137"/>
      <c r="S245" s="137"/>
      <c r="T245" s="137"/>
      <c r="U245" s="137"/>
      <c r="V245" s="137"/>
      <c r="W245" s="137"/>
      <c r="X245" s="137"/>
      <c r="Y245" s="137"/>
      <c r="Z245" s="137"/>
      <c r="AA245" s="137"/>
      <c r="AB245" s="137"/>
      <c r="AC245" s="137"/>
      <c r="AD245" s="137"/>
      <c r="AE245" s="137"/>
      <c r="AF245" s="137"/>
      <c r="AG245" s="137"/>
      <c r="AH245" s="137"/>
      <c r="AI245" s="137"/>
      <c r="AJ245" s="137"/>
      <c r="AK245" s="137"/>
      <c r="AL245" s="137"/>
      <c r="AM245" s="137"/>
      <c r="AN245" s="137"/>
      <c r="AO245" s="137"/>
      <c r="AP245" s="137"/>
      <c r="AQ245" s="137"/>
      <c r="AR245" s="137"/>
      <c r="AS245" s="137"/>
    </row>
    <row r="246" ht="18.0" customHeight="1">
      <c r="A246" s="137"/>
      <c r="B246" s="137"/>
      <c r="C246" s="137"/>
      <c r="D246" s="137"/>
      <c r="E246" s="137"/>
      <c r="F246" s="137"/>
      <c r="G246" s="137"/>
      <c r="H246" s="139"/>
      <c r="I246" s="137"/>
      <c r="J246" s="137"/>
      <c r="K246" s="137"/>
      <c r="L246" s="137"/>
      <c r="M246" s="137"/>
      <c r="N246" s="137"/>
      <c r="O246" s="137"/>
      <c r="P246" s="137"/>
      <c r="Q246" s="140"/>
      <c r="R246" s="137"/>
      <c r="S246" s="137"/>
      <c r="T246" s="137"/>
      <c r="U246" s="137"/>
      <c r="V246" s="137"/>
      <c r="W246" s="137"/>
      <c r="X246" s="137"/>
      <c r="Y246" s="137"/>
      <c r="Z246" s="137"/>
      <c r="AA246" s="137"/>
      <c r="AB246" s="137"/>
      <c r="AC246" s="137"/>
      <c r="AD246" s="137"/>
      <c r="AE246" s="137"/>
      <c r="AF246" s="137"/>
      <c r="AG246" s="137"/>
      <c r="AH246" s="137"/>
      <c r="AI246" s="137"/>
      <c r="AJ246" s="137"/>
      <c r="AK246" s="137"/>
      <c r="AL246" s="137"/>
      <c r="AM246" s="137"/>
      <c r="AN246" s="137"/>
      <c r="AO246" s="137"/>
      <c r="AP246" s="137"/>
      <c r="AQ246" s="137"/>
      <c r="AR246" s="137"/>
      <c r="AS246" s="137"/>
    </row>
    <row r="247" ht="18.0" customHeight="1">
      <c r="A247" s="137"/>
      <c r="B247" s="137"/>
      <c r="C247" s="137"/>
      <c r="D247" s="137"/>
      <c r="E247" s="137"/>
      <c r="F247" s="137"/>
      <c r="G247" s="137"/>
      <c r="H247" s="139"/>
      <c r="I247" s="137"/>
      <c r="J247" s="137"/>
      <c r="K247" s="137"/>
      <c r="L247" s="137"/>
      <c r="M247" s="137"/>
      <c r="N247" s="137"/>
      <c r="O247" s="137"/>
      <c r="P247" s="137"/>
      <c r="Q247" s="140"/>
      <c r="R247" s="137"/>
      <c r="S247" s="137"/>
      <c r="T247" s="137"/>
      <c r="U247" s="137"/>
      <c r="V247" s="137"/>
      <c r="W247" s="137"/>
      <c r="X247" s="137"/>
      <c r="Y247" s="137"/>
      <c r="Z247" s="137"/>
      <c r="AA247" s="137"/>
      <c r="AB247" s="137"/>
      <c r="AC247" s="137"/>
      <c r="AD247" s="137"/>
      <c r="AE247" s="137"/>
      <c r="AF247" s="137"/>
      <c r="AG247" s="137"/>
      <c r="AH247" s="137"/>
      <c r="AI247" s="137"/>
      <c r="AJ247" s="137"/>
      <c r="AK247" s="137"/>
      <c r="AL247" s="137"/>
      <c r="AM247" s="137"/>
      <c r="AN247" s="137"/>
      <c r="AO247" s="137"/>
      <c r="AP247" s="137"/>
      <c r="AQ247" s="137"/>
      <c r="AR247" s="137"/>
      <c r="AS247" s="137"/>
    </row>
    <row r="248" ht="18.0" customHeight="1">
      <c r="A248" s="137"/>
      <c r="B248" s="137"/>
      <c r="C248" s="137"/>
      <c r="D248" s="137"/>
      <c r="E248" s="137"/>
      <c r="F248" s="137"/>
      <c r="G248" s="137"/>
      <c r="H248" s="139"/>
      <c r="I248" s="137"/>
      <c r="J248" s="137"/>
      <c r="K248" s="137"/>
      <c r="L248" s="137"/>
      <c r="M248" s="137"/>
      <c r="N248" s="137"/>
      <c r="O248" s="137"/>
      <c r="P248" s="137"/>
      <c r="Q248" s="140"/>
      <c r="R248" s="137"/>
      <c r="S248" s="137"/>
      <c r="T248" s="137"/>
      <c r="U248" s="137"/>
      <c r="V248" s="137"/>
      <c r="W248" s="137"/>
      <c r="X248" s="137"/>
      <c r="Y248" s="137"/>
      <c r="Z248" s="137"/>
      <c r="AA248" s="137"/>
      <c r="AB248" s="137"/>
      <c r="AC248" s="137"/>
      <c r="AD248" s="137"/>
      <c r="AE248" s="137"/>
      <c r="AF248" s="137"/>
      <c r="AG248" s="137"/>
      <c r="AH248" s="137"/>
      <c r="AI248" s="137"/>
      <c r="AJ248" s="137"/>
      <c r="AK248" s="137"/>
      <c r="AL248" s="137"/>
      <c r="AM248" s="137"/>
      <c r="AN248" s="137"/>
      <c r="AO248" s="137"/>
      <c r="AP248" s="137"/>
      <c r="AQ248" s="137"/>
      <c r="AR248" s="137"/>
      <c r="AS248" s="137"/>
    </row>
    <row r="249" ht="18.0" customHeight="1">
      <c r="A249" s="137"/>
      <c r="B249" s="137"/>
      <c r="C249" s="137"/>
      <c r="D249" s="137"/>
      <c r="E249" s="137"/>
      <c r="F249" s="137"/>
      <c r="G249" s="137"/>
      <c r="H249" s="139"/>
      <c r="I249" s="137"/>
      <c r="J249" s="137"/>
      <c r="K249" s="137"/>
      <c r="L249" s="137"/>
      <c r="M249" s="137"/>
      <c r="N249" s="137"/>
      <c r="O249" s="137"/>
      <c r="P249" s="137"/>
      <c r="Q249" s="140"/>
      <c r="R249" s="137"/>
      <c r="S249" s="137"/>
      <c r="T249" s="137"/>
      <c r="U249" s="137"/>
      <c r="V249" s="137"/>
      <c r="W249" s="137"/>
      <c r="X249" s="137"/>
      <c r="Y249" s="137"/>
      <c r="Z249" s="137"/>
      <c r="AA249" s="137"/>
      <c r="AB249" s="137"/>
      <c r="AC249" s="137"/>
      <c r="AD249" s="137"/>
      <c r="AE249" s="137"/>
      <c r="AF249" s="137"/>
      <c r="AG249" s="137"/>
      <c r="AH249" s="137"/>
      <c r="AI249" s="137"/>
      <c r="AJ249" s="137"/>
      <c r="AK249" s="137"/>
      <c r="AL249" s="137"/>
      <c r="AM249" s="137"/>
      <c r="AN249" s="137"/>
      <c r="AO249" s="137"/>
      <c r="AP249" s="137"/>
      <c r="AQ249" s="137"/>
      <c r="AR249" s="137"/>
      <c r="AS249" s="137"/>
    </row>
    <row r="250" ht="18.0" customHeight="1">
      <c r="A250" s="137"/>
      <c r="B250" s="137"/>
      <c r="C250" s="137"/>
      <c r="D250" s="137"/>
      <c r="E250" s="137"/>
      <c r="F250" s="137"/>
      <c r="G250" s="137"/>
      <c r="H250" s="139"/>
      <c r="I250" s="137"/>
      <c r="J250" s="137"/>
      <c r="K250" s="137"/>
      <c r="L250" s="137"/>
      <c r="M250" s="137"/>
      <c r="N250" s="137"/>
      <c r="O250" s="137"/>
      <c r="P250" s="137"/>
      <c r="Q250" s="140"/>
      <c r="R250" s="137"/>
      <c r="S250" s="137"/>
      <c r="T250" s="137"/>
      <c r="U250" s="137"/>
      <c r="V250" s="137"/>
      <c r="W250" s="137"/>
      <c r="X250" s="137"/>
      <c r="Y250" s="137"/>
      <c r="Z250" s="137"/>
      <c r="AA250" s="137"/>
      <c r="AB250" s="137"/>
      <c r="AC250" s="137"/>
      <c r="AD250" s="137"/>
      <c r="AE250" s="137"/>
      <c r="AF250" s="137"/>
      <c r="AG250" s="137"/>
      <c r="AH250" s="137"/>
      <c r="AI250" s="137"/>
      <c r="AJ250" s="137"/>
      <c r="AK250" s="137"/>
      <c r="AL250" s="137"/>
      <c r="AM250" s="137"/>
      <c r="AN250" s="137"/>
      <c r="AO250" s="137"/>
      <c r="AP250" s="137"/>
      <c r="AQ250" s="137"/>
      <c r="AR250" s="137"/>
      <c r="AS250" s="137"/>
    </row>
    <row r="251" ht="18.0" customHeight="1">
      <c r="A251" s="137"/>
      <c r="B251" s="137"/>
      <c r="C251" s="137"/>
      <c r="D251" s="137"/>
      <c r="E251" s="137"/>
      <c r="F251" s="137"/>
      <c r="G251" s="137"/>
      <c r="H251" s="139"/>
      <c r="I251" s="137"/>
      <c r="J251" s="137"/>
      <c r="K251" s="137"/>
      <c r="L251" s="137"/>
      <c r="M251" s="137"/>
      <c r="N251" s="137"/>
      <c r="O251" s="137"/>
      <c r="P251" s="137"/>
      <c r="Q251" s="140"/>
      <c r="R251" s="137"/>
      <c r="S251" s="137"/>
      <c r="T251" s="137"/>
      <c r="U251" s="137"/>
      <c r="V251" s="137"/>
      <c r="W251" s="137"/>
      <c r="X251" s="137"/>
      <c r="Y251" s="137"/>
      <c r="Z251" s="137"/>
      <c r="AA251" s="137"/>
      <c r="AB251" s="137"/>
      <c r="AC251" s="137"/>
      <c r="AD251" s="137"/>
      <c r="AE251" s="137"/>
      <c r="AF251" s="137"/>
      <c r="AG251" s="137"/>
      <c r="AH251" s="137"/>
      <c r="AI251" s="137"/>
      <c r="AJ251" s="137"/>
      <c r="AK251" s="137"/>
      <c r="AL251" s="137"/>
      <c r="AM251" s="137"/>
      <c r="AN251" s="137"/>
      <c r="AO251" s="137"/>
      <c r="AP251" s="137"/>
      <c r="AQ251" s="137"/>
      <c r="AR251" s="137"/>
      <c r="AS251" s="137"/>
    </row>
    <row r="252" ht="18.0" customHeight="1">
      <c r="A252" s="137"/>
      <c r="B252" s="137"/>
      <c r="C252" s="137"/>
      <c r="D252" s="137"/>
      <c r="E252" s="137"/>
      <c r="F252" s="137"/>
      <c r="G252" s="137"/>
      <c r="H252" s="139"/>
      <c r="I252" s="137"/>
      <c r="J252" s="137"/>
      <c r="K252" s="137"/>
      <c r="L252" s="137"/>
      <c r="M252" s="137"/>
      <c r="N252" s="137"/>
      <c r="O252" s="137"/>
      <c r="P252" s="137"/>
      <c r="Q252" s="140"/>
      <c r="R252" s="137"/>
      <c r="S252" s="137"/>
      <c r="T252" s="137"/>
      <c r="U252" s="137"/>
      <c r="V252" s="137"/>
      <c r="W252" s="137"/>
      <c r="X252" s="137"/>
      <c r="Y252" s="137"/>
      <c r="Z252" s="137"/>
      <c r="AA252" s="137"/>
      <c r="AB252" s="137"/>
      <c r="AC252" s="137"/>
      <c r="AD252" s="137"/>
      <c r="AE252" s="137"/>
      <c r="AF252" s="137"/>
      <c r="AG252" s="137"/>
      <c r="AH252" s="137"/>
      <c r="AI252" s="137"/>
      <c r="AJ252" s="137"/>
      <c r="AK252" s="137"/>
      <c r="AL252" s="137"/>
      <c r="AM252" s="137"/>
      <c r="AN252" s="137"/>
      <c r="AO252" s="137"/>
      <c r="AP252" s="137"/>
      <c r="AQ252" s="137"/>
      <c r="AR252" s="137"/>
      <c r="AS252" s="137"/>
    </row>
    <row r="253" ht="18.0" customHeight="1">
      <c r="A253" s="137"/>
      <c r="B253" s="137"/>
      <c r="C253" s="137"/>
      <c r="D253" s="137"/>
      <c r="E253" s="137"/>
      <c r="F253" s="137"/>
      <c r="G253" s="137"/>
      <c r="H253" s="139"/>
      <c r="I253" s="137"/>
      <c r="J253" s="137"/>
      <c r="K253" s="137"/>
      <c r="L253" s="137"/>
      <c r="M253" s="137"/>
      <c r="N253" s="137"/>
      <c r="O253" s="137"/>
      <c r="P253" s="137"/>
      <c r="Q253" s="140"/>
      <c r="R253" s="137"/>
      <c r="S253" s="137"/>
      <c r="T253" s="137"/>
      <c r="U253" s="137"/>
      <c r="V253" s="137"/>
      <c r="W253" s="137"/>
      <c r="X253" s="137"/>
      <c r="Y253" s="137"/>
      <c r="Z253" s="137"/>
      <c r="AA253" s="137"/>
      <c r="AB253" s="137"/>
      <c r="AC253" s="137"/>
      <c r="AD253" s="137"/>
      <c r="AE253" s="137"/>
      <c r="AF253" s="137"/>
      <c r="AG253" s="137"/>
      <c r="AH253" s="137"/>
      <c r="AI253" s="137"/>
      <c r="AJ253" s="137"/>
      <c r="AK253" s="137"/>
      <c r="AL253" s="137"/>
      <c r="AM253" s="137"/>
      <c r="AN253" s="137"/>
      <c r="AO253" s="137"/>
      <c r="AP253" s="137"/>
      <c r="AQ253" s="137"/>
      <c r="AR253" s="137"/>
      <c r="AS253" s="137"/>
    </row>
    <row r="254" ht="18.0" customHeight="1">
      <c r="A254" s="137"/>
      <c r="B254" s="137"/>
      <c r="C254" s="137"/>
      <c r="D254" s="137"/>
      <c r="E254" s="137"/>
      <c r="F254" s="137"/>
      <c r="G254" s="137"/>
      <c r="H254" s="139"/>
      <c r="I254" s="137"/>
      <c r="J254" s="137"/>
      <c r="K254" s="137"/>
      <c r="L254" s="137"/>
      <c r="M254" s="137"/>
      <c r="N254" s="137"/>
      <c r="O254" s="137"/>
      <c r="P254" s="137"/>
      <c r="Q254" s="140"/>
      <c r="R254" s="137"/>
      <c r="S254" s="137"/>
      <c r="T254" s="137"/>
      <c r="U254" s="137"/>
      <c r="V254" s="137"/>
      <c r="W254" s="137"/>
      <c r="X254" s="137"/>
      <c r="Y254" s="137"/>
      <c r="Z254" s="137"/>
      <c r="AA254" s="137"/>
      <c r="AB254" s="137"/>
      <c r="AC254" s="137"/>
      <c r="AD254" s="137"/>
      <c r="AE254" s="137"/>
      <c r="AF254" s="137"/>
      <c r="AG254" s="137"/>
      <c r="AH254" s="137"/>
      <c r="AI254" s="137"/>
      <c r="AJ254" s="137"/>
      <c r="AK254" s="137"/>
      <c r="AL254" s="137"/>
      <c r="AM254" s="137"/>
      <c r="AN254" s="137"/>
      <c r="AO254" s="137"/>
      <c r="AP254" s="137"/>
      <c r="AQ254" s="137"/>
      <c r="AR254" s="137"/>
      <c r="AS254" s="137"/>
    </row>
    <row r="255" ht="18.0" customHeight="1">
      <c r="A255" s="137"/>
      <c r="B255" s="137"/>
      <c r="C255" s="137"/>
      <c r="D255" s="137"/>
      <c r="E255" s="137"/>
      <c r="F255" s="137"/>
      <c r="G255" s="137"/>
      <c r="H255" s="139"/>
      <c r="I255" s="137"/>
      <c r="J255" s="137"/>
      <c r="K255" s="137"/>
      <c r="L255" s="137"/>
      <c r="M255" s="137"/>
      <c r="N255" s="137"/>
      <c r="O255" s="137"/>
      <c r="P255" s="137"/>
      <c r="Q255" s="140"/>
      <c r="R255" s="137"/>
      <c r="S255" s="137"/>
      <c r="T255" s="137"/>
      <c r="U255" s="137"/>
      <c r="V255" s="137"/>
      <c r="W255" s="137"/>
      <c r="X255" s="137"/>
      <c r="Y255" s="137"/>
      <c r="Z255" s="137"/>
      <c r="AA255" s="137"/>
      <c r="AB255" s="137"/>
      <c r="AC255" s="137"/>
      <c r="AD255" s="137"/>
      <c r="AE255" s="137"/>
      <c r="AF255" s="137"/>
      <c r="AG255" s="137"/>
      <c r="AH255" s="137"/>
      <c r="AI255" s="137"/>
      <c r="AJ255" s="137"/>
      <c r="AK255" s="137"/>
      <c r="AL255" s="137"/>
      <c r="AM255" s="137"/>
      <c r="AN255" s="137"/>
      <c r="AO255" s="137"/>
      <c r="AP255" s="137"/>
      <c r="AQ255" s="137"/>
      <c r="AR255" s="137"/>
      <c r="AS255" s="137"/>
    </row>
    <row r="256" ht="18.0" customHeight="1">
      <c r="A256" s="137"/>
      <c r="B256" s="137"/>
      <c r="C256" s="137"/>
      <c r="D256" s="137"/>
      <c r="E256" s="137"/>
      <c r="F256" s="137"/>
      <c r="G256" s="137"/>
      <c r="H256" s="139"/>
      <c r="I256" s="137"/>
      <c r="J256" s="137"/>
      <c r="K256" s="137"/>
      <c r="L256" s="137"/>
      <c r="M256" s="137"/>
      <c r="N256" s="137"/>
      <c r="O256" s="137"/>
      <c r="P256" s="137"/>
      <c r="Q256" s="140"/>
      <c r="R256" s="137"/>
      <c r="S256" s="137"/>
      <c r="T256" s="137"/>
      <c r="U256" s="137"/>
      <c r="V256" s="137"/>
      <c r="W256" s="137"/>
      <c r="X256" s="137"/>
      <c r="Y256" s="137"/>
      <c r="Z256" s="137"/>
      <c r="AA256" s="137"/>
      <c r="AB256" s="137"/>
      <c r="AC256" s="137"/>
      <c r="AD256" s="137"/>
      <c r="AE256" s="137"/>
      <c r="AF256" s="137"/>
      <c r="AG256" s="137"/>
      <c r="AH256" s="137"/>
      <c r="AI256" s="137"/>
      <c r="AJ256" s="137"/>
      <c r="AK256" s="137"/>
      <c r="AL256" s="137"/>
      <c r="AM256" s="137"/>
      <c r="AN256" s="137"/>
      <c r="AO256" s="137"/>
      <c r="AP256" s="137"/>
      <c r="AQ256" s="137"/>
      <c r="AR256" s="137"/>
      <c r="AS256" s="137"/>
    </row>
    <row r="257" ht="18.0" customHeight="1">
      <c r="A257" s="137"/>
      <c r="B257" s="137"/>
      <c r="C257" s="137"/>
      <c r="D257" s="137"/>
      <c r="E257" s="137"/>
      <c r="F257" s="137"/>
      <c r="G257" s="137"/>
      <c r="H257" s="139"/>
      <c r="I257" s="137"/>
      <c r="J257" s="137"/>
      <c r="K257" s="137"/>
      <c r="L257" s="137"/>
      <c r="M257" s="137"/>
      <c r="N257" s="137"/>
      <c r="O257" s="137"/>
      <c r="P257" s="137"/>
      <c r="Q257" s="140"/>
      <c r="R257" s="137"/>
      <c r="S257" s="137"/>
      <c r="T257" s="137"/>
      <c r="U257" s="137"/>
      <c r="V257" s="137"/>
      <c r="W257" s="137"/>
      <c r="X257" s="137"/>
      <c r="Y257" s="137"/>
      <c r="Z257" s="137"/>
      <c r="AA257" s="137"/>
      <c r="AB257" s="137"/>
      <c r="AC257" s="137"/>
      <c r="AD257" s="137"/>
      <c r="AE257" s="137"/>
      <c r="AF257" s="137"/>
      <c r="AG257" s="137"/>
      <c r="AH257" s="137"/>
      <c r="AI257" s="137"/>
      <c r="AJ257" s="137"/>
      <c r="AK257" s="137"/>
      <c r="AL257" s="137"/>
      <c r="AM257" s="137"/>
      <c r="AN257" s="137"/>
      <c r="AO257" s="137"/>
      <c r="AP257" s="137"/>
      <c r="AQ257" s="137"/>
      <c r="AR257" s="137"/>
      <c r="AS257" s="137"/>
    </row>
    <row r="258" ht="18.0" customHeight="1">
      <c r="A258" s="137"/>
      <c r="B258" s="137"/>
      <c r="C258" s="137"/>
      <c r="D258" s="137"/>
      <c r="E258" s="137"/>
      <c r="F258" s="137"/>
      <c r="G258" s="137"/>
      <c r="H258" s="139"/>
      <c r="I258" s="137"/>
      <c r="J258" s="137"/>
      <c r="K258" s="137"/>
      <c r="L258" s="137"/>
      <c r="M258" s="137"/>
      <c r="N258" s="137"/>
      <c r="O258" s="137"/>
      <c r="P258" s="137"/>
      <c r="Q258" s="140"/>
      <c r="R258" s="137"/>
      <c r="S258" s="137"/>
      <c r="T258" s="137"/>
      <c r="U258" s="137"/>
      <c r="V258" s="137"/>
      <c r="W258" s="137"/>
      <c r="X258" s="137"/>
      <c r="Y258" s="137"/>
      <c r="Z258" s="137"/>
      <c r="AA258" s="137"/>
      <c r="AB258" s="137"/>
      <c r="AC258" s="137"/>
      <c r="AD258" s="137"/>
      <c r="AE258" s="137"/>
      <c r="AF258" s="137"/>
      <c r="AG258" s="137"/>
      <c r="AH258" s="137"/>
      <c r="AI258" s="137"/>
      <c r="AJ258" s="137"/>
      <c r="AK258" s="137"/>
      <c r="AL258" s="137"/>
      <c r="AM258" s="137"/>
      <c r="AN258" s="137"/>
      <c r="AO258" s="137"/>
      <c r="AP258" s="137"/>
      <c r="AQ258" s="137"/>
      <c r="AR258" s="137"/>
      <c r="AS258" s="137"/>
    </row>
    <row r="259" ht="18.0" customHeight="1">
      <c r="A259" s="137"/>
      <c r="B259" s="137"/>
      <c r="C259" s="137"/>
      <c r="D259" s="137"/>
      <c r="E259" s="137"/>
      <c r="F259" s="137"/>
      <c r="G259" s="137"/>
      <c r="H259" s="139"/>
      <c r="I259" s="137"/>
      <c r="J259" s="137"/>
      <c r="K259" s="137"/>
      <c r="L259" s="137"/>
      <c r="M259" s="137"/>
      <c r="N259" s="137"/>
      <c r="O259" s="137"/>
      <c r="P259" s="137"/>
      <c r="Q259" s="140"/>
      <c r="R259" s="137"/>
      <c r="S259" s="137"/>
      <c r="T259" s="137"/>
      <c r="U259" s="137"/>
      <c r="V259" s="137"/>
      <c r="W259" s="137"/>
      <c r="X259" s="137"/>
      <c r="Y259" s="137"/>
      <c r="Z259" s="137"/>
      <c r="AA259" s="137"/>
      <c r="AB259" s="137"/>
      <c r="AC259" s="137"/>
      <c r="AD259" s="137"/>
      <c r="AE259" s="137"/>
      <c r="AF259" s="137"/>
      <c r="AG259" s="137"/>
      <c r="AH259" s="137"/>
      <c r="AI259" s="137"/>
      <c r="AJ259" s="137"/>
      <c r="AK259" s="137"/>
      <c r="AL259" s="137"/>
      <c r="AM259" s="137"/>
      <c r="AN259" s="137"/>
      <c r="AO259" s="137"/>
      <c r="AP259" s="137"/>
      <c r="AQ259" s="137"/>
      <c r="AR259" s="137"/>
      <c r="AS259" s="137"/>
    </row>
    <row r="260" ht="18.0" customHeight="1">
      <c r="A260" s="137"/>
      <c r="B260" s="137"/>
      <c r="C260" s="137"/>
      <c r="D260" s="137"/>
      <c r="E260" s="137"/>
      <c r="F260" s="137"/>
      <c r="G260" s="137"/>
      <c r="H260" s="139"/>
      <c r="I260" s="137"/>
      <c r="J260" s="137"/>
      <c r="K260" s="137"/>
      <c r="L260" s="137"/>
      <c r="M260" s="137"/>
      <c r="N260" s="137"/>
      <c r="O260" s="137"/>
      <c r="P260" s="137"/>
      <c r="Q260" s="140"/>
      <c r="R260" s="137"/>
      <c r="S260" s="137"/>
      <c r="T260" s="137"/>
      <c r="U260" s="137"/>
      <c r="V260" s="137"/>
      <c r="W260" s="137"/>
      <c r="X260" s="137"/>
      <c r="Y260" s="137"/>
      <c r="Z260" s="137"/>
      <c r="AA260" s="137"/>
      <c r="AB260" s="137"/>
      <c r="AC260" s="137"/>
      <c r="AD260" s="137"/>
      <c r="AE260" s="137"/>
      <c r="AF260" s="137"/>
      <c r="AG260" s="137"/>
      <c r="AH260" s="137"/>
      <c r="AI260" s="137"/>
      <c r="AJ260" s="137"/>
      <c r="AK260" s="137"/>
      <c r="AL260" s="137"/>
      <c r="AM260" s="137"/>
      <c r="AN260" s="137"/>
      <c r="AO260" s="137"/>
      <c r="AP260" s="137"/>
      <c r="AQ260" s="137"/>
      <c r="AR260" s="137"/>
      <c r="AS260" s="137"/>
    </row>
    <row r="261" ht="18.0" customHeight="1">
      <c r="A261" s="137"/>
      <c r="B261" s="137"/>
      <c r="C261" s="137"/>
      <c r="D261" s="137"/>
      <c r="E261" s="137"/>
      <c r="F261" s="137"/>
      <c r="G261" s="137"/>
      <c r="H261" s="139"/>
      <c r="I261" s="137"/>
      <c r="J261" s="137"/>
      <c r="K261" s="137"/>
      <c r="L261" s="137"/>
      <c r="M261" s="137"/>
      <c r="N261" s="137"/>
      <c r="O261" s="137"/>
      <c r="P261" s="137"/>
      <c r="Q261" s="140"/>
      <c r="R261" s="137"/>
      <c r="S261" s="137"/>
      <c r="T261" s="137"/>
      <c r="U261" s="137"/>
      <c r="V261" s="137"/>
      <c r="W261" s="137"/>
      <c r="X261" s="137"/>
      <c r="Y261" s="137"/>
      <c r="Z261" s="137"/>
      <c r="AA261" s="137"/>
      <c r="AB261" s="137"/>
      <c r="AC261" s="137"/>
      <c r="AD261" s="137"/>
      <c r="AE261" s="137"/>
      <c r="AF261" s="137"/>
      <c r="AG261" s="137"/>
      <c r="AH261" s="137"/>
      <c r="AI261" s="137"/>
      <c r="AJ261" s="137"/>
      <c r="AK261" s="137"/>
      <c r="AL261" s="137"/>
      <c r="AM261" s="137"/>
      <c r="AN261" s="137"/>
      <c r="AO261" s="137"/>
      <c r="AP261" s="137"/>
      <c r="AQ261" s="137"/>
      <c r="AR261" s="137"/>
      <c r="AS261" s="137"/>
    </row>
    <row r="262" ht="18.0" customHeight="1">
      <c r="A262" s="137"/>
      <c r="B262" s="137"/>
      <c r="C262" s="137"/>
      <c r="D262" s="137"/>
      <c r="E262" s="137"/>
      <c r="F262" s="137"/>
      <c r="G262" s="137"/>
      <c r="H262" s="139"/>
      <c r="I262" s="137"/>
      <c r="J262" s="137"/>
      <c r="K262" s="137"/>
      <c r="L262" s="137"/>
      <c r="M262" s="137"/>
      <c r="N262" s="137"/>
      <c r="O262" s="137"/>
      <c r="P262" s="137"/>
      <c r="Q262" s="140"/>
      <c r="R262" s="137"/>
      <c r="S262" s="137"/>
      <c r="T262" s="137"/>
      <c r="U262" s="137"/>
      <c r="V262" s="137"/>
      <c r="W262" s="137"/>
      <c r="X262" s="137"/>
      <c r="Y262" s="137"/>
      <c r="Z262" s="137"/>
      <c r="AA262" s="137"/>
      <c r="AB262" s="137"/>
      <c r="AC262" s="137"/>
      <c r="AD262" s="137"/>
      <c r="AE262" s="137"/>
      <c r="AF262" s="137"/>
      <c r="AG262" s="137"/>
      <c r="AH262" s="137"/>
      <c r="AI262" s="137"/>
      <c r="AJ262" s="137"/>
      <c r="AK262" s="137"/>
      <c r="AL262" s="137"/>
      <c r="AM262" s="137"/>
      <c r="AN262" s="137"/>
      <c r="AO262" s="137"/>
      <c r="AP262" s="137"/>
      <c r="AQ262" s="137"/>
      <c r="AR262" s="137"/>
      <c r="AS262" s="137"/>
    </row>
    <row r="263" ht="18.0" customHeight="1">
      <c r="A263" s="137"/>
      <c r="B263" s="137"/>
      <c r="C263" s="137"/>
      <c r="D263" s="137"/>
      <c r="E263" s="137"/>
      <c r="F263" s="137"/>
      <c r="G263" s="137"/>
      <c r="H263" s="139"/>
      <c r="I263" s="137"/>
      <c r="J263" s="137"/>
      <c r="K263" s="137"/>
      <c r="L263" s="137"/>
      <c r="M263" s="137"/>
      <c r="N263" s="137"/>
      <c r="O263" s="137"/>
      <c r="P263" s="137"/>
      <c r="Q263" s="140"/>
      <c r="R263" s="137"/>
      <c r="S263" s="137"/>
      <c r="T263" s="137"/>
      <c r="U263" s="137"/>
      <c r="V263" s="137"/>
      <c r="W263" s="137"/>
      <c r="X263" s="137"/>
      <c r="Y263" s="137"/>
      <c r="Z263" s="137"/>
      <c r="AA263" s="137"/>
      <c r="AB263" s="137"/>
      <c r="AC263" s="137"/>
      <c r="AD263" s="137"/>
      <c r="AE263" s="137"/>
      <c r="AF263" s="137"/>
      <c r="AG263" s="137"/>
      <c r="AH263" s="137"/>
      <c r="AI263" s="137"/>
      <c r="AJ263" s="137"/>
      <c r="AK263" s="137"/>
      <c r="AL263" s="137"/>
      <c r="AM263" s="137"/>
      <c r="AN263" s="137"/>
      <c r="AO263" s="137"/>
      <c r="AP263" s="137"/>
      <c r="AQ263" s="137"/>
      <c r="AR263" s="137"/>
      <c r="AS263" s="137"/>
    </row>
    <row r="264" ht="18.0" customHeight="1">
      <c r="A264" s="137"/>
      <c r="B264" s="137"/>
      <c r="C264" s="137"/>
      <c r="D264" s="137"/>
      <c r="E264" s="137"/>
      <c r="F264" s="137"/>
      <c r="G264" s="137"/>
      <c r="H264" s="139"/>
      <c r="I264" s="137"/>
      <c r="J264" s="137"/>
      <c r="K264" s="137"/>
      <c r="L264" s="137"/>
      <c r="M264" s="137"/>
      <c r="N264" s="137"/>
      <c r="O264" s="137"/>
      <c r="P264" s="137"/>
      <c r="Q264" s="140"/>
      <c r="R264" s="137"/>
      <c r="S264" s="137"/>
      <c r="T264" s="137"/>
      <c r="U264" s="137"/>
      <c r="V264" s="137"/>
      <c r="W264" s="137"/>
      <c r="X264" s="137"/>
      <c r="Y264" s="137"/>
      <c r="Z264" s="137"/>
      <c r="AA264" s="137"/>
      <c r="AB264" s="137"/>
      <c r="AC264" s="137"/>
      <c r="AD264" s="137"/>
      <c r="AE264" s="137"/>
      <c r="AF264" s="137"/>
      <c r="AG264" s="137"/>
      <c r="AH264" s="137"/>
      <c r="AI264" s="137"/>
      <c r="AJ264" s="137"/>
      <c r="AK264" s="137"/>
      <c r="AL264" s="137"/>
      <c r="AM264" s="137"/>
      <c r="AN264" s="137"/>
      <c r="AO264" s="137"/>
      <c r="AP264" s="137"/>
      <c r="AQ264" s="137"/>
      <c r="AR264" s="137"/>
      <c r="AS264" s="137"/>
    </row>
    <row r="265" ht="18.0" customHeight="1">
      <c r="A265" s="137"/>
      <c r="B265" s="137"/>
      <c r="C265" s="137"/>
      <c r="D265" s="137"/>
      <c r="E265" s="137"/>
      <c r="F265" s="137"/>
      <c r="G265" s="137"/>
      <c r="H265" s="139"/>
      <c r="I265" s="137"/>
      <c r="J265" s="137"/>
      <c r="K265" s="137"/>
      <c r="L265" s="137"/>
      <c r="M265" s="137"/>
      <c r="N265" s="137"/>
      <c r="O265" s="137"/>
      <c r="P265" s="137"/>
      <c r="Q265" s="140"/>
      <c r="R265" s="137"/>
      <c r="S265" s="137"/>
      <c r="T265" s="137"/>
      <c r="U265" s="137"/>
      <c r="V265" s="137"/>
      <c r="W265" s="137"/>
      <c r="X265" s="137"/>
      <c r="Y265" s="137"/>
      <c r="Z265" s="137"/>
      <c r="AA265" s="137"/>
      <c r="AB265" s="137"/>
      <c r="AC265" s="137"/>
      <c r="AD265" s="137"/>
      <c r="AE265" s="137"/>
      <c r="AF265" s="137"/>
      <c r="AG265" s="137"/>
      <c r="AH265" s="137"/>
      <c r="AI265" s="137"/>
      <c r="AJ265" s="137"/>
      <c r="AK265" s="137"/>
      <c r="AL265" s="137"/>
      <c r="AM265" s="137"/>
      <c r="AN265" s="137"/>
      <c r="AO265" s="137"/>
      <c r="AP265" s="137"/>
      <c r="AQ265" s="137"/>
      <c r="AR265" s="137"/>
      <c r="AS265" s="137"/>
    </row>
    <row r="266" ht="18.0" customHeight="1">
      <c r="A266" s="137"/>
      <c r="B266" s="137"/>
      <c r="C266" s="137"/>
      <c r="D266" s="137"/>
      <c r="E266" s="137"/>
      <c r="F266" s="137"/>
      <c r="G266" s="137"/>
      <c r="H266" s="139"/>
      <c r="I266" s="137"/>
      <c r="J266" s="137"/>
      <c r="K266" s="137"/>
      <c r="L266" s="137"/>
      <c r="M266" s="137"/>
      <c r="N266" s="137"/>
      <c r="O266" s="137"/>
      <c r="P266" s="137"/>
      <c r="Q266" s="140"/>
      <c r="R266" s="137"/>
      <c r="S266" s="137"/>
      <c r="T266" s="137"/>
      <c r="U266" s="137"/>
      <c r="V266" s="137"/>
      <c r="W266" s="137"/>
      <c r="X266" s="137"/>
      <c r="Y266" s="137"/>
      <c r="Z266" s="137"/>
      <c r="AA266" s="137"/>
      <c r="AB266" s="137"/>
      <c r="AC266" s="137"/>
      <c r="AD266" s="137"/>
      <c r="AE266" s="137"/>
      <c r="AF266" s="137"/>
      <c r="AG266" s="137"/>
      <c r="AH266" s="137"/>
      <c r="AI266" s="137"/>
      <c r="AJ266" s="137"/>
      <c r="AK266" s="137"/>
      <c r="AL266" s="137"/>
      <c r="AM266" s="137"/>
      <c r="AN266" s="137"/>
      <c r="AO266" s="137"/>
      <c r="AP266" s="137"/>
      <c r="AQ266" s="137"/>
      <c r="AR266" s="137"/>
      <c r="AS266" s="137"/>
    </row>
    <row r="267" ht="18.0" customHeight="1">
      <c r="A267" s="137"/>
      <c r="B267" s="137"/>
      <c r="C267" s="137"/>
      <c r="D267" s="137"/>
      <c r="E267" s="137"/>
      <c r="F267" s="137"/>
      <c r="G267" s="137"/>
      <c r="H267" s="139"/>
      <c r="I267" s="137"/>
      <c r="J267" s="137"/>
      <c r="K267" s="137"/>
      <c r="L267" s="137"/>
      <c r="M267" s="137"/>
      <c r="N267" s="137"/>
      <c r="O267" s="137"/>
      <c r="P267" s="137"/>
      <c r="Q267" s="140"/>
      <c r="R267" s="137"/>
      <c r="S267" s="137"/>
      <c r="T267" s="137"/>
      <c r="U267" s="137"/>
      <c r="V267" s="137"/>
      <c r="W267" s="137"/>
      <c r="X267" s="137"/>
      <c r="Y267" s="137"/>
      <c r="Z267" s="137"/>
      <c r="AA267" s="137"/>
      <c r="AB267" s="137"/>
      <c r="AC267" s="137"/>
      <c r="AD267" s="137"/>
      <c r="AE267" s="137"/>
      <c r="AF267" s="137"/>
      <c r="AG267" s="137"/>
      <c r="AH267" s="137"/>
      <c r="AI267" s="137"/>
      <c r="AJ267" s="137"/>
      <c r="AK267" s="137"/>
      <c r="AL267" s="137"/>
      <c r="AM267" s="137"/>
      <c r="AN267" s="137"/>
      <c r="AO267" s="137"/>
      <c r="AP267" s="137"/>
      <c r="AQ267" s="137"/>
      <c r="AR267" s="137"/>
      <c r="AS267" s="137"/>
    </row>
    <row r="268" ht="18.0" customHeight="1">
      <c r="A268" s="137"/>
      <c r="B268" s="137"/>
      <c r="C268" s="137"/>
      <c r="D268" s="137"/>
      <c r="E268" s="137"/>
      <c r="F268" s="137"/>
      <c r="G268" s="137"/>
      <c r="H268" s="139"/>
      <c r="I268" s="137"/>
      <c r="J268" s="137"/>
      <c r="K268" s="137"/>
      <c r="L268" s="137"/>
      <c r="M268" s="137"/>
      <c r="N268" s="137"/>
      <c r="O268" s="137"/>
      <c r="P268" s="137"/>
      <c r="Q268" s="140"/>
      <c r="R268" s="137"/>
      <c r="S268" s="137"/>
      <c r="T268" s="137"/>
      <c r="U268" s="137"/>
      <c r="V268" s="137"/>
      <c r="W268" s="137"/>
      <c r="X268" s="137"/>
      <c r="Y268" s="137"/>
      <c r="Z268" s="137"/>
      <c r="AA268" s="137"/>
      <c r="AB268" s="137"/>
      <c r="AC268" s="137"/>
      <c r="AD268" s="137"/>
      <c r="AE268" s="137"/>
      <c r="AF268" s="137"/>
      <c r="AG268" s="137"/>
      <c r="AH268" s="137"/>
      <c r="AI268" s="137"/>
      <c r="AJ268" s="137"/>
      <c r="AK268" s="137"/>
      <c r="AL268" s="137"/>
      <c r="AM268" s="137"/>
      <c r="AN268" s="137"/>
      <c r="AO268" s="137"/>
      <c r="AP268" s="137"/>
      <c r="AQ268" s="137"/>
      <c r="AR268" s="137"/>
      <c r="AS268" s="137"/>
    </row>
    <row r="269" ht="18.0" customHeight="1">
      <c r="A269" s="137"/>
      <c r="B269" s="137"/>
      <c r="C269" s="137"/>
      <c r="D269" s="137"/>
      <c r="E269" s="137"/>
      <c r="F269" s="137"/>
      <c r="G269" s="137"/>
      <c r="H269" s="139"/>
      <c r="I269" s="137"/>
      <c r="J269" s="137"/>
      <c r="K269" s="137"/>
      <c r="L269" s="137"/>
      <c r="M269" s="137"/>
      <c r="N269" s="137"/>
      <c r="O269" s="137"/>
      <c r="P269" s="137"/>
      <c r="Q269" s="140"/>
      <c r="R269" s="137"/>
      <c r="S269" s="137"/>
      <c r="T269" s="137"/>
      <c r="U269" s="137"/>
      <c r="V269" s="137"/>
      <c r="W269" s="137"/>
      <c r="X269" s="137"/>
      <c r="Y269" s="137"/>
      <c r="Z269" s="137"/>
      <c r="AA269" s="137"/>
      <c r="AB269" s="137"/>
      <c r="AC269" s="137"/>
      <c r="AD269" s="137"/>
      <c r="AE269" s="137"/>
      <c r="AF269" s="137"/>
      <c r="AG269" s="137"/>
      <c r="AH269" s="137"/>
      <c r="AI269" s="137"/>
      <c r="AJ269" s="137"/>
      <c r="AK269" s="137"/>
      <c r="AL269" s="137"/>
      <c r="AM269" s="137"/>
      <c r="AN269" s="137"/>
      <c r="AO269" s="137"/>
      <c r="AP269" s="137"/>
      <c r="AQ269" s="137"/>
      <c r="AR269" s="137"/>
      <c r="AS269" s="137"/>
    </row>
    <row r="270" ht="18.0" customHeight="1">
      <c r="A270" s="137"/>
      <c r="B270" s="137"/>
      <c r="C270" s="137"/>
      <c r="D270" s="137"/>
      <c r="E270" s="137"/>
      <c r="F270" s="137"/>
      <c r="G270" s="137"/>
      <c r="H270" s="139"/>
      <c r="I270" s="137"/>
      <c r="J270" s="137"/>
      <c r="K270" s="137"/>
      <c r="L270" s="137"/>
      <c r="M270" s="137"/>
      <c r="N270" s="137"/>
      <c r="O270" s="137"/>
      <c r="P270" s="137"/>
      <c r="Q270" s="140"/>
      <c r="R270" s="137"/>
      <c r="S270" s="137"/>
      <c r="T270" s="137"/>
      <c r="U270" s="137"/>
      <c r="V270" s="137"/>
      <c r="W270" s="137"/>
      <c r="X270" s="137"/>
      <c r="Y270" s="137"/>
      <c r="Z270" s="137"/>
      <c r="AA270" s="137"/>
      <c r="AB270" s="137"/>
      <c r="AC270" s="137"/>
      <c r="AD270" s="137"/>
      <c r="AE270" s="137"/>
      <c r="AF270" s="137"/>
      <c r="AG270" s="137"/>
      <c r="AH270" s="137"/>
      <c r="AI270" s="137"/>
      <c r="AJ270" s="137"/>
      <c r="AK270" s="137"/>
      <c r="AL270" s="137"/>
      <c r="AM270" s="137"/>
      <c r="AN270" s="137"/>
      <c r="AO270" s="137"/>
      <c r="AP270" s="137"/>
      <c r="AQ270" s="137"/>
      <c r="AR270" s="137"/>
      <c r="AS270" s="137"/>
    </row>
    <row r="271" ht="18.0" customHeight="1">
      <c r="A271" s="137"/>
      <c r="B271" s="137"/>
      <c r="C271" s="137"/>
      <c r="D271" s="137"/>
      <c r="E271" s="137"/>
      <c r="F271" s="137"/>
      <c r="G271" s="137"/>
      <c r="H271" s="139"/>
      <c r="I271" s="137"/>
      <c r="J271" s="137"/>
      <c r="K271" s="137"/>
      <c r="L271" s="137"/>
      <c r="M271" s="137"/>
      <c r="N271" s="137"/>
      <c r="O271" s="137"/>
      <c r="P271" s="137"/>
      <c r="Q271" s="140"/>
      <c r="R271" s="137"/>
      <c r="S271" s="137"/>
      <c r="T271" s="137"/>
      <c r="U271" s="137"/>
      <c r="V271" s="137"/>
      <c r="W271" s="137"/>
      <c r="X271" s="137"/>
      <c r="Y271" s="137"/>
      <c r="Z271" s="137"/>
      <c r="AA271" s="137"/>
      <c r="AB271" s="137"/>
      <c r="AC271" s="137"/>
      <c r="AD271" s="137"/>
      <c r="AE271" s="137"/>
      <c r="AF271" s="137"/>
      <c r="AG271" s="137"/>
      <c r="AH271" s="137"/>
      <c r="AI271" s="137"/>
      <c r="AJ271" s="137"/>
      <c r="AK271" s="137"/>
      <c r="AL271" s="137"/>
      <c r="AM271" s="137"/>
      <c r="AN271" s="137"/>
      <c r="AO271" s="137"/>
      <c r="AP271" s="137"/>
      <c r="AQ271" s="137"/>
      <c r="AR271" s="137"/>
      <c r="AS271" s="137"/>
    </row>
    <row r="272" ht="18.0" customHeight="1">
      <c r="A272" s="137"/>
      <c r="B272" s="137"/>
      <c r="C272" s="137"/>
      <c r="D272" s="137"/>
      <c r="E272" s="137"/>
      <c r="F272" s="137"/>
      <c r="G272" s="137"/>
      <c r="H272" s="139"/>
      <c r="I272" s="137"/>
      <c r="J272" s="137"/>
      <c r="K272" s="137"/>
      <c r="L272" s="137"/>
      <c r="M272" s="137"/>
      <c r="N272" s="137"/>
      <c r="O272" s="137"/>
      <c r="P272" s="137"/>
      <c r="Q272" s="140"/>
      <c r="R272" s="137"/>
      <c r="S272" s="137"/>
      <c r="T272" s="137"/>
      <c r="U272" s="137"/>
      <c r="V272" s="137"/>
      <c r="W272" s="137"/>
      <c r="X272" s="137"/>
      <c r="Y272" s="137"/>
      <c r="Z272" s="137"/>
      <c r="AA272" s="137"/>
      <c r="AB272" s="137"/>
      <c r="AC272" s="137"/>
      <c r="AD272" s="137"/>
      <c r="AE272" s="137"/>
      <c r="AF272" s="137"/>
      <c r="AG272" s="137"/>
      <c r="AH272" s="137"/>
      <c r="AI272" s="137"/>
      <c r="AJ272" s="137"/>
      <c r="AK272" s="137"/>
      <c r="AL272" s="137"/>
      <c r="AM272" s="137"/>
      <c r="AN272" s="137"/>
      <c r="AO272" s="137"/>
      <c r="AP272" s="137"/>
      <c r="AQ272" s="137"/>
      <c r="AR272" s="137"/>
      <c r="AS272" s="137"/>
    </row>
    <row r="273" ht="18.0" customHeight="1">
      <c r="A273" s="137"/>
      <c r="B273" s="137"/>
      <c r="C273" s="137"/>
      <c r="D273" s="137"/>
      <c r="E273" s="137"/>
      <c r="F273" s="137"/>
      <c r="G273" s="137"/>
      <c r="H273" s="139"/>
      <c r="I273" s="137"/>
      <c r="J273" s="137"/>
      <c r="K273" s="137"/>
      <c r="L273" s="137"/>
      <c r="M273" s="137"/>
      <c r="N273" s="137"/>
      <c r="O273" s="137"/>
      <c r="P273" s="137"/>
      <c r="Q273" s="140"/>
      <c r="R273" s="137"/>
      <c r="S273" s="137"/>
      <c r="T273" s="137"/>
      <c r="U273" s="137"/>
      <c r="V273" s="137"/>
      <c r="W273" s="137"/>
      <c r="X273" s="137"/>
      <c r="Y273" s="137"/>
      <c r="Z273" s="137"/>
      <c r="AA273" s="137"/>
      <c r="AB273" s="137"/>
      <c r="AC273" s="137"/>
      <c r="AD273" s="137"/>
      <c r="AE273" s="137"/>
      <c r="AF273" s="137"/>
      <c r="AG273" s="137"/>
      <c r="AH273" s="137"/>
      <c r="AI273" s="137"/>
      <c r="AJ273" s="137"/>
      <c r="AK273" s="137"/>
      <c r="AL273" s="137"/>
      <c r="AM273" s="137"/>
      <c r="AN273" s="137"/>
      <c r="AO273" s="137"/>
      <c r="AP273" s="137"/>
      <c r="AQ273" s="137"/>
      <c r="AR273" s="137"/>
      <c r="AS273" s="137"/>
    </row>
    <row r="274" ht="18.0" customHeight="1">
      <c r="A274" s="137"/>
      <c r="B274" s="137"/>
      <c r="C274" s="137"/>
      <c r="D274" s="137"/>
      <c r="E274" s="137"/>
      <c r="F274" s="137"/>
      <c r="G274" s="137"/>
      <c r="H274" s="139"/>
      <c r="I274" s="137"/>
      <c r="J274" s="137"/>
      <c r="K274" s="137"/>
      <c r="L274" s="137"/>
      <c r="M274" s="137"/>
      <c r="N274" s="137"/>
      <c r="O274" s="137"/>
      <c r="P274" s="137"/>
      <c r="Q274" s="140"/>
      <c r="R274" s="137"/>
      <c r="S274" s="137"/>
      <c r="T274" s="137"/>
      <c r="U274" s="137"/>
      <c r="V274" s="137"/>
      <c r="W274" s="137"/>
      <c r="X274" s="137"/>
      <c r="Y274" s="137"/>
      <c r="Z274" s="137"/>
      <c r="AA274" s="137"/>
      <c r="AB274" s="137"/>
      <c r="AC274" s="137"/>
      <c r="AD274" s="137"/>
      <c r="AE274" s="137"/>
      <c r="AF274" s="137"/>
      <c r="AG274" s="137"/>
      <c r="AH274" s="137"/>
      <c r="AI274" s="137"/>
      <c r="AJ274" s="137"/>
      <c r="AK274" s="137"/>
      <c r="AL274" s="137"/>
      <c r="AM274" s="137"/>
      <c r="AN274" s="137"/>
      <c r="AO274" s="137"/>
      <c r="AP274" s="137"/>
      <c r="AQ274" s="137"/>
      <c r="AR274" s="137"/>
      <c r="AS274" s="137"/>
    </row>
    <row r="275" ht="18.0" customHeight="1">
      <c r="A275" s="137"/>
      <c r="B275" s="137"/>
      <c r="C275" s="137"/>
      <c r="D275" s="137"/>
      <c r="E275" s="137"/>
      <c r="F275" s="137"/>
      <c r="G275" s="137"/>
      <c r="H275" s="139"/>
      <c r="I275" s="137"/>
      <c r="J275" s="137"/>
      <c r="K275" s="137"/>
      <c r="L275" s="137"/>
      <c r="M275" s="137"/>
      <c r="N275" s="137"/>
      <c r="O275" s="137"/>
      <c r="P275" s="137"/>
      <c r="Q275" s="140"/>
      <c r="R275" s="137"/>
      <c r="S275" s="137"/>
      <c r="T275" s="137"/>
      <c r="U275" s="137"/>
      <c r="V275" s="137"/>
      <c r="W275" s="137"/>
      <c r="X275" s="137"/>
      <c r="Y275" s="137"/>
      <c r="Z275" s="137"/>
      <c r="AA275" s="137"/>
      <c r="AB275" s="137"/>
      <c r="AC275" s="137"/>
      <c r="AD275" s="137"/>
      <c r="AE275" s="137"/>
      <c r="AF275" s="137"/>
      <c r="AG275" s="137"/>
      <c r="AH275" s="137"/>
      <c r="AI275" s="137"/>
      <c r="AJ275" s="137"/>
      <c r="AK275" s="137"/>
      <c r="AL275" s="137"/>
      <c r="AM275" s="137"/>
      <c r="AN275" s="137"/>
      <c r="AO275" s="137"/>
      <c r="AP275" s="137"/>
      <c r="AQ275" s="137"/>
      <c r="AR275" s="137"/>
      <c r="AS275" s="137"/>
    </row>
    <row r="276" ht="18.0" customHeight="1">
      <c r="A276" s="137"/>
      <c r="B276" s="137"/>
      <c r="C276" s="137"/>
      <c r="D276" s="137"/>
      <c r="E276" s="137"/>
      <c r="F276" s="137"/>
      <c r="G276" s="137"/>
      <c r="H276" s="139"/>
      <c r="I276" s="137"/>
      <c r="J276" s="137"/>
      <c r="K276" s="137"/>
      <c r="L276" s="137"/>
      <c r="M276" s="137"/>
      <c r="N276" s="137"/>
      <c r="O276" s="137"/>
      <c r="P276" s="137"/>
      <c r="Q276" s="140"/>
      <c r="R276" s="137"/>
      <c r="S276" s="137"/>
      <c r="T276" s="137"/>
      <c r="U276" s="137"/>
      <c r="V276" s="137"/>
      <c r="W276" s="137"/>
      <c r="X276" s="137"/>
      <c r="Y276" s="137"/>
      <c r="Z276" s="137"/>
      <c r="AA276" s="137"/>
      <c r="AB276" s="137"/>
      <c r="AC276" s="137"/>
      <c r="AD276" s="137"/>
      <c r="AE276" s="137"/>
      <c r="AF276" s="137"/>
      <c r="AG276" s="137"/>
      <c r="AH276" s="137"/>
      <c r="AI276" s="137"/>
      <c r="AJ276" s="137"/>
      <c r="AK276" s="137"/>
      <c r="AL276" s="137"/>
      <c r="AM276" s="137"/>
      <c r="AN276" s="137"/>
      <c r="AO276" s="137"/>
      <c r="AP276" s="137"/>
      <c r="AQ276" s="137"/>
      <c r="AR276" s="137"/>
      <c r="AS276" s="137"/>
    </row>
    <row r="277" ht="18.0" customHeight="1">
      <c r="A277" s="137"/>
      <c r="B277" s="137"/>
      <c r="C277" s="137"/>
      <c r="D277" s="137"/>
      <c r="E277" s="137"/>
      <c r="F277" s="137"/>
      <c r="G277" s="137"/>
      <c r="H277" s="139"/>
      <c r="I277" s="137"/>
      <c r="J277" s="137"/>
      <c r="K277" s="137"/>
      <c r="L277" s="137"/>
      <c r="M277" s="137"/>
      <c r="N277" s="137"/>
      <c r="O277" s="137"/>
      <c r="P277" s="137"/>
      <c r="Q277" s="140"/>
      <c r="R277" s="137"/>
      <c r="S277" s="137"/>
      <c r="T277" s="137"/>
      <c r="U277" s="137"/>
      <c r="V277" s="137"/>
      <c r="W277" s="137"/>
      <c r="X277" s="137"/>
      <c r="Y277" s="137"/>
      <c r="Z277" s="137"/>
      <c r="AA277" s="137"/>
      <c r="AB277" s="137"/>
      <c r="AC277" s="137"/>
      <c r="AD277" s="137"/>
      <c r="AE277" s="137"/>
      <c r="AF277" s="137"/>
      <c r="AG277" s="137"/>
      <c r="AH277" s="137"/>
      <c r="AI277" s="137"/>
      <c r="AJ277" s="137"/>
      <c r="AK277" s="137"/>
      <c r="AL277" s="137"/>
      <c r="AM277" s="137"/>
      <c r="AN277" s="137"/>
      <c r="AO277" s="137"/>
      <c r="AP277" s="137"/>
      <c r="AQ277" s="137"/>
      <c r="AR277" s="137"/>
      <c r="AS277" s="137"/>
    </row>
    <row r="278" ht="18.0" customHeight="1">
      <c r="A278" s="137"/>
      <c r="B278" s="137"/>
      <c r="C278" s="137"/>
      <c r="D278" s="137"/>
      <c r="E278" s="137"/>
      <c r="F278" s="137"/>
      <c r="G278" s="137"/>
      <c r="H278" s="139"/>
      <c r="I278" s="137"/>
      <c r="J278" s="137"/>
      <c r="K278" s="137"/>
      <c r="L278" s="137"/>
      <c r="M278" s="137"/>
      <c r="N278" s="137"/>
      <c r="O278" s="137"/>
      <c r="P278" s="137"/>
      <c r="Q278" s="140"/>
      <c r="R278" s="137"/>
      <c r="S278" s="137"/>
      <c r="T278" s="137"/>
      <c r="U278" s="137"/>
      <c r="V278" s="137"/>
      <c r="W278" s="137"/>
      <c r="X278" s="137"/>
      <c r="Y278" s="137"/>
      <c r="Z278" s="137"/>
      <c r="AA278" s="137"/>
      <c r="AB278" s="137"/>
      <c r="AC278" s="137"/>
      <c r="AD278" s="137"/>
      <c r="AE278" s="137"/>
      <c r="AF278" s="137"/>
      <c r="AG278" s="137"/>
      <c r="AH278" s="137"/>
      <c r="AI278" s="137"/>
      <c r="AJ278" s="137"/>
      <c r="AK278" s="137"/>
      <c r="AL278" s="137"/>
      <c r="AM278" s="137"/>
      <c r="AN278" s="137"/>
      <c r="AO278" s="137"/>
      <c r="AP278" s="137"/>
      <c r="AQ278" s="137"/>
      <c r="AR278" s="137"/>
      <c r="AS278" s="137"/>
    </row>
    <row r="279" ht="18.0" customHeight="1">
      <c r="A279" s="137"/>
      <c r="B279" s="137"/>
      <c r="C279" s="137"/>
      <c r="D279" s="137"/>
      <c r="E279" s="137"/>
      <c r="F279" s="137"/>
      <c r="G279" s="137"/>
      <c r="H279" s="139"/>
      <c r="I279" s="137"/>
      <c r="J279" s="137"/>
      <c r="K279" s="137"/>
      <c r="L279" s="137"/>
      <c r="M279" s="137"/>
      <c r="N279" s="137"/>
      <c r="O279" s="137"/>
      <c r="P279" s="137"/>
      <c r="Q279" s="140"/>
      <c r="R279" s="137"/>
      <c r="S279" s="137"/>
      <c r="T279" s="137"/>
      <c r="U279" s="137"/>
      <c r="V279" s="137"/>
      <c r="W279" s="137"/>
      <c r="X279" s="137"/>
      <c r="Y279" s="137"/>
      <c r="Z279" s="137"/>
      <c r="AA279" s="137"/>
      <c r="AB279" s="137"/>
      <c r="AC279" s="137"/>
      <c r="AD279" s="137"/>
      <c r="AE279" s="137"/>
      <c r="AF279" s="137"/>
      <c r="AG279" s="137"/>
      <c r="AH279" s="137"/>
      <c r="AI279" s="137"/>
      <c r="AJ279" s="137"/>
      <c r="AK279" s="137"/>
      <c r="AL279" s="137"/>
      <c r="AM279" s="137"/>
      <c r="AN279" s="137"/>
      <c r="AO279" s="137"/>
      <c r="AP279" s="137"/>
      <c r="AQ279" s="137"/>
      <c r="AR279" s="137"/>
      <c r="AS279" s="137"/>
    </row>
    <row r="280" ht="18.0" customHeight="1">
      <c r="A280" s="137"/>
      <c r="B280" s="137"/>
      <c r="C280" s="137"/>
      <c r="D280" s="137"/>
      <c r="E280" s="137"/>
      <c r="F280" s="137"/>
      <c r="G280" s="137"/>
      <c r="H280" s="139"/>
      <c r="I280" s="137"/>
      <c r="J280" s="137"/>
      <c r="K280" s="137"/>
      <c r="L280" s="137"/>
      <c r="M280" s="137"/>
      <c r="N280" s="137"/>
      <c r="O280" s="137"/>
      <c r="P280" s="137"/>
      <c r="Q280" s="140"/>
      <c r="R280" s="137"/>
      <c r="S280" s="137"/>
      <c r="T280" s="137"/>
      <c r="U280" s="137"/>
      <c r="V280" s="137"/>
      <c r="W280" s="137"/>
      <c r="X280" s="137"/>
      <c r="Y280" s="137"/>
      <c r="Z280" s="137"/>
      <c r="AA280" s="137"/>
      <c r="AB280" s="137"/>
      <c r="AC280" s="137"/>
      <c r="AD280" s="137"/>
      <c r="AE280" s="137"/>
      <c r="AF280" s="137"/>
      <c r="AG280" s="137"/>
      <c r="AH280" s="137"/>
      <c r="AI280" s="137"/>
      <c r="AJ280" s="137"/>
      <c r="AK280" s="137"/>
      <c r="AL280" s="137"/>
      <c r="AM280" s="137"/>
      <c r="AN280" s="137"/>
      <c r="AO280" s="137"/>
      <c r="AP280" s="137"/>
      <c r="AQ280" s="137"/>
      <c r="AR280" s="137"/>
      <c r="AS280" s="137"/>
    </row>
    <row r="281" ht="18.0" customHeight="1">
      <c r="A281" s="137"/>
      <c r="B281" s="137"/>
      <c r="C281" s="137"/>
      <c r="D281" s="137"/>
      <c r="E281" s="137"/>
      <c r="F281" s="137"/>
      <c r="G281" s="137"/>
      <c r="H281" s="139"/>
      <c r="I281" s="137"/>
      <c r="J281" s="137"/>
      <c r="K281" s="137"/>
      <c r="L281" s="137"/>
      <c r="M281" s="137"/>
      <c r="N281" s="137"/>
      <c r="O281" s="137"/>
      <c r="P281" s="137"/>
      <c r="Q281" s="140"/>
      <c r="R281" s="137"/>
      <c r="S281" s="137"/>
      <c r="T281" s="137"/>
      <c r="U281" s="137"/>
      <c r="V281" s="137"/>
      <c r="W281" s="137"/>
      <c r="X281" s="137"/>
      <c r="Y281" s="137"/>
      <c r="Z281" s="137"/>
      <c r="AA281" s="137"/>
      <c r="AB281" s="137"/>
      <c r="AC281" s="137"/>
      <c r="AD281" s="137"/>
      <c r="AE281" s="137"/>
      <c r="AF281" s="137"/>
      <c r="AG281" s="137"/>
      <c r="AH281" s="137"/>
      <c r="AI281" s="137"/>
      <c r="AJ281" s="137"/>
      <c r="AK281" s="137"/>
      <c r="AL281" s="137"/>
      <c r="AM281" s="137"/>
      <c r="AN281" s="137"/>
      <c r="AO281" s="137"/>
      <c r="AP281" s="137"/>
      <c r="AQ281" s="137"/>
      <c r="AR281" s="137"/>
      <c r="AS281" s="137"/>
    </row>
    <row r="282" ht="18.0" customHeight="1">
      <c r="A282" s="137"/>
      <c r="B282" s="137"/>
      <c r="C282" s="137"/>
      <c r="D282" s="137"/>
      <c r="E282" s="137"/>
      <c r="F282" s="137"/>
      <c r="G282" s="137"/>
      <c r="H282" s="139"/>
      <c r="I282" s="137"/>
      <c r="J282" s="137"/>
      <c r="K282" s="137"/>
      <c r="L282" s="137"/>
      <c r="M282" s="137"/>
      <c r="N282" s="137"/>
      <c r="O282" s="137"/>
      <c r="P282" s="137"/>
      <c r="Q282" s="140"/>
      <c r="R282" s="137"/>
      <c r="S282" s="137"/>
      <c r="T282" s="137"/>
      <c r="U282" s="137"/>
      <c r="V282" s="137"/>
      <c r="W282" s="137"/>
      <c r="X282" s="137"/>
      <c r="Y282" s="137"/>
      <c r="Z282" s="137"/>
      <c r="AA282" s="137"/>
      <c r="AB282" s="137"/>
      <c r="AC282" s="137"/>
      <c r="AD282" s="137"/>
      <c r="AE282" s="137"/>
      <c r="AF282" s="137"/>
      <c r="AG282" s="137"/>
      <c r="AH282" s="137"/>
      <c r="AI282" s="137"/>
      <c r="AJ282" s="137"/>
      <c r="AK282" s="137"/>
      <c r="AL282" s="137"/>
      <c r="AM282" s="137"/>
      <c r="AN282" s="137"/>
      <c r="AO282" s="137"/>
      <c r="AP282" s="137"/>
      <c r="AQ282" s="137"/>
      <c r="AR282" s="137"/>
      <c r="AS282" s="137"/>
    </row>
    <row r="283" ht="18.0" customHeight="1">
      <c r="A283" s="137"/>
      <c r="B283" s="137"/>
      <c r="C283" s="137"/>
      <c r="D283" s="137"/>
      <c r="E283" s="137"/>
      <c r="F283" s="137"/>
      <c r="G283" s="137"/>
      <c r="H283" s="139"/>
      <c r="I283" s="137"/>
      <c r="J283" s="137"/>
      <c r="K283" s="137"/>
      <c r="L283" s="137"/>
      <c r="M283" s="137"/>
      <c r="N283" s="137"/>
      <c r="O283" s="137"/>
      <c r="P283" s="137"/>
      <c r="Q283" s="140"/>
      <c r="R283" s="137"/>
      <c r="S283" s="137"/>
      <c r="T283" s="137"/>
      <c r="U283" s="137"/>
      <c r="V283" s="137"/>
      <c r="W283" s="137"/>
      <c r="X283" s="137"/>
      <c r="Y283" s="137"/>
      <c r="Z283" s="137"/>
      <c r="AA283" s="137"/>
      <c r="AB283" s="137"/>
      <c r="AC283" s="137"/>
      <c r="AD283" s="137"/>
      <c r="AE283" s="137"/>
      <c r="AF283" s="137"/>
      <c r="AG283" s="137"/>
      <c r="AH283" s="137"/>
      <c r="AI283" s="137"/>
      <c r="AJ283" s="137"/>
      <c r="AK283" s="137"/>
      <c r="AL283" s="137"/>
      <c r="AM283" s="137"/>
      <c r="AN283" s="137"/>
      <c r="AO283" s="137"/>
      <c r="AP283" s="137"/>
      <c r="AQ283" s="137"/>
      <c r="AR283" s="137"/>
      <c r="AS283" s="137"/>
    </row>
    <row r="284" ht="18.0" customHeight="1">
      <c r="A284" s="137"/>
      <c r="B284" s="137"/>
      <c r="C284" s="137"/>
      <c r="D284" s="137"/>
      <c r="E284" s="137"/>
      <c r="F284" s="137"/>
      <c r="G284" s="137"/>
      <c r="H284" s="139"/>
      <c r="I284" s="137"/>
      <c r="J284" s="137"/>
      <c r="K284" s="137"/>
      <c r="L284" s="137"/>
      <c r="M284" s="137"/>
      <c r="N284" s="137"/>
      <c r="O284" s="137"/>
      <c r="P284" s="137"/>
      <c r="Q284" s="140"/>
      <c r="R284" s="137"/>
      <c r="S284" s="137"/>
      <c r="T284" s="137"/>
      <c r="U284" s="137"/>
      <c r="V284" s="137"/>
      <c r="W284" s="137"/>
      <c r="X284" s="137"/>
      <c r="Y284" s="137"/>
      <c r="Z284" s="137"/>
      <c r="AA284" s="137"/>
      <c r="AB284" s="137"/>
      <c r="AC284" s="137"/>
      <c r="AD284" s="137"/>
      <c r="AE284" s="137"/>
      <c r="AF284" s="137"/>
      <c r="AG284" s="137"/>
      <c r="AH284" s="137"/>
      <c r="AI284" s="137"/>
      <c r="AJ284" s="137"/>
      <c r="AK284" s="137"/>
      <c r="AL284" s="137"/>
      <c r="AM284" s="137"/>
      <c r="AN284" s="137"/>
      <c r="AO284" s="137"/>
      <c r="AP284" s="137"/>
      <c r="AQ284" s="137"/>
      <c r="AR284" s="137"/>
      <c r="AS284" s="137"/>
    </row>
    <row r="285" ht="18.0" customHeight="1">
      <c r="A285" s="137"/>
      <c r="B285" s="137"/>
      <c r="C285" s="137"/>
      <c r="D285" s="137"/>
      <c r="E285" s="137"/>
      <c r="F285" s="137"/>
      <c r="G285" s="137"/>
      <c r="H285" s="139"/>
      <c r="I285" s="137"/>
      <c r="J285" s="137"/>
      <c r="K285" s="137"/>
      <c r="L285" s="137"/>
      <c r="M285" s="137"/>
      <c r="N285" s="137"/>
      <c r="O285" s="137"/>
      <c r="P285" s="137"/>
      <c r="Q285" s="140"/>
      <c r="R285" s="137"/>
      <c r="S285" s="137"/>
      <c r="T285" s="137"/>
      <c r="U285" s="137"/>
      <c r="V285" s="137"/>
      <c r="W285" s="137"/>
      <c r="X285" s="137"/>
      <c r="Y285" s="137"/>
      <c r="Z285" s="137"/>
      <c r="AA285" s="137"/>
      <c r="AB285" s="137"/>
      <c r="AC285" s="137"/>
      <c r="AD285" s="137"/>
      <c r="AE285" s="137"/>
      <c r="AF285" s="137"/>
      <c r="AG285" s="137"/>
      <c r="AH285" s="137"/>
      <c r="AI285" s="137"/>
      <c r="AJ285" s="137"/>
      <c r="AK285" s="137"/>
      <c r="AL285" s="137"/>
      <c r="AM285" s="137"/>
      <c r="AN285" s="137"/>
      <c r="AO285" s="137"/>
      <c r="AP285" s="137"/>
      <c r="AQ285" s="137"/>
      <c r="AR285" s="137"/>
      <c r="AS285" s="137"/>
    </row>
    <row r="286" ht="18.0" customHeight="1">
      <c r="A286" s="137"/>
      <c r="B286" s="137"/>
      <c r="C286" s="137"/>
      <c r="D286" s="137"/>
      <c r="E286" s="137"/>
      <c r="F286" s="137"/>
      <c r="G286" s="137"/>
      <c r="H286" s="139"/>
      <c r="I286" s="137"/>
      <c r="J286" s="137"/>
      <c r="K286" s="137"/>
      <c r="L286" s="137"/>
      <c r="M286" s="137"/>
      <c r="N286" s="137"/>
      <c r="O286" s="137"/>
      <c r="P286" s="137"/>
      <c r="Q286" s="140"/>
      <c r="R286" s="137"/>
      <c r="S286" s="137"/>
      <c r="T286" s="137"/>
      <c r="U286" s="137"/>
      <c r="V286" s="137"/>
      <c r="W286" s="137"/>
      <c r="X286" s="137"/>
      <c r="Y286" s="137"/>
      <c r="Z286" s="137"/>
      <c r="AA286" s="137"/>
      <c r="AB286" s="137"/>
      <c r="AC286" s="137"/>
      <c r="AD286" s="137"/>
      <c r="AE286" s="137"/>
      <c r="AF286" s="137"/>
      <c r="AG286" s="137"/>
      <c r="AH286" s="137"/>
      <c r="AI286" s="137"/>
      <c r="AJ286" s="137"/>
      <c r="AK286" s="137"/>
      <c r="AL286" s="137"/>
      <c r="AM286" s="137"/>
      <c r="AN286" s="137"/>
      <c r="AO286" s="137"/>
      <c r="AP286" s="137"/>
      <c r="AQ286" s="137"/>
      <c r="AR286" s="137"/>
      <c r="AS286" s="137"/>
    </row>
    <row r="287" ht="18.0" customHeight="1">
      <c r="A287" s="137"/>
      <c r="B287" s="137"/>
      <c r="C287" s="137"/>
      <c r="D287" s="137"/>
      <c r="E287" s="137"/>
      <c r="F287" s="137"/>
      <c r="G287" s="137"/>
      <c r="H287" s="139"/>
      <c r="I287" s="137"/>
      <c r="J287" s="137"/>
      <c r="K287" s="137"/>
      <c r="L287" s="137"/>
      <c r="M287" s="137"/>
      <c r="N287" s="137"/>
      <c r="O287" s="137"/>
      <c r="P287" s="137"/>
      <c r="Q287" s="140"/>
      <c r="R287" s="137"/>
      <c r="S287" s="137"/>
      <c r="T287" s="137"/>
      <c r="U287" s="137"/>
      <c r="V287" s="137"/>
      <c r="W287" s="137"/>
      <c r="X287" s="137"/>
      <c r="Y287" s="137"/>
      <c r="Z287" s="137"/>
      <c r="AA287" s="137"/>
      <c r="AB287" s="137"/>
      <c r="AC287" s="137"/>
      <c r="AD287" s="137"/>
      <c r="AE287" s="137"/>
      <c r="AF287" s="137"/>
      <c r="AG287" s="137"/>
      <c r="AH287" s="137"/>
      <c r="AI287" s="137"/>
      <c r="AJ287" s="137"/>
      <c r="AK287" s="137"/>
      <c r="AL287" s="137"/>
      <c r="AM287" s="137"/>
      <c r="AN287" s="137"/>
      <c r="AO287" s="137"/>
      <c r="AP287" s="137"/>
      <c r="AQ287" s="137"/>
      <c r="AR287" s="137"/>
      <c r="AS287" s="137"/>
    </row>
    <row r="288" ht="18.0" customHeight="1">
      <c r="A288" s="137"/>
      <c r="B288" s="137"/>
      <c r="C288" s="137"/>
      <c r="D288" s="137"/>
      <c r="E288" s="137"/>
      <c r="F288" s="137"/>
      <c r="G288" s="137"/>
      <c r="H288" s="139"/>
      <c r="I288" s="137"/>
      <c r="J288" s="137"/>
      <c r="K288" s="137"/>
      <c r="L288" s="137"/>
      <c r="M288" s="137"/>
      <c r="N288" s="137"/>
      <c r="O288" s="137"/>
      <c r="P288" s="137"/>
      <c r="Q288" s="140"/>
      <c r="R288" s="137"/>
      <c r="S288" s="137"/>
      <c r="T288" s="137"/>
      <c r="U288" s="137"/>
      <c r="V288" s="137"/>
      <c r="W288" s="137"/>
      <c r="X288" s="137"/>
      <c r="Y288" s="137"/>
      <c r="Z288" s="137"/>
      <c r="AA288" s="137"/>
      <c r="AB288" s="137"/>
      <c r="AC288" s="137"/>
      <c r="AD288" s="137"/>
      <c r="AE288" s="137"/>
      <c r="AF288" s="137"/>
      <c r="AG288" s="137"/>
      <c r="AH288" s="137"/>
      <c r="AI288" s="137"/>
      <c r="AJ288" s="137"/>
      <c r="AK288" s="137"/>
      <c r="AL288" s="137"/>
      <c r="AM288" s="137"/>
      <c r="AN288" s="137"/>
      <c r="AO288" s="137"/>
      <c r="AP288" s="137"/>
      <c r="AQ288" s="137"/>
      <c r="AR288" s="137"/>
      <c r="AS288" s="137"/>
    </row>
    <row r="289" ht="18.0" customHeight="1">
      <c r="A289" s="137"/>
      <c r="B289" s="137"/>
      <c r="C289" s="137"/>
      <c r="D289" s="137"/>
      <c r="E289" s="137"/>
      <c r="F289" s="137"/>
      <c r="G289" s="137"/>
      <c r="H289" s="139"/>
      <c r="I289" s="137"/>
      <c r="J289" s="137"/>
      <c r="K289" s="137"/>
      <c r="L289" s="137"/>
      <c r="M289" s="137"/>
      <c r="N289" s="137"/>
      <c r="O289" s="137"/>
      <c r="P289" s="137"/>
      <c r="Q289" s="140"/>
      <c r="R289" s="137"/>
      <c r="S289" s="137"/>
      <c r="T289" s="137"/>
      <c r="U289" s="137"/>
      <c r="V289" s="137"/>
      <c r="W289" s="137"/>
      <c r="X289" s="137"/>
      <c r="Y289" s="137"/>
      <c r="Z289" s="137"/>
      <c r="AA289" s="137"/>
      <c r="AB289" s="137"/>
      <c r="AC289" s="137"/>
      <c r="AD289" s="137"/>
      <c r="AE289" s="137"/>
      <c r="AF289" s="137"/>
      <c r="AG289" s="137"/>
      <c r="AH289" s="137"/>
      <c r="AI289" s="137"/>
      <c r="AJ289" s="137"/>
      <c r="AK289" s="137"/>
      <c r="AL289" s="137"/>
      <c r="AM289" s="137"/>
      <c r="AN289" s="137"/>
      <c r="AO289" s="137"/>
      <c r="AP289" s="137"/>
      <c r="AQ289" s="137"/>
      <c r="AR289" s="137"/>
      <c r="AS289" s="137"/>
    </row>
    <row r="290" ht="18.0" customHeight="1">
      <c r="A290" s="137"/>
      <c r="B290" s="137"/>
      <c r="C290" s="137"/>
      <c r="D290" s="137"/>
      <c r="E290" s="137"/>
      <c r="F290" s="137"/>
      <c r="G290" s="137"/>
      <c r="H290" s="139"/>
      <c r="I290" s="137"/>
      <c r="J290" s="137"/>
      <c r="K290" s="137"/>
      <c r="L290" s="137"/>
      <c r="M290" s="137"/>
      <c r="N290" s="137"/>
      <c r="O290" s="137"/>
      <c r="P290" s="137"/>
      <c r="Q290" s="140"/>
      <c r="R290" s="137"/>
      <c r="S290" s="137"/>
      <c r="T290" s="137"/>
      <c r="U290" s="137"/>
      <c r="V290" s="137"/>
      <c r="W290" s="137"/>
      <c r="X290" s="137"/>
      <c r="Y290" s="137"/>
      <c r="Z290" s="137"/>
      <c r="AA290" s="137"/>
      <c r="AB290" s="137"/>
      <c r="AC290" s="137"/>
      <c r="AD290" s="137"/>
      <c r="AE290" s="137"/>
      <c r="AF290" s="137"/>
      <c r="AG290" s="137"/>
      <c r="AH290" s="137"/>
      <c r="AI290" s="137"/>
      <c r="AJ290" s="137"/>
      <c r="AK290" s="137"/>
      <c r="AL290" s="137"/>
      <c r="AM290" s="137"/>
      <c r="AN290" s="137"/>
      <c r="AO290" s="137"/>
      <c r="AP290" s="137"/>
      <c r="AQ290" s="137"/>
      <c r="AR290" s="137"/>
      <c r="AS290" s="137"/>
    </row>
    <row r="291" ht="18.0" customHeight="1">
      <c r="A291" s="137"/>
      <c r="B291" s="137"/>
      <c r="C291" s="137"/>
      <c r="D291" s="137"/>
      <c r="E291" s="137"/>
      <c r="F291" s="137"/>
      <c r="G291" s="137"/>
      <c r="H291" s="139"/>
      <c r="I291" s="137"/>
      <c r="J291" s="137"/>
      <c r="K291" s="137"/>
      <c r="L291" s="137"/>
      <c r="M291" s="137"/>
      <c r="N291" s="137"/>
      <c r="O291" s="137"/>
      <c r="P291" s="137"/>
      <c r="Q291" s="140"/>
      <c r="R291" s="137"/>
      <c r="S291" s="137"/>
      <c r="T291" s="137"/>
      <c r="U291" s="137"/>
      <c r="V291" s="137"/>
      <c r="W291" s="137"/>
      <c r="X291" s="137"/>
      <c r="Y291" s="137"/>
      <c r="Z291" s="137"/>
      <c r="AA291" s="137"/>
      <c r="AB291" s="137"/>
      <c r="AC291" s="137"/>
      <c r="AD291" s="137"/>
      <c r="AE291" s="137"/>
      <c r="AF291" s="137"/>
      <c r="AG291" s="137"/>
      <c r="AH291" s="137"/>
      <c r="AI291" s="137"/>
      <c r="AJ291" s="137"/>
      <c r="AK291" s="137"/>
      <c r="AL291" s="137"/>
      <c r="AM291" s="137"/>
      <c r="AN291" s="137"/>
      <c r="AO291" s="137"/>
      <c r="AP291" s="137"/>
      <c r="AQ291" s="137"/>
      <c r="AR291" s="137"/>
      <c r="AS291" s="137"/>
    </row>
    <row r="292" ht="18.0" customHeight="1">
      <c r="A292" s="137"/>
      <c r="B292" s="137"/>
      <c r="C292" s="137"/>
      <c r="D292" s="137"/>
      <c r="E292" s="137"/>
      <c r="F292" s="137"/>
      <c r="G292" s="137"/>
      <c r="H292" s="139"/>
      <c r="I292" s="137"/>
      <c r="J292" s="137"/>
      <c r="K292" s="137"/>
      <c r="L292" s="137"/>
      <c r="M292" s="137"/>
      <c r="N292" s="137"/>
      <c r="O292" s="137"/>
      <c r="P292" s="137"/>
      <c r="Q292" s="140"/>
      <c r="R292" s="137"/>
      <c r="S292" s="137"/>
      <c r="T292" s="137"/>
      <c r="U292" s="137"/>
      <c r="V292" s="137"/>
      <c r="W292" s="137"/>
      <c r="X292" s="137"/>
      <c r="Y292" s="137"/>
      <c r="Z292" s="137"/>
      <c r="AA292" s="137"/>
      <c r="AB292" s="137"/>
      <c r="AC292" s="137"/>
      <c r="AD292" s="137"/>
      <c r="AE292" s="137"/>
      <c r="AF292" s="137"/>
      <c r="AG292" s="137"/>
      <c r="AH292" s="137"/>
      <c r="AI292" s="137"/>
      <c r="AJ292" s="137"/>
      <c r="AK292" s="137"/>
      <c r="AL292" s="137"/>
      <c r="AM292" s="137"/>
      <c r="AN292" s="137"/>
      <c r="AO292" s="137"/>
      <c r="AP292" s="137"/>
      <c r="AQ292" s="137"/>
      <c r="AR292" s="137"/>
      <c r="AS292" s="137"/>
    </row>
    <row r="293" ht="18.0" customHeight="1">
      <c r="A293" s="137"/>
      <c r="B293" s="137"/>
      <c r="C293" s="137"/>
      <c r="D293" s="137"/>
      <c r="E293" s="137"/>
      <c r="F293" s="137"/>
      <c r="G293" s="137"/>
      <c r="H293" s="139"/>
      <c r="I293" s="137"/>
      <c r="J293" s="137"/>
      <c r="K293" s="137"/>
      <c r="L293" s="137"/>
      <c r="M293" s="137"/>
      <c r="N293" s="137"/>
      <c r="O293" s="137"/>
      <c r="P293" s="137"/>
      <c r="Q293" s="140"/>
      <c r="R293" s="137"/>
      <c r="S293" s="137"/>
      <c r="T293" s="137"/>
      <c r="U293" s="137"/>
      <c r="V293" s="137"/>
      <c r="W293" s="137"/>
      <c r="X293" s="137"/>
      <c r="Y293" s="137"/>
      <c r="Z293" s="137"/>
      <c r="AA293" s="137"/>
      <c r="AB293" s="137"/>
      <c r="AC293" s="137"/>
      <c r="AD293" s="137"/>
      <c r="AE293" s="137"/>
      <c r="AF293" s="137"/>
      <c r="AG293" s="137"/>
      <c r="AH293" s="137"/>
      <c r="AI293" s="137"/>
      <c r="AJ293" s="137"/>
      <c r="AK293" s="137"/>
      <c r="AL293" s="137"/>
      <c r="AM293" s="137"/>
      <c r="AN293" s="137"/>
      <c r="AO293" s="137"/>
      <c r="AP293" s="137"/>
      <c r="AQ293" s="137"/>
      <c r="AR293" s="137"/>
      <c r="AS293" s="137"/>
    </row>
    <row r="294" ht="18.0" customHeight="1">
      <c r="A294" s="137"/>
      <c r="B294" s="137"/>
      <c r="C294" s="137"/>
      <c r="D294" s="137"/>
      <c r="E294" s="137"/>
      <c r="F294" s="137"/>
      <c r="G294" s="137"/>
      <c r="H294" s="139"/>
      <c r="I294" s="137"/>
      <c r="J294" s="137"/>
      <c r="K294" s="137"/>
      <c r="L294" s="137"/>
      <c r="M294" s="137"/>
      <c r="N294" s="137"/>
      <c r="O294" s="137"/>
      <c r="P294" s="137"/>
      <c r="Q294" s="140"/>
      <c r="R294" s="137"/>
      <c r="S294" s="137"/>
      <c r="T294" s="137"/>
      <c r="U294" s="137"/>
      <c r="V294" s="137"/>
      <c r="W294" s="137"/>
      <c r="X294" s="137"/>
      <c r="Y294" s="137"/>
      <c r="Z294" s="137"/>
      <c r="AA294" s="137"/>
      <c r="AB294" s="137"/>
      <c r="AC294" s="137"/>
      <c r="AD294" s="137"/>
      <c r="AE294" s="137"/>
      <c r="AF294" s="137"/>
      <c r="AG294" s="137"/>
      <c r="AH294" s="137"/>
      <c r="AI294" s="137"/>
      <c r="AJ294" s="137"/>
      <c r="AK294" s="137"/>
      <c r="AL294" s="137"/>
      <c r="AM294" s="137"/>
      <c r="AN294" s="137"/>
      <c r="AO294" s="137"/>
      <c r="AP294" s="137"/>
      <c r="AQ294" s="137"/>
      <c r="AR294" s="137"/>
      <c r="AS294" s="137"/>
    </row>
    <row r="295" ht="18.0" customHeight="1">
      <c r="A295" s="137"/>
      <c r="B295" s="137"/>
      <c r="C295" s="137"/>
      <c r="D295" s="137"/>
      <c r="E295" s="137"/>
      <c r="F295" s="137"/>
      <c r="G295" s="137"/>
      <c r="H295" s="139"/>
      <c r="I295" s="137"/>
      <c r="J295" s="137"/>
      <c r="K295" s="137"/>
      <c r="L295" s="137"/>
      <c r="M295" s="137"/>
      <c r="N295" s="137"/>
      <c r="O295" s="137"/>
      <c r="P295" s="137"/>
      <c r="Q295" s="140"/>
      <c r="R295" s="137"/>
      <c r="S295" s="137"/>
      <c r="T295" s="137"/>
      <c r="U295" s="137"/>
      <c r="V295" s="137"/>
      <c r="W295" s="137"/>
      <c r="X295" s="137"/>
      <c r="Y295" s="137"/>
      <c r="Z295" s="137"/>
      <c r="AA295" s="137"/>
      <c r="AB295" s="137"/>
      <c r="AC295" s="137"/>
      <c r="AD295" s="137"/>
      <c r="AE295" s="137"/>
      <c r="AF295" s="137"/>
      <c r="AG295" s="137"/>
      <c r="AH295" s="137"/>
      <c r="AI295" s="137"/>
      <c r="AJ295" s="137"/>
      <c r="AK295" s="137"/>
      <c r="AL295" s="137"/>
      <c r="AM295" s="137"/>
      <c r="AN295" s="137"/>
      <c r="AO295" s="137"/>
      <c r="AP295" s="137"/>
      <c r="AQ295" s="137"/>
      <c r="AR295" s="137"/>
      <c r="AS295" s="137"/>
    </row>
    <row r="296" ht="18.0" customHeight="1">
      <c r="A296" s="137"/>
      <c r="B296" s="137"/>
      <c r="C296" s="137"/>
      <c r="D296" s="137"/>
      <c r="E296" s="137"/>
      <c r="F296" s="137"/>
      <c r="G296" s="137"/>
      <c r="H296" s="139"/>
      <c r="I296" s="137"/>
      <c r="J296" s="137"/>
      <c r="K296" s="137"/>
      <c r="L296" s="137"/>
      <c r="M296" s="137"/>
      <c r="N296" s="137"/>
      <c r="O296" s="137"/>
      <c r="P296" s="137"/>
      <c r="Q296" s="140"/>
      <c r="R296" s="137"/>
      <c r="S296" s="137"/>
      <c r="T296" s="137"/>
      <c r="U296" s="137"/>
      <c r="V296" s="137"/>
      <c r="W296" s="137"/>
      <c r="X296" s="137"/>
      <c r="Y296" s="137"/>
      <c r="Z296" s="137"/>
      <c r="AA296" s="137"/>
      <c r="AB296" s="137"/>
      <c r="AC296" s="137"/>
      <c r="AD296" s="137"/>
      <c r="AE296" s="137"/>
      <c r="AF296" s="137"/>
      <c r="AG296" s="137"/>
      <c r="AH296" s="137"/>
      <c r="AI296" s="137"/>
      <c r="AJ296" s="137"/>
      <c r="AK296" s="137"/>
      <c r="AL296" s="137"/>
      <c r="AM296" s="137"/>
      <c r="AN296" s="137"/>
      <c r="AO296" s="137"/>
      <c r="AP296" s="137"/>
      <c r="AQ296" s="137"/>
      <c r="AR296" s="137"/>
      <c r="AS296" s="137"/>
    </row>
    <row r="297" ht="18.0" customHeight="1">
      <c r="A297" s="137"/>
      <c r="B297" s="137"/>
      <c r="C297" s="137"/>
      <c r="D297" s="137"/>
      <c r="E297" s="137"/>
      <c r="F297" s="137"/>
      <c r="G297" s="137"/>
      <c r="H297" s="139"/>
      <c r="I297" s="137"/>
      <c r="J297" s="137"/>
      <c r="K297" s="137"/>
      <c r="L297" s="137"/>
      <c r="M297" s="137"/>
      <c r="N297" s="137"/>
      <c r="O297" s="137"/>
      <c r="P297" s="137"/>
      <c r="Q297" s="140"/>
      <c r="R297" s="137"/>
      <c r="S297" s="137"/>
      <c r="T297" s="137"/>
      <c r="U297" s="137"/>
      <c r="V297" s="137"/>
      <c r="W297" s="137"/>
      <c r="X297" s="137"/>
      <c r="Y297" s="137"/>
      <c r="Z297" s="137"/>
      <c r="AA297" s="137"/>
      <c r="AB297" s="137"/>
      <c r="AC297" s="137"/>
      <c r="AD297" s="137"/>
      <c r="AE297" s="137"/>
      <c r="AF297" s="137"/>
      <c r="AG297" s="137"/>
      <c r="AH297" s="137"/>
      <c r="AI297" s="137"/>
      <c r="AJ297" s="137"/>
      <c r="AK297" s="137"/>
      <c r="AL297" s="137"/>
      <c r="AM297" s="137"/>
      <c r="AN297" s="137"/>
      <c r="AO297" s="137"/>
      <c r="AP297" s="137"/>
      <c r="AQ297" s="137"/>
      <c r="AR297" s="137"/>
      <c r="AS297" s="137"/>
    </row>
    <row r="298" ht="18.0" customHeight="1">
      <c r="A298" s="137"/>
      <c r="B298" s="137"/>
      <c r="C298" s="137"/>
      <c r="D298" s="137"/>
      <c r="E298" s="137"/>
      <c r="F298" s="137"/>
      <c r="G298" s="137"/>
      <c r="H298" s="139"/>
      <c r="I298" s="137"/>
      <c r="J298" s="137"/>
      <c r="K298" s="137"/>
      <c r="L298" s="137"/>
      <c r="M298" s="137"/>
      <c r="N298" s="137"/>
      <c r="O298" s="137"/>
      <c r="P298" s="137"/>
      <c r="Q298" s="140"/>
      <c r="R298" s="137"/>
      <c r="S298" s="137"/>
      <c r="T298" s="137"/>
      <c r="U298" s="137"/>
      <c r="V298" s="137"/>
      <c r="W298" s="137"/>
      <c r="X298" s="137"/>
      <c r="Y298" s="137"/>
      <c r="Z298" s="137"/>
      <c r="AA298" s="137"/>
      <c r="AB298" s="137"/>
      <c r="AC298" s="137"/>
      <c r="AD298" s="137"/>
      <c r="AE298" s="137"/>
      <c r="AF298" s="137"/>
      <c r="AG298" s="137"/>
      <c r="AH298" s="137"/>
      <c r="AI298" s="137"/>
      <c r="AJ298" s="137"/>
      <c r="AK298" s="137"/>
      <c r="AL298" s="137"/>
      <c r="AM298" s="137"/>
      <c r="AN298" s="137"/>
      <c r="AO298" s="137"/>
      <c r="AP298" s="137"/>
      <c r="AQ298" s="137"/>
      <c r="AR298" s="137"/>
      <c r="AS298" s="137"/>
    </row>
    <row r="299" ht="18.0" customHeight="1">
      <c r="A299" s="137"/>
      <c r="B299" s="137"/>
      <c r="C299" s="137"/>
      <c r="D299" s="137"/>
      <c r="E299" s="137"/>
      <c r="F299" s="137"/>
      <c r="G299" s="137"/>
      <c r="H299" s="139"/>
      <c r="I299" s="137"/>
      <c r="J299" s="137"/>
      <c r="K299" s="137"/>
      <c r="L299" s="137"/>
      <c r="M299" s="137"/>
      <c r="N299" s="137"/>
      <c r="O299" s="137"/>
      <c r="P299" s="137"/>
      <c r="Q299" s="140"/>
      <c r="R299" s="137"/>
      <c r="S299" s="137"/>
      <c r="T299" s="137"/>
      <c r="U299" s="137"/>
      <c r="V299" s="137"/>
      <c r="W299" s="137"/>
      <c r="X299" s="137"/>
      <c r="Y299" s="137"/>
      <c r="Z299" s="137"/>
      <c r="AA299" s="137"/>
      <c r="AB299" s="137"/>
      <c r="AC299" s="137"/>
      <c r="AD299" s="137"/>
      <c r="AE299" s="137"/>
      <c r="AF299" s="137"/>
      <c r="AG299" s="137"/>
      <c r="AH299" s="137"/>
      <c r="AI299" s="137"/>
      <c r="AJ299" s="137"/>
      <c r="AK299" s="137"/>
      <c r="AL299" s="137"/>
      <c r="AM299" s="137"/>
      <c r="AN299" s="137"/>
      <c r="AO299" s="137"/>
      <c r="AP299" s="137"/>
      <c r="AQ299" s="137"/>
      <c r="AR299" s="137"/>
      <c r="AS299" s="137"/>
    </row>
    <row r="300" ht="18.0" customHeight="1">
      <c r="A300" s="137"/>
      <c r="B300" s="137"/>
      <c r="C300" s="137"/>
      <c r="D300" s="137"/>
      <c r="E300" s="137"/>
      <c r="F300" s="137"/>
      <c r="G300" s="137"/>
      <c r="H300" s="139"/>
      <c r="I300" s="137"/>
      <c r="J300" s="137"/>
      <c r="K300" s="137"/>
      <c r="L300" s="137"/>
      <c r="M300" s="137"/>
      <c r="N300" s="137"/>
      <c r="O300" s="137"/>
      <c r="P300" s="137"/>
      <c r="Q300" s="140"/>
      <c r="R300" s="137"/>
      <c r="S300" s="137"/>
      <c r="T300" s="137"/>
      <c r="U300" s="137"/>
      <c r="V300" s="137"/>
      <c r="W300" s="137"/>
      <c r="X300" s="137"/>
      <c r="Y300" s="137"/>
      <c r="Z300" s="137"/>
      <c r="AA300" s="137"/>
      <c r="AB300" s="137"/>
      <c r="AC300" s="137"/>
      <c r="AD300" s="137"/>
      <c r="AE300" s="137"/>
      <c r="AF300" s="137"/>
      <c r="AG300" s="137"/>
      <c r="AH300" s="137"/>
      <c r="AI300" s="137"/>
      <c r="AJ300" s="137"/>
      <c r="AK300" s="137"/>
      <c r="AL300" s="137"/>
      <c r="AM300" s="137"/>
      <c r="AN300" s="137"/>
      <c r="AO300" s="137"/>
      <c r="AP300" s="137"/>
      <c r="AQ300" s="137"/>
      <c r="AR300" s="137"/>
      <c r="AS300" s="137"/>
    </row>
    <row r="301" ht="18.0" customHeight="1">
      <c r="A301" s="137"/>
      <c r="B301" s="137"/>
      <c r="C301" s="137"/>
      <c r="D301" s="137"/>
      <c r="E301" s="137"/>
      <c r="F301" s="137"/>
      <c r="G301" s="137"/>
      <c r="H301" s="139"/>
      <c r="I301" s="137"/>
      <c r="J301" s="137"/>
      <c r="K301" s="137"/>
      <c r="L301" s="137"/>
      <c r="M301" s="137"/>
      <c r="N301" s="137"/>
      <c r="O301" s="137"/>
      <c r="P301" s="137"/>
      <c r="Q301" s="140"/>
      <c r="R301" s="137"/>
      <c r="S301" s="137"/>
      <c r="T301" s="137"/>
      <c r="U301" s="137"/>
      <c r="V301" s="137"/>
      <c r="W301" s="137"/>
      <c r="X301" s="137"/>
      <c r="Y301" s="137"/>
      <c r="Z301" s="137"/>
      <c r="AA301" s="137"/>
      <c r="AB301" s="137"/>
      <c r="AC301" s="137"/>
      <c r="AD301" s="137"/>
      <c r="AE301" s="137"/>
      <c r="AF301" s="137"/>
      <c r="AG301" s="137"/>
      <c r="AH301" s="137"/>
      <c r="AI301" s="137"/>
      <c r="AJ301" s="137"/>
      <c r="AK301" s="137"/>
      <c r="AL301" s="137"/>
      <c r="AM301" s="137"/>
      <c r="AN301" s="137"/>
      <c r="AO301" s="137"/>
      <c r="AP301" s="137"/>
      <c r="AQ301" s="137"/>
      <c r="AR301" s="137"/>
      <c r="AS301" s="137"/>
    </row>
    <row r="302" ht="18.0" customHeight="1">
      <c r="A302" s="137"/>
      <c r="B302" s="137"/>
      <c r="C302" s="137"/>
      <c r="D302" s="137"/>
      <c r="E302" s="137"/>
      <c r="F302" s="137"/>
      <c r="G302" s="137"/>
      <c r="H302" s="139"/>
      <c r="I302" s="137"/>
      <c r="J302" s="137"/>
      <c r="K302" s="137"/>
      <c r="L302" s="137"/>
      <c r="M302" s="137"/>
      <c r="N302" s="137"/>
      <c r="O302" s="137"/>
      <c r="P302" s="137"/>
      <c r="Q302" s="140"/>
      <c r="R302" s="137"/>
      <c r="S302" s="137"/>
      <c r="T302" s="137"/>
      <c r="U302" s="137"/>
      <c r="V302" s="137"/>
      <c r="W302" s="137"/>
      <c r="X302" s="137"/>
      <c r="Y302" s="137"/>
      <c r="Z302" s="137"/>
      <c r="AA302" s="137"/>
      <c r="AB302" s="137"/>
      <c r="AC302" s="137"/>
      <c r="AD302" s="137"/>
      <c r="AE302" s="137"/>
      <c r="AF302" s="137"/>
      <c r="AG302" s="137"/>
      <c r="AH302" s="137"/>
      <c r="AI302" s="137"/>
      <c r="AJ302" s="137"/>
      <c r="AK302" s="137"/>
      <c r="AL302" s="137"/>
      <c r="AM302" s="137"/>
      <c r="AN302" s="137"/>
      <c r="AO302" s="137"/>
      <c r="AP302" s="137"/>
      <c r="AQ302" s="137"/>
      <c r="AR302" s="137"/>
      <c r="AS302" s="137"/>
    </row>
    <row r="303" ht="18.0" customHeight="1">
      <c r="A303" s="137"/>
      <c r="B303" s="137"/>
      <c r="C303" s="137"/>
      <c r="D303" s="137"/>
      <c r="E303" s="137"/>
      <c r="F303" s="137"/>
      <c r="G303" s="137"/>
      <c r="H303" s="139"/>
      <c r="I303" s="137"/>
      <c r="J303" s="137"/>
      <c r="K303" s="137"/>
      <c r="L303" s="137"/>
      <c r="M303" s="137"/>
      <c r="N303" s="137"/>
      <c r="O303" s="137"/>
      <c r="P303" s="137"/>
      <c r="Q303" s="140"/>
      <c r="R303" s="137"/>
      <c r="S303" s="137"/>
      <c r="T303" s="137"/>
      <c r="U303" s="137"/>
      <c r="V303" s="137"/>
      <c r="W303" s="137"/>
      <c r="X303" s="137"/>
      <c r="Y303" s="137"/>
      <c r="Z303" s="137"/>
      <c r="AA303" s="137"/>
      <c r="AB303" s="137"/>
      <c r="AC303" s="137"/>
      <c r="AD303" s="137"/>
      <c r="AE303" s="137"/>
      <c r="AF303" s="137"/>
      <c r="AG303" s="137"/>
      <c r="AH303" s="137"/>
      <c r="AI303" s="137"/>
      <c r="AJ303" s="137"/>
      <c r="AK303" s="137"/>
      <c r="AL303" s="137"/>
      <c r="AM303" s="137"/>
      <c r="AN303" s="137"/>
      <c r="AO303" s="137"/>
      <c r="AP303" s="137"/>
      <c r="AQ303" s="137"/>
      <c r="AR303" s="137"/>
      <c r="AS303" s="137"/>
    </row>
    <row r="304" ht="18.0" customHeight="1">
      <c r="A304" s="137"/>
      <c r="B304" s="137"/>
      <c r="C304" s="137"/>
      <c r="D304" s="137"/>
      <c r="E304" s="137"/>
      <c r="F304" s="137"/>
      <c r="G304" s="137"/>
      <c r="H304" s="139"/>
      <c r="I304" s="137"/>
      <c r="J304" s="137"/>
      <c r="K304" s="137"/>
      <c r="L304" s="137"/>
      <c r="M304" s="137"/>
      <c r="N304" s="137"/>
      <c r="O304" s="137"/>
      <c r="P304" s="137"/>
      <c r="Q304" s="140"/>
      <c r="R304" s="137"/>
      <c r="S304" s="137"/>
      <c r="T304" s="137"/>
      <c r="U304" s="137"/>
      <c r="V304" s="137"/>
      <c r="W304" s="137"/>
      <c r="X304" s="137"/>
      <c r="Y304" s="137"/>
      <c r="Z304" s="137"/>
      <c r="AA304" s="137"/>
      <c r="AB304" s="137"/>
      <c r="AC304" s="137"/>
      <c r="AD304" s="137"/>
      <c r="AE304" s="137"/>
      <c r="AF304" s="137"/>
      <c r="AG304" s="137"/>
      <c r="AH304" s="137"/>
      <c r="AI304" s="137"/>
      <c r="AJ304" s="137"/>
      <c r="AK304" s="137"/>
      <c r="AL304" s="137"/>
      <c r="AM304" s="137"/>
      <c r="AN304" s="137"/>
      <c r="AO304" s="137"/>
      <c r="AP304" s="137"/>
      <c r="AQ304" s="137"/>
      <c r="AR304" s="137"/>
      <c r="AS304" s="137"/>
    </row>
    <row r="305" ht="18.0" customHeight="1">
      <c r="A305" s="137"/>
      <c r="B305" s="137"/>
      <c r="C305" s="137"/>
      <c r="D305" s="137"/>
      <c r="E305" s="137"/>
      <c r="F305" s="137"/>
      <c r="G305" s="137"/>
      <c r="H305" s="139"/>
      <c r="I305" s="137"/>
      <c r="J305" s="137"/>
      <c r="K305" s="137"/>
      <c r="L305" s="137"/>
      <c r="M305" s="137"/>
      <c r="N305" s="137"/>
      <c r="O305" s="137"/>
      <c r="P305" s="137"/>
      <c r="Q305" s="140"/>
      <c r="R305" s="137"/>
      <c r="S305" s="137"/>
      <c r="T305" s="137"/>
      <c r="U305" s="137"/>
      <c r="V305" s="137"/>
      <c r="W305" s="137"/>
      <c r="X305" s="137"/>
      <c r="Y305" s="137"/>
      <c r="Z305" s="137"/>
      <c r="AA305" s="137"/>
      <c r="AB305" s="137"/>
      <c r="AC305" s="137"/>
      <c r="AD305" s="137"/>
      <c r="AE305" s="137"/>
      <c r="AF305" s="137"/>
      <c r="AG305" s="137"/>
      <c r="AH305" s="137"/>
      <c r="AI305" s="137"/>
      <c r="AJ305" s="137"/>
      <c r="AK305" s="137"/>
      <c r="AL305" s="137"/>
      <c r="AM305" s="137"/>
      <c r="AN305" s="137"/>
      <c r="AO305" s="137"/>
      <c r="AP305" s="137"/>
      <c r="AQ305" s="137"/>
      <c r="AR305" s="137"/>
      <c r="AS305" s="137"/>
    </row>
    <row r="306" ht="18.0" customHeight="1">
      <c r="A306" s="137"/>
      <c r="B306" s="137"/>
      <c r="C306" s="137"/>
      <c r="D306" s="137"/>
      <c r="E306" s="137"/>
      <c r="F306" s="137"/>
      <c r="G306" s="137"/>
      <c r="H306" s="139"/>
      <c r="I306" s="137"/>
      <c r="J306" s="137"/>
      <c r="K306" s="137"/>
      <c r="L306" s="137"/>
      <c r="M306" s="137"/>
      <c r="N306" s="137"/>
      <c r="O306" s="137"/>
      <c r="P306" s="137"/>
      <c r="Q306" s="140"/>
      <c r="R306" s="137"/>
      <c r="S306" s="137"/>
      <c r="T306" s="137"/>
      <c r="U306" s="137"/>
      <c r="V306" s="137"/>
      <c r="W306" s="137"/>
      <c r="X306" s="137"/>
      <c r="Y306" s="137"/>
      <c r="Z306" s="137"/>
      <c r="AA306" s="137"/>
      <c r="AB306" s="137"/>
      <c r="AC306" s="137"/>
      <c r="AD306" s="137"/>
      <c r="AE306" s="137"/>
      <c r="AF306" s="137"/>
      <c r="AG306" s="137"/>
      <c r="AH306" s="137"/>
      <c r="AI306" s="137"/>
      <c r="AJ306" s="137"/>
      <c r="AK306" s="137"/>
      <c r="AL306" s="137"/>
      <c r="AM306" s="137"/>
      <c r="AN306" s="137"/>
      <c r="AO306" s="137"/>
      <c r="AP306" s="137"/>
      <c r="AQ306" s="137"/>
      <c r="AR306" s="137"/>
      <c r="AS306" s="137"/>
    </row>
    <row r="307" ht="18.0" customHeight="1">
      <c r="A307" s="137"/>
      <c r="B307" s="137"/>
      <c r="C307" s="137"/>
      <c r="D307" s="137"/>
      <c r="E307" s="137"/>
      <c r="F307" s="137"/>
      <c r="G307" s="137"/>
      <c r="H307" s="139"/>
      <c r="I307" s="137"/>
      <c r="J307" s="137"/>
      <c r="K307" s="137"/>
      <c r="L307" s="137"/>
      <c r="M307" s="137"/>
      <c r="N307" s="137"/>
      <c r="O307" s="137"/>
      <c r="P307" s="137"/>
      <c r="Q307" s="140"/>
      <c r="R307" s="137"/>
      <c r="S307" s="137"/>
      <c r="T307" s="137"/>
      <c r="U307" s="137"/>
      <c r="V307" s="137"/>
      <c r="W307" s="137"/>
      <c r="X307" s="137"/>
      <c r="Y307" s="137"/>
      <c r="Z307" s="137"/>
      <c r="AA307" s="137"/>
      <c r="AB307" s="137"/>
      <c r="AC307" s="137"/>
      <c r="AD307" s="137"/>
      <c r="AE307" s="137"/>
      <c r="AF307" s="137"/>
      <c r="AG307" s="137"/>
      <c r="AH307" s="137"/>
      <c r="AI307" s="137"/>
      <c r="AJ307" s="137"/>
      <c r="AK307" s="137"/>
      <c r="AL307" s="137"/>
      <c r="AM307" s="137"/>
      <c r="AN307" s="137"/>
      <c r="AO307" s="137"/>
      <c r="AP307" s="137"/>
      <c r="AQ307" s="137"/>
      <c r="AR307" s="137"/>
      <c r="AS307" s="137"/>
    </row>
    <row r="308" ht="18.0" customHeight="1">
      <c r="A308" s="137"/>
      <c r="B308" s="137"/>
      <c r="C308" s="137"/>
      <c r="D308" s="137"/>
      <c r="E308" s="137"/>
      <c r="F308" s="137"/>
      <c r="G308" s="137"/>
      <c r="H308" s="139"/>
      <c r="I308" s="137"/>
      <c r="J308" s="137"/>
      <c r="K308" s="137"/>
      <c r="L308" s="137"/>
      <c r="M308" s="137"/>
      <c r="N308" s="137"/>
      <c r="O308" s="137"/>
      <c r="P308" s="137"/>
      <c r="Q308" s="140"/>
      <c r="R308" s="137"/>
      <c r="S308" s="137"/>
      <c r="T308" s="137"/>
      <c r="U308" s="137"/>
      <c r="V308" s="137"/>
      <c r="W308" s="137"/>
      <c r="X308" s="137"/>
      <c r="Y308" s="137"/>
      <c r="Z308" s="137"/>
      <c r="AA308" s="137"/>
      <c r="AB308" s="137"/>
      <c r="AC308" s="137"/>
      <c r="AD308" s="137"/>
      <c r="AE308" s="137"/>
      <c r="AF308" s="137"/>
      <c r="AG308" s="137"/>
      <c r="AH308" s="137"/>
      <c r="AI308" s="137"/>
      <c r="AJ308" s="137"/>
      <c r="AK308" s="137"/>
      <c r="AL308" s="137"/>
      <c r="AM308" s="137"/>
      <c r="AN308" s="137"/>
      <c r="AO308" s="137"/>
      <c r="AP308" s="137"/>
      <c r="AQ308" s="137"/>
      <c r="AR308" s="137"/>
      <c r="AS308" s="137"/>
    </row>
    <row r="309" ht="18.0" customHeight="1">
      <c r="A309" s="137"/>
      <c r="B309" s="137"/>
      <c r="C309" s="137"/>
      <c r="D309" s="137"/>
      <c r="E309" s="137"/>
      <c r="F309" s="137"/>
      <c r="G309" s="137"/>
      <c r="H309" s="139"/>
      <c r="I309" s="137"/>
      <c r="J309" s="137"/>
      <c r="K309" s="137"/>
      <c r="L309" s="137"/>
      <c r="M309" s="137"/>
      <c r="N309" s="137"/>
      <c r="O309" s="137"/>
      <c r="P309" s="137"/>
      <c r="Q309" s="140"/>
      <c r="R309" s="137"/>
      <c r="S309" s="137"/>
      <c r="T309" s="137"/>
      <c r="U309" s="137"/>
      <c r="V309" s="137"/>
      <c r="W309" s="137"/>
      <c r="X309" s="137"/>
      <c r="Y309" s="137"/>
      <c r="Z309" s="137"/>
      <c r="AA309" s="137"/>
      <c r="AB309" s="137"/>
      <c r="AC309" s="137"/>
      <c r="AD309" s="137"/>
      <c r="AE309" s="137"/>
      <c r="AF309" s="137"/>
      <c r="AG309" s="137"/>
      <c r="AH309" s="137"/>
      <c r="AI309" s="137"/>
      <c r="AJ309" s="137"/>
      <c r="AK309" s="137"/>
      <c r="AL309" s="137"/>
      <c r="AM309" s="137"/>
      <c r="AN309" s="137"/>
      <c r="AO309" s="137"/>
      <c r="AP309" s="137"/>
      <c r="AQ309" s="137"/>
      <c r="AR309" s="137"/>
      <c r="AS309" s="137"/>
    </row>
    <row r="310" ht="18.0" customHeight="1">
      <c r="A310" s="137"/>
      <c r="B310" s="137"/>
      <c r="C310" s="137"/>
      <c r="D310" s="137"/>
      <c r="E310" s="137"/>
      <c r="F310" s="137"/>
      <c r="G310" s="137"/>
      <c r="H310" s="139"/>
      <c r="I310" s="137"/>
      <c r="J310" s="137"/>
      <c r="K310" s="137"/>
      <c r="L310" s="137"/>
      <c r="M310" s="137"/>
      <c r="N310" s="137"/>
      <c r="O310" s="137"/>
      <c r="P310" s="137"/>
      <c r="Q310" s="140"/>
      <c r="R310" s="137"/>
      <c r="S310" s="137"/>
      <c r="T310" s="137"/>
      <c r="U310" s="137"/>
      <c r="V310" s="137"/>
      <c r="W310" s="137"/>
      <c r="X310" s="137"/>
      <c r="Y310" s="137"/>
      <c r="Z310" s="137"/>
      <c r="AA310" s="137"/>
      <c r="AB310" s="137"/>
      <c r="AC310" s="137"/>
      <c r="AD310" s="137"/>
      <c r="AE310" s="137"/>
      <c r="AF310" s="137"/>
      <c r="AG310" s="137"/>
      <c r="AH310" s="137"/>
      <c r="AI310" s="137"/>
      <c r="AJ310" s="137"/>
      <c r="AK310" s="137"/>
      <c r="AL310" s="137"/>
      <c r="AM310" s="137"/>
      <c r="AN310" s="137"/>
      <c r="AO310" s="137"/>
      <c r="AP310" s="137"/>
      <c r="AQ310" s="137"/>
      <c r="AR310" s="137"/>
      <c r="AS310" s="137"/>
    </row>
    <row r="311" ht="18.0" customHeight="1">
      <c r="A311" s="137"/>
      <c r="B311" s="137"/>
      <c r="C311" s="137"/>
      <c r="D311" s="137"/>
      <c r="E311" s="137"/>
      <c r="F311" s="137"/>
      <c r="G311" s="137"/>
      <c r="H311" s="139"/>
      <c r="I311" s="137"/>
      <c r="J311" s="137"/>
      <c r="K311" s="137"/>
      <c r="L311" s="137"/>
      <c r="M311" s="137"/>
      <c r="N311" s="137"/>
      <c r="O311" s="137"/>
      <c r="P311" s="137"/>
      <c r="Q311" s="140"/>
      <c r="R311" s="137"/>
      <c r="S311" s="137"/>
      <c r="T311" s="137"/>
      <c r="U311" s="137"/>
      <c r="V311" s="137"/>
      <c r="W311" s="137"/>
      <c r="X311" s="137"/>
      <c r="Y311" s="137"/>
      <c r="Z311" s="137"/>
      <c r="AA311" s="137"/>
      <c r="AB311" s="137"/>
      <c r="AC311" s="137"/>
      <c r="AD311" s="137"/>
      <c r="AE311" s="137"/>
      <c r="AF311" s="137"/>
      <c r="AG311" s="137"/>
      <c r="AH311" s="137"/>
      <c r="AI311" s="137"/>
      <c r="AJ311" s="137"/>
      <c r="AK311" s="137"/>
      <c r="AL311" s="137"/>
      <c r="AM311" s="137"/>
      <c r="AN311" s="137"/>
      <c r="AO311" s="137"/>
      <c r="AP311" s="137"/>
      <c r="AQ311" s="137"/>
      <c r="AR311" s="137"/>
      <c r="AS311" s="137"/>
    </row>
    <row r="312" ht="18.0" customHeight="1">
      <c r="A312" s="137"/>
      <c r="B312" s="137"/>
      <c r="C312" s="137"/>
      <c r="D312" s="137"/>
      <c r="E312" s="137"/>
      <c r="F312" s="137"/>
      <c r="G312" s="137"/>
      <c r="H312" s="139"/>
      <c r="I312" s="137"/>
      <c r="J312" s="137"/>
      <c r="K312" s="137"/>
      <c r="L312" s="137"/>
      <c r="M312" s="137"/>
      <c r="N312" s="137"/>
      <c r="O312" s="137"/>
      <c r="P312" s="137"/>
      <c r="Q312" s="140"/>
      <c r="R312" s="137"/>
      <c r="S312" s="137"/>
      <c r="T312" s="137"/>
      <c r="U312" s="137"/>
      <c r="V312" s="137"/>
      <c r="W312" s="137"/>
      <c r="X312" s="137"/>
      <c r="Y312" s="137"/>
      <c r="Z312" s="137"/>
      <c r="AA312" s="137"/>
      <c r="AB312" s="137"/>
      <c r="AC312" s="137"/>
      <c r="AD312" s="137"/>
      <c r="AE312" s="137"/>
      <c r="AF312" s="137"/>
      <c r="AG312" s="137"/>
      <c r="AH312" s="137"/>
      <c r="AI312" s="137"/>
      <c r="AJ312" s="137"/>
      <c r="AK312" s="137"/>
      <c r="AL312" s="137"/>
      <c r="AM312" s="137"/>
      <c r="AN312" s="137"/>
      <c r="AO312" s="137"/>
      <c r="AP312" s="137"/>
      <c r="AQ312" s="137"/>
      <c r="AR312" s="137"/>
      <c r="AS312" s="137"/>
    </row>
    <row r="313" ht="18.0" customHeight="1">
      <c r="A313" s="137"/>
      <c r="B313" s="137"/>
      <c r="C313" s="137"/>
      <c r="D313" s="137"/>
      <c r="E313" s="137"/>
      <c r="F313" s="137"/>
      <c r="G313" s="137"/>
      <c r="H313" s="139"/>
      <c r="I313" s="137"/>
      <c r="J313" s="137"/>
      <c r="K313" s="137"/>
      <c r="L313" s="137"/>
      <c r="M313" s="137"/>
      <c r="N313" s="137"/>
      <c r="O313" s="137"/>
      <c r="P313" s="137"/>
      <c r="Q313" s="140"/>
      <c r="R313" s="137"/>
      <c r="S313" s="137"/>
      <c r="T313" s="137"/>
      <c r="U313" s="137"/>
      <c r="V313" s="137"/>
      <c r="W313" s="137"/>
      <c r="X313" s="137"/>
      <c r="Y313" s="137"/>
      <c r="Z313" s="137"/>
      <c r="AA313" s="137"/>
      <c r="AB313" s="137"/>
      <c r="AC313" s="137"/>
      <c r="AD313" s="137"/>
      <c r="AE313" s="137"/>
      <c r="AF313" s="137"/>
      <c r="AG313" s="137"/>
      <c r="AH313" s="137"/>
      <c r="AI313" s="137"/>
      <c r="AJ313" s="137"/>
      <c r="AK313" s="137"/>
      <c r="AL313" s="137"/>
      <c r="AM313" s="137"/>
      <c r="AN313" s="137"/>
      <c r="AO313" s="137"/>
      <c r="AP313" s="137"/>
      <c r="AQ313" s="137"/>
      <c r="AR313" s="137"/>
      <c r="AS313" s="137"/>
    </row>
    <row r="314" ht="18.0" customHeight="1">
      <c r="A314" s="137"/>
      <c r="B314" s="137"/>
      <c r="C314" s="137"/>
      <c r="D314" s="137"/>
      <c r="E314" s="137"/>
      <c r="F314" s="137"/>
      <c r="G314" s="137"/>
      <c r="H314" s="139"/>
      <c r="I314" s="137"/>
      <c r="J314" s="137"/>
      <c r="K314" s="137"/>
      <c r="L314" s="137"/>
      <c r="M314" s="137"/>
      <c r="N314" s="137"/>
      <c r="O314" s="137"/>
      <c r="P314" s="137"/>
      <c r="Q314" s="140"/>
      <c r="R314" s="137"/>
      <c r="S314" s="137"/>
      <c r="T314" s="137"/>
      <c r="U314" s="137"/>
      <c r="V314" s="137"/>
      <c r="W314" s="137"/>
      <c r="X314" s="137"/>
      <c r="Y314" s="137"/>
      <c r="Z314" s="137"/>
      <c r="AA314" s="137"/>
      <c r="AB314" s="137"/>
      <c r="AC314" s="137"/>
      <c r="AD314" s="137"/>
      <c r="AE314" s="137"/>
      <c r="AF314" s="137"/>
      <c r="AG314" s="137"/>
      <c r="AH314" s="137"/>
      <c r="AI314" s="137"/>
      <c r="AJ314" s="137"/>
      <c r="AK314" s="137"/>
      <c r="AL314" s="137"/>
      <c r="AM314" s="137"/>
      <c r="AN314" s="137"/>
      <c r="AO314" s="137"/>
      <c r="AP314" s="137"/>
      <c r="AQ314" s="137"/>
      <c r="AR314" s="137"/>
      <c r="AS314" s="137"/>
    </row>
    <row r="315" ht="18.0" customHeight="1">
      <c r="A315" s="137"/>
      <c r="B315" s="137"/>
      <c r="C315" s="137"/>
      <c r="D315" s="137"/>
      <c r="E315" s="137"/>
      <c r="F315" s="137"/>
      <c r="G315" s="137"/>
      <c r="H315" s="139"/>
      <c r="I315" s="137"/>
      <c r="J315" s="137"/>
      <c r="K315" s="137"/>
      <c r="L315" s="137"/>
      <c r="M315" s="137"/>
      <c r="N315" s="137"/>
      <c r="O315" s="137"/>
      <c r="P315" s="137"/>
      <c r="Q315" s="140"/>
      <c r="R315" s="137"/>
      <c r="S315" s="137"/>
      <c r="T315" s="137"/>
      <c r="U315" s="137"/>
      <c r="V315" s="137"/>
      <c r="W315" s="137"/>
      <c r="X315" s="137"/>
      <c r="Y315" s="137"/>
      <c r="Z315" s="137"/>
      <c r="AA315" s="137"/>
      <c r="AB315" s="137"/>
      <c r="AC315" s="137"/>
      <c r="AD315" s="137"/>
      <c r="AE315" s="137"/>
      <c r="AF315" s="137"/>
      <c r="AG315" s="137"/>
      <c r="AH315" s="137"/>
      <c r="AI315" s="137"/>
      <c r="AJ315" s="137"/>
      <c r="AK315" s="137"/>
      <c r="AL315" s="137"/>
      <c r="AM315" s="137"/>
      <c r="AN315" s="137"/>
      <c r="AO315" s="137"/>
      <c r="AP315" s="137"/>
      <c r="AQ315" s="137"/>
      <c r="AR315" s="137"/>
      <c r="AS315" s="137"/>
    </row>
    <row r="316" ht="18.0" customHeight="1">
      <c r="A316" s="137"/>
      <c r="B316" s="137"/>
      <c r="C316" s="137"/>
      <c r="D316" s="137"/>
      <c r="E316" s="137"/>
      <c r="F316" s="137"/>
      <c r="G316" s="137"/>
      <c r="H316" s="139"/>
      <c r="I316" s="137"/>
      <c r="J316" s="137"/>
      <c r="K316" s="137"/>
      <c r="L316" s="137"/>
      <c r="M316" s="137"/>
      <c r="N316" s="137"/>
      <c r="O316" s="137"/>
      <c r="P316" s="137"/>
      <c r="Q316" s="140"/>
      <c r="R316" s="137"/>
      <c r="S316" s="137"/>
      <c r="T316" s="137"/>
      <c r="U316" s="137"/>
      <c r="V316" s="137"/>
      <c r="W316" s="137"/>
      <c r="X316" s="137"/>
      <c r="Y316" s="137"/>
      <c r="Z316" s="137"/>
      <c r="AA316" s="137"/>
      <c r="AB316" s="137"/>
      <c r="AC316" s="137"/>
      <c r="AD316" s="137"/>
      <c r="AE316" s="137"/>
      <c r="AF316" s="137"/>
      <c r="AG316" s="137"/>
      <c r="AH316" s="137"/>
      <c r="AI316" s="137"/>
      <c r="AJ316" s="137"/>
      <c r="AK316" s="137"/>
      <c r="AL316" s="137"/>
      <c r="AM316" s="137"/>
      <c r="AN316" s="137"/>
      <c r="AO316" s="137"/>
      <c r="AP316" s="137"/>
      <c r="AQ316" s="137"/>
      <c r="AR316" s="137"/>
      <c r="AS316" s="137"/>
    </row>
    <row r="317" ht="18.0" customHeight="1">
      <c r="A317" s="137"/>
      <c r="B317" s="137"/>
      <c r="C317" s="137"/>
      <c r="D317" s="137"/>
      <c r="E317" s="137"/>
      <c r="F317" s="137"/>
      <c r="G317" s="137"/>
      <c r="H317" s="139"/>
      <c r="I317" s="137"/>
      <c r="J317" s="137"/>
      <c r="K317" s="137"/>
      <c r="L317" s="137"/>
      <c r="M317" s="137"/>
      <c r="N317" s="137"/>
      <c r="O317" s="137"/>
      <c r="P317" s="137"/>
      <c r="Q317" s="140"/>
      <c r="R317" s="137"/>
      <c r="S317" s="137"/>
      <c r="T317" s="137"/>
      <c r="U317" s="137"/>
      <c r="V317" s="137"/>
      <c r="W317" s="137"/>
      <c r="X317" s="137"/>
      <c r="Y317" s="137"/>
      <c r="Z317" s="137"/>
      <c r="AA317" s="137"/>
      <c r="AB317" s="137"/>
      <c r="AC317" s="137"/>
      <c r="AD317" s="137"/>
      <c r="AE317" s="137"/>
      <c r="AF317" s="137"/>
      <c r="AG317" s="137"/>
      <c r="AH317" s="137"/>
      <c r="AI317" s="137"/>
      <c r="AJ317" s="137"/>
      <c r="AK317" s="137"/>
      <c r="AL317" s="137"/>
      <c r="AM317" s="137"/>
      <c r="AN317" s="137"/>
      <c r="AO317" s="137"/>
      <c r="AP317" s="137"/>
      <c r="AQ317" s="137"/>
      <c r="AR317" s="137"/>
      <c r="AS317" s="137"/>
    </row>
    <row r="318" ht="18.0" customHeight="1">
      <c r="A318" s="137"/>
      <c r="B318" s="137"/>
      <c r="C318" s="137"/>
      <c r="D318" s="137"/>
      <c r="E318" s="137"/>
      <c r="F318" s="137"/>
      <c r="G318" s="137"/>
      <c r="H318" s="139"/>
      <c r="I318" s="137"/>
      <c r="J318" s="137"/>
      <c r="K318" s="137"/>
      <c r="L318" s="137"/>
      <c r="M318" s="137"/>
      <c r="N318" s="137"/>
      <c r="O318" s="137"/>
      <c r="P318" s="137"/>
      <c r="Q318" s="140"/>
      <c r="R318" s="137"/>
      <c r="S318" s="137"/>
      <c r="T318" s="137"/>
      <c r="U318" s="137"/>
      <c r="V318" s="137"/>
      <c r="W318" s="137"/>
      <c r="X318" s="137"/>
      <c r="Y318" s="137"/>
      <c r="Z318" s="137"/>
      <c r="AA318" s="137"/>
      <c r="AB318" s="137"/>
      <c r="AC318" s="137"/>
      <c r="AD318" s="137"/>
      <c r="AE318" s="137"/>
      <c r="AF318" s="137"/>
      <c r="AG318" s="137"/>
      <c r="AH318" s="137"/>
      <c r="AI318" s="137"/>
      <c r="AJ318" s="137"/>
      <c r="AK318" s="137"/>
      <c r="AL318" s="137"/>
      <c r="AM318" s="137"/>
      <c r="AN318" s="137"/>
      <c r="AO318" s="137"/>
      <c r="AP318" s="137"/>
      <c r="AQ318" s="137"/>
      <c r="AR318" s="137"/>
      <c r="AS318" s="137"/>
    </row>
    <row r="319" ht="18.0" customHeight="1">
      <c r="A319" s="137"/>
      <c r="B319" s="137"/>
      <c r="C319" s="137"/>
      <c r="D319" s="137"/>
      <c r="E319" s="137"/>
      <c r="F319" s="137"/>
      <c r="G319" s="137"/>
      <c r="H319" s="139"/>
      <c r="I319" s="137"/>
      <c r="J319" s="137"/>
      <c r="K319" s="137"/>
      <c r="L319" s="137"/>
      <c r="M319" s="137"/>
      <c r="N319" s="137"/>
      <c r="O319" s="137"/>
      <c r="P319" s="137"/>
      <c r="Q319" s="140"/>
      <c r="R319" s="137"/>
      <c r="S319" s="137"/>
      <c r="T319" s="137"/>
      <c r="U319" s="137"/>
      <c r="V319" s="137"/>
      <c r="W319" s="137"/>
      <c r="X319" s="137"/>
      <c r="Y319" s="137"/>
      <c r="Z319" s="137"/>
      <c r="AA319" s="137"/>
      <c r="AB319" s="137"/>
      <c r="AC319" s="137"/>
      <c r="AD319" s="137"/>
      <c r="AE319" s="137"/>
      <c r="AF319" s="137"/>
      <c r="AG319" s="137"/>
      <c r="AH319" s="137"/>
      <c r="AI319" s="137"/>
      <c r="AJ319" s="137"/>
      <c r="AK319" s="137"/>
      <c r="AL319" s="137"/>
      <c r="AM319" s="137"/>
      <c r="AN319" s="137"/>
      <c r="AO319" s="137"/>
      <c r="AP319" s="137"/>
      <c r="AQ319" s="137"/>
      <c r="AR319" s="137"/>
      <c r="AS319" s="137"/>
    </row>
    <row r="320" ht="18.0" customHeight="1">
      <c r="A320" s="137"/>
      <c r="B320" s="137"/>
      <c r="C320" s="137"/>
      <c r="D320" s="137"/>
      <c r="E320" s="137"/>
      <c r="F320" s="137"/>
      <c r="G320" s="137"/>
      <c r="H320" s="139"/>
      <c r="I320" s="137"/>
      <c r="J320" s="137"/>
      <c r="K320" s="137"/>
      <c r="L320" s="137"/>
      <c r="M320" s="137"/>
      <c r="N320" s="137"/>
      <c r="O320" s="137"/>
      <c r="P320" s="137"/>
      <c r="Q320" s="140"/>
      <c r="R320" s="137"/>
      <c r="S320" s="137"/>
      <c r="T320" s="137"/>
      <c r="U320" s="137"/>
      <c r="V320" s="137"/>
      <c r="W320" s="137"/>
      <c r="X320" s="137"/>
      <c r="Y320" s="137"/>
      <c r="Z320" s="137"/>
      <c r="AA320" s="137"/>
      <c r="AB320" s="137"/>
      <c r="AC320" s="137"/>
      <c r="AD320" s="137"/>
      <c r="AE320" s="137"/>
      <c r="AF320" s="137"/>
      <c r="AG320" s="137"/>
      <c r="AH320" s="137"/>
      <c r="AI320" s="137"/>
      <c r="AJ320" s="137"/>
      <c r="AK320" s="137"/>
      <c r="AL320" s="137"/>
      <c r="AM320" s="137"/>
      <c r="AN320" s="137"/>
      <c r="AO320" s="137"/>
      <c r="AP320" s="137"/>
      <c r="AQ320" s="137"/>
      <c r="AR320" s="137"/>
      <c r="AS320" s="137"/>
    </row>
    <row r="321" ht="18.0" customHeight="1">
      <c r="A321" s="137"/>
      <c r="B321" s="137"/>
      <c r="C321" s="137"/>
      <c r="D321" s="137"/>
      <c r="E321" s="137"/>
      <c r="F321" s="137"/>
      <c r="G321" s="137"/>
      <c r="H321" s="139"/>
      <c r="I321" s="137"/>
      <c r="J321" s="137"/>
      <c r="K321" s="137"/>
      <c r="L321" s="137"/>
      <c r="M321" s="137"/>
      <c r="N321" s="137"/>
      <c r="O321" s="137"/>
      <c r="P321" s="137"/>
      <c r="Q321" s="140"/>
      <c r="R321" s="137"/>
      <c r="S321" s="137"/>
      <c r="T321" s="137"/>
      <c r="U321" s="137"/>
      <c r="V321" s="137"/>
      <c r="W321" s="137"/>
      <c r="X321" s="137"/>
      <c r="Y321" s="137"/>
      <c r="Z321" s="137"/>
      <c r="AA321" s="137"/>
      <c r="AB321" s="137"/>
      <c r="AC321" s="137"/>
      <c r="AD321" s="137"/>
      <c r="AE321" s="137"/>
      <c r="AF321" s="137"/>
      <c r="AG321" s="137"/>
      <c r="AH321" s="137"/>
      <c r="AI321" s="137"/>
      <c r="AJ321" s="137"/>
      <c r="AK321" s="137"/>
      <c r="AL321" s="137"/>
      <c r="AM321" s="137"/>
      <c r="AN321" s="137"/>
      <c r="AO321" s="137"/>
      <c r="AP321" s="137"/>
      <c r="AQ321" s="137"/>
      <c r="AR321" s="137"/>
      <c r="AS321" s="137"/>
    </row>
    <row r="322" ht="18.0" customHeight="1">
      <c r="A322" s="137"/>
      <c r="B322" s="137"/>
      <c r="C322" s="137"/>
      <c r="D322" s="137"/>
      <c r="E322" s="137"/>
      <c r="F322" s="137"/>
      <c r="G322" s="137"/>
      <c r="H322" s="139"/>
      <c r="I322" s="137"/>
      <c r="J322" s="137"/>
      <c r="K322" s="137"/>
      <c r="L322" s="137"/>
      <c r="M322" s="137"/>
      <c r="N322" s="137"/>
      <c r="O322" s="137"/>
      <c r="P322" s="137"/>
      <c r="Q322" s="140"/>
      <c r="R322" s="137"/>
      <c r="S322" s="137"/>
      <c r="T322" s="137"/>
      <c r="U322" s="137"/>
      <c r="V322" s="137"/>
      <c r="W322" s="137"/>
      <c r="X322" s="137"/>
      <c r="Y322" s="137"/>
      <c r="Z322" s="137"/>
      <c r="AA322" s="137"/>
      <c r="AB322" s="137"/>
      <c r="AC322" s="137"/>
      <c r="AD322" s="137"/>
      <c r="AE322" s="137"/>
      <c r="AF322" s="137"/>
      <c r="AG322" s="137"/>
      <c r="AH322" s="137"/>
      <c r="AI322" s="137"/>
      <c r="AJ322" s="137"/>
      <c r="AK322" s="137"/>
      <c r="AL322" s="137"/>
      <c r="AM322" s="137"/>
      <c r="AN322" s="137"/>
      <c r="AO322" s="137"/>
      <c r="AP322" s="137"/>
      <c r="AQ322" s="137"/>
      <c r="AR322" s="137"/>
      <c r="AS322" s="137"/>
    </row>
    <row r="323" ht="18.0" customHeight="1">
      <c r="A323" s="137"/>
      <c r="B323" s="137"/>
      <c r="C323" s="137"/>
      <c r="D323" s="137"/>
      <c r="E323" s="137"/>
      <c r="F323" s="137"/>
      <c r="G323" s="137"/>
      <c r="H323" s="139"/>
      <c r="I323" s="137"/>
      <c r="J323" s="137"/>
      <c r="K323" s="137"/>
      <c r="L323" s="137"/>
      <c r="M323" s="137"/>
      <c r="N323" s="137"/>
      <c r="O323" s="137"/>
      <c r="P323" s="137"/>
      <c r="Q323" s="140"/>
      <c r="R323" s="137"/>
      <c r="S323" s="137"/>
      <c r="T323" s="137"/>
      <c r="U323" s="137"/>
      <c r="V323" s="137"/>
      <c r="W323" s="137"/>
      <c r="X323" s="137"/>
      <c r="Y323" s="137"/>
      <c r="Z323" s="137"/>
      <c r="AA323" s="137"/>
      <c r="AB323" s="137"/>
      <c r="AC323" s="137"/>
      <c r="AD323" s="137"/>
      <c r="AE323" s="137"/>
      <c r="AF323" s="137"/>
      <c r="AG323" s="137"/>
      <c r="AH323" s="137"/>
      <c r="AI323" s="137"/>
      <c r="AJ323" s="137"/>
      <c r="AK323" s="137"/>
      <c r="AL323" s="137"/>
      <c r="AM323" s="137"/>
      <c r="AN323" s="137"/>
      <c r="AO323" s="137"/>
      <c r="AP323" s="137"/>
      <c r="AQ323" s="137"/>
      <c r="AR323" s="137"/>
      <c r="AS323" s="137"/>
    </row>
    <row r="324" ht="18.0" customHeight="1">
      <c r="A324" s="137"/>
      <c r="B324" s="137"/>
      <c r="C324" s="137"/>
      <c r="D324" s="137"/>
      <c r="E324" s="137"/>
      <c r="F324" s="137"/>
      <c r="G324" s="137"/>
      <c r="H324" s="139"/>
      <c r="I324" s="137"/>
      <c r="J324" s="137"/>
      <c r="K324" s="137"/>
      <c r="L324" s="137"/>
      <c r="M324" s="137"/>
      <c r="N324" s="137"/>
      <c r="O324" s="137"/>
      <c r="P324" s="137"/>
      <c r="Q324" s="140"/>
      <c r="R324" s="137"/>
      <c r="S324" s="137"/>
      <c r="T324" s="137"/>
      <c r="U324" s="137"/>
      <c r="V324" s="137"/>
      <c r="W324" s="137"/>
      <c r="X324" s="137"/>
      <c r="Y324" s="137"/>
      <c r="Z324" s="137"/>
      <c r="AA324" s="137"/>
      <c r="AB324" s="137"/>
      <c r="AC324" s="137"/>
      <c r="AD324" s="137"/>
      <c r="AE324" s="137"/>
      <c r="AF324" s="137"/>
      <c r="AG324" s="137"/>
      <c r="AH324" s="137"/>
      <c r="AI324" s="137"/>
      <c r="AJ324" s="137"/>
      <c r="AK324" s="137"/>
      <c r="AL324" s="137"/>
      <c r="AM324" s="137"/>
      <c r="AN324" s="137"/>
      <c r="AO324" s="137"/>
      <c r="AP324" s="137"/>
      <c r="AQ324" s="137"/>
      <c r="AR324" s="137"/>
      <c r="AS324" s="137"/>
    </row>
    <row r="325" ht="18.0" customHeight="1">
      <c r="A325" s="137"/>
      <c r="B325" s="137"/>
      <c r="C325" s="137"/>
      <c r="D325" s="137"/>
      <c r="E325" s="137"/>
      <c r="F325" s="137"/>
      <c r="G325" s="137"/>
      <c r="H325" s="139"/>
      <c r="I325" s="137"/>
      <c r="J325" s="137"/>
      <c r="K325" s="137"/>
      <c r="L325" s="137"/>
      <c r="M325" s="137"/>
      <c r="N325" s="137"/>
      <c r="O325" s="137"/>
      <c r="P325" s="137"/>
      <c r="Q325" s="140"/>
      <c r="R325" s="137"/>
      <c r="S325" s="137"/>
      <c r="T325" s="137"/>
      <c r="U325" s="137"/>
      <c r="V325" s="137"/>
      <c r="W325" s="137"/>
      <c r="X325" s="137"/>
      <c r="Y325" s="137"/>
      <c r="Z325" s="137"/>
      <c r="AA325" s="137"/>
      <c r="AB325" s="137"/>
      <c r="AC325" s="137"/>
      <c r="AD325" s="137"/>
      <c r="AE325" s="137"/>
      <c r="AF325" s="137"/>
      <c r="AG325" s="137"/>
      <c r="AH325" s="137"/>
      <c r="AI325" s="137"/>
      <c r="AJ325" s="137"/>
      <c r="AK325" s="137"/>
      <c r="AL325" s="137"/>
      <c r="AM325" s="137"/>
      <c r="AN325" s="137"/>
      <c r="AO325" s="137"/>
      <c r="AP325" s="137"/>
      <c r="AQ325" s="137"/>
      <c r="AR325" s="137"/>
      <c r="AS325" s="137"/>
    </row>
    <row r="326" ht="18.0" customHeight="1">
      <c r="A326" s="137"/>
      <c r="B326" s="137"/>
      <c r="C326" s="137"/>
      <c r="D326" s="137"/>
      <c r="E326" s="137"/>
      <c r="F326" s="137"/>
      <c r="G326" s="137"/>
      <c r="H326" s="139"/>
      <c r="I326" s="137"/>
      <c r="J326" s="137"/>
      <c r="K326" s="137"/>
      <c r="L326" s="137"/>
      <c r="M326" s="137"/>
      <c r="N326" s="137"/>
      <c r="O326" s="137"/>
      <c r="P326" s="137"/>
      <c r="Q326" s="140"/>
      <c r="R326" s="137"/>
      <c r="S326" s="137"/>
      <c r="T326" s="137"/>
      <c r="U326" s="137"/>
      <c r="V326" s="137"/>
      <c r="W326" s="137"/>
      <c r="X326" s="137"/>
      <c r="Y326" s="137"/>
      <c r="Z326" s="137"/>
      <c r="AA326" s="137"/>
      <c r="AB326" s="137"/>
      <c r="AC326" s="137"/>
      <c r="AD326" s="137"/>
      <c r="AE326" s="137"/>
      <c r="AF326" s="137"/>
      <c r="AG326" s="137"/>
      <c r="AH326" s="137"/>
      <c r="AI326" s="137"/>
      <c r="AJ326" s="137"/>
      <c r="AK326" s="137"/>
      <c r="AL326" s="137"/>
      <c r="AM326" s="137"/>
      <c r="AN326" s="137"/>
      <c r="AO326" s="137"/>
      <c r="AP326" s="137"/>
      <c r="AQ326" s="137"/>
      <c r="AR326" s="137"/>
      <c r="AS326" s="137"/>
    </row>
    <row r="327" ht="18.0" customHeight="1">
      <c r="A327" s="137"/>
      <c r="B327" s="137"/>
      <c r="C327" s="137"/>
      <c r="D327" s="137"/>
      <c r="E327" s="137"/>
      <c r="F327" s="137"/>
      <c r="G327" s="137"/>
      <c r="H327" s="139"/>
      <c r="I327" s="137"/>
      <c r="J327" s="137"/>
      <c r="K327" s="137"/>
      <c r="L327" s="137"/>
      <c r="M327" s="137"/>
      <c r="N327" s="137"/>
      <c r="O327" s="137"/>
      <c r="P327" s="137"/>
      <c r="Q327" s="140"/>
      <c r="R327" s="137"/>
      <c r="S327" s="137"/>
      <c r="T327" s="137"/>
      <c r="U327" s="137"/>
      <c r="V327" s="137"/>
      <c r="W327" s="137"/>
      <c r="X327" s="137"/>
      <c r="Y327" s="137"/>
      <c r="Z327" s="137"/>
      <c r="AA327" s="137"/>
      <c r="AB327" s="137"/>
      <c r="AC327" s="137"/>
      <c r="AD327" s="137"/>
      <c r="AE327" s="137"/>
      <c r="AF327" s="137"/>
      <c r="AG327" s="137"/>
      <c r="AH327" s="137"/>
      <c r="AI327" s="137"/>
      <c r="AJ327" s="137"/>
      <c r="AK327" s="137"/>
      <c r="AL327" s="137"/>
      <c r="AM327" s="137"/>
      <c r="AN327" s="137"/>
      <c r="AO327" s="137"/>
      <c r="AP327" s="137"/>
      <c r="AQ327" s="137"/>
      <c r="AR327" s="137"/>
      <c r="AS327" s="137"/>
    </row>
    <row r="328" ht="18.0" customHeight="1">
      <c r="A328" s="137"/>
      <c r="B328" s="137"/>
      <c r="C328" s="137"/>
      <c r="D328" s="137"/>
      <c r="E328" s="137"/>
      <c r="F328" s="137"/>
      <c r="G328" s="137"/>
      <c r="H328" s="139"/>
      <c r="I328" s="137"/>
      <c r="J328" s="137"/>
      <c r="K328" s="137"/>
      <c r="L328" s="137"/>
      <c r="M328" s="137"/>
      <c r="N328" s="137"/>
      <c r="O328" s="137"/>
      <c r="P328" s="137"/>
      <c r="Q328" s="140"/>
      <c r="R328" s="137"/>
      <c r="S328" s="137"/>
      <c r="T328" s="137"/>
      <c r="U328" s="137"/>
      <c r="V328" s="137"/>
      <c r="W328" s="137"/>
      <c r="X328" s="137"/>
      <c r="Y328" s="137"/>
      <c r="Z328" s="137"/>
      <c r="AA328" s="137"/>
      <c r="AB328" s="137"/>
      <c r="AC328" s="137"/>
      <c r="AD328" s="137"/>
      <c r="AE328" s="137"/>
      <c r="AF328" s="137"/>
      <c r="AG328" s="137"/>
      <c r="AH328" s="137"/>
      <c r="AI328" s="137"/>
      <c r="AJ328" s="137"/>
      <c r="AK328" s="137"/>
      <c r="AL328" s="137"/>
      <c r="AM328" s="137"/>
      <c r="AN328" s="137"/>
      <c r="AO328" s="137"/>
      <c r="AP328" s="137"/>
      <c r="AQ328" s="137"/>
      <c r="AR328" s="137"/>
      <c r="AS328" s="137"/>
    </row>
    <row r="329" ht="18.0" customHeight="1">
      <c r="A329" s="137"/>
      <c r="B329" s="137"/>
      <c r="C329" s="137"/>
      <c r="D329" s="137"/>
      <c r="E329" s="137"/>
      <c r="F329" s="137"/>
      <c r="G329" s="137"/>
      <c r="H329" s="139"/>
      <c r="I329" s="137"/>
      <c r="J329" s="137"/>
      <c r="K329" s="137"/>
      <c r="L329" s="137"/>
      <c r="M329" s="137"/>
      <c r="N329" s="137"/>
      <c r="O329" s="137"/>
      <c r="P329" s="137"/>
      <c r="Q329" s="140"/>
      <c r="R329" s="137"/>
      <c r="S329" s="137"/>
      <c r="T329" s="137"/>
      <c r="U329" s="137"/>
      <c r="V329" s="137"/>
      <c r="W329" s="137"/>
      <c r="X329" s="137"/>
      <c r="Y329" s="137"/>
      <c r="Z329" s="137"/>
      <c r="AA329" s="137"/>
      <c r="AB329" s="137"/>
      <c r="AC329" s="137"/>
      <c r="AD329" s="137"/>
      <c r="AE329" s="137"/>
      <c r="AF329" s="137"/>
      <c r="AG329" s="137"/>
      <c r="AH329" s="137"/>
      <c r="AI329" s="137"/>
      <c r="AJ329" s="137"/>
      <c r="AK329" s="137"/>
      <c r="AL329" s="137"/>
      <c r="AM329" s="137"/>
      <c r="AN329" s="137"/>
      <c r="AO329" s="137"/>
      <c r="AP329" s="137"/>
      <c r="AQ329" s="137"/>
      <c r="AR329" s="137"/>
      <c r="AS329" s="137"/>
    </row>
    <row r="330" ht="18.0" customHeight="1">
      <c r="A330" s="137"/>
      <c r="B330" s="137"/>
      <c r="C330" s="137"/>
      <c r="D330" s="137"/>
      <c r="E330" s="137"/>
      <c r="F330" s="137"/>
      <c r="G330" s="137"/>
      <c r="H330" s="139"/>
      <c r="I330" s="137"/>
      <c r="J330" s="137"/>
      <c r="K330" s="137"/>
      <c r="L330" s="137"/>
      <c r="M330" s="137"/>
      <c r="N330" s="137"/>
      <c r="O330" s="137"/>
      <c r="P330" s="137"/>
      <c r="Q330" s="140"/>
      <c r="R330" s="137"/>
      <c r="S330" s="137"/>
      <c r="T330" s="137"/>
      <c r="U330" s="137"/>
      <c r="V330" s="137"/>
      <c r="W330" s="137"/>
      <c r="X330" s="137"/>
      <c r="Y330" s="137"/>
      <c r="Z330" s="137"/>
      <c r="AA330" s="137"/>
      <c r="AB330" s="137"/>
      <c r="AC330" s="137"/>
      <c r="AD330" s="137"/>
      <c r="AE330" s="137"/>
      <c r="AF330" s="137"/>
      <c r="AG330" s="137"/>
      <c r="AH330" s="137"/>
      <c r="AI330" s="137"/>
      <c r="AJ330" s="137"/>
      <c r="AK330" s="137"/>
      <c r="AL330" s="137"/>
      <c r="AM330" s="137"/>
      <c r="AN330" s="137"/>
      <c r="AO330" s="137"/>
      <c r="AP330" s="137"/>
      <c r="AQ330" s="137"/>
      <c r="AR330" s="137"/>
      <c r="AS330" s="137"/>
    </row>
    <row r="331" ht="18.0" customHeight="1">
      <c r="A331" s="137"/>
      <c r="B331" s="137"/>
      <c r="C331" s="137"/>
      <c r="D331" s="137"/>
      <c r="E331" s="137"/>
      <c r="F331" s="137"/>
      <c r="G331" s="137"/>
      <c r="H331" s="139"/>
      <c r="I331" s="137"/>
      <c r="J331" s="137"/>
      <c r="K331" s="137"/>
      <c r="L331" s="137"/>
      <c r="M331" s="137"/>
      <c r="N331" s="137"/>
      <c r="O331" s="137"/>
      <c r="P331" s="137"/>
      <c r="Q331" s="140"/>
      <c r="R331" s="137"/>
      <c r="S331" s="137"/>
      <c r="T331" s="137"/>
      <c r="U331" s="137"/>
      <c r="V331" s="137"/>
      <c r="W331" s="137"/>
      <c r="X331" s="137"/>
      <c r="Y331" s="137"/>
      <c r="Z331" s="137"/>
      <c r="AA331" s="137"/>
      <c r="AB331" s="137"/>
      <c r="AC331" s="137"/>
      <c r="AD331" s="137"/>
      <c r="AE331" s="137"/>
      <c r="AF331" s="137"/>
      <c r="AG331" s="137"/>
      <c r="AH331" s="137"/>
      <c r="AI331" s="137"/>
      <c r="AJ331" s="137"/>
      <c r="AK331" s="137"/>
      <c r="AL331" s="137"/>
      <c r="AM331" s="137"/>
      <c r="AN331" s="137"/>
      <c r="AO331" s="137"/>
      <c r="AP331" s="137"/>
      <c r="AQ331" s="137"/>
      <c r="AR331" s="137"/>
      <c r="AS331" s="137"/>
    </row>
    <row r="332" ht="18.0" customHeight="1">
      <c r="A332" s="137"/>
      <c r="B332" s="137"/>
      <c r="C332" s="137"/>
      <c r="D332" s="137"/>
      <c r="E332" s="137"/>
      <c r="F332" s="137"/>
      <c r="G332" s="137"/>
      <c r="H332" s="139"/>
      <c r="I332" s="137"/>
      <c r="J332" s="137"/>
      <c r="K332" s="137"/>
      <c r="L332" s="137"/>
      <c r="M332" s="137"/>
      <c r="N332" s="137"/>
      <c r="O332" s="137"/>
      <c r="P332" s="137"/>
      <c r="Q332" s="140"/>
      <c r="R332" s="137"/>
      <c r="S332" s="137"/>
      <c r="T332" s="137"/>
      <c r="U332" s="137"/>
      <c r="V332" s="137"/>
      <c r="W332" s="137"/>
      <c r="X332" s="137"/>
      <c r="Y332" s="137"/>
      <c r="Z332" s="137"/>
      <c r="AA332" s="137"/>
      <c r="AB332" s="137"/>
      <c r="AC332" s="137"/>
      <c r="AD332" s="137"/>
      <c r="AE332" s="137"/>
      <c r="AF332" s="137"/>
      <c r="AG332" s="137"/>
      <c r="AH332" s="137"/>
      <c r="AI332" s="137"/>
      <c r="AJ332" s="137"/>
      <c r="AK332" s="137"/>
      <c r="AL332" s="137"/>
      <c r="AM332" s="137"/>
      <c r="AN332" s="137"/>
      <c r="AO332" s="137"/>
      <c r="AP332" s="137"/>
      <c r="AQ332" s="137"/>
      <c r="AR332" s="137"/>
      <c r="AS332" s="137"/>
    </row>
    <row r="333" ht="18.0" customHeight="1">
      <c r="A333" s="137"/>
      <c r="B333" s="137"/>
      <c r="C333" s="137"/>
      <c r="D333" s="137"/>
      <c r="E333" s="137"/>
      <c r="F333" s="137"/>
      <c r="G333" s="137"/>
      <c r="H333" s="139"/>
      <c r="I333" s="137"/>
      <c r="J333" s="137"/>
      <c r="K333" s="137"/>
      <c r="L333" s="137"/>
      <c r="M333" s="137"/>
      <c r="N333" s="137"/>
      <c r="O333" s="137"/>
      <c r="P333" s="137"/>
      <c r="Q333" s="140"/>
      <c r="R333" s="137"/>
      <c r="S333" s="137"/>
      <c r="T333" s="137"/>
      <c r="U333" s="137"/>
      <c r="V333" s="137"/>
      <c r="W333" s="137"/>
      <c r="X333" s="137"/>
      <c r="Y333" s="137"/>
      <c r="Z333" s="137"/>
      <c r="AA333" s="137"/>
      <c r="AB333" s="137"/>
      <c r="AC333" s="137"/>
      <c r="AD333" s="137"/>
      <c r="AE333" s="137"/>
      <c r="AF333" s="137"/>
      <c r="AG333" s="137"/>
      <c r="AH333" s="137"/>
      <c r="AI333" s="137"/>
      <c r="AJ333" s="137"/>
      <c r="AK333" s="137"/>
      <c r="AL333" s="137"/>
      <c r="AM333" s="137"/>
      <c r="AN333" s="137"/>
      <c r="AO333" s="137"/>
      <c r="AP333" s="137"/>
      <c r="AQ333" s="137"/>
      <c r="AR333" s="137"/>
      <c r="AS333" s="137"/>
    </row>
    <row r="334" ht="18.0" customHeight="1">
      <c r="A334" s="137"/>
      <c r="B334" s="137"/>
      <c r="C334" s="137"/>
      <c r="D334" s="137"/>
      <c r="E334" s="137"/>
      <c r="F334" s="137"/>
      <c r="G334" s="137"/>
      <c r="H334" s="139"/>
      <c r="I334" s="137"/>
      <c r="J334" s="137"/>
      <c r="K334" s="137"/>
      <c r="L334" s="137"/>
      <c r="M334" s="137"/>
      <c r="N334" s="137"/>
      <c r="O334" s="137"/>
      <c r="P334" s="137"/>
      <c r="Q334" s="140"/>
      <c r="R334" s="137"/>
      <c r="S334" s="137"/>
      <c r="T334" s="137"/>
      <c r="U334" s="137"/>
      <c r="V334" s="137"/>
      <c r="W334" s="137"/>
      <c r="X334" s="137"/>
      <c r="Y334" s="137"/>
      <c r="Z334" s="137"/>
      <c r="AA334" s="137"/>
      <c r="AB334" s="137"/>
      <c r="AC334" s="137"/>
      <c r="AD334" s="137"/>
      <c r="AE334" s="137"/>
      <c r="AF334" s="137"/>
      <c r="AG334" s="137"/>
      <c r="AH334" s="137"/>
      <c r="AI334" s="137"/>
      <c r="AJ334" s="137"/>
      <c r="AK334" s="137"/>
      <c r="AL334" s="137"/>
      <c r="AM334" s="137"/>
      <c r="AN334" s="137"/>
      <c r="AO334" s="137"/>
      <c r="AP334" s="137"/>
      <c r="AQ334" s="137"/>
      <c r="AR334" s="137"/>
      <c r="AS334" s="137"/>
    </row>
    <row r="335" ht="18.0" customHeight="1">
      <c r="A335" s="137"/>
      <c r="B335" s="137"/>
      <c r="C335" s="137"/>
      <c r="D335" s="137"/>
      <c r="E335" s="137"/>
      <c r="F335" s="137"/>
      <c r="G335" s="137"/>
      <c r="H335" s="139"/>
      <c r="I335" s="137"/>
      <c r="J335" s="137"/>
      <c r="K335" s="137"/>
      <c r="L335" s="137"/>
      <c r="M335" s="137"/>
      <c r="N335" s="137"/>
      <c r="O335" s="137"/>
      <c r="P335" s="137"/>
      <c r="Q335" s="140"/>
      <c r="R335" s="137"/>
      <c r="S335" s="137"/>
      <c r="T335" s="137"/>
      <c r="U335" s="137"/>
      <c r="V335" s="137"/>
      <c r="W335" s="137"/>
      <c r="X335" s="137"/>
      <c r="Y335" s="137"/>
      <c r="Z335" s="137"/>
      <c r="AA335" s="137"/>
      <c r="AB335" s="137"/>
      <c r="AC335" s="137"/>
      <c r="AD335" s="137"/>
      <c r="AE335" s="137"/>
      <c r="AF335" s="137"/>
      <c r="AG335" s="137"/>
      <c r="AH335" s="137"/>
      <c r="AI335" s="137"/>
      <c r="AJ335" s="137"/>
      <c r="AK335" s="137"/>
      <c r="AL335" s="137"/>
      <c r="AM335" s="137"/>
      <c r="AN335" s="137"/>
      <c r="AO335" s="137"/>
      <c r="AP335" s="137"/>
      <c r="AQ335" s="137"/>
      <c r="AR335" s="137"/>
      <c r="AS335" s="137"/>
    </row>
    <row r="336" ht="18.0" customHeight="1">
      <c r="A336" s="137"/>
      <c r="B336" s="137"/>
      <c r="C336" s="137"/>
      <c r="D336" s="137"/>
      <c r="E336" s="137"/>
      <c r="F336" s="137"/>
      <c r="G336" s="137"/>
      <c r="H336" s="139"/>
      <c r="I336" s="137"/>
      <c r="J336" s="137"/>
      <c r="K336" s="137"/>
      <c r="L336" s="137"/>
      <c r="M336" s="137"/>
      <c r="N336" s="137"/>
      <c r="O336" s="137"/>
      <c r="P336" s="137"/>
      <c r="Q336" s="140"/>
      <c r="R336" s="137"/>
      <c r="S336" s="137"/>
      <c r="T336" s="137"/>
      <c r="U336" s="137"/>
      <c r="V336" s="137"/>
      <c r="W336" s="137"/>
      <c r="X336" s="137"/>
      <c r="Y336" s="137"/>
      <c r="Z336" s="137"/>
      <c r="AA336" s="137"/>
      <c r="AB336" s="137"/>
      <c r="AC336" s="137"/>
      <c r="AD336" s="137"/>
      <c r="AE336" s="137"/>
      <c r="AF336" s="137"/>
      <c r="AG336" s="137"/>
      <c r="AH336" s="137"/>
      <c r="AI336" s="137"/>
      <c r="AJ336" s="137"/>
      <c r="AK336" s="137"/>
      <c r="AL336" s="137"/>
      <c r="AM336" s="137"/>
      <c r="AN336" s="137"/>
      <c r="AO336" s="137"/>
      <c r="AP336" s="137"/>
      <c r="AQ336" s="137"/>
      <c r="AR336" s="137"/>
      <c r="AS336" s="137"/>
    </row>
    <row r="337" ht="18.0" customHeight="1">
      <c r="A337" s="137"/>
      <c r="B337" s="137"/>
      <c r="C337" s="137"/>
      <c r="D337" s="137"/>
      <c r="E337" s="137"/>
      <c r="F337" s="137"/>
      <c r="G337" s="137"/>
      <c r="H337" s="139"/>
      <c r="I337" s="137"/>
      <c r="J337" s="137"/>
      <c r="K337" s="137"/>
      <c r="L337" s="137"/>
      <c r="M337" s="137"/>
      <c r="N337" s="137"/>
      <c r="O337" s="137"/>
      <c r="P337" s="137"/>
      <c r="Q337" s="140"/>
      <c r="R337" s="137"/>
      <c r="S337" s="137"/>
      <c r="T337" s="137"/>
      <c r="U337" s="137"/>
      <c r="V337" s="137"/>
      <c r="W337" s="137"/>
      <c r="X337" s="137"/>
      <c r="Y337" s="137"/>
      <c r="Z337" s="137"/>
      <c r="AA337" s="137"/>
      <c r="AB337" s="137"/>
      <c r="AC337" s="137"/>
      <c r="AD337" s="137"/>
      <c r="AE337" s="137"/>
      <c r="AF337" s="137"/>
      <c r="AG337" s="137"/>
      <c r="AH337" s="137"/>
      <c r="AI337" s="137"/>
      <c r="AJ337" s="137"/>
      <c r="AK337" s="137"/>
      <c r="AL337" s="137"/>
      <c r="AM337" s="137"/>
      <c r="AN337" s="137"/>
      <c r="AO337" s="137"/>
      <c r="AP337" s="137"/>
      <c r="AQ337" s="137"/>
      <c r="AR337" s="137"/>
      <c r="AS337" s="137"/>
    </row>
    <row r="338" ht="18.0" customHeight="1">
      <c r="A338" s="137"/>
      <c r="B338" s="137"/>
      <c r="C338" s="137"/>
      <c r="D338" s="137"/>
      <c r="E338" s="137"/>
      <c r="F338" s="137"/>
      <c r="G338" s="137"/>
      <c r="H338" s="139"/>
      <c r="I338" s="137"/>
      <c r="J338" s="137"/>
      <c r="K338" s="137"/>
      <c r="L338" s="137"/>
      <c r="M338" s="137"/>
      <c r="N338" s="137"/>
      <c r="O338" s="137"/>
      <c r="P338" s="137"/>
      <c r="Q338" s="140"/>
      <c r="R338" s="137"/>
      <c r="S338" s="137"/>
      <c r="T338" s="137"/>
      <c r="U338" s="137"/>
      <c r="V338" s="137"/>
      <c r="W338" s="137"/>
      <c r="X338" s="137"/>
      <c r="Y338" s="137"/>
      <c r="Z338" s="137"/>
      <c r="AA338" s="137"/>
      <c r="AB338" s="137"/>
      <c r="AC338" s="137"/>
      <c r="AD338" s="137"/>
      <c r="AE338" s="137"/>
      <c r="AF338" s="137"/>
      <c r="AG338" s="137"/>
      <c r="AH338" s="137"/>
      <c r="AI338" s="137"/>
      <c r="AJ338" s="137"/>
      <c r="AK338" s="137"/>
      <c r="AL338" s="137"/>
      <c r="AM338" s="137"/>
      <c r="AN338" s="137"/>
      <c r="AO338" s="137"/>
      <c r="AP338" s="137"/>
      <c r="AQ338" s="137"/>
      <c r="AR338" s="137"/>
      <c r="AS338" s="137"/>
    </row>
    <row r="339" ht="18.0" customHeight="1">
      <c r="A339" s="137"/>
      <c r="B339" s="137"/>
      <c r="C339" s="137"/>
      <c r="D339" s="137"/>
      <c r="E339" s="137"/>
      <c r="F339" s="137"/>
      <c r="G339" s="137"/>
      <c r="H339" s="139"/>
      <c r="I339" s="137"/>
      <c r="J339" s="137"/>
      <c r="K339" s="137"/>
      <c r="L339" s="137"/>
      <c r="M339" s="137"/>
      <c r="N339" s="137"/>
      <c r="O339" s="137"/>
      <c r="P339" s="137"/>
      <c r="Q339" s="140"/>
      <c r="R339" s="137"/>
      <c r="S339" s="137"/>
      <c r="T339" s="137"/>
      <c r="U339" s="137"/>
      <c r="V339" s="137"/>
      <c r="W339" s="137"/>
      <c r="X339" s="137"/>
      <c r="Y339" s="137"/>
      <c r="Z339" s="137"/>
      <c r="AA339" s="137"/>
      <c r="AB339" s="137"/>
      <c r="AC339" s="137"/>
      <c r="AD339" s="137"/>
      <c r="AE339" s="137"/>
      <c r="AF339" s="137"/>
      <c r="AG339" s="137"/>
      <c r="AH339" s="137"/>
      <c r="AI339" s="137"/>
      <c r="AJ339" s="137"/>
      <c r="AK339" s="137"/>
      <c r="AL339" s="137"/>
      <c r="AM339" s="137"/>
      <c r="AN339" s="137"/>
      <c r="AO339" s="137"/>
      <c r="AP339" s="137"/>
      <c r="AQ339" s="137"/>
      <c r="AR339" s="137"/>
      <c r="AS339" s="137"/>
    </row>
    <row r="340" ht="18.0" customHeight="1">
      <c r="A340" s="137"/>
      <c r="B340" s="137"/>
      <c r="C340" s="137"/>
      <c r="D340" s="137"/>
      <c r="E340" s="137"/>
      <c r="F340" s="137"/>
      <c r="G340" s="137"/>
      <c r="H340" s="139"/>
      <c r="I340" s="137"/>
      <c r="J340" s="137"/>
      <c r="K340" s="137"/>
      <c r="L340" s="137"/>
      <c r="M340" s="137"/>
      <c r="N340" s="137"/>
      <c r="O340" s="137"/>
      <c r="P340" s="137"/>
      <c r="Q340" s="140"/>
      <c r="R340" s="137"/>
      <c r="S340" s="137"/>
      <c r="T340" s="137"/>
      <c r="U340" s="137"/>
      <c r="V340" s="137"/>
      <c r="W340" s="137"/>
      <c r="X340" s="137"/>
      <c r="Y340" s="137"/>
      <c r="Z340" s="137"/>
      <c r="AA340" s="137"/>
      <c r="AB340" s="137"/>
      <c r="AC340" s="137"/>
      <c r="AD340" s="137"/>
      <c r="AE340" s="137"/>
      <c r="AF340" s="137"/>
      <c r="AG340" s="137"/>
      <c r="AH340" s="137"/>
      <c r="AI340" s="137"/>
      <c r="AJ340" s="137"/>
      <c r="AK340" s="137"/>
      <c r="AL340" s="137"/>
      <c r="AM340" s="137"/>
      <c r="AN340" s="137"/>
      <c r="AO340" s="137"/>
      <c r="AP340" s="137"/>
      <c r="AQ340" s="137"/>
      <c r="AR340" s="137"/>
      <c r="AS340" s="137"/>
    </row>
    <row r="341" ht="18.0" customHeight="1">
      <c r="A341" s="137"/>
      <c r="B341" s="137"/>
      <c r="C341" s="137"/>
      <c r="D341" s="137"/>
      <c r="E341" s="137"/>
      <c r="F341" s="137"/>
      <c r="G341" s="137"/>
      <c r="H341" s="139"/>
      <c r="I341" s="137"/>
      <c r="J341" s="137"/>
      <c r="K341" s="137"/>
      <c r="L341" s="137"/>
      <c r="M341" s="137"/>
      <c r="N341" s="137"/>
      <c r="O341" s="137"/>
      <c r="P341" s="137"/>
      <c r="Q341" s="140"/>
      <c r="R341" s="137"/>
      <c r="S341" s="137"/>
      <c r="T341" s="137"/>
      <c r="U341" s="137"/>
      <c r="V341" s="137"/>
      <c r="W341" s="137"/>
      <c r="X341" s="137"/>
      <c r="Y341" s="137"/>
      <c r="Z341" s="137"/>
      <c r="AA341" s="137"/>
      <c r="AB341" s="137"/>
      <c r="AC341" s="137"/>
      <c r="AD341" s="137"/>
      <c r="AE341" s="137"/>
      <c r="AF341" s="137"/>
      <c r="AG341" s="137"/>
      <c r="AH341" s="137"/>
      <c r="AI341" s="137"/>
      <c r="AJ341" s="137"/>
      <c r="AK341" s="137"/>
      <c r="AL341" s="137"/>
      <c r="AM341" s="137"/>
      <c r="AN341" s="137"/>
      <c r="AO341" s="137"/>
      <c r="AP341" s="137"/>
      <c r="AQ341" s="137"/>
      <c r="AR341" s="137"/>
      <c r="AS341" s="137"/>
    </row>
    <row r="342" ht="18.0" customHeight="1">
      <c r="A342" s="137"/>
      <c r="B342" s="137"/>
      <c r="C342" s="137"/>
      <c r="D342" s="137"/>
      <c r="E342" s="137"/>
      <c r="F342" s="137"/>
      <c r="G342" s="137"/>
      <c r="H342" s="139"/>
      <c r="I342" s="137"/>
      <c r="J342" s="137"/>
      <c r="K342" s="137"/>
      <c r="L342" s="137"/>
      <c r="M342" s="137"/>
      <c r="N342" s="137"/>
      <c r="O342" s="137"/>
      <c r="P342" s="137"/>
      <c r="Q342" s="140"/>
      <c r="R342" s="137"/>
      <c r="S342" s="137"/>
      <c r="T342" s="137"/>
      <c r="U342" s="137"/>
      <c r="V342" s="137"/>
      <c r="W342" s="137"/>
      <c r="X342" s="137"/>
      <c r="Y342" s="137"/>
      <c r="Z342" s="137"/>
      <c r="AA342" s="137"/>
      <c r="AB342" s="137"/>
      <c r="AC342" s="137"/>
      <c r="AD342" s="137"/>
      <c r="AE342" s="137"/>
      <c r="AF342" s="137"/>
      <c r="AG342" s="137"/>
      <c r="AH342" s="137"/>
      <c r="AI342" s="137"/>
      <c r="AJ342" s="137"/>
      <c r="AK342" s="137"/>
      <c r="AL342" s="137"/>
      <c r="AM342" s="137"/>
      <c r="AN342" s="137"/>
      <c r="AO342" s="137"/>
      <c r="AP342" s="137"/>
      <c r="AQ342" s="137"/>
      <c r="AR342" s="137"/>
      <c r="AS342" s="137"/>
    </row>
    <row r="343" ht="18.0" customHeight="1">
      <c r="A343" s="137"/>
      <c r="B343" s="137"/>
      <c r="C343" s="137"/>
      <c r="D343" s="137"/>
      <c r="E343" s="137"/>
      <c r="F343" s="137"/>
      <c r="G343" s="137"/>
      <c r="H343" s="139"/>
      <c r="I343" s="137"/>
      <c r="J343" s="137"/>
      <c r="K343" s="137"/>
      <c r="L343" s="137"/>
      <c r="M343" s="137"/>
      <c r="N343" s="137"/>
      <c r="O343" s="137"/>
      <c r="P343" s="137"/>
      <c r="Q343" s="140"/>
      <c r="R343" s="137"/>
      <c r="S343" s="137"/>
      <c r="T343" s="137"/>
      <c r="U343" s="137"/>
      <c r="V343" s="137"/>
      <c r="W343" s="137"/>
      <c r="X343" s="137"/>
      <c r="Y343" s="137"/>
      <c r="Z343" s="137"/>
      <c r="AA343" s="137"/>
      <c r="AB343" s="137"/>
      <c r="AC343" s="137"/>
      <c r="AD343" s="137"/>
      <c r="AE343" s="137"/>
      <c r="AF343" s="137"/>
      <c r="AG343" s="137"/>
      <c r="AH343" s="137"/>
      <c r="AI343" s="137"/>
      <c r="AJ343" s="137"/>
      <c r="AK343" s="137"/>
      <c r="AL343" s="137"/>
      <c r="AM343" s="137"/>
      <c r="AN343" s="137"/>
      <c r="AO343" s="137"/>
      <c r="AP343" s="137"/>
      <c r="AQ343" s="137"/>
      <c r="AR343" s="137"/>
      <c r="AS343" s="137"/>
    </row>
    <row r="344" ht="18.0" customHeight="1">
      <c r="A344" s="137"/>
      <c r="B344" s="137"/>
      <c r="C344" s="137"/>
      <c r="D344" s="137"/>
      <c r="E344" s="137"/>
      <c r="F344" s="137"/>
      <c r="G344" s="137"/>
      <c r="H344" s="139"/>
      <c r="I344" s="137"/>
      <c r="J344" s="137"/>
      <c r="K344" s="137"/>
      <c r="L344" s="137"/>
      <c r="M344" s="137"/>
      <c r="N344" s="137"/>
      <c r="O344" s="137"/>
      <c r="P344" s="137"/>
      <c r="Q344" s="140"/>
      <c r="R344" s="137"/>
      <c r="S344" s="137"/>
      <c r="T344" s="137"/>
      <c r="U344" s="137"/>
      <c r="V344" s="137"/>
      <c r="W344" s="137"/>
      <c r="X344" s="137"/>
      <c r="Y344" s="137"/>
      <c r="Z344" s="137"/>
      <c r="AA344" s="137"/>
      <c r="AB344" s="137"/>
      <c r="AC344" s="137"/>
      <c r="AD344" s="137"/>
      <c r="AE344" s="137"/>
      <c r="AF344" s="137"/>
      <c r="AG344" s="137"/>
      <c r="AH344" s="137"/>
      <c r="AI344" s="137"/>
      <c r="AJ344" s="137"/>
      <c r="AK344" s="137"/>
      <c r="AL344" s="137"/>
      <c r="AM344" s="137"/>
      <c r="AN344" s="137"/>
      <c r="AO344" s="137"/>
      <c r="AP344" s="137"/>
      <c r="AQ344" s="137"/>
      <c r="AR344" s="137"/>
      <c r="AS344" s="137"/>
    </row>
    <row r="345" ht="18.0" customHeight="1">
      <c r="A345" s="137"/>
      <c r="B345" s="137"/>
      <c r="C345" s="137"/>
      <c r="D345" s="137"/>
      <c r="E345" s="137"/>
      <c r="F345" s="137"/>
      <c r="G345" s="137"/>
      <c r="H345" s="139"/>
      <c r="I345" s="137"/>
      <c r="J345" s="137"/>
      <c r="K345" s="137"/>
      <c r="L345" s="137"/>
      <c r="M345" s="137"/>
      <c r="N345" s="137"/>
      <c r="O345" s="137"/>
      <c r="P345" s="137"/>
      <c r="Q345" s="140"/>
      <c r="R345" s="137"/>
      <c r="S345" s="137"/>
      <c r="T345" s="137"/>
      <c r="U345" s="137"/>
      <c r="V345" s="137"/>
      <c r="W345" s="137"/>
      <c r="X345" s="137"/>
      <c r="Y345" s="137"/>
      <c r="Z345" s="137"/>
      <c r="AA345" s="137"/>
      <c r="AB345" s="137"/>
      <c r="AC345" s="137"/>
      <c r="AD345" s="137"/>
      <c r="AE345" s="137"/>
      <c r="AF345" s="137"/>
      <c r="AG345" s="137"/>
      <c r="AH345" s="137"/>
      <c r="AI345" s="137"/>
      <c r="AJ345" s="137"/>
      <c r="AK345" s="137"/>
      <c r="AL345" s="137"/>
      <c r="AM345" s="137"/>
      <c r="AN345" s="137"/>
      <c r="AO345" s="137"/>
      <c r="AP345" s="137"/>
      <c r="AQ345" s="137"/>
      <c r="AR345" s="137"/>
      <c r="AS345" s="137"/>
    </row>
    <row r="346" ht="18.0" customHeight="1">
      <c r="A346" s="137"/>
      <c r="B346" s="137"/>
      <c r="C346" s="137"/>
      <c r="D346" s="137"/>
      <c r="E346" s="137"/>
      <c r="F346" s="137"/>
      <c r="G346" s="137"/>
      <c r="H346" s="139"/>
      <c r="I346" s="137"/>
      <c r="J346" s="137"/>
      <c r="K346" s="137"/>
      <c r="L346" s="137"/>
      <c r="M346" s="137"/>
      <c r="N346" s="137"/>
      <c r="O346" s="137"/>
      <c r="P346" s="137"/>
      <c r="Q346" s="140"/>
      <c r="R346" s="137"/>
      <c r="S346" s="137"/>
      <c r="T346" s="137"/>
      <c r="U346" s="137"/>
      <c r="V346" s="137"/>
      <c r="W346" s="137"/>
      <c r="X346" s="137"/>
      <c r="Y346" s="137"/>
      <c r="Z346" s="137"/>
      <c r="AA346" s="137"/>
      <c r="AB346" s="137"/>
      <c r="AC346" s="137"/>
      <c r="AD346" s="137"/>
      <c r="AE346" s="137"/>
      <c r="AF346" s="137"/>
      <c r="AG346" s="137"/>
      <c r="AH346" s="137"/>
      <c r="AI346" s="137"/>
      <c r="AJ346" s="137"/>
      <c r="AK346" s="137"/>
      <c r="AL346" s="137"/>
      <c r="AM346" s="137"/>
      <c r="AN346" s="137"/>
      <c r="AO346" s="137"/>
      <c r="AP346" s="137"/>
      <c r="AQ346" s="137"/>
      <c r="AR346" s="137"/>
      <c r="AS346" s="137"/>
    </row>
    <row r="347" ht="18.0" customHeight="1">
      <c r="A347" s="137"/>
      <c r="B347" s="137"/>
      <c r="C347" s="137"/>
      <c r="D347" s="137"/>
      <c r="E347" s="137"/>
      <c r="F347" s="137"/>
      <c r="G347" s="137"/>
      <c r="H347" s="139"/>
      <c r="I347" s="137"/>
      <c r="J347" s="137"/>
      <c r="K347" s="137"/>
      <c r="L347" s="137"/>
      <c r="M347" s="137"/>
      <c r="N347" s="137"/>
      <c r="O347" s="137"/>
      <c r="P347" s="137"/>
      <c r="Q347" s="140"/>
      <c r="R347" s="137"/>
      <c r="S347" s="137"/>
      <c r="T347" s="137"/>
      <c r="U347" s="137"/>
      <c r="V347" s="137"/>
      <c r="W347" s="137"/>
      <c r="X347" s="137"/>
      <c r="Y347" s="137"/>
      <c r="Z347" s="137"/>
      <c r="AA347" s="137"/>
      <c r="AB347" s="137"/>
      <c r="AC347" s="137"/>
      <c r="AD347" s="137"/>
      <c r="AE347" s="137"/>
      <c r="AF347" s="137"/>
      <c r="AG347" s="137"/>
      <c r="AH347" s="137"/>
      <c r="AI347" s="137"/>
      <c r="AJ347" s="137"/>
      <c r="AK347" s="137"/>
      <c r="AL347" s="137"/>
      <c r="AM347" s="137"/>
      <c r="AN347" s="137"/>
      <c r="AO347" s="137"/>
      <c r="AP347" s="137"/>
      <c r="AQ347" s="137"/>
      <c r="AR347" s="137"/>
      <c r="AS347" s="137"/>
    </row>
    <row r="348" ht="18.0" customHeight="1">
      <c r="A348" s="137"/>
      <c r="B348" s="137"/>
      <c r="C348" s="137"/>
      <c r="D348" s="137"/>
      <c r="E348" s="137"/>
      <c r="F348" s="137"/>
      <c r="G348" s="137"/>
      <c r="H348" s="139"/>
      <c r="I348" s="137"/>
      <c r="J348" s="137"/>
      <c r="K348" s="137"/>
      <c r="L348" s="137"/>
      <c r="M348" s="137"/>
      <c r="N348" s="137"/>
      <c r="O348" s="137"/>
      <c r="P348" s="137"/>
      <c r="Q348" s="140"/>
      <c r="R348" s="137"/>
      <c r="S348" s="137"/>
      <c r="T348" s="137"/>
      <c r="U348" s="137"/>
      <c r="V348" s="137"/>
      <c r="W348" s="137"/>
      <c r="X348" s="137"/>
      <c r="Y348" s="137"/>
      <c r="Z348" s="137"/>
      <c r="AA348" s="137"/>
      <c r="AB348" s="137"/>
      <c r="AC348" s="137"/>
      <c r="AD348" s="137"/>
      <c r="AE348" s="137"/>
      <c r="AF348" s="137"/>
      <c r="AG348" s="137"/>
      <c r="AH348" s="137"/>
      <c r="AI348" s="137"/>
      <c r="AJ348" s="137"/>
      <c r="AK348" s="137"/>
      <c r="AL348" s="137"/>
      <c r="AM348" s="137"/>
      <c r="AN348" s="137"/>
      <c r="AO348" s="137"/>
      <c r="AP348" s="137"/>
      <c r="AQ348" s="137"/>
      <c r="AR348" s="137"/>
      <c r="AS348" s="137"/>
    </row>
    <row r="349" ht="18.0" customHeight="1">
      <c r="A349" s="137"/>
      <c r="B349" s="137"/>
      <c r="C349" s="137"/>
      <c r="D349" s="137"/>
      <c r="E349" s="137"/>
      <c r="F349" s="137"/>
      <c r="G349" s="137"/>
      <c r="H349" s="139"/>
      <c r="I349" s="137"/>
      <c r="J349" s="137"/>
      <c r="K349" s="137"/>
      <c r="L349" s="137"/>
      <c r="M349" s="137"/>
      <c r="N349" s="137"/>
      <c r="O349" s="137"/>
      <c r="P349" s="137"/>
      <c r="Q349" s="140"/>
      <c r="R349" s="137"/>
      <c r="S349" s="137"/>
      <c r="T349" s="137"/>
      <c r="U349" s="137"/>
      <c r="V349" s="137"/>
      <c r="W349" s="137"/>
      <c r="X349" s="137"/>
      <c r="Y349" s="137"/>
      <c r="Z349" s="137"/>
      <c r="AA349" s="137"/>
      <c r="AB349" s="137"/>
      <c r="AC349" s="137"/>
      <c r="AD349" s="137"/>
      <c r="AE349" s="137"/>
      <c r="AF349" s="137"/>
      <c r="AG349" s="137"/>
      <c r="AH349" s="137"/>
      <c r="AI349" s="137"/>
      <c r="AJ349" s="137"/>
      <c r="AK349" s="137"/>
      <c r="AL349" s="137"/>
      <c r="AM349" s="137"/>
      <c r="AN349" s="137"/>
      <c r="AO349" s="137"/>
      <c r="AP349" s="137"/>
      <c r="AQ349" s="137"/>
      <c r="AR349" s="137"/>
      <c r="AS349" s="137"/>
    </row>
    <row r="350" ht="18.0" customHeight="1">
      <c r="A350" s="137"/>
      <c r="B350" s="137"/>
      <c r="C350" s="137"/>
      <c r="D350" s="137"/>
      <c r="E350" s="137"/>
      <c r="F350" s="137"/>
      <c r="G350" s="137"/>
      <c r="H350" s="139"/>
      <c r="I350" s="137"/>
      <c r="J350" s="137"/>
      <c r="K350" s="137"/>
      <c r="L350" s="137"/>
      <c r="M350" s="137"/>
      <c r="N350" s="137"/>
      <c r="O350" s="137"/>
      <c r="P350" s="137"/>
      <c r="Q350" s="140"/>
      <c r="R350" s="137"/>
      <c r="S350" s="137"/>
      <c r="T350" s="137"/>
      <c r="U350" s="137"/>
      <c r="V350" s="137"/>
      <c r="W350" s="137"/>
      <c r="X350" s="137"/>
      <c r="Y350" s="137"/>
      <c r="Z350" s="137"/>
      <c r="AA350" s="137"/>
      <c r="AB350" s="137"/>
      <c r="AC350" s="137"/>
      <c r="AD350" s="137"/>
      <c r="AE350" s="137"/>
      <c r="AF350" s="137"/>
      <c r="AG350" s="137"/>
      <c r="AH350" s="137"/>
      <c r="AI350" s="137"/>
      <c r="AJ350" s="137"/>
      <c r="AK350" s="137"/>
      <c r="AL350" s="137"/>
      <c r="AM350" s="137"/>
      <c r="AN350" s="137"/>
      <c r="AO350" s="137"/>
      <c r="AP350" s="137"/>
      <c r="AQ350" s="137"/>
      <c r="AR350" s="137"/>
      <c r="AS350" s="137"/>
    </row>
    <row r="351" ht="18.0" customHeight="1">
      <c r="A351" s="137"/>
      <c r="B351" s="137"/>
      <c r="C351" s="137"/>
      <c r="D351" s="137"/>
      <c r="E351" s="137"/>
      <c r="F351" s="137"/>
      <c r="G351" s="137"/>
      <c r="H351" s="139"/>
      <c r="I351" s="137"/>
      <c r="J351" s="137"/>
      <c r="K351" s="137"/>
      <c r="L351" s="137"/>
      <c r="M351" s="137"/>
      <c r="N351" s="137"/>
      <c r="O351" s="137"/>
      <c r="P351" s="137"/>
      <c r="Q351" s="140"/>
      <c r="R351" s="137"/>
      <c r="S351" s="137"/>
      <c r="T351" s="137"/>
      <c r="U351" s="137"/>
      <c r="V351" s="137"/>
      <c r="W351" s="137"/>
      <c r="X351" s="137"/>
      <c r="Y351" s="137"/>
      <c r="Z351" s="137"/>
      <c r="AA351" s="137"/>
      <c r="AB351" s="137"/>
      <c r="AC351" s="137"/>
      <c r="AD351" s="137"/>
      <c r="AE351" s="137"/>
      <c r="AF351" s="137"/>
      <c r="AG351" s="137"/>
      <c r="AH351" s="137"/>
      <c r="AI351" s="137"/>
      <c r="AJ351" s="137"/>
      <c r="AK351" s="137"/>
      <c r="AL351" s="137"/>
      <c r="AM351" s="137"/>
      <c r="AN351" s="137"/>
      <c r="AO351" s="137"/>
      <c r="AP351" s="137"/>
      <c r="AQ351" s="137"/>
      <c r="AR351" s="137"/>
      <c r="AS351" s="137"/>
    </row>
    <row r="352" ht="18.0" customHeight="1">
      <c r="A352" s="137"/>
      <c r="B352" s="137"/>
      <c r="C352" s="137"/>
      <c r="D352" s="137"/>
      <c r="E352" s="137"/>
      <c r="F352" s="137"/>
      <c r="G352" s="137"/>
      <c r="H352" s="139"/>
      <c r="I352" s="137"/>
      <c r="J352" s="137"/>
      <c r="K352" s="137"/>
      <c r="L352" s="137"/>
      <c r="M352" s="137"/>
      <c r="N352" s="137"/>
      <c r="O352" s="137"/>
      <c r="P352" s="137"/>
      <c r="Q352" s="140"/>
      <c r="R352" s="137"/>
      <c r="S352" s="137"/>
      <c r="T352" s="137"/>
      <c r="U352" s="137"/>
      <c r="V352" s="137"/>
      <c r="W352" s="137"/>
      <c r="X352" s="137"/>
      <c r="Y352" s="137"/>
      <c r="Z352" s="137"/>
      <c r="AA352" s="137"/>
      <c r="AB352" s="137"/>
      <c r="AC352" s="137"/>
      <c r="AD352" s="137"/>
      <c r="AE352" s="137"/>
      <c r="AF352" s="137"/>
      <c r="AG352" s="137"/>
      <c r="AH352" s="137"/>
      <c r="AI352" s="137"/>
      <c r="AJ352" s="137"/>
      <c r="AK352" s="137"/>
      <c r="AL352" s="137"/>
      <c r="AM352" s="137"/>
      <c r="AN352" s="137"/>
      <c r="AO352" s="137"/>
      <c r="AP352" s="137"/>
      <c r="AQ352" s="137"/>
      <c r="AR352" s="137"/>
      <c r="AS352" s="137"/>
    </row>
    <row r="353" ht="18.0" customHeight="1">
      <c r="A353" s="137"/>
      <c r="B353" s="137"/>
      <c r="C353" s="137"/>
      <c r="D353" s="137"/>
      <c r="E353" s="137"/>
      <c r="F353" s="137"/>
      <c r="G353" s="137"/>
      <c r="H353" s="139"/>
      <c r="I353" s="137"/>
      <c r="J353" s="137"/>
      <c r="K353" s="137"/>
      <c r="L353" s="137"/>
      <c r="M353" s="137"/>
      <c r="N353" s="137"/>
      <c r="O353" s="137"/>
      <c r="P353" s="137"/>
      <c r="Q353" s="140"/>
      <c r="R353" s="137"/>
      <c r="S353" s="137"/>
      <c r="T353" s="137"/>
      <c r="U353" s="137"/>
      <c r="V353" s="137"/>
      <c r="W353" s="137"/>
      <c r="X353" s="137"/>
      <c r="Y353" s="137"/>
      <c r="Z353" s="137"/>
      <c r="AA353" s="137"/>
      <c r="AB353" s="137"/>
      <c r="AC353" s="137"/>
      <c r="AD353" s="137"/>
      <c r="AE353" s="137"/>
      <c r="AF353" s="137"/>
      <c r="AG353" s="137"/>
      <c r="AH353" s="137"/>
      <c r="AI353" s="137"/>
      <c r="AJ353" s="137"/>
      <c r="AK353" s="137"/>
      <c r="AL353" s="137"/>
      <c r="AM353" s="137"/>
      <c r="AN353" s="137"/>
      <c r="AO353" s="137"/>
      <c r="AP353" s="137"/>
      <c r="AQ353" s="137"/>
      <c r="AR353" s="137"/>
      <c r="AS353" s="137"/>
    </row>
    <row r="354" ht="18.0" customHeight="1">
      <c r="A354" s="137"/>
      <c r="B354" s="137"/>
      <c r="C354" s="137"/>
      <c r="D354" s="137"/>
      <c r="E354" s="137"/>
      <c r="F354" s="137"/>
      <c r="G354" s="137"/>
      <c r="H354" s="139"/>
      <c r="I354" s="137"/>
      <c r="J354" s="137"/>
      <c r="K354" s="137"/>
      <c r="L354" s="137"/>
      <c r="M354" s="137"/>
      <c r="N354" s="137"/>
      <c r="O354" s="137"/>
      <c r="P354" s="137"/>
      <c r="Q354" s="140"/>
      <c r="R354" s="137"/>
      <c r="S354" s="137"/>
      <c r="T354" s="137"/>
      <c r="U354" s="137"/>
      <c r="V354" s="137"/>
      <c r="W354" s="137"/>
      <c r="X354" s="137"/>
      <c r="Y354" s="137"/>
      <c r="Z354" s="137"/>
      <c r="AA354" s="137"/>
      <c r="AB354" s="137"/>
      <c r="AC354" s="137"/>
      <c r="AD354" s="137"/>
      <c r="AE354" s="137"/>
      <c r="AF354" s="137"/>
      <c r="AG354" s="137"/>
      <c r="AH354" s="137"/>
      <c r="AI354" s="137"/>
      <c r="AJ354" s="137"/>
      <c r="AK354" s="137"/>
      <c r="AL354" s="137"/>
      <c r="AM354" s="137"/>
      <c r="AN354" s="137"/>
      <c r="AO354" s="137"/>
      <c r="AP354" s="137"/>
      <c r="AQ354" s="137"/>
      <c r="AR354" s="137"/>
      <c r="AS354" s="137"/>
    </row>
    <row r="355" ht="18.0" customHeight="1">
      <c r="A355" s="137"/>
      <c r="B355" s="137"/>
      <c r="C355" s="137"/>
      <c r="D355" s="137"/>
      <c r="E355" s="137"/>
      <c r="F355" s="137"/>
      <c r="G355" s="137"/>
      <c r="H355" s="139"/>
      <c r="I355" s="137"/>
      <c r="J355" s="137"/>
      <c r="K355" s="137"/>
      <c r="L355" s="137"/>
      <c r="M355" s="137"/>
      <c r="N355" s="137"/>
      <c r="O355" s="137"/>
      <c r="P355" s="137"/>
      <c r="Q355" s="140"/>
      <c r="R355" s="137"/>
      <c r="S355" s="137"/>
      <c r="T355" s="137"/>
      <c r="U355" s="137"/>
      <c r="V355" s="137"/>
      <c r="W355" s="137"/>
      <c r="X355" s="137"/>
      <c r="Y355" s="137"/>
      <c r="Z355" s="137"/>
      <c r="AA355" s="137"/>
      <c r="AB355" s="137"/>
      <c r="AC355" s="137"/>
      <c r="AD355" s="137"/>
      <c r="AE355" s="137"/>
      <c r="AF355" s="137"/>
      <c r="AG355" s="137"/>
      <c r="AH355" s="137"/>
      <c r="AI355" s="137"/>
      <c r="AJ355" s="137"/>
      <c r="AK355" s="137"/>
      <c r="AL355" s="137"/>
      <c r="AM355" s="137"/>
      <c r="AN355" s="137"/>
      <c r="AO355" s="137"/>
      <c r="AP355" s="137"/>
      <c r="AQ355" s="137"/>
      <c r="AR355" s="137"/>
      <c r="AS355" s="137"/>
    </row>
    <row r="356" ht="18.0" customHeight="1">
      <c r="A356" s="137"/>
      <c r="B356" s="137"/>
      <c r="C356" s="137"/>
      <c r="D356" s="137"/>
      <c r="E356" s="137"/>
      <c r="F356" s="137"/>
      <c r="G356" s="137"/>
      <c r="H356" s="139"/>
      <c r="I356" s="137"/>
      <c r="J356" s="137"/>
      <c r="K356" s="137"/>
      <c r="L356" s="137"/>
      <c r="M356" s="137"/>
      <c r="N356" s="137"/>
      <c r="O356" s="137"/>
      <c r="P356" s="137"/>
      <c r="Q356" s="140"/>
      <c r="R356" s="137"/>
      <c r="S356" s="137"/>
      <c r="T356" s="137"/>
      <c r="U356" s="137"/>
      <c r="V356" s="137"/>
      <c r="W356" s="137"/>
      <c r="X356" s="137"/>
      <c r="Y356" s="137"/>
      <c r="Z356" s="137"/>
      <c r="AA356" s="137"/>
      <c r="AB356" s="137"/>
      <c r="AC356" s="137"/>
      <c r="AD356" s="137"/>
      <c r="AE356" s="137"/>
      <c r="AF356" s="137"/>
      <c r="AG356" s="137"/>
      <c r="AH356" s="137"/>
      <c r="AI356" s="137"/>
      <c r="AJ356" s="137"/>
      <c r="AK356" s="137"/>
      <c r="AL356" s="137"/>
      <c r="AM356" s="137"/>
      <c r="AN356" s="137"/>
      <c r="AO356" s="137"/>
      <c r="AP356" s="137"/>
      <c r="AQ356" s="137"/>
      <c r="AR356" s="137"/>
      <c r="AS356" s="137"/>
    </row>
    <row r="357" ht="18.0" customHeight="1">
      <c r="A357" s="137"/>
      <c r="B357" s="137"/>
      <c r="C357" s="137"/>
      <c r="D357" s="137"/>
      <c r="E357" s="137"/>
      <c r="F357" s="137"/>
      <c r="G357" s="137"/>
      <c r="H357" s="139"/>
      <c r="I357" s="137"/>
      <c r="J357" s="137"/>
      <c r="K357" s="137"/>
      <c r="L357" s="137"/>
      <c r="M357" s="137"/>
      <c r="N357" s="137"/>
      <c r="O357" s="137"/>
      <c r="P357" s="137"/>
      <c r="Q357" s="140"/>
      <c r="R357" s="137"/>
      <c r="S357" s="137"/>
      <c r="T357" s="137"/>
      <c r="U357" s="137"/>
      <c r="V357" s="137"/>
      <c r="W357" s="137"/>
      <c r="X357" s="137"/>
      <c r="Y357" s="137"/>
      <c r="Z357" s="137"/>
      <c r="AA357" s="137"/>
      <c r="AB357" s="137"/>
      <c r="AC357" s="137"/>
      <c r="AD357" s="137"/>
      <c r="AE357" s="137"/>
      <c r="AF357" s="137"/>
      <c r="AG357" s="137"/>
      <c r="AH357" s="137"/>
      <c r="AI357" s="137"/>
      <c r="AJ357" s="137"/>
      <c r="AK357" s="137"/>
      <c r="AL357" s="137"/>
      <c r="AM357" s="137"/>
      <c r="AN357" s="137"/>
      <c r="AO357" s="137"/>
      <c r="AP357" s="137"/>
      <c r="AQ357" s="137"/>
      <c r="AR357" s="137"/>
      <c r="AS357" s="137"/>
    </row>
    <row r="358" ht="18.0" customHeight="1">
      <c r="A358" s="137"/>
      <c r="B358" s="137"/>
      <c r="C358" s="137"/>
      <c r="D358" s="137"/>
      <c r="E358" s="137"/>
      <c r="F358" s="137"/>
      <c r="G358" s="137"/>
      <c r="H358" s="139"/>
      <c r="I358" s="137"/>
      <c r="J358" s="137"/>
      <c r="K358" s="137"/>
      <c r="L358" s="137"/>
      <c r="M358" s="137"/>
      <c r="N358" s="137"/>
      <c r="O358" s="137"/>
      <c r="P358" s="137"/>
      <c r="Q358" s="140"/>
      <c r="R358" s="137"/>
      <c r="S358" s="137"/>
      <c r="T358" s="137"/>
      <c r="U358" s="137"/>
      <c r="V358" s="137"/>
      <c r="W358" s="137"/>
      <c r="X358" s="137"/>
      <c r="Y358" s="137"/>
      <c r="Z358" s="137"/>
      <c r="AA358" s="137"/>
      <c r="AB358" s="137"/>
      <c r="AC358" s="137"/>
      <c r="AD358" s="137"/>
      <c r="AE358" s="137"/>
      <c r="AF358" s="137"/>
      <c r="AG358" s="137"/>
      <c r="AH358" s="137"/>
      <c r="AI358" s="137"/>
      <c r="AJ358" s="137"/>
      <c r="AK358" s="137"/>
      <c r="AL358" s="137"/>
      <c r="AM358" s="137"/>
      <c r="AN358" s="137"/>
      <c r="AO358" s="137"/>
      <c r="AP358" s="137"/>
      <c r="AQ358" s="137"/>
      <c r="AR358" s="137"/>
      <c r="AS358" s="137"/>
    </row>
    <row r="359" ht="18.0" customHeight="1">
      <c r="A359" s="137"/>
      <c r="B359" s="137"/>
      <c r="C359" s="137"/>
      <c r="D359" s="137"/>
      <c r="E359" s="137"/>
      <c r="F359" s="137"/>
      <c r="G359" s="137"/>
      <c r="H359" s="139"/>
      <c r="I359" s="137"/>
      <c r="J359" s="137"/>
      <c r="K359" s="137"/>
      <c r="L359" s="137"/>
      <c r="M359" s="137"/>
      <c r="N359" s="137"/>
      <c r="O359" s="137"/>
      <c r="P359" s="137"/>
      <c r="Q359" s="140"/>
      <c r="R359" s="137"/>
      <c r="S359" s="137"/>
      <c r="T359" s="137"/>
      <c r="U359" s="137"/>
      <c r="V359" s="137"/>
      <c r="W359" s="137"/>
      <c r="X359" s="137"/>
      <c r="Y359" s="137"/>
      <c r="Z359" s="137"/>
      <c r="AA359" s="137"/>
      <c r="AB359" s="137"/>
      <c r="AC359" s="137"/>
      <c r="AD359" s="137"/>
      <c r="AE359" s="137"/>
      <c r="AF359" s="137"/>
      <c r="AG359" s="137"/>
      <c r="AH359" s="137"/>
      <c r="AI359" s="137"/>
      <c r="AJ359" s="137"/>
      <c r="AK359" s="137"/>
      <c r="AL359" s="137"/>
      <c r="AM359" s="137"/>
      <c r="AN359" s="137"/>
      <c r="AO359" s="137"/>
      <c r="AP359" s="137"/>
      <c r="AQ359" s="137"/>
      <c r="AR359" s="137"/>
      <c r="AS359" s="137"/>
    </row>
    <row r="360" ht="18.0" customHeight="1">
      <c r="A360" s="137"/>
      <c r="B360" s="137"/>
      <c r="C360" s="137"/>
      <c r="D360" s="137"/>
      <c r="E360" s="137"/>
      <c r="F360" s="137"/>
      <c r="G360" s="137"/>
      <c r="H360" s="139"/>
      <c r="I360" s="137"/>
      <c r="J360" s="137"/>
      <c r="K360" s="137"/>
      <c r="L360" s="137"/>
      <c r="M360" s="137"/>
      <c r="N360" s="137"/>
      <c r="O360" s="137"/>
      <c r="P360" s="137"/>
      <c r="Q360" s="140"/>
      <c r="R360" s="137"/>
      <c r="S360" s="137"/>
      <c r="T360" s="137"/>
      <c r="U360" s="137"/>
      <c r="V360" s="137"/>
      <c r="W360" s="137"/>
      <c r="X360" s="137"/>
      <c r="Y360" s="137"/>
      <c r="Z360" s="137"/>
      <c r="AA360" s="137"/>
      <c r="AB360" s="137"/>
      <c r="AC360" s="137"/>
      <c r="AD360" s="137"/>
      <c r="AE360" s="137"/>
      <c r="AF360" s="137"/>
      <c r="AG360" s="137"/>
      <c r="AH360" s="137"/>
      <c r="AI360" s="137"/>
      <c r="AJ360" s="137"/>
      <c r="AK360" s="137"/>
      <c r="AL360" s="137"/>
      <c r="AM360" s="137"/>
      <c r="AN360" s="137"/>
      <c r="AO360" s="137"/>
      <c r="AP360" s="137"/>
      <c r="AQ360" s="137"/>
      <c r="AR360" s="137"/>
      <c r="AS360" s="137"/>
    </row>
    <row r="361" ht="18.0" customHeight="1">
      <c r="A361" s="137"/>
      <c r="B361" s="137"/>
      <c r="C361" s="137"/>
      <c r="D361" s="137"/>
      <c r="E361" s="137"/>
      <c r="F361" s="137"/>
      <c r="G361" s="137"/>
      <c r="H361" s="139"/>
      <c r="I361" s="137"/>
      <c r="J361" s="137"/>
      <c r="K361" s="137"/>
      <c r="L361" s="137"/>
      <c r="M361" s="137"/>
      <c r="N361" s="137"/>
      <c r="O361" s="137"/>
      <c r="P361" s="137"/>
      <c r="Q361" s="140"/>
      <c r="R361" s="137"/>
      <c r="S361" s="137"/>
      <c r="T361" s="137"/>
      <c r="U361" s="137"/>
      <c r="V361" s="137"/>
      <c r="W361" s="137"/>
      <c r="X361" s="137"/>
      <c r="Y361" s="137"/>
      <c r="Z361" s="137"/>
      <c r="AA361" s="137"/>
      <c r="AB361" s="137"/>
      <c r="AC361" s="137"/>
      <c r="AD361" s="137"/>
      <c r="AE361" s="137"/>
      <c r="AF361" s="137"/>
      <c r="AG361" s="137"/>
      <c r="AH361" s="137"/>
      <c r="AI361" s="137"/>
      <c r="AJ361" s="137"/>
      <c r="AK361" s="137"/>
      <c r="AL361" s="137"/>
      <c r="AM361" s="137"/>
      <c r="AN361" s="137"/>
      <c r="AO361" s="137"/>
      <c r="AP361" s="137"/>
      <c r="AQ361" s="137"/>
      <c r="AR361" s="137"/>
      <c r="AS361" s="137"/>
    </row>
    <row r="362" ht="18.0" customHeight="1">
      <c r="A362" s="137"/>
      <c r="B362" s="137"/>
      <c r="C362" s="137"/>
      <c r="D362" s="137"/>
      <c r="E362" s="137"/>
      <c r="F362" s="137"/>
      <c r="G362" s="137"/>
      <c r="H362" s="139"/>
      <c r="I362" s="137"/>
      <c r="J362" s="137"/>
      <c r="K362" s="137"/>
      <c r="L362" s="137"/>
      <c r="M362" s="137"/>
      <c r="N362" s="137"/>
      <c r="O362" s="137"/>
      <c r="P362" s="137"/>
      <c r="Q362" s="140"/>
      <c r="R362" s="137"/>
      <c r="S362" s="137"/>
      <c r="T362" s="137"/>
      <c r="U362" s="137"/>
      <c r="V362" s="137"/>
      <c r="W362" s="137"/>
      <c r="X362" s="137"/>
      <c r="Y362" s="137"/>
      <c r="Z362" s="137"/>
      <c r="AA362" s="137"/>
      <c r="AB362" s="137"/>
      <c r="AC362" s="137"/>
      <c r="AD362" s="137"/>
      <c r="AE362" s="137"/>
      <c r="AF362" s="137"/>
      <c r="AG362" s="137"/>
      <c r="AH362" s="137"/>
      <c r="AI362" s="137"/>
      <c r="AJ362" s="137"/>
      <c r="AK362" s="137"/>
      <c r="AL362" s="137"/>
      <c r="AM362" s="137"/>
      <c r="AN362" s="137"/>
      <c r="AO362" s="137"/>
      <c r="AP362" s="137"/>
      <c r="AQ362" s="137"/>
      <c r="AR362" s="137"/>
      <c r="AS362" s="137"/>
    </row>
    <row r="363" ht="18.0" customHeight="1">
      <c r="A363" s="137"/>
      <c r="B363" s="137"/>
      <c r="C363" s="137"/>
      <c r="D363" s="137"/>
      <c r="E363" s="137"/>
      <c r="F363" s="137"/>
      <c r="G363" s="137"/>
      <c r="H363" s="139"/>
      <c r="I363" s="137"/>
      <c r="J363" s="137"/>
      <c r="K363" s="137"/>
      <c r="L363" s="137"/>
      <c r="M363" s="137"/>
      <c r="N363" s="137"/>
      <c r="O363" s="137"/>
      <c r="P363" s="137"/>
      <c r="Q363" s="140"/>
      <c r="R363" s="137"/>
      <c r="S363" s="137"/>
      <c r="T363" s="137"/>
      <c r="U363" s="137"/>
      <c r="V363" s="137"/>
      <c r="W363" s="137"/>
      <c r="X363" s="137"/>
      <c r="Y363" s="137"/>
      <c r="Z363" s="137"/>
      <c r="AA363" s="137"/>
      <c r="AB363" s="137"/>
      <c r="AC363" s="137"/>
      <c r="AD363" s="137"/>
      <c r="AE363" s="137"/>
      <c r="AF363" s="137"/>
      <c r="AG363" s="137"/>
      <c r="AH363" s="137"/>
      <c r="AI363" s="137"/>
      <c r="AJ363" s="137"/>
      <c r="AK363" s="137"/>
      <c r="AL363" s="137"/>
      <c r="AM363" s="137"/>
      <c r="AN363" s="137"/>
      <c r="AO363" s="137"/>
      <c r="AP363" s="137"/>
      <c r="AQ363" s="137"/>
      <c r="AR363" s="137"/>
      <c r="AS363" s="137"/>
    </row>
    <row r="364" ht="18.0" customHeight="1">
      <c r="A364" s="137"/>
      <c r="B364" s="137"/>
      <c r="C364" s="137"/>
      <c r="D364" s="137"/>
      <c r="E364" s="137"/>
      <c r="F364" s="137"/>
      <c r="G364" s="137"/>
      <c r="H364" s="139"/>
      <c r="I364" s="137"/>
      <c r="J364" s="137"/>
      <c r="K364" s="137"/>
      <c r="L364" s="137"/>
      <c r="M364" s="137"/>
      <c r="N364" s="137"/>
      <c r="O364" s="137"/>
      <c r="P364" s="137"/>
      <c r="Q364" s="140"/>
      <c r="R364" s="137"/>
      <c r="S364" s="137"/>
      <c r="T364" s="137"/>
      <c r="U364" s="137"/>
      <c r="V364" s="137"/>
      <c r="W364" s="137"/>
      <c r="X364" s="137"/>
      <c r="Y364" s="137"/>
      <c r="Z364" s="137"/>
      <c r="AA364" s="137"/>
      <c r="AB364" s="137"/>
      <c r="AC364" s="137"/>
      <c r="AD364" s="137"/>
      <c r="AE364" s="137"/>
      <c r="AF364" s="137"/>
      <c r="AG364" s="137"/>
      <c r="AH364" s="137"/>
      <c r="AI364" s="137"/>
      <c r="AJ364" s="137"/>
      <c r="AK364" s="137"/>
      <c r="AL364" s="137"/>
      <c r="AM364" s="137"/>
      <c r="AN364" s="137"/>
      <c r="AO364" s="137"/>
      <c r="AP364" s="137"/>
      <c r="AQ364" s="137"/>
      <c r="AR364" s="137"/>
      <c r="AS364" s="137"/>
    </row>
    <row r="365" ht="18.0" customHeight="1">
      <c r="A365" s="137"/>
      <c r="B365" s="137"/>
      <c r="C365" s="137"/>
      <c r="D365" s="137"/>
      <c r="E365" s="137"/>
      <c r="F365" s="137"/>
      <c r="G365" s="137"/>
      <c r="H365" s="139"/>
      <c r="I365" s="137"/>
      <c r="J365" s="137"/>
      <c r="K365" s="137"/>
      <c r="L365" s="137"/>
      <c r="M365" s="137"/>
      <c r="N365" s="137"/>
      <c r="O365" s="137"/>
      <c r="P365" s="137"/>
      <c r="Q365" s="140"/>
      <c r="R365" s="137"/>
      <c r="S365" s="137"/>
      <c r="T365" s="137"/>
      <c r="U365" s="137"/>
      <c r="V365" s="137"/>
      <c r="W365" s="137"/>
      <c r="X365" s="137"/>
      <c r="Y365" s="137"/>
      <c r="Z365" s="137"/>
      <c r="AA365" s="137"/>
      <c r="AB365" s="137"/>
      <c r="AC365" s="137"/>
      <c r="AD365" s="137"/>
      <c r="AE365" s="137"/>
      <c r="AF365" s="137"/>
      <c r="AG365" s="137"/>
      <c r="AH365" s="137"/>
      <c r="AI365" s="137"/>
      <c r="AJ365" s="137"/>
      <c r="AK365" s="137"/>
      <c r="AL365" s="137"/>
      <c r="AM365" s="137"/>
      <c r="AN365" s="137"/>
      <c r="AO365" s="137"/>
      <c r="AP365" s="137"/>
      <c r="AQ365" s="137"/>
      <c r="AR365" s="137"/>
      <c r="AS365" s="137"/>
    </row>
    <row r="366" ht="18.0" customHeight="1">
      <c r="A366" s="137"/>
      <c r="B366" s="137"/>
      <c r="C366" s="137"/>
      <c r="D366" s="137"/>
      <c r="E366" s="137"/>
      <c r="F366" s="137"/>
      <c r="G366" s="137"/>
      <c r="H366" s="139"/>
      <c r="I366" s="137"/>
      <c r="J366" s="137"/>
      <c r="K366" s="137"/>
      <c r="L366" s="137"/>
      <c r="M366" s="137"/>
      <c r="N366" s="137"/>
      <c r="O366" s="137"/>
      <c r="P366" s="137"/>
      <c r="Q366" s="140"/>
      <c r="R366" s="137"/>
      <c r="S366" s="137"/>
      <c r="T366" s="137"/>
      <c r="U366" s="137"/>
      <c r="V366" s="137"/>
      <c r="W366" s="137"/>
      <c r="X366" s="137"/>
      <c r="Y366" s="137"/>
      <c r="Z366" s="137"/>
      <c r="AA366" s="137"/>
      <c r="AB366" s="137"/>
      <c r="AC366" s="137"/>
      <c r="AD366" s="137"/>
      <c r="AE366" s="137"/>
      <c r="AF366" s="137"/>
      <c r="AG366" s="137"/>
      <c r="AH366" s="137"/>
      <c r="AI366" s="137"/>
      <c r="AJ366" s="137"/>
      <c r="AK366" s="137"/>
      <c r="AL366" s="137"/>
      <c r="AM366" s="137"/>
      <c r="AN366" s="137"/>
      <c r="AO366" s="137"/>
      <c r="AP366" s="137"/>
      <c r="AQ366" s="137"/>
      <c r="AR366" s="137"/>
      <c r="AS366" s="137"/>
    </row>
    <row r="367" ht="18.0" customHeight="1">
      <c r="A367" s="137"/>
      <c r="B367" s="137"/>
      <c r="C367" s="137"/>
      <c r="D367" s="137"/>
      <c r="E367" s="137"/>
      <c r="F367" s="137"/>
      <c r="G367" s="137"/>
      <c r="H367" s="139"/>
      <c r="I367" s="137"/>
      <c r="J367" s="137"/>
      <c r="K367" s="137"/>
      <c r="L367" s="137"/>
      <c r="M367" s="137"/>
      <c r="N367" s="137"/>
      <c r="O367" s="137"/>
      <c r="P367" s="137"/>
      <c r="Q367" s="140"/>
      <c r="R367" s="137"/>
      <c r="S367" s="137"/>
      <c r="T367" s="137"/>
      <c r="U367" s="137"/>
      <c r="V367" s="137"/>
      <c r="W367" s="137"/>
      <c r="X367" s="137"/>
      <c r="Y367" s="137"/>
      <c r="Z367" s="137"/>
      <c r="AA367" s="137"/>
      <c r="AB367" s="137"/>
      <c r="AC367" s="137"/>
      <c r="AD367" s="137"/>
      <c r="AE367" s="137"/>
      <c r="AF367" s="137"/>
      <c r="AG367" s="137"/>
      <c r="AH367" s="137"/>
      <c r="AI367" s="137"/>
      <c r="AJ367" s="137"/>
      <c r="AK367" s="137"/>
      <c r="AL367" s="137"/>
      <c r="AM367" s="137"/>
      <c r="AN367" s="137"/>
      <c r="AO367" s="137"/>
      <c r="AP367" s="137"/>
      <c r="AQ367" s="137"/>
      <c r="AR367" s="137"/>
      <c r="AS367" s="137"/>
    </row>
    <row r="368" ht="18.0" customHeight="1">
      <c r="A368" s="137"/>
      <c r="B368" s="137"/>
      <c r="C368" s="137"/>
      <c r="D368" s="137"/>
      <c r="E368" s="137"/>
      <c r="F368" s="137"/>
      <c r="G368" s="137"/>
      <c r="H368" s="139"/>
      <c r="I368" s="137"/>
      <c r="J368" s="137"/>
      <c r="K368" s="137"/>
      <c r="L368" s="137"/>
      <c r="M368" s="137"/>
      <c r="N368" s="137"/>
      <c r="O368" s="137"/>
      <c r="P368" s="137"/>
      <c r="Q368" s="140"/>
      <c r="R368" s="137"/>
      <c r="S368" s="137"/>
      <c r="T368" s="137"/>
      <c r="U368" s="137"/>
      <c r="V368" s="137"/>
      <c r="W368" s="137"/>
      <c r="X368" s="137"/>
      <c r="Y368" s="137"/>
      <c r="Z368" s="137"/>
      <c r="AA368" s="137"/>
      <c r="AB368" s="137"/>
      <c r="AC368" s="137"/>
      <c r="AD368" s="137"/>
      <c r="AE368" s="137"/>
      <c r="AF368" s="137"/>
      <c r="AG368" s="137"/>
      <c r="AH368" s="137"/>
      <c r="AI368" s="137"/>
      <c r="AJ368" s="137"/>
      <c r="AK368" s="137"/>
      <c r="AL368" s="137"/>
      <c r="AM368" s="137"/>
      <c r="AN368" s="137"/>
      <c r="AO368" s="137"/>
      <c r="AP368" s="137"/>
      <c r="AQ368" s="137"/>
      <c r="AR368" s="137"/>
      <c r="AS368" s="137"/>
    </row>
    <row r="369" ht="18.0" customHeight="1">
      <c r="A369" s="137"/>
      <c r="B369" s="137"/>
      <c r="C369" s="137"/>
      <c r="D369" s="137"/>
      <c r="E369" s="137"/>
      <c r="F369" s="137"/>
      <c r="G369" s="137"/>
      <c r="H369" s="139"/>
      <c r="I369" s="137"/>
      <c r="J369" s="137"/>
      <c r="K369" s="137"/>
      <c r="L369" s="137"/>
      <c r="M369" s="137"/>
      <c r="N369" s="137"/>
      <c r="O369" s="137"/>
      <c r="P369" s="137"/>
      <c r="Q369" s="140"/>
      <c r="R369" s="137"/>
      <c r="S369" s="137"/>
      <c r="T369" s="137"/>
      <c r="U369" s="137"/>
      <c r="V369" s="137"/>
      <c r="W369" s="137"/>
      <c r="X369" s="137"/>
      <c r="Y369" s="137"/>
      <c r="Z369" s="137"/>
      <c r="AA369" s="137"/>
      <c r="AB369" s="137"/>
      <c r="AC369" s="137"/>
      <c r="AD369" s="137"/>
      <c r="AE369" s="137"/>
      <c r="AF369" s="137"/>
      <c r="AG369" s="137"/>
      <c r="AH369" s="137"/>
      <c r="AI369" s="137"/>
      <c r="AJ369" s="137"/>
      <c r="AK369" s="137"/>
      <c r="AL369" s="137"/>
      <c r="AM369" s="137"/>
      <c r="AN369" s="137"/>
      <c r="AO369" s="137"/>
      <c r="AP369" s="137"/>
      <c r="AQ369" s="137"/>
      <c r="AR369" s="137"/>
      <c r="AS369" s="137"/>
    </row>
    <row r="370" ht="18.0" customHeight="1">
      <c r="A370" s="137"/>
      <c r="B370" s="137"/>
      <c r="C370" s="137"/>
      <c r="D370" s="137"/>
      <c r="E370" s="137"/>
      <c r="F370" s="137"/>
      <c r="G370" s="137"/>
      <c r="H370" s="139"/>
      <c r="I370" s="137"/>
      <c r="J370" s="137"/>
      <c r="K370" s="137"/>
      <c r="L370" s="137"/>
      <c r="M370" s="137"/>
      <c r="N370" s="137"/>
      <c r="O370" s="137"/>
      <c r="P370" s="137"/>
      <c r="Q370" s="140"/>
      <c r="R370" s="137"/>
      <c r="S370" s="137"/>
      <c r="T370" s="137"/>
      <c r="U370" s="137"/>
      <c r="V370" s="137"/>
      <c r="W370" s="137"/>
      <c r="X370" s="137"/>
      <c r="Y370" s="137"/>
      <c r="Z370" s="137"/>
      <c r="AA370" s="137"/>
      <c r="AB370" s="137"/>
      <c r="AC370" s="137"/>
      <c r="AD370" s="137"/>
      <c r="AE370" s="137"/>
      <c r="AF370" s="137"/>
      <c r="AG370" s="137"/>
      <c r="AH370" s="137"/>
      <c r="AI370" s="137"/>
      <c r="AJ370" s="137"/>
      <c r="AK370" s="137"/>
      <c r="AL370" s="137"/>
      <c r="AM370" s="137"/>
      <c r="AN370" s="137"/>
      <c r="AO370" s="137"/>
      <c r="AP370" s="137"/>
      <c r="AQ370" s="137"/>
      <c r="AR370" s="137"/>
      <c r="AS370" s="137"/>
    </row>
    <row r="371" ht="18.0" customHeight="1">
      <c r="A371" s="137"/>
      <c r="B371" s="137"/>
      <c r="C371" s="137"/>
      <c r="D371" s="137"/>
      <c r="E371" s="137"/>
      <c r="F371" s="137"/>
      <c r="G371" s="137"/>
      <c r="H371" s="139"/>
      <c r="I371" s="137"/>
      <c r="J371" s="137"/>
      <c r="K371" s="137"/>
      <c r="L371" s="137"/>
      <c r="M371" s="137"/>
      <c r="N371" s="137"/>
      <c r="O371" s="137"/>
      <c r="P371" s="137"/>
      <c r="Q371" s="140"/>
      <c r="R371" s="137"/>
      <c r="S371" s="137"/>
      <c r="T371" s="137"/>
      <c r="U371" s="137"/>
      <c r="V371" s="137"/>
      <c r="W371" s="137"/>
      <c r="X371" s="137"/>
      <c r="Y371" s="137"/>
      <c r="Z371" s="137"/>
      <c r="AA371" s="137"/>
      <c r="AB371" s="137"/>
      <c r="AC371" s="137"/>
      <c r="AD371" s="137"/>
      <c r="AE371" s="137"/>
      <c r="AF371" s="137"/>
      <c r="AG371" s="137"/>
      <c r="AH371" s="137"/>
      <c r="AI371" s="137"/>
      <c r="AJ371" s="137"/>
      <c r="AK371" s="137"/>
      <c r="AL371" s="137"/>
      <c r="AM371" s="137"/>
      <c r="AN371" s="137"/>
      <c r="AO371" s="137"/>
      <c r="AP371" s="137"/>
      <c r="AQ371" s="137"/>
      <c r="AR371" s="137"/>
      <c r="AS371" s="137"/>
    </row>
    <row r="372" ht="18.0" customHeight="1">
      <c r="A372" s="137"/>
      <c r="B372" s="137"/>
      <c r="C372" s="137"/>
      <c r="D372" s="137"/>
      <c r="E372" s="137"/>
      <c r="F372" s="137"/>
      <c r="G372" s="137"/>
      <c r="H372" s="139"/>
      <c r="I372" s="137"/>
      <c r="J372" s="137"/>
      <c r="K372" s="137"/>
      <c r="L372" s="137"/>
      <c r="M372" s="137"/>
      <c r="N372" s="137"/>
      <c r="O372" s="137"/>
      <c r="P372" s="137"/>
      <c r="Q372" s="140"/>
      <c r="R372" s="137"/>
      <c r="S372" s="137"/>
      <c r="T372" s="137"/>
      <c r="U372" s="137"/>
      <c r="V372" s="137"/>
      <c r="W372" s="137"/>
      <c r="X372" s="137"/>
      <c r="Y372" s="137"/>
      <c r="Z372" s="137"/>
      <c r="AA372" s="137"/>
      <c r="AB372" s="137"/>
      <c r="AC372" s="137"/>
      <c r="AD372" s="137"/>
      <c r="AE372" s="137"/>
      <c r="AF372" s="137"/>
      <c r="AG372" s="137"/>
      <c r="AH372" s="137"/>
      <c r="AI372" s="137"/>
      <c r="AJ372" s="137"/>
      <c r="AK372" s="137"/>
      <c r="AL372" s="137"/>
      <c r="AM372" s="137"/>
      <c r="AN372" s="137"/>
      <c r="AO372" s="137"/>
      <c r="AP372" s="137"/>
      <c r="AQ372" s="137"/>
      <c r="AR372" s="137"/>
      <c r="AS372" s="137"/>
    </row>
    <row r="373" ht="18.0" customHeight="1">
      <c r="A373" s="137"/>
      <c r="B373" s="137"/>
      <c r="C373" s="137"/>
      <c r="D373" s="137"/>
      <c r="E373" s="137"/>
      <c r="F373" s="137"/>
      <c r="G373" s="137"/>
      <c r="H373" s="139"/>
      <c r="I373" s="137"/>
      <c r="J373" s="137"/>
      <c r="K373" s="137"/>
      <c r="L373" s="137"/>
      <c r="M373" s="137"/>
      <c r="N373" s="137"/>
      <c r="O373" s="137"/>
      <c r="P373" s="137"/>
      <c r="Q373" s="140"/>
      <c r="R373" s="137"/>
      <c r="S373" s="137"/>
      <c r="T373" s="137"/>
      <c r="U373" s="137"/>
      <c r="V373" s="137"/>
      <c r="W373" s="137"/>
      <c r="X373" s="137"/>
      <c r="Y373" s="137"/>
      <c r="Z373" s="137"/>
      <c r="AA373" s="137"/>
      <c r="AB373" s="137"/>
      <c r="AC373" s="137"/>
      <c r="AD373" s="137"/>
      <c r="AE373" s="137"/>
      <c r="AF373" s="137"/>
      <c r="AG373" s="137"/>
      <c r="AH373" s="137"/>
      <c r="AI373" s="137"/>
      <c r="AJ373" s="137"/>
      <c r="AK373" s="137"/>
      <c r="AL373" s="137"/>
      <c r="AM373" s="137"/>
      <c r="AN373" s="137"/>
      <c r="AO373" s="137"/>
      <c r="AP373" s="137"/>
      <c r="AQ373" s="137"/>
      <c r="AR373" s="137"/>
      <c r="AS373" s="137"/>
    </row>
    <row r="374" ht="18.0" customHeight="1">
      <c r="A374" s="137"/>
      <c r="B374" s="137"/>
      <c r="C374" s="137"/>
      <c r="D374" s="137"/>
      <c r="E374" s="137"/>
      <c r="F374" s="137"/>
      <c r="G374" s="137"/>
      <c r="H374" s="139"/>
      <c r="I374" s="137"/>
      <c r="J374" s="137"/>
      <c r="K374" s="137"/>
      <c r="L374" s="137"/>
      <c r="M374" s="137"/>
      <c r="N374" s="137"/>
      <c r="O374" s="137"/>
      <c r="P374" s="137"/>
      <c r="Q374" s="140"/>
      <c r="R374" s="137"/>
      <c r="S374" s="137"/>
      <c r="T374" s="137"/>
      <c r="U374" s="137"/>
      <c r="V374" s="137"/>
      <c r="W374" s="137"/>
      <c r="X374" s="137"/>
      <c r="Y374" s="137"/>
      <c r="Z374" s="137"/>
      <c r="AA374" s="137"/>
      <c r="AB374" s="137"/>
      <c r="AC374" s="137"/>
      <c r="AD374" s="137"/>
      <c r="AE374" s="137"/>
      <c r="AF374" s="137"/>
      <c r="AG374" s="137"/>
      <c r="AH374" s="137"/>
      <c r="AI374" s="137"/>
      <c r="AJ374" s="137"/>
      <c r="AK374" s="137"/>
      <c r="AL374" s="137"/>
      <c r="AM374" s="137"/>
      <c r="AN374" s="137"/>
      <c r="AO374" s="137"/>
      <c r="AP374" s="137"/>
      <c r="AQ374" s="137"/>
      <c r="AR374" s="137"/>
      <c r="AS374" s="137"/>
    </row>
    <row r="375" ht="18.0" customHeight="1">
      <c r="A375" s="137"/>
      <c r="B375" s="137"/>
      <c r="C375" s="137"/>
      <c r="D375" s="137"/>
      <c r="E375" s="137"/>
      <c r="F375" s="137"/>
      <c r="G375" s="137"/>
      <c r="H375" s="139"/>
      <c r="I375" s="137"/>
      <c r="J375" s="137"/>
      <c r="K375" s="137"/>
      <c r="L375" s="137"/>
      <c r="M375" s="137"/>
      <c r="N375" s="137"/>
      <c r="O375" s="137"/>
      <c r="P375" s="137"/>
      <c r="Q375" s="140"/>
      <c r="R375" s="137"/>
      <c r="S375" s="137"/>
      <c r="T375" s="137"/>
      <c r="U375" s="137"/>
      <c r="V375" s="137"/>
      <c r="W375" s="137"/>
      <c r="X375" s="137"/>
      <c r="Y375" s="137"/>
      <c r="Z375" s="137"/>
      <c r="AA375" s="137"/>
      <c r="AB375" s="137"/>
      <c r="AC375" s="137"/>
      <c r="AD375" s="137"/>
      <c r="AE375" s="137"/>
      <c r="AF375" s="137"/>
      <c r="AG375" s="137"/>
      <c r="AH375" s="137"/>
      <c r="AI375" s="137"/>
      <c r="AJ375" s="137"/>
      <c r="AK375" s="137"/>
      <c r="AL375" s="137"/>
      <c r="AM375" s="137"/>
      <c r="AN375" s="137"/>
      <c r="AO375" s="137"/>
      <c r="AP375" s="137"/>
      <c r="AQ375" s="137"/>
      <c r="AR375" s="137"/>
      <c r="AS375" s="137"/>
    </row>
    <row r="376" ht="18.0" customHeight="1">
      <c r="A376" s="137"/>
      <c r="B376" s="137"/>
      <c r="C376" s="137"/>
      <c r="D376" s="137"/>
      <c r="E376" s="137"/>
      <c r="F376" s="137"/>
      <c r="G376" s="137"/>
      <c r="H376" s="139"/>
      <c r="I376" s="137"/>
      <c r="J376" s="137"/>
      <c r="K376" s="137"/>
      <c r="L376" s="137"/>
      <c r="M376" s="137"/>
      <c r="N376" s="137"/>
      <c r="O376" s="137"/>
      <c r="P376" s="137"/>
      <c r="Q376" s="140"/>
      <c r="R376" s="137"/>
      <c r="S376" s="137"/>
      <c r="T376" s="137"/>
      <c r="U376" s="137"/>
      <c r="V376" s="137"/>
      <c r="W376" s="137"/>
      <c r="X376" s="137"/>
      <c r="Y376" s="137"/>
      <c r="Z376" s="137"/>
      <c r="AA376" s="137"/>
      <c r="AB376" s="137"/>
      <c r="AC376" s="137"/>
      <c r="AD376" s="137"/>
      <c r="AE376" s="137"/>
      <c r="AF376" s="137"/>
      <c r="AG376" s="137"/>
      <c r="AH376" s="137"/>
      <c r="AI376" s="137"/>
      <c r="AJ376" s="137"/>
      <c r="AK376" s="137"/>
      <c r="AL376" s="137"/>
      <c r="AM376" s="137"/>
      <c r="AN376" s="137"/>
      <c r="AO376" s="137"/>
      <c r="AP376" s="137"/>
      <c r="AQ376" s="137"/>
      <c r="AR376" s="137"/>
      <c r="AS376" s="137"/>
    </row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12:D12"/>
    <mergeCell ref="E13:H13"/>
    <mergeCell ref="C18:E18"/>
    <mergeCell ref="C144:E144"/>
    <mergeCell ref="C155:E155"/>
  </mergeCells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FF"/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9.57"/>
    <col customWidth="1" min="18" max="18" width="17.43"/>
    <col customWidth="1" min="19" max="19" width="17.86"/>
    <col customWidth="1" min="20" max="20" width="17.0"/>
    <col customWidth="1" min="21" max="21" width="15.14"/>
    <col customWidth="1" min="22" max="22" width="13.86"/>
    <col customWidth="1" min="23" max="24" width="9.14"/>
    <col customWidth="1" min="25" max="25" width="16.0"/>
    <col customWidth="1" min="26" max="45" width="9.14"/>
  </cols>
  <sheetData>
    <row r="1" ht="18.75" customHeight="1">
      <c r="A1" s="1" t="s">
        <v>0</v>
      </c>
      <c r="B1" s="1"/>
      <c r="C1" s="1"/>
      <c r="D1" s="1"/>
      <c r="E1" s="1"/>
      <c r="F1" s="1"/>
      <c r="G1" s="1"/>
      <c r="H1" s="3"/>
      <c r="I1" s="1"/>
      <c r="J1" s="1"/>
      <c r="K1" s="1"/>
      <c r="L1" s="1"/>
      <c r="M1" s="1"/>
      <c r="N1" s="1"/>
      <c r="O1" s="1"/>
      <c r="P1" s="1"/>
      <c r="Q1" s="4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</row>
    <row r="2" ht="18.75" customHeight="1">
      <c r="A2" s="1"/>
      <c r="B2" s="1"/>
      <c r="C2" s="1"/>
      <c r="D2" s="1"/>
      <c r="E2" s="1"/>
      <c r="F2" s="1"/>
      <c r="G2" s="1"/>
      <c r="H2" s="3"/>
      <c r="I2" s="1"/>
      <c r="J2" s="1"/>
      <c r="K2" s="1"/>
      <c r="L2" s="1"/>
      <c r="M2" s="1"/>
      <c r="N2" s="1"/>
      <c r="O2" s="1"/>
      <c r="P2" s="1"/>
      <c r="Q2" s="4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</row>
    <row r="3" ht="18.75" customHeight="1">
      <c r="A3" s="5" t="s">
        <v>1</v>
      </c>
      <c r="B3" s="5"/>
      <c r="C3" s="5"/>
      <c r="D3" s="1"/>
      <c r="E3" s="1"/>
      <c r="F3" s="1"/>
      <c r="G3" s="1"/>
      <c r="H3" s="3"/>
      <c r="I3" s="1"/>
      <c r="J3" s="1"/>
      <c r="K3" s="1"/>
      <c r="L3" s="1"/>
      <c r="M3" s="1"/>
      <c r="N3" s="1"/>
      <c r="O3" s="1"/>
      <c r="P3" s="1"/>
      <c r="Q3" s="4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</row>
    <row r="4" ht="29.25" customHeight="1">
      <c r="A4" s="1"/>
      <c r="B4" s="1"/>
      <c r="C4" s="1"/>
      <c r="D4" s="1"/>
      <c r="E4" s="1"/>
      <c r="F4" s="1"/>
      <c r="G4" s="1"/>
      <c r="H4" s="3" t="s">
        <v>2</v>
      </c>
      <c r="I4" s="6">
        <v>44294.0</v>
      </c>
      <c r="J4" s="1"/>
      <c r="K4" s="1"/>
      <c r="L4" s="1"/>
      <c r="M4" s="1"/>
      <c r="N4" s="1"/>
      <c r="O4" s="1"/>
      <c r="P4" s="1"/>
      <c r="Q4" s="4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</row>
    <row r="5" ht="18.75" customHeight="1">
      <c r="A5" s="1" t="s">
        <v>3</v>
      </c>
      <c r="B5" s="1"/>
      <c r="C5" s="1"/>
      <c r="D5" s="1"/>
      <c r="E5" s="1"/>
      <c r="F5" s="1"/>
      <c r="G5" s="1"/>
      <c r="H5" s="3"/>
      <c r="I5" s="1"/>
      <c r="J5" s="1"/>
      <c r="K5" s="1"/>
      <c r="L5" s="1"/>
      <c r="M5" s="1"/>
      <c r="N5" s="1"/>
      <c r="O5" s="1"/>
      <c r="P5" s="1"/>
      <c r="Q5" s="4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</row>
    <row r="6" ht="18.75" customHeight="1">
      <c r="A6" s="7"/>
      <c r="B6" s="7"/>
      <c r="C6" s="7"/>
      <c r="D6" s="7"/>
      <c r="E6" s="7"/>
      <c r="F6" s="7"/>
      <c r="G6" s="7"/>
      <c r="H6" s="9"/>
      <c r="I6" s="7"/>
      <c r="J6" s="1"/>
      <c r="K6" s="1"/>
      <c r="L6" s="1"/>
      <c r="M6" s="1"/>
      <c r="N6" s="1"/>
      <c r="O6" s="1"/>
      <c r="P6" s="1"/>
      <c r="Q6" s="4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</row>
    <row r="7" ht="36.0" customHeight="1">
      <c r="A7" s="10" t="s">
        <v>4</v>
      </c>
      <c r="B7" s="11"/>
      <c r="C7" s="12" t="s">
        <v>85</v>
      </c>
      <c r="D7" s="13" t="s">
        <v>6</v>
      </c>
      <c r="E7" s="14" t="s">
        <v>7</v>
      </c>
      <c r="F7" s="15"/>
      <c r="G7" s="15"/>
      <c r="H7" s="11"/>
      <c r="I7" s="16" t="s">
        <v>8</v>
      </c>
      <c r="J7" s="1"/>
      <c r="K7" s="1"/>
      <c r="L7" s="1"/>
      <c r="M7" s="1"/>
      <c r="N7" s="1"/>
      <c r="O7" s="1"/>
      <c r="P7" s="1"/>
      <c r="Q7" s="4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</row>
    <row r="8" ht="26.25" customHeight="1">
      <c r="A8" s="17">
        <v>1.0</v>
      </c>
      <c r="B8" s="26" t="s">
        <v>61</v>
      </c>
      <c r="C8" s="26">
        <v>18.0</v>
      </c>
      <c r="D8" s="27">
        <v>0.0846</v>
      </c>
      <c r="E8" s="20">
        <f>219.54*65.5</f>
        <v>14379.87</v>
      </c>
      <c r="F8" s="20"/>
      <c r="G8" s="20"/>
      <c r="H8" s="22">
        <v>65.5</v>
      </c>
      <c r="I8" s="23">
        <f t="shared" ref="I8:I10" si="1">+D8*E8</f>
        <v>1216.537002</v>
      </c>
      <c r="J8" s="24">
        <f t="shared" ref="J8:J10" si="2">E8-I8</f>
        <v>13163.333</v>
      </c>
      <c r="K8" s="1"/>
      <c r="L8" s="1"/>
      <c r="M8" s="1"/>
      <c r="N8" s="1"/>
      <c r="O8" s="1"/>
      <c r="P8" s="1"/>
      <c r="Q8" s="25">
        <f>+I114</f>
        <v>0.004673537274</v>
      </c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</row>
    <row r="9" ht="26.25" customHeight="1">
      <c r="A9" s="17">
        <v>2.0</v>
      </c>
      <c r="B9" s="26" t="s">
        <v>72</v>
      </c>
      <c r="C9" s="26">
        <v>25.0</v>
      </c>
      <c r="D9" s="27">
        <v>0.0577</v>
      </c>
      <c r="E9" s="28">
        <f>254.809*67.5</f>
        <v>17199.6075</v>
      </c>
      <c r="F9" s="28"/>
      <c r="G9" s="28"/>
      <c r="H9" s="22">
        <v>67.5</v>
      </c>
      <c r="I9" s="23">
        <f t="shared" si="1"/>
        <v>992.4173528</v>
      </c>
      <c r="J9" s="24">
        <f t="shared" si="2"/>
        <v>16207.19015</v>
      </c>
      <c r="K9" s="1"/>
      <c r="L9" s="1"/>
      <c r="M9" s="1"/>
      <c r="N9" s="1"/>
      <c r="O9" s="1"/>
      <c r="P9" s="1"/>
      <c r="Q9" s="4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</row>
    <row r="10" ht="26.25" customHeight="1">
      <c r="A10" s="17">
        <v>3.0</v>
      </c>
      <c r="B10" s="26" t="s">
        <v>73</v>
      </c>
      <c r="C10" s="26">
        <v>29.0</v>
      </c>
      <c r="D10" s="27">
        <v>0.0143</v>
      </c>
      <c r="E10" s="28">
        <f>230.042*24</f>
        <v>5521.008</v>
      </c>
      <c r="F10" s="28"/>
      <c r="G10" s="28"/>
      <c r="H10" s="22">
        <v>24.0</v>
      </c>
      <c r="I10" s="23">
        <f t="shared" si="1"/>
        <v>78.9504144</v>
      </c>
      <c r="J10" s="24">
        <f t="shared" si="2"/>
        <v>5442.057586</v>
      </c>
      <c r="K10" s="1"/>
      <c r="L10" s="1"/>
      <c r="M10" s="1"/>
      <c r="N10" s="1"/>
      <c r="O10" s="1"/>
      <c r="P10" s="1"/>
      <c r="Q10" s="4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</row>
    <row r="11" ht="18.75" customHeight="1">
      <c r="A11" s="30"/>
      <c r="B11" s="31"/>
      <c r="C11" s="32"/>
      <c r="D11" s="33"/>
      <c r="E11" s="34">
        <f>SUM(E8:E10)</f>
        <v>37100.4855</v>
      </c>
      <c r="F11" s="35"/>
      <c r="G11" s="35"/>
      <c r="H11" s="37"/>
      <c r="I11" s="38">
        <f t="shared" ref="I11:J11" si="3">SUM(I8:I10)</f>
        <v>2287.904769</v>
      </c>
      <c r="J11" s="39">
        <f t="shared" si="3"/>
        <v>34812.58073</v>
      </c>
      <c r="K11" s="1"/>
      <c r="L11" s="1"/>
      <c r="M11" s="1"/>
      <c r="N11" s="1"/>
      <c r="O11" s="1"/>
      <c r="P11" s="1"/>
      <c r="Q11" s="4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</row>
    <row r="12" ht="18.75" customHeight="1">
      <c r="A12" s="40"/>
      <c r="B12" s="7"/>
      <c r="C12" s="7"/>
      <c r="D12" s="41"/>
      <c r="E12" s="42"/>
      <c r="F12" s="15"/>
      <c r="G12" s="15"/>
      <c r="H12" s="11"/>
      <c r="I12" s="43"/>
      <c r="J12" s="1"/>
      <c r="K12" s="1"/>
      <c r="L12" s="1"/>
      <c r="M12" s="1"/>
      <c r="N12" s="1"/>
      <c r="O12" s="1"/>
      <c r="P12" s="1"/>
      <c r="Q12" s="4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</row>
    <row r="13" ht="18.75" customHeight="1">
      <c r="A13" s="1"/>
      <c r="B13" s="1"/>
      <c r="C13" s="1"/>
      <c r="D13" s="1"/>
      <c r="E13" s="1"/>
      <c r="F13" s="1"/>
      <c r="G13" s="1"/>
      <c r="H13" s="3"/>
      <c r="I13" s="1"/>
      <c r="J13" s="1"/>
      <c r="K13" s="1"/>
      <c r="L13" s="1"/>
      <c r="M13" s="1"/>
      <c r="N13" s="1"/>
      <c r="O13" s="1"/>
      <c r="P13" s="1"/>
      <c r="Q13" s="4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</row>
    <row r="14" ht="18.75" customHeight="1">
      <c r="A14" s="1"/>
      <c r="B14" s="1"/>
      <c r="C14" s="1"/>
      <c r="D14" s="1"/>
      <c r="E14" s="1"/>
      <c r="F14" s="1"/>
      <c r="G14" s="1"/>
      <c r="H14" s="3"/>
      <c r="I14" s="1"/>
      <c r="J14" s="1"/>
      <c r="K14" s="1"/>
      <c r="L14" s="1"/>
      <c r="M14" s="1"/>
      <c r="N14" s="1"/>
      <c r="O14" s="1"/>
      <c r="P14" s="1"/>
      <c r="Q14" s="4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</row>
    <row r="15" ht="18.75" customHeight="1">
      <c r="A15" s="1" t="s">
        <v>13</v>
      </c>
      <c r="B15" s="1"/>
      <c r="C15" s="1"/>
      <c r="D15" s="1"/>
      <c r="E15" s="1"/>
      <c r="F15" s="1"/>
      <c r="G15" s="1"/>
      <c r="H15" s="3"/>
      <c r="I15" s="1"/>
      <c r="J15" s="1"/>
      <c r="K15" s="1"/>
      <c r="L15" s="1"/>
      <c r="M15" s="1"/>
      <c r="N15" s="1"/>
      <c r="O15" s="1"/>
      <c r="P15" s="1"/>
      <c r="Q15" s="4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</row>
    <row r="16" ht="18.75" customHeight="1">
      <c r="A16" s="1"/>
      <c r="B16" s="1"/>
      <c r="C16" s="1"/>
      <c r="D16" s="1"/>
      <c r="E16" s="1"/>
      <c r="F16" s="1"/>
      <c r="G16" s="1"/>
      <c r="H16" s="3"/>
      <c r="I16" s="1"/>
      <c r="J16" s="1"/>
      <c r="K16" s="1"/>
      <c r="L16" s="1"/>
      <c r="M16" s="1"/>
      <c r="N16" s="1"/>
      <c r="O16" s="1"/>
      <c r="P16" s="1"/>
      <c r="Q16" s="4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</row>
    <row r="17" ht="40.5" customHeight="1">
      <c r="A17" s="44"/>
      <c r="B17" s="26" t="s">
        <v>14</v>
      </c>
      <c r="C17" s="45" t="s">
        <v>15</v>
      </c>
      <c r="D17" s="46"/>
      <c r="E17" s="47"/>
      <c r="F17" s="48"/>
      <c r="G17" s="48"/>
      <c r="H17" s="50" t="s">
        <v>16</v>
      </c>
      <c r="I17" s="26" t="s">
        <v>17</v>
      </c>
      <c r="J17" s="26" t="s">
        <v>18</v>
      </c>
      <c r="K17" s="1"/>
      <c r="L17" s="26" t="s">
        <v>19</v>
      </c>
      <c r="M17" s="26" t="s">
        <v>17</v>
      </c>
      <c r="N17" s="44" t="s">
        <v>20</v>
      </c>
      <c r="O17" s="1"/>
      <c r="P17" s="1"/>
      <c r="Q17" s="51"/>
      <c r="R17" s="26" t="s">
        <v>19</v>
      </c>
      <c r="S17" s="26" t="s">
        <v>17</v>
      </c>
      <c r="T17" s="44" t="s">
        <v>20</v>
      </c>
      <c r="U17" s="1"/>
      <c r="V17" s="44" t="s">
        <v>21</v>
      </c>
      <c r="W17" s="44" t="s">
        <v>22</v>
      </c>
      <c r="X17" s="44" t="s">
        <v>23</v>
      </c>
      <c r="Y17" s="44" t="s">
        <v>86</v>
      </c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</row>
    <row r="18" ht="27.0" customHeight="1">
      <c r="A18" s="52">
        <v>1.0</v>
      </c>
      <c r="B18" s="53" t="s">
        <v>64</v>
      </c>
      <c r="C18" s="54">
        <v>69.0</v>
      </c>
      <c r="D18" s="54">
        <v>202.0</v>
      </c>
      <c r="E18" s="54">
        <v>173.0</v>
      </c>
      <c r="F18" s="54">
        <f t="shared" ref="F18:F82" si="5">VALUE(IF(RIGHT(B18,1)="%",RIGHT(B18,3),0))</f>
        <v>0.8</v>
      </c>
      <c r="G18" s="54">
        <f t="shared" ref="G18:G82" si="6">Q18*C18/100*D18/100*E18/100</f>
        <v>45.814206</v>
      </c>
      <c r="H18" s="55">
        <f t="shared" ref="H18:H82" si="7">IF(F18=0,G18,F18*G18)</f>
        <v>36.6513648</v>
      </c>
      <c r="I18" s="54">
        <v>1.0</v>
      </c>
      <c r="J18" s="56">
        <f t="shared" ref="J18:J82" si="8">+I18*H18</f>
        <v>36.6513648</v>
      </c>
      <c r="K18" s="57"/>
      <c r="L18" s="58">
        <f>D18*25.4/1000</f>
        <v>5.1308</v>
      </c>
      <c r="M18" s="52">
        <f>+I18</f>
        <v>1</v>
      </c>
      <c r="N18" s="52">
        <f>M18*L18</f>
        <v>5.1308</v>
      </c>
      <c r="O18" s="57"/>
      <c r="P18" s="57"/>
      <c r="Q18" s="59">
        <v>19.0</v>
      </c>
      <c r="R18" s="58">
        <f t="shared" ref="R18:R83" si="9">E18/100</f>
        <v>1.73</v>
      </c>
      <c r="S18" s="52">
        <f t="shared" ref="S18:S83" si="10">I18</f>
        <v>1</v>
      </c>
      <c r="T18" s="52">
        <f t="shared" ref="T18:T83" si="11">S18*R18</f>
        <v>1.73</v>
      </c>
      <c r="U18" s="60">
        <f t="shared" ref="U18:U82" si="12">Q18*C18/100*D18/100*E18/100</f>
        <v>45.814206</v>
      </c>
      <c r="V18" s="58">
        <f t="shared" ref="V18:W18" si="4">C18/100</f>
        <v>0.69</v>
      </c>
      <c r="W18" s="58">
        <f t="shared" si="4"/>
        <v>2.02</v>
      </c>
      <c r="X18" s="58">
        <f t="shared" ref="X18:X83" si="14">T18</f>
        <v>1.73</v>
      </c>
      <c r="Y18" s="61">
        <f t="shared" ref="Y18:Y83" si="15">V18*W18*X18</f>
        <v>2.411274</v>
      </c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O18" s="57"/>
      <c r="AP18" s="57"/>
      <c r="AQ18" s="57"/>
      <c r="AR18" s="57"/>
      <c r="AS18" s="57"/>
    </row>
    <row r="19" ht="27.0" customHeight="1">
      <c r="A19" s="52">
        <v>2.0</v>
      </c>
      <c r="B19" s="62" t="s">
        <v>61</v>
      </c>
      <c r="C19" s="62">
        <v>102.0</v>
      </c>
      <c r="D19" s="62">
        <v>196.0</v>
      </c>
      <c r="E19" s="62">
        <v>275.0</v>
      </c>
      <c r="F19" s="62">
        <f t="shared" si="5"/>
        <v>0</v>
      </c>
      <c r="G19" s="62">
        <f t="shared" si="6"/>
        <v>104.4582</v>
      </c>
      <c r="H19" s="63">
        <f t="shared" si="7"/>
        <v>104.4582</v>
      </c>
      <c r="I19" s="62">
        <v>1.0</v>
      </c>
      <c r="J19" s="66">
        <f t="shared" si="8"/>
        <v>104.4582</v>
      </c>
      <c r="K19" s="57"/>
      <c r="L19" s="58"/>
      <c r="M19" s="52"/>
      <c r="N19" s="52"/>
      <c r="O19" s="57"/>
      <c r="P19" s="57"/>
      <c r="Q19" s="59">
        <v>19.0</v>
      </c>
      <c r="R19" s="58">
        <f t="shared" si="9"/>
        <v>2.75</v>
      </c>
      <c r="S19" s="52">
        <f t="shared" si="10"/>
        <v>1</v>
      </c>
      <c r="T19" s="52">
        <f t="shared" si="11"/>
        <v>2.75</v>
      </c>
      <c r="U19" s="60">
        <f t="shared" si="12"/>
        <v>104.4582</v>
      </c>
      <c r="V19" s="58">
        <f t="shared" ref="V19:W19" si="13">C19/100</f>
        <v>1.02</v>
      </c>
      <c r="W19" s="58">
        <f t="shared" si="13"/>
        <v>1.96</v>
      </c>
      <c r="X19" s="58">
        <f t="shared" si="14"/>
        <v>2.75</v>
      </c>
      <c r="Y19" s="61">
        <f t="shared" si="15"/>
        <v>5.4978</v>
      </c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57"/>
      <c r="AR19" s="57"/>
      <c r="AS19" s="57"/>
    </row>
    <row r="20" ht="27.0" customHeight="1">
      <c r="A20" s="52">
        <v>3.0</v>
      </c>
      <c r="B20" s="62" t="s">
        <v>61</v>
      </c>
      <c r="C20" s="62">
        <v>102.0</v>
      </c>
      <c r="D20" s="62">
        <v>198.0</v>
      </c>
      <c r="E20" s="62">
        <v>275.0</v>
      </c>
      <c r="F20" s="62">
        <f t="shared" si="5"/>
        <v>0</v>
      </c>
      <c r="G20" s="62">
        <f t="shared" si="6"/>
        <v>105.5241</v>
      </c>
      <c r="H20" s="63">
        <f t="shared" si="7"/>
        <v>105.5241</v>
      </c>
      <c r="I20" s="62">
        <v>2.0</v>
      </c>
      <c r="J20" s="66">
        <f t="shared" si="8"/>
        <v>211.0482</v>
      </c>
      <c r="K20" s="57"/>
      <c r="L20" s="58">
        <f t="shared" ref="L20:L35" si="17">D20*25.4/1000</f>
        <v>5.0292</v>
      </c>
      <c r="M20" s="52">
        <f t="shared" ref="M20:M38" si="18">+I20</f>
        <v>2</v>
      </c>
      <c r="N20" s="52">
        <f t="shared" ref="N20:N35" si="19">M20*L20</f>
        <v>10.0584</v>
      </c>
      <c r="O20" s="57"/>
      <c r="P20" s="57"/>
      <c r="Q20" s="59">
        <v>19.0</v>
      </c>
      <c r="R20" s="58">
        <f t="shared" si="9"/>
        <v>2.75</v>
      </c>
      <c r="S20" s="52">
        <f t="shared" si="10"/>
        <v>2</v>
      </c>
      <c r="T20" s="52">
        <f t="shared" si="11"/>
        <v>5.5</v>
      </c>
      <c r="U20" s="60">
        <f t="shared" si="12"/>
        <v>105.5241</v>
      </c>
      <c r="V20" s="58">
        <f t="shared" ref="V20:W20" si="16">C20/100</f>
        <v>1.02</v>
      </c>
      <c r="W20" s="58">
        <f t="shared" si="16"/>
        <v>1.98</v>
      </c>
      <c r="X20" s="58">
        <f t="shared" si="14"/>
        <v>5.5</v>
      </c>
      <c r="Y20" s="61">
        <f t="shared" si="15"/>
        <v>11.1078</v>
      </c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  <c r="AN20" s="57"/>
      <c r="AO20" s="57"/>
      <c r="AP20" s="57"/>
      <c r="AQ20" s="57"/>
      <c r="AR20" s="57"/>
      <c r="AS20" s="57"/>
    </row>
    <row r="21" ht="27.0" customHeight="1">
      <c r="A21" s="52">
        <v>4.0</v>
      </c>
      <c r="B21" s="62" t="s">
        <v>61</v>
      </c>
      <c r="C21" s="62">
        <v>101.0</v>
      </c>
      <c r="D21" s="62">
        <v>200.0</v>
      </c>
      <c r="E21" s="62">
        <v>275.0</v>
      </c>
      <c r="F21" s="62">
        <f t="shared" si="5"/>
        <v>0</v>
      </c>
      <c r="G21" s="62">
        <f t="shared" si="6"/>
        <v>105.545</v>
      </c>
      <c r="H21" s="63">
        <f t="shared" si="7"/>
        <v>105.545</v>
      </c>
      <c r="I21" s="62">
        <v>2.0</v>
      </c>
      <c r="J21" s="66">
        <f t="shared" si="8"/>
        <v>211.09</v>
      </c>
      <c r="K21" s="57"/>
      <c r="L21" s="58">
        <f t="shared" si="17"/>
        <v>5.08</v>
      </c>
      <c r="M21" s="52">
        <f t="shared" si="18"/>
        <v>2</v>
      </c>
      <c r="N21" s="52">
        <f t="shared" si="19"/>
        <v>10.16</v>
      </c>
      <c r="O21" s="57"/>
      <c r="P21" s="57"/>
      <c r="Q21" s="59">
        <v>19.0</v>
      </c>
      <c r="R21" s="58">
        <f t="shared" si="9"/>
        <v>2.75</v>
      </c>
      <c r="S21" s="52">
        <f t="shared" si="10"/>
        <v>2</v>
      </c>
      <c r="T21" s="52">
        <f t="shared" si="11"/>
        <v>5.5</v>
      </c>
      <c r="U21" s="60">
        <f t="shared" si="12"/>
        <v>105.545</v>
      </c>
      <c r="V21" s="58">
        <f t="shared" ref="V21:W21" si="20">C21/100</f>
        <v>1.01</v>
      </c>
      <c r="W21" s="58">
        <f t="shared" si="20"/>
        <v>2</v>
      </c>
      <c r="X21" s="58">
        <f t="shared" si="14"/>
        <v>5.5</v>
      </c>
      <c r="Y21" s="61">
        <f t="shared" si="15"/>
        <v>11.11</v>
      </c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  <c r="AP21" s="57"/>
      <c r="AQ21" s="57"/>
      <c r="AR21" s="57"/>
      <c r="AS21" s="57"/>
    </row>
    <row r="22" ht="27.0" customHeight="1">
      <c r="A22" s="52">
        <v>5.0</v>
      </c>
      <c r="B22" s="62" t="s">
        <v>61</v>
      </c>
      <c r="C22" s="62">
        <v>101.0</v>
      </c>
      <c r="D22" s="62">
        <v>201.0</v>
      </c>
      <c r="E22" s="62">
        <v>275.0</v>
      </c>
      <c r="F22" s="62">
        <f t="shared" si="5"/>
        <v>0</v>
      </c>
      <c r="G22" s="62">
        <f t="shared" si="6"/>
        <v>106.072725</v>
      </c>
      <c r="H22" s="63">
        <f t="shared" si="7"/>
        <v>106.072725</v>
      </c>
      <c r="I22" s="62">
        <v>1.0</v>
      </c>
      <c r="J22" s="66">
        <f t="shared" si="8"/>
        <v>106.072725</v>
      </c>
      <c r="K22" s="57"/>
      <c r="L22" s="58">
        <f t="shared" si="17"/>
        <v>5.1054</v>
      </c>
      <c r="M22" s="52">
        <f t="shared" si="18"/>
        <v>1</v>
      </c>
      <c r="N22" s="52">
        <f t="shared" si="19"/>
        <v>5.1054</v>
      </c>
      <c r="O22" s="57"/>
      <c r="P22" s="57"/>
      <c r="Q22" s="59">
        <v>19.0</v>
      </c>
      <c r="R22" s="58">
        <f t="shared" si="9"/>
        <v>2.75</v>
      </c>
      <c r="S22" s="52">
        <f t="shared" si="10"/>
        <v>1</v>
      </c>
      <c r="T22" s="52">
        <f t="shared" si="11"/>
        <v>2.75</v>
      </c>
      <c r="U22" s="60">
        <f t="shared" si="12"/>
        <v>106.072725</v>
      </c>
      <c r="V22" s="58">
        <f t="shared" ref="V22:W22" si="21">C22/100</f>
        <v>1.01</v>
      </c>
      <c r="W22" s="58">
        <f t="shared" si="21"/>
        <v>2.01</v>
      </c>
      <c r="X22" s="58">
        <f t="shared" si="14"/>
        <v>2.75</v>
      </c>
      <c r="Y22" s="61">
        <f t="shared" si="15"/>
        <v>5.582775</v>
      </c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  <c r="AO22" s="57"/>
      <c r="AP22" s="57"/>
      <c r="AQ22" s="57"/>
      <c r="AR22" s="57"/>
      <c r="AS22" s="57"/>
    </row>
    <row r="23" ht="27.0" customHeight="1">
      <c r="A23" s="52">
        <v>6.0</v>
      </c>
      <c r="B23" s="62" t="s">
        <v>61</v>
      </c>
      <c r="C23" s="62">
        <v>102.0</v>
      </c>
      <c r="D23" s="62">
        <v>201.0</v>
      </c>
      <c r="E23" s="62">
        <v>275.0</v>
      </c>
      <c r="F23" s="62">
        <f t="shared" si="5"/>
        <v>0</v>
      </c>
      <c r="G23" s="62">
        <f t="shared" si="6"/>
        <v>107.12295</v>
      </c>
      <c r="H23" s="63">
        <f t="shared" si="7"/>
        <v>107.12295</v>
      </c>
      <c r="I23" s="62">
        <v>1.0</v>
      </c>
      <c r="J23" s="66">
        <f t="shared" si="8"/>
        <v>107.12295</v>
      </c>
      <c r="K23" s="57"/>
      <c r="L23" s="58">
        <f t="shared" si="17"/>
        <v>5.1054</v>
      </c>
      <c r="M23" s="52">
        <f t="shared" si="18"/>
        <v>1</v>
      </c>
      <c r="N23" s="52">
        <f t="shared" si="19"/>
        <v>5.1054</v>
      </c>
      <c r="O23" s="57"/>
      <c r="P23" s="57"/>
      <c r="Q23" s="59">
        <v>19.0</v>
      </c>
      <c r="R23" s="58">
        <f t="shared" si="9"/>
        <v>2.75</v>
      </c>
      <c r="S23" s="52">
        <f t="shared" si="10"/>
        <v>1</v>
      </c>
      <c r="T23" s="52">
        <f t="shared" si="11"/>
        <v>2.75</v>
      </c>
      <c r="U23" s="60">
        <f t="shared" si="12"/>
        <v>107.12295</v>
      </c>
      <c r="V23" s="58">
        <f t="shared" ref="V23:W23" si="22">C23/100</f>
        <v>1.02</v>
      </c>
      <c r="W23" s="58">
        <f t="shared" si="22"/>
        <v>2.01</v>
      </c>
      <c r="X23" s="58">
        <f t="shared" si="14"/>
        <v>2.75</v>
      </c>
      <c r="Y23" s="61">
        <f t="shared" si="15"/>
        <v>5.63805</v>
      </c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  <c r="AL23" s="57"/>
      <c r="AM23" s="57"/>
      <c r="AN23" s="57"/>
      <c r="AO23" s="57"/>
      <c r="AP23" s="57"/>
      <c r="AQ23" s="57"/>
      <c r="AR23" s="57"/>
      <c r="AS23" s="57"/>
    </row>
    <row r="24" ht="27.0" customHeight="1">
      <c r="A24" s="52">
        <v>7.0</v>
      </c>
      <c r="B24" s="62" t="s">
        <v>61</v>
      </c>
      <c r="C24" s="62">
        <v>101.0</v>
      </c>
      <c r="D24" s="62">
        <v>201.0</v>
      </c>
      <c r="E24" s="62">
        <v>275.0</v>
      </c>
      <c r="F24" s="62">
        <f t="shared" si="5"/>
        <v>0</v>
      </c>
      <c r="G24" s="62">
        <f t="shared" si="6"/>
        <v>106.072725</v>
      </c>
      <c r="H24" s="63">
        <f t="shared" si="7"/>
        <v>106.072725</v>
      </c>
      <c r="I24" s="62">
        <v>1.0</v>
      </c>
      <c r="J24" s="66">
        <f t="shared" si="8"/>
        <v>106.072725</v>
      </c>
      <c r="K24" s="57"/>
      <c r="L24" s="58">
        <f t="shared" si="17"/>
        <v>5.1054</v>
      </c>
      <c r="M24" s="52">
        <f t="shared" si="18"/>
        <v>1</v>
      </c>
      <c r="N24" s="52">
        <f t="shared" si="19"/>
        <v>5.1054</v>
      </c>
      <c r="O24" s="57"/>
      <c r="P24" s="57"/>
      <c r="Q24" s="59">
        <v>19.0</v>
      </c>
      <c r="R24" s="58">
        <f t="shared" si="9"/>
        <v>2.75</v>
      </c>
      <c r="S24" s="52">
        <f t="shared" si="10"/>
        <v>1</v>
      </c>
      <c r="T24" s="52">
        <f t="shared" si="11"/>
        <v>2.75</v>
      </c>
      <c r="U24" s="60">
        <f t="shared" si="12"/>
        <v>106.072725</v>
      </c>
      <c r="V24" s="58">
        <f t="shared" ref="V24:W24" si="23">C24/100</f>
        <v>1.01</v>
      </c>
      <c r="W24" s="58">
        <f t="shared" si="23"/>
        <v>2.01</v>
      </c>
      <c r="X24" s="58">
        <f t="shared" si="14"/>
        <v>2.75</v>
      </c>
      <c r="Y24" s="61">
        <f t="shared" si="15"/>
        <v>5.582775</v>
      </c>
      <c r="Z24" s="57"/>
      <c r="AA24" s="57"/>
      <c r="AB24" s="57"/>
      <c r="AC24" s="57"/>
      <c r="AD24" s="57"/>
      <c r="AE24" s="57"/>
      <c r="AF24" s="57"/>
      <c r="AG24" s="57"/>
      <c r="AH24" s="57"/>
      <c r="AI24" s="57"/>
      <c r="AJ24" s="57"/>
      <c r="AK24" s="57"/>
      <c r="AL24" s="57"/>
      <c r="AM24" s="57"/>
      <c r="AN24" s="57"/>
      <c r="AO24" s="57"/>
      <c r="AP24" s="57"/>
      <c r="AQ24" s="57"/>
      <c r="AR24" s="57"/>
      <c r="AS24" s="57"/>
    </row>
    <row r="25" ht="27.0" customHeight="1">
      <c r="A25" s="52">
        <v>8.0</v>
      </c>
      <c r="B25" s="62" t="s">
        <v>61</v>
      </c>
      <c r="C25" s="62">
        <v>102.0</v>
      </c>
      <c r="D25" s="62">
        <v>201.0</v>
      </c>
      <c r="E25" s="62">
        <v>275.0</v>
      </c>
      <c r="F25" s="62">
        <f t="shared" si="5"/>
        <v>0</v>
      </c>
      <c r="G25" s="62">
        <f t="shared" si="6"/>
        <v>107.12295</v>
      </c>
      <c r="H25" s="63">
        <f t="shared" si="7"/>
        <v>107.12295</v>
      </c>
      <c r="I25" s="62">
        <v>4.0</v>
      </c>
      <c r="J25" s="66">
        <f t="shared" si="8"/>
        <v>428.4918</v>
      </c>
      <c r="K25" s="57"/>
      <c r="L25" s="58">
        <f t="shared" si="17"/>
        <v>5.1054</v>
      </c>
      <c r="M25" s="52">
        <f t="shared" si="18"/>
        <v>4</v>
      </c>
      <c r="N25" s="52">
        <f t="shared" si="19"/>
        <v>20.4216</v>
      </c>
      <c r="O25" s="57"/>
      <c r="P25" s="57"/>
      <c r="Q25" s="59">
        <v>19.0</v>
      </c>
      <c r="R25" s="58">
        <f t="shared" si="9"/>
        <v>2.75</v>
      </c>
      <c r="S25" s="52">
        <f t="shared" si="10"/>
        <v>4</v>
      </c>
      <c r="T25" s="52">
        <f t="shared" si="11"/>
        <v>11</v>
      </c>
      <c r="U25" s="60">
        <f t="shared" si="12"/>
        <v>107.12295</v>
      </c>
      <c r="V25" s="58">
        <f t="shared" ref="V25:W25" si="24">C25/100</f>
        <v>1.02</v>
      </c>
      <c r="W25" s="58">
        <f t="shared" si="24"/>
        <v>2.01</v>
      </c>
      <c r="X25" s="58">
        <f t="shared" si="14"/>
        <v>11</v>
      </c>
      <c r="Y25" s="61">
        <f t="shared" si="15"/>
        <v>22.5522</v>
      </c>
      <c r="Z25" s="57"/>
      <c r="AA25" s="57"/>
      <c r="AB25" s="57"/>
      <c r="AC25" s="57"/>
      <c r="AD25" s="57"/>
      <c r="AE25" s="57"/>
      <c r="AF25" s="57"/>
      <c r="AG25" s="57"/>
      <c r="AH25" s="57"/>
      <c r="AI25" s="57"/>
      <c r="AJ25" s="57"/>
      <c r="AK25" s="57"/>
      <c r="AL25" s="57"/>
      <c r="AM25" s="57"/>
      <c r="AN25" s="57"/>
      <c r="AO25" s="57"/>
      <c r="AP25" s="57"/>
      <c r="AQ25" s="57"/>
      <c r="AR25" s="57"/>
      <c r="AS25" s="57"/>
    </row>
    <row r="26" ht="27.0" customHeight="1">
      <c r="A26" s="52">
        <v>9.0</v>
      </c>
      <c r="B26" s="62" t="s">
        <v>61</v>
      </c>
      <c r="C26" s="62">
        <v>102.0</v>
      </c>
      <c r="D26" s="62">
        <v>201.0</v>
      </c>
      <c r="E26" s="62">
        <v>275.0</v>
      </c>
      <c r="F26" s="62">
        <f t="shared" si="5"/>
        <v>0</v>
      </c>
      <c r="G26" s="62">
        <f t="shared" si="6"/>
        <v>107.12295</v>
      </c>
      <c r="H26" s="63">
        <f t="shared" si="7"/>
        <v>107.12295</v>
      </c>
      <c r="I26" s="62">
        <v>1.0</v>
      </c>
      <c r="J26" s="66">
        <f t="shared" si="8"/>
        <v>107.12295</v>
      </c>
      <c r="K26" s="57"/>
      <c r="L26" s="58">
        <f t="shared" si="17"/>
        <v>5.1054</v>
      </c>
      <c r="M26" s="52">
        <f t="shared" si="18"/>
        <v>1</v>
      </c>
      <c r="N26" s="52">
        <f t="shared" si="19"/>
        <v>5.1054</v>
      </c>
      <c r="O26" s="57"/>
      <c r="P26" s="57"/>
      <c r="Q26" s="59">
        <v>19.0</v>
      </c>
      <c r="R26" s="58">
        <f t="shared" si="9"/>
        <v>2.75</v>
      </c>
      <c r="S26" s="52">
        <f t="shared" si="10"/>
        <v>1</v>
      </c>
      <c r="T26" s="52">
        <f t="shared" si="11"/>
        <v>2.75</v>
      </c>
      <c r="U26" s="60">
        <f t="shared" si="12"/>
        <v>107.12295</v>
      </c>
      <c r="V26" s="58">
        <f t="shared" ref="V26:W26" si="25">C26/100</f>
        <v>1.02</v>
      </c>
      <c r="W26" s="58">
        <f t="shared" si="25"/>
        <v>2.01</v>
      </c>
      <c r="X26" s="58">
        <f t="shared" si="14"/>
        <v>2.75</v>
      </c>
      <c r="Y26" s="61">
        <f t="shared" si="15"/>
        <v>5.63805</v>
      </c>
      <c r="Z26" s="57"/>
      <c r="AA26" s="57"/>
      <c r="AB26" s="57"/>
      <c r="AC26" s="57"/>
      <c r="AD26" s="57"/>
      <c r="AE26" s="57"/>
      <c r="AF26" s="57"/>
      <c r="AG26" s="57"/>
      <c r="AH26" s="57"/>
      <c r="AI26" s="57"/>
      <c r="AJ26" s="57"/>
      <c r="AK26" s="57"/>
      <c r="AL26" s="57"/>
      <c r="AM26" s="57"/>
      <c r="AN26" s="57"/>
      <c r="AO26" s="57"/>
      <c r="AP26" s="57"/>
      <c r="AQ26" s="57"/>
      <c r="AR26" s="57"/>
      <c r="AS26" s="57"/>
    </row>
    <row r="27" ht="27.0" customHeight="1">
      <c r="A27" s="52">
        <v>10.0</v>
      </c>
      <c r="B27" s="62" t="s">
        <v>61</v>
      </c>
      <c r="C27" s="62">
        <v>101.0</v>
      </c>
      <c r="D27" s="62">
        <v>201.0</v>
      </c>
      <c r="E27" s="62">
        <v>275.0</v>
      </c>
      <c r="F27" s="62">
        <f t="shared" si="5"/>
        <v>0</v>
      </c>
      <c r="G27" s="62">
        <f t="shared" si="6"/>
        <v>106.072725</v>
      </c>
      <c r="H27" s="63">
        <f t="shared" si="7"/>
        <v>106.072725</v>
      </c>
      <c r="I27" s="62">
        <v>1.0</v>
      </c>
      <c r="J27" s="66">
        <f t="shared" si="8"/>
        <v>106.072725</v>
      </c>
      <c r="K27" s="57"/>
      <c r="L27" s="58">
        <f t="shared" si="17"/>
        <v>5.1054</v>
      </c>
      <c r="M27" s="52">
        <f t="shared" si="18"/>
        <v>1</v>
      </c>
      <c r="N27" s="52">
        <f t="shared" si="19"/>
        <v>5.1054</v>
      </c>
      <c r="O27" s="57"/>
      <c r="P27" s="57"/>
      <c r="Q27" s="59">
        <v>19.0</v>
      </c>
      <c r="R27" s="58">
        <f t="shared" si="9"/>
        <v>2.75</v>
      </c>
      <c r="S27" s="52">
        <f t="shared" si="10"/>
        <v>1</v>
      </c>
      <c r="T27" s="52">
        <f t="shared" si="11"/>
        <v>2.75</v>
      </c>
      <c r="U27" s="60">
        <f t="shared" si="12"/>
        <v>106.072725</v>
      </c>
      <c r="V27" s="58">
        <f t="shared" ref="V27:W27" si="26">C27/100</f>
        <v>1.01</v>
      </c>
      <c r="W27" s="58">
        <f t="shared" si="26"/>
        <v>2.01</v>
      </c>
      <c r="X27" s="58">
        <f t="shared" si="14"/>
        <v>2.75</v>
      </c>
      <c r="Y27" s="61">
        <f t="shared" si="15"/>
        <v>5.582775</v>
      </c>
      <c r="Z27" s="57"/>
      <c r="AA27" s="57"/>
      <c r="AB27" s="57"/>
      <c r="AC27" s="57"/>
      <c r="AD27" s="57"/>
      <c r="AE27" s="57"/>
      <c r="AF27" s="57"/>
      <c r="AG27" s="57"/>
      <c r="AH27" s="57"/>
      <c r="AI27" s="57"/>
      <c r="AJ27" s="57"/>
      <c r="AK27" s="57"/>
      <c r="AL27" s="57"/>
      <c r="AM27" s="57"/>
      <c r="AN27" s="57"/>
      <c r="AO27" s="57"/>
      <c r="AP27" s="57"/>
      <c r="AQ27" s="57"/>
      <c r="AR27" s="57"/>
      <c r="AS27" s="57"/>
    </row>
    <row r="28" ht="27.0" customHeight="1">
      <c r="A28" s="52">
        <v>11.0</v>
      </c>
      <c r="B28" s="62" t="s">
        <v>61</v>
      </c>
      <c r="C28" s="62">
        <v>101.0</v>
      </c>
      <c r="D28" s="62">
        <v>202.0</v>
      </c>
      <c r="E28" s="62">
        <v>275.0</v>
      </c>
      <c r="F28" s="62">
        <f t="shared" si="5"/>
        <v>0</v>
      </c>
      <c r="G28" s="62">
        <f t="shared" si="6"/>
        <v>106.60045</v>
      </c>
      <c r="H28" s="63">
        <f t="shared" si="7"/>
        <v>106.60045</v>
      </c>
      <c r="I28" s="62">
        <v>4.0</v>
      </c>
      <c r="J28" s="66">
        <f t="shared" si="8"/>
        <v>426.4018</v>
      </c>
      <c r="K28" s="57"/>
      <c r="L28" s="58">
        <f t="shared" si="17"/>
        <v>5.1308</v>
      </c>
      <c r="M28" s="52">
        <f t="shared" si="18"/>
        <v>4</v>
      </c>
      <c r="N28" s="52">
        <f t="shared" si="19"/>
        <v>20.5232</v>
      </c>
      <c r="O28" s="57"/>
      <c r="P28" s="57"/>
      <c r="Q28" s="59">
        <v>19.0</v>
      </c>
      <c r="R28" s="58">
        <f t="shared" si="9"/>
        <v>2.75</v>
      </c>
      <c r="S28" s="52">
        <f t="shared" si="10"/>
        <v>4</v>
      </c>
      <c r="T28" s="52">
        <f t="shared" si="11"/>
        <v>11</v>
      </c>
      <c r="U28" s="60">
        <f t="shared" si="12"/>
        <v>106.60045</v>
      </c>
      <c r="V28" s="58">
        <f t="shared" ref="V28:W28" si="27">C28/100</f>
        <v>1.01</v>
      </c>
      <c r="W28" s="58">
        <f t="shared" si="27"/>
        <v>2.02</v>
      </c>
      <c r="X28" s="58">
        <f t="shared" si="14"/>
        <v>11</v>
      </c>
      <c r="Y28" s="61">
        <f t="shared" si="15"/>
        <v>22.4422</v>
      </c>
      <c r="Z28" s="57"/>
      <c r="AA28" s="57"/>
      <c r="AB28" s="57"/>
      <c r="AC28" s="57"/>
      <c r="AD28" s="57"/>
      <c r="AE28" s="57"/>
      <c r="AF28" s="57"/>
      <c r="AG28" s="57"/>
      <c r="AH28" s="57"/>
      <c r="AI28" s="57"/>
      <c r="AJ28" s="57"/>
      <c r="AK28" s="57"/>
      <c r="AL28" s="57"/>
      <c r="AM28" s="57"/>
      <c r="AN28" s="57"/>
      <c r="AO28" s="57"/>
      <c r="AP28" s="57"/>
      <c r="AQ28" s="57"/>
      <c r="AR28" s="57"/>
      <c r="AS28" s="57"/>
    </row>
    <row r="29" ht="27.0" customHeight="1">
      <c r="A29" s="52">
        <v>12.0</v>
      </c>
      <c r="B29" s="62" t="s">
        <v>61</v>
      </c>
      <c r="C29" s="62">
        <v>103.0</v>
      </c>
      <c r="D29" s="62">
        <v>202.0</v>
      </c>
      <c r="E29" s="62">
        <v>275.0</v>
      </c>
      <c r="F29" s="62">
        <f t="shared" si="5"/>
        <v>0</v>
      </c>
      <c r="G29" s="62">
        <f t="shared" si="6"/>
        <v>108.71135</v>
      </c>
      <c r="H29" s="63">
        <f t="shared" si="7"/>
        <v>108.71135</v>
      </c>
      <c r="I29" s="62">
        <v>1.0</v>
      </c>
      <c r="J29" s="66">
        <f t="shared" si="8"/>
        <v>108.71135</v>
      </c>
      <c r="K29" s="57"/>
      <c r="L29" s="58">
        <f t="shared" si="17"/>
        <v>5.1308</v>
      </c>
      <c r="M29" s="52">
        <f t="shared" si="18"/>
        <v>1</v>
      </c>
      <c r="N29" s="52">
        <f t="shared" si="19"/>
        <v>5.1308</v>
      </c>
      <c r="O29" s="57"/>
      <c r="P29" s="57"/>
      <c r="Q29" s="59">
        <v>19.0</v>
      </c>
      <c r="R29" s="58">
        <f t="shared" si="9"/>
        <v>2.75</v>
      </c>
      <c r="S29" s="52">
        <f t="shared" si="10"/>
        <v>1</v>
      </c>
      <c r="T29" s="52">
        <f t="shared" si="11"/>
        <v>2.75</v>
      </c>
      <c r="U29" s="60">
        <f t="shared" si="12"/>
        <v>108.71135</v>
      </c>
      <c r="V29" s="58">
        <f t="shared" ref="V29:W29" si="28">C29/100</f>
        <v>1.03</v>
      </c>
      <c r="W29" s="58">
        <f t="shared" si="28"/>
        <v>2.02</v>
      </c>
      <c r="X29" s="58">
        <f t="shared" si="14"/>
        <v>2.75</v>
      </c>
      <c r="Y29" s="61">
        <f t="shared" si="15"/>
        <v>5.72165</v>
      </c>
      <c r="Z29" s="57"/>
      <c r="AA29" s="57"/>
      <c r="AB29" s="57"/>
      <c r="AC29" s="57"/>
      <c r="AD29" s="57"/>
      <c r="AE29" s="57"/>
      <c r="AF29" s="57"/>
      <c r="AG29" s="57"/>
      <c r="AH29" s="57"/>
      <c r="AI29" s="57"/>
      <c r="AJ29" s="57"/>
      <c r="AK29" s="57"/>
      <c r="AL29" s="57"/>
      <c r="AM29" s="57"/>
      <c r="AN29" s="57"/>
      <c r="AO29" s="57"/>
      <c r="AP29" s="57"/>
      <c r="AQ29" s="57"/>
      <c r="AR29" s="57"/>
      <c r="AS29" s="57"/>
    </row>
    <row r="30" ht="27.0" customHeight="1">
      <c r="A30" s="52">
        <v>13.0</v>
      </c>
      <c r="B30" s="62" t="s">
        <v>61</v>
      </c>
      <c r="C30" s="62">
        <v>99.0</v>
      </c>
      <c r="D30" s="62">
        <v>202.0</v>
      </c>
      <c r="E30" s="62">
        <v>275.0</v>
      </c>
      <c r="F30" s="62">
        <f t="shared" si="5"/>
        <v>0</v>
      </c>
      <c r="G30" s="62">
        <f t="shared" si="6"/>
        <v>104.48955</v>
      </c>
      <c r="H30" s="63">
        <f t="shared" si="7"/>
        <v>104.48955</v>
      </c>
      <c r="I30" s="62">
        <v>1.0</v>
      </c>
      <c r="J30" s="66">
        <f t="shared" si="8"/>
        <v>104.48955</v>
      </c>
      <c r="K30" s="57"/>
      <c r="L30" s="58">
        <f t="shared" si="17"/>
        <v>5.1308</v>
      </c>
      <c r="M30" s="52">
        <f t="shared" si="18"/>
        <v>1</v>
      </c>
      <c r="N30" s="52">
        <f t="shared" si="19"/>
        <v>5.1308</v>
      </c>
      <c r="O30" s="57"/>
      <c r="P30" s="57"/>
      <c r="Q30" s="59">
        <v>19.0</v>
      </c>
      <c r="R30" s="58">
        <f t="shared" si="9"/>
        <v>2.75</v>
      </c>
      <c r="S30" s="52">
        <f t="shared" si="10"/>
        <v>1</v>
      </c>
      <c r="T30" s="52">
        <f t="shared" si="11"/>
        <v>2.75</v>
      </c>
      <c r="U30" s="60">
        <f t="shared" si="12"/>
        <v>104.48955</v>
      </c>
      <c r="V30" s="58">
        <f t="shared" ref="V30:W30" si="29">C30/100</f>
        <v>0.99</v>
      </c>
      <c r="W30" s="58">
        <f t="shared" si="29"/>
        <v>2.02</v>
      </c>
      <c r="X30" s="58">
        <f t="shared" si="14"/>
        <v>2.75</v>
      </c>
      <c r="Y30" s="61">
        <f t="shared" si="15"/>
        <v>5.49945</v>
      </c>
      <c r="Z30" s="57"/>
      <c r="AA30" s="57"/>
      <c r="AB30" s="57"/>
      <c r="AC30" s="57"/>
      <c r="AD30" s="57"/>
      <c r="AE30" s="57"/>
      <c r="AF30" s="57"/>
      <c r="AG30" s="57"/>
      <c r="AH30" s="57"/>
      <c r="AI30" s="57"/>
      <c r="AJ30" s="57"/>
      <c r="AK30" s="57"/>
      <c r="AL30" s="57"/>
      <c r="AM30" s="57"/>
      <c r="AN30" s="57"/>
      <c r="AO30" s="57"/>
      <c r="AP30" s="57"/>
      <c r="AQ30" s="57"/>
      <c r="AR30" s="57"/>
      <c r="AS30" s="57"/>
    </row>
    <row r="31" ht="27.0" customHeight="1">
      <c r="A31" s="52">
        <v>14.0</v>
      </c>
      <c r="B31" s="62" t="s">
        <v>61</v>
      </c>
      <c r="C31" s="62">
        <v>102.0</v>
      </c>
      <c r="D31" s="62">
        <v>202.0</v>
      </c>
      <c r="E31" s="62">
        <v>275.0</v>
      </c>
      <c r="F31" s="62">
        <f t="shared" si="5"/>
        <v>0</v>
      </c>
      <c r="G31" s="62">
        <f t="shared" si="6"/>
        <v>107.6559</v>
      </c>
      <c r="H31" s="63">
        <f t="shared" si="7"/>
        <v>107.6559</v>
      </c>
      <c r="I31" s="62">
        <v>26.0</v>
      </c>
      <c r="J31" s="66">
        <f t="shared" si="8"/>
        <v>2799.0534</v>
      </c>
      <c r="K31" s="57"/>
      <c r="L31" s="58">
        <f t="shared" si="17"/>
        <v>5.1308</v>
      </c>
      <c r="M31" s="52">
        <f t="shared" si="18"/>
        <v>26</v>
      </c>
      <c r="N31" s="52">
        <f t="shared" si="19"/>
        <v>133.4008</v>
      </c>
      <c r="O31" s="57"/>
      <c r="P31" s="57"/>
      <c r="Q31" s="59">
        <v>19.0</v>
      </c>
      <c r="R31" s="58">
        <f t="shared" si="9"/>
        <v>2.75</v>
      </c>
      <c r="S31" s="52">
        <f t="shared" si="10"/>
        <v>26</v>
      </c>
      <c r="T31" s="52">
        <f t="shared" si="11"/>
        <v>71.5</v>
      </c>
      <c r="U31" s="60">
        <f t="shared" si="12"/>
        <v>107.6559</v>
      </c>
      <c r="V31" s="58">
        <f t="shared" ref="V31:W31" si="30">C31/100</f>
        <v>1.02</v>
      </c>
      <c r="W31" s="58">
        <f t="shared" si="30"/>
        <v>2.02</v>
      </c>
      <c r="X31" s="58">
        <f t="shared" si="14"/>
        <v>71.5</v>
      </c>
      <c r="Y31" s="61">
        <f t="shared" si="15"/>
        <v>147.3186</v>
      </c>
      <c r="Z31" s="57"/>
      <c r="AA31" s="57"/>
      <c r="AB31" s="57"/>
      <c r="AC31" s="57"/>
      <c r="AD31" s="57"/>
      <c r="AE31" s="57"/>
      <c r="AF31" s="57"/>
      <c r="AG31" s="57"/>
      <c r="AH31" s="57"/>
      <c r="AI31" s="57"/>
      <c r="AJ31" s="57"/>
      <c r="AK31" s="57"/>
      <c r="AL31" s="57"/>
      <c r="AM31" s="57"/>
      <c r="AN31" s="57"/>
      <c r="AO31" s="57"/>
      <c r="AP31" s="57"/>
      <c r="AQ31" s="57"/>
      <c r="AR31" s="57"/>
      <c r="AS31" s="57"/>
    </row>
    <row r="32" ht="27.0" customHeight="1">
      <c r="A32" s="52">
        <v>15.0</v>
      </c>
      <c r="B32" s="62" t="s">
        <v>61</v>
      </c>
      <c r="C32" s="62">
        <v>101.0</v>
      </c>
      <c r="D32" s="62">
        <v>202.0</v>
      </c>
      <c r="E32" s="62">
        <v>275.0</v>
      </c>
      <c r="F32" s="62">
        <f t="shared" si="5"/>
        <v>0</v>
      </c>
      <c r="G32" s="62">
        <f t="shared" si="6"/>
        <v>106.60045</v>
      </c>
      <c r="H32" s="63">
        <f t="shared" si="7"/>
        <v>106.60045</v>
      </c>
      <c r="I32" s="62">
        <v>11.0</v>
      </c>
      <c r="J32" s="66">
        <f t="shared" si="8"/>
        <v>1172.60495</v>
      </c>
      <c r="K32" s="57"/>
      <c r="L32" s="58">
        <f t="shared" si="17"/>
        <v>5.1308</v>
      </c>
      <c r="M32" s="52">
        <f t="shared" si="18"/>
        <v>11</v>
      </c>
      <c r="N32" s="52">
        <f t="shared" si="19"/>
        <v>56.4388</v>
      </c>
      <c r="O32" s="57"/>
      <c r="P32" s="57"/>
      <c r="Q32" s="59">
        <v>19.0</v>
      </c>
      <c r="R32" s="58">
        <f t="shared" si="9"/>
        <v>2.75</v>
      </c>
      <c r="S32" s="52">
        <f t="shared" si="10"/>
        <v>11</v>
      </c>
      <c r="T32" s="52">
        <f t="shared" si="11"/>
        <v>30.25</v>
      </c>
      <c r="U32" s="60">
        <f t="shared" si="12"/>
        <v>106.60045</v>
      </c>
      <c r="V32" s="58">
        <f t="shared" ref="V32:W32" si="31">C32/100</f>
        <v>1.01</v>
      </c>
      <c r="W32" s="58">
        <f t="shared" si="31"/>
        <v>2.02</v>
      </c>
      <c r="X32" s="58">
        <f t="shared" si="14"/>
        <v>30.25</v>
      </c>
      <c r="Y32" s="61">
        <f t="shared" si="15"/>
        <v>61.71605</v>
      </c>
      <c r="Z32" s="57"/>
      <c r="AA32" s="57"/>
      <c r="AB32" s="57"/>
      <c r="AC32" s="57"/>
      <c r="AD32" s="57"/>
      <c r="AE32" s="57"/>
      <c r="AF32" s="57"/>
      <c r="AG32" s="57"/>
      <c r="AH32" s="57"/>
      <c r="AI32" s="57"/>
      <c r="AJ32" s="57"/>
      <c r="AK32" s="57"/>
      <c r="AL32" s="57"/>
      <c r="AM32" s="57"/>
      <c r="AN32" s="57"/>
      <c r="AO32" s="57"/>
      <c r="AP32" s="57"/>
      <c r="AQ32" s="57"/>
      <c r="AR32" s="57"/>
      <c r="AS32" s="57"/>
    </row>
    <row r="33" ht="27.0" customHeight="1">
      <c r="A33" s="52">
        <v>16.0</v>
      </c>
      <c r="B33" s="62" t="s">
        <v>61</v>
      </c>
      <c r="C33" s="62">
        <v>102.0</v>
      </c>
      <c r="D33" s="62">
        <v>202.0</v>
      </c>
      <c r="E33" s="62">
        <v>275.0</v>
      </c>
      <c r="F33" s="62">
        <f t="shared" si="5"/>
        <v>0</v>
      </c>
      <c r="G33" s="62">
        <f t="shared" si="6"/>
        <v>107.6559</v>
      </c>
      <c r="H33" s="63">
        <f t="shared" si="7"/>
        <v>107.6559</v>
      </c>
      <c r="I33" s="62">
        <v>24.0</v>
      </c>
      <c r="J33" s="66">
        <f t="shared" si="8"/>
        <v>2583.7416</v>
      </c>
      <c r="K33" s="57"/>
      <c r="L33" s="58">
        <f t="shared" si="17"/>
        <v>5.1308</v>
      </c>
      <c r="M33" s="52">
        <f t="shared" si="18"/>
        <v>24</v>
      </c>
      <c r="N33" s="52">
        <f t="shared" si="19"/>
        <v>123.1392</v>
      </c>
      <c r="O33" s="57"/>
      <c r="P33" s="57"/>
      <c r="Q33" s="59">
        <v>19.0</v>
      </c>
      <c r="R33" s="58">
        <f t="shared" si="9"/>
        <v>2.75</v>
      </c>
      <c r="S33" s="52">
        <f t="shared" si="10"/>
        <v>24</v>
      </c>
      <c r="T33" s="52">
        <f t="shared" si="11"/>
        <v>66</v>
      </c>
      <c r="U33" s="60">
        <f t="shared" si="12"/>
        <v>107.6559</v>
      </c>
      <c r="V33" s="58">
        <f t="shared" ref="V33:W33" si="32">C33/100</f>
        <v>1.02</v>
      </c>
      <c r="W33" s="58">
        <f t="shared" si="32"/>
        <v>2.02</v>
      </c>
      <c r="X33" s="58">
        <f t="shared" si="14"/>
        <v>66</v>
      </c>
      <c r="Y33" s="61">
        <f t="shared" si="15"/>
        <v>135.9864</v>
      </c>
      <c r="Z33" s="57"/>
      <c r="AA33" s="57"/>
      <c r="AB33" s="57"/>
      <c r="AC33" s="57"/>
      <c r="AD33" s="57"/>
      <c r="AE33" s="57"/>
      <c r="AF33" s="57"/>
      <c r="AG33" s="57"/>
      <c r="AH33" s="57"/>
      <c r="AI33" s="57"/>
      <c r="AJ33" s="57"/>
      <c r="AK33" s="57"/>
      <c r="AL33" s="57"/>
      <c r="AM33" s="57"/>
      <c r="AN33" s="57"/>
      <c r="AO33" s="57"/>
      <c r="AP33" s="57"/>
      <c r="AQ33" s="57"/>
      <c r="AR33" s="57"/>
      <c r="AS33" s="57"/>
    </row>
    <row r="34" ht="27.0" customHeight="1">
      <c r="A34" s="52">
        <v>17.0</v>
      </c>
      <c r="B34" s="62" t="s">
        <v>61</v>
      </c>
      <c r="C34" s="62">
        <v>103.0</v>
      </c>
      <c r="D34" s="62">
        <v>202.0</v>
      </c>
      <c r="E34" s="62">
        <v>275.0</v>
      </c>
      <c r="F34" s="62">
        <f t="shared" si="5"/>
        <v>0</v>
      </c>
      <c r="G34" s="62">
        <f t="shared" si="6"/>
        <v>108.71135</v>
      </c>
      <c r="H34" s="63">
        <f t="shared" si="7"/>
        <v>108.71135</v>
      </c>
      <c r="I34" s="62">
        <v>4.0</v>
      </c>
      <c r="J34" s="66">
        <f t="shared" si="8"/>
        <v>434.8454</v>
      </c>
      <c r="K34" s="57"/>
      <c r="L34" s="58">
        <f t="shared" si="17"/>
        <v>5.1308</v>
      </c>
      <c r="M34" s="52">
        <f t="shared" si="18"/>
        <v>4</v>
      </c>
      <c r="N34" s="52">
        <f t="shared" si="19"/>
        <v>20.5232</v>
      </c>
      <c r="O34" s="57"/>
      <c r="P34" s="57"/>
      <c r="Q34" s="59">
        <v>19.0</v>
      </c>
      <c r="R34" s="58">
        <f t="shared" si="9"/>
        <v>2.75</v>
      </c>
      <c r="S34" s="52">
        <f t="shared" si="10"/>
        <v>4</v>
      </c>
      <c r="T34" s="52">
        <f t="shared" si="11"/>
        <v>11</v>
      </c>
      <c r="U34" s="60">
        <f t="shared" si="12"/>
        <v>108.71135</v>
      </c>
      <c r="V34" s="58">
        <f t="shared" ref="V34:W34" si="33">C34/100</f>
        <v>1.03</v>
      </c>
      <c r="W34" s="58">
        <f t="shared" si="33"/>
        <v>2.02</v>
      </c>
      <c r="X34" s="58">
        <f t="shared" si="14"/>
        <v>11</v>
      </c>
      <c r="Y34" s="61">
        <f t="shared" si="15"/>
        <v>22.8866</v>
      </c>
      <c r="Z34" s="57"/>
      <c r="AA34" s="57"/>
      <c r="AB34" s="57"/>
      <c r="AC34" s="57"/>
      <c r="AD34" s="57"/>
      <c r="AE34" s="57"/>
      <c r="AF34" s="57"/>
      <c r="AG34" s="57"/>
      <c r="AH34" s="57"/>
      <c r="AI34" s="57"/>
      <c r="AJ34" s="57"/>
      <c r="AK34" s="57"/>
      <c r="AL34" s="57"/>
      <c r="AM34" s="57"/>
      <c r="AN34" s="57"/>
      <c r="AO34" s="57"/>
      <c r="AP34" s="57"/>
      <c r="AQ34" s="57"/>
      <c r="AR34" s="57"/>
      <c r="AS34" s="57"/>
    </row>
    <row r="35" ht="27.0" customHeight="1">
      <c r="A35" s="52">
        <v>18.0</v>
      </c>
      <c r="B35" s="62" t="s">
        <v>61</v>
      </c>
      <c r="C35" s="62">
        <v>101.0</v>
      </c>
      <c r="D35" s="62">
        <v>202.0</v>
      </c>
      <c r="E35" s="62">
        <v>275.0</v>
      </c>
      <c r="F35" s="62">
        <f t="shared" si="5"/>
        <v>0</v>
      </c>
      <c r="G35" s="62">
        <f t="shared" si="6"/>
        <v>106.60045</v>
      </c>
      <c r="H35" s="63">
        <f t="shared" si="7"/>
        <v>106.60045</v>
      </c>
      <c r="I35" s="62">
        <v>4.0</v>
      </c>
      <c r="J35" s="66">
        <f t="shared" si="8"/>
        <v>426.4018</v>
      </c>
      <c r="K35" s="57"/>
      <c r="L35" s="31">
        <f t="shared" si="17"/>
        <v>5.1308</v>
      </c>
      <c r="M35" s="67">
        <f t="shared" si="18"/>
        <v>4</v>
      </c>
      <c r="N35" s="67">
        <f t="shared" si="19"/>
        <v>20.5232</v>
      </c>
      <c r="O35" s="57"/>
      <c r="P35" s="57"/>
      <c r="Q35" s="59">
        <v>19.0</v>
      </c>
      <c r="R35" s="58">
        <f t="shared" si="9"/>
        <v>2.75</v>
      </c>
      <c r="S35" s="52">
        <f t="shared" si="10"/>
        <v>4</v>
      </c>
      <c r="T35" s="52">
        <f t="shared" si="11"/>
        <v>11</v>
      </c>
      <c r="U35" s="60">
        <f t="shared" si="12"/>
        <v>106.60045</v>
      </c>
      <c r="V35" s="58">
        <f t="shared" ref="V35:W35" si="34">C35/100</f>
        <v>1.01</v>
      </c>
      <c r="W35" s="58">
        <f t="shared" si="34"/>
        <v>2.02</v>
      </c>
      <c r="X35" s="58">
        <f t="shared" si="14"/>
        <v>11</v>
      </c>
      <c r="Y35" s="61">
        <f t="shared" si="15"/>
        <v>22.4422</v>
      </c>
      <c r="Z35" s="57"/>
      <c r="AA35" s="57"/>
      <c r="AB35" s="57"/>
      <c r="AC35" s="57"/>
      <c r="AD35" s="57"/>
      <c r="AE35" s="57"/>
      <c r="AF35" s="57"/>
      <c r="AG35" s="57"/>
      <c r="AH35" s="57"/>
      <c r="AI35" s="57"/>
      <c r="AJ35" s="57"/>
      <c r="AK35" s="57"/>
      <c r="AL35" s="57"/>
      <c r="AM35" s="57"/>
      <c r="AN35" s="57"/>
      <c r="AO35" s="57"/>
      <c r="AP35" s="57"/>
      <c r="AQ35" s="57"/>
      <c r="AR35" s="57"/>
      <c r="AS35" s="57"/>
    </row>
    <row r="36" ht="27.0" customHeight="1">
      <c r="A36" s="52">
        <v>19.0</v>
      </c>
      <c r="B36" s="62" t="s">
        <v>61</v>
      </c>
      <c r="C36" s="62">
        <v>92.0</v>
      </c>
      <c r="D36" s="62">
        <v>202.0</v>
      </c>
      <c r="E36" s="62">
        <v>275.0</v>
      </c>
      <c r="F36" s="62">
        <f t="shared" si="5"/>
        <v>0</v>
      </c>
      <c r="G36" s="62">
        <f t="shared" si="6"/>
        <v>97.1014</v>
      </c>
      <c r="H36" s="63">
        <f t="shared" si="7"/>
        <v>97.1014</v>
      </c>
      <c r="I36" s="62">
        <v>1.0</v>
      </c>
      <c r="J36" s="66">
        <f t="shared" si="8"/>
        <v>97.1014</v>
      </c>
      <c r="K36" s="57"/>
      <c r="L36" s="31"/>
      <c r="M36" s="67">
        <f t="shared" si="18"/>
        <v>1</v>
      </c>
      <c r="N36" s="67"/>
      <c r="O36" s="57"/>
      <c r="P36" s="57"/>
      <c r="Q36" s="59">
        <v>19.0</v>
      </c>
      <c r="R36" s="58">
        <f t="shared" si="9"/>
        <v>2.75</v>
      </c>
      <c r="S36" s="52">
        <f t="shared" si="10"/>
        <v>1</v>
      </c>
      <c r="T36" s="52">
        <f t="shared" si="11"/>
        <v>2.75</v>
      </c>
      <c r="U36" s="60">
        <f t="shared" si="12"/>
        <v>97.1014</v>
      </c>
      <c r="V36" s="58">
        <f t="shared" ref="V36:W36" si="35">C36/100</f>
        <v>0.92</v>
      </c>
      <c r="W36" s="58">
        <f t="shared" si="35"/>
        <v>2.02</v>
      </c>
      <c r="X36" s="58">
        <f t="shared" si="14"/>
        <v>2.75</v>
      </c>
      <c r="Y36" s="61">
        <f t="shared" si="15"/>
        <v>5.1106</v>
      </c>
      <c r="Z36" s="57"/>
      <c r="AA36" s="57"/>
      <c r="AB36" s="57"/>
      <c r="AC36" s="57"/>
      <c r="AD36" s="57"/>
      <c r="AE36" s="57"/>
      <c r="AF36" s="57"/>
      <c r="AG36" s="57"/>
      <c r="AH36" s="57"/>
      <c r="AI36" s="57"/>
      <c r="AJ36" s="57"/>
      <c r="AK36" s="57"/>
      <c r="AL36" s="57"/>
      <c r="AM36" s="57"/>
      <c r="AN36" s="57"/>
      <c r="AO36" s="57"/>
      <c r="AP36" s="57"/>
      <c r="AQ36" s="57"/>
      <c r="AR36" s="57"/>
      <c r="AS36" s="57"/>
    </row>
    <row r="37" ht="27.0" customHeight="1">
      <c r="A37" s="52">
        <v>20.0</v>
      </c>
      <c r="B37" s="62" t="s">
        <v>61</v>
      </c>
      <c r="C37" s="62">
        <v>103.0</v>
      </c>
      <c r="D37" s="62">
        <v>202.0</v>
      </c>
      <c r="E37" s="62">
        <v>275.0</v>
      </c>
      <c r="F37" s="62">
        <f t="shared" si="5"/>
        <v>0</v>
      </c>
      <c r="G37" s="62">
        <f t="shared" si="6"/>
        <v>108.71135</v>
      </c>
      <c r="H37" s="63">
        <f t="shared" si="7"/>
        <v>108.71135</v>
      </c>
      <c r="I37" s="62">
        <v>1.0</v>
      </c>
      <c r="J37" s="66">
        <f t="shared" si="8"/>
        <v>108.71135</v>
      </c>
      <c r="K37" s="57"/>
      <c r="L37" s="31"/>
      <c r="M37" s="67">
        <f t="shared" si="18"/>
        <v>1</v>
      </c>
      <c r="N37" s="67"/>
      <c r="O37" s="57"/>
      <c r="P37" s="57"/>
      <c r="Q37" s="59">
        <v>19.0</v>
      </c>
      <c r="R37" s="58">
        <f t="shared" si="9"/>
        <v>2.75</v>
      </c>
      <c r="S37" s="52">
        <f t="shared" si="10"/>
        <v>1</v>
      </c>
      <c r="T37" s="52">
        <f t="shared" si="11"/>
        <v>2.75</v>
      </c>
      <c r="U37" s="60">
        <f t="shared" si="12"/>
        <v>108.71135</v>
      </c>
      <c r="V37" s="58">
        <f t="shared" ref="V37:W37" si="36">C37/100</f>
        <v>1.03</v>
      </c>
      <c r="W37" s="58">
        <f t="shared" si="36"/>
        <v>2.02</v>
      </c>
      <c r="X37" s="58">
        <f t="shared" si="14"/>
        <v>2.75</v>
      </c>
      <c r="Y37" s="61">
        <f t="shared" si="15"/>
        <v>5.72165</v>
      </c>
      <c r="Z37" s="57"/>
      <c r="AA37" s="57"/>
      <c r="AB37" s="57"/>
      <c r="AC37" s="57"/>
      <c r="AD37" s="57"/>
      <c r="AE37" s="57"/>
      <c r="AF37" s="57"/>
      <c r="AG37" s="57"/>
      <c r="AH37" s="57"/>
      <c r="AI37" s="57"/>
      <c r="AJ37" s="57"/>
      <c r="AK37" s="57"/>
      <c r="AL37" s="57"/>
      <c r="AM37" s="57"/>
      <c r="AN37" s="57"/>
      <c r="AO37" s="57"/>
      <c r="AP37" s="57"/>
      <c r="AQ37" s="57"/>
      <c r="AR37" s="57"/>
      <c r="AS37" s="57"/>
    </row>
    <row r="38" ht="27.0" customHeight="1">
      <c r="A38" s="52">
        <v>21.0</v>
      </c>
      <c r="B38" s="62" t="s">
        <v>61</v>
      </c>
      <c r="C38" s="62">
        <v>102.0</v>
      </c>
      <c r="D38" s="62">
        <v>202.0</v>
      </c>
      <c r="E38" s="62">
        <v>275.0</v>
      </c>
      <c r="F38" s="62">
        <f t="shared" si="5"/>
        <v>0</v>
      </c>
      <c r="G38" s="62">
        <f t="shared" si="6"/>
        <v>107.6559</v>
      </c>
      <c r="H38" s="63">
        <f t="shared" si="7"/>
        <v>107.6559</v>
      </c>
      <c r="I38" s="62">
        <v>1.0</v>
      </c>
      <c r="J38" s="66">
        <f t="shared" si="8"/>
        <v>107.6559</v>
      </c>
      <c r="K38" s="57"/>
      <c r="L38" s="31"/>
      <c r="M38" s="67">
        <f t="shared" si="18"/>
        <v>1</v>
      </c>
      <c r="N38" s="67"/>
      <c r="O38" s="57"/>
      <c r="P38" s="57"/>
      <c r="Q38" s="59">
        <v>19.0</v>
      </c>
      <c r="R38" s="58">
        <f t="shared" si="9"/>
        <v>2.75</v>
      </c>
      <c r="S38" s="52">
        <f t="shared" si="10"/>
        <v>1</v>
      </c>
      <c r="T38" s="52">
        <f t="shared" si="11"/>
        <v>2.75</v>
      </c>
      <c r="U38" s="60">
        <f t="shared" si="12"/>
        <v>107.6559</v>
      </c>
      <c r="V38" s="58">
        <f t="shared" ref="V38:W38" si="37">C38/100</f>
        <v>1.02</v>
      </c>
      <c r="W38" s="58">
        <f t="shared" si="37"/>
        <v>2.02</v>
      </c>
      <c r="X38" s="58">
        <f t="shared" si="14"/>
        <v>2.75</v>
      </c>
      <c r="Y38" s="61">
        <f t="shared" si="15"/>
        <v>5.6661</v>
      </c>
      <c r="Z38" s="57"/>
      <c r="AA38" s="57"/>
      <c r="AB38" s="57"/>
      <c r="AC38" s="57"/>
      <c r="AD38" s="57"/>
      <c r="AE38" s="57"/>
      <c r="AF38" s="57"/>
      <c r="AG38" s="57"/>
      <c r="AH38" s="57"/>
      <c r="AI38" s="57"/>
      <c r="AJ38" s="57"/>
      <c r="AK38" s="57"/>
      <c r="AL38" s="57"/>
      <c r="AM38" s="57"/>
      <c r="AN38" s="57"/>
      <c r="AO38" s="57"/>
      <c r="AP38" s="57"/>
      <c r="AQ38" s="57"/>
      <c r="AR38" s="57"/>
      <c r="AS38" s="57"/>
    </row>
    <row r="39" ht="27.0" customHeight="1">
      <c r="A39" s="52">
        <v>22.0</v>
      </c>
      <c r="B39" s="62" t="s">
        <v>61</v>
      </c>
      <c r="C39" s="62">
        <v>92.0</v>
      </c>
      <c r="D39" s="62">
        <v>202.0</v>
      </c>
      <c r="E39" s="62">
        <v>275.0</v>
      </c>
      <c r="F39" s="62">
        <f t="shared" si="5"/>
        <v>0</v>
      </c>
      <c r="G39" s="62">
        <f t="shared" si="6"/>
        <v>97.1014</v>
      </c>
      <c r="H39" s="63">
        <f t="shared" si="7"/>
        <v>97.1014</v>
      </c>
      <c r="I39" s="62">
        <v>1.0</v>
      </c>
      <c r="J39" s="66">
        <f t="shared" si="8"/>
        <v>97.1014</v>
      </c>
      <c r="K39" s="57"/>
      <c r="L39" s="31"/>
      <c r="M39" s="67"/>
      <c r="N39" s="67"/>
      <c r="O39" s="57"/>
      <c r="P39" s="57"/>
      <c r="Q39" s="59">
        <v>19.0</v>
      </c>
      <c r="R39" s="58">
        <f t="shared" si="9"/>
        <v>2.75</v>
      </c>
      <c r="S39" s="52">
        <f t="shared" si="10"/>
        <v>1</v>
      </c>
      <c r="T39" s="52">
        <f t="shared" si="11"/>
        <v>2.75</v>
      </c>
      <c r="U39" s="60">
        <f t="shared" si="12"/>
        <v>97.1014</v>
      </c>
      <c r="V39" s="58">
        <f t="shared" ref="V39:W39" si="38">C39/100</f>
        <v>0.92</v>
      </c>
      <c r="W39" s="58">
        <f t="shared" si="38"/>
        <v>2.02</v>
      </c>
      <c r="X39" s="58">
        <f t="shared" si="14"/>
        <v>2.75</v>
      </c>
      <c r="Y39" s="61">
        <f t="shared" si="15"/>
        <v>5.1106</v>
      </c>
      <c r="Z39" s="57"/>
      <c r="AA39" s="57"/>
      <c r="AB39" s="57"/>
      <c r="AC39" s="57"/>
      <c r="AD39" s="57"/>
      <c r="AE39" s="57"/>
      <c r="AF39" s="57"/>
      <c r="AG39" s="57"/>
      <c r="AH39" s="57"/>
      <c r="AI39" s="57"/>
      <c r="AJ39" s="57"/>
      <c r="AK39" s="57"/>
      <c r="AL39" s="57"/>
      <c r="AM39" s="57"/>
      <c r="AN39" s="57"/>
      <c r="AO39" s="57"/>
      <c r="AP39" s="57"/>
      <c r="AQ39" s="57"/>
      <c r="AR39" s="57"/>
      <c r="AS39" s="57"/>
    </row>
    <row r="40" ht="27.0" customHeight="1">
      <c r="A40" s="52">
        <v>23.0</v>
      </c>
      <c r="B40" s="62" t="s">
        <v>61</v>
      </c>
      <c r="C40" s="62">
        <v>103.0</v>
      </c>
      <c r="D40" s="62">
        <v>202.0</v>
      </c>
      <c r="E40" s="62">
        <v>275.0</v>
      </c>
      <c r="F40" s="62">
        <f t="shared" si="5"/>
        <v>0</v>
      </c>
      <c r="G40" s="62">
        <f t="shared" si="6"/>
        <v>108.71135</v>
      </c>
      <c r="H40" s="63">
        <f t="shared" si="7"/>
        <v>108.71135</v>
      </c>
      <c r="I40" s="62">
        <v>5.0</v>
      </c>
      <c r="J40" s="66">
        <f t="shared" si="8"/>
        <v>543.55675</v>
      </c>
      <c r="K40" s="57"/>
      <c r="L40" s="31"/>
      <c r="M40" s="67"/>
      <c r="N40" s="67"/>
      <c r="O40" s="57"/>
      <c r="P40" s="57"/>
      <c r="Q40" s="59">
        <v>19.0</v>
      </c>
      <c r="R40" s="58">
        <f t="shared" si="9"/>
        <v>2.75</v>
      </c>
      <c r="S40" s="52">
        <f t="shared" si="10"/>
        <v>5</v>
      </c>
      <c r="T40" s="52">
        <f t="shared" si="11"/>
        <v>13.75</v>
      </c>
      <c r="U40" s="60">
        <f t="shared" si="12"/>
        <v>108.71135</v>
      </c>
      <c r="V40" s="58">
        <f t="shared" ref="V40:W40" si="39">C40/100</f>
        <v>1.03</v>
      </c>
      <c r="W40" s="58">
        <f t="shared" si="39"/>
        <v>2.02</v>
      </c>
      <c r="X40" s="58">
        <f t="shared" si="14"/>
        <v>13.75</v>
      </c>
      <c r="Y40" s="61">
        <f t="shared" si="15"/>
        <v>28.60825</v>
      </c>
      <c r="Z40" s="57"/>
      <c r="AA40" s="57"/>
      <c r="AB40" s="57"/>
      <c r="AC40" s="57"/>
      <c r="AD40" s="57"/>
      <c r="AE40" s="57"/>
      <c r="AF40" s="57"/>
      <c r="AG40" s="57"/>
      <c r="AH40" s="57"/>
      <c r="AI40" s="57"/>
      <c r="AJ40" s="57"/>
      <c r="AK40" s="57"/>
      <c r="AL40" s="57"/>
      <c r="AM40" s="57"/>
      <c r="AN40" s="57"/>
      <c r="AO40" s="57"/>
      <c r="AP40" s="57"/>
      <c r="AQ40" s="57"/>
      <c r="AR40" s="57"/>
      <c r="AS40" s="57"/>
    </row>
    <row r="41" ht="27.0" customHeight="1">
      <c r="A41" s="52">
        <v>24.0</v>
      </c>
      <c r="B41" s="62" t="s">
        <v>61</v>
      </c>
      <c r="C41" s="62">
        <v>102.0</v>
      </c>
      <c r="D41" s="62">
        <v>202.0</v>
      </c>
      <c r="E41" s="62">
        <v>275.0</v>
      </c>
      <c r="F41" s="62">
        <f t="shared" si="5"/>
        <v>0</v>
      </c>
      <c r="G41" s="62">
        <f t="shared" si="6"/>
        <v>107.6559</v>
      </c>
      <c r="H41" s="63">
        <f t="shared" si="7"/>
        <v>107.6559</v>
      </c>
      <c r="I41" s="62">
        <v>5.0</v>
      </c>
      <c r="J41" s="66">
        <f t="shared" si="8"/>
        <v>538.2795</v>
      </c>
      <c r="K41" s="57"/>
      <c r="L41" s="31"/>
      <c r="M41" s="67"/>
      <c r="N41" s="67"/>
      <c r="O41" s="57"/>
      <c r="P41" s="57"/>
      <c r="Q41" s="59">
        <v>19.0</v>
      </c>
      <c r="R41" s="58">
        <f t="shared" si="9"/>
        <v>2.75</v>
      </c>
      <c r="S41" s="52">
        <f t="shared" si="10"/>
        <v>5</v>
      </c>
      <c r="T41" s="52">
        <f t="shared" si="11"/>
        <v>13.75</v>
      </c>
      <c r="U41" s="60">
        <f t="shared" si="12"/>
        <v>107.6559</v>
      </c>
      <c r="V41" s="58">
        <f t="shared" ref="V41:W41" si="40">C41/100</f>
        <v>1.02</v>
      </c>
      <c r="W41" s="58">
        <f t="shared" si="40"/>
        <v>2.02</v>
      </c>
      <c r="X41" s="58">
        <f t="shared" si="14"/>
        <v>13.75</v>
      </c>
      <c r="Y41" s="61">
        <f t="shared" si="15"/>
        <v>28.3305</v>
      </c>
      <c r="Z41" s="57"/>
      <c r="AA41" s="57"/>
      <c r="AB41" s="57"/>
      <c r="AC41" s="57"/>
      <c r="AD41" s="57"/>
      <c r="AE41" s="57"/>
      <c r="AF41" s="57"/>
      <c r="AG41" s="57"/>
      <c r="AH41" s="57"/>
      <c r="AI41" s="57"/>
      <c r="AJ41" s="57"/>
      <c r="AK41" s="57"/>
      <c r="AL41" s="57"/>
      <c r="AM41" s="57"/>
      <c r="AN41" s="57"/>
      <c r="AO41" s="57"/>
      <c r="AP41" s="57"/>
      <c r="AQ41" s="57"/>
      <c r="AR41" s="57"/>
      <c r="AS41" s="57"/>
    </row>
    <row r="42" ht="27.0" customHeight="1">
      <c r="A42" s="52">
        <v>25.0</v>
      </c>
      <c r="B42" s="62" t="s">
        <v>61</v>
      </c>
      <c r="C42" s="62">
        <v>75.0</v>
      </c>
      <c r="D42" s="62">
        <v>202.0</v>
      </c>
      <c r="E42" s="62">
        <v>275.0</v>
      </c>
      <c r="F42" s="62">
        <f t="shared" si="5"/>
        <v>0</v>
      </c>
      <c r="G42" s="62">
        <f t="shared" si="6"/>
        <v>79.15875</v>
      </c>
      <c r="H42" s="63">
        <f t="shared" si="7"/>
        <v>79.15875</v>
      </c>
      <c r="I42" s="62">
        <v>1.0</v>
      </c>
      <c r="J42" s="66">
        <f t="shared" si="8"/>
        <v>79.15875</v>
      </c>
      <c r="K42" s="57"/>
      <c r="L42" s="31"/>
      <c r="M42" s="67"/>
      <c r="N42" s="67"/>
      <c r="O42" s="57"/>
      <c r="P42" s="57"/>
      <c r="Q42" s="59">
        <v>19.0</v>
      </c>
      <c r="R42" s="58">
        <f t="shared" si="9"/>
        <v>2.75</v>
      </c>
      <c r="S42" s="52">
        <f t="shared" si="10"/>
        <v>1</v>
      </c>
      <c r="T42" s="52">
        <f t="shared" si="11"/>
        <v>2.75</v>
      </c>
      <c r="U42" s="60">
        <f t="shared" si="12"/>
        <v>79.15875</v>
      </c>
      <c r="V42" s="58">
        <f t="shared" ref="V42:W42" si="41">C42/100</f>
        <v>0.75</v>
      </c>
      <c r="W42" s="58">
        <f t="shared" si="41"/>
        <v>2.02</v>
      </c>
      <c r="X42" s="58">
        <f t="shared" si="14"/>
        <v>2.75</v>
      </c>
      <c r="Y42" s="61">
        <f t="shared" si="15"/>
        <v>4.16625</v>
      </c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</row>
    <row r="43" ht="27.0" customHeight="1">
      <c r="A43" s="52">
        <v>26.0</v>
      </c>
      <c r="B43" s="53" t="s">
        <v>75</v>
      </c>
      <c r="C43" s="54">
        <v>86.0</v>
      </c>
      <c r="D43" s="54">
        <v>202.0</v>
      </c>
      <c r="E43" s="54">
        <v>254.0</v>
      </c>
      <c r="F43" s="54">
        <f t="shared" si="5"/>
        <v>0.8</v>
      </c>
      <c r="G43" s="54">
        <f t="shared" si="6"/>
        <v>114.724688</v>
      </c>
      <c r="H43" s="55">
        <f t="shared" si="7"/>
        <v>91.7797504</v>
      </c>
      <c r="I43" s="54">
        <v>1.0</v>
      </c>
      <c r="J43" s="56">
        <f t="shared" si="8"/>
        <v>91.7797504</v>
      </c>
      <c r="K43" s="57"/>
      <c r="L43" s="31"/>
      <c r="M43" s="67"/>
      <c r="N43" s="67"/>
      <c r="O43" s="57"/>
      <c r="P43" s="57"/>
      <c r="Q43" s="71">
        <v>26.0</v>
      </c>
      <c r="R43" s="58">
        <f t="shared" si="9"/>
        <v>2.54</v>
      </c>
      <c r="S43" s="52">
        <f t="shared" si="10"/>
        <v>1</v>
      </c>
      <c r="T43" s="52">
        <f t="shared" si="11"/>
        <v>2.54</v>
      </c>
      <c r="U43" s="60">
        <f t="shared" si="12"/>
        <v>114.724688</v>
      </c>
      <c r="V43" s="58">
        <f t="shared" ref="V43:W43" si="42">C43/100</f>
        <v>0.86</v>
      </c>
      <c r="W43" s="58">
        <f t="shared" si="42"/>
        <v>2.02</v>
      </c>
      <c r="X43" s="58">
        <f t="shared" si="14"/>
        <v>2.54</v>
      </c>
      <c r="Y43" s="61">
        <f t="shared" si="15"/>
        <v>4.412488</v>
      </c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</row>
    <row r="44" ht="27.0" customHeight="1">
      <c r="A44" s="52">
        <v>27.0</v>
      </c>
      <c r="B44" s="62" t="s">
        <v>76</v>
      </c>
      <c r="C44" s="62">
        <v>102.0</v>
      </c>
      <c r="D44" s="62">
        <v>202.0</v>
      </c>
      <c r="E44" s="62">
        <v>285.0</v>
      </c>
      <c r="F44" s="62">
        <f t="shared" si="5"/>
        <v>0</v>
      </c>
      <c r="G44" s="62">
        <f t="shared" si="6"/>
        <v>152.67564</v>
      </c>
      <c r="H44" s="63">
        <f t="shared" si="7"/>
        <v>152.67564</v>
      </c>
      <c r="I44" s="62">
        <v>1.0</v>
      </c>
      <c r="J44" s="66">
        <f t="shared" si="8"/>
        <v>152.67564</v>
      </c>
      <c r="K44" s="57"/>
      <c r="L44" s="31"/>
      <c r="M44" s="67"/>
      <c r="N44" s="67"/>
      <c r="O44" s="57"/>
      <c r="P44" s="57"/>
      <c r="Q44" s="71">
        <v>26.0</v>
      </c>
      <c r="R44" s="58">
        <f t="shared" si="9"/>
        <v>2.85</v>
      </c>
      <c r="S44" s="52">
        <f t="shared" si="10"/>
        <v>1</v>
      </c>
      <c r="T44" s="52">
        <f t="shared" si="11"/>
        <v>2.85</v>
      </c>
      <c r="U44" s="60">
        <f t="shared" si="12"/>
        <v>152.67564</v>
      </c>
      <c r="V44" s="58">
        <f t="shared" ref="V44:W44" si="43">C44/100</f>
        <v>1.02</v>
      </c>
      <c r="W44" s="58">
        <f t="shared" si="43"/>
        <v>2.02</v>
      </c>
      <c r="X44" s="58">
        <f t="shared" si="14"/>
        <v>2.85</v>
      </c>
      <c r="Y44" s="61">
        <f t="shared" si="15"/>
        <v>5.87214</v>
      </c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</row>
    <row r="45" ht="27.0" customHeight="1">
      <c r="A45" s="52">
        <v>28.0</v>
      </c>
      <c r="B45" s="62" t="s">
        <v>76</v>
      </c>
      <c r="C45" s="62">
        <v>102.0</v>
      </c>
      <c r="D45" s="62">
        <v>202.0</v>
      </c>
      <c r="E45" s="62">
        <v>285.0</v>
      </c>
      <c r="F45" s="62">
        <f t="shared" si="5"/>
        <v>0</v>
      </c>
      <c r="G45" s="62">
        <f t="shared" si="6"/>
        <v>152.67564</v>
      </c>
      <c r="H45" s="63">
        <f t="shared" si="7"/>
        <v>152.67564</v>
      </c>
      <c r="I45" s="62">
        <v>1.0</v>
      </c>
      <c r="J45" s="68">
        <f t="shared" si="8"/>
        <v>152.67564</v>
      </c>
      <c r="K45" s="1"/>
      <c r="L45" s="69"/>
      <c r="M45" s="70"/>
      <c r="N45" s="70"/>
      <c r="O45" s="1"/>
      <c r="P45" s="1"/>
      <c r="Q45" s="71">
        <v>26.0</v>
      </c>
      <c r="R45" s="58">
        <f t="shared" si="9"/>
        <v>2.85</v>
      </c>
      <c r="S45" s="52">
        <f t="shared" si="10"/>
        <v>1</v>
      </c>
      <c r="T45" s="52">
        <f t="shared" si="11"/>
        <v>2.85</v>
      </c>
      <c r="U45" s="60">
        <f t="shared" si="12"/>
        <v>152.67564</v>
      </c>
      <c r="V45" s="58">
        <f t="shared" ref="V45:W45" si="44">C45/100</f>
        <v>1.02</v>
      </c>
      <c r="W45" s="58">
        <f t="shared" si="44"/>
        <v>2.02</v>
      </c>
      <c r="X45" s="58">
        <f t="shared" si="14"/>
        <v>2.85</v>
      </c>
      <c r="Y45" s="61">
        <f t="shared" si="15"/>
        <v>5.87214</v>
      </c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</row>
    <row r="46" ht="27.0" customHeight="1">
      <c r="A46" s="52">
        <v>29.0</v>
      </c>
      <c r="B46" s="62" t="s">
        <v>76</v>
      </c>
      <c r="C46" s="62">
        <v>101.0</v>
      </c>
      <c r="D46" s="62">
        <v>202.0</v>
      </c>
      <c r="E46" s="62">
        <v>285.0</v>
      </c>
      <c r="F46" s="62">
        <f t="shared" si="5"/>
        <v>0</v>
      </c>
      <c r="G46" s="62">
        <f t="shared" si="6"/>
        <v>151.17882</v>
      </c>
      <c r="H46" s="63">
        <f t="shared" si="7"/>
        <v>151.17882</v>
      </c>
      <c r="I46" s="62">
        <v>24.0</v>
      </c>
      <c r="J46" s="68">
        <f t="shared" si="8"/>
        <v>3628.29168</v>
      </c>
      <c r="K46" s="1"/>
      <c r="L46" s="69"/>
      <c r="M46" s="70"/>
      <c r="N46" s="70"/>
      <c r="O46" s="1"/>
      <c r="P46" s="1"/>
      <c r="Q46" s="71">
        <v>26.0</v>
      </c>
      <c r="R46" s="58">
        <f t="shared" si="9"/>
        <v>2.85</v>
      </c>
      <c r="S46" s="52">
        <f t="shared" si="10"/>
        <v>24</v>
      </c>
      <c r="T46" s="52">
        <f t="shared" si="11"/>
        <v>68.4</v>
      </c>
      <c r="U46" s="60">
        <f t="shared" si="12"/>
        <v>151.17882</v>
      </c>
      <c r="V46" s="58">
        <f t="shared" ref="V46:W46" si="45">C46/100</f>
        <v>1.01</v>
      </c>
      <c r="W46" s="58">
        <f t="shared" si="45"/>
        <v>2.02</v>
      </c>
      <c r="X46" s="58">
        <f t="shared" si="14"/>
        <v>68.4</v>
      </c>
      <c r="Y46" s="61">
        <f t="shared" si="15"/>
        <v>139.54968</v>
      </c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</row>
    <row r="47" ht="27.0" customHeight="1">
      <c r="A47" s="52">
        <v>30.0</v>
      </c>
      <c r="B47" s="62" t="s">
        <v>76</v>
      </c>
      <c r="C47" s="62">
        <v>100.0</v>
      </c>
      <c r="D47" s="62">
        <v>202.0</v>
      </c>
      <c r="E47" s="62">
        <v>285.0</v>
      </c>
      <c r="F47" s="62">
        <f t="shared" si="5"/>
        <v>0</v>
      </c>
      <c r="G47" s="62">
        <f t="shared" si="6"/>
        <v>149.682</v>
      </c>
      <c r="H47" s="63">
        <f t="shared" si="7"/>
        <v>149.682</v>
      </c>
      <c r="I47" s="62">
        <v>42.0</v>
      </c>
      <c r="J47" s="68">
        <f t="shared" si="8"/>
        <v>6286.644</v>
      </c>
      <c r="K47" s="1"/>
      <c r="L47" s="69"/>
      <c r="M47" s="70"/>
      <c r="N47" s="70"/>
      <c r="O47" s="1"/>
      <c r="P47" s="1"/>
      <c r="Q47" s="71">
        <v>26.0</v>
      </c>
      <c r="R47" s="58">
        <f t="shared" si="9"/>
        <v>2.85</v>
      </c>
      <c r="S47" s="52">
        <f t="shared" si="10"/>
        <v>42</v>
      </c>
      <c r="T47" s="52">
        <f t="shared" si="11"/>
        <v>119.7</v>
      </c>
      <c r="U47" s="60">
        <f t="shared" si="12"/>
        <v>149.682</v>
      </c>
      <c r="V47" s="58">
        <f t="shared" ref="V47:W47" si="46">C47/100</f>
        <v>1</v>
      </c>
      <c r="W47" s="58">
        <f t="shared" si="46"/>
        <v>2.02</v>
      </c>
      <c r="X47" s="58">
        <f t="shared" si="14"/>
        <v>119.7</v>
      </c>
      <c r="Y47" s="61">
        <f t="shared" si="15"/>
        <v>241.794</v>
      </c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</row>
    <row r="48" ht="27.0" customHeight="1">
      <c r="A48" s="52">
        <v>31.0</v>
      </c>
      <c r="B48" s="62" t="s">
        <v>76</v>
      </c>
      <c r="C48" s="62">
        <v>100.0</v>
      </c>
      <c r="D48" s="62">
        <v>202.0</v>
      </c>
      <c r="E48" s="62">
        <v>285.0</v>
      </c>
      <c r="F48" s="62">
        <f t="shared" si="5"/>
        <v>0</v>
      </c>
      <c r="G48" s="62">
        <f t="shared" si="6"/>
        <v>149.682</v>
      </c>
      <c r="H48" s="63">
        <f t="shared" si="7"/>
        <v>149.682</v>
      </c>
      <c r="I48" s="62">
        <v>6.0</v>
      </c>
      <c r="J48" s="68">
        <f t="shared" si="8"/>
        <v>898.092</v>
      </c>
      <c r="K48" s="1"/>
      <c r="L48" s="69"/>
      <c r="M48" s="70"/>
      <c r="N48" s="70"/>
      <c r="O48" s="1"/>
      <c r="P48" s="1"/>
      <c r="Q48" s="71">
        <v>26.0</v>
      </c>
      <c r="R48" s="58">
        <f t="shared" si="9"/>
        <v>2.85</v>
      </c>
      <c r="S48" s="52">
        <f t="shared" si="10"/>
        <v>6</v>
      </c>
      <c r="T48" s="52">
        <f t="shared" si="11"/>
        <v>17.1</v>
      </c>
      <c r="U48" s="60">
        <f t="shared" si="12"/>
        <v>149.682</v>
      </c>
      <c r="V48" s="58">
        <f t="shared" ref="V48:W48" si="47">C48/100</f>
        <v>1</v>
      </c>
      <c r="W48" s="58">
        <f t="shared" si="47"/>
        <v>2.02</v>
      </c>
      <c r="X48" s="58">
        <f t="shared" si="14"/>
        <v>17.1</v>
      </c>
      <c r="Y48" s="61">
        <f t="shared" si="15"/>
        <v>34.542</v>
      </c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</row>
    <row r="49" ht="27.0" customHeight="1">
      <c r="A49" s="52">
        <v>32.0</v>
      </c>
      <c r="B49" s="62" t="s">
        <v>76</v>
      </c>
      <c r="C49" s="62">
        <v>101.0</v>
      </c>
      <c r="D49" s="62">
        <v>202.0</v>
      </c>
      <c r="E49" s="62">
        <v>285.0</v>
      </c>
      <c r="F49" s="62">
        <f t="shared" si="5"/>
        <v>0</v>
      </c>
      <c r="G49" s="62">
        <f t="shared" si="6"/>
        <v>151.17882</v>
      </c>
      <c r="H49" s="63">
        <f t="shared" si="7"/>
        <v>151.17882</v>
      </c>
      <c r="I49" s="62">
        <v>12.0</v>
      </c>
      <c r="J49" s="68">
        <f t="shared" si="8"/>
        <v>1814.14584</v>
      </c>
      <c r="K49" s="1"/>
      <c r="L49" s="69"/>
      <c r="M49" s="70"/>
      <c r="N49" s="70"/>
      <c r="O49" s="1"/>
      <c r="P49" s="1"/>
      <c r="Q49" s="71">
        <v>26.0</v>
      </c>
      <c r="R49" s="58">
        <f t="shared" si="9"/>
        <v>2.85</v>
      </c>
      <c r="S49" s="52">
        <f t="shared" si="10"/>
        <v>12</v>
      </c>
      <c r="T49" s="52">
        <f t="shared" si="11"/>
        <v>34.2</v>
      </c>
      <c r="U49" s="60">
        <f t="shared" si="12"/>
        <v>151.17882</v>
      </c>
      <c r="V49" s="58">
        <f t="shared" ref="V49:W49" si="48">C49/100</f>
        <v>1.01</v>
      </c>
      <c r="W49" s="58">
        <f t="shared" si="48"/>
        <v>2.02</v>
      </c>
      <c r="X49" s="58">
        <f t="shared" si="14"/>
        <v>34.2</v>
      </c>
      <c r="Y49" s="61">
        <f t="shared" si="15"/>
        <v>69.77484</v>
      </c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</row>
    <row r="50" ht="27.0" customHeight="1">
      <c r="A50" s="52">
        <v>33.0</v>
      </c>
      <c r="B50" s="62" t="s">
        <v>76</v>
      </c>
      <c r="C50" s="62">
        <v>102.0</v>
      </c>
      <c r="D50" s="62">
        <v>202.0</v>
      </c>
      <c r="E50" s="62">
        <v>285.0</v>
      </c>
      <c r="F50" s="62">
        <f t="shared" si="5"/>
        <v>0</v>
      </c>
      <c r="G50" s="62">
        <f t="shared" si="6"/>
        <v>152.67564</v>
      </c>
      <c r="H50" s="63">
        <f t="shared" si="7"/>
        <v>152.67564</v>
      </c>
      <c r="I50" s="62">
        <v>5.0</v>
      </c>
      <c r="J50" s="68">
        <f t="shared" si="8"/>
        <v>763.3782</v>
      </c>
      <c r="K50" s="1"/>
      <c r="L50" s="69"/>
      <c r="M50" s="70"/>
      <c r="N50" s="70"/>
      <c r="O50" s="1"/>
      <c r="P50" s="1"/>
      <c r="Q50" s="71">
        <v>26.0</v>
      </c>
      <c r="R50" s="58">
        <f t="shared" si="9"/>
        <v>2.85</v>
      </c>
      <c r="S50" s="52">
        <f t="shared" si="10"/>
        <v>5</v>
      </c>
      <c r="T50" s="52">
        <f t="shared" si="11"/>
        <v>14.25</v>
      </c>
      <c r="U50" s="60">
        <f t="shared" si="12"/>
        <v>152.67564</v>
      </c>
      <c r="V50" s="58">
        <f t="shared" ref="V50:W50" si="49">C50/100</f>
        <v>1.02</v>
      </c>
      <c r="W50" s="58">
        <f t="shared" si="49"/>
        <v>2.02</v>
      </c>
      <c r="X50" s="58">
        <f t="shared" si="14"/>
        <v>14.25</v>
      </c>
      <c r="Y50" s="61">
        <f t="shared" si="15"/>
        <v>29.3607</v>
      </c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</row>
    <row r="51" ht="27.0" customHeight="1">
      <c r="A51" s="52">
        <v>34.0</v>
      </c>
      <c r="B51" s="62" t="s">
        <v>76</v>
      </c>
      <c r="C51" s="62">
        <v>101.0</v>
      </c>
      <c r="D51" s="62">
        <v>202.0</v>
      </c>
      <c r="E51" s="62">
        <v>285.0</v>
      </c>
      <c r="F51" s="62">
        <f t="shared" si="5"/>
        <v>0</v>
      </c>
      <c r="G51" s="62">
        <f t="shared" si="6"/>
        <v>151.17882</v>
      </c>
      <c r="H51" s="63">
        <f t="shared" si="7"/>
        <v>151.17882</v>
      </c>
      <c r="I51" s="62">
        <v>3.0</v>
      </c>
      <c r="J51" s="68">
        <f t="shared" si="8"/>
        <v>453.53646</v>
      </c>
      <c r="K51" s="1"/>
      <c r="L51" s="69"/>
      <c r="M51" s="70"/>
      <c r="N51" s="70"/>
      <c r="O51" s="1"/>
      <c r="P51" s="1"/>
      <c r="Q51" s="71">
        <v>26.0</v>
      </c>
      <c r="R51" s="58">
        <f t="shared" si="9"/>
        <v>2.85</v>
      </c>
      <c r="S51" s="52">
        <f t="shared" si="10"/>
        <v>3</v>
      </c>
      <c r="T51" s="52">
        <f t="shared" si="11"/>
        <v>8.55</v>
      </c>
      <c r="U51" s="60">
        <f t="shared" si="12"/>
        <v>151.17882</v>
      </c>
      <c r="V51" s="58">
        <f t="shared" ref="V51:W51" si="50">C51/100</f>
        <v>1.01</v>
      </c>
      <c r="W51" s="58">
        <f t="shared" si="50"/>
        <v>2.02</v>
      </c>
      <c r="X51" s="58">
        <f t="shared" si="14"/>
        <v>8.55</v>
      </c>
      <c r="Y51" s="61">
        <f t="shared" si="15"/>
        <v>17.44371</v>
      </c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</row>
    <row r="52" ht="27.0" customHeight="1">
      <c r="A52" s="52">
        <v>35.0</v>
      </c>
      <c r="B52" s="62" t="s">
        <v>76</v>
      </c>
      <c r="C52" s="62">
        <v>100.0</v>
      </c>
      <c r="D52" s="62">
        <v>202.0</v>
      </c>
      <c r="E52" s="62">
        <v>285.0</v>
      </c>
      <c r="F52" s="62">
        <f t="shared" si="5"/>
        <v>0</v>
      </c>
      <c r="G52" s="62">
        <f t="shared" si="6"/>
        <v>149.682</v>
      </c>
      <c r="H52" s="63">
        <f t="shared" si="7"/>
        <v>149.682</v>
      </c>
      <c r="I52" s="62">
        <v>3.0</v>
      </c>
      <c r="J52" s="68">
        <f t="shared" si="8"/>
        <v>449.046</v>
      </c>
      <c r="K52" s="1"/>
      <c r="L52" s="69"/>
      <c r="M52" s="70"/>
      <c r="N52" s="70"/>
      <c r="O52" s="1"/>
      <c r="P52" s="1"/>
      <c r="Q52" s="71">
        <v>26.0</v>
      </c>
      <c r="R52" s="58">
        <f t="shared" si="9"/>
        <v>2.85</v>
      </c>
      <c r="S52" s="52">
        <f t="shared" si="10"/>
        <v>3</v>
      </c>
      <c r="T52" s="52">
        <f t="shared" si="11"/>
        <v>8.55</v>
      </c>
      <c r="U52" s="60">
        <f t="shared" si="12"/>
        <v>149.682</v>
      </c>
      <c r="V52" s="58">
        <f t="shared" ref="V52:W52" si="51">C52/100</f>
        <v>1</v>
      </c>
      <c r="W52" s="58">
        <f t="shared" si="51"/>
        <v>2.02</v>
      </c>
      <c r="X52" s="58">
        <f t="shared" si="14"/>
        <v>8.55</v>
      </c>
      <c r="Y52" s="61">
        <f t="shared" si="15"/>
        <v>17.271</v>
      </c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</row>
    <row r="53" ht="27.0" customHeight="1">
      <c r="A53" s="52">
        <v>36.0</v>
      </c>
      <c r="B53" s="62" t="s">
        <v>76</v>
      </c>
      <c r="C53" s="62">
        <v>102.0</v>
      </c>
      <c r="D53" s="62">
        <v>202.0</v>
      </c>
      <c r="E53" s="62">
        <v>285.0</v>
      </c>
      <c r="F53" s="62">
        <f t="shared" si="5"/>
        <v>0</v>
      </c>
      <c r="G53" s="62">
        <f t="shared" si="6"/>
        <v>152.67564</v>
      </c>
      <c r="H53" s="63">
        <f t="shared" si="7"/>
        <v>152.67564</v>
      </c>
      <c r="I53" s="62">
        <v>12.0</v>
      </c>
      <c r="J53" s="68">
        <f t="shared" si="8"/>
        <v>1832.10768</v>
      </c>
      <c r="K53" s="1"/>
      <c r="L53" s="69"/>
      <c r="M53" s="70"/>
      <c r="N53" s="70"/>
      <c r="O53" s="1"/>
      <c r="P53" s="1"/>
      <c r="Q53" s="71">
        <v>26.0</v>
      </c>
      <c r="R53" s="58">
        <f t="shared" si="9"/>
        <v>2.85</v>
      </c>
      <c r="S53" s="52">
        <f t="shared" si="10"/>
        <v>12</v>
      </c>
      <c r="T53" s="52">
        <f t="shared" si="11"/>
        <v>34.2</v>
      </c>
      <c r="U53" s="60">
        <f t="shared" si="12"/>
        <v>152.67564</v>
      </c>
      <c r="V53" s="58">
        <f t="shared" ref="V53:W53" si="52">C53/100</f>
        <v>1.02</v>
      </c>
      <c r="W53" s="58">
        <f t="shared" si="52"/>
        <v>2.02</v>
      </c>
      <c r="X53" s="58">
        <f t="shared" si="14"/>
        <v>34.2</v>
      </c>
      <c r="Y53" s="61">
        <f t="shared" si="15"/>
        <v>70.46568</v>
      </c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</row>
    <row r="54" ht="27.0" customHeight="1">
      <c r="A54" s="52">
        <v>37.0</v>
      </c>
      <c r="B54" s="62" t="s">
        <v>76</v>
      </c>
      <c r="C54" s="62">
        <v>101.0</v>
      </c>
      <c r="D54" s="62">
        <v>202.0</v>
      </c>
      <c r="E54" s="62">
        <v>285.0</v>
      </c>
      <c r="F54" s="62">
        <f t="shared" si="5"/>
        <v>0</v>
      </c>
      <c r="G54" s="62">
        <f t="shared" si="6"/>
        <v>151.17882</v>
      </c>
      <c r="H54" s="63">
        <f t="shared" si="7"/>
        <v>151.17882</v>
      </c>
      <c r="I54" s="62">
        <v>1.0</v>
      </c>
      <c r="J54" s="68">
        <f t="shared" si="8"/>
        <v>151.17882</v>
      </c>
      <c r="K54" s="1"/>
      <c r="L54" s="69"/>
      <c r="M54" s="70"/>
      <c r="N54" s="70"/>
      <c r="O54" s="1"/>
      <c r="P54" s="1"/>
      <c r="Q54" s="71">
        <v>26.0</v>
      </c>
      <c r="R54" s="58">
        <f t="shared" si="9"/>
        <v>2.85</v>
      </c>
      <c r="S54" s="52">
        <f t="shared" si="10"/>
        <v>1</v>
      </c>
      <c r="T54" s="52">
        <f t="shared" si="11"/>
        <v>2.85</v>
      </c>
      <c r="U54" s="60">
        <f t="shared" si="12"/>
        <v>151.17882</v>
      </c>
      <c r="V54" s="58">
        <f t="shared" ref="V54:W54" si="53">C54/100</f>
        <v>1.01</v>
      </c>
      <c r="W54" s="58">
        <f t="shared" si="53"/>
        <v>2.02</v>
      </c>
      <c r="X54" s="58">
        <f t="shared" si="14"/>
        <v>2.85</v>
      </c>
      <c r="Y54" s="61">
        <f t="shared" si="15"/>
        <v>5.81457</v>
      </c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</row>
    <row r="55" ht="27.0" customHeight="1">
      <c r="A55" s="52">
        <v>38.0</v>
      </c>
      <c r="B55" s="62" t="s">
        <v>76</v>
      </c>
      <c r="C55" s="62">
        <v>100.0</v>
      </c>
      <c r="D55" s="62">
        <v>202.0</v>
      </c>
      <c r="E55" s="62">
        <v>285.0</v>
      </c>
      <c r="F55" s="62">
        <f t="shared" si="5"/>
        <v>0</v>
      </c>
      <c r="G55" s="62">
        <f t="shared" si="6"/>
        <v>149.682</v>
      </c>
      <c r="H55" s="63">
        <f t="shared" si="7"/>
        <v>149.682</v>
      </c>
      <c r="I55" s="62">
        <v>3.0</v>
      </c>
      <c r="J55" s="68">
        <f t="shared" si="8"/>
        <v>449.046</v>
      </c>
      <c r="K55" s="1"/>
      <c r="L55" s="69"/>
      <c r="M55" s="70"/>
      <c r="N55" s="70"/>
      <c r="O55" s="1"/>
      <c r="P55" s="1"/>
      <c r="Q55" s="71">
        <v>26.0</v>
      </c>
      <c r="R55" s="58">
        <f t="shared" si="9"/>
        <v>2.85</v>
      </c>
      <c r="S55" s="52">
        <f t="shared" si="10"/>
        <v>3</v>
      </c>
      <c r="T55" s="52">
        <f t="shared" si="11"/>
        <v>8.55</v>
      </c>
      <c r="U55" s="60">
        <f t="shared" si="12"/>
        <v>149.682</v>
      </c>
      <c r="V55" s="58">
        <f t="shared" ref="V55:W55" si="54">C55/100</f>
        <v>1</v>
      </c>
      <c r="W55" s="58">
        <f t="shared" si="54"/>
        <v>2.02</v>
      </c>
      <c r="X55" s="58">
        <f t="shared" si="14"/>
        <v>8.55</v>
      </c>
      <c r="Y55" s="61">
        <f t="shared" si="15"/>
        <v>17.271</v>
      </c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</row>
    <row r="56" ht="27.0" customHeight="1">
      <c r="A56" s="52">
        <v>39.0</v>
      </c>
      <c r="B56" s="62" t="s">
        <v>76</v>
      </c>
      <c r="C56" s="62">
        <v>95.0</v>
      </c>
      <c r="D56" s="62">
        <v>202.0</v>
      </c>
      <c r="E56" s="62">
        <v>285.0</v>
      </c>
      <c r="F56" s="62">
        <f t="shared" si="5"/>
        <v>0</v>
      </c>
      <c r="G56" s="62">
        <f t="shared" si="6"/>
        <v>142.1979</v>
      </c>
      <c r="H56" s="63">
        <f t="shared" si="7"/>
        <v>142.1979</v>
      </c>
      <c r="I56" s="62">
        <v>1.0</v>
      </c>
      <c r="J56" s="68">
        <f t="shared" si="8"/>
        <v>142.1979</v>
      </c>
      <c r="K56" s="1"/>
      <c r="L56" s="69"/>
      <c r="M56" s="70"/>
      <c r="N56" s="70"/>
      <c r="O56" s="1"/>
      <c r="P56" s="1"/>
      <c r="Q56" s="71">
        <v>26.0</v>
      </c>
      <c r="R56" s="58">
        <f t="shared" si="9"/>
        <v>2.85</v>
      </c>
      <c r="S56" s="52">
        <f t="shared" si="10"/>
        <v>1</v>
      </c>
      <c r="T56" s="52">
        <f t="shared" si="11"/>
        <v>2.85</v>
      </c>
      <c r="U56" s="60">
        <f t="shared" si="12"/>
        <v>142.1979</v>
      </c>
      <c r="V56" s="58">
        <f t="shared" ref="V56:W56" si="55">C56/100</f>
        <v>0.95</v>
      </c>
      <c r="W56" s="58">
        <f t="shared" si="55"/>
        <v>2.02</v>
      </c>
      <c r="X56" s="58">
        <f t="shared" si="14"/>
        <v>2.85</v>
      </c>
      <c r="Y56" s="61">
        <f t="shared" si="15"/>
        <v>5.46915</v>
      </c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</row>
    <row r="57" ht="27.0" customHeight="1">
      <c r="A57" s="52">
        <v>40.0</v>
      </c>
      <c r="B57" s="53" t="s">
        <v>77</v>
      </c>
      <c r="C57" s="54">
        <v>84.0</v>
      </c>
      <c r="D57" s="54">
        <v>205.0</v>
      </c>
      <c r="E57" s="54">
        <v>243.0</v>
      </c>
      <c r="F57" s="54">
        <f t="shared" si="5"/>
        <v>0.8</v>
      </c>
      <c r="G57" s="54">
        <f t="shared" si="6"/>
        <v>125.5338</v>
      </c>
      <c r="H57" s="55">
        <f t="shared" si="7"/>
        <v>100.42704</v>
      </c>
      <c r="I57" s="54">
        <v>1.0</v>
      </c>
      <c r="J57" s="56">
        <f t="shared" si="8"/>
        <v>100.42704</v>
      </c>
      <c r="K57" s="1"/>
      <c r="L57" s="69"/>
      <c r="M57" s="70"/>
      <c r="N57" s="70"/>
      <c r="O57" s="1"/>
      <c r="P57" s="1"/>
      <c r="Q57" s="4">
        <v>30.0</v>
      </c>
      <c r="R57" s="58">
        <f t="shared" si="9"/>
        <v>2.43</v>
      </c>
      <c r="S57" s="52">
        <f t="shared" si="10"/>
        <v>1</v>
      </c>
      <c r="T57" s="52">
        <f t="shared" si="11"/>
        <v>2.43</v>
      </c>
      <c r="U57" s="60">
        <f t="shared" si="12"/>
        <v>125.5338</v>
      </c>
      <c r="V57" s="58">
        <f t="shared" ref="V57:W57" si="56">C57/100</f>
        <v>0.84</v>
      </c>
      <c r="W57" s="58">
        <f t="shared" si="56"/>
        <v>2.05</v>
      </c>
      <c r="X57" s="58">
        <f t="shared" si="14"/>
        <v>2.43</v>
      </c>
      <c r="Y57" s="61">
        <f t="shared" si="15"/>
        <v>4.18446</v>
      </c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</row>
    <row r="58" ht="27.0" customHeight="1">
      <c r="A58" s="52">
        <v>41.0</v>
      </c>
      <c r="B58" s="62" t="s">
        <v>73</v>
      </c>
      <c r="C58" s="62">
        <v>91.0</v>
      </c>
      <c r="D58" s="62">
        <v>205.0</v>
      </c>
      <c r="E58" s="62">
        <v>245.0</v>
      </c>
      <c r="F58" s="62">
        <f t="shared" si="5"/>
        <v>0</v>
      </c>
      <c r="G58" s="62">
        <f t="shared" si="6"/>
        <v>137.11425</v>
      </c>
      <c r="H58" s="63">
        <f t="shared" si="7"/>
        <v>137.11425</v>
      </c>
      <c r="I58" s="62">
        <v>1.0</v>
      </c>
      <c r="J58" s="68">
        <f t="shared" si="8"/>
        <v>137.11425</v>
      </c>
      <c r="K58" s="1"/>
      <c r="L58" s="69"/>
      <c r="M58" s="70"/>
      <c r="N58" s="70"/>
      <c r="O58" s="1"/>
      <c r="P58" s="1"/>
      <c r="Q58" s="4">
        <v>30.0</v>
      </c>
      <c r="R58" s="58">
        <f t="shared" si="9"/>
        <v>2.45</v>
      </c>
      <c r="S58" s="52">
        <f t="shared" si="10"/>
        <v>1</v>
      </c>
      <c r="T58" s="52">
        <f t="shared" si="11"/>
        <v>2.45</v>
      </c>
      <c r="U58" s="60">
        <f t="shared" si="12"/>
        <v>137.11425</v>
      </c>
      <c r="V58" s="58">
        <f t="shared" ref="V58:W58" si="57">C58/100</f>
        <v>0.91</v>
      </c>
      <c r="W58" s="58">
        <f t="shared" si="57"/>
        <v>2.05</v>
      </c>
      <c r="X58" s="58">
        <f t="shared" si="14"/>
        <v>2.45</v>
      </c>
      <c r="Y58" s="61">
        <f t="shared" si="15"/>
        <v>4.570475</v>
      </c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</row>
    <row r="59" ht="27.0" customHeight="1">
      <c r="A59" s="52">
        <v>42.0</v>
      </c>
      <c r="B59" s="62" t="s">
        <v>73</v>
      </c>
      <c r="C59" s="62">
        <v>95.0</v>
      </c>
      <c r="D59" s="62">
        <v>205.0</v>
      </c>
      <c r="E59" s="62">
        <v>245.0</v>
      </c>
      <c r="F59" s="62">
        <f t="shared" si="5"/>
        <v>0</v>
      </c>
      <c r="G59" s="62">
        <f t="shared" si="6"/>
        <v>143.14125</v>
      </c>
      <c r="H59" s="63">
        <f t="shared" si="7"/>
        <v>143.14125</v>
      </c>
      <c r="I59" s="62">
        <v>1.0</v>
      </c>
      <c r="J59" s="68">
        <f t="shared" si="8"/>
        <v>143.14125</v>
      </c>
      <c r="K59" s="1"/>
      <c r="L59" s="69"/>
      <c r="M59" s="70"/>
      <c r="N59" s="70"/>
      <c r="O59" s="1"/>
      <c r="P59" s="1"/>
      <c r="Q59" s="4">
        <v>30.0</v>
      </c>
      <c r="R59" s="58">
        <f t="shared" si="9"/>
        <v>2.45</v>
      </c>
      <c r="S59" s="52">
        <f t="shared" si="10"/>
        <v>1</v>
      </c>
      <c r="T59" s="52">
        <f t="shared" si="11"/>
        <v>2.45</v>
      </c>
      <c r="U59" s="60">
        <f t="shared" si="12"/>
        <v>143.14125</v>
      </c>
      <c r="V59" s="58">
        <f t="shared" ref="V59:W59" si="58">C59/100</f>
        <v>0.95</v>
      </c>
      <c r="W59" s="58">
        <f t="shared" si="58"/>
        <v>2.05</v>
      </c>
      <c r="X59" s="58">
        <f t="shared" si="14"/>
        <v>2.45</v>
      </c>
      <c r="Y59" s="61">
        <f t="shared" si="15"/>
        <v>4.771375</v>
      </c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</row>
    <row r="60" ht="27.0" customHeight="1">
      <c r="A60" s="52">
        <v>43.0</v>
      </c>
      <c r="B60" s="62" t="s">
        <v>73</v>
      </c>
      <c r="C60" s="62">
        <v>98.0</v>
      </c>
      <c r="D60" s="62">
        <v>205.0</v>
      </c>
      <c r="E60" s="62">
        <v>245.0</v>
      </c>
      <c r="F60" s="62">
        <f t="shared" si="5"/>
        <v>0</v>
      </c>
      <c r="G60" s="62">
        <f t="shared" si="6"/>
        <v>147.6615</v>
      </c>
      <c r="H60" s="63">
        <f t="shared" si="7"/>
        <v>147.6615</v>
      </c>
      <c r="I60" s="62">
        <v>1.0</v>
      </c>
      <c r="J60" s="68">
        <f t="shared" si="8"/>
        <v>147.6615</v>
      </c>
      <c r="K60" s="1"/>
      <c r="L60" s="69"/>
      <c r="M60" s="70"/>
      <c r="N60" s="70"/>
      <c r="O60" s="1"/>
      <c r="P60" s="1"/>
      <c r="Q60" s="4">
        <v>30.0</v>
      </c>
      <c r="R60" s="58">
        <f t="shared" si="9"/>
        <v>2.45</v>
      </c>
      <c r="S60" s="52">
        <f t="shared" si="10"/>
        <v>1</v>
      </c>
      <c r="T60" s="52">
        <f t="shared" si="11"/>
        <v>2.45</v>
      </c>
      <c r="U60" s="60">
        <f t="shared" si="12"/>
        <v>147.6615</v>
      </c>
      <c r="V60" s="58">
        <f t="shared" ref="V60:W60" si="59">C60/100</f>
        <v>0.98</v>
      </c>
      <c r="W60" s="58">
        <f t="shared" si="59"/>
        <v>2.05</v>
      </c>
      <c r="X60" s="58">
        <f t="shared" si="14"/>
        <v>2.45</v>
      </c>
      <c r="Y60" s="61">
        <f t="shared" si="15"/>
        <v>4.92205</v>
      </c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</row>
    <row r="61" ht="27.0" customHeight="1">
      <c r="A61" s="52">
        <v>44.0</v>
      </c>
      <c r="B61" s="62" t="s">
        <v>73</v>
      </c>
      <c r="C61" s="62">
        <v>99.0</v>
      </c>
      <c r="D61" s="62">
        <v>205.0</v>
      </c>
      <c r="E61" s="62">
        <v>245.0</v>
      </c>
      <c r="F61" s="62">
        <f t="shared" si="5"/>
        <v>0</v>
      </c>
      <c r="G61" s="62">
        <f t="shared" si="6"/>
        <v>149.16825</v>
      </c>
      <c r="H61" s="63">
        <f t="shared" si="7"/>
        <v>149.16825</v>
      </c>
      <c r="I61" s="62">
        <v>1.0</v>
      </c>
      <c r="J61" s="68">
        <f t="shared" si="8"/>
        <v>149.16825</v>
      </c>
      <c r="K61" s="1"/>
      <c r="L61" s="69"/>
      <c r="M61" s="70"/>
      <c r="N61" s="70"/>
      <c r="O61" s="1"/>
      <c r="P61" s="1"/>
      <c r="Q61" s="4">
        <v>30.0</v>
      </c>
      <c r="R61" s="58">
        <f t="shared" si="9"/>
        <v>2.45</v>
      </c>
      <c r="S61" s="52">
        <f t="shared" si="10"/>
        <v>1</v>
      </c>
      <c r="T61" s="52">
        <f t="shared" si="11"/>
        <v>2.45</v>
      </c>
      <c r="U61" s="60">
        <f t="shared" si="12"/>
        <v>149.16825</v>
      </c>
      <c r="V61" s="58">
        <f t="shared" ref="V61:W61" si="60">C61/100</f>
        <v>0.99</v>
      </c>
      <c r="W61" s="58">
        <f t="shared" si="60"/>
        <v>2.05</v>
      </c>
      <c r="X61" s="58">
        <f t="shared" si="14"/>
        <v>2.45</v>
      </c>
      <c r="Y61" s="61">
        <f t="shared" si="15"/>
        <v>4.972275</v>
      </c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</row>
    <row r="62" ht="27.0" customHeight="1">
      <c r="A62" s="52">
        <v>45.0</v>
      </c>
      <c r="B62" s="62" t="s">
        <v>73</v>
      </c>
      <c r="C62" s="62">
        <v>101.0</v>
      </c>
      <c r="D62" s="62">
        <v>205.0</v>
      </c>
      <c r="E62" s="62">
        <v>245.0</v>
      </c>
      <c r="F62" s="62">
        <f t="shared" si="5"/>
        <v>0</v>
      </c>
      <c r="G62" s="62">
        <f t="shared" si="6"/>
        <v>152.18175</v>
      </c>
      <c r="H62" s="63">
        <f t="shared" si="7"/>
        <v>152.18175</v>
      </c>
      <c r="I62" s="62">
        <v>1.0</v>
      </c>
      <c r="J62" s="68">
        <f t="shared" si="8"/>
        <v>152.18175</v>
      </c>
      <c r="K62" s="1"/>
      <c r="L62" s="69"/>
      <c r="M62" s="70"/>
      <c r="N62" s="70"/>
      <c r="O62" s="1"/>
      <c r="P62" s="1"/>
      <c r="Q62" s="4">
        <v>30.0</v>
      </c>
      <c r="R62" s="58">
        <f t="shared" si="9"/>
        <v>2.45</v>
      </c>
      <c r="S62" s="52">
        <f t="shared" si="10"/>
        <v>1</v>
      </c>
      <c r="T62" s="52">
        <f t="shared" si="11"/>
        <v>2.45</v>
      </c>
      <c r="U62" s="60">
        <f t="shared" si="12"/>
        <v>152.18175</v>
      </c>
      <c r="V62" s="58">
        <f t="shared" ref="V62:W62" si="61">C62/100</f>
        <v>1.01</v>
      </c>
      <c r="W62" s="58">
        <f t="shared" si="61"/>
        <v>2.05</v>
      </c>
      <c r="X62" s="58">
        <f t="shared" si="14"/>
        <v>2.45</v>
      </c>
      <c r="Y62" s="61">
        <f t="shared" si="15"/>
        <v>5.072725</v>
      </c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</row>
    <row r="63" ht="27.0" customHeight="1">
      <c r="A63" s="52">
        <v>46.0</v>
      </c>
      <c r="B63" s="62" t="s">
        <v>73</v>
      </c>
      <c r="C63" s="62">
        <v>103.0</v>
      </c>
      <c r="D63" s="62">
        <v>205.0</v>
      </c>
      <c r="E63" s="62">
        <v>245.0</v>
      </c>
      <c r="F63" s="62">
        <f t="shared" si="5"/>
        <v>0</v>
      </c>
      <c r="G63" s="62">
        <f t="shared" si="6"/>
        <v>155.19525</v>
      </c>
      <c r="H63" s="63">
        <f t="shared" si="7"/>
        <v>155.19525</v>
      </c>
      <c r="I63" s="62">
        <v>1.0</v>
      </c>
      <c r="J63" s="68">
        <f t="shared" si="8"/>
        <v>155.19525</v>
      </c>
      <c r="K63" s="1"/>
      <c r="L63" s="69"/>
      <c r="M63" s="70"/>
      <c r="N63" s="70"/>
      <c r="O63" s="1"/>
      <c r="P63" s="1"/>
      <c r="Q63" s="4">
        <v>30.0</v>
      </c>
      <c r="R63" s="58">
        <f t="shared" si="9"/>
        <v>2.45</v>
      </c>
      <c r="S63" s="52">
        <f t="shared" si="10"/>
        <v>1</v>
      </c>
      <c r="T63" s="52">
        <f t="shared" si="11"/>
        <v>2.45</v>
      </c>
      <c r="U63" s="60">
        <f t="shared" si="12"/>
        <v>155.19525</v>
      </c>
      <c r="V63" s="58">
        <f t="shared" ref="V63:W63" si="62">C63/100</f>
        <v>1.03</v>
      </c>
      <c r="W63" s="58">
        <f t="shared" si="62"/>
        <v>2.05</v>
      </c>
      <c r="X63" s="58">
        <f t="shared" si="14"/>
        <v>2.45</v>
      </c>
      <c r="Y63" s="61">
        <f t="shared" si="15"/>
        <v>5.173175</v>
      </c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</row>
    <row r="64" ht="27.0" customHeight="1">
      <c r="A64" s="52">
        <v>47.0</v>
      </c>
      <c r="B64" s="62" t="s">
        <v>73</v>
      </c>
      <c r="C64" s="62">
        <v>103.0</v>
      </c>
      <c r="D64" s="62">
        <v>205.0</v>
      </c>
      <c r="E64" s="62">
        <v>245.0</v>
      </c>
      <c r="F64" s="62">
        <f t="shared" si="5"/>
        <v>0</v>
      </c>
      <c r="G64" s="62">
        <f t="shared" si="6"/>
        <v>155.19525</v>
      </c>
      <c r="H64" s="63">
        <f t="shared" si="7"/>
        <v>155.19525</v>
      </c>
      <c r="I64" s="62">
        <v>1.0</v>
      </c>
      <c r="J64" s="68">
        <f t="shared" si="8"/>
        <v>155.19525</v>
      </c>
      <c r="K64" s="1"/>
      <c r="L64" s="69"/>
      <c r="M64" s="70"/>
      <c r="N64" s="70"/>
      <c r="O64" s="1"/>
      <c r="P64" s="1"/>
      <c r="Q64" s="4">
        <v>30.0</v>
      </c>
      <c r="R64" s="58">
        <f t="shared" si="9"/>
        <v>2.45</v>
      </c>
      <c r="S64" s="52">
        <f t="shared" si="10"/>
        <v>1</v>
      </c>
      <c r="T64" s="52">
        <f t="shared" si="11"/>
        <v>2.45</v>
      </c>
      <c r="U64" s="60">
        <f t="shared" si="12"/>
        <v>155.19525</v>
      </c>
      <c r="V64" s="58">
        <f t="shared" ref="V64:W64" si="63">C64/100</f>
        <v>1.03</v>
      </c>
      <c r="W64" s="58">
        <f t="shared" si="63"/>
        <v>2.05</v>
      </c>
      <c r="X64" s="58">
        <f t="shared" si="14"/>
        <v>2.45</v>
      </c>
      <c r="Y64" s="61">
        <f t="shared" si="15"/>
        <v>5.173175</v>
      </c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</row>
    <row r="65" ht="27.0" customHeight="1">
      <c r="A65" s="52">
        <v>48.0</v>
      </c>
      <c r="B65" s="62" t="s">
        <v>73</v>
      </c>
      <c r="C65" s="62">
        <v>103.0</v>
      </c>
      <c r="D65" s="62">
        <v>205.0</v>
      </c>
      <c r="E65" s="62">
        <v>230.0</v>
      </c>
      <c r="F65" s="62">
        <f t="shared" si="5"/>
        <v>0</v>
      </c>
      <c r="G65" s="62">
        <f t="shared" si="6"/>
        <v>145.6935</v>
      </c>
      <c r="H65" s="63">
        <f t="shared" si="7"/>
        <v>145.6935</v>
      </c>
      <c r="I65" s="62">
        <v>1.0</v>
      </c>
      <c r="J65" s="68">
        <f t="shared" si="8"/>
        <v>145.6935</v>
      </c>
      <c r="K65" s="1"/>
      <c r="L65" s="69"/>
      <c r="M65" s="70"/>
      <c r="N65" s="70"/>
      <c r="O65" s="1"/>
      <c r="P65" s="1"/>
      <c r="Q65" s="4">
        <v>30.0</v>
      </c>
      <c r="R65" s="58">
        <f t="shared" si="9"/>
        <v>2.3</v>
      </c>
      <c r="S65" s="52">
        <f t="shared" si="10"/>
        <v>1</v>
      </c>
      <c r="T65" s="52">
        <f t="shared" si="11"/>
        <v>2.3</v>
      </c>
      <c r="U65" s="60">
        <f t="shared" si="12"/>
        <v>145.6935</v>
      </c>
      <c r="V65" s="58">
        <f t="shared" ref="V65:W65" si="64">C65/100</f>
        <v>1.03</v>
      </c>
      <c r="W65" s="58">
        <f t="shared" si="64"/>
        <v>2.05</v>
      </c>
      <c r="X65" s="58">
        <f t="shared" si="14"/>
        <v>2.3</v>
      </c>
      <c r="Y65" s="61">
        <f t="shared" si="15"/>
        <v>4.85645</v>
      </c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</row>
    <row r="66" ht="27.0" customHeight="1">
      <c r="A66" s="52">
        <v>49.0</v>
      </c>
      <c r="B66" s="62" t="s">
        <v>73</v>
      </c>
      <c r="C66" s="62">
        <v>103.0</v>
      </c>
      <c r="D66" s="62">
        <v>205.0</v>
      </c>
      <c r="E66" s="62">
        <v>230.0</v>
      </c>
      <c r="F66" s="62">
        <f t="shared" si="5"/>
        <v>0</v>
      </c>
      <c r="G66" s="62">
        <f t="shared" si="6"/>
        <v>145.6935</v>
      </c>
      <c r="H66" s="63">
        <f t="shared" si="7"/>
        <v>145.6935</v>
      </c>
      <c r="I66" s="62">
        <v>1.0</v>
      </c>
      <c r="J66" s="68">
        <f t="shared" si="8"/>
        <v>145.6935</v>
      </c>
      <c r="K66" s="1"/>
      <c r="L66" s="69"/>
      <c r="M66" s="70"/>
      <c r="N66" s="70"/>
      <c r="O66" s="1"/>
      <c r="P66" s="1"/>
      <c r="Q66" s="4">
        <v>30.0</v>
      </c>
      <c r="R66" s="58">
        <f t="shared" si="9"/>
        <v>2.3</v>
      </c>
      <c r="S66" s="52">
        <f t="shared" si="10"/>
        <v>1</v>
      </c>
      <c r="T66" s="52">
        <f t="shared" si="11"/>
        <v>2.3</v>
      </c>
      <c r="U66" s="60">
        <f t="shared" si="12"/>
        <v>145.6935</v>
      </c>
      <c r="V66" s="58">
        <f t="shared" ref="V66:W66" si="65">C66/100</f>
        <v>1.03</v>
      </c>
      <c r="W66" s="58">
        <f t="shared" si="65"/>
        <v>2.05</v>
      </c>
      <c r="X66" s="58">
        <f t="shared" si="14"/>
        <v>2.3</v>
      </c>
      <c r="Y66" s="61">
        <f t="shared" si="15"/>
        <v>4.85645</v>
      </c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</row>
    <row r="67" ht="27.0" customHeight="1">
      <c r="A67" s="52">
        <v>50.0</v>
      </c>
      <c r="B67" s="62" t="s">
        <v>73</v>
      </c>
      <c r="C67" s="62">
        <v>103.0</v>
      </c>
      <c r="D67" s="62">
        <v>205.0</v>
      </c>
      <c r="E67" s="62">
        <v>230.0</v>
      </c>
      <c r="F67" s="62">
        <f t="shared" si="5"/>
        <v>0</v>
      </c>
      <c r="G67" s="62">
        <f t="shared" si="6"/>
        <v>145.6935</v>
      </c>
      <c r="H67" s="63">
        <f t="shared" si="7"/>
        <v>145.6935</v>
      </c>
      <c r="I67" s="62">
        <v>1.0</v>
      </c>
      <c r="J67" s="68">
        <f t="shared" si="8"/>
        <v>145.6935</v>
      </c>
      <c r="K67" s="1"/>
      <c r="L67" s="69"/>
      <c r="M67" s="70"/>
      <c r="N67" s="70"/>
      <c r="O67" s="1"/>
      <c r="P67" s="1"/>
      <c r="Q67" s="4">
        <v>30.0</v>
      </c>
      <c r="R67" s="58">
        <f t="shared" si="9"/>
        <v>2.3</v>
      </c>
      <c r="S67" s="52">
        <f t="shared" si="10"/>
        <v>1</v>
      </c>
      <c r="T67" s="52">
        <f t="shared" si="11"/>
        <v>2.3</v>
      </c>
      <c r="U67" s="60">
        <f t="shared" si="12"/>
        <v>145.6935</v>
      </c>
      <c r="V67" s="58">
        <f t="shared" ref="V67:W67" si="66">C67/100</f>
        <v>1.03</v>
      </c>
      <c r="W67" s="58">
        <f t="shared" si="66"/>
        <v>2.05</v>
      </c>
      <c r="X67" s="58">
        <f t="shared" si="14"/>
        <v>2.3</v>
      </c>
      <c r="Y67" s="61">
        <f t="shared" si="15"/>
        <v>4.85645</v>
      </c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</row>
    <row r="68" ht="27.0" customHeight="1">
      <c r="A68" s="52">
        <v>51.0</v>
      </c>
      <c r="B68" s="62" t="s">
        <v>73</v>
      </c>
      <c r="C68" s="62">
        <v>104.0</v>
      </c>
      <c r="D68" s="62">
        <v>205.0</v>
      </c>
      <c r="E68" s="62">
        <v>230.0</v>
      </c>
      <c r="F68" s="62">
        <f t="shared" si="5"/>
        <v>0</v>
      </c>
      <c r="G68" s="62">
        <f t="shared" si="6"/>
        <v>147.108</v>
      </c>
      <c r="H68" s="63">
        <f t="shared" si="7"/>
        <v>147.108</v>
      </c>
      <c r="I68" s="62">
        <v>3.0</v>
      </c>
      <c r="J68" s="68">
        <f t="shared" si="8"/>
        <v>441.324</v>
      </c>
      <c r="K68" s="1"/>
      <c r="L68" s="69"/>
      <c r="M68" s="70"/>
      <c r="N68" s="70"/>
      <c r="O68" s="1"/>
      <c r="P68" s="1"/>
      <c r="Q68" s="4">
        <v>30.0</v>
      </c>
      <c r="R68" s="58">
        <f t="shared" si="9"/>
        <v>2.3</v>
      </c>
      <c r="S68" s="52">
        <f t="shared" si="10"/>
        <v>3</v>
      </c>
      <c r="T68" s="52">
        <f t="shared" si="11"/>
        <v>6.9</v>
      </c>
      <c r="U68" s="60">
        <f t="shared" si="12"/>
        <v>147.108</v>
      </c>
      <c r="V68" s="58">
        <f t="shared" ref="V68:W68" si="67">C68/100</f>
        <v>1.04</v>
      </c>
      <c r="W68" s="58">
        <f t="shared" si="67"/>
        <v>2.05</v>
      </c>
      <c r="X68" s="58">
        <f t="shared" si="14"/>
        <v>6.9</v>
      </c>
      <c r="Y68" s="61">
        <f t="shared" si="15"/>
        <v>14.7108</v>
      </c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</row>
    <row r="69" ht="27.0" customHeight="1">
      <c r="A69" s="52">
        <v>52.0</v>
      </c>
      <c r="B69" s="62" t="s">
        <v>73</v>
      </c>
      <c r="C69" s="62">
        <v>104.0</v>
      </c>
      <c r="D69" s="62">
        <v>205.0</v>
      </c>
      <c r="E69" s="62">
        <v>230.0</v>
      </c>
      <c r="F69" s="62">
        <f t="shared" si="5"/>
        <v>0</v>
      </c>
      <c r="G69" s="62">
        <f t="shared" si="6"/>
        <v>147.108</v>
      </c>
      <c r="H69" s="63">
        <f t="shared" si="7"/>
        <v>147.108</v>
      </c>
      <c r="I69" s="62">
        <v>1.0</v>
      </c>
      <c r="J69" s="68">
        <f t="shared" si="8"/>
        <v>147.108</v>
      </c>
      <c r="K69" s="1"/>
      <c r="L69" s="69"/>
      <c r="M69" s="70"/>
      <c r="N69" s="70"/>
      <c r="O69" s="1"/>
      <c r="P69" s="1"/>
      <c r="Q69" s="4">
        <v>30.0</v>
      </c>
      <c r="R69" s="58">
        <f t="shared" si="9"/>
        <v>2.3</v>
      </c>
      <c r="S69" s="52">
        <f t="shared" si="10"/>
        <v>1</v>
      </c>
      <c r="T69" s="52">
        <f t="shared" si="11"/>
        <v>2.3</v>
      </c>
      <c r="U69" s="60">
        <f t="shared" si="12"/>
        <v>147.108</v>
      </c>
      <c r="V69" s="58">
        <f t="shared" ref="V69:W69" si="68">C69/100</f>
        <v>1.04</v>
      </c>
      <c r="W69" s="58">
        <f t="shared" si="68"/>
        <v>2.05</v>
      </c>
      <c r="X69" s="58">
        <f t="shared" si="14"/>
        <v>2.3</v>
      </c>
      <c r="Y69" s="61">
        <f t="shared" si="15"/>
        <v>4.9036</v>
      </c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</row>
    <row r="70" ht="27.0" customHeight="1">
      <c r="A70" s="52">
        <v>53.0</v>
      </c>
      <c r="B70" s="62" t="s">
        <v>73</v>
      </c>
      <c r="C70" s="62">
        <v>104.0</v>
      </c>
      <c r="D70" s="62">
        <v>205.0</v>
      </c>
      <c r="E70" s="62">
        <v>230.0</v>
      </c>
      <c r="F70" s="62">
        <f t="shared" si="5"/>
        <v>0</v>
      </c>
      <c r="G70" s="62">
        <f t="shared" si="6"/>
        <v>147.108</v>
      </c>
      <c r="H70" s="63">
        <f t="shared" si="7"/>
        <v>147.108</v>
      </c>
      <c r="I70" s="62">
        <v>2.0</v>
      </c>
      <c r="J70" s="68">
        <f t="shared" si="8"/>
        <v>294.216</v>
      </c>
      <c r="K70" s="1"/>
      <c r="L70" s="69"/>
      <c r="M70" s="70"/>
      <c r="N70" s="70"/>
      <c r="O70" s="1"/>
      <c r="P70" s="1"/>
      <c r="Q70" s="4">
        <v>30.0</v>
      </c>
      <c r="R70" s="58">
        <f t="shared" si="9"/>
        <v>2.3</v>
      </c>
      <c r="S70" s="52">
        <f t="shared" si="10"/>
        <v>2</v>
      </c>
      <c r="T70" s="52">
        <f t="shared" si="11"/>
        <v>4.6</v>
      </c>
      <c r="U70" s="60">
        <f t="shared" si="12"/>
        <v>147.108</v>
      </c>
      <c r="V70" s="58">
        <f t="shared" ref="V70:W70" si="69">C70/100</f>
        <v>1.04</v>
      </c>
      <c r="W70" s="58">
        <f t="shared" si="69"/>
        <v>2.05</v>
      </c>
      <c r="X70" s="58">
        <f t="shared" si="14"/>
        <v>4.6</v>
      </c>
      <c r="Y70" s="61">
        <f t="shared" si="15"/>
        <v>9.8072</v>
      </c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</row>
    <row r="71" ht="27.0" customHeight="1">
      <c r="A71" s="52">
        <v>54.0</v>
      </c>
      <c r="B71" s="62" t="s">
        <v>73</v>
      </c>
      <c r="C71" s="62">
        <v>103.0</v>
      </c>
      <c r="D71" s="62">
        <v>205.0</v>
      </c>
      <c r="E71" s="62">
        <v>230.0</v>
      </c>
      <c r="F71" s="62">
        <f t="shared" si="5"/>
        <v>0</v>
      </c>
      <c r="G71" s="62">
        <f t="shared" si="6"/>
        <v>145.6935</v>
      </c>
      <c r="H71" s="63">
        <f t="shared" si="7"/>
        <v>145.6935</v>
      </c>
      <c r="I71" s="62">
        <v>1.0</v>
      </c>
      <c r="J71" s="68">
        <f t="shared" si="8"/>
        <v>145.6935</v>
      </c>
      <c r="K71" s="1"/>
      <c r="L71" s="69"/>
      <c r="M71" s="70"/>
      <c r="N71" s="70"/>
      <c r="O71" s="1"/>
      <c r="P71" s="1"/>
      <c r="Q71" s="4">
        <v>30.0</v>
      </c>
      <c r="R71" s="58">
        <f t="shared" si="9"/>
        <v>2.3</v>
      </c>
      <c r="S71" s="52">
        <f t="shared" si="10"/>
        <v>1</v>
      </c>
      <c r="T71" s="52">
        <f t="shared" si="11"/>
        <v>2.3</v>
      </c>
      <c r="U71" s="60">
        <f t="shared" si="12"/>
        <v>145.6935</v>
      </c>
      <c r="V71" s="58">
        <f t="shared" ref="V71:W71" si="70">C71/100</f>
        <v>1.03</v>
      </c>
      <c r="W71" s="58">
        <f t="shared" si="70"/>
        <v>2.05</v>
      </c>
      <c r="X71" s="58">
        <f t="shared" si="14"/>
        <v>2.3</v>
      </c>
      <c r="Y71" s="61">
        <f t="shared" si="15"/>
        <v>4.85645</v>
      </c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</row>
    <row r="72" ht="27.0" customHeight="1">
      <c r="A72" s="52">
        <v>55.0</v>
      </c>
      <c r="B72" s="62" t="s">
        <v>73</v>
      </c>
      <c r="C72" s="62">
        <v>102.0</v>
      </c>
      <c r="D72" s="62">
        <v>205.0</v>
      </c>
      <c r="E72" s="62">
        <v>230.0</v>
      </c>
      <c r="F72" s="62">
        <f t="shared" si="5"/>
        <v>0</v>
      </c>
      <c r="G72" s="62">
        <f t="shared" si="6"/>
        <v>144.279</v>
      </c>
      <c r="H72" s="63">
        <f t="shared" si="7"/>
        <v>144.279</v>
      </c>
      <c r="I72" s="62">
        <v>3.0</v>
      </c>
      <c r="J72" s="68">
        <f t="shared" si="8"/>
        <v>432.837</v>
      </c>
      <c r="K72" s="1"/>
      <c r="L72" s="69"/>
      <c r="M72" s="70"/>
      <c r="N72" s="70"/>
      <c r="O72" s="1"/>
      <c r="P72" s="1"/>
      <c r="Q72" s="4">
        <v>30.0</v>
      </c>
      <c r="R72" s="58">
        <f t="shared" si="9"/>
        <v>2.3</v>
      </c>
      <c r="S72" s="52">
        <f t="shared" si="10"/>
        <v>3</v>
      </c>
      <c r="T72" s="52">
        <f t="shared" si="11"/>
        <v>6.9</v>
      </c>
      <c r="U72" s="60">
        <f t="shared" si="12"/>
        <v>144.279</v>
      </c>
      <c r="V72" s="58">
        <f t="shared" ref="V72:W72" si="71">C72/100</f>
        <v>1.02</v>
      </c>
      <c r="W72" s="58">
        <f t="shared" si="71"/>
        <v>2.05</v>
      </c>
      <c r="X72" s="58">
        <f t="shared" si="14"/>
        <v>6.9</v>
      </c>
      <c r="Y72" s="61">
        <f t="shared" si="15"/>
        <v>14.4279</v>
      </c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</row>
    <row r="73" ht="27.0" customHeight="1">
      <c r="A73" s="52">
        <v>56.0</v>
      </c>
      <c r="B73" s="62" t="s">
        <v>73</v>
      </c>
      <c r="C73" s="62">
        <v>102.0</v>
      </c>
      <c r="D73" s="62">
        <v>205.0</v>
      </c>
      <c r="E73" s="62">
        <v>230.0</v>
      </c>
      <c r="F73" s="62">
        <f t="shared" si="5"/>
        <v>0</v>
      </c>
      <c r="G73" s="62">
        <f t="shared" si="6"/>
        <v>144.279</v>
      </c>
      <c r="H73" s="63">
        <f t="shared" si="7"/>
        <v>144.279</v>
      </c>
      <c r="I73" s="62">
        <v>3.0</v>
      </c>
      <c r="J73" s="68">
        <f t="shared" si="8"/>
        <v>432.837</v>
      </c>
      <c r="K73" s="1"/>
      <c r="L73" s="69"/>
      <c r="M73" s="70"/>
      <c r="N73" s="70"/>
      <c r="O73" s="1"/>
      <c r="P73" s="1"/>
      <c r="Q73" s="4">
        <v>30.0</v>
      </c>
      <c r="R73" s="58">
        <f t="shared" si="9"/>
        <v>2.3</v>
      </c>
      <c r="S73" s="52">
        <f t="shared" si="10"/>
        <v>3</v>
      </c>
      <c r="T73" s="52">
        <f t="shared" si="11"/>
        <v>6.9</v>
      </c>
      <c r="U73" s="60">
        <f t="shared" si="12"/>
        <v>144.279</v>
      </c>
      <c r="V73" s="58">
        <f t="shared" ref="V73:W73" si="72">C73/100</f>
        <v>1.02</v>
      </c>
      <c r="W73" s="58">
        <f t="shared" si="72"/>
        <v>2.05</v>
      </c>
      <c r="X73" s="58">
        <f t="shared" si="14"/>
        <v>6.9</v>
      </c>
      <c r="Y73" s="61">
        <f t="shared" si="15"/>
        <v>14.4279</v>
      </c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</row>
    <row r="74" ht="27.0" customHeight="1">
      <c r="A74" s="52">
        <v>57.0</v>
      </c>
      <c r="B74" s="62" t="s">
        <v>73</v>
      </c>
      <c r="C74" s="62">
        <v>102.0</v>
      </c>
      <c r="D74" s="62">
        <v>205.0</v>
      </c>
      <c r="E74" s="62">
        <v>230.0</v>
      </c>
      <c r="F74" s="62">
        <f t="shared" si="5"/>
        <v>0</v>
      </c>
      <c r="G74" s="62">
        <f t="shared" si="6"/>
        <v>144.279</v>
      </c>
      <c r="H74" s="63">
        <f t="shared" si="7"/>
        <v>144.279</v>
      </c>
      <c r="I74" s="62">
        <v>2.0</v>
      </c>
      <c r="J74" s="68">
        <f t="shared" si="8"/>
        <v>288.558</v>
      </c>
      <c r="K74" s="1"/>
      <c r="L74" s="69"/>
      <c r="M74" s="70"/>
      <c r="N74" s="70"/>
      <c r="O74" s="1"/>
      <c r="P74" s="1"/>
      <c r="Q74" s="4">
        <v>30.0</v>
      </c>
      <c r="R74" s="58">
        <f t="shared" si="9"/>
        <v>2.3</v>
      </c>
      <c r="S74" s="52">
        <f t="shared" si="10"/>
        <v>2</v>
      </c>
      <c r="T74" s="52">
        <f t="shared" si="11"/>
        <v>4.6</v>
      </c>
      <c r="U74" s="60">
        <f t="shared" si="12"/>
        <v>144.279</v>
      </c>
      <c r="V74" s="58">
        <f t="shared" ref="V74:W74" si="73">C74/100</f>
        <v>1.02</v>
      </c>
      <c r="W74" s="58">
        <f t="shared" si="73"/>
        <v>2.05</v>
      </c>
      <c r="X74" s="58">
        <f t="shared" si="14"/>
        <v>4.6</v>
      </c>
      <c r="Y74" s="61">
        <f t="shared" si="15"/>
        <v>9.6186</v>
      </c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</row>
    <row r="75" ht="27.0" customHeight="1">
      <c r="A75" s="52">
        <v>58.0</v>
      </c>
      <c r="B75" s="62" t="s">
        <v>73</v>
      </c>
      <c r="C75" s="62">
        <v>101.0</v>
      </c>
      <c r="D75" s="62">
        <v>205.0</v>
      </c>
      <c r="E75" s="62">
        <v>230.0</v>
      </c>
      <c r="F75" s="62">
        <f t="shared" si="5"/>
        <v>0</v>
      </c>
      <c r="G75" s="62">
        <f t="shared" si="6"/>
        <v>142.8645</v>
      </c>
      <c r="H75" s="63">
        <f t="shared" si="7"/>
        <v>142.8645</v>
      </c>
      <c r="I75" s="62">
        <v>5.0</v>
      </c>
      <c r="J75" s="68">
        <f t="shared" si="8"/>
        <v>714.3225</v>
      </c>
      <c r="K75" s="1"/>
      <c r="L75" s="69"/>
      <c r="M75" s="70"/>
      <c r="N75" s="70"/>
      <c r="O75" s="1"/>
      <c r="P75" s="1"/>
      <c r="Q75" s="4">
        <v>30.0</v>
      </c>
      <c r="R75" s="58">
        <f t="shared" si="9"/>
        <v>2.3</v>
      </c>
      <c r="S75" s="52">
        <f t="shared" si="10"/>
        <v>5</v>
      </c>
      <c r="T75" s="52">
        <f t="shared" si="11"/>
        <v>11.5</v>
      </c>
      <c r="U75" s="60">
        <f t="shared" si="12"/>
        <v>142.8645</v>
      </c>
      <c r="V75" s="58">
        <f t="shared" ref="V75:W75" si="74">C75/100</f>
        <v>1.01</v>
      </c>
      <c r="W75" s="58">
        <f t="shared" si="74"/>
        <v>2.05</v>
      </c>
      <c r="X75" s="58">
        <f t="shared" si="14"/>
        <v>11.5</v>
      </c>
      <c r="Y75" s="61">
        <f t="shared" si="15"/>
        <v>23.81075</v>
      </c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</row>
    <row r="76" ht="27.0" customHeight="1">
      <c r="A76" s="52">
        <v>59.0</v>
      </c>
      <c r="B76" s="62" t="s">
        <v>73</v>
      </c>
      <c r="C76" s="62">
        <v>101.0</v>
      </c>
      <c r="D76" s="62">
        <v>205.0</v>
      </c>
      <c r="E76" s="62">
        <v>230.0</v>
      </c>
      <c r="F76" s="62">
        <f t="shared" si="5"/>
        <v>0</v>
      </c>
      <c r="G76" s="62">
        <f t="shared" si="6"/>
        <v>142.8645</v>
      </c>
      <c r="H76" s="63">
        <f t="shared" si="7"/>
        <v>142.8645</v>
      </c>
      <c r="I76" s="62">
        <v>1.0</v>
      </c>
      <c r="J76" s="68">
        <f t="shared" si="8"/>
        <v>142.8645</v>
      </c>
      <c r="K76" s="1"/>
      <c r="L76" s="69"/>
      <c r="M76" s="70"/>
      <c r="N76" s="70"/>
      <c r="O76" s="1"/>
      <c r="P76" s="1"/>
      <c r="Q76" s="4">
        <v>30.0</v>
      </c>
      <c r="R76" s="58">
        <f t="shared" si="9"/>
        <v>2.3</v>
      </c>
      <c r="S76" s="52">
        <f t="shared" si="10"/>
        <v>1</v>
      </c>
      <c r="T76" s="52">
        <f t="shared" si="11"/>
        <v>2.3</v>
      </c>
      <c r="U76" s="60">
        <f t="shared" si="12"/>
        <v>142.8645</v>
      </c>
      <c r="V76" s="58">
        <f t="shared" ref="V76:W76" si="75">C76/100</f>
        <v>1.01</v>
      </c>
      <c r="W76" s="58">
        <f t="shared" si="75"/>
        <v>2.05</v>
      </c>
      <c r="X76" s="58">
        <f t="shared" si="14"/>
        <v>2.3</v>
      </c>
      <c r="Y76" s="61">
        <f t="shared" si="15"/>
        <v>4.76215</v>
      </c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</row>
    <row r="77" ht="27.0" customHeight="1">
      <c r="A77" s="52">
        <v>60.0</v>
      </c>
      <c r="B77" s="62" t="s">
        <v>73</v>
      </c>
      <c r="C77" s="62">
        <v>101.0</v>
      </c>
      <c r="D77" s="62">
        <v>205.0</v>
      </c>
      <c r="E77" s="62">
        <v>230.0</v>
      </c>
      <c r="F77" s="62">
        <f t="shared" si="5"/>
        <v>0</v>
      </c>
      <c r="G77" s="62">
        <f t="shared" si="6"/>
        <v>142.8645</v>
      </c>
      <c r="H77" s="63">
        <f t="shared" si="7"/>
        <v>142.8645</v>
      </c>
      <c r="I77" s="62">
        <v>2.0</v>
      </c>
      <c r="J77" s="68">
        <f t="shared" si="8"/>
        <v>285.729</v>
      </c>
      <c r="K77" s="1"/>
      <c r="L77" s="69"/>
      <c r="M77" s="70"/>
      <c r="N77" s="70"/>
      <c r="O77" s="1"/>
      <c r="P77" s="1"/>
      <c r="Q77" s="4">
        <v>30.0</v>
      </c>
      <c r="R77" s="58">
        <f t="shared" si="9"/>
        <v>2.3</v>
      </c>
      <c r="S77" s="52">
        <f t="shared" si="10"/>
        <v>2</v>
      </c>
      <c r="T77" s="52">
        <f t="shared" si="11"/>
        <v>4.6</v>
      </c>
      <c r="U77" s="60">
        <f t="shared" si="12"/>
        <v>142.8645</v>
      </c>
      <c r="V77" s="58">
        <f t="shared" ref="V77:W77" si="76">C77/100</f>
        <v>1.01</v>
      </c>
      <c r="W77" s="58">
        <f t="shared" si="76"/>
        <v>2.05</v>
      </c>
      <c r="X77" s="58">
        <f t="shared" si="14"/>
        <v>4.6</v>
      </c>
      <c r="Y77" s="61">
        <f t="shared" si="15"/>
        <v>9.5243</v>
      </c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</row>
    <row r="78" ht="27.0" customHeight="1">
      <c r="A78" s="52">
        <v>61.0</v>
      </c>
      <c r="B78" s="62" t="s">
        <v>73</v>
      </c>
      <c r="C78" s="62">
        <v>102.0</v>
      </c>
      <c r="D78" s="62">
        <v>205.0</v>
      </c>
      <c r="E78" s="62">
        <v>230.0</v>
      </c>
      <c r="F78" s="62">
        <f t="shared" si="5"/>
        <v>0</v>
      </c>
      <c r="G78" s="62">
        <f t="shared" si="6"/>
        <v>144.279</v>
      </c>
      <c r="H78" s="63">
        <f t="shared" si="7"/>
        <v>144.279</v>
      </c>
      <c r="I78" s="62">
        <v>3.0</v>
      </c>
      <c r="J78" s="68">
        <f t="shared" si="8"/>
        <v>432.837</v>
      </c>
      <c r="K78" s="1"/>
      <c r="L78" s="69"/>
      <c r="M78" s="70"/>
      <c r="N78" s="70"/>
      <c r="O78" s="1"/>
      <c r="P78" s="1"/>
      <c r="Q78" s="4">
        <v>30.0</v>
      </c>
      <c r="R78" s="58">
        <f t="shared" si="9"/>
        <v>2.3</v>
      </c>
      <c r="S78" s="52">
        <f t="shared" si="10"/>
        <v>3</v>
      </c>
      <c r="T78" s="52">
        <f t="shared" si="11"/>
        <v>6.9</v>
      </c>
      <c r="U78" s="60">
        <f t="shared" si="12"/>
        <v>144.279</v>
      </c>
      <c r="V78" s="58">
        <f t="shared" ref="V78:W78" si="77">C78/100</f>
        <v>1.02</v>
      </c>
      <c r="W78" s="58">
        <f t="shared" si="77"/>
        <v>2.05</v>
      </c>
      <c r="X78" s="58">
        <f t="shared" si="14"/>
        <v>6.9</v>
      </c>
      <c r="Y78" s="61">
        <f t="shared" si="15"/>
        <v>14.4279</v>
      </c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</row>
    <row r="79" ht="27.0" customHeight="1">
      <c r="A79" s="52">
        <v>62.0</v>
      </c>
      <c r="B79" s="62" t="s">
        <v>73</v>
      </c>
      <c r="C79" s="62">
        <v>101.0</v>
      </c>
      <c r="D79" s="62">
        <v>205.0</v>
      </c>
      <c r="E79" s="62">
        <v>230.0</v>
      </c>
      <c r="F79" s="62">
        <f t="shared" si="5"/>
        <v>0</v>
      </c>
      <c r="G79" s="62">
        <f t="shared" si="6"/>
        <v>142.8645</v>
      </c>
      <c r="H79" s="63">
        <f t="shared" si="7"/>
        <v>142.8645</v>
      </c>
      <c r="I79" s="62">
        <v>2.0</v>
      </c>
      <c r="J79" s="68">
        <f t="shared" si="8"/>
        <v>285.729</v>
      </c>
      <c r="K79" s="1"/>
      <c r="L79" s="69"/>
      <c r="M79" s="70"/>
      <c r="N79" s="70"/>
      <c r="O79" s="1"/>
      <c r="P79" s="1"/>
      <c r="Q79" s="4">
        <v>30.0</v>
      </c>
      <c r="R79" s="58">
        <f t="shared" si="9"/>
        <v>2.3</v>
      </c>
      <c r="S79" s="52">
        <f t="shared" si="10"/>
        <v>2</v>
      </c>
      <c r="T79" s="52">
        <f t="shared" si="11"/>
        <v>4.6</v>
      </c>
      <c r="U79" s="60">
        <f t="shared" si="12"/>
        <v>142.8645</v>
      </c>
      <c r="V79" s="58">
        <f t="shared" ref="V79:W79" si="78">C79/100</f>
        <v>1.01</v>
      </c>
      <c r="W79" s="58">
        <f t="shared" si="78"/>
        <v>2.05</v>
      </c>
      <c r="X79" s="58">
        <f t="shared" si="14"/>
        <v>4.6</v>
      </c>
      <c r="Y79" s="61">
        <f t="shared" si="15"/>
        <v>9.5243</v>
      </c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</row>
    <row r="80" ht="27.0" customHeight="1">
      <c r="A80" s="52">
        <v>63.0</v>
      </c>
      <c r="B80" s="62" t="s">
        <v>73</v>
      </c>
      <c r="C80" s="62">
        <v>94.0</v>
      </c>
      <c r="D80" s="62">
        <v>205.0</v>
      </c>
      <c r="E80" s="62">
        <v>230.0</v>
      </c>
      <c r="F80" s="62">
        <f t="shared" si="5"/>
        <v>0</v>
      </c>
      <c r="G80" s="62">
        <f t="shared" si="6"/>
        <v>132.963</v>
      </c>
      <c r="H80" s="63">
        <f t="shared" si="7"/>
        <v>132.963</v>
      </c>
      <c r="I80" s="62">
        <v>1.0</v>
      </c>
      <c r="J80" s="68">
        <f t="shared" si="8"/>
        <v>132.963</v>
      </c>
      <c r="K80" s="1"/>
      <c r="L80" s="69"/>
      <c r="M80" s="70"/>
      <c r="N80" s="70"/>
      <c r="O80" s="1"/>
      <c r="P80" s="1"/>
      <c r="Q80" s="4">
        <v>30.0</v>
      </c>
      <c r="R80" s="58">
        <f t="shared" si="9"/>
        <v>2.3</v>
      </c>
      <c r="S80" s="52">
        <f t="shared" si="10"/>
        <v>1</v>
      </c>
      <c r="T80" s="52">
        <f t="shared" si="11"/>
        <v>2.3</v>
      </c>
      <c r="U80" s="60">
        <f t="shared" si="12"/>
        <v>132.963</v>
      </c>
      <c r="V80" s="58">
        <f t="shared" ref="V80:W80" si="79">C80/100</f>
        <v>0.94</v>
      </c>
      <c r="W80" s="58">
        <f t="shared" si="79"/>
        <v>2.05</v>
      </c>
      <c r="X80" s="58">
        <f t="shared" si="14"/>
        <v>2.3</v>
      </c>
      <c r="Y80" s="61">
        <f t="shared" si="15"/>
        <v>4.4321</v>
      </c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</row>
    <row r="81" ht="27.0" customHeight="1">
      <c r="A81" s="52">
        <v>64.0</v>
      </c>
      <c r="B81" s="62" t="s">
        <v>73</v>
      </c>
      <c r="C81" s="62">
        <v>100.0</v>
      </c>
      <c r="D81" s="62">
        <v>205.0</v>
      </c>
      <c r="E81" s="62">
        <v>230.0</v>
      </c>
      <c r="F81" s="62">
        <f t="shared" si="5"/>
        <v>0</v>
      </c>
      <c r="G81" s="62">
        <f t="shared" si="6"/>
        <v>141.45</v>
      </c>
      <c r="H81" s="63">
        <f t="shared" si="7"/>
        <v>141.45</v>
      </c>
      <c r="I81" s="62">
        <v>1.0</v>
      </c>
      <c r="J81" s="68">
        <f t="shared" si="8"/>
        <v>141.45</v>
      </c>
      <c r="K81" s="1"/>
      <c r="L81" s="69"/>
      <c r="M81" s="70"/>
      <c r="N81" s="70"/>
      <c r="O81" s="1"/>
      <c r="P81" s="1"/>
      <c r="Q81" s="4">
        <v>30.0</v>
      </c>
      <c r="R81" s="58">
        <f t="shared" si="9"/>
        <v>2.3</v>
      </c>
      <c r="S81" s="52">
        <f t="shared" si="10"/>
        <v>1</v>
      </c>
      <c r="T81" s="52">
        <f t="shared" si="11"/>
        <v>2.3</v>
      </c>
      <c r="U81" s="60">
        <f t="shared" si="12"/>
        <v>141.45</v>
      </c>
      <c r="V81" s="58">
        <f t="shared" ref="V81:W81" si="80">C81/100</f>
        <v>1</v>
      </c>
      <c r="W81" s="58">
        <f t="shared" si="80"/>
        <v>2.05</v>
      </c>
      <c r="X81" s="58">
        <f t="shared" si="14"/>
        <v>2.3</v>
      </c>
      <c r="Y81" s="61">
        <f t="shared" si="15"/>
        <v>4.715</v>
      </c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</row>
    <row r="82" ht="27.0" customHeight="1">
      <c r="A82" s="52">
        <v>65.0</v>
      </c>
      <c r="B82" s="62" t="s">
        <v>73</v>
      </c>
      <c r="C82" s="62">
        <v>64.0</v>
      </c>
      <c r="D82" s="62">
        <v>205.0</v>
      </c>
      <c r="E82" s="62">
        <v>230.0</v>
      </c>
      <c r="F82" s="62">
        <f t="shared" si="5"/>
        <v>0</v>
      </c>
      <c r="G82" s="62">
        <f t="shared" si="6"/>
        <v>90.528</v>
      </c>
      <c r="H82" s="63">
        <f t="shared" si="7"/>
        <v>90.528</v>
      </c>
      <c r="I82" s="62">
        <v>1.0</v>
      </c>
      <c r="J82" s="68">
        <f t="shared" si="8"/>
        <v>90.528</v>
      </c>
      <c r="K82" s="1"/>
      <c r="L82" s="69"/>
      <c r="M82" s="70"/>
      <c r="N82" s="70"/>
      <c r="O82" s="1"/>
      <c r="P82" s="1"/>
      <c r="Q82" s="4">
        <v>30.0</v>
      </c>
      <c r="R82" s="58">
        <f t="shared" si="9"/>
        <v>2.3</v>
      </c>
      <c r="S82" s="52">
        <f t="shared" si="10"/>
        <v>1</v>
      </c>
      <c r="T82" s="52">
        <f t="shared" si="11"/>
        <v>2.3</v>
      </c>
      <c r="U82" s="60">
        <f t="shared" si="12"/>
        <v>90.528</v>
      </c>
      <c r="V82" s="58">
        <f t="shared" ref="V82:W82" si="81">C82/100</f>
        <v>0.64</v>
      </c>
      <c r="W82" s="58">
        <f t="shared" si="81"/>
        <v>2.05</v>
      </c>
      <c r="X82" s="58">
        <f t="shared" si="14"/>
        <v>2.3</v>
      </c>
      <c r="Y82" s="61">
        <f t="shared" si="15"/>
        <v>3.0176</v>
      </c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</row>
    <row r="83" ht="27.0" customHeight="1">
      <c r="A83" s="26"/>
      <c r="B83" s="44"/>
      <c r="C83" s="44"/>
      <c r="D83" s="44"/>
      <c r="E83" s="44"/>
      <c r="F83" s="44"/>
      <c r="G83" s="44"/>
      <c r="H83" s="50"/>
      <c r="I83" s="26"/>
      <c r="J83" s="72">
        <f>+Q108</f>
        <v>71.6</v>
      </c>
      <c r="K83" s="1"/>
      <c r="L83" s="1"/>
      <c r="M83" s="1"/>
      <c r="N83" s="1"/>
      <c r="O83" s="1"/>
      <c r="P83" s="1"/>
      <c r="Q83" s="73"/>
      <c r="R83" s="58">
        <f t="shared" si="9"/>
        <v>0</v>
      </c>
      <c r="S83" s="52" t="str">
        <f t="shared" si="10"/>
        <v/>
      </c>
      <c r="T83" s="52">
        <f t="shared" si="11"/>
        <v>0</v>
      </c>
      <c r="U83" s="57"/>
      <c r="V83" s="58">
        <f t="shared" ref="V83:W83" si="82">C83/100</f>
        <v>0</v>
      </c>
      <c r="W83" s="58">
        <f t="shared" si="82"/>
        <v>0</v>
      </c>
      <c r="X83" s="58">
        <f t="shared" si="14"/>
        <v>0</v>
      </c>
      <c r="Y83" s="61">
        <f t="shared" si="15"/>
        <v>0</v>
      </c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</row>
    <row r="84" ht="27.0" customHeight="1">
      <c r="A84" s="26"/>
      <c r="B84" s="74"/>
      <c r="C84" s="74"/>
      <c r="D84" s="74"/>
      <c r="E84" s="74"/>
      <c r="F84" s="74"/>
      <c r="G84" s="74"/>
      <c r="H84" s="76"/>
      <c r="I84" s="77">
        <f>SUM(I18:I82)</f>
        <v>262</v>
      </c>
      <c r="J84" s="78">
        <f>SUM(J18:J83)</f>
        <v>34474.57569</v>
      </c>
      <c r="K84" s="79"/>
      <c r="L84" s="79"/>
      <c r="M84" s="79"/>
      <c r="N84" s="79"/>
      <c r="O84" s="79"/>
      <c r="P84" s="79"/>
      <c r="Q84" s="4"/>
      <c r="R84" s="79">
        <f>SUMIFS($S$18:$S$82,$R$18:$R$82,"&gt;=3")</f>
        <v>0</v>
      </c>
      <c r="S84" s="79">
        <f t="shared" ref="S84:T84" si="83">SUM(S18:S82)</f>
        <v>262</v>
      </c>
      <c r="T84" s="79">
        <f t="shared" si="83"/>
        <v>712.95</v>
      </c>
      <c r="U84" s="79"/>
      <c r="V84" s="79"/>
      <c r="W84" s="79"/>
      <c r="X84" s="79"/>
      <c r="Y84" s="81">
        <f>SUM(Y18:Y83)</f>
        <v>1452.719307</v>
      </c>
      <c r="Z84" s="79"/>
      <c r="AA84" s="79"/>
      <c r="AB84" s="79"/>
      <c r="AC84" s="79"/>
      <c r="AD84" s="79"/>
      <c r="AE84" s="79"/>
      <c r="AF84" s="79"/>
      <c r="AG84" s="79"/>
      <c r="AH84" s="79"/>
      <c r="AI84" s="79"/>
      <c r="AJ84" s="79"/>
      <c r="AK84" s="79"/>
      <c r="AL84" s="79"/>
      <c r="AM84" s="79"/>
      <c r="AN84" s="79"/>
      <c r="AO84" s="79"/>
      <c r="AP84" s="79"/>
      <c r="AQ84" s="79"/>
      <c r="AR84" s="79"/>
      <c r="AS84" s="79"/>
    </row>
    <row r="85" ht="29.25" customHeight="1">
      <c r="A85" s="1"/>
      <c r="B85" s="1"/>
      <c r="C85" s="1"/>
      <c r="D85" s="1"/>
      <c r="E85" s="1"/>
      <c r="F85" s="1"/>
      <c r="G85" s="1"/>
      <c r="H85" s="3"/>
      <c r="I85" s="1"/>
      <c r="J85" s="1"/>
      <c r="K85" s="1"/>
      <c r="L85" s="1"/>
      <c r="M85" s="1"/>
      <c r="N85" s="1"/>
      <c r="O85" s="1"/>
      <c r="P85" s="1"/>
      <c r="Q85" s="4"/>
      <c r="R85" s="57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</row>
    <row r="86" ht="29.25" customHeight="1">
      <c r="A86" s="1"/>
      <c r="B86" s="1"/>
      <c r="C86" s="1"/>
      <c r="D86" s="1"/>
      <c r="E86" s="1"/>
      <c r="F86" s="1"/>
      <c r="G86" s="1"/>
      <c r="H86" s="3"/>
      <c r="I86" s="1"/>
      <c r="J86" s="1"/>
      <c r="K86" s="1"/>
      <c r="L86" s="1"/>
      <c r="M86" s="1"/>
      <c r="N86" s="1"/>
      <c r="O86" s="1"/>
      <c r="P86" s="1"/>
      <c r="Q86" s="73"/>
      <c r="R86" s="1"/>
      <c r="S86" s="1" t="s">
        <v>30</v>
      </c>
      <c r="T86" s="1" t="s">
        <v>31</v>
      </c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</row>
    <row r="87" ht="29.25" customHeight="1">
      <c r="A87" s="1"/>
      <c r="B87" s="1"/>
      <c r="C87" s="1"/>
      <c r="D87" s="1"/>
      <c r="E87" s="1"/>
      <c r="F87" s="1"/>
      <c r="G87" s="1"/>
      <c r="H87" s="3"/>
      <c r="I87" s="1"/>
      <c r="J87" s="1"/>
      <c r="K87" s="1"/>
      <c r="L87" s="1"/>
      <c r="M87" s="1"/>
      <c r="N87" s="1"/>
      <c r="O87" s="1"/>
      <c r="P87" s="1"/>
      <c r="Q87" s="4"/>
      <c r="R87" s="1" t="s">
        <v>32</v>
      </c>
      <c r="S87" s="146">
        <f>SUMIFS($J$18:$J$82,$R$18:$R$82,"&gt;=3")</f>
        <v>0</v>
      </c>
      <c r="T87" s="147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</row>
    <row r="88" ht="29.25" customHeight="1">
      <c r="A88" s="1" t="s">
        <v>33</v>
      </c>
      <c r="B88" s="1"/>
      <c r="C88" s="1"/>
      <c r="D88" s="1" t="s">
        <v>34</v>
      </c>
      <c r="E88" s="1"/>
      <c r="F88" s="1"/>
      <c r="G88" s="1"/>
      <c r="H88" s="3"/>
      <c r="I88" s="1"/>
      <c r="J88" s="1"/>
      <c r="K88" s="1"/>
      <c r="L88" s="1"/>
      <c r="M88" s="1"/>
      <c r="N88" s="1"/>
      <c r="O88" s="1"/>
      <c r="P88" s="1"/>
      <c r="Q88" s="4"/>
      <c r="R88" s="1" t="s">
        <v>35</v>
      </c>
      <c r="S88" s="84">
        <f>+J84-S87</f>
        <v>34474.57569</v>
      </c>
      <c r="T88" s="147">
        <f>+SUMIFS($T$18:$T$82,$R$18:$R$82,"&gt;=3")</f>
        <v>0</v>
      </c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</row>
    <row r="89" ht="29.25" customHeight="1">
      <c r="A89" s="1"/>
      <c r="B89" s="1"/>
      <c r="C89" s="1"/>
      <c r="D89" s="1"/>
      <c r="E89" s="1"/>
      <c r="F89" s="1"/>
      <c r="G89" s="1"/>
      <c r="H89" s="3"/>
      <c r="I89" s="1"/>
      <c r="J89" s="1"/>
      <c r="K89" s="1"/>
      <c r="L89" s="1"/>
      <c r="M89" s="1"/>
      <c r="N89" s="1"/>
      <c r="O89" s="1"/>
      <c r="P89" s="1"/>
      <c r="Q89" s="73"/>
      <c r="R89" s="1"/>
      <c r="S89" s="85">
        <f>+I84</f>
        <v>262</v>
      </c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</row>
    <row r="90" ht="39.0" customHeight="1">
      <c r="A90" s="44"/>
      <c r="B90" s="26" t="s">
        <v>14</v>
      </c>
      <c r="C90" s="45" t="s">
        <v>36</v>
      </c>
      <c r="D90" s="46"/>
      <c r="E90" s="47"/>
      <c r="F90" s="48"/>
      <c r="G90" s="48"/>
      <c r="H90" s="50" t="s">
        <v>16</v>
      </c>
      <c r="I90" s="26" t="s">
        <v>17</v>
      </c>
      <c r="J90" s="26" t="s">
        <v>18</v>
      </c>
      <c r="K90" s="1"/>
      <c r="L90" s="1"/>
      <c r="M90" s="1"/>
      <c r="N90" s="1"/>
      <c r="O90" s="1"/>
      <c r="P90" s="1"/>
      <c r="Q90" s="4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</row>
    <row r="91" ht="27.0" customHeight="1">
      <c r="A91" s="18">
        <v>1.0</v>
      </c>
      <c r="B91" s="142" t="s">
        <v>64</v>
      </c>
      <c r="C91" s="142">
        <v>69.0</v>
      </c>
      <c r="D91" s="142">
        <v>202.0</v>
      </c>
      <c r="E91" s="142">
        <v>173.0</v>
      </c>
      <c r="F91" s="142">
        <f t="shared" ref="F91:F93" si="84">1-VALUE(IF(RIGHT(B91,1)="%",RIGHT(B91,3),0))</f>
        <v>0.2</v>
      </c>
      <c r="G91" s="142">
        <f t="shared" ref="G91:G93" si="85">+Q91*C91/100*D91/100*E91/100</f>
        <v>45.814206</v>
      </c>
      <c r="H91" s="143">
        <f t="shared" ref="H91:H93" si="86">IF(F91=0,G91,F91*G91)</f>
        <v>9.1628412</v>
      </c>
      <c r="I91" s="142">
        <v>1.0</v>
      </c>
      <c r="J91" s="86">
        <f t="shared" ref="J91:J93" si="87">+H91*I91</f>
        <v>9.1628412</v>
      </c>
      <c r="K91" s="1"/>
      <c r="L91" s="44">
        <f t="shared" ref="L91:L93" si="88">D91*25.4/1000</f>
        <v>5.1308</v>
      </c>
      <c r="M91" s="26">
        <f t="shared" ref="M91:M93" si="89">+I91</f>
        <v>1</v>
      </c>
      <c r="N91" s="26">
        <f t="shared" ref="N91:N93" si="90">M91*L91</f>
        <v>5.1308</v>
      </c>
      <c r="O91" s="1"/>
      <c r="P91" s="1"/>
      <c r="Q91" s="4">
        <v>19.0</v>
      </c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</row>
    <row r="92" ht="27.0" customHeight="1">
      <c r="A92" s="26">
        <v>2.0</v>
      </c>
      <c r="B92" s="65" t="s">
        <v>75</v>
      </c>
      <c r="C92" s="65">
        <v>86.0</v>
      </c>
      <c r="D92" s="65">
        <v>202.0</v>
      </c>
      <c r="E92" s="65">
        <v>254.0</v>
      </c>
      <c r="F92" s="65">
        <f t="shared" si="84"/>
        <v>0.2</v>
      </c>
      <c r="G92" s="65">
        <f t="shared" si="85"/>
        <v>114.724688</v>
      </c>
      <c r="H92" s="64">
        <f t="shared" si="86"/>
        <v>22.9449376</v>
      </c>
      <c r="I92" s="65">
        <v>1.0</v>
      </c>
      <c r="J92" s="68">
        <f t="shared" si="87"/>
        <v>22.9449376</v>
      </c>
      <c r="K92" s="1"/>
      <c r="L92" s="44">
        <f t="shared" si="88"/>
        <v>5.1308</v>
      </c>
      <c r="M92" s="26">
        <f t="shared" si="89"/>
        <v>1</v>
      </c>
      <c r="N92" s="26">
        <f t="shared" si="90"/>
        <v>5.1308</v>
      </c>
      <c r="O92" s="1"/>
      <c r="P92" s="1"/>
      <c r="Q92" s="4">
        <v>26.0</v>
      </c>
      <c r="R92" s="1"/>
      <c r="S92" s="87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</row>
    <row r="93" ht="27.0" customHeight="1">
      <c r="A93" s="26">
        <v>3.0</v>
      </c>
      <c r="B93" s="65" t="s">
        <v>77</v>
      </c>
      <c r="C93" s="65">
        <v>84.0</v>
      </c>
      <c r="D93" s="65">
        <v>205.0</v>
      </c>
      <c r="E93" s="65">
        <v>243.0</v>
      </c>
      <c r="F93" s="65">
        <f t="shared" si="84"/>
        <v>0.2</v>
      </c>
      <c r="G93" s="65">
        <f t="shared" si="85"/>
        <v>125.5338</v>
      </c>
      <c r="H93" s="64">
        <f t="shared" si="86"/>
        <v>25.10676</v>
      </c>
      <c r="I93" s="65">
        <v>1.0</v>
      </c>
      <c r="J93" s="68">
        <f t="shared" si="87"/>
        <v>25.10676</v>
      </c>
      <c r="K93" s="1"/>
      <c r="L93" s="44">
        <f t="shared" si="88"/>
        <v>5.207</v>
      </c>
      <c r="M93" s="26">
        <f t="shared" si="89"/>
        <v>1</v>
      </c>
      <c r="N93" s="26">
        <f t="shared" si="90"/>
        <v>5.207</v>
      </c>
      <c r="O93" s="1"/>
      <c r="P93" s="1"/>
      <c r="Q93" s="4">
        <v>30.0</v>
      </c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</row>
    <row r="94" ht="24.75" customHeight="1">
      <c r="A94" s="26"/>
      <c r="B94" s="69"/>
      <c r="C94" s="69"/>
      <c r="D94" s="69"/>
      <c r="E94" s="69"/>
      <c r="F94" s="69"/>
      <c r="G94" s="69"/>
      <c r="H94" s="89" t="s">
        <v>37</v>
      </c>
      <c r="I94" s="69"/>
      <c r="J94" s="90">
        <f>SUM(J91:J93)</f>
        <v>57.2145388</v>
      </c>
      <c r="K94" s="1"/>
      <c r="L94" s="1"/>
      <c r="M94" s="1"/>
      <c r="N94" s="1"/>
      <c r="O94" s="1"/>
      <c r="P94" s="1"/>
      <c r="Q94" s="4"/>
      <c r="R94" s="9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</row>
    <row r="95" ht="18.75" customHeight="1">
      <c r="A95" s="42"/>
      <c r="B95" s="7"/>
      <c r="C95" s="7"/>
      <c r="D95" s="7"/>
      <c r="E95" s="7"/>
      <c r="F95" s="7"/>
      <c r="G95" s="7"/>
      <c r="H95" s="9"/>
      <c r="I95" s="7"/>
      <c r="J95" s="43"/>
      <c r="K95" s="1"/>
      <c r="L95" s="1"/>
      <c r="M95" s="1"/>
      <c r="N95" s="1"/>
      <c r="O95" s="1"/>
      <c r="P95" s="1"/>
      <c r="Q95" s="4"/>
      <c r="R95" s="9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</row>
    <row r="96" ht="18.75" customHeight="1">
      <c r="A96" s="1"/>
      <c r="B96" s="1"/>
      <c r="C96" s="1"/>
      <c r="D96" s="1"/>
      <c r="E96" s="1"/>
      <c r="F96" s="1"/>
      <c r="G96" s="1"/>
      <c r="H96" s="3"/>
      <c r="I96" s="1"/>
      <c r="J96" s="1"/>
      <c r="K96" s="1"/>
      <c r="L96" s="1"/>
      <c r="M96" s="1"/>
      <c r="N96" s="1"/>
      <c r="O96" s="1"/>
      <c r="P96" s="1"/>
      <c r="Q96" s="4"/>
      <c r="R96" s="9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</row>
    <row r="97" ht="18.75" customHeight="1">
      <c r="A97" s="1"/>
      <c r="B97" s="1"/>
      <c r="C97" s="1"/>
      <c r="D97" s="1"/>
      <c r="E97" s="1"/>
      <c r="F97" s="1"/>
      <c r="G97" s="1"/>
      <c r="H97" s="3"/>
      <c r="I97" s="1"/>
      <c r="J97" s="1"/>
      <c r="K97" s="1"/>
      <c r="L97" s="1"/>
      <c r="M97" s="1"/>
      <c r="N97" s="1"/>
      <c r="O97" s="1"/>
      <c r="P97" s="1"/>
      <c r="Q97" s="4"/>
      <c r="R97" s="9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</row>
    <row r="98" ht="18.75" customHeight="1">
      <c r="A98" s="1" t="s">
        <v>38</v>
      </c>
      <c r="B98" s="1"/>
      <c r="C98" s="1"/>
      <c r="D98" s="1"/>
      <c r="E98" s="1"/>
      <c r="F98" s="1"/>
      <c r="G98" s="1"/>
      <c r="H98" s="3"/>
      <c r="I98" s="1"/>
      <c r="J98" s="1"/>
      <c r="K98" s="1"/>
      <c r="L98" s="1"/>
      <c r="M98" s="1"/>
      <c r="N98" s="1"/>
      <c r="O98" s="1"/>
      <c r="P98" s="1"/>
      <c r="Q98" s="4"/>
      <c r="R98" s="9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</row>
    <row r="99" ht="18.75" customHeight="1">
      <c r="A99" s="1"/>
      <c r="B99" s="1"/>
      <c r="C99" s="1"/>
      <c r="D99" s="1"/>
      <c r="E99" s="1"/>
      <c r="F99" s="1"/>
      <c r="G99" s="1"/>
      <c r="H99" s="3"/>
      <c r="I99" s="1"/>
      <c r="J99" s="1"/>
      <c r="K99" s="1"/>
      <c r="L99" s="1"/>
      <c r="M99" s="1"/>
      <c r="N99" s="1"/>
      <c r="O99" s="1"/>
      <c r="P99" s="1"/>
      <c r="Q99" s="4"/>
      <c r="R99" s="9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</row>
    <row r="100" ht="42.0" customHeight="1">
      <c r="A100" s="44"/>
      <c r="B100" s="26" t="s">
        <v>14</v>
      </c>
      <c r="C100" s="45" t="s">
        <v>39</v>
      </c>
      <c r="D100" s="46"/>
      <c r="E100" s="47"/>
      <c r="F100" s="92"/>
      <c r="G100" s="92"/>
      <c r="H100" s="50" t="s">
        <v>16</v>
      </c>
      <c r="I100" s="94" t="s">
        <v>17</v>
      </c>
      <c r="J100" s="26" t="s">
        <v>18</v>
      </c>
      <c r="K100" s="1"/>
      <c r="L100" s="1"/>
      <c r="M100" s="1"/>
      <c r="N100" s="1"/>
      <c r="O100" s="1"/>
      <c r="P100" s="1"/>
      <c r="Q100" s="4"/>
      <c r="R100" s="9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</row>
    <row r="101" ht="24.75" customHeight="1">
      <c r="A101" s="26">
        <v>1.0</v>
      </c>
      <c r="B101" s="53" t="s">
        <v>61</v>
      </c>
      <c r="C101" s="52"/>
      <c r="D101" s="52"/>
      <c r="E101" s="52"/>
      <c r="F101" s="52"/>
      <c r="G101" s="52"/>
      <c r="H101" s="145">
        <v>22.0</v>
      </c>
      <c r="I101" s="52">
        <v>1.0</v>
      </c>
      <c r="J101" s="68">
        <f t="shared" ref="J101:J106" si="91">+I101*H101</f>
        <v>22</v>
      </c>
      <c r="K101" s="44"/>
      <c r="L101" s="44"/>
      <c r="M101" s="44"/>
      <c r="N101" s="44"/>
      <c r="O101" s="44"/>
      <c r="P101" s="44"/>
      <c r="Q101" s="97"/>
      <c r="R101" s="9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</row>
    <row r="102" ht="24.75" customHeight="1">
      <c r="A102" s="26">
        <v>2.0</v>
      </c>
      <c r="B102" s="62" t="s">
        <v>61</v>
      </c>
      <c r="C102" s="52"/>
      <c r="D102" s="52"/>
      <c r="E102" s="52"/>
      <c r="F102" s="52"/>
      <c r="G102" s="52"/>
      <c r="H102" s="145">
        <v>8.0</v>
      </c>
      <c r="I102" s="52">
        <v>1.0</v>
      </c>
      <c r="J102" s="68">
        <f t="shared" si="91"/>
        <v>8</v>
      </c>
      <c r="K102" s="44"/>
      <c r="L102" s="44"/>
      <c r="M102" s="44"/>
      <c r="N102" s="44"/>
      <c r="O102" s="44"/>
      <c r="P102" s="44"/>
      <c r="Q102" s="97"/>
      <c r="R102" s="9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</row>
    <row r="103" ht="24.75" customHeight="1">
      <c r="A103" s="26">
        <v>3.0</v>
      </c>
      <c r="B103" s="53" t="s">
        <v>72</v>
      </c>
      <c r="C103" s="52"/>
      <c r="D103" s="52"/>
      <c r="E103" s="52"/>
      <c r="F103" s="52"/>
      <c r="G103" s="52"/>
      <c r="H103" s="145">
        <v>36.0</v>
      </c>
      <c r="I103" s="52">
        <v>1.0</v>
      </c>
      <c r="J103" s="68">
        <f t="shared" si="91"/>
        <v>36</v>
      </c>
      <c r="K103" s="44"/>
      <c r="L103" s="44"/>
      <c r="M103" s="44"/>
      <c r="N103" s="44"/>
      <c r="O103" s="44"/>
      <c r="P103" s="44"/>
      <c r="Q103" s="97"/>
      <c r="R103" s="9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</row>
    <row r="104" ht="24.75" customHeight="1">
      <c r="A104" s="26">
        <v>4.0</v>
      </c>
      <c r="B104" s="62" t="s">
        <v>72</v>
      </c>
      <c r="C104" s="52"/>
      <c r="D104" s="52"/>
      <c r="E104" s="52"/>
      <c r="F104" s="52"/>
      <c r="G104" s="52"/>
      <c r="H104" s="145">
        <v>16.0</v>
      </c>
      <c r="I104" s="52">
        <v>1.0</v>
      </c>
      <c r="J104" s="68">
        <f t="shared" si="91"/>
        <v>16</v>
      </c>
      <c r="K104" s="44"/>
      <c r="L104" s="44"/>
      <c r="M104" s="44"/>
      <c r="N104" s="44"/>
      <c r="O104" s="44"/>
      <c r="P104" s="44"/>
      <c r="Q104" s="97"/>
      <c r="R104" s="9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</row>
    <row r="105" ht="24.75" customHeight="1">
      <c r="A105" s="26">
        <v>5.0</v>
      </c>
      <c r="B105" s="53" t="s">
        <v>73</v>
      </c>
      <c r="C105" s="52"/>
      <c r="D105" s="52"/>
      <c r="E105" s="52"/>
      <c r="F105" s="52"/>
      <c r="G105" s="52"/>
      <c r="H105" s="145">
        <v>47.0</v>
      </c>
      <c r="I105" s="52">
        <v>1.0</v>
      </c>
      <c r="J105" s="68">
        <f t="shared" si="91"/>
        <v>47</v>
      </c>
      <c r="K105" s="44"/>
      <c r="L105" s="44"/>
      <c r="M105" s="44"/>
      <c r="N105" s="44"/>
      <c r="O105" s="44"/>
      <c r="P105" s="44"/>
      <c r="Q105" s="97"/>
      <c r="R105" s="9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</row>
    <row r="106" ht="24.75" customHeight="1">
      <c r="A106" s="26">
        <v>6.0</v>
      </c>
      <c r="B106" s="62" t="s">
        <v>73</v>
      </c>
      <c r="C106" s="52"/>
      <c r="D106" s="52"/>
      <c r="E106" s="52"/>
      <c r="F106" s="52"/>
      <c r="G106" s="52"/>
      <c r="H106" s="145">
        <v>50.0</v>
      </c>
      <c r="I106" s="52">
        <v>1.0</v>
      </c>
      <c r="J106" s="68">
        <f t="shared" si="91"/>
        <v>50</v>
      </c>
      <c r="K106" s="44"/>
      <c r="L106" s="44"/>
      <c r="M106" s="44"/>
      <c r="N106" s="44"/>
      <c r="O106" s="44"/>
      <c r="P106" s="44"/>
      <c r="Q106" s="97"/>
      <c r="R106" s="9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</row>
    <row r="107" ht="18.75" customHeight="1">
      <c r="A107" s="1"/>
      <c r="B107" s="1"/>
      <c r="C107" s="1"/>
      <c r="D107" s="1"/>
      <c r="E107" s="1"/>
      <c r="F107" s="1"/>
      <c r="G107" s="1"/>
      <c r="H107" s="3" t="s">
        <v>37</v>
      </c>
      <c r="I107" s="1"/>
      <c r="J107" s="98">
        <f>SUM(J101:J106)</f>
        <v>179</v>
      </c>
      <c r="K107" s="99"/>
      <c r="L107" s="99"/>
      <c r="M107" s="99"/>
      <c r="N107" s="99"/>
      <c r="O107" s="99"/>
      <c r="P107" s="99"/>
      <c r="Q107" s="100"/>
      <c r="R107" s="9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</row>
    <row r="108" ht="18.75" customHeight="1">
      <c r="A108" s="7"/>
      <c r="B108" s="7"/>
      <c r="C108" s="7"/>
      <c r="D108" s="7"/>
      <c r="E108" s="7"/>
      <c r="F108" s="7"/>
      <c r="G108" s="7"/>
      <c r="H108" s="9"/>
      <c r="I108" s="41"/>
      <c r="J108" s="74">
        <f>+J107*60%</f>
        <v>107.4</v>
      </c>
      <c r="K108" s="74"/>
      <c r="L108" s="74"/>
      <c r="M108" s="74"/>
      <c r="N108" s="74"/>
      <c r="O108" s="74"/>
      <c r="P108" s="74"/>
      <c r="Q108" s="77">
        <f>+J107*40%</f>
        <v>71.6</v>
      </c>
      <c r="R108" s="9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</row>
    <row r="109" ht="18.75" customHeight="1">
      <c r="A109" s="1"/>
      <c r="B109" s="1"/>
      <c r="C109" s="1"/>
      <c r="D109" s="1"/>
      <c r="E109" s="1"/>
      <c r="F109" s="1"/>
      <c r="G109" s="1"/>
      <c r="H109" s="3"/>
      <c r="I109" s="1"/>
      <c r="J109" s="1"/>
      <c r="K109" s="1"/>
      <c r="L109" s="1"/>
      <c r="M109" s="1"/>
      <c r="N109" s="1"/>
      <c r="O109" s="1"/>
      <c r="P109" s="1"/>
      <c r="Q109" s="4"/>
      <c r="R109" s="9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</row>
    <row r="110" ht="18.75" customHeight="1">
      <c r="A110" s="1"/>
      <c r="B110" s="1"/>
      <c r="C110" s="1"/>
      <c r="D110" s="1"/>
      <c r="E110" s="1"/>
      <c r="F110" s="1"/>
      <c r="G110" s="1"/>
      <c r="H110" s="3"/>
      <c r="I110" s="1"/>
      <c r="J110" s="1"/>
      <c r="K110" s="1"/>
      <c r="L110" s="1"/>
      <c r="M110" s="1"/>
      <c r="N110" s="1"/>
      <c r="O110" s="1"/>
      <c r="P110" s="1"/>
      <c r="Q110" s="4"/>
      <c r="R110" s="9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</row>
    <row r="111" ht="19.5" customHeight="1">
      <c r="A111" s="101" t="s">
        <v>42</v>
      </c>
      <c r="B111" s="1"/>
      <c r="C111" s="1"/>
      <c r="D111" s="1"/>
      <c r="E111" s="1"/>
      <c r="F111" s="1"/>
      <c r="G111" s="1"/>
      <c r="H111" s="3"/>
      <c r="I111" s="1"/>
      <c r="J111" s="1"/>
      <c r="K111" s="1"/>
      <c r="L111" s="1"/>
      <c r="M111" s="1"/>
      <c r="N111" s="1"/>
      <c r="O111" s="1"/>
      <c r="P111" s="1"/>
      <c r="Q111" s="4"/>
      <c r="R111" s="9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</row>
    <row r="112" ht="57.0" customHeight="1">
      <c r="A112" s="102"/>
      <c r="B112" s="103" t="s">
        <v>43</v>
      </c>
      <c r="C112" s="103" t="s">
        <v>44</v>
      </c>
      <c r="D112" s="103" t="s">
        <v>45</v>
      </c>
      <c r="E112" s="103" t="s">
        <v>46</v>
      </c>
      <c r="F112" s="103"/>
      <c r="G112" s="103"/>
      <c r="H112" s="105" t="s">
        <v>47</v>
      </c>
      <c r="I112" s="106" t="s">
        <v>48</v>
      </c>
      <c r="J112" s="1"/>
      <c r="K112" s="1"/>
      <c r="L112" s="1"/>
      <c r="M112" s="1"/>
      <c r="N112" s="1"/>
      <c r="O112" s="1"/>
      <c r="P112" s="1"/>
      <c r="Q112" s="4"/>
      <c r="R112" s="9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</row>
    <row r="113" ht="18.75" customHeight="1">
      <c r="A113" s="107" t="s">
        <v>30</v>
      </c>
      <c r="B113" s="108">
        <f>+E11</f>
        <v>37100.4855</v>
      </c>
      <c r="C113" s="109">
        <f>+J84</f>
        <v>34474.57569</v>
      </c>
      <c r="D113" s="109">
        <f>+J94</f>
        <v>57.2145388</v>
      </c>
      <c r="E113" s="110">
        <f>J108</f>
        <v>107.4</v>
      </c>
      <c r="F113" s="110"/>
      <c r="G113" s="110"/>
      <c r="H113" s="112">
        <f>+I11</f>
        <v>2287.904769</v>
      </c>
      <c r="I113" s="113">
        <f>+B113-C113-D113-E113-H113</f>
        <v>173.3905018</v>
      </c>
      <c r="J113" s="1"/>
      <c r="K113" s="1"/>
      <c r="L113" s="1"/>
      <c r="M113" s="1"/>
      <c r="N113" s="1"/>
      <c r="O113" s="1"/>
      <c r="P113" s="1"/>
      <c r="Q113" s="4"/>
      <c r="R113" s="9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</row>
    <row r="114" ht="19.5" customHeight="1">
      <c r="A114" s="114" t="s">
        <v>49</v>
      </c>
      <c r="B114" s="115"/>
      <c r="C114" s="116">
        <f>+C113/B113</f>
        <v>0.9292216861</v>
      </c>
      <c r="D114" s="116">
        <f>+D113/B113</f>
        <v>0.001542150676</v>
      </c>
      <c r="E114" s="116">
        <f>+E113/B113</f>
        <v>0.002894840824</v>
      </c>
      <c r="F114" s="116"/>
      <c r="G114" s="116"/>
      <c r="H114" s="118">
        <f>+H113/B113</f>
        <v>0.06166778516</v>
      </c>
      <c r="I114" s="119">
        <f>+I113/B113</f>
        <v>0.004673537274</v>
      </c>
      <c r="J114" s="1"/>
      <c r="K114" s="1"/>
      <c r="L114" s="1"/>
      <c r="M114" s="1"/>
      <c r="N114" s="1"/>
      <c r="O114" s="1"/>
      <c r="P114" s="1"/>
      <c r="Q114" s="4"/>
      <c r="R114" s="9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</row>
    <row r="115" ht="19.5" customHeight="1">
      <c r="A115" s="30"/>
      <c r="B115" s="120"/>
      <c r="C115" s="121"/>
      <c r="D115" s="121"/>
      <c r="E115" s="121"/>
      <c r="F115" s="121"/>
      <c r="G115" s="121"/>
      <c r="H115" s="123"/>
      <c r="I115" s="124"/>
      <c r="J115" s="1"/>
      <c r="K115" s="1"/>
      <c r="L115" s="1"/>
      <c r="M115" s="1"/>
      <c r="N115" s="1"/>
      <c r="O115" s="1"/>
      <c r="P115" s="1"/>
      <c r="Q115" s="4"/>
      <c r="R115" s="9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</row>
    <row r="116" ht="18.75" customHeight="1">
      <c r="A116" s="125"/>
      <c r="B116" s="126"/>
      <c r="C116" s="126"/>
      <c r="D116" s="126" t="s">
        <v>50</v>
      </c>
      <c r="E116" s="126" t="s">
        <v>30</v>
      </c>
      <c r="F116" s="126"/>
      <c r="G116" s="126"/>
      <c r="H116" s="128">
        <f>+D113+E113+H113+I113</f>
        <v>2625.90981</v>
      </c>
      <c r="I116" s="129"/>
      <c r="J116" s="1"/>
      <c r="K116" s="1"/>
      <c r="L116" s="1"/>
      <c r="M116" s="1"/>
      <c r="N116" s="1"/>
      <c r="O116" s="1"/>
      <c r="P116" s="1"/>
      <c r="Q116" s="4"/>
      <c r="R116" s="3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</row>
    <row r="117" ht="18.75" customHeight="1">
      <c r="A117" s="130"/>
      <c r="B117" s="1"/>
      <c r="C117" s="1"/>
      <c r="D117" s="1"/>
      <c r="E117" s="1" t="s">
        <v>49</v>
      </c>
      <c r="F117" s="1"/>
      <c r="G117" s="1"/>
      <c r="H117" s="123">
        <f>+H116/B113</f>
        <v>0.07077831393</v>
      </c>
      <c r="I117" s="131"/>
      <c r="J117" s="1"/>
      <c r="K117" s="1"/>
      <c r="L117" s="1"/>
      <c r="M117" s="1"/>
      <c r="N117" s="1"/>
      <c r="O117" s="1"/>
      <c r="P117" s="1"/>
      <c r="Q117" s="4"/>
      <c r="R117" s="3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</row>
    <row r="118" ht="18.75" customHeight="1">
      <c r="A118" s="130"/>
      <c r="B118" s="1"/>
      <c r="C118" s="1" t="s">
        <v>51</v>
      </c>
      <c r="D118" s="1"/>
      <c r="E118" s="1"/>
      <c r="F118" s="1"/>
      <c r="G118" s="1"/>
      <c r="H118" s="3"/>
      <c r="I118" s="131"/>
      <c r="J118" s="1"/>
      <c r="K118" s="1"/>
      <c r="L118" s="1"/>
      <c r="M118" s="1"/>
      <c r="N118" s="1"/>
      <c r="O118" s="1"/>
      <c r="P118" s="1"/>
      <c r="Q118" s="4"/>
      <c r="R118" s="3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</row>
    <row r="119" ht="18.75" customHeight="1">
      <c r="A119" s="130"/>
      <c r="B119" s="1"/>
      <c r="C119" s="1"/>
      <c r="D119" s="1" t="s">
        <v>52</v>
      </c>
      <c r="E119" s="1"/>
      <c r="F119" s="1"/>
      <c r="G119" s="1"/>
      <c r="H119" s="3">
        <f>+H118*(H116-H113)</f>
        <v>0</v>
      </c>
      <c r="I119" s="131"/>
      <c r="J119" s="1"/>
      <c r="K119" s="1"/>
      <c r="L119" s="1"/>
      <c r="M119" s="1"/>
      <c r="N119" s="1"/>
      <c r="O119" s="1"/>
      <c r="P119" s="1"/>
      <c r="Q119" s="4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</row>
    <row r="120" ht="19.5" customHeight="1">
      <c r="A120" s="132"/>
      <c r="B120" s="133"/>
      <c r="C120" s="133"/>
      <c r="D120" s="133"/>
      <c r="E120" s="133"/>
      <c r="F120" s="133"/>
      <c r="G120" s="133"/>
      <c r="H120" s="135"/>
      <c r="I120" s="136"/>
      <c r="J120" s="1"/>
      <c r="K120" s="1"/>
      <c r="L120" s="1"/>
      <c r="M120" s="1"/>
      <c r="N120" s="1"/>
      <c r="O120" s="1"/>
      <c r="P120" s="1"/>
      <c r="Q120" s="4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</row>
    <row r="121" ht="18.75" customHeight="1">
      <c r="A121" s="1"/>
      <c r="B121" s="1"/>
      <c r="C121" s="1"/>
      <c r="D121" s="1"/>
      <c r="E121" s="1"/>
      <c r="F121" s="1"/>
      <c r="G121" s="1"/>
      <c r="H121" s="3"/>
      <c r="I121" s="1"/>
      <c r="J121" s="1"/>
      <c r="K121" s="1"/>
      <c r="L121" s="1"/>
      <c r="M121" s="1"/>
      <c r="N121" s="1"/>
      <c r="O121" s="1"/>
      <c r="P121" s="1"/>
      <c r="Q121" s="4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</row>
    <row r="122" ht="18.75" customHeight="1">
      <c r="A122" s="1"/>
      <c r="B122" s="1"/>
      <c r="C122" s="1"/>
      <c r="D122" s="1"/>
      <c r="E122" s="1"/>
      <c r="F122" s="1"/>
      <c r="G122" s="1"/>
      <c r="H122" s="3"/>
      <c r="I122" s="1"/>
      <c r="J122" s="1"/>
      <c r="K122" s="1"/>
      <c r="L122" s="1"/>
      <c r="M122" s="1"/>
      <c r="N122" s="1"/>
      <c r="O122" s="1"/>
      <c r="P122" s="1"/>
      <c r="Q122" s="4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</row>
    <row r="123" ht="18.75" customHeight="1">
      <c r="A123" s="1"/>
      <c r="B123" s="1"/>
      <c r="C123" s="1"/>
      <c r="D123" s="1"/>
      <c r="E123" s="1"/>
      <c r="F123" s="1"/>
      <c r="G123" s="1"/>
      <c r="H123" s="3"/>
      <c r="I123" s="1"/>
      <c r="J123" s="1"/>
      <c r="K123" s="1"/>
      <c r="L123" s="1"/>
      <c r="M123" s="1"/>
      <c r="N123" s="1"/>
      <c r="O123" s="1"/>
      <c r="P123" s="1"/>
      <c r="Q123" s="4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</row>
    <row r="124" ht="18.0" customHeight="1">
      <c r="A124" s="137"/>
      <c r="B124" s="137"/>
      <c r="C124" s="137"/>
      <c r="D124" s="137"/>
      <c r="E124" s="137"/>
      <c r="F124" s="137"/>
      <c r="G124" s="137"/>
      <c r="H124" s="139"/>
      <c r="I124" s="137"/>
      <c r="J124" s="137"/>
      <c r="K124" s="137"/>
      <c r="L124" s="137"/>
      <c r="M124" s="137"/>
      <c r="N124" s="137"/>
      <c r="O124" s="137"/>
      <c r="P124" s="137"/>
      <c r="Q124" s="140"/>
      <c r="R124" s="137"/>
      <c r="S124" s="137"/>
      <c r="T124" s="137"/>
      <c r="U124" s="137"/>
      <c r="V124" s="137"/>
      <c r="W124" s="137"/>
      <c r="X124" s="137"/>
      <c r="Y124" s="137"/>
      <c r="Z124" s="137"/>
      <c r="AA124" s="137"/>
      <c r="AB124" s="137"/>
      <c r="AC124" s="137"/>
      <c r="AD124" s="137"/>
      <c r="AE124" s="137"/>
      <c r="AF124" s="137"/>
      <c r="AG124" s="137"/>
      <c r="AH124" s="137"/>
      <c r="AI124" s="137"/>
      <c r="AJ124" s="137"/>
      <c r="AK124" s="137"/>
      <c r="AL124" s="137"/>
      <c r="AM124" s="137"/>
      <c r="AN124" s="137"/>
      <c r="AO124" s="137"/>
      <c r="AP124" s="137"/>
      <c r="AQ124" s="137"/>
      <c r="AR124" s="137"/>
      <c r="AS124" s="137"/>
    </row>
    <row r="125" ht="18.0" customHeight="1">
      <c r="A125" s="137"/>
      <c r="B125" s="137"/>
      <c r="C125" s="137"/>
      <c r="D125" s="137"/>
      <c r="E125" s="137"/>
      <c r="F125" s="137"/>
      <c r="G125" s="137"/>
      <c r="H125" s="139"/>
      <c r="I125" s="137"/>
      <c r="J125" s="137"/>
      <c r="K125" s="137"/>
      <c r="L125" s="137"/>
      <c r="M125" s="137"/>
      <c r="N125" s="137"/>
      <c r="O125" s="137"/>
      <c r="P125" s="137"/>
      <c r="Q125" s="140"/>
      <c r="R125" s="137"/>
      <c r="S125" s="137"/>
      <c r="T125" s="137"/>
      <c r="U125" s="137"/>
      <c r="V125" s="137"/>
      <c r="W125" s="137"/>
      <c r="X125" s="137"/>
      <c r="Y125" s="137"/>
      <c r="Z125" s="137"/>
      <c r="AA125" s="137"/>
      <c r="AB125" s="137"/>
      <c r="AC125" s="137"/>
      <c r="AD125" s="137"/>
      <c r="AE125" s="137"/>
      <c r="AF125" s="137"/>
      <c r="AG125" s="137"/>
      <c r="AH125" s="137"/>
      <c r="AI125" s="137"/>
      <c r="AJ125" s="137"/>
      <c r="AK125" s="137"/>
      <c r="AL125" s="137"/>
      <c r="AM125" s="137"/>
      <c r="AN125" s="137"/>
      <c r="AO125" s="137"/>
      <c r="AP125" s="137"/>
      <c r="AQ125" s="137"/>
      <c r="AR125" s="137"/>
      <c r="AS125" s="137"/>
    </row>
    <row r="126" ht="18.0" customHeight="1">
      <c r="A126" s="137"/>
      <c r="B126" s="137"/>
      <c r="C126" s="137"/>
      <c r="D126" s="137"/>
      <c r="E126" s="137"/>
      <c r="F126" s="137"/>
      <c r="G126" s="137"/>
      <c r="H126" s="139"/>
      <c r="I126" s="137"/>
      <c r="J126" s="137"/>
      <c r="K126" s="137"/>
      <c r="L126" s="137"/>
      <c r="M126" s="137"/>
      <c r="N126" s="137"/>
      <c r="O126" s="137"/>
      <c r="P126" s="137"/>
      <c r="Q126" s="140"/>
      <c r="R126" s="137"/>
      <c r="S126" s="137"/>
      <c r="T126" s="137"/>
      <c r="U126" s="137"/>
      <c r="V126" s="137"/>
      <c r="W126" s="137"/>
      <c r="X126" s="137"/>
      <c r="Y126" s="137"/>
      <c r="Z126" s="137"/>
      <c r="AA126" s="137"/>
      <c r="AB126" s="137"/>
      <c r="AC126" s="137"/>
      <c r="AD126" s="137"/>
      <c r="AE126" s="137"/>
      <c r="AF126" s="137"/>
      <c r="AG126" s="137"/>
      <c r="AH126" s="137"/>
      <c r="AI126" s="137"/>
      <c r="AJ126" s="137"/>
      <c r="AK126" s="137"/>
      <c r="AL126" s="137"/>
      <c r="AM126" s="137"/>
      <c r="AN126" s="137"/>
      <c r="AO126" s="137"/>
      <c r="AP126" s="137"/>
      <c r="AQ126" s="137"/>
      <c r="AR126" s="137"/>
      <c r="AS126" s="137"/>
    </row>
    <row r="127" ht="18.0" customHeight="1">
      <c r="A127" s="137"/>
      <c r="B127" s="137"/>
      <c r="C127" s="137"/>
      <c r="D127" s="137"/>
      <c r="E127" s="137"/>
      <c r="F127" s="137"/>
      <c r="G127" s="137"/>
      <c r="H127" s="139"/>
      <c r="I127" s="137"/>
      <c r="J127" s="137"/>
      <c r="K127" s="137"/>
      <c r="L127" s="137"/>
      <c r="M127" s="137"/>
      <c r="N127" s="137"/>
      <c r="O127" s="137"/>
      <c r="P127" s="137"/>
      <c r="Q127" s="140"/>
      <c r="R127" s="137"/>
      <c r="S127" s="137"/>
      <c r="T127" s="137"/>
      <c r="U127" s="137"/>
      <c r="V127" s="137"/>
      <c r="W127" s="137"/>
      <c r="X127" s="137"/>
      <c r="Y127" s="137"/>
      <c r="Z127" s="137"/>
      <c r="AA127" s="137"/>
      <c r="AB127" s="137"/>
      <c r="AC127" s="137"/>
      <c r="AD127" s="137"/>
      <c r="AE127" s="137"/>
      <c r="AF127" s="137"/>
      <c r="AG127" s="137"/>
      <c r="AH127" s="137"/>
      <c r="AI127" s="137"/>
      <c r="AJ127" s="137"/>
      <c r="AK127" s="137"/>
      <c r="AL127" s="137"/>
      <c r="AM127" s="137"/>
      <c r="AN127" s="137"/>
      <c r="AO127" s="137"/>
      <c r="AP127" s="137"/>
      <c r="AQ127" s="137"/>
      <c r="AR127" s="137"/>
      <c r="AS127" s="137"/>
    </row>
    <row r="128" ht="18.0" customHeight="1">
      <c r="A128" s="137"/>
      <c r="B128" s="137"/>
      <c r="C128" s="137"/>
      <c r="D128" s="137"/>
      <c r="E128" s="137"/>
      <c r="F128" s="137"/>
      <c r="G128" s="137"/>
      <c r="H128" s="139"/>
      <c r="I128" s="137"/>
      <c r="J128" s="137"/>
      <c r="K128" s="137"/>
      <c r="L128" s="137"/>
      <c r="M128" s="137"/>
      <c r="N128" s="137"/>
      <c r="O128" s="137"/>
      <c r="P128" s="137"/>
      <c r="Q128" s="140"/>
      <c r="R128" s="137"/>
      <c r="S128" s="137"/>
      <c r="T128" s="137"/>
      <c r="U128" s="137"/>
      <c r="V128" s="137"/>
      <c r="W128" s="137"/>
      <c r="X128" s="137"/>
      <c r="Y128" s="137"/>
      <c r="Z128" s="137"/>
      <c r="AA128" s="137"/>
      <c r="AB128" s="137"/>
      <c r="AC128" s="137"/>
      <c r="AD128" s="137"/>
      <c r="AE128" s="137"/>
      <c r="AF128" s="137"/>
      <c r="AG128" s="137"/>
      <c r="AH128" s="137"/>
      <c r="AI128" s="137"/>
      <c r="AJ128" s="137"/>
      <c r="AK128" s="137"/>
      <c r="AL128" s="137"/>
      <c r="AM128" s="137"/>
      <c r="AN128" s="137"/>
      <c r="AO128" s="137"/>
      <c r="AP128" s="137"/>
      <c r="AQ128" s="137"/>
      <c r="AR128" s="137"/>
      <c r="AS128" s="137"/>
    </row>
    <row r="129" ht="18.0" customHeight="1">
      <c r="A129" s="137"/>
      <c r="B129" s="137"/>
      <c r="C129" s="137"/>
      <c r="D129" s="137"/>
      <c r="E129" s="137"/>
      <c r="F129" s="137"/>
      <c r="G129" s="137"/>
      <c r="H129" s="139"/>
      <c r="I129" s="137"/>
      <c r="J129" s="137"/>
      <c r="K129" s="137"/>
      <c r="L129" s="137"/>
      <c r="M129" s="137"/>
      <c r="N129" s="137"/>
      <c r="O129" s="137"/>
      <c r="P129" s="137"/>
      <c r="Q129" s="140"/>
      <c r="R129" s="137"/>
      <c r="S129" s="137"/>
      <c r="T129" s="137"/>
      <c r="U129" s="137"/>
      <c r="V129" s="137"/>
      <c r="W129" s="137"/>
      <c r="X129" s="137"/>
      <c r="Y129" s="137"/>
      <c r="Z129" s="137"/>
      <c r="AA129" s="137"/>
      <c r="AB129" s="137"/>
      <c r="AC129" s="137"/>
      <c r="AD129" s="137"/>
      <c r="AE129" s="137"/>
      <c r="AF129" s="137"/>
      <c r="AG129" s="137"/>
      <c r="AH129" s="137"/>
      <c r="AI129" s="137"/>
      <c r="AJ129" s="137"/>
      <c r="AK129" s="137"/>
      <c r="AL129" s="137"/>
      <c r="AM129" s="137"/>
      <c r="AN129" s="137"/>
      <c r="AO129" s="137"/>
      <c r="AP129" s="137"/>
      <c r="AQ129" s="137"/>
      <c r="AR129" s="137"/>
      <c r="AS129" s="137"/>
    </row>
    <row r="130" ht="18.0" customHeight="1">
      <c r="A130" s="137"/>
      <c r="B130" s="137"/>
      <c r="C130" s="137"/>
      <c r="D130" s="137"/>
      <c r="E130" s="137"/>
      <c r="F130" s="137"/>
      <c r="G130" s="137"/>
      <c r="H130" s="139"/>
      <c r="I130" s="137"/>
      <c r="J130" s="137"/>
      <c r="K130" s="137"/>
      <c r="L130" s="137"/>
      <c r="M130" s="137"/>
      <c r="N130" s="137"/>
      <c r="O130" s="137"/>
      <c r="P130" s="137"/>
      <c r="Q130" s="140"/>
      <c r="R130" s="137"/>
      <c r="S130" s="137"/>
      <c r="T130" s="137"/>
      <c r="U130" s="137"/>
      <c r="V130" s="137"/>
      <c r="W130" s="137"/>
      <c r="X130" s="137"/>
      <c r="Y130" s="137"/>
      <c r="Z130" s="137"/>
      <c r="AA130" s="137"/>
      <c r="AB130" s="137"/>
      <c r="AC130" s="137"/>
      <c r="AD130" s="137"/>
      <c r="AE130" s="137"/>
      <c r="AF130" s="137"/>
      <c r="AG130" s="137"/>
      <c r="AH130" s="137"/>
      <c r="AI130" s="137"/>
      <c r="AJ130" s="137"/>
      <c r="AK130" s="137"/>
      <c r="AL130" s="137"/>
      <c r="AM130" s="137"/>
      <c r="AN130" s="137"/>
      <c r="AO130" s="137"/>
      <c r="AP130" s="137"/>
      <c r="AQ130" s="137"/>
      <c r="AR130" s="137"/>
      <c r="AS130" s="137"/>
    </row>
    <row r="131" ht="18.0" customHeight="1">
      <c r="A131" s="137"/>
      <c r="B131" s="137"/>
      <c r="C131" s="137"/>
      <c r="D131" s="137"/>
      <c r="E131" s="137"/>
      <c r="F131" s="137"/>
      <c r="G131" s="137"/>
      <c r="H131" s="139"/>
      <c r="I131" s="137"/>
      <c r="J131" s="137"/>
      <c r="K131" s="137"/>
      <c r="L131" s="137"/>
      <c r="M131" s="137"/>
      <c r="N131" s="137"/>
      <c r="O131" s="137"/>
      <c r="P131" s="137"/>
      <c r="Q131" s="140"/>
      <c r="R131" s="137"/>
      <c r="S131" s="137"/>
      <c r="T131" s="137"/>
      <c r="U131" s="137"/>
      <c r="V131" s="137"/>
      <c r="W131" s="137"/>
      <c r="X131" s="137"/>
      <c r="Y131" s="137"/>
      <c r="Z131" s="137"/>
      <c r="AA131" s="137"/>
      <c r="AB131" s="137"/>
      <c r="AC131" s="137"/>
      <c r="AD131" s="137"/>
      <c r="AE131" s="137"/>
      <c r="AF131" s="137"/>
      <c r="AG131" s="137"/>
      <c r="AH131" s="137"/>
      <c r="AI131" s="137"/>
      <c r="AJ131" s="137"/>
      <c r="AK131" s="137"/>
      <c r="AL131" s="137"/>
      <c r="AM131" s="137"/>
      <c r="AN131" s="137"/>
      <c r="AO131" s="137"/>
      <c r="AP131" s="137"/>
      <c r="AQ131" s="137"/>
      <c r="AR131" s="137"/>
      <c r="AS131" s="137"/>
    </row>
    <row r="132" ht="18.0" customHeight="1">
      <c r="A132" s="137"/>
      <c r="B132" s="137"/>
      <c r="C132" s="137"/>
      <c r="D132" s="137"/>
      <c r="E132" s="137"/>
      <c r="F132" s="137"/>
      <c r="G132" s="137"/>
      <c r="H132" s="139"/>
      <c r="I132" s="137"/>
      <c r="J132" s="137"/>
      <c r="K132" s="137"/>
      <c r="L132" s="137"/>
      <c r="M132" s="137"/>
      <c r="N132" s="137"/>
      <c r="O132" s="137"/>
      <c r="P132" s="137"/>
      <c r="Q132" s="140"/>
      <c r="R132" s="137"/>
      <c r="S132" s="137"/>
      <c r="T132" s="137"/>
      <c r="U132" s="137"/>
      <c r="V132" s="137"/>
      <c r="W132" s="137"/>
      <c r="X132" s="137"/>
      <c r="Y132" s="137"/>
      <c r="Z132" s="137"/>
      <c r="AA132" s="137"/>
      <c r="AB132" s="137"/>
      <c r="AC132" s="137"/>
      <c r="AD132" s="137"/>
      <c r="AE132" s="137"/>
      <c r="AF132" s="137"/>
      <c r="AG132" s="137"/>
      <c r="AH132" s="137"/>
      <c r="AI132" s="137"/>
      <c r="AJ132" s="137"/>
      <c r="AK132" s="137"/>
      <c r="AL132" s="137"/>
      <c r="AM132" s="137"/>
      <c r="AN132" s="137"/>
      <c r="AO132" s="137"/>
      <c r="AP132" s="137"/>
      <c r="AQ132" s="137"/>
      <c r="AR132" s="137"/>
      <c r="AS132" s="137"/>
    </row>
    <row r="133" ht="18.0" customHeight="1">
      <c r="A133" s="137"/>
      <c r="B133" s="137"/>
      <c r="C133" s="137"/>
      <c r="D133" s="137"/>
      <c r="E133" s="137"/>
      <c r="F133" s="137"/>
      <c r="G133" s="137"/>
      <c r="H133" s="139"/>
      <c r="I133" s="137"/>
      <c r="J133" s="137"/>
      <c r="K133" s="137"/>
      <c r="L133" s="137"/>
      <c r="M133" s="137"/>
      <c r="N133" s="137"/>
      <c r="O133" s="137"/>
      <c r="P133" s="137"/>
      <c r="Q133" s="140"/>
      <c r="R133" s="137"/>
      <c r="S133" s="137"/>
      <c r="T133" s="137"/>
      <c r="U133" s="137"/>
      <c r="V133" s="137"/>
      <c r="W133" s="137"/>
      <c r="X133" s="137"/>
      <c r="Y133" s="137"/>
      <c r="Z133" s="137"/>
      <c r="AA133" s="137"/>
      <c r="AB133" s="137"/>
      <c r="AC133" s="137"/>
      <c r="AD133" s="137"/>
      <c r="AE133" s="137"/>
      <c r="AF133" s="137"/>
      <c r="AG133" s="137"/>
      <c r="AH133" s="137"/>
      <c r="AI133" s="137"/>
      <c r="AJ133" s="137"/>
      <c r="AK133" s="137"/>
      <c r="AL133" s="137"/>
      <c r="AM133" s="137"/>
      <c r="AN133" s="137"/>
      <c r="AO133" s="137"/>
      <c r="AP133" s="137"/>
      <c r="AQ133" s="137"/>
      <c r="AR133" s="137"/>
      <c r="AS133" s="137"/>
    </row>
    <row r="134" ht="18.0" customHeight="1">
      <c r="A134" s="137"/>
      <c r="B134" s="137"/>
      <c r="C134" s="137"/>
      <c r="D134" s="137"/>
      <c r="E134" s="137"/>
      <c r="F134" s="137"/>
      <c r="G134" s="137"/>
      <c r="H134" s="139"/>
      <c r="I134" s="137"/>
      <c r="J134" s="137"/>
      <c r="K134" s="137"/>
      <c r="L134" s="137"/>
      <c r="M134" s="137"/>
      <c r="N134" s="137"/>
      <c r="O134" s="137"/>
      <c r="P134" s="137"/>
      <c r="Q134" s="140"/>
      <c r="R134" s="137"/>
      <c r="S134" s="137"/>
      <c r="T134" s="137"/>
      <c r="U134" s="137"/>
      <c r="V134" s="137"/>
      <c r="W134" s="137"/>
      <c r="X134" s="137"/>
      <c r="Y134" s="137"/>
      <c r="Z134" s="137"/>
      <c r="AA134" s="137"/>
      <c r="AB134" s="137"/>
      <c r="AC134" s="137"/>
      <c r="AD134" s="137"/>
      <c r="AE134" s="137"/>
      <c r="AF134" s="137"/>
      <c r="AG134" s="137"/>
      <c r="AH134" s="137"/>
      <c r="AI134" s="137"/>
      <c r="AJ134" s="137"/>
      <c r="AK134" s="137"/>
      <c r="AL134" s="137"/>
      <c r="AM134" s="137"/>
      <c r="AN134" s="137"/>
      <c r="AO134" s="137"/>
      <c r="AP134" s="137"/>
      <c r="AQ134" s="137"/>
      <c r="AR134" s="137"/>
      <c r="AS134" s="137"/>
    </row>
    <row r="135" ht="18.0" customHeight="1">
      <c r="A135" s="137"/>
      <c r="B135" s="137"/>
      <c r="C135" s="137"/>
      <c r="D135" s="137"/>
      <c r="E135" s="137"/>
      <c r="F135" s="137"/>
      <c r="G135" s="137"/>
      <c r="H135" s="139"/>
      <c r="I135" s="137"/>
      <c r="J135" s="137"/>
      <c r="K135" s="137"/>
      <c r="L135" s="137"/>
      <c r="M135" s="137"/>
      <c r="N135" s="137"/>
      <c r="O135" s="137"/>
      <c r="P135" s="137"/>
      <c r="Q135" s="140"/>
      <c r="R135" s="137"/>
      <c r="S135" s="137"/>
      <c r="T135" s="137"/>
      <c r="U135" s="137"/>
      <c r="V135" s="137"/>
      <c r="W135" s="137"/>
      <c r="X135" s="137"/>
      <c r="Y135" s="137"/>
      <c r="Z135" s="137"/>
      <c r="AA135" s="137"/>
      <c r="AB135" s="137"/>
      <c r="AC135" s="137"/>
      <c r="AD135" s="137"/>
      <c r="AE135" s="137"/>
      <c r="AF135" s="137"/>
      <c r="AG135" s="137"/>
      <c r="AH135" s="137"/>
      <c r="AI135" s="137"/>
      <c r="AJ135" s="137"/>
      <c r="AK135" s="137"/>
      <c r="AL135" s="137"/>
      <c r="AM135" s="137"/>
      <c r="AN135" s="137"/>
      <c r="AO135" s="137"/>
      <c r="AP135" s="137"/>
      <c r="AQ135" s="137"/>
      <c r="AR135" s="137"/>
      <c r="AS135" s="137"/>
    </row>
    <row r="136" ht="18.0" customHeight="1">
      <c r="A136" s="137"/>
      <c r="B136" s="137"/>
      <c r="C136" s="137"/>
      <c r="D136" s="137"/>
      <c r="E136" s="137"/>
      <c r="F136" s="137"/>
      <c r="G136" s="137"/>
      <c r="H136" s="139"/>
      <c r="I136" s="137"/>
      <c r="J136" s="137"/>
      <c r="K136" s="137"/>
      <c r="L136" s="137"/>
      <c r="M136" s="137"/>
      <c r="N136" s="137"/>
      <c r="O136" s="137"/>
      <c r="P136" s="137"/>
      <c r="Q136" s="140"/>
      <c r="R136" s="137"/>
      <c r="S136" s="137"/>
      <c r="T136" s="137"/>
      <c r="U136" s="137"/>
      <c r="V136" s="137"/>
      <c r="W136" s="137"/>
      <c r="X136" s="137"/>
      <c r="Y136" s="137"/>
      <c r="Z136" s="137"/>
      <c r="AA136" s="137"/>
      <c r="AB136" s="137"/>
      <c r="AC136" s="137"/>
      <c r="AD136" s="137"/>
      <c r="AE136" s="137"/>
      <c r="AF136" s="137"/>
      <c r="AG136" s="137"/>
      <c r="AH136" s="137"/>
      <c r="AI136" s="137"/>
      <c r="AJ136" s="137"/>
      <c r="AK136" s="137"/>
      <c r="AL136" s="137"/>
      <c r="AM136" s="137"/>
      <c r="AN136" s="137"/>
      <c r="AO136" s="137"/>
      <c r="AP136" s="137"/>
      <c r="AQ136" s="137"/>
      <c r="AR136" s="137"/>
      <c r="AS136" s="137"/>
    </row>
    <row r="137" ht="18.0" customHeight="1">
      <c r="A137" s="137"/>
      <c r="B137" s="137"/>
      <c r="C137" s="137"/>
      <c r="D137" s="137"/>
      <c r="E137" s="137"/>
      <c r="F137" s="137"/>
      <c r="G137" s="137"/>
      <c r="H137" s="139"/>
      <c r="I137" s="137"/>
      <c r="J137" s="137"/>
      <c r="K137" s="137"/>
      <c r="L137" s="137"/>
      <c r="M137" s="137"/>
      <c r="N137" s="137"/>
      <c r="O137" s="137"/>
      <c r="P137" s="137"/>
      <c r="Q137" s="140"/>
      <c r="R137" s="137"/>
      <c r="S137" s="137"/>
      <c r="T137" s="137"/>
      <c r="U137" s="137"/>
      <c r="V137" s="137"/>
      <c r="W137" s="137"/>
      <c r="X137" s="137"/>
      <c r="Y137" s="137"/>
      <c r="Z137" s="137"/>
      <c r="AA137" s="137"/>
      <c r="AB137" s="137"/>
      <c r="AC137" s="137"/>
      <c r="AD137" s="137"/>
      <c r="AE137" s="137"/>
      <c r="AF137" s="137"/>
      <c r="AG137" s="137"/>
      <c r="AH137" s="137"/>
      <c r="AI137" s="137"/>
      <c r="AJ137" s="137"/>
      <c r="AK137" s="137"/>
      <c r="AL137" s="137"/>
      <c r="AM137" s="137"/>
      <c r="AN137" s="137"/>
      <c r="AO137" s="137"/>
      <c r="AP137" s="137"/>
      <c r="AQ137" s="137"/>
      <c r="AR137" s="137"/>
      <c r="AS137" s="137"/>
    </row>
    <row r="138" ht="18.0" customHeight="1">
      <c r="A138" s="137"/>
      <c r="B138" s="137"/>
      <c r="C138" s="137"/>
      <c r="D138" s="137"/>
      <c r="E138" s="137"/>
      <c r="F138" s="137"/>
      <c r="G138" s="137"/>
      <c r="H138" s="139"/>
      <c r="I138" s="137"/>
      <c r="J138" s="137"/>
      <c r="K138" s="137"/>
      <c r="L138" s="137"/>
      <c r="M138" s="137"/>
      <c r="N138" s="137"/>
      <c r="O138" s="137"/>
      <c r="P138" s="137"/>
      <c r="Q138" s="140"/>
      <c r="R138" s="137"/>
      <c r="S138" s="137"/>
      <c r="T138" s="137"/>
      <c r="U138" s="137"/>
      <c r="V138" s="137"/>
      <c r="W138" s="137"/>
      <c r="X138" s="137"/>
      <c r="Y138" s="137"/>
      <c r="Z138" s="137"/>
      <c r="AA138" s="137"/>
      <c r="AB138" s="137"/>
      <c r="AC138" s="137"/>
      <c r="AD138" s="137"/>
      <c r="AE138" s="137"/>
      <c r="AF138" s="137"/>
      <c r="AG138" s="137"/>
      <c r="AH138" s="137"/>
      <c r="AI138" s="137"/>
      <c r="AJ138" s="137"/>
      <c r="AK138" s="137"/>
      <c r="AL138" s="137"/>
      <c r="AM138" s="137"/>
      <c r="AN138" s="137"/>
      <c r="AO138" s="137"/>
      <c r="AP138" s="137"/>
      <c r="AQ138" s="137"/>
      <c r="AR138" s="137"/>
      <c r="AS138" s="137"/>
    </row>
    <row r="139" ht="18.0" customHeight="1">
      <c r="A139" s="137"/>
      <c r="B139" s="137"/>
      <c r="C139" s="137"/>
      <c r="D139" s="137"/>
      <c r="E139" s="137"/>
      <c r="F139" s="137"/>
      <c r="G139" s="137"/>
      <c r="H139" s="139"/>
      <c r="I139" s="137"/>
      <c r="J139" s="137"/>
      <c r="K139" s="137"/>
      <c r="L139" s="137"/>
      <c r="M139" s="137"/>
      <c r="N139" s="137"/>
      <c r="O139" s="137"/>
      <c r="P139" s="137"/>
      <c r="Q139" s="140"/>
      <c r="R139" s="137"/>
      <c r="S139" s="137"/>
      <c r="T139" s="137"/>
      <c r="U139" s="137"/>
      <c r="V139" s="137"/>
      <c r="W139" s="137"/>
      <c r="X139" s="137"/>
      <c r="Y139" s="137"/>
      <c r="Z139" s="137"/>
      <c r="AA139" s="137"/>
      <c r="AB139" s="137"/>
      <c r="AC139" s="137"/>
      <c r="AD139" s="137"/>
      <c r="AE139" s="137"/>
      <c r="AF139" s="137"/>
      <c r="AG139" s="137"/>
      <c r="AH139" s="137"/>
      <c r="AI139" s="137"/>
      <c r="AJ139" s="137"/>
      <c r="AK139" s="137"/>
      <c r="AL139" s="137"/>
      <c r="AM139" s="137"/>
      <c r="AN139" s="137"/>
      <c r="AO139" s="137"/>
      <c r="AP139" s="137"/>
      <c r="AQ139" s="137"/>
      <c r="AR139" s="137"/>
      <c r="AS139" s="137"/>
    </row>
    <row r="140" ht="18.0" customHeight="1">
      <c r="A140" s="137"/>
      <c r="B140" s="137"/>
      <c r="C140" s="137"/>
      <c r="D140" s="137"/>
      <c r="E140" s="137"/>
      <c r="F140" s="137"/>
      <c r="G140" s="137"/>
      <c r="H140" s="139"/>
      <c r="I140" s="137"/>
      <c r="J140" s="137"/>
      <c r="K140" s="137"/>
      <c r="L140" s="137"/>
      <c r="M140" s="137"/>
      <c r="N140" s="137"/>
      <c r="O140" s="137"/>
      <c r="P140" s="137"/>
      <c r="Q140" s="140"/>
      <c r="R140" s="137"/>
      <c r="S140" s="137"/>
      <c r="T140" s="137"/>
      <c r="U140" s="137"/>
      <c r="V140" s="137"/>
      <c r="W140" s="137"/>
      <c r="X140" s="137"/>
      <c r="Y140" s="137"/>
      <c r="Z140" s="137"/>
      <c r="AA140" s="137"/>
      <c r="AB140" s="137"/>
      <c r="AC140" s="137"/>
      <c r="AD140" s="137"/>
      <c r="AE140" s="137"/>
      <c r="AF140" s="137"/>
      <c r="AG140" s="137"/>
      <c r="AH140" s="137"/>
      <c r="AI140" s="137"/>
      <c r="AJ140" s="137"/>
      <c r="AK140" s="137"/>
      <c r="AL140" s="137"/>
      <c r="AM140" s="137"/>
      <c r="AN140" s="137"/>
      <c r="AO140" s="137"/>
      <c r="AP140" s="137"/>
      <c r="AQ140" s="137"/>
      <c r="AR140" s="137"/>
      <c r="AS140" s="137"/>
    </row>
    <row r="141" ht="18.0" customHeight="1">
      <c r="A141" s="137"/>
      <c r="B141" s="137"/>
      <c r="C141" s="137"/>
      <c r="D141" s="137"/>
      <c r="E141" s="137"/>
      <c r="F141" s="137"/>
      <c r="G141" s="137"/>
      <c r="H141" s="139"/>
      <c r="I141" s="137"/>
      <c r="J141" s="137"/>
      <c r="K141" s="137"/>
      <c r="L141" s="137"/>
      <c r="M141" s="137"/>
      <c r="N141" s="137"/>
      <c r="O141" s="137"/>
      <c r="P141" s="137"/>
      <c r="Q141" s="140"/>
      <c r="R141" s="137"/>
      <c r="S141" s="137"/>
      <c r="T141" s="137"/>
      <c r="U141" s="137"/>
      <c r="V141" s="137"/>
      <c r="W141" s="137"/>
      <c r="X141" s="137"/>
      <c r="Y141" s="137"/>
      <c r="Z141" s="137"/>
      <c r="AA141" s="137"/>
      <c r="AB141" s="137"/>
      <c r="AC141" s="137"/>
      <c r="AD141" s="137"/>
      <c r="AE141" s="137"/>
      <c r="AF141" s="137"/>
      <c r="AG141" s="137"/>
      <c r="AH141" s="137"/>
      <c r="AI141" s="137"/>
      <c r="AJ141" s="137"/>
      <c r="AK141" s="137"/>
      <c r="AL141" s="137"/>
      <c r="AM141" s="137"/>
      <c r="AN141" s="137"/>
      <c r="AO141" s="137"/>
      <c r="AP141" s="137"/>
      <c r="AQ141" s="137"/>
      <c r="AR141" s="137"/>
      <c r="AS141" s="137"/>
    </row>
    <row r="142" ht="18.0" customHeight="1">
      <c r="A142" s="137"/>
      <c r="B142" s="137"/>
      <c r="C142" s="137"/>
      <c r="D142" s="137"/>
      <c r="E142" s="137"/>
      <c r="F142" s="137"/>
      <c r="G142" s="137"/>
      <c r="H142" s="139"/>
      <c r="I142" s="137"/>
      <c r="J142" s="137"/>
      <c r="K142" s="137"/>
      <c r="L142" s="137"/>
      <c r="M142" s="137"/>
      <c r="N142" s="137"/>
      <c r="O142" s="137"/>
      <c r="P142" s="137"/>
      <c r="Q142" s="140"/>
      <c r="R142" s="137"/>
      <c r="S142" s="137"/>
      <c r="T142" s="137"/>
      <c r="U142" s="137"/>
      <c r="V142" s="137"/>
      <c r="W142" s="137"/>
      <c r="X142" s="137"/>
      <c r="Y142" s="137"/>
      <c r="Z142" s="137"/>
      <c r="AA142" s="137"/>
      <c r="AB142" s="137"/>
      <c r="AC142" s="137"/>
      <c r="AD142" s="137"/>
      <c r="AE142" s="137"/>
      <c r="AF142" s="137"/>
      <c r="AG142" s="137"/>
      <c r="AH142" s="137"/>
      <c r="AI142" s="137"/>
      <c r="AJ142" s="137"/>
      <c r="AK142" s="137"/>
      <c r="AL142" s="137"/>
      <c r="AM142" s="137"/>
      <c r="AN142" s="137"/>
      <c r="AO142" s="137"/>
      <c r="AP142" s="137"/>
      <c r="AQ142" s="137"/>
      <c r="AR142" s="137"/>
      <c r="AS142" s="137"/>
    </row>
    <row r="143" ht="18.0" customHeight="1">
      <c r="A143" s="137"/>
      <c r="B143" s="137"/>
      <c r="C143" s="137"/>
      <c r="D143" s="137"/>
      <c r="E143" s="137"/>
      <c r="F143" s="137"/>
      <c r="G143" s="137"/>
      <c r="H143" s="139"/>
      <c r="I143" s="137"/>
      <c r="J143" s="137"/>
      <c r="K143" s="137"/>
      <c r="L143" s="137"/>
      <c r="M143" s="137"/>
      <c r="N143" s="137"/>
      <c r="O143" s="137"/>
      <c r="P143" s="137"/>
      <c r="Q143" s="140"/>
      <c r="R143" s="137"/>
      <c r="S143" s="137"/>
      <c r="T143" s="137"/>
      <c r="U143" s="137"/>
      <c r="V143" s="137"/>
      <c r="W143" s="137"/>
      <c r="X143" s="137"/>
      <c r="Y143" s="137"/>
      <c r="Z143" s="137"/>
      <c r="AA143" s="137"/>
      <c r="AB143" s="137"/>
      <c r="AC143" s="137"/>
      <c r="AD143" s="137"/>
      <c r="AE143" s="137"/>
      <c r="AF143" s="137"/>
      <c r="AG143" s="137"/>
      <c r="AH143" s="137"/>
      <c r="AI143" s="137"/>
      <c r="AJ143" s="137"/>
      <c r="AK143" s="137"/>
      <c r="AL143" s="137"/>
      <c r="AM143" s="137"/>
      <c r="AN143" s="137"/>
      <c r="AO143" s="137"/>
      <c r="AP143" s="137"/>
      <c r="AQ143" s="137"/>
      <c r="AR143" s="137"/>
      <c r="AS143" s="137"/>
    </row>
    <row r="144" ht="18.0" customHeight="1">
      <c r="A144" s="137"/>
      <c r="B144" s="137"/>
      <c r="C144" s="137"/>
      <c r="D144" s="137"/>
      <c r="E144" s="137"/>
      <c r="F144" s="137"/>
      <c r="G144" s="137"/>
      <c r="H144" s="139"/>
      <c r="I144" s="137"/>
      <c r="J144" s="137"/>
      <c r="K144" s="137"/>
      <c r="L144" s="137"/>
      <c r="M144" s="137"/>
      <c r="N144" s="137"/>
      <c r="O144" s="137"/>
      <c r="P144" s="137"/>
      <c r="Q144" s="140"/>
      <c r="R144" s="137"/>
      <c r="S144" s="137"/>
      <c r="T144" s="137"/>
      <c r="U144" s="137"/>
      <c r="V144" s="137"/>
      <c r="W144" s="137"/>
      <c r="X144" s="137"/>
      <c r="Y144" s="137"/>
      <c r="Z144" s="137"/>
      <c r="AA144" s="137"/>
      <c r="AB144" s="137"/>
      <c r="AC144" s="137"/>
      <c r="AD144" s="137"/>
      <c r="AE144" s="137"/>
      <c r="AF144" s="137"/>
      <c r="AG144" s="137"/>
      <c r="AH144" s="137"/>
      <c r="AI144" s="137"/>
      <c r="AJ144" s="137"/>
      <c r="AK144" s="137"/>
      <c r="AL144" s="137"/>
      <c r="AM144" s="137"/>
      <c r="AN144" s="137"/>
      <c r="AO144" s="137"/>
      <c r="AP144" s="137"/>
      <c r="AQ144" s="137"/>
      <c r="AR144" s="137"/>
      <c r="AS144" s="137"/>
    </row>
    <row r="145" ht="18.0" customHeight="1">
      <c r="A145" s="137"/>
      <c r="B145" s="137"/>
      <c r="C145" s="137"/>
      <c r="D145" s="137"/>
      <c r="E145" s="137"/>
      <c r="F145" s="137"/>
      <c r="G145" s="137"/>
      <c r="H145" s="139"/>
      <c r="I145" s="137"/>
      <c r="J145" s="137"/>
      <c r="K145" s="137"/>
      <c r="L145" s="137"/>
      <c r="M145" s="137"/>
      <c r="N145" s="137"/>
      <c r="O145" s="137"/>
      <c r="P145" s="137"/>
      <c r="Q145" s="140"/>
      <c r="R145" s="137"/>
      <c r="S145" s="137"/>
      <c r="T145" s="137"/>
      <c r="U145" s="137"/>
      <c r="V145" s="137"/>
      <c r="W145" s="137"/>
      <c r="X145" s="137"/>
      <c r="Y145" s="137"/>
      <c r="Z145" s="137"/>
      <c r="AA145" s="137"/>
      <c r="AB145" s="137"/>
      <c r="AC145" s="137"/>
      <c r="AD145" s="137"/>
      <c r="AE145" s="137"/>
      <c r="AF145" s="137"/>
      <c r="AG145" s="137"/>
      <c r="AH145" s="137"/>
      <c r="AI145" s="137"/>
      <c r="AJ145" s="137"/>
      <c r="AK145" s="137"/>
      <c r="AL145" s="137"/>
      <c r="AM145" s="137"/>
      <c r="AN145" s="137"/>
      <c r="AO145" s="137"/>
      <c r="AP145" s="137"/>
      <c r="AQ145" s="137"/>
      <c r="AR145" s="137"/>
      <c r="AS145" s="137"/>
    </row>
    <row r="146" ht="18.0" customHeight="1">
      <c r="A146" s="137"/>
      <c r="B146" s="137"/>
      <c r="C146" s="137"/>
      <c r="D146" s="137"/>
      <c r="E146" s="137"/>
      <c r="F146" s="137"/>
      <c r="G146" s="137"/>
      <c r="H146" s="139"/>
      <c r="I146" s="137"/>
      <c r="J146" s="137"/>
      <c r="K146" s="137"/>
      <c r="L146" s="137"/>
      <c r="M146" s="137"/>
      <c r="N146" s="137"/>
      <c r="O146" s="137"/>
      <c r="P146" s="137"/>
      <c r="Q146" s="140"/>
      <c r="R146" s="137"/>
      <c r="S146" s="137"/>
      <c r="T146" s="137"/>
      <c r="U146" s="137"/>
      <c r="V146" s="137"/>
      <c r="W146" s="137"/>
      <c r="X146" s="137"/>
      <c r="Y146" s="137"/>
      <c r="Z146" s="137"/>
      <c r="AA146" s="137"/>
      <c r="AB146" s="137"/>
      <c r="AC146" s="137"/>
      <c r="AD146" s="137"/>
      <c r="AE146" s="137"/>
      <c r="AF146" s="137"/>
      <c r="AG146" s="137"/>
      <c r="AH146" s="137"/>
      <c r="AI146" s="137"/>
      <c r="AJ146" s="137"/>
      <c r="AK146" s="137"/>
      <c r="AL146" s="137"/>
      <c r="AM146" s="137"/>
      <c r="AN146" s="137"/>
      <c r="AO146" s="137"/>
      <c r="AP146" s="137"/>
      <c r="AQ146" s="137"/>
      <c r="AR146" s="137"/>
      <c r="AS146" s="137"/>
    </row>
    <row r="147" ht="18.0" customHeight="1">
      <c r="A147" s="137"/>
      <c r="B147" s="137"/>
      <c r="C147" s="137"/>
      <c r="D147" s="137"/>
      <c r="E147" s="137"/>
      <c r="F147" s="137"/>
      <c r="G147" s="137"/>
      <c r="H147" s="139"/>
      <c r="I147" s="137"/>
      <c r="J147" s="137"/>
      <c r="K147" s="137"/>
      <c r="L147" s="137"/>
      <c r="M147" s="137"/>
      <c r="N147" s="137"/>
      <c r="O147" s="137"/>
      <c r="P147" s="137"/>
      <c r="Q147" s="140"/>
      <c r="R147" s="137"/>
      <c r="S147" s="137"/>
      <c r="T147" s="137"/>
      <c r="U147" s="137"/>
      <c r="V147" s="137"/>
      <c r="W147" s="137"/>
      <c r="X147" s="137"/>
      <c r="Y147" s="137"/>
      <c r="Z147" s="137"/>
      <c r="AA147" s="137"/>
      <c r="AB147" s="137"/>
      <c r="AC147" s="137"/>
      <c r="AD147" s="137"/>
      <c r="AE147" s="137"/>
      <c r="AF147" s="137"/>
      <c r="AG147" s="137"/>
      <c r="AH147" s="137"/>
      <c r="AI147" s="137"/>
      <c r="AJ147" s="137"/>
      <c r="AK147" s="137"/>
      <c r="AL147" s="137"/>
      <c r="AM147" s="137"/>
      <c r="AN147" s="137"/>
      <c r="AO147" s="137"/>
      <c r="AP147" s="137"/>
      <c r="AQ147" s="137"/>
      <c r="AR147" s="137"/>
      <c r="AS147" s="137"/>
    </row>
    <row r="148" ht="18.0" customHeight="1">
      <c r="A148" s="137"/>
      <c r="B148" s="137"/>
      <c r="C148" s="137"/>
      <c r="D148" s="137"/>
      <c r="E148" s="137"/>
      <c r="F148" s="137"/>
      <c r="G148" s="137"/>
      <c r="H148" s="139"/>
      <c r="I148" s="137"/>
      <c r="J148" s="137"/>
      <c r="K148" s="137"/>
      <c r="L148" s="137"/>
      <c r="M148" s="137"/>
      <c r="N148" s="137"/>
      <c r="O148" s="137"/>
      <c r="P148" s="137"/>
      <c r="Q148" s="140"/>
      <c r="R148" s="137"/>
      <c r="S148" s="137"/>
      <c r="T148" s="137"/>
      <c r="U148" s="137"/>
      <c r="V148" s="137"/>
      <c r="W148" s="137"/>
      <c r="X148" s="137"/>
      <c r="Y148" s="137"/>
      <c r="Z148" s="137"/>
      <c r="AA148" s="137"/>
      <c r="AB148" s="137"/>
      <c r="AC148" s="137"/>
      <c r="AD148" s="137"/>
      <c r="AE148" s="137"/>
      <c r="AF148" s="137"/>
      <c r="AG148" s="137"/>
      <c r="AH148" s="137"/>
      <c r="AI148" s="137"/>
      <c r="AJ148" s="137"/>
      <c r="AK148" s="137"/>
      <c r="AL148" s="137"/>
      <c r="AM148" s="137"/>
      <c r="AN148" s="137"/>
      <c r="AO148" s="137"/>
      <c r="AP148" s="137"/>
      <c r="AQ148" s="137"/>
      <c r="AR148" s="137"/>
      <c r="AS148" s="137"/>
    </row>
    <row r="149" ht="18.0" customHeight="1">
      <c r="A149" s="137"/>
      <c r="B149" s="137"/>
      <c r="C149" s="137"/>
      <c r="D149" s="137"/>
      <c r="E149" s="137"/>
      <c r="F149" s="137"/>
      <c r="G149" s="137"/>
      <c r="H149" s="139"/>
      <c r="I149" s="137"/>
      <c r="J149" s="137"/>
      <c r="K149" s="137"/>
      <c r="L149" s="137"/>
      <c r="M149" s="137"/>
      <c r="N149" s="137"/>
      <c r="O149" s="137"/>
      <c r="P149" s="137"/>
      <c r="Q149" s="140"/>
      <c r="R149" s="137"/>
      <c r="S149" s="137"/>
      <c r="T149" s="137"/>
      <c r="U149" s="137"/>
      <c r="V149" s="137"/>
      <c r="W149" s="137"/>
      <c r="X149" s="137"/>
      <c r="Y149" s="137"/>
      <c r="Z149" s="137"/>
      <c r="AA149" s="137"/>
      <c r="AB149" s="137"/>
      <c r="AC149" s="137"/>
      <c r="AD149" s="137"/>
      <c r="AE149" s="137"/>
      <c r="AF149" s="137"/>
      <c r="AG149" s="137"/>
      <c r="AH149" s="137"/>
      <c r="AI149" s="137"/>
      <c r="AJ149" s="137"/>
      <c r="AK149" s="137"/>
      <c r="AL149" s="137"/>
      <c r="AM149" s="137"/>
      <c r="AN149" s="137"/>
      <c r="AO149" s="137"/>
      <c r="AP149" s="137"/>
      <c r="AQ149" s="137"/>
      <c r="AR149" s="137"/>
      <c r="AS149" s="137"/>
    </row>
    <row r="150" ht="18.0" customHeight="1">
      <c r="A150" s="137"/>
      <c r="B150" s="137"/>
      <c r="C150" s="137"/>
      <c r="D150" s="137"/>
      <c r="E150" s="137"/>
      <c r="F150" s="137"/>
      <c r="G150" s="137"/>
      <c r="H150" s="139"/>
      <c r="I150" s="137"/>
      <c r="J150" s="137"/>
      <c r="K150" s="137"/>
      <c r="L150" s="137"/>
      <c r="M150" s="137"/>
      <c r="N150" s="137"/>
      <c r="O150" s="137"/>
      <c r="P150" s="137"/>
      <c r="Q150" s="140"/>
      <c r="R150" s="137"/>
      <c r="S150" s="137"/>
      <c r="T150" s="137"/>
      <c r="U150" s="137"/>
      <c r="V150" s="137"/>
      <c r="W150" s="137"/>
      <c r="X150" s="137"/>
      <c r="Y150" s="137"/>
      <c r="Z150" s="137"/>
      <c r="AA150" s="137"/>
      <c r="AB150" s="137"/>
      <c r="AC150" s="137"/>
      <c r="AD150" s="137"/>
      <c r="AE150" s="137"/>
      <c r="AF150" s="137"/>
      <c r="AG150" s="137"/>
      <c r="AH150" s="137"/>
      <c r="AI150" s="137"/>
      <c r="AJ150" s="137"/>
      <c r="AK150" s="137"/>
      <c r="AL150" s="137"/>
      <c r="AM150" s="137"/>
      <c r="AN150" s="137"/>
      <c r="AO150" s="137"/>
      <c r="AP150" s="137"/>
      <c r="AQ150" s="137"/>
      <c r="AR150" s="137"/>
      <c r="AS150" s="137"/>
    </row>
    <row r="151" ht="18.0" customHeight="1">
      <c r="A151" s="137"/>
      <c r="B151" s="137"/>
      <c r="C151" s="137"/>
      <c r="D151" s="137"/>
      <c r="E151" s="137"/>
      <c r="F151" s="137"/>
      <c r="G151" s="137"/>
      <c r="H151" s="139"/>
      <c r="I151" s="137"/>
      <c r="J151" s="137"/>
      <c r="K151" s="137"/>
      <c r="L151" s="137"/>
      <c r="M151" s="137"/>
      <c r="N151" s="137"/>
      <c r="O151" s="137"/>
      <c r="P151" s="137"/>
      <c r="Q151" s="140"/>
      <c r="R151" s="137"/>
      <c r="S151" s="137"/>
      <c r="T151" s="137"/>
      <c r="U151" s="137"/>
      <c r="V151" s="137"/>
      <c r="W151" s="137"/>
      <c r="X151" s="137"/>
      <c r="Y151" s="137"/>
      <c r="Z151" s="137"/>
      <c r="AA151" s="137"/>
      <c r="AB151" s="137"/>
      <c r="AC151" s="137"/>
      <c r="AD151" s="137"/>
      <c r="AE151" s="137"/>
      <c r="AF151" s="137"/>
      <c r="AG151" s="137"/>
      <c r="AH151" s="137"/>
      <c r="AI151" s="137"/>
      <c r="AJ151" s="137"/>
      <c r="AK151" s="137"/>
      <c r="AL151" s="137"/>
      <c r="AM151" s="137"/>
      <c r="AN151" s="137"/>
      <c r="AO151" s="137"/>
      <c r="AP151" s="137"/>
      <c r="AQ151" s="137"/>
      <c r="AR151" s="137"/>
      <c r="AS151" s="137"/>
    </row>
    <row r="152" ht="18.0" customHeight="1">
      <c r="A152" s="137"/>
      <c r="B152" s="137"/>
      <c r="C152" s="137"/>
      <c r="D152" s="137"/>
      <c r="E152" s="137"/>
      <c r="F152" s="137"/>
      <c r="G152" s="137"/>
      <c r="H152" s="139"/>
      <c r="I152" s="137"/>
      <c r="J152" s="137"/>
      <c r="K152" s="137"/>
      <c r="L152" s="137"/>
      <c r="M152" s="137"/>
      <c r="N152" s="137"/>
      <c r="O152" s="137"/>
      <c r="P152" s="137"/>
      <c r="Q152" s="140"/>
      <c r="R152" s="137"/>
      <c r="S152" s="137"/>
      <c r="T152" s="137"/>
      <c r="U152" s="137"/>
      <c r="V152" s="137"/>
      <c r="W152" s="137"/>
      <c r="X152" s="137"/>
      <c r="Y152" s="137"/>
      <c r="Z152" s="137"/>
      <c r="AA152" s="137"/>
      <c r="AB152" s="137"/>
      <c r="AC152" s="137"/>
      <c r="AD152" s="137"/>
      <c r="AE152" s="137"/>
      <c r="AF152" s="137"/>
      <c r="AG152" s="137"/>
      <c r="AH152" s="137"/>
      <c r="AI152" s="137"/>
      <c r="AJ152" s="137"/>
      <c r="AK152" s="137"/>
      <c r="AL152" s="137"/>
      <c r="AM152" s="137"/>
      <c r="AN152" s="137"/>
      <c r="AO152" s="137"/>
      <c r="AP152" s="137"/>
      <c r="AQ152" s="137"/>
      <c r="AR152" s="137"/>
      <c r="AS152" s="137"/>
    </row>
    <row r="153" ht="18.0" customHeight="1">
      <c r="A153" s="137"/>
      <c r="B153" s="137"/>
      <c r="C153" s="137"/>
      <c r="D153" s="137"/>
      <c r="E153" s="137"/>
      <c r="F153" s="137"/>
      <c r="G153" s="137"/>
      <c r="H153" s="139"/>
      <c r="I153" s="137"/>
      <c r="J153" s="137"/>
      <c r="K153" s="137"/>
      <c r="L153" s="137"/>
      <c r="M153" s="137"/>
      <c r="N153" s="137"/>
      <c r="O153" s="137"/>
      <c r="P153" s="137"/>
      <c r="Q153" s="140"/>
      <c r="R153" s="137"/>
      <c r="S153" s="137"/>
      <c r="T153" s="137"/>
      <c r="U153" s="137"/>
      <c r="V153" s="137"/>
      <c r="W153" s="137"/>
      <c r="X153" s="137"/>
      <c r="Y153" s="137"/>
      <c r="Z153" s="137"/>
      <c r="AA153" s="137"/>
      <c r="AB153" s="137"/>
      <c r="AC153" s="137"/>
      <c r="AD153" s="137"/>
      <c r="AE153" s="137"/>
      <c r="AF153" s="137"/>
      <c r="AG153" s="137"/>
      <c r="AH153" s="137"/>
      <c r="AI153" s="137"/>
      <c r="AJ153" s="137"/>
      <c r="AK153" s="137"/>
      <c r="AL153" s="137"/>
      <c r="AM153" s="137"/>
      <c r="AN153" s="137"/>
      <c r="AO153" s="137"/>
      <c r="AP153" s="137"/>
      <c r="AQ153" s="137"/>
      <c r="AR153" s="137"/>
      <c r="AS153" s="137"/>
    </row>
    <row r="154" ht="18.0" customHeight="1">
      <c r="A154" s="137"/>
      <c r="B154" s="137"/>
      <c r="C154" s="137"/>
      <c r="D154" s="137"/>
      <c r="E154" s="137"/>
      <c r="F154" s="137"/>
      <c r="G154" s="137"/>
      <c r="H154" s="139"/>
      <c r="I154" s="137"/>
      <c r="J154" s="137"/>
      <c r="K154" s="137"/>
      <c r="L154" s="137"/>
      <c r="M154" s="137"/>
      <c r="N154" s="137"/>
      <c r="O154" s="137"/>
      <c r="P154" s="137"/>
      <c r="Q154" s="140"/>
      <c r="R154" s="137"/>
      <c r="S154" s="137"/>
      <c r="T154" s="137"/>
      <c r="U154" s="137"/>
      <c r="V154" s="137"/>
      <c r="W154" s="137"/>
      <c r="X154" s="137"/>
      <c r="Y154" s="137"/>
      <c r="Z154" s="137"/>
      <c r="AA154" s="137"/>
      <c r="AB154" s="137"/>
      <c r="AC154" s="137"/>
      <c r="AD154" s="137"/>
      <c r="AE154" s="137"/>
      <c r="AF154" s="137"/>
      <c r="AG154" s="137"/>
      <c r="AH154" s="137"/>
      <c r="AI154" s="137"/>
      <c r="AJ154" s="137"/>
      <c r="AK154" s="137"/>
      <c r="AL154" s="137"/>
      <c r="AM154" s="137"/>
      <c r="AN154" s="137"/>
      <c r="AO154" s="137"/>
      <c r="AP154" s="137"/>
      <c r="AQ154" s="137"/>
      <c r="AR154" s="137"/>
      <c r="AS154" s="137"/>
    </row>
    <row r="155" ht="18.0" customHeight="1">
      <c r="A155" s="137"/>
      <c r="B155" s="137"/>
      <c r="C155" s="137"/>
      <c r="D155" s="137"/>
      <c r="E155" s="137"/>
      <c r="F155" s="137"/>
      <c r="G155" s="137"/>
      <c r="H155" s="139"/>
      <c r="I155" s="137"/>
      <c r="J155" s="137"/>
      <c r="K155" s="137"/>
      <c r="L155" s="137"/>
      <c r="M155" s="137"/>
      <c r="N155" s="137"/>
      <c r="O155" s="137"/>
      <c r="P155" s="137"/>
      <c r="Q155" s="140"/>
      <c r="R155" s="137"/>
      <c r="S155" s="137"/>
      <c r="T155" s="137"/>
      <c r="U155" s="137"/>
      <c r="V155" s="137"/>
      <c r="W155" s="137"/>
      <c r="X155" s="137"/>
      <c r="Y155" s="137"/>
      <c r="Z155" s="137"/>
      <c r="AA155" s="137"/>
      <c r="AB155" s="137"/>
      <c r="AC155" s="137"/>
      <c r="AD155" s="137"/>
      <c r="AE155" s="137"/>
      <c r="AF155" s="137"/>
      <c r="AG155" s="137"/>
      <c r="AH155" s="137"/>
      <c r="AI155" s="137"/>
      <c r="AJ155" s="137"/>
      <c r="AK155" s="137"/>
      <c r="AL155" s="137"/>
      <c r="AM155" s="137"/>
      <c r="AN155" s="137"/>
      <c r="AO155" s="137"/>
      <c r="AP155" s="137"/>
      <c r="AQ155" s="137"/>
      <c r="AR155" s="137"/>
      <c r="AS155" s="137"/>
    </row>
    <row r="156" ht="18.0" customHeight="1">
      <c r="A156" s="137"/>
      <c r="B156" s="137"/>
      <c r="C156" s="137"/>
      <c r="D156" s="137"/>
      <c r="E156" s="137"/>
      <c r="F156" s="137"/>
      <c r="G156" s="137"/>
      <c r="H156" s="139"/>
      <c r="I156" s="137"/>
      <c r="J156" s="137"/>
      <c r="K156" s="137"/>
      <c r="L156" s="137"/>
      <c r="M156" s="137"/>
      <c r="N156" s="137"/>
      <c r="O156" s="137"/>
      <c r="P156" s="137"/>
      <c r="Q156" s="140"/>
      <c r="R156" s="137"/>
      <c r="S156" s="137"/>
      <c r="T156" s="137"/>
      <c r="U156" s="137"/>
      <c r="V156" s="137"/>
      <c r="W156" s="137"/>
      <c r="X156" s="137"/>
      <c r="Y156" s="137"/>
      <c r="Z156" s="137"/>
      <c r="AA156" s="137"/>
      <c r="AB156" s="137"/>
      <c r="AC156" s="137"/>
      <c r="AD156" s="137"/>
      <c r="AE156" s="137"/>
      <c r="AF156" s="137"/>
      <c r="AG156" s="137"/>
      <c r="AH156" s="137"/>
      <c r="AI156" s="137"/>
      <c r="AJ156" s="137"/>
      <c r="AK156" s="137"/>
      <c r="AL156" s="137"/>
      <c r="AM156" s="137"/>
      <c r="AN156" s="137"/>
      <c r="AO156" s="137"/>
      <c r="AP156" s="137"/>
      <c r="AQ156" s="137"/>
      <c r="AR156" s="137"/>
      <c r="AS156" s="137"/>
    </row>
    <row r="157" ht="18.0" customHeight="1">
      <c r="A157" s="137"/>
      <c r="B157" s="137"/>
      <c r="C157" s="137"/>
      <c r="D157" s="137"/>
      <c r="E157" s="137"/>
      <c r="F157" s="137"/>
      <c r="G157" s="137"/>
      <c r="H157" s="139"/>
      <c r="I157" s="137"/>
      <c r="J157" s="137"/>
      <c r="K157" s="137"/>
      <c r="L157" s="137"/>
      <c r="M157" s="137"/>
      <c r="N157" s="137"/>
      <c r="O157" s="137"/>
      <c r="P157" s="137"/>
      <c r="Q157" s="140"/>
      <c r="R157" s="137"/>
      <c r="S157" s="137"/>
      <c r="T157" s="137"/>
      <c r="U157" s="137"/>
      <c r="V157" s="137"/>
      <c r="W157" s="137"/>
      <c r="X157" s="137"/>
      <c r="Y157" s="137"/>
      <c r="Z157" s="137"/>
      <c r="AA157" s="137"/>
      <c r="AB157" s="137"/>
      <c r="AC157" s="137"/>
      <c r="AD157" s="137"/>
      <c r="AE157" s="137"/>
      <c r="AF157" s="137"/>
      <c r="AG157" s="137"/>
      <c r="AH157" s="137"/>
      <c r="AI157" s="137"/>
      <c r="AJ157" s="137"/>
      <c r="AK157" s="137"/>
      <c r="AL157" s="137"/>
      <c r="AM157" s="137"/>
      <c r="AN157" s="137"/>
      <c r="AO157" s="137"/>
      <c r="AP157" s="137"/>
      <c r="AQ157" s="137"/>
      <c r="AR157" s="137"/>
      <c r="AS157" s="137"/>
    </row>
    <row r="158" ht="18.0" customHeight="1">
      <c r="A158" s="137"/>
      <c r="B158" s="137"/>
      <c r="C158" s="137"/>
      <c r="D158" s="137"/>
      <c r="E158" s="137"/>
      <c r="F158" s="137"/>
      <c r="G158" s="137"/>
      <c r="H158" s="139"/>
      <c r="I158" s="137"/>
      <c r="J158" s="137"/>
      <c r="K158" s="137"/>
      <c r="L158" s="137"/>
      <c r="M158" s="137"/>
      <c r="N158" s="137"/>
      <c r="O158" s="137"/>
      <c r="P158" s="137"/>
      <c r="Q158" s="140"/>
      <c r="R158" s="137"/>
      <c r="S158" s="137"/>
      <c r="T158" s="137"/>
      <c r="U158" s="137"/>
      <c r="V158" s="137"/>
      <c r="W158" s="137"/>
      <c r="X158" s="137"/>
      <c r="Y158" s="137"/>
      <c r="Z158" s="137"/>
      <c r="AA158" s="137"/>
      <c r="AB158" s="137"/>
      <c r="AC158" s="137"/>
      <c r="AD158" s="137"/>
      <c r="AE158" s="137"/>
      <c r="AF158" s="137"/>
      <c r="AG158" s="137"/>
      <c r="AH158" s="137"/>
      <c r="AI158" s="137"/>
      <c r="AJ158" s="137"/>
      <c r="AK158" s="137"/>
      <c r="AL158" s="137"/>
      <c r="AM158" s="137"/>
      <c r="AN158" s="137"/>
      <c r="AO158" s="137"/>
      <c r="AP158" s="137"/>
      <c r="AQ158" s="137"/>
      <c r="AR158" s="137"/>
      <c r="AS158" s="137"/>
    </row>
    <row r="159" ht="18.0" customHeight="1">
      <c r="A159" s="137"/>
      <c r="B159" s="137"/>
      <c r="C159" s="137"/>
      <c r="D159" s="137"/>
      <c r="E159" s="137"/>
      <c r="F159" s="137"/>
      <c r="G159" s="137"/>
      <c r="H159" s="139"/>
      <c r="I159" s="137"/>
      <c r="J159" s="137"/>
      <c r="K159" s="137"/>
      <c r="L159" s="137"/>
      <c r="M159" s="137"/>
      <c r="N159" s="137"/>
      <c r="O159" s="137"/>
      <c r="P159" s="137"/>
      <c r="Q159" s="140"/>
      <c r="R159" s="137"/>
      <c r="S159" s="137"/>
      <c r="T159" s="137"/>
      <c r="U159" s="137"/>
      <c r="V159" s="137"/>
      <c r="W159" s="137"/>
      <c r="X159" s="137"/>
      <c r="Y159" s="137"/>
      <c r="Z159" s="137"/>
      <c r="AA159" s="137"/>
      <c r="AB159" s="137"/>
      <c r="AC159" s="137"/>
      <c r="AD159" s="137"/>
      <c r="AE159" s="137"/>
      <c r="AF159" s="137"/>
      <c r="AG159" s="137"/>
      <c r="AH159" s="137"/>
      <c r="AI159" s="137"/>
      <c r="AJ159" s="137"/>
      <c r="AK159" s="137"/>
      <c r="AL159" s="137"/>
      <c r="AM159" s="137"/>
      <c r="AN159" s="137"/>
      <c r="AO159" s="137"/>
      <c r="AP159" s="137"/>
      <c r="AQ159" s="137"/>
      <c r="AR159" s="137"/>
      <c r="AS159" s="137"/>
    </row>
    <row r="160" ht="18.0" customHeight="1">
      <c r="A160" s="137"/>
      <c r="B160" s="137"/>
      <c r="C160" s="137"/>
      <c r="D160" s="137"/>
      <c r="E160" s="137"/>
      <c r="F160" s="137"/>
      <c r="G160" s="137"/>
      <c r="H160" s="139"/>
      <c r="I160" s="137"/>
      <c r="J160" s="137"/>
      <c r="K160" s="137"/>
      <c r="L160" s="137"/>
      <c r="M160" s="137"/>
      <c r="N160" s="137"/>
      <c r="O160" s="137"/>
      <c r="P160" s="137"/>
      <c r="Q160" s="140"/>
      <c r="R160" s="137"/>
      <c r="S160" s="137"/>
      <c r="T160" s="137"/>
      <c r="U160" s="137"/>
      <c r="V160" s="137"/>
      <c r="W160" s="137"/>
      <c r="X160" s="137"/>
      <c r="Y160" s="137"/>
      <c r="Z160" s="137"/>
      <c r="AA160" s="137"/>
      <c r="AB160" s="137"/>
      <c r="AC160" s="137"/>
      <c r="AD160" s="137"/>
      <c r="AE160" s="137"/>
      <c r="AF160" s="137"/>
      <c r="AG160" s="137"/>
      <c r="AH160" s="137"/>
      <c r="AI160" s="137"/>
      <c r="AJ160" s="137"/>
      <c r="AK160" s="137"/>
      <c r="AL160" s="137"/>
      <c r="AM160" s="137"/>
      <c r="AN160" s="137"/>
      <c r="AO160" s="137"/>
      <c r="AP160" s="137"/>
      <c r="AQ160" s="137"/>
      <c r="AR160" s="137"/>
      <c r="AS160" s="137"/>
    </row>
    <row r="161" ht="18.0" customHeight="1">
      <c r="A161" s="137"/>
      <c r="B161" s="137"/>
      <c r="C161" s="137"/>
      <c r="D161" s="137"/>
      <c r="E161" s="137"/>
      <c r="F161" s="137"/>
      <c r="G161" s="137"/>
      <c r="H161" s="139"/>
      <c r="I161" s="137"/>
      <c r="J161" s="137"/>
      <c r="K161" s="137"/>
      <c r="L161" s="137"/>
      <c r="M161" s="137"/>
      <c r="N161" s="137"/>
      <c r="O161" s="137"/>
      <c r="P161" s="137"/>
      <c r="Q161" s="140"/>
      <c r="R161" s="137"/>
      <c r="S161" s="137"/>
      <c r="T161" s="137"/>
      <c r="U161" s="137"/>
      <c r="V161" s="137"/>
      <c r="W161" s="137"/>
      <c r="X161" s="137"/>
      <c r="Y161" s="137"/>
      <c r="Z161" s="137"/>
      <c r="AA161" s="137"/>
      <c r="AB161" s="137"/>
      <c r="AC161" s="137"/>
      <c r="AD161" s="137"/>
      <c r="AE161" s="137"/>
      <c r="AF161" s="137"/>
      <c r="AG161" s="137"/>
      <c r="AH161" s="137"/>
      <c r="AI161" s="137"/>
      <c r="AJ161" s="137"/>
      <c r="AK161" s="137"/>
      <c r="AL161" s="137"/>
      <c r="AM161" s="137"/>
      <c r="AN161" s="137"/>
      <c r="AO161" s="137"/>
      <c r="AP161" s="137"/>
      <c r="AQ161" s="137"/>
      <c r="AR161" s="137"/>
      <c r="AS161" s="137"/>
    </row>
    <row r="162" ht="18.0" customHeight="1">
      <c r="A162" s="137"/>
      <c r="B162" s="137"/>
      <c r="C162" s="137"/>
      <c r="D162" s="137"/>
      <c r="E162" s="137"/>
      <c r="F162" s="137"/>
      <c r="G162" s="137"/>
      <c r="H162" s="139"/>
      <c r="I162" s="137"/>
      <c r="J162" s="137"/>
      <c r="K162" s="137"/>
      <c r="L162" s="137"/>
      <c r="M162" s="137"/>
      <c r="N162" s="137"/>
      <c r="O162" s="137"/>
      <c r="P162" s="137"/>
      <c r="Q162" s="140"/>
      <c r="R162" s="137"/>
      <c r="S162" s="137"/>
      <c r="T162" s="137"/>
      <c r="U162" s="137"/>
      <c r="V162" s="137"/>
      <c r="W162" s="137"/>
      <c r="X162" s="137"/>
      <c r="Y162" s="137"/>
      <c r="Z162" s="137"/>
      <c r="AA162" s="137"/>
      <c r="AB162" s="137"/>
      <c r="AC162" s="137"/>
      <c r="AD162" s="137"/>
      <c r="AE162" s="137"/>
      <c r="AF162" s="137"/>
      <c r="AG162" s="137"/>
      <c r="AH162" s="137"/>
      <c r="AI162" s="137"/>
      <c r="AJ162" s="137"/>
      <c r="AK162" s="137"/>
      <c r="AL162" s="137"/>
      <c r="AM162" s="137"/>
      <c r="AN162" s="137"/>
      <c r="AO162" s="137"/>
      <c r="AP162" s="137"/>
      <c r="AQ162" s="137"/>
      <c r="AR162" s="137"/>
      <c r="AS162" s="137"/>
    </row>
    <row r="163" ht="18.0" customHeight="1">
      <c r="A163" s="137"/>
      <c r="B163" s="137"/>
      <c r="C163" s="137"/>
      <c r="D163" s="137"/>
      <c r="E163" s="137"/>
      <c r="F163" s="137"/>
      <c r="G163" s="137"/>
      <c r="H163" s="139"/>
      <c r="I163" s="137"/>
      <c r="J163" s="137"/>
      <c r="K163" s="137"/>
      <c r="L163" s="137"/>
      <c r="M163" s="137"/>
      <c r="N163" s="137"/>
      <c r="O163" s="137"/>
      <c r="P163" s="137"/>
      <c r="Q163" s="140"/>
      <c r="R163" s="137"/>
      <c r="S163" s="137"/>
      <c r="T163" s="137"/>
      <c r="U163" s="137"/>
      <c r="V163" s="137"/>
      <c r="W163" s="137"/>
      <c r="X163" s="137"/>
      <c r="Y163" s="137"/>
      <c r="Z163" s="137"/>
      <c r="AA163" s="137"/>
      <c r="AB163" s="137"/>
      <c r="AC163" s="137"/>
      <c r="AD163" s="137"/>
      <c r="AE163" s="137"/>
      <c r="AF163" s="137"/>
      <c r="AG163" s="137"/>
      <c r="AH163" s="137"/>
      <c r="AI163" s="137"/>
      <c r="AJ163" s="137"/>
      <c r="AK163" s="137"/>
      <c r="AL163" s="137"/>
      <c r="AM163" s="137"/>
      <c r="AN163" s="137"/>
      <c r="AO163" s="137"/>
      <c r="AP163" s="137"/>
      <c r="AQ163" s="137"/>
      <c r="AR163" s="137"/>
      <c r="AS163" s="137"/>
    </row>
    <row r="164" ht="18.0" customHeight="1">
      <c r="A164" s="137"/>
      <c r="B164" s="137"/>
      <c r="C164" s="137"/>
      <c r="D164" s="137"/>
      <c r="E164" s="137"/>
      <c r="F164" s="137"/>
      <c r="G164" s="137"/>
      <c r="H164" s="139"/>
      <c r="I164" s="137"/>
      <c r="J164" s="137"/>
      <c r="K164" s="137"/>
      <c r="L164" s="137"/>
      <c r="M164" s="137"/>
      <c r="N164" s="137"/>
      <c r="O164" s="137"/>
      <c r="P164" s="137"/>
      <c r="Q164" s="140"/>
      <c r="R164" s="137"/>
      <c r="S164" s="137"/>
      <c r="T164" s="137"/>
      <c r="U164" s="137"/>
      <c r="V164" s="137"/>
      <c r="W164" s="137"/>
      <c r="X164" s="137"/>
      <c r="Y164" s="137"/>
      <c r="Z164" s="137"/>
      <c r="AA164" s="137"/>
      <c r="AB164" s="137"/>
      <c r="AC164" s="137"/>
      <c r="AD164" s="137"/>
      <c r="AE164" s="137"/>
      <c r="AF164" s="137"/>
      <c r="AG164" s="137"/>
      <c r="AH164" s="137"/>
      <c r="AI164" s="137"/>
      <c r="AJ164" s="137"/>
      <c r="AK164" s="137"/>
      <c r="AL164" s="137"/>
      <c r="AM164" s="137"/>
      <c r="AN164" s="137"/>
      <c r="AO164" s="137"/>
      <c r="AP164" s="137"/>
      <c r="AQ164" s="137"/>
      <c r="AR164" s="137"/>
      <c r="AS164" s="137"/>
    </row>
    <row r="165" ht="18.0" customHeight="1">
      <c r="A165" s="137"/>
      <c r="B165" s="137"/>
      <c r="C165" s="137"/>
      <c r="D165" s="137"/>
      <c r="E165" s="137"/>
      <c r="F165" s="137"/>
      <c r="G165" s="137"/>
      <c r="H165" s="139"/>
      <c r="I165" s="137"/>
      <c r="J165" s="137"/>
      <c r="K165" s="137"/>
      <c r="L165" s="137"/>
      <c r="M165" s="137"/>
      <c r="N165" s="137"/>
      <c r="O165" s="137"/>
      <c r="P165" s="137"/>
      <c r="Q165" s="140"/>
      <c r="R165" s="137"/>
      <c r="S165" s="137"/>
      <c r="T165" s="137"/>
      <c r="U165" s="137"/>
      <c r="V165" s="137"/>
      <c r="W165" s="137"/>
      <c r="X165" s="137"/>
      <c r="Y165" s="137"/>
      <c r="Z165" s="137"/>
      <c r="AA165" s="137"/>
      <c r="AB165" s="137"/>
      <c r="AC165" s="137"/>
      <c r="AD165" s="137"/>
      <c r="AE165" s="137"/>
      <c r="AF165" s="137"/>
      <c r="AG165" s="137"/>
      <c r="AH165" s="137"/>
      <c r="AI165" s="137"/>
      <c r="AJ165" s="137"/>
      <c r="AK165" s="137"/>
      <c r="AL165" s="137"/>
      <c r="AM165" s="137"/>
      <c r="AN165" s="137"/>
      <c r="AO165" s="137"/>
      <c r="AP165" s="137"/>
      <c r="AQ165" s="137"/>
      <c r="AR165" s="137"/>
      <c r="AS165" s="137"/>
    </row>
    <row r="166" ht="18.0" customHeight="1">
      <c r="A166" s="137"/>
      <c r="B166" s="137"/>
      <c r="C166" s="137"/>
      <c r="D166" s="137"/>
      <c r="E166" s="137"/>
      <c r="F166" s="137"/>
      <c r="G166" s="137"/>
      <c r="H166" s="139"/>
      <c r="I166" s="137"/>
      <c r="J166" s="137"/>
      <c r="K166" s="137"/>
      <c r="L166" s="137"/>
      <c r="M166" s="137"/>
      <c r="N166" s="137"/>
      <c r="O166" s="137"/>
      <c r="P166" s="137"/>
      <c r="Q166" s="140"/>
      <c r="R166" s="137"/>
      <c r="S166" s="137"/>
      <c r="T166" s="137"/>
      <c r="U166" s="137"/>
      <c r="V166" s="137"/>
      <c r="W166" s="137"/>
      <c r="X166" s="137"/>
      <c r="Y166" s="137"/>
      <c r="Z166" s="137"/>
      <c r="AA166" s="137"/>
      <c r="AB166" s="137"/>
      <c r="AC166" s="137"/>
      <c r="AD166" s="137"/>
      <c r="AE166" s="137"/>
      <c r="AF166" s="137"/>
      <c r="AG166" s="137"/>
      <c r="AH166" s="137"/>
      <c r="AI166" s="137"/>
      <c r="AJ166" s="137"/>
      <c r="AK166" s="137"/>
      <c r="AL166" s="137"/>
      <c r="AM166" s="137"/>
      <c r="AN166" s="137"/>
      <c r="AO166" s="137"/>
      <c r="AP166" s="137"/>
      <c r="AQ166" s="137"/>
      <c r="AR166" s="137"/>
      <c r="AS166" s="137"/>
    </row>
    <row r="167" ht="18.0" customHeight="1">
      <c r="A167" s="137"/>
      <c r="B167" s="137"/>
      <c r="C167" s="137"/>
      <c r="D167" s="137"/>
      <c r="E167" s="137"/>
      <c r="F167" s="137"/>
      <c r="G167" s="137"/>
      <c r="H167" s="139"/>
      <c r="I167" s="137"/>
      <c r="J167" s="137"/>
      <c r="K167" s="137"/>
      <c r="L167" s="137"/>
      <c r="M167" s="137"/>
      <c r="N167" s="137"/>
      <c r="O167" s="137"/>
      <c r="P167" s="137"/>
      <c r="Q167" s="140"/>
      <c r="R167" s="137"/>
      <c r="S167" s="137"/>
      <c r="T167" s="137"/>
      <c r="U167" s="137"/>
      <c r="V167" s="137"/>
      <c r="W167" s="137"/>
      <c r="X167" s="137"/>
      <c r="Y167" s="137"/>
      <c r="Z167" s="137"/>
      <c r="AA167" s="137"/>
      <c r="AB167" s="137"/>
      <c r="AC167" s="137"/>
      <c r="AD167" s="137"/>
      <c r="AE167" s="137"/>
      <c r="AF167" s="137"/>
      <c r="AG167" s="137"/>
      <c r="AH167" s="137"/>
      <c r="AI167" s="137"/>
      <c r="AJ167" s="137"/>
      <c r="AK167" s="137"/>
      <c r="AL167" s="137"/>
      <c r="AM167" s="137"/>
      <c r="AN167" s="137"/>
      <c r="AO167" s="137"/>
      <c r="AP167" s="137"/>
      <c r="AQ167" s="137"/>
      <c r="AR167" s="137"/>
      <c r="AS167" s="137"/>
    </row>
    <row r="168" ht="18.0" customHeight="1">
      <c r="A168" s="137"/>
      <c r="B168" s="137"/>
      <c r="C168" s="137"/>
      <c r="D168" s="137"/>
      <c r="E168" s="137"/>
      <c r="F168" s="137"/>
      <c r="G168" s="137"/>
      <c r="H168" s="139"/>
      <c r="I168" s="137"/>
      <c r="J168" s="137"/>
      <c r="K168" s="137"/>
      <c r="L168" s="137"/>
      <c r="M168" s="137"/>
      <c r="N168" s="137"/>
      <c r="O168" s="137"/>
      <c r="P168" s="137"/>
      <c r="Q168" s="140"/>
      <c r="R168" s="137"/>
      <c r="S168" s="137"/>
      <c r="T168" s="137"/>
      <c r="U168" s="137"/>
      <c r="V168" s="137"/>
      <c r="W168" s="137"/>
      <c r="X168" s="137"/>
      <c r="Y168" s="137"/>
      <c r="Z168" s="137"/>
      <c r="AA168" s="137"/>
      <c r="AB168" s="137"/>
      <c r="AC168" s="137"/>
      <c r="AD168" s="137"/>
      <c r="AE168" s="137"/>
      <c r="AF168" s="137"/>
      <c r="AG168" s="137"/>
      <c r="AH168" s="137"/>
      <c r="AI168" s="137"/>
      <c r="AJ168" s="137"/>
      <c r="AK168" s="137"/>
      <c r="AL168" s="137"/>
      <c r="AM168" s="137"/>
      <c r="AN168" s="137"/>
      <c r="AO168" s="137"/>
      <c r="AP168" s="137"/>
      <c r="AQ168" s="137"/>
      <c r="AR168" s="137"/>
      <c r="AS168" s="137"/>
    </row>
    <row r="169" ht="18.0" customHeight="1">
      <c r="A169" s="137"/>
      <c r="B169" s="137"/>
      <c r="C169" s="137"/>
      <c r="D169" s="137"/>
      <c r="E169" s="137"/>
      <c r="F169" s="137"/>
      <c r="G169" s="137"/>
      <c r="H169" s="139"/>
      <c r="I169" s="137"/>
      <c r="J169" s="137"/>
      <c r="K169" s="137"/>
      <c r="L169" s="137"/>
      <c r="M169" s="137"/>
      <c r="N169" s="137"/>
      <c r="O169" s="137"/>
      <c r="P169" s="137"/>
      <c r="Q169" s="140"/>
      <c r="R169" s="137"/>
      <c r="S169" s="137"/>
      <c r="T169" s="137"/>
      <c r="U169" s="137"/>
      <c r="V169" s="137"/>
      <c r="W169" s="137"/>
      <c r="X169" s="137"/>
      <c r="Y169" s="137"/>
      <c r="Z169" s="137"/>
      <c r="AA169" s="137"/>
      <c r="AB169" s="137"/>
      <c r="AC169" s="137"/>
      <c r="AD169" s="137"/>
      <c r="AE169" s="137"/>
      <c r="AF169" s="137"/>
      <c r="AG169" s="137"/>
      <c r="AH169" s="137"/>
      <c r="AI169" s="137"/>
      <c r="AJ169" s="137"/>
      <c r="AK169" s="137"/>
      <c r="AL169" s="137"/>
      <c r="AM169" s="137"/>
      <c r="AN169" s="137"/>
      <c r="AO169" s="137"/>
      <c r="AP169" s="137"/>
      <c r="AQ169" s="137"/>
      <c r="AR169" s="137"/>
      <c r="AS169" s="137"/>
    </row>
    <row r="170" ht="18.0" customHeight="1">
      <c r="A170" s="137"/>
      <c r="B170" s="137"/>
      <c r="C170" s="137"/>
      <c r="D170" s="137"/>
      <c r="E170" s="137"/>
      <c r="F170" s="137"/>
      <c r="G170" s="137"/>
      <c r="H170" s="139"/>
      <c r="I170" s="137"/>
      <c r="J170" s="137"/>
      <c r="K170" s="137"/>
      <c r="L170" s="137"/>
      <c r="M170" s="137"/>
      <c r="N170" s="137"/>
      <c r="O170" s="137"/>
      <c r="P170" s="137"/>
      <c r="Q170" s="140"/>
      <c r="R170" s="137"/>
      <c r="S170" s="137"/>
      <c r="T170" s="137"/>
      <c r="U170" s="137"/>
      <c r="V170" s="137"/>
      <c r="W170" s="137"/>
      <c r="X170" s="137"/>
      <c r="Y170" s="137"/>
      <c r="Z170" s="137"/>
      <c r="AA170" s="137"/>
      <c r="AB170" s="137"/>
      <c r="AC170" s="137"/>
      <c r="AD170" s="137"/>
      <c r="AE170" s="137"/>
      <c r="AF170" s="137"/>
      <c r="AG170" s="137"/>
      <c r="AH170" s="137"/>
      <c r="AI170" s="137"/>
      <c r="AJ170" s="137"/>
      <c r="AK170" s="137"/>
      <c r="AL170" s="137"/>
      <c r="AM170" s="137"/>
      <c r="AN170" s="137"/>
      <c r="AO170" s="137"/>
      <c r="AP170" s="137"/>
      <c r="AQ170" s="137"/>
      <c r="AR170" s="137"/>
      <c r="AS170" s="137"/>
    </row>
    <row r="171" ht="18.0" customHeight="1">
      <c r="A171" s="137"/>
      <c r="B171" s="137"/>
      <c r="C171" s="137"/>
      <c r="D171" s="137"/>
      <c r="E171" s="137"/>
      <c r="F171" s="137"/>
      <c r="G171" s="137"/>
      <c r="H171" s="139"/>
      <c r="I171" s="137"/>
      <c r="J171" s="137"/>
      <c r="K171" s="137"/>
      <c r="L171" s="137"/>
      <c r="M171" s="137"/>
      <c r="N171" s="137"/>
      <c r="O171" s="137"/>
      <c r="P171" s="137"/>
      <c r="Q171" s="140"/>
      <c r="R171" s="137"/>
      <c r="S171" s="137"/>
      <c r="T171" s="137"/>
      <c r="U171" s="137"/>
      <c r="V171" s="137"/>
      <c r="W171" s="137"/>
      <c r="X171" s="137"/>
      <c r="Y171" s="137"/>
      <c r="Z171" s="137"/>
      <c r="AA171" s="137"/>
      <c r="AB171" s="137"/>
      <c r="AC171" s="137"/>
      <c r="AD171" s="137"/>
      <c r="AE171" s="137"/>
      <c r="AF171" s="137"/>
      <c r="AG171" s="137"/>
      <c r="AH171" s="137"/>
      <c r="AI171" s="137"/>
      <c r="AJ171" s="137"/>
      <c r="AK171" s="137"/>
      <c r="AL171" s="137"/>
      <c r="AM171" s="137"/>
      <c r="AN171" s="137"/>
      <c r="AO171" s="137"/>
      <c r="AP171" s="137"/>
      <c r="AQ171" s="137"/>
      <c r="AR171" s="137"/>
      <c r="AS171" s="137"/>
    </row>
    <row r="172" ht="18.0" customHeight="1">
      <c r="A172" s="137"/>
      <c r="B172" s="137"/>
      <c r="C172" s="137"/>
      <c r="D172" s="137"/>
      <c r="E172" s="137"/>
      <c r="F172" s="137"/>
      <c r="G172" s="137"/>
      <c r="H172" s="139"/>
      <c r="I172" s="137"/>
      <c r="J172" s="137"/>
      <c r="K172" s="137"/>
      <c r="L172" s="137"/>
      <c r="M172" s="137"/>
      <c r="N172" s="137"/>
      <c r="O172" s="137"/>
      <c r="P172" s="137"/>
      <c r="Q172" s="140"/>
      <c r="R172" s="137"/>
      <c r="S172" s="137"/>
      <c r="T172" s="137"/>
      <c r="U172" s="137"/>
      <c r="V172" s="137"/>
      <c r="W172" s="137"/>
      <c r="X172" s="137"/>
      <c r="Y172" s="137"/>
      <c r="Z172" s="137"/>
      <c r="AA172" s="137"/>
      <c r="AB172" s="137"/>
      <c r="AC172" s="137"/>
      <c r="AD172" s="137"/>
      <c r="AE172" s="137"/>
      <c r="AF172" s="137"/>
      <c r="AG172" s="137"/>
      <c r="AH172" s="137"/>
      <c r="AI172" s="137"/>
      <c r="AJ172" s="137"/>
      <c r="AK172" s="137"/>
      <c r="AL172" s="137"/>
      <c r="AM172" s="137"/>
      <c r="AN172" s="137"/>
      <c r="AO172" s="137"/>
      <c r="AP172" s="137"/>
      <c r="AQ172" s="137"/>
      <c r="AR172" s="137"/>
      <c r="AS172" s="137"/>
    </row>
    <row r="173" ht="18.0" customHeight="1">
      <c r="A173" s="137"/>
      <c r="B173" s="137"/>
      <c r="C173" s="137"/>
      <c r="D173" s="137"/>
      <c r="E173" s="137"/>
      <c r="F173" s="137"/>
      <c r="G173" s="137"/>
      <c r="H173" s="139"/>
      <c r="I173" s="137"/>
      <c r="J173" s="137"/>
      <c r="K173" s="137"/>
      <c r="L173" s="137"/>
      <c r="M173" s="137"/>
      <c r="N173" s="137"/>
      <c r="O173" s="137"/>
      <c r="P173" s="137"/>
      <c r="Q173" s="140"/>
      <c r="R173" s="137"/>
      <c r="S173" s="137"/>
      <c r="T173" s="137"/>
      <c r="U173" s="137"/>
      <c r="V173" s="137"/>
      <c r="W173" s="137"/>
      <c r="X173" s="137"/>
      <c r="Y173" s="137"/>
      <c r="Z173" s="137"/>
      <c r="AA173" s="137"/>
      <c r="AB173" s="137"/>
      <c r="AC173" s="137"/>
      <c r="AD173" s="137"/>
      <c r="AE173" s="137"/>
      <c r="AF173" s="137"/>
      <c r="AG173" s="137"/>
      <c r="AH173" s="137"/>
      <c r="AI173" s="137"/>
      <c r="AJ173" s="137"/>
      <c r="AK173" s="137"/>
      <c r="AL173" s="137"/>
      <c r="AM173" s="137"/>
      <c r="AN173" s="137"/>
      <c r="AO173" s="137"/>
      <c r="AP173" s="137"/>
      <c r="AQ173" s="137"/>
      <c r="AR173" s="137"/>
      <c r="AS173" s="137"/>
    </row>
    <row r="174" ht="18.0" customHeight="1">
      <c r="A174" s="137"/>
      <c r="B174" s="137"/>
      <c r="C174" s="137"/>
      <c r="D174" s="137"/>
      <c r="E174" s="137"/>
      <c r="F174" s="137"/>
      <c r="G174" s="137"/>
      <c r="H174" s="139"/>
      <c r="I174" s="137"/>
      <c r="J174" s="137"/>
      <c r="K174" s="137"/>
      <c r="L174" s="137"/>
      <c r="M174" s="137"/>
      <c r="N174" s="137"/>
      <c r="O174" s="137"/>
      <c r="P174" s="137"/>
      <c r="Q174" s="140"/>
      <c r="R174" s="137"/>
      <c r="S174" s="137"/>
      <c r="T174" s="137"/>
      <c r="U174" s="137"/>
      <c r="V174" s="137"/>
      <c r="W174" s="137"/>
      <c r="X174" s="137"/>
      <c r="Y174" s="137"/>
      <c r="Z174" s="137"/>
      <c r="AA174" s="137"/>
      <c r="AB174" s="137"/>
      <c r="AC174" s="137"/>
      <c r="AD174" s="137"/>
      <c r="AE174" s="137"/>
      <c r="AF174" s="137"/>
      <c r="AG174" s="137"/>
      <c r="AH174" s="137"/>
      <c r="AI174" s="137"/>
      <c r="AJ174" s="137"/>
      <c r="AK174" s="137"/>
      <c r="AL174" s="137"/>
      <c r="AM174" s="137"/>
      <c r="AN174" s="137"/>
      <c r="AO174" s="137"/>
      <c r="AP174" s="137"/>
      <c r="AQ174" s="137"/>
      <c r="AR174" s="137"/>
      <c r="AS174" s="137"/>
    </row>
    <row r="175" ht="18.0" customHeight="1">
      <c r="A175" s="137"/>
      <c r="B175" s="137"/>
      <c r="C175" s="137"/>
      <c r="D175" s="137"/>
      <c r="E175" s="137"/>
      <c r="F175" s="137"/>
      <c r="G175" s="137"/>
      <c r="H175" s="139"/>
      <c r="I175" s="137"/>
      <c r="J175" s="137"/>
      <c r="K175" s="137"/>
      <c r="L175" s="137"/>
      <c r="M175" s="137"/>
      <c r="N175" s="137"/>
      <c r="O175" s="137"/>
      <c r="P175" s="137"/>
      <c r="Q175" s="140"/>
      <c r="R175" s="137"/>
      <c r="S175" s="137"/>
      <c r="T175" s="137"/>
      <c r="U175" s="137"/>
      <c r="V175" s="137"/>
      <c r="W175" s="137"/>
      <c r="X175" s="137"/>
      <c r="Y175" s="137"/>
      <c r="Z175" s="137"/>
      <c r="AA175" s="137"/>
      <c r="AB175" s="137"/>
      <c r="AC175" s="137"/>
      <c r="AD175" s="137"/>
      <c r="AE175" s="137"/>
      <c r="AF175" s="137"/>
      <c r="AG175" s="137"/>
      <c r="AH175" s="137"/>
      <c r="AI175" s="137"/>
      <c r="AJ175" s="137"/>
      <c r="AK175" s="137"/>
      <c r="AL175" s="137"/>
      <c r="AM175" s="137"/>
      <c r="AN175" s="137"/>
      <c r="AO175" s="137"/>
      <c r="AP175" s="137"/>
      <c r="AQ175" s="137"/>
      <c r="AR175" s="137"/>
      <c r="AS175" s="137"/>
    </row>
    <row r="176" ht="18.0" customHeight="1">
      <c r="A176" s="137"/>
      <c r="B176" s="137"/>
      <c r="C176" s="137"/>
      <c r="D176" s="137"/>
      <c r="E176" s="137"/>
      <c r="F176" s="137"/>
      <c r="G176" s="137"/>
      <c r="H176" s="139"/>
      <c r="I176" s="137"/>
      <c r="J176" s="137"/>
      <c r="K176" s="137"/>
      <c r="L176" s="137"/>
      <c r="M176" s="137"/>
      <c r="N176" s="137"/>
      <c r="O176" s="137"/>
      <c r="P176" s="137"/>
      <c r="Q176" s="140"/>
      <c r="R176" s="137"/>
      <c r="S176" s="137"/>
      <c r="T176" s="137"/>
      <c r="U176" s="137"/>
      <c r="V176" s="137"/>
      <c r="W176" s="137"/>
      <c r="X176" s="137"/>
      <c r="Y176" s="137"/>
      <c r="Z176" s="137"/>
      <c r="AA176" s="137"/>
      <c r="AB176" s="137"/>
      <c r="AC176" s="137"/>
      <c r="AD176" s="137"/>
      <c r="AE176" s="137"/>
      <c r="AF176" s="137"/>
      <c r="AG176" s="137"/>
      <c r="AH176" s="137"/>
      <c r="AI176" s="137"/>
      <c r="AJ176" s="137"/>
      <c r="AK176" s="137"/>
      <c r="AL176" s="137"/>
      <c r="AM176" s="137"/>
      <c r="AN176" s="137"/>
      <c r="AO176" s="137"/>
      <c r="AP176" s="137"/>
      <c r="AQ176" s="137"/>
      <c r="AR176" s="137"/>
      <c r="AS176" s="137"/>
    </row>
    <row r="177" ht="18.0" customHeight="1">
      <c r="A177" s="137"/>
      <c r="B177" s="137"/>
      <c r="C177" s="137"/>
      <c r="D177" s="137"/>
      <c r="E177" s="137"/>
      <c r="F177" s="137"/>
      <c r="G177" s="137"/>
      <c r="H177" s="139"/>
      <c r="I177" s="137"/>
      <c r="J177" s="137"/>
      <c r="K177" s="137"/>
      <c r="L177" s="137"/>
      <c r="M177" s="137"/>
      <c r="N177" s="137"/>
      <c r="O177" s="137"/>
      <c r="P177" s="137"/>
      <c r="Q177" s="140"/>
      <c r="R177" s="137"/>
      <c r="S177" s="137"/>
      <c r="T177" s="137"/>
      <c r="U177" s="137"/>
      <c r="V177" s="137"/>
      <c r="W177" s="137"/>
      <c r="X177" s="137"/>
      <c r="Y177" s="137"/>
      <c r="Z177" s="137"/>
      <c r="AA177" s="137"/>
      <c r="AB177" s="137"/>
      <c r="AC177" s="137"/>
      <c r="AD177" s="137"/>
      <c r="AE177" s="137"/>
      <c r="AF177" s="137"/>
      <c r="AG177" s="137"/>
      <c r="AH177" s="137"/>
      <c r="AI177" s="137"/>
      <c r="AJ177" s="137"/>
      <c r="AK177" s="137"/>
      <c r="AL177" s="137"/>
      <c r="AM177" s="137"/>
      <c r="AN177" s="137"/>
      <c r="AO177" s="137"/>
      <c r="AP177" s="137"/>
      <c r="AQ177" s="137"/>
      <c r="AR177" s="137"/>
      <c r="AS177" s="137"/>
    </row>
    <row r="178" ht="18.0" customHeight="1">
      <c r="A178" s="137"/>
      <c r="B178" s="137"/>
      <c r="C178" s="137"/>
      <c r="D178" s="137"/>
      <c r="E178" s="137"/>
      <c r="F178" s="137"/>
      <c r="G178" s="137"/>
      <c r="H178" s="139"/>
      <c r="I178" s="137"/>
      <c r="J178" s="137"/>
      <c r="K178" s="137"/>
      <c r="L178" s="137"/>
      <c r="M178" s="137"/>
      <c r="N178" s="137"/>
      <c r="O178" s="137"/>
      <c r="P178" s="137"/>
      <c r="Q178" s="140"/>
      <c r="R178" s="137"/>
      <c r="S178" s="137"/>
      <c r="T178" s="137"/>
      <c r="U178" s="137"/>
      <c r="V178" s="137"/>
      <c r="W178" s="137"/>
      <c r="X178" s="137"/>
      <c r="Y178" s="137"/>
      <c r="Z178" s="137"/>
      <c r="AA178" s="137"/>
      <c r="AB178" s="137"/>
      <c r="AC178" s="137"/>
      <c r="AD178" s="137"/>
      <c r="AE178" s="137"/>
      <c r="AF178" s="137"/>
      <c r="AG178" s="137"/>
      <c r="AH178" s="137"/>
      <c r="AI178" s="137"/>
      <c r="AJ178" s="137"/>
      <c r="AK178" s="137"/>
      <c r="AL178" s="137"/>
      <c r="AM178" s="137"/>
      <c r="AN178" s="137"/>
      <c r="AO178" s="137"/>
      <c r="AP178" s="137"/>
      <c r="AQ178" s="137"/>
      <c r="AR178" s="137"/>
      <c r="AS178" s="137"/>
    </row>
    <row r="179" ht="18.0" customHeight="1">
      <c r="A179" s="137"/>
      <c r="B179" s="137"/>
      <c r="C179" s="137"/>
      <c r="D179" s="137"/>
      <c r="E179" s="137"/>
      <c r="F179" s="137"/>
      <c r="G179" s="137"/>
      <c r="H179" s="139"/>
      <c r="I179" s="137"/>
      <c r="J179" s="137"/>
      <c r="K179" s="137"/>
      <c r="L179" s="137"/>
      <c r="M179" s="137"/>
      <c r="N179" s="137"/>
      <c r="O179" s="137"/>
      <c r="P179" s="137"/>
      <c r="Q179" s="140"/>
      <c r="R179" s="137"/>
      <c r="S179" s="137"/>
      <c r="T179" s="137"/>
      <c r="U179" s="137"/>
      <c r="V179" s="137"/>
      <c r="W179" s="137"/>
      <c r="X179" s="137"/>
      <c r="Y179" s="137"/>
      <c r="Z179" s="137"/>
      <c r="AA179" s="137"/>
      <c r="AB179" s="137"/>
      <c r="AC179" s="137"/>
      <c r="AD179" s="137"/>
      <c r="AE179" s="137"/>
      <c r="AF179" s="137"/>
      <c r="AG179" s="137"/>
      <c r="AH179" s="137"/>
      <c r="AI179" s="137"/>
      <c r="AJ179" s="137"/>
      <c r="AK179" s="137"/>
      <c r="AL179" s="137"/>
      <c r="AM179" s="137"/>
      <c r="AN179" s="137"/>
      <c r="AO179" s="137"/>
      <c r="AP179" s="137"/>
      <c r="AQ179" s="137"/>
      <c r="AR179" s="137"/>
      <c r="AS179" s="137"/>
    </row>
    <row r="180" ht="18.0" customHeight="1">
      <c r="A180" s="137"/>
      <c r="B180" s="137"/>
      <c r="C180" s="137"/>
      <c r="D180" s="137"/>
      <c r="E180" s="137"/>
      <c r="F180" s="137"/>
      <c r="G180" s="137"/>
      <c r="H180" s="139"/>
      <c r="I180" s="137"/>
      <c r="J180" s="137"/>
      <c r="K180" s="137"/>
      <c r="L180" s="137"/>
      <c r="M180" s="137"/>
      <c r="N180" s="137"/>
      <c r="O180" s="137"/>
      <c r="P180" s="137"/>
      <c r="Q180" s="140"/>
      <c r="R180" s="137"/>
      <c r="S180" s="137"/>
      <c r="T180" s="137"/>
      <c r="U180" s="137"/>
      <c r="V180" s="137"/>
      <c r="W180" s="137"/>
      <c r="X180" s="137"/>
      <c r="Y180" s="137"/>
      <c r="Z180" s="137"/>
      <c r="AA180" s="137"/>
      <c r="AB180" s="137"/>
      <c r="AC180" s="137"/>
      <c r="AD180" s="137"/>
      <c r="AE180" s="137"/>
      <c r="AF180" s="137"/>
      <c r="AG180" s="137"/>
      <c r="AH180" s="137"/>
      <c r="AI180" s="137"/>
      <c r="AJ180" s="137"/>
      <c r="AK180" s="137"/>
      <c r="AL180" s="137"/>
      <c r="AM180" s="137"/>
      <c r="AN180" s="137"/>
      <c r="AO180" s="137"/>
      <c r="AP180" s="137"/>
      <c r="AQ180" s="137"/>
      <c r="AR180" s="137"/>
      <c r="AS180" s="137"/>
    </row>
    <row r="181" ht="18.0" customHeight="1">
      <c r="A181" s="137"/>
      <c r="B181" s="137"/>
      <c r="C181" s="137"/>
      <c r="D181" s="137"/>
      <c r="E181" s="137"/>
      <c r="F181" s="137"/>
      <c r="G181" s="137"/>
      <c r="H181" s="139"/>
      <c r="I181" s="137"/>
      <c r="J181" s="137"/>
      <c r="K181" s="137"/>
      <c r="L181" s="137"/>
      <c r="M181" s="137"/>
      <c r="N181" s="137"/>
      <c r="O181" s="137"/>
      <c r="P181" s="137"/>
      <c r="Q181" s="140"/>
      <c r="R181" s="137"/>
      <c r="S181" s="137"/>
      <c r="T181" s="137"/>
      <c r="U181" s="137"/>
      <c r="V181" s="137"/>
      <c r="W181" s="137"/>
      <c r="X181" s="137"/>
      <c r="Y181" s="137"/>
      <c r="Z181" s="137"/>
      <c r="AA181" s="137"/>
      <c r="AB181" s="137"/>
      <c r="AC181" s="137"/>
      <c r="AD181" s="137"/>
      <c r="AE181" s="137"/>
      <c r="AF181" s="137"/>
      <c r="AG181" s="137"/>
      <c r="AH181" s="137"/>
      <c r="AI181" s="137"/>
      <c r="AJ181" s="137"/>
      <c r="AK181" s="137"/>
      <c r="AL181" s="137"/>
      <c r="AM181" s="137"/>
      <c r="AN181" s="137"/>
      <c r="AO181" s="137"/>
      <c r="AP181" s="137"/>
      <c r="AQ181" s="137"/>
      <c r="AR181" s="137"/>
      <c r="AS181" s="137"/>
    </row>
    <row r="182" ht="18.0" customHeight="1">
      <c r="A182" s="137"/>
      <c r="B182" s="137"/>
      <c r="C182" s="137"/>
      <c r="D182" s="137"/>
      <c r="E182" s="137"/>
      <c r="F182" s="137"/>
      <c r="G182" s="137"/>
      <c r="H182" s="139"/>
      <c r="I182" s="137"/>
      <c r="J182" s="137"/>
      <c r="K182" s="137"/>
      <c r="L182" s="137"/>
      <c r="M182" s="137"/>
      <c r="N182" s="137"/>
      <c r="O182" s="137"/>
      <c r="P182" s="137"/>
      <c r="Q182" s="140"/>
      <c r="R182" s="137"/>
      <c r="S182" s="137"/>
      <c r="T182" s="137"/>
      <c r="U182" s="137"/>
      <c r="V182" s="137"/>
      <c r="W182" s="137"/>
      <c r="X182" s="137"/>
      <c r="Y182" s="137"/>
      <c r="Z182" s="137"/>
      <c r="AA182" s="137"/>
      <c r="AB182" s="137"/>
      <c r="AC182" s="137"/>
      <c r="AD182" s="137"/>
      <c r="AE182" s="137"/>
      <c r="AF182" s="137"/>
      <c r="AG182" s="137"/>
      <c r="AH182" s="137"/>
      <c r="AI182" s="137"/>
      <c r="AJ182" s="137"/>
      <c r="AK182" s="137"/>
      <c r="AL182" s="137"/>
      <c r="AM182" s="137"/>
      <c r="AN182" s="137"/>
      <c r="AO182" s="137"/>
      <c r="AP182" s="137"/>
      <c r="AQ182" s="137"/>
      <c r="AR182" s="137"/>
      <c r="AS182" s="137"/>
    </row>
    <row r="183" ht="18.0" customHeight="1">
      <c r="A183" s="137"/>
      <c r="B183" s="137"/>
      <c r="C183" s="137"/>
      <c r="D183" s="137"/>
      <c r="E183" s="137"/>
      <c r="F183" s="137"/>
      <c r="G183" s="137"/>
      <c r="H183" s="139"/>
      <c r="I183" s="137"/>
      <c r="J183" s="137"/>
      <c r="K183" s="137"/>
      <c r="L183" s="137"/>
      <c r="M183" s="137"/>
      <c r="N183" s="137"/>
      <c r="O183" s="137"/>
      <c r="P183" s="137"/>
      <c r="Q183" s="140"/>
      <c r="R183" s="137"/>
      <c r="S183" s="137"/>
      <c r="T183" s="137"/>
      <c r="U183" s="137"/>
      <c r="V183" s="137"/>
      <c r="W183" s="137"/>
      <c r="X183" s="137"/>
      <c r="Y183" s="137"/>
      <c r="Z183" s="137"/>
      <c r="AA183" s="137"/>
      <c r="AB183" s="137"/>
      <c r="AC183" s="137"/>
      <c r="AD183" s="137"/>
      <c r="AE183" s="137"/>
      <c r="AF183" s="137"/>
      <c r="AG183" s="137"/>
      <c r="AH183" s="137"/>
      <c r="AI183" s="137"/>
      <c r="AJ183" s="137"/>
      <c r="AK183" s="137"/>
      <c r="AL183" s="137"/>
      <c r="AM183" s="137"/>
      <c r="AN183" s="137"/>
      <c r="AO183" s="137"/>
      <c r="AP183" s="137"/>
      <c r="AQ183" s="137"/>
      <c r="AR183" s="137"/>
      <c r="AS183" s="137"/>
    </row>
    <row r="184" ht="18.0" customHeight="1">
      <c r="A184" s="137"/>
      <c r="B184" s="137"/>
      <c r="C184" s="137"/>
      <c r="D184" s="137"/>
      <c r="E184" s="137"/>
      <c r="F184" s="137"/>
      <c r="G184" s="137"/>
      <c r="H184" s="139"/>
      <c r="I184" s="137"/>
      <c r="J184" s="137"/>
      <c r="K184" s="137"/>
      <c r="L184" s="137"/>
      <c r="M184" s="137"/>
      <c r="N184" s="137"/>
      <c r="O184" s="137"/>
      <c r="P184" s="137"/>
      <c r="Q184" s="140"/>
      <c r="R184" s="137"/>
      <c r="S184" s="137"/>
      <c r="T184" s="137"/>
      <c r="U184" s="137"/>
      <c r="V184" s="137"/>
      <c r="W184" s="137"/>
      <c r="X184" s="137"/>
      <c r="Y184" s="137"/>
      <c r="Z184" s="137"/>
      <c r="AA184" s="137"/>
      <c r="AB184" s="137"/>
      <c r="AC184" s="137"/>
      <c r="AD184" s="137"/>
      <c r="AE184" s="137"/>
      <c r="AF184" s="137"/>
      <c r="AG184" s="137"/>
      <c r="AH184" s="137"/>
      <c r="AI184" s="137"/>
      <c r="AJ184" s="137"/>
      <c r="AK184" s="137"/>
      <c r="AL184" s="137"/>
      <c r="AM184" s="137"/>
      <c r="AN184" s="137"/>
      <c r="AO184" s="137"/>
      <c r="AP184" s="137"/>
      <c r="AQ184" s="137"/>
      <c r="AR184" s="137"/>
      <c r="AS184" s="137"/>
    </row>
    <row r="185" ht="18.0" customHeight="1">
      <c r="A185" s="137"/>
      <c r="B185" s="137"/>
      <c r="C185" s="137"/>
      <c r="D185" s="137"/>
      <c r="E185" s="137"/>
      <c r="F185" s="137"/>
      <c r="G185" s="137"/>
      <c r="H185" s="139"/>
      <c r="I185" s="137"/>
      <c r="J185" s="137"/>
      <c r="K185" s="137"/>
      <c r="L185" s="137"/>
      <c r="M185" s="137"/>
      <c r="N185" s="137"/>
      <c r="O185" s="137"/>
      <c r="P185" s="137"/>
      <c r="Q185" s="140"/>
      <c r="R185" s="137"/>
      <c r="S185" s="137"/>
      <c r="T185" s="137"/>
      <c r="U185" s="137"/>
      <c r="V185" s="137"/>
      <c r="W185" s="137"/>
      <c r="X185" s="137"/>
      <c r="Y185" s="137"/>
      <c r="Z185" s="137"/>
      <c r="AA185" s="137"/>
      <c r="AB185" s="137"/>
      <c r="AC185" s="137"/>
      <c r="AD185" s="137"/>
      <c r="AE185" s="137"/>
      <c r="AF185" s="137"/>
      <c r="AG185" s="137"/>
      <c r="AH185" s="137"/>
      <c r="AI185" s="137"/>
      <c r="AJ185" s="137"/>
      <c r="AK185" s="137"/>
      <c r="AL185" s="137"/>
      <c r="AM185" s="137"/>
      <c r="AN185" s="137"/>
      <c r="AO185" s="137"/>
      <c r="AP185" s="137"/>
      <c r="AQ185" s="137"/>
      <c r="AR185" s="137"/>
      <c r="AS185" s="137"/>
    </row>
    <row r="186" ht="18.0" customHeight="1">
      <c r="A186" s="137"/>
      <c r="B186" s="137"/>
      <c r="C186" s="137"/>
      <c r="D186" s="137"/>
      <c r="E186" s="137"/>
      <c r="F186" s="137"/>
      <c r="G186" s="137"/>
      <c r="H186" s="139"/>
      <c r="I186" s="137"/>
      <c r="J186" s="137"/>
      <c r="K186" s="137"/>
      <c r="L186" s="137"/>
      <c r="M186" s="137"/>
      <c r="N186" s="137"/>
      <c r="O186" s="137"/>
      <c r="P186" s="137"/>
      <c r="Q186" s="140"/>
      <c r="R186" s="137"/>
      <c r="S186" s="137"/>
      <c r="T186" s="137"/>
      <c r="U186" s="137"/>
      <c r="V186" s="137"/>
      <c r="W186" s="137"/>
      <c r="X186" s="137"/>
      <c r="Y186" s="137"/>
      <c r="Z186" s="137"/>
      <c r="AA186" s="137"/>
      <c r="AB186" s="137"/>
      <c r="AC186" s="137"/>
      <c r="AD186" s="137"/>
      <c r="AE186" s="137"/>
      <c r="AF186" s="137"/>
      <c r="AG186" s="137"/>
      <c r="AH186" s="137"/>
      <c r="AI186" s="137"/>
      <c r="AJ186" s="137"/>
      <c r="AK186" s="137"/>
      <c r="AL186" s="137"/>
      <c r="AM186" s="137"/>
      <c r="AN186" s="137"/>
      <c r="AO186" s="137"/>
      <c r="AP186" s="137"/>
      <c r="AQ186" s="137"/>
      <c r="AR186" s="137"/>
      <c r="AS186" s="137"/>
    </row>
    <row r="187" ht="18.0" customHeight="1">
      <c r="A187" s="137"/>
      <c r="B187" s="137"/>
      <c r="C187" s="137"/>
      <c r="D187" s="137"/>
      <c r="E187" s="137"/>
      <c r="F187" s="137"/>
      <c r="G187" s="137"/>
      <c r="H187" s="139"/>
      <c r="I187" s="137"/>
      <c r="J187" s="137"/>
      <c r="K187" s="137"/>
      <c r="L187" s="137"/>
      <c r="M187" s="137"/>
      <c r="N187" s="137"/>
      <c r="O187" s="137"/>
      <c r="P187" s="137"/>
      <c r="Q187" s="140"/>
      <c r="R187" s="137"/>
      <c r="S187" s="137"/>
      <c r="T187" s="137"/>
      <c r="U187" s="137"/>
      <c r="V187" s="137"/>
      <c r="W187" s="137"/>
      <c r="X187" s="137"/>
      <c r="Y187" s="137"/>
      <c r="Z187" s="137"/>
      <c r="AA187" s="137"/>
      <c r="AB187" s="137"/>
      <c r="AC187" s="137"/>
      <c r="AD187" s="137"/>
      <c r="AE187" s="137"/>
      <c r="AF187" s="137"/>
      <c r="AG187" s="137"/>
      <c r="AH187" s="137"/>
      <c r="AI187" s="137"/>
      <c r="AJ187" s="137"/>
      <c r="AK187" s="137"/>
      <c r="AL187" s="137"/>
      <c r="AM187" s="137"/>
      <c r="AN187" s="137"/>
      <c r="AO187" s="137"/>
      <c r="AP187" s="137"/>
      <c r="AQ187" s="137"/>
      <c r="AR187" s="137"/>
      <c r="AS187" s="137"/>
    </row>
    <row r="188" ht="18.0" customHeight="1">
      <c r="A188" s="137"/>
      <c r="B188" s="137"/>
      <c r="C188" s="137"/>
      <c r="D188" s="137"/>
      <c r="E188" s="137"/>
      <c r="F188" s="137"/>
      <c r="G188" s="137"/>
      <c r="H188" s="139"/>
      <c r="I188" s="137"/>
      <c r="J188" s="137"/>
      <c r="K188" s="137"/>
      <c r="L188" s="137"/>
      <c r="M188" s="137"/>
      <c r="N188" s="137"/>
      <c r="O188" s="137"/>
      <c r="P188" s="137"/>
      <c r="Q188" s="140"/>
      <c r="R188" s="137"/>
      <c r="S188" s="137"/>
      <c r="T188" s="137"/>
      <c r="U188" s="137"/>
      <c r="V188" s="137"/>
      <c r="W188" s="137"/>
      <c r="X188" s="137"/>
      <c r="Y188" s="137"/>
      <c r="Z188" s="137"/>
      <c r="AA188" s="137"/>
      <c r="AB188" s="137"/>
      <c r="AC188" s="137"/>
      <c r="AD188" s="137"/>
      <c r="AE188" s="137"/>
      <c r="AF188" s="137"/>
      <c r="AG188" s="137"/>
      <c r="AH188" s="137"/>
      <c r="AI188" s="137"/>
      <c r="AJ188" s="137"/>
      <c r="AK188" s="137"/>
      <c r="AL188" s="137"/>
      <c r="AM188" s="137"/>
      <c r="AN188" s="137"/>
      <c r="AO188" s="137"/>
      <c r="AP188" s="137"/>
      <c r="AQ188" s="137"/>
      <c r="AR188" s="137"/>
      <c r="AS188" s="137"/>
    </row>
    <row r="189" ht="18.0" customHeight="1">
      <c r="A189" s="137"/>
      <c r="B189" s="137"/>
      <c r="C189" s="137"/>
      <c r="D189" s="137"/>
      <c r="E189" s="137"/>
      <c r="F189" s="137"/>
      <c r="G189" s="137"/>
      <c r="H189" s="139"/>
      <c r="I189" s="137"/>
      <c r="J189" s="137"/>
      <c r="K189" s="137"/>
      <c r="L189" s="137"/>
      <c r="M189" s="137"/>
      <c r="N189" s="137"/>
      <c r="O189" s="137"/>
      <c r="P189" s="137"/>
      <c r="Q189" s="140"/>
      <c r="R189" s="137"/>
      <c r="S189" s="137"/>
      <c r="T189" s="137"/>
      <c r="U189" s="137"/>
      <c r="V189" s="137"/>
      <c r="W189" s="137"/>
      <c r="X189" s="137"/>
      <c r="Y189" s="137"/>
      <c r="Z189" s="137"/>
      <c r="AA189" s="137"/>
      <c r="AB189" s="137"/>
      <c r="AC189" s="137"/>
      <c r="AD189" s="137"/>
      <c r="AE189" s="137"/>
      <c r="AF189" s="137"/>
      <c r="AG189" s="137"/>
      <c r="AH189" s="137"/>
      <c r="AI189" s="137"/>
      <c r="AJ189" s="137"/>
      <c r="AK189" s="137"/>
      <c r="AL189" s="137"/>
      <c r="AM189" s="137"/>
      <c r="AN189" s="137"/>
      <c r="AO189" s="137"/>
      <c r="AP189" s="137"/>
      <c r="AQ189" s="137"/>
      <c r="AR189" s="137"/>
      <c r="AS189" s="137"/>
    </row>
    <row r="190" ht="18.0" customHeight="1">
      <c r="A190" s="137"/>
      <c r="B190" s="137"/>
      <c r="C190" s="137"/>
      <c r="D190" s="137"/>
      <c r="E190" s="137"/>
      <c r="F190" s="137"/>
      <c r="G190" s="137"/>
      <c r="H190" s="139"/>
      <c r="I190" s="137"/>
      <c r="J190" s="137"/>
      <c r="K190" s="137"/>
      <c r="L190" s="137"/>
      <c r="M190" s="137"/>
      <c r="N190" s="137"/>
      <c r="O190" s="137"/>
      <c r="P190" s="137"/>
      <c r="Q190" s="140"/>
      <c r="R190" s="137"/>
      <c r="S190" s="137"/>
      <c r="T190" s="137"/>
      <c r="U190" s="137"/>
      <c r="V190" s="137"/>
      <c r="W190" s="137"/>
      <c r="X190" s="137"/>
      <c r="Y190" s="137"/>
      <c r="Z190" s="137"/>
      <c r="AA190" s="137"/>
      <c r="AB190" s="137"/>
      <c r="AC190" s="137"/>
      <c r="AD190" s="137"/>
      <c r="AE190" s="137"/>
      <c r="AF190" s="137"/>
      <c r="AG190" s="137"/>
      <c r="AH190" s="137"/>
      <c r="AI190" s="137"/>
      <c r="AJ190" s="137"/>
      <c r="AK190" s="137"/>
      <c r="AL190" s="137"/>
      <c r="AM190" s="137"/>
      <c r="AN190" s="137"/>
      <c r="AO190" s="137"/>
      <c r="AP190" s="137"/>
      <c r="AQ190" s="137"/>
      <c r="AR190" s="137"/>
      <c r="AS190" s="137"/>
    </row>
    <row r="191" ht="18.0" customHeight="1">
      <c r="A191" s="137"/>
      <c r="B191" s="137"/>
      <c r="C191" s="137"/>
      <c r="D191" s="137"/>
      <c r="E191" s="137"/>
      <c r="F191" s="137"/>
      <c r="G191" s="137"/>
      <c r="H191" s="139"/>
      <c r="I191" s="137"/>
      <c r="J191" s="137"/>
      <c r="K191" s="137"/>
      <c r="L191" s="137"/>
      <c r="M191" s="137"/>
      <c r="N191" s="137"/>
      <c r="O191" s="137"/>
      <c r="P191" s="137"/>
      <c r="Q191" s="140"/>
      <c r="R191" s="137"/>
      <c r="S191" s="137"/>
      <c r="T191" s="137"/>
      <c r="U191" s="137"/>
      <c r="V191" s="137"/>
      <c r="W191" s="137"/>
      <c r="X191" s="137"/>
      <c r="Y191" s="137"/>
      <c r="Z191" s="137"/>
      <c r="AA191" s="137"/>
      <c r="AB191" s="137"/>
      <c r="AC191" s="137"/>
      <c r="AD191" s="137"/>
      <c r="AE191" s="137"/>
      <c r="AF191" s="137"/>
      <c r="AG191" s="137"/>
      <c r="AH191" s="137"/>
      <c r="AI191" s="137"/>
      <c r="AJ191" s="137"/>
      <c r="AK191" s="137"/>
      <c r="AL191" s="137"/>
      <c r="AM191" s="137"/>
      <c r="AN191" s="137"/>
      <c r="AO191" s="137"/>
      <c r="AP191" s="137"/>
      <c r="AQ191" s="137"/>
      <c r="AR191" s="137"/>
      <c r="AS191" s="137"/>
    </row>
    <row r="192" ht="18.0" customHeight="1">
      <c r="A192" s="137"/>
      <c r="B192" s="137"/>
      <c r="C192" s="137"/>
      <c r="D192" s="137"/>
      <c r="E192" s="137"/>
      <c r="F192" s="137"/>
      <c r="G192" s="137"/>
      <c r="H192" s="139"/>
      <c r="I192" s="137"/>
      <c r="J192" s="137"/>
      <c r="K192" s="137"/>
      <c r="L192" s="137"/>
      <c r="M192" s="137"/>
      <c r="N192" s="137"/>
      <c r="O192" s="137"/>
      <c r="P192" s="137"/>
      <c r="Q192" s="140"/>
      <c r="R192" s="137"/>
      <c r="S192" s="137"/>
      <c r="T192" s="137"/>
      <c r="U192" s="137"/>
      <c r="V192" s="137"/>
      <c r="W192" s="137"/>
      <c r="X192" s="137"/>
      <c r="Y192" s="137"/>
      <c r="Z192" s="137"/>
      <c r="AA192" s="137"/>
      <c r="AB192" s="137"/>
      <c r="AC192" s="137"/>
      <c r="AD192" s="137"/>
      <c r="AE192" s="137"/>
      <c r="AF192" s="137"/>
      <c r="AG192" s="137"/>
      <c r="AH192" s="137"/>
      <c r="AI192" s="137"/>
      <c r="AJ192" s="137"/>
      <c r="AK192" s="137"/>
      <c r="AL192" s="137"/>
      <c r="AM192" s="137"/>
      <c r="AN192" s="137"/>
      <c r="AO192" s="137"/>
      <c r="AP192" s="137"/>
      <c r="AQ192" s="137"/>
      <c r="AR192" s="137"/>
      <c r="AS192" s="137"/>
    </row>
    <row r="193" ht="18.0" customHeight="1">
      <c r="A193" s="137"/>
      <c r="B193" s="137"/>
      <c r="C193" s="137"/>
      <c r="D193" s="137"/>
      <c r="E193" s="137"/>
      <c r="F193" s="137"/>
      <c r="G193" s="137"/>
      <c r="H193" s="139"/>
      <c r="I193" s="137"/>
      <c r="J193" s="137"/>
      <c r="K193" s="137"/>
      <c r="L193" s="137"/>
      <c r="M193" s="137"/>
      <c r="N193" s="137"/>
      <c r="O193" s="137"/>
      <c r="P193" s="137"/>
      <c r="Q193" s="140"/>
      <c r="R193" s="137"/>
      <c r="S193" s="137"/>
      <c r="T193" s="137"/>
      <c r="U193" s="137"/>
      <c r="V193" s="137"/>
      <c r="W193" s="137"/>
      <c r="X193" s="137"/>
      <c r="Y193" s="137"/>
      <c r="Z193" s="137"/>
      <c r="AA193" s="137"/>
      <c r="AB193" s="137"/>
      <c r="AC193" s="137"/>
      <c r="AD193" s="137"/>
      <c r="AE193" s="137"/>
      <c r="AF193" s="137"/>
      <c r="AG193" s="137"/>
      <c r="AH193" s="137"/>
      <c r="AI193" s="137"/>
      <c r="AJ193" s="137"/>
      <c r="AK193" s="137"/>
      <c r="AL193" s="137"/>
      <c r="AM193" s="137"/>
      <c r="AN193" s="137"/>
      <c r="AO193" s="137"/>
      <c r="AP193" s="137"/>
      <c r="AQ193" s="137"/>
      <c r="AR193" s="137"/>
      <c r="AS193" s="137"/>
    </row>
    <row r="194" ht="18.0" customHeight="1">
      <c r="A194" s="137"/>
      <c r="B194" s="137"/>
      <c r="C194" s="137"/>
      <c r="D194" s="137"/>
      <c r="E194" s="137"/>
      <c r="F194" s="137"/>
      <c r="G194" s="137"/>
      <c r="H194" s="139"/>
      <c r="I194" s="137"/>
      <c r="J194" s="137"/>
      <c r="K194" s="137"/>
      <c r="L194" s="137"/>
      <c r="M194" s="137"/>
      <c r="N194" s="137"/>
      <c r="O194" s="137"/>
      <c r="P194" s="137"/>
      <c r="Q194" s="140"/>
      <c r="R194" s="137"/>
      <c r="S194" s="137"/>
      <c r="T194" s="137"/>
      <c r="U194" s="137"/>
      <c r="V194" s="137"/>
      <c r="W194" s="137"/>
      <c r="X194" s="137"/>
      <c r="Y194" s="137"/>
      <c r="Z194" s="137"/>
      <c r="AA194" s="137"/>
      <c r="AB194" s="137"/>
      <c r="AC194" s="137"/>
      <c r="AD194" s="137"/>
      <c r="AE194" s="137"/>
      <c r="AF194" s="137"/>
      <c r="AG194" s="137"/>
      <c r="AH194" s="137"/>
      <c r="AI194" s="137"/>
      <c r="AJ194" s="137"/>
      <c r="AK194" s="137"/>
      <c r="AL194" s="137"/>
      <c r="AM194" s="137"/>
      <c r="AN194" s="137"/>
      <c r="AO194" s="137"/>
      <c r="AP194" s="137"/>
      <c r="AQ194" s="137"/>
      <c r="AR194" s="137"/>
      <c r="AS194" s="137"/>
    </row>
    <row r="195" ht="18.0" customHeight="1">
      <c r="A195" s="137"/>
      <c r="B195" s="137"/>
      <c r="C195" s="137"/>
      <c r="D195" s="137"/>
      <c r="E195" s="137"/>
      <c r="F195" s="137"/>
      <c r="G195" s="137"/>
      <c r="H195" s="139"/>
      <c r="I195" s="137"/>
      <c r="J195" s="137"/>
      <c r="K195" s="137"/>
      <c r="L195" s="137"/>
      <c r="M195" s="137"/>
      <c r="N195" s="137"/>
      <c r="O195" s="137"/>
      <c r="P195" s="137"/>
      <c r="Q195" s="140"/>
      <c r="R195" s="137"/>
      <c r="S195" s="137"/>
      <c r="T195" s="137"/>
      <c r="U195" s="137"/>
      <c r="V195" s="137"/>
      <c r="W195" s="137"/>
      <c r="X195" s="137"/>
      <c r="Y195" s="137"/>
      <c r="Z195" s="137"/>
      <c r="AA195" s="137"/>
      <c r="AB195" s="137"/>
      <c r="AC195" s="137"/>
      <c r="AD195" s="137"/>
      <c r="AE195" s="137"/>
      <c r="AF195" s="137"/>
      <c r="AG195" s="137"/>
      <c r="AH195" s="137"/>
      <c r="AI195" s="137"/>
      <c r="AJ195" s="137"/>
      <c r="AK195" s="137"/>
      <c r="AL195" s="137"/>
      <c r="AM195" s="137"/>
      <c r="AN195" s="137"/>
      <c r="AO195" s="137"/>
      <c r="AP195" s="137"/>
      <c r="AQ195" s="137"/>
      <c r="AR195" s="137"/>
      <c r="AS195" s="137"/>
    </row>
    <row r="196" ht="18.0" customHeight="1">
      <c r="A196" s="137"/>
      <c r="B196" s="137"/>
      <c r="C196" s="137"/>
      <c r="D196" s="137"/>
      <c r="E196" s="137"/>
      <c r="F196" s="137"/>
      <c r="G196" s="137"/>
      <c r="H196" s="139"/>
      <c r="I196" s="137"/>
      <c r="J196" s="137"/>
      <c r="K196" s="137"/>
      <c r="L196" s="137"/>
      <c r="M196" s="137"/>
      <c r="N196" s="137"/>
      <c r="O196" s="137"/>
      <c r="P196" s="137"/>
      <c r="Q196" s="140"/>
      <c r="R196" s="137"/>
      <c r="S196" s="137"/>
      <c r="T196" s="137"/>
      <c r="U196" s="137"/>
      <c r="V196" s="137"/>
      <c r="W196" s="137"/>
      <c r="X196" s="137"/>
      <c r="Y196" s="137"/>
      <c r="Z196" s="137"/>
      <c r="AA196" s="137"/>
      <c r="AB196" s="137"/>
      <c r="AC196" s="137"/>
      <c r="AD196" s="137"/>
      <c r="AE196" s="137"/>
      <c r="AF196" s="137"/>
      <c r="AG196" s="137"/>
      <c r="AH196" s="137"/>
      <c r="AI196" s="137"/>
      <c r="AJ196" s="137"/>
      <c r="AK196" s="137"/>
      <c r="AL196" s="137"/>
      <c r="AM196" s="137"/>
      <c r="AN196" s="137"/>
      <c r="AO196" s="137"/>
      <c r="AP196" s="137"/>
      <c r="AQ196" s="137"/>
      <c r="AR196" s="137"/>
      <c r="AS196" s="137"/>
    </row>
    <row r="197" ht="18.0" customHeight="1">
      <c r="A197" s="137"/>
      <c r="B197" s="137"/>
      <c r="C197" s="137"/>
      <c r="D197" s="137"/>
      <c r="E197" s="137"/>
      <c r="F197" s="137"/>
      <c r="G197" s="137"/>
      <c r="H197" s="139"/>
      <c r="I197" s="137"/>
      <c r="J197" s="137"/>
      <c r="K197" s="137"/>
      <c r="L197" s="137"/>
      <c r="M197" s="137"/>
      <c r="N197" s="137"/>
      <c r="O197" s="137"/>
      <c r="P197" s="137"/>
      <c r="Q197" s="140"/>
      <c r="R197" s="137"/>
      <c r="S197" s="137"/>
      <c r="T197" s="137"/>
      <c r="U197" s="137"/>
      <c r="V197" s="137"/>
      <c r="W197" s="137"/>
      <c r="X197" s="137"/>
      <c r="Y197" s="137"/>
      <c r="Z197" s="137"/>
      <c r="AA197" s="137"/>
      <c r="AB197" s="137"/>
      <c r="AC197" s="137"/>
      <c r="AD197" s="137"/>
      <c r="AE197" s="137"/>
      <c r="AF197" s="137"/>
      <c r="AG197" s="137"/>
      <c r="AH197" s="137"/>
      <c r="AI197" s="137"/>
      <c r="AJ197" s="137"/>
      <c r="AK197" s="137"/>
      <c r="AL197" s="137"/>
      <c r="AM197" s="137"/>
      <c r="AN197" s="137"/>
      <c r="AO197" s="137"/>
      <c r="AP197" s="137"/>
      <c r="AQ197" s="137"/>
      <c r="AR197" s="137"/>
      <c r="AS197" s="137"/>
    </row>
    <row r="198" ht="18.0" customHeight="1">
      <c r="A198" s="137"/>
      <c r="B198" s="137"/>
      <c r="C198" s="137"/>
      <c r="D198" s="137"/>
      <c r="E198" s="137"/>
      <c r="F198" s="137"/>
      <c r="G198" s="137"/>
      <c r="H198" s="139"/>
      <c r="I198" s="137"/>
      <c r="J198" s="137"/>
      <c r="K198" s="137"/>
      <c r="L198" s="137"/>
      <c r="M198" s="137"/>
      <c r="N198" s="137"/>
      <c r="O198" s="137"/>
      <c r="P198" s="137"/>
      <c r="Q198" s="140"/>
      <c r="R198" s="137"/>
      <c r="S198" s="137"/>
      <c r="T198" s="137"/>
      <c r="U198" s="137"/>
      <c r="V198" s="137"/>
      <c r="W198" s="137"/>
      <c r="X198" s="137"/>
      <c r="Y198" s="137"/>
      <c r="Z198" s="137"/>
      <c r="AA198" s="137"/>
      <c r="AB198" s="137"/>
      <c r="AC198" s="137"/>
      <c r="AD198" s="137"/>
      <c r="AE198" s="137"/>
      <c r="AF198" s="137"/>
      <c r="AG198" s="137"/>
      <c r="AH198" s="137"/>
      <c r="AI198" s="137"/>
      <c r="AJ198" s="137"/>
      <c r="AK198" s="137"/>
      <c r="AL198" s="137"/>
      <c r="AM198" s="137"/>
      <c r="AN198" s="137"/>
      <c r="AO198" s="137"/>
      <c r="AP198" s="137"/>
      <c r="AQ198" s="137"/>
      <c r="AR198" s="137"/>
      <c r="AS198" s="137"/>
    </row>
    <row r="199" ht="18.0" customHeight="1">
      <c r="A199" s="137"/>
      <c r="B199" s="137"/>
      <c r="C199" s="137"/>
      <c r="D199" s="137"/>
      <c r="E199" s="137"/>
      <c r="F199" s="137"/>
      <c r="G199" s="137"/>
      <c r="H199" s="139"/>
      <c r="I199" s="137"/>
      <c r="J199" s="137"/>
      <c r="K199" s="137"/>
      <c r="L199" s="137"/>
      <c r="M199" s="137"/>
      <c r="N199" s="137"/>
      <c r="O199" s="137"/>
      <c r="P199" s="137"/>
      <c r="Q199" s="140"/>
      <c r="R199" s="137"/>
      <c r="S199" s="137"/>
      <c r="T199" s="137"/>
      <c r="U199" s="137"/>
      <c r="V199" s="137"/>
      <c r="W199" s="137"/>
      <c r="X199" s="137"/>
      <c r="Y199" s="137"/>
      <c r="Z199" s="137"/>
      <c r="AA199" s="137"/>
      <c r="AB199" s="137"/>
      <c r="AC199" s="137"/>
      <c r="AD199" s="137"/>
      <c r="AE199" s="137"/>
      <c r="AF199" s="137"/>
      <c r="AG199" s="137"/>
      <c r="AH199" s="137"/>
      <c r="AI199" s="137"/>
      <c r="AJ199" s="137"/>
      <c r="AK199" s="137"/>
      <c r="AL199" s="137"/>
      <c r="AM199" s="137"/>
      <c r="AN199" s="137"/>
      <c r="AO199" s="137"/>
      <c r="AP199" s="137"/>
      <c r="AQ199" s="137"/>
      <c r="AR199" s="137"/>
      <c r="AS199" s="137"/>
    </row>
    <row r="200" ht="18.0" customHeight="1">
      <c r="A200" s="137"/>
      <c r="B200" s="137"/>
      <c r="C200" s="137"/>
      <c r="D200" s="137"/>
      <c r="E200" s="137"/>
      <c r="F200" s="137"/>
      <c r="G200" s="137"/>
      <c r="H200" s="139"/>
      <c r="I200" s="137"/>
      <c r="J200" s="137"/>
      <c r="K200" s="137"/>
      <c r="L200" s="137"/>
      <c r="M200" s="137"/>
      <c r="N200" s="137"/>
      <c r="O200" s="137"/>
      <c r="P200" s="137"/>
      <c r="Q200" s="140"/>
      <c r="R200" s="137"/>
      <c r="S200" s="137"/>
      <c r="T200" s="137"/>
      <c r="U200" s="137"/>
      <c r="V200" s="137"/>
      <c r="W200" s="137"/>
      <c r="X200" s="137"/>
      <c r="Y200" s="137"/>
      <c r="Z200" s="137"/>
      <c r="AA200" s="137"/>
      <c r="AB200" s="137"/>
      <c r="AC200" s="137"/>
      <c r="AD200" s="137"/>
      <c r="AE200" s="137"/>
      <c r="AF200" s="137"/>
      <c r="AG200" s="137"/>
      <c r="AH200" s="137"/>
      <c r="AI200" s="137"/>
      <c r="AJ200" s="137"/>
      <c r="AK200" s="137"/>
      <c r="AL200" s="137"/>
      <c r="AM200" s="137"/>
      <c r="AN200" s="137"/>
      <c r="AO200" s="137"/>
      <c r="AP200" s="137"/>
      <c r="AQ200" s="137"/>
      <c r="AR200" s="137"/>
      <c r="AS200" s="137"/>
    </row>
    <row r="201" ht="18.0" customHeight="1">
      <c r="A201" s="137"/>
      <c r="B201" s="137"/>
      <c r="C201" s="137"/>
      <c r="D201" s="137"/>
      <c r="E201" s="137"/>
      <c r="F201" s="137"/>
      <c r="G201" s="137"/>
      <c r="H201" s="139"/>
      <c r="I201" s="137"/>
      <c r="J201" s="137"/>
      <c r="K201" s="137"/>
      <c r="L201" s="137"/>
      <c r="M201" s="137"/>
      <c r="N201" s="137"/>
      <c r="O201" s="137"/>
      <c r="P201" s="137"/>
      <c r="Q201" s="140"/>
      <c r="R201" s="137"/>
      <c r="S201" s="137"/>
      <c r="T201" s="137"/>
      <c r="U201" s="137"/>
      <c r="V201" s="137"/>
      <c r="W201" s="137"/>
      <c r="X201" s="137"/>
      <c r="Y201" s="137"/>
      <c r="Z201" s="137"/>
      <c r="AA201" s="137"/>
      <c r="AB201" s="137"/>
      <c r="AC201" s="137"/>
      <c r="AD201" s="137"/>
      <c r="AE201" s="137"/>
      <c r="AF201" s="137"/>
      <c r="AG201" s="137"/>
      <c r="AH201" s="137"/>
      <c r="AI201" s="137"/>
      <c r="AJ201" s="137"/>
      <c r="AK201" s="137"/>
      <c r="AL201" s="137"/>
      <c r="AM201" s="137"/>
      <c r="AN201" s="137"/>
      <c r="AO201" s="137"/>
      <c r="AP201" s="137"/>
      <c r="AQ201" s="137"/>
      <c r="AR201" s="137"/>
      <c r="AS201" s="137"/>
    </row>
    <row r="202" ht="18.0" customHeight="1">
      <c r="A202" s="137"/>
      <c r="B202" s="137"/>
      <c r="C202" s="137"/>
      <c r="D202" s="137"/>
      <c r="E202" s="137"/>
      <c r="F202" s="137"/>
      <c r="G202" s="137"/>
      <c r="H202" s="139"/>
      <c r="I202" s="137"/>
      <c r="J202" s="137"/>
      <c r="K202" s="137"/>
      <c r="L202" s="137"/>
      <c r="M202" s="137"/>
      <c r="N202" s="137"/>
      <c r="O202" s="137"/>
      <c r="P202" s="137"/>
      <c r="Q202" s="140"/>
      <c r="R202" s="137"/>
      <c r="S202" s="137"/>
      <c r="T202" s="137"/>
      <c r="U202" s="137"/>
      <c r="V202" s="137"/>
      <c r="W202" s="137"/>
      <c r="X202" s="137"/>
      <c r="Y202" s="137"/>
      <c r="Z202" s="137"/>
      <c r="AA202" s="137"/>
      <c r="AB202" s="137"/>
      <c r="AC202" s="137"/>
      <c r="AD202" s="137"/>
      <c r="AE202" s="137"/>
      <c r="AF202" s="137"/>
      <c r="AG202" s="137"/>
      <c r="AH202" s="137"/>
      <c r="AI202" s="137"/>
      <c r="AJ202" s="137"/>
      <c r="AK202" s="137"/>
      <c r="AL202" s="137"/>
      <c r="AM202" s="137"/>
      <c r="AN202" s="137"/>
      <c r="AO202" s="137"/>
      <c r="AP202" s="137"/>
      <c r="AQ202" s="137"/>
      <c r="AR202" s="137"/>
      <c r="AS202" s="137"/>
    </row>
    <row r="203" ht="18.0" customHeight="1">
      <c r="A203" s="137"/>
      <c r="B203" s="137"/>
      <c r="C203" s="137"/>
      <c r="D203" s="137"/>
      <c r="E203" s="137"/>
      <c r="F203" s="137"/>
      <c r="G203" s="137"/>
      <c r="H203" s="139"/>
      <c r="I203" s="137"/>
      <c r="J203" s="137"/>
      <c r="K203" s="137"/>
      <c r="L203" s="137"/>
      <c r="M203" s="137"/>
      <c r="N203" s="137"/>
      <c r="O203" s="137"/>
      <c r="P203" s="137"/>
      <c r="Q203" s="140"/>
      <c r="R203" s="137"/>
      <c r="S203" s="137"/>
      <c r="T203" s="137"/>
      <c r="U203" s="137"/>
      <c r="V203" s="137"/>
      <c r="W203" s="137"/>
      <c r="X203" s="137"/>
      <c r="Y203" s="137"/>
      <c r="Z203" s="137"/>
      <c r="AA203" s="137"/>
      <c r="AB203" s="137"/>
      <c r="AC203" s="137"/>
      <c r="AD203" s="137"/>
      <c r="AE203" s="137"/>
      <c r="AF203" s="137"/>
      <c r="AG203" s="137"/>
      <c r="AH203" s="137"/>
      <c r="AI203" s="137"/>
      <c r="AJ203" s="137"/>
      <c r="AK203" s="137"/>
      <c r="AL203" s="137"/>
      <c r="AM203" s="137"/>
      <c r="AN203" s="137"/>
      <c r="AO203" s="137"/>
      <c r="AP203" s="137"/>
      <c r="AQ203" s="137"/>
      <c r="AR203" s="137"/>
      <c r="AS203" s="137"/>
    </row>
    <row r="204" ht="18.0" customHeight="1">
      <c r="A204" s="137"/>
      <c r="B204" s="137"/>
      <c r="C204" s="137"/>
      <c r="D204" s="137"/>
      <c r="E204" s="137"/>
      <c r="F204" s="137"/>
      <c r="G204" s="137"/>
      <c r="H204" s="139"/>
      <c r="I204" s="137"/>
      <c r="J204" s="137"/>
      <c r="K204" s="137"/>
      <c r="L204" s="137"/>
      <c r="M204" s="137"/>
      <c r="N204" s="137"/>
      <c r="O204" s="137"/>
      <c r="P204" s="137"/>
      <c r="Q204" s="140"/>
      <c r="R204" s="137"/>
      <c r="S204" s="137"/>
      <c r="T204" s="137"/>
      <c r="U204" s="137"/>
      <c r="V204" s="137"/>
      <c r="W204" s="137"/>
      <c r="X204" s="137"/>
      <c r="Y204" s="137"/>
      <c r="Z204" s="137"/>
      <c r="AA204" s="137"/>
      <c r="AB204" s="137"/>
      <c r="AC204" s="137"/>
      <c r="AD204" s="137"/>
      <c r="AE204" s="137"/>
      <c r="AF204" s="137"/>
      <c r="AG204" s="137"/>
      <c r="AH204" s="137"/>
      <c r="AI204" s="137"/>
      <c r="AJ204" s="137"/>
      <c r="AK204" s="137"/>
      <c r="AL204" s="137"/>
      <c r="AM204" s="137"/>
      <c r="AN204" s="137"/>
      <c r="AO204" s="137"/>
      <c r="AP204" s="137"/>
      <c r="AQ204" s="137"/>
      <c r="AR204" s="137"/>
      <c r="AS204" s="137"/>
    </row>
    <row r="205" ht="18.0" customHeight="1">
      <c r="A205" s="137"/>
      <c r="B205" s="137"/>
      <c r="C205" s="137"/>
      <c r="D205" s="137"/>
      <c r="E205" s="137"/>
      <c r="F205" s="137"/>
      <c r="G205" s="137"/>
      <c r="H205" s="139"/>
      <c r="I205" s="137"/>
      <c r="J205" s="137"/>
      <c r="K205" s="137"/>
      <c r="L205" s="137"/>
      <c r="M205" s="137"/>
      <c r="N205" s="137"/>
      <c r="O205" s="137"/>
      <c r="P205" s="137"/>
      <c r="Q205" s="140"/>
      <c r="R205" s="137"/>
      <c r="S205" s="137"/>
      <c r="T205" s="137"/>
      <c r="U205" s="137"/>
      <c r="V205" s="137"/>
      <c r="W205" s="137"/>
      <c r="X205" s="137"/>
      <c r="Y205" s="137"/>
      <c r="Z205" s="137"/>
      <c r="AA205" s="137"/>
      <c r="AB205" s="137"/>
      <c r="AC205" s="137"/>
      <c r="AD205" s="137"/>
      <c r="AE205" s="137"/>
      <c r="AF205" s="137"/>
      <c r="AG205" s="137"/>
      <c r="AH205" s="137"/>
      <c r="AI205" s="137"/>
      <c r="AJ205" s="137"/>
      <c r="AK205" s="137"/>
      <c r="AL205" s="137"/>
      <c r="AM205" s="137"/>
      <c r="AN205" s="137"/>
      <c r="AO205" s="137"/>
      <c r="AP205" s="137"/>
      <c r="AQ205" s="137"/>
      <c r="AR205" s="137"/>
      <c r="AS205" s="137"/>
    </row>
    <row r="206" ht="18.0" customHeight="1">
      <c r="A206" s="137"/>
      <c r="B206" s="137"/>
      <c r="C206" s="137"/>
      <c r="D206" s="137"/>
      <c r="E206" s="137"/>
      <c r="F206" s="137"/>
      <c r="G206" s="137"/>
      <c r="H206" s="139"/>
      <c r="I206" s="137"/>
      <c r="J206" s="137"/>
      <c r="K206" s="137"/>
      <c r="L206" s="137"/>
      <c r="M206" s="137"/>
      <c r="N206" s="137"/>
      <c r="O206" s="137"/>
      <c r="P206" s="137"/>
      <c r="Q206" s="140"/>
      <c r="R206" s="137"/>
      <c r="S206" s="137"/>
      <c r="T206" s="137"/>
      <c r="U206" s="137"/>
      <c r="V206" s="137"/>
      <c r="W206" s="137"/>
      <c r="X206" s="137"/>
      <c r="Y206" s="137"/>
      <c r="Z206" s="137"/>
      <c r="AA206" s="137"/>
      <c r="AB206" s="137"/>
      <c r="AC206" s="137"/>
      <c r="AD206" s="137"/>
      <c r="AE206" s="137"/>
      <c r="AF206" s="137"/>
      <c r="AG206" s="137"/>
      <c r="AH206" s="137"/>
      <c r="AI206" s="137"/>
      <c r="AJ206" s="137"/>
      <c r="AK206" s="137"/>
      <c r="AL206" s="137"/>
      <c r="AM206" s="137"/>
      <c r="AN206" s="137"/>
      <c r="AO206" s="137"/>
      <c r="AP206" s="137"/>
      <c r="AQ206" s="137"/>
      <c r="AR206" s="137"/>
      <c r="AS206" s="137"/>
    </row>
    <row r="207" ht="18.0" customHeight="1">
      <c r="A207" s="137"/>
      <c r="B207" s="137"/>
      <c r="C207" s="137"/>
      <c r="D207" s="137"/>
      <c r="E207" s="137"/>
      <c r="F207" s="137"/>
      <c r="G207" s="137"/>
      <c r="H207" s="139"/>
      <c r="I207" s="137"/>
      <c r="J207" s="137"/>
      <c r="K207" s="137"/>
      <c r="L207" s="137"/>
      <c r="M207" s="137"/>
      <c r="N207" s="137"/>
      <c r="O207" s="137"/>
      <c r="P207" s="137"/>
      <c r="Q207" s="140"/>
      <c r="R207" s="137"/>
      <c r="S207" s="137"/>
      <c r="T207" s="137"/>
      <c r="U207" s="137"/>
      <c r="V207" s="137"/>
      <c r="W207" s="137"/>
      <c r="X207" s="137"/>
      <c r="Y207" s="137"/>
      <c r="Z207" s="137"/>
      <c r="AA207" s="137"/>
      <c r="AB207" s="137"/>
      <c r="AC207" s="137"/>
      <c r="AD207" s="137"/>
      <c r="AE207" s="137"/>
      <c r="AF207" s="137"/>
      <c r="AG207" s="137"/>
      <c r="AH207" s="137"/>
      <c r="AI207" s="137"/>
      <c r="AJ207" s="137"/>
      <c r="AK207" s="137"/>
      <c r="AL207" s="137"/>
      <c r="AM207" s="137"/>
      <c r="AN207" s="137"/>
      <c r="AO207" s="137"/>
      <c r="AP207" s="137"/>
      <c r="AQ207" s="137"/>
      <c r="AR207" s="137"/>
      <c r="AS207" s="137"/>
    </row>
    <row r="208" ht="18.0" customHeight="1">
      <c r="A208" s="137"/>
      <c r="B208" s="137"/>
      <c r="C208" s="137"/>
      <c r="D208" s="137"/>
      <c r="E208" s="137"/>
      <c r="F208" s="137"/>
      <c r="G208" s="137"/>
      <c r="H208" s="139"/>
      <c r="I208" s="137"/>
      <c r="J208" s="137"/>
      <c r="K208" s="137"/>
      <c r="L208" s="137"/>
      <c r="M208" s="137"/>
      <c r="N208" s="137"/>
      <c r="O208" s="137"/>
      <c r="P208" s="137"/>
      <c r="Q208" s="140"/>
      <c r="R208" s="137"/>
      <c r="S208" s="137"/>
      <c r="T208" s="137"/>
      <c r="U208" s="137"/>
      <c r="V208" s="137"/>
      <c r="W208" s="137"/>
      <c r="X208" s="137"/>
      <c r="Y208" s="137"/>
      <c r="Z208" s="137"/>
      <c r="AA208" s="137"/>
      <c r="AB208" s="137"/>
      <c r="AC208" s="137"/>
      <c r="AD208" s="137"/>
      <c r="AE208" s="137"/>
      <c r="AF208" s="137"/>
      <c r="AG208" s="137"/>
      <c r="AH208" s="137"/>
      <c r="AI208" s="137"/>
      <c r="AJ208" s="137"/>
      <c r="AK208" s="137"/>
      <c r="AL208" s="137"/>
      <c r="AM208" s="137"/>
      <c r="AN208" s="137"/>
      <c r="AO208" s="137"/>
      <c r="AP208" s="137"/>
      <c r="AQ208" s="137"/>
      <c r="AR208" s="137"/>
      <c r="AS208" s="137"/>
    </row>
    <row r="209" ht="18.0" customHeight="1">
      <c r="A209" s="137"/>
      <c r="B209" s="137"/>
      <c r="C209" s="137"/>
      <c r="D209" s="137"/>
      <c r="E209" s="137"/>
      <c r="F209" s="137"/>
      <c r="G209" s="137"/>
      <c r="H209" s="139"/>
      <c r="I209" s="137"/>
      <c r="J209" s="137"/>
      <c r="K209" s="137"/>
      <c r="L209" s="137"/>
      <c r="M209" s="137"/>
      <c r="N209" s="137"/>
      <c r="O209" s="137"/>
      <c r="P209" s="137"/>
      <c r="Q209" s="140"/>
      <c r="R209" s="137"/>
      <c r="S209" s="137"/>
      <c r="T209" s="137"/>
      <c r="U209" s="137"/>
      <c r="V209" s="137"/>
      <c r="W209" s="137"/>
      <c r="X209" s="137"/>
      <c r="Y209" s="137"/>
      <c r="Z209" s="137"/>
      <c r="AA209" s="137"/>
      <c r="AB209" s="137"/>
      <c r="AC209" s="137"/>
      <c r="AD209" s="137"/>
      <c r="AE209" s="137"/>
      <c r="AF209" s="137"/>
      <c r="AG209" s="137"/>
      <c r="AH209" s="137"/>
      <c r="AI209" s="137"/>
      <c r="AJ209" s="137"/>
      <c r="AK209" s="137"/>
      <c r="AL209" s="137"/>
      <c r="AM209" s="137"/>
      <c r="AN209" s="137"/>
      <c r="AO209" s="137"/>
      <c r="AP209" s="137"/>
      <c r="AQ209" s="137"/>
      <c r="AR209" s="137"/>
      <c r="AS209" s="137"/>
    </row>
    <row r="210" ht="18.0" customHeight="1">
      <c r="A210" s="137"/>
      <c r="B210" s="137"/>
      <c r="C210" s="137"/>
      <c r="D210" s="137"/>
      <c r="E210" s="137"/>
      <c r="F210" s="137"/>
      <c r="G210" s="137"/>
      <c r="H210" s="139"/>
      <c r="I210" s="137"/>
      <c r="J210" s="137"/>
      <c r="K210" s="137"/>
      <c r="L210" s="137"/>
      <c r="M210" s="137"/>
      <c r="N210" s="137"/>
      <c r="O210" s="137"/>
      <c r="P210" s="137"/>
      <c r="Q210" s="140"/>
      <c r="R210" s="137"/>
      <c r="S210" s="137"/>
      <c r="T210" s="137"/>
      <c r="U210" s="137"/>
      <c r="V210" s="137"/>
      <c r="W210" s="137"/>
      <c r="X210" s="137"/>
      <c r="Y210" s="137"/>
      <c r="Z210" s="137"/>
      <c r="AA210" s="137"/>
      <c r="AB210" s="137"/>
      <c r="AC210" s="137"/>
      <c r="AD210" s="137"/>
      <c r="AE210" s="137"/>
      <c r="AF210" s="137"/>
      <c r="AG210" s="137"/>
      <c r="AH210" s="137"/>
      <c r="AI210" s="137"/>
      <c r="AJ210" s="137"/>
      <c r="AK210" s="137"/>
      <c r="AL210" s="137"/>
      <c r="AM210" s="137"/>
      <c r="AN210" s="137"/>
      <c r="AO210" s="137"/>
      <c r="AP210" s="137"/>
      <c r="AQ210" s="137"/>
      <c r="AR210" s="137"/>
      <c r="AS210" s="137"/>
    </row>
    <row r="211" ht="18.0" customHeight="1">
      <c r="A211" s="137"/>
      <c r="B211" s="137"/>
      <c r="C211" s="137"/>
      <c r="D211" s="137"/>
      <c r="E211" s="137"/>
      <c r="F211" s="137"/>
      <c r="G211" s="137"/>
      <c r="H211" s="139"/>
      <c r="I211" s="137"/>
      <c r="J211" s="137"/>
      <c r="K211" s="137"/>
      <c r="L211" s="137"/>
      <c r="M211" s="137"/>
      <c r="N211" s="137"/>
      <c r="O211" s="137"/>
      <c r="P211" s="137"/>
      <c r="Q211" s="140"/>
      <c r="R211" s="137"/>
      <c r="S211" s="137"/>
      <c r="T211" s="137"/>
      <c r="U211" s="137"/>
      <c r="V211" s="137"/>
      <c r="W211" s="137"/>
      <c r="X211" s="137"/>
      <c r="Y211" s="137"/>
      <c r="Z211" s="137"/>
      <c r="AA211" s="137"/>
      <c r="AB211" s="137"/>
      <c r="AC211" s="137"/>
      <c r="AD211" s="137"/>
      <c r="AE211" s="137"/>
      <c r="AF211" s="137"/>
      <c r="AG211" s="137"/>
      <c r="AH211" s="137"/>
      <c r="AI211" s="137"/>
      <c r="AJ211" s="137"/>
      <c r="AK211" s="137"/>
      <c r="AL211" s="137"/>
      <c r="AM211" s="137"/>
      <c r="AN211" s="137"/>
      <c r="AO211" s="137"/>
      <c r="AP211" s="137"/>
      <c r="AQ211" s="137"/>
      <c r="AR211" s="137"/>
      <c r="AS211" s="137"/>
    </row>
    <row r="212" ht="18.0" customHeight="1">
      <c r="A212" s="137"/>
      <c r="B212" s="137"/>
      <c r="C212" s="137"/>
      <c r="D212" s="137"/>
      <c r="E212" s="137"/>
      <c r="F212" s="137"/>
      <c r="G212" s="137"/>
      <c r="H212" s="139"/>
      <c r="I212" s="137"/>
      <c r="J212" s="137"/>
      <c r="K212" s="137"/>
      <c r="L212" s="137"/>
      <c r="M212" s="137"/>
      <c r="N212" s="137"/>
      <c r="O212" s="137"/>
      <c r="P212" s="137"/>
      <c r="Q212" s="140"/>
      <c r="R212" s="137"/>
      <c r="S212" s="137"/>
      <c r="T212" s="137"/>
      <c r="U212" s="137"/>
      <c r="V212" s="137"/>
      <c r="W212" s="137"/>
      <c r="X212" s="137"/>
      <c r="Y212" s="137"/>
      <c r="Z212" s="137"/>
      <c r="AA212" s="137"/>
      <c r="AB212" s="137"/>
      <c r="AC212" s="137"/>
      <c r="AD212" s="137"/>
      <c r="AE212" s="137"/>
      <c r="AF212" s="137"/>
      <c r="AG212" s="137"/>
      <c r="AH212" s="137"/>
      <c r="AI212" s="137"/>
      <c r="AJ212" s="137"/>
      <c r="AK212" s="137"/>
      <c r="AL212" s="137"/>
      <c r="AM212" s="137"/>
      <c r="AN212" s="137"/>
      <c r="AO212" s="137"/>
      <c r="AP212" s="137"/>
      <c r="AQ212" s="137"/>
      <c r="AR212" s="137"/>
      <c r="AS212" s="137"/>
    </row>
    <row r="213" ht="18.0" customHeight="1">
      <c r="A213" s="137"/>
      <c r="B213" s="137"/>
      <c r="C213" s="137"/>
      <c r="D213" s="137"/>
      <c r="E213" s="137"/>
      <c r="F213" s="137"/>
      <c r="G213" s="137"/>
      <c r="H213" s="139"/>
      <c r="I213" s="137"/>
      <c r="J213" s="137"/>
      <c r="K213" s="137"/>
      <c r="L213" s="137"/>
      <c r="M213" s="137"/>
      <c r="N213" s="137"/>
      <c r="O213" s="137"/>
      <c r="P213" s="137"/>
      <c r="Q213" s="140"/>
      <c r="R213" s="137"/>
      <c r="S213" s="137"/>
      <c r="T213" s="137"/>
      <c r="U213" s="137"/>
      <c r="V213" s="137"/>
      <c r="W213" s="137"/>
      <c r="X213" s="137"/>
      <c r="Y213" s="137"/>
      <c r="Z213" s="137"/>
      <c r="AA213" s="137"/>
      <c r="AB213" s="137"/>
      <c r="AC213" s="137"/>
      <c r="AD213" s="137"/>
      <c r="AE213" s="137"/>
      <c r="AF213" s="137"/>
      <c r="AG213" s="137"/>
      <c r="AH213" s="137"/>
      <c r="AI213" s="137"/>
      <c r="AJ213" s="137"/>
      <c r="AK213" s="137"/>
      <c r="AL213" s="137"/>
      <c r="AM213" s="137"/>
      <c r="AN213" s="137"/>
      <c r="AO213" s="137"/>
      <c r="AP213" s="137"/>
      <c r="AQ213" s="137"/>
      <c r="AR213" s="137"/>
      <c r="AS213" s="137"/>
    </row>
    <row r="214" ht="18.0" customHeight="1">
      <c r="A214" s="137"/>
      <c r="B214" s="137"/>
      <c r="C214" s="137"/>
      <c r="D214" s="137"/>
      <c r="E214" s="137"/>
      <c r="F214" s="137"/>
      <c r="G214" s="137"/>
      <c r="H214" s="139"/>
      <c r="I214" s="137"/>
      <c r="J214" s="137"/>
      <c r="K214" s="137"/>
      <c r="L214" s="137"/>
      <c r="M214" s="137"/>
      <c r="N214" s="137"/>
      <c r="O214" s="137"/>
      <c r="P214" s="137"/>
      <c r="Q214" s="140"/>
      <c r="R214" s="137"/>
      <c r="S214" s="137"/>
      <c r="T214" s="137"/>
      <c r="U214" s="137"/>
      <c r="V214" s="137"/>
      <c r="W214" s="137"/>
      <c r="X214" s="137"/>
      <c r="Y214" s="137"/>
      <c r="Z214" s="137"/>
      <c r="AA214" s="137"/>
      <c r="AB214" s="137"/>
      <c r="AC214" s="137"/>
      <c r="AD214" s="137"/>
      <c r="AE214" s="137"/>
      <c r="AF214" s="137"/>
      <c r="AG214" s="137"/>
      <c r="AH214" s="137"/>
      <c r="AI214" s="137"/>
      <c r="AJ214" s="137"/>
      <c r="AK214" s="137"/>
      <c r="AL214" s="137"/>
      <c r="AM214" s="137"/>
      <c r="AN214" s="137"/>
      <c r="AO214" s="137"/>
      <c r="AP214" s="137"/>
      <c r="AQ214" s="137"/>
      <c r="AR214" s="137"/>
      <c r="AS214" s="137"/>
    </row>
    <row r="215" ht="18.0" customHeight="1">
      <c r="A215" s="137"/>
      <c r="B215" s="137"/>
      <c r="C215" s="137"/>
      <c r="D215" s="137"/>
      <c r="E215" s="137"/>
      <c r="F215" s="137"/>
      <c r="G215" s="137"/>
      <c r="H215" s="139"/>
      <c r="I215" s="137"/>
      <c r="J215" s="137"/>
      <c r="K215" s="137"/>
      <c r="L215" s="137"/>
      <c r="M215" s="137"/>
      <c r="N215" s="137"/>
      <c r="O215" s="137"/>
      <c r="P215" s="137"/>
      <c r="Q215" s="140"/>
      <c r="R215" s="137"/>
      <c r="S215" s="137"/>
      <c r="T215" s="137"/>
      <c r="U215" s="137"/>
      <c r="V215" s="137"/>
      <c r="W215" s="137"/>
      <c r="X215" s="137"/>
      <c r="Y215" s="137"/>
      <c r="Z215" s="137"/>
      <c r="AA215" s="137"/>
      <c r="AB215" s="137"/>
      <c r="AC215" s="137"/>
      <c r="AD215" s="137"/>
      <c r="AE215" s="137"/>
      <c r="AF215" s="137"/>
      <c r="AG215" s="137"/>
      <c r="AH215" s="137"/>
      <c r="AI215" s="137"/>
      <c r="AJ215" s="137"/>
      <c r="AK215" s="137"/>
      <c r="AL215" s="137"/>
      <c r="AM215" s="137"/>
      <c r="AN215" s="137"/>
      <c r="AO215" s="137"/>
      <c r="AP215" s="137"/>
      <c r="AQ215" s="137"/>
      <c r="AR215" s="137"/>
      <c r="AS215" s="137"/>
    </row>
    <row r="216" ht="18.0" customHeight="1">
      <c r="A216" s="137"/>
      <c r="B216" s="137"/>
      <c r="C216" s="137"/>
      <c r="D216" s="137"/>
      <c r="E216" s="137"/>
      <c r="F216" s="137"/>
      <c r="G216" s="137"/>
      <c r="H216" s="139"/>
      <c r="I216" s="137"/>
      <c r="J216" s="137"/>
      <c r="K216" s="137"/>
      <c r="L216" s="137"/>
      <c r="M216" s="137"/>
      <c r="N216" s="137"/>
      <c r="O216" s="137"/>
      <c r="P216" s="137"/>
      <c r="Q216" s="140"/>
      <c r="R216" s="137"/>
      <c r="S216" s="137"/>
      <c r="T216" s="137"/>
      <c r="U216" s="137"/>
      <c r="V216" s="137"/>
      <c r="W216" s="137"/>
      <c r="X216" s="137"/>
      <c r="Y216" s="137"/>
      <c r="Z216" s="137"/>
      <c r="AA216" s="137"/>
      <c r="AB216" s="137"/>
      <c r="AC216" s="137"/>
      <c r="AD216" s="137"/>
      <c r="AE216" s="137"/>
      <c r="AF216" s="137"/>
      <c r="AG216" s="137"/>
      <c r="AH216" s="137"/>
      <c r="AI216" s="137"/>
      <c r="AJ216" s="137"/>
      <c r="AK216" s="137"/>
      <c r="AL216" s="137"/>
      <c r="AM216" s="137"/>
      <c r="AN216" s="137"/>
      <c r="AO216" s="137"/>
      <c r="AP216" s="137"/>
      <c r="AQ216" s="137"/>
      <c r="AR216" s="137"/>
      <c r="AS216" s="137"/>
    </row>
    <row r="217" ht="18.0" customHeight="1">
      <c r="A217" s="137"/>
      <c r="B217" s="137"/>
      <c r="C217" s="137"/>
      <c r="D217" s="137"/>
      <c r="E217" s="137"/>
      <c r="F217" s="137"/>
      <c r="G217" s="137"/>
      <c r="H217" s="139"/>
      <c r="I217" s="137"/>
      <c r="J217" s="137"/>
      <c r="K217" s="137"/>
      <c r="L217" s="137"/>
      <c r="M217" s="137"/>
      <c r="N217" s="137"/>
      <c r="O217" s="137"/>
      <c r="P217" s="137"/>
      <c r="Q217" s="140"/>
      <c r="R217" s="137"/>
      <c r="S217" s="137"/>
      <c r="T217" s="137"/>
      <c r="U217" s="137"/>
      <c r="V217" s="137"/>
      <c r="W217" s="137"/>
      <c r="X217" s="137"/>
      <c r="Y217" s="137"/>
      <c r="Z217" s="137"/>
      <c r="AA217" s="137"/>
      <c r="AB217" s="137"/>
      <c r="AC217" s="137"/>
      <c r="AD217" s="137"/>
      <c r="AE217" s="137"/>
      <c r="AF217" s="137"/>
      <c r="AG217" s="137"/>
      <c r="AH217" s="137"/>
      <c r="AI217" s="137"/>
      <c r="AJ217" s="137"/>
      <c r="AK217" s="137"/>
      <c r="AL217" s="137"/>
      <c r="AM217" s="137"/>
      <c r="AN217" s="137"/>
      <c r="AO217" s="137"/>
      <c r="AP217" s="137"/>
      <c r="AQ217" s="137"/>
      <c r="AR217" s="137"/>
      <c r="AS217" s="137"/>
    </row>
    <row r="218" ht="18.0" customHeight="1">
      <c r="A218" s="137"/>
      <c r="B218" s="137"/>
      <c r="C218" s="137"/>
      <c r="D218" s="137"/>
      <c r="E218" s="137"/>
      <c r="F218" s="137"/>
      <c r="G218" s="137"/>
      <c r="H218" s="139"/>
      <c r="I218" s="137"/>
      <c r="J218" s="137"/>
      <c r="K218" s="137"/>
      <c r="L218" s="137"/>
      <c r="M218" s="137"/>
      <c r="N218" s="137"/>
      <c r="O218" s="137"/>
      <c r="P218" s="137"/>
      <c r="Q218" s="140"/>
      <c r="R218" s="137"/>
      <c r="S218" s="137"/>
      <c r="T218" s="137"/>
      <c r="U218" s="137"/>
      <c r="V218" s="137"/>
      <c r="W218" s="137"/>
      <c r="X218" s="137"/>
      <c r="Y218" s="137"/>
      <c r="Z218" s="137"/>
      <c r="AA218" s="137"/>
      <c r="AB218" s="137"/>
      <c r="AC218" s="137"/>
      <c r="AD218" s="137"/>
      <c r="AE218" s="137"/>
      <c r="AF218" s="137"/>
      <c r="AG218" s="137"/>
      <c r="AH218" s="137"/>
      <c r="AI218" s="137"/>
      <c r="AJ218" s="137"/>
      <c r="AK218" s="137"/>
      <c r="AL218" s="137"/>
      <c r="AM218" s="137"/>
      <c r="AN218" s="137"/>
      <c r="AO218" s="137"/>
      <c r="AP218" s="137"/>
      <c r="AQ218" s="137"/>
      <c r="AR218" s="137"/>
      <c r="AS218" s="137"/>
    </row>
    <row r="219" ht="18.0" customHeight="1">
      <c r="A219" s="137"/>
      <c r="B219" s="137"/>
      <c r="C219" s="137"/>
      <c r="D219" s="137"/>
      <c r="E219" s="137"/>
      <c r="F219" s="137"/>
      <c r="G219" s="137"/>
      <c r="H219" s="139"/>
      <c r="I219" s="137"/>
      <c r="J219" s="137"/>
      <c r="K219" s="137"/>
      <c r="L219" s="137"/>
      <c r="M219" s="137"/>
      <c r="N219" s="137"/>
      <c r="O219" s="137"/>
      <c r="P219" s="137"/>
      <c r="Q219" s="140"/>
      <c r="R219" s="137"/>
      <c r="S219" s="137"/>
      <c r="T219" s="137"/>
      <c r="U219" s="137"/>
      <c r="V219" s="137"/>
      <c r="W219" s="137"/>
      <c r="X219" s="137"/>
      <c r="Y219" s="137"/>
      <c r="Z219" s="137"/>
      <c r="AA219" s="137"/>
      <c r="AB219" s="137"/>
      <c r="AC219" s="137"/>
      <c r="AD219" s="137"/>
      <c r="AE219" s="137"/>
      <c r="AF219" s="137"/>
      <c r="AG219" s="137"/>
      <c r="AH219" s="137"/>
      <c r="AI219" s="137"/>
      <c r="AJ219" s="137"/>
      <c r="AK219" s="137"/>
      <c r="AL219" s="137"/>
      <c r="AM219" s="137"/>
      <c r="AN219" s="137"/>
      <c r="AO219" s="137"/>
      <c r="AP219" s="137"/>
      <c r="AQ219" s="137"/>
      <c r="AR219" s="137"/>
      <c r="AS219" s="137"/>
    </row>
    <row r="220" ht="18.0" customHeight="1">
      <c r="A220" s="137"/>
      <c r="B220" s="137"/>
      <c r="C220" s="137"/>
      <c r="D220" s="137"/>
      <c r="E220" s="137"/>
      <c r="F220" s="137"/>
      <c r="G220" s="137"/>
      <c r="H220" s="139"/>
      <c r="I220" s="137"/>
      <c r="J220" s="137"/>
      <c r="K220" s="137"/>
      <c r="L220" s="137"/>
      <c r="M220" s="137"/>
      <c r="N220" s="137"/>
      <c r="O220" s="137"/>
      <c r="P220" s="137"/>
      <c r="Q220" s="140"/>
      <c r="R220" s="137"/>
      <c r="S220" s="137"/>
      <c r="T220" s="137"/>
      <c r="U220" s="137"/>
      <c r="V220" s="137"/>
      <c r="W220" s="137"/>
      <c r="X220" s="137"/>
      <c r="Y220" s="137"/>
      <c r="Z220" s="137"/>
      <c r="AA220" s="137"/>
      <c r="AB220" s="137"/>
      <c r="AC220" s="137"/>
      <c r="AD220" s="137"/>
      <c r="AE220" s="137"/>
      <c r="AF220" s="137"/>
      <c r="AG220" s="137"/>
      <c r="AH220" s="137"/>
      <c r="AI220" s="137"/>
      <c r="AJ220" s="137"/>
      <c r="AK220" s="137"/>
      <c r="AL220" s="137"/>
      <c r="AM220" s="137"/>
      <c r="AN220" s="137"/>
      <c r="AO220" s="137"/>
      <c r="AP220" s="137"/>
      <c r="AQ220" s="137"/>
      <c r="AR220" s="137"/>
      <c r="AS220" s="137"/>
    </row>
    <row r="221" ht="18.0" customHeight="1">
      <c r="A221" s="137"/>
      <c r="B221" s="137"/>
      <c r="C221" s="137"/>
      <c r="D221" s="137"/>
      <c r="E221" s="137"/>
      <c r="F221" s="137"/>
      <c r="G221" s="137"/>
      <c r="H221" s="139"/>
      <c r="I221" s="137"/>
      <c r="J221" s="137"/>
      <c r="K221" s="137"/>
      <c r="L221" s="137"/>
      <c r="M221" s="137"/>
      <c r="N221" s="137"/>
      <c r="O221" s="137"/>
      <c r="P221" s="137"/>
      <c r="Q221" s="140"/>
      <c r="R221" s="137"/>
      <c r="S221" s="137"/>
      <c r="T221" s="137"/>
      <c r="U221" s="137"/>
      <c r="V221" s="137"/>
      <c r="W221" s="137"/>
      <c r="X221" s="137"/>
      <c r="Y221" s="137"/>
      <c r="Z221" s="137"/>
      <c r="AA221" s="137"/>
      <c r="AB221" s="137"/>
      <c r="AC221" s="137"/>
      <c r="AD221" s="137"/>
      <c r="AE221" s="137"/>
      <c r="AF221" s="137"/>
      <c r="AG221" s="137"/>
      <c r="AH221" s="137"/>
      <c r="AI221" s="137"/>
      <c r="AJ221" s="137"/>
      <c r="AK221" s="137"/>
      <c r="AL221" s="137"/>
      <c r="AM221" s="137"/>
      <c r="AN221" s="137"/>
      <c r="AO221" s="137"/>
      <c r="AP221" s="137"/>
      <c r="AQ221" s="137"/>
      <c r="AR221" s="137"/>
      <c r="AS221" s="137"/>
    </row>
    <row r="222" ht="18.0" customHeight="1">
      <c r="A222" s="137"/>
      <c r="B222" s="137"/>
      <c r="C222" s="137"/>
      <c r="D222" s="137"/>
      <c r="E222" s="137"/>
      <c r="F222" s="137"/>
      <c r="G222" s="137"/>
      <c r="H222" s="139"/>
      <c r="I222" s="137"/>
      <c r="J222" s="137"/>
      <c r="K222" s="137"/>
      <c r="L222" s="137"/>
      <c r="M222" s="137"/>
      <c r="N222" s="137"/>
      <c r="O222" s="137"/>
      <c r="P222" s="137"/>
      <c r="Q222" s="140"/>
      <c r="R222" s="137"/>
      <c r="S222" s="137"/>
      <c r="T222" s="137"/>
      <c r="U222" s="137"/>
      <c r="V222" s="137"/>
      <c r="W222" s="137"/>
      <c r="X222" s="137"/>
      <c r="Y222" s="137"/>
      <c r="Z222" s="137"/>
      <c r="AA222" s="137"/>
      <c r="AB222" s="137"/>
      <c r="AC222" s="137"/>
      <c r="AD222" s="137"/>
      <c r="AE222" s="137"/>
      <c r="AF222" s="137"/>
      <c r="AG222" s="137"/>
      <c r="AH222" s="137"/>
      <c r="AI222" s="137"/>
      <c r="AJ222" s="137"/>
      <c r="AK222" s="137"/>
      <c r="AL222" s="137"/>
      <c r="AM222" s="137"/>
      <c r="AN222" s="137"/>
      <c r="AO222" s="137"/>
      <c r="AP222" s="137"/>
      <c r="AQ222" s="137"/>
      <c r="AR222" s="137"/>
      <c r="AS222" s="137"/>
    </row>
    <row r="223" ht="18.0" customHeight="1">
      <c r="A223" s="137"/>
      <c r="B223" s="137"/>
      <c r="C223" s="137"/>
      <c r="D223" s="137"/>
      <c r="E223" s="137"/>
      <c r="F223" s="137"/>
      <c r="G223" s="137"/>
      <c r="H223" s="139"/>
      <c r="I223" s="137"/>
      <c r="J223" s="137"/>
      <c r="K223" s="137"/>
      <c r="L223" s="137"/>
      <c r="M223" s="137"/>
      <c r="N223" s="137"/>
      <c r="O223" s="137"/>
      <c r="P223" s="137"/>
      <c r="Q223" s="140"/>
      <c r="R223" s="137"/>
      <c r="S223" s="137"/>
      <c r="T223" s="137"/>
      <c r="U223" s="137"/>
      <c r="V223" s="137"/>
      <c r="W223" s="137"/>
      <c r="X223" s="137"/>
      <c r="Y223" s="137"/>
      <c r="Z223" s="137"/>
      <c r="AA223" s="137"/>
      <c r="AB223" s="137"/>
      <c r="AC223" s="137"/>
      <c r="AD223" s="137"/>
      <c r="AE223" s="137"/>
      <c r="AF223" s="137"/>
      <c r="AG223" s="137"/>
      <c r="AH223" s="137"/>
      <c r="AI223" s="137"/>
      <c r="AJ223" s="137"/>
      <c r="AK223" s="137"/>
      <c r="AL223" s="137"/>
      <c r="AM223" s="137"/>
      <c r="AN223" s="137"/>
      <c r="AO223" s="137"/>
      <c r="AP223" s="137"/>
      <c r="AQ223" s="137"/>
      <c r="AR223" s="137"/>
      <c r="AS223" s="137"/>
    </row>
    <row r="224" ht="18.0" customHeight="1">
      <c r="A224" s="137"/>
      <c r="B224" s="137"/>
      <c r="C224" s="137"/>
      <c r="D224" s="137"/>
      <c r="E224" s="137"/>
      <c r="F224" s="137"/>
      <c r="G224" s="137"/>
      <c r="H224" s="139"/>
      <c r="I224" s="137"/>
      <c r="J224" s="137"/>
      <c r="K224" s="137"/>
      <c r="L224" s="137"/>
      <c r="M224" s="137"/>
      <c r="N224" s="137"/>
      <c r="O224" s="137"/>
      <c r="P224" s="137"/>
      <c r="Q224" s="140"/>
      <c r="R224" s="137"/>
      <c r="S224" s="137"/>
      <c r="T224" s="137"/>
      <c r="U224" s="137"/>
      <c r="V224" s="137"/>
      <c r="W224" s="137"/>
      <c r="X224" s="137"/>
      <c r="Y224" s="137"/>
      <c r="Z224" s="137"/>
      <c r="AA224" s="137"/>
      <c r="AB224" s="137"/>
      <c r="AC224" s="137"/>
      <c r="AD224" s="137"/>
      <c r="AE224" s="137"/>
      <c r="AF224" s="137"/>
      <c r="AG224" s="137"/>
      <c r="AH224" s="137"/>
      <c r="AI224" s="137"/>
      <c r="AJ224" s="137"/>
      <c r="AK224" s="137"/>
      <c r="AL224" s="137"/>
      <c r="AM224" s="137"/>
      <c r="AN224" s="137"/>
      <c r="AO224" s="137"/>
      <c r="AP224" s="137"/>
      <c r="AQ224" s="137"/>
      <c r="AR224" s="137"/>
      <c r="AS224" s="137"/>
    </row>
    <row r="225" ht="18.0" customHeight="1">
      <c r="A225" s="137"/>
      <c r="B225" s="137"/>
      <c r="C225" s="137"/>
      <c r="D225" s="137"/>
      <c r="E225" s="137"/>
      <c r="F225" s="137"/>
      <c r="G225" s="137"/>
      <c r="H225" s="139"/>
      <c r="I225" s="137"/>
      <c r="J225" s="137"/>
      <c r="K225" s="137"/>
      <c r="L225" s="137"/>
      <c r="M225" s="137"/>
      <c r="N225" s="137"/>
      <c r="O225" s="137"/>
      <c r="P225" s="137"/>
      <c r="Q225" s="140"/>
      <c r="R225" s="137"/>
      <c r="S225" s="137"/>
      <c r="T225" s="137"/>
      <c r="U225" s="137"/>
      <c r="V225" s="137"/>
      <c r="W225" s="137"/>
      <c r="X225" s="137"/>
      <c r="Y225" s="137"/>
      <c r="Z225" s="137"/>
      <c r="AA225" s="137"/>
      <c r="AB225" s="137"/>
      <c r="AC225" s="137"/>
      <c r="AD225" s="137"/>
      <c r="AE225" s="137"/>
      <c r="AF225" s="137"/>
      <c r="AG225" s="137"/>
      <c r="AH225" s="137"/>
      <c r="AI225" s="137"/>
      <c r="AJ225" s="137"/>
      <c r="AK225" s="137"/>
      <c r="AL225" s="137"/>
      <c r="AM225" s="137"/>
      <c r="AN225" s="137"/>
      <c r="AO225" s="137"/>
      <c r="AP225" s="137"/>
      <c r="AQ225" s="137"/>
      <c r="AR225" s="137"/>
      <c r="AS225" s="137"/>
    </row>
    <row r="226" ht="18.0" customHeight="1">
      <c r="A226" s="137"/>
      <c r="B226" s="137"/>
      <c r="C226" s="137"/>
      <c r="D226" s="137"/>
      <c r="E226" s="137"/>
      <c r="F226" s="137"/>
      <c r="G226" s="137"/>
      <c r="H226" s="139"/>
      <c r="I226" s="137"/>
      <c r="J226" s="137"/>
      <c r="K226" s="137"/>
      <c r="L226" s="137"/>
      <c r="M226" s="137"/>
      <c r="N226" s="137"/>
      <c r="O226" s="137"/>
      <c r="P226" s="137"/>
      <c r="Q226" s="140"/>
      <c r="R226" s="137"/>
      <c r="S226" s="137"/>
      <c r="T226" s="137"/>
      <c r="U226" s="137"/>
      <c r="V226" s="137"/>
      <c r="W226" s="137"/>
      <c r="X226" s="137"/>
      <c r="Y226" s="137"/>
      <c r="Z226" s="137"/>
      <c r="AA226" s="137"/>
      <c r="AB226" s="137"/>
      <c r="AC226" s="137"/>
      <c r="AD226" s="137"/>
      <c r="AE226" s="137"/>
      <c r="AF226" s="137"/>
      <c r="AG226" s="137"/>
      <c r="AH226" s="137"/>
      <c r="AI226" s="137"/>
      <c r="AJ226" s="137"/>
      <c r="AK226" s="137"/>
      <c r="AL226" s="137"/>
      <c r="AM226" s="137"/>
      <c r="AN226" s="137"/>
      <c r="AO226" s="137"/>
      <c r="AP226" s="137"/>
      <c r="AQ226" s="137"/>
      <c r="AR226" s="137"/>
      <c r="AS226" s="137"/>
    </row>
    <row r="227" ht="18.0" customHeight="1">
      <c r="A227" s="137"/>
      <c r="B227" s="137"/>
      <c r="C227" s="137"/>
      <c r="D227" s="137"/>
      <c r="E227" s="137"/>
      <c r="F227" s="137"/>
      <c r="G227" s="137"/>
      <c r="H227" s="139"/>
      <c r="I227" s="137"/>
      <c r="J227" s="137"/>
      <c r="K227" s="137"/>
      <c r="L227" s="137"/>
      <c r="M227" s="137"/>
      <c r="N227" s="137"/>
      <c r="O227" s="137"/>
      <c r="P227" s="137"/>
      <c r="Q227" s="140"/>
      <c r="R227" s="137"/>
      <c r="S227" s="137"/>
      <c r="T227" s="137"/>
      <c r="U227" s="137"/>
      <c r="V227" s="137"/>
      <c r="W227" s="137"/>
      <c r="X227" s="137"/>
      <c r="Y227" s="137"/>
      <c r="Z227" s="137"/>
      <c r="AA227" s="137"/>
      <c r="AB227" s="137"/>
      <c r="AC227" s="137"/>
      <c r="AD227" s="137"/>
      <c r="AE227" s="137"/>
      <c r="AF227" s="137"/>
      <c r="AG227" s="137"/>
      <c r="AH227" s="137"/>
      <c r="AI227" s="137"/>
      <c r="AJ227" s="137"/>
      <c r="AK227" s="137"/>
      <c r="AL227" s="137"/>
      <c r="AM227" s="137"/>
      <c r="AN227" s="137"/>
      <c r="AO227" s="137"/>
      <c r="AP227" s="137"/>
      <c r="AQ227" s="137"/>
      <c r="AR227" s="137"/>
      <c r="AS227" s="137"/>
    </row>
    <row r="228" ht="18.0" customHeight="1">
      <c r="A228" s="137"/>
      <c r="B228" s="137"/>
      <c r="C228" s="137"/>
      <c r="D228" s="137"/>
      <c r="E228" s="137"/>
      <c r="F228" s="137"/>
      <c r="G228" s="137"/>
      <c r="H228" s="139"/>
      <c r="I228" s="137"/>
      <c r="J228" s="137"/>
      <c r="K228" s="137"/>
      <c r="L228" s="137"/>
      <c r="M228" s="137"/>
      <c r="N228" s="137"/>
      <c r="O228" s="137"/>
      <c r="P228" s="137"/>
      <c r="Q228" s="140"/>
      <c r="R228" s="137"/>
      <c r="S228" s="137"/>
      <c r="T228" s="137"/>
      <c r="U228" s="137"/>
      <c r="V228" s="137"/>
      <c r="W228" s="137"/>
      <c r="X228" s="137"/>
      <c r="Y228" s="137"/>
      <c r="Z228" s="137"/>
      <c r="AA228" s="137"/>
      <c r="AB228" s="137"/>
      <c r="AC228" s="137"/>
      <c r="AD228" s="137"/>
      <c r="AE228" s="137"/>
      <c r="AF228" s="137"/>
      <c r="AG228" s="137"/>
      <c r="AH228" s="137"/>
      <c r="AI228" s="137"/>
      <c r="AJ228" s="137"/>
      <c r="AK228" s="137"/>
      <c r="AL228" s="137"/>
      <c r="AM228" s="137"/>
      <c r="AN228" s="137"/>
      <c r="AO228" s="137"/>
      <c r="AP228" s="137"/>
      <c r="AQ228" s="137"/>
      <c r="AR228" s="137"/>
      <c r="AS228" s="137"/>
    </row>
    <row r="229" ht="18.0" customHeight="1">
      <c r="A229" s="137"/>
      <c r="B229" s="137"/>
      <c r="C229" s="137"/>
      <c r="D229" s="137"/>
      <c r="E229" s="137"/>
      <c r="F229" s="137"/>
      <c r="G229" s="137"/>
      <c r="H229" s="139"/>
      <c r="I229" s="137"/>
      <c r="J229" s="137"/>
      <c r="K229" s="137"/>
      <c r="L229" s="137"/>
      <c r="M229" s="137"/>
      <c r="N229" s="137"/>
      <c r="O229" s="137"/>
      <c r="P229" s="137"/>
      <c r="Q229" s="140"/>
      <c r="R229" s="137"/>
      <c r="S229" s="137"/>
      <c r="T229" s="137"/>
      <c r="U229" s="137"/>
      <c r="V229" s="137"/>
      <c r="W229" s="137"/>
      <c r="X229" s="137"/>
      <c r="Y229" s="137"/>
      <c r="Z229" s="137"/>
      <c r="AA229" s="137"/>
      <c r="AB229" s="137"/>
      <c r="AC229" s="137"/>
      <c r="AD229" s="137"/>
      <c r="AE229" s="137"/>
      <c r="AF229" s="137"/>
      <c r="AG229" s="137"/>
      <c r="AH229" s="137"/>
      <c r="AI229" s="137"/>
      <c r="AJ229" s="137"/>
      <c r="AK229" s="137"/>
      <c r="AL229" s="137"/>
      <c r="AM229" s="137"/>
      <c r="AN229" s="137"/>
      <c r="AO229" s="137"/>
      <c r="AP229" s="137"/>
      <c r="AQ229" s="137"/>
      <c r="AR229" s="137"/>
      <c r="AS229" s="137"/>
    </row>
    <row r="230" ht="18.0" customHeight="1">
      <c r="A230" s="137"/>
      <c r="B230" s="137"/>
      <c r="C230" s="137"/>
      <c r="D230" s="137"/>
      <c r="E230" s="137"/>
      <c r="F230" s="137"/>
      <c r="G230" s="137"/>
      <c r="H230" s="139"/>
      <c r="I230" s="137"/>
      <c r="J230" s="137"/>
      <c r="K230" s="137"/>
      <c r="L230" s="137"/>
      <c r="M230" s="137"/>
      <c r="N230" s="137"/>
      <c r="O230" s="137"/>
      <c r="P230" s="137"/>
      <c r="Q230" s="140"/>
      <c r="R230" s="137"/>
      <c r="S230" s="137"/>
      <c r="T230" s="137"/>
      <c r="U230" s="137"/>
      <c r="V230" s="137"/>
      <c r="W230" s="137"/>
      <c r="X230" s="137"/>
      <c r="Y230" s="137"/>
      <c r="Z230" s="137"/>
      <c r="AA230" s="137"/>
      <c r="AB230" s="137"/>
      <c r="AC230" s="137"/>
      <c r="AD230" s="137"/>
      <c r="AE230" s="137"/>
      <c r="AF230" s="137"/>
      <c r="AG230" s="137"/>
      <c r="AH230" s="137"/>
      <c r="AI230" s="137"/>
      <c r="AJ230" s="137"/>
      <c r="AK230" s="137"/>
      <c r="AL230" s="137"/>
      <c r="AM230" s="137"/>
      <c r="AN230" s="137"/>
      <c r="AO230" s="137"/>
      <c r="AP230" s="137"/>
      <c r="AQ230" s="137"/>
      <c r="AR230" s="137"/>
      <c r="AS230" s="137"/>
    </row>
    <row r="231" ht="18.0" customHeight="1">
      <c r="A231" s="137"/>
      <c r="B231" s="137"/>
      <c r="C231" s="137"/>
      <c r="D231" s="137"/>
      <c r="E231" s="137"/>
      <c r="F231" s="137"/>
      <c r="G231" s="137"/>
      <c r="H231" s="139"/>
      <c r="I231" s="137"/>
      <c r="J231" s="137"/>
      <c r="K231" s="137"/>
      <c r="L231" s="137"/>
      <c r="M231" s="137"/>
      <c r="N231" s="137"/>
      <c r="O231" s="137"/>
      <c r="P231" s="137"/>
      <c r="Q231" s="140"/>
      <c r="R231" s="137"/>
      <c r="S231" s="137"/>
      <c r="T231" s="137"/>
      <c r="U231" s="137"/>
      <c r="V231" s="137"/>
      <c r="W231" s="137"/>
      <c r="X231" s="137"/>
      <c r="Y231" s="137"/>
      <c r="Z231" s="137"/>
      <c r="AA231" s="137"/>
      <c r="AB231" s="137"/>
      <c r="AC231" s="137"/>
      <c r="AD231" s="137"/>
      <c r="AE231" s="137"/>
      <c r="AF231" s="137"/>
      <c r="AG231" s="137"/>
      <c r="AH231" s="137"/>
      <c r="AI231" s="137"/>
      <c r="AJ231" s="137"/>
      <c r="AK231" s="137"/>
      <c r="AL231" s="137"/>
      <c r="AM231" s="137"/>
      <c r="AN231" s="137"/>
      <c r="AO231" s="137"/>
      <c r="AP231" s="137"/>
      <c r="AQ231" s="137"/>
      <c r="AR231" s="137"/>
      <c r="AS231" s="137"/>
    </row>
    <row r="232" ht="18.0" customHeight="1">
      <c r="A232" s="137"/>
      <c r="B232" s="137"/>
      <c r="C232" s="137"/>
      <c r="D232" s="137"/>
      <c r="E232" s="137"/>
      <c r="F232" s="137"/>
      <c r="G232" s="137"/>
      <c r="H232" s="139"/>
      <c r="I232" s="137"/>
      <c r="J232" s="137"/>
      <c r="K232" s="137"/>
      <c r="L232" s="137"/>
      <c r="M232" s="137"/>
      <c r="N232" s="137"/>
      <c r="O232" s="137"/>
      <c r="P232" s="137"/>
      <c r="Q232" s="140"/>
      <c r="R232" s="137"/>
      <c r="S232" s="137"/>
      <c r="T232" s="137"/>
      <c r="U232" s="137"/>
      <c r="V232" s="137"/>
      <c r="W232" s="137"/>
      <c r="X232" s="137"/>
      <c r="Y232" s="137"/>
      <c r="Z232" s="137"/>
      <c r="AA232" s="137"/>
      <c r="AB232" s="137"/>
      <c r="AC232" s="137"/>
      <c r="AD232" s="137"/>
      <c r="AE232" s="137"/>
      <c r="AF232" s="137"/>
      <c r="AG232" s="137"/>
      <c r="AH232" s="137"/>
      <c r="AI232" s="137"/>
      <c r="AJ232" s="137"/>
      <c r="AK232" s="137"/>
      <c r="AL232" s="137"/>
      <c r="AM232" s="137"/>
      <c r="AN232" s="137"/>
      <c r="AO232" s="137"/>
      <c r="AP232" s="137"/>
      <c r="AQ232" s="137"/>
      <c r="AR232" s="137"/>
      <c r="AS232" s="137"/>
    </row>
    <row r="233" ht="18.0" customHeight="1">
      <c r="A233" s="137"/>
      <c r="B233" s="137"/>
      <c r="C233" s="137"/>
      <c r="D233" s="137"/>
      <c r="E233" s="137"/>
      <c r="F233" s="137"/>
      <c r="G233" s="137"/>
      <c r="H233" s="139"/>
      <c r="I233" s="137"/>
      <c r="J233" s="137"/>
      <c r="K233" s="137"/>
      <c r="L233" s="137"/>
      <c r="M233" s="137"/>
      <c r="N233" s="137"/>
      <c r="O233" s="137"/>
      <c r="P233" s="137"/>
      <c r="Q233" s="140"/>
      <c r="R233" s="137"/>
      <c r="S233" s="137"/>
      <c r="T233" s="137"/>
      <c r="U233" s="137"/>
      <c r="V233" s="137"/>
      <c r="W233" s="137"/>
      <c r="X233" s="137"/>
      <c r="Y233" s="137"/>
      <c r="Z233" s="137"/>
      <c r="AA233" s="137"/>
      <c r="AB233" s="137"/>
      <c r="AC233" s="137"/>
      <c r="AD233" s="137"/>
      <c r="AE233" s="137"/>
      <c r="AF233" s="137"/>
      <c r="AG233" s="137"/>
      <c r="AH233" s="137"/>
      <c r="AI233" s="137"/>
      <c r="AJ233" s="137"/>
      <c r="AK233" s="137"/>
      <c r="AL233" s="137"/>
      <c r="AM233" s="137"/>
      <c r="AN233" s="137"/>
      <c r="AO233" s="137"/>
      <c r="AP233" s="137"/>
      <c r="AQ233" s="137"/>
      <c r="AR233" s="137"/>
      <c r="AS233" s="137"/>
    </row>
    <row r="234" ht="18.0" customHeight="1">
      <c r="A234" s="137"/>
      <c r="B234" s="137"/>
      <c r="C234" s="137"/>
      <c r="D234" s="137"/>
      <c r="E234" s="137"/>
      <c r="F234" s="137"/>
      <c r="G234" s="137"/>
      <c r="H234" s="139"/>
      <c r="I234" s="137"/>
      <c r="J234" s="137"/>
      <c r="K234" s="137"/>
      <c r="L234" s="137"/>
      <c r="M234" s="137"/>
      <c r="N234" s="137"/>
      <c r="O234" s="137"/>
      <c r="P234" s="137"/>
      <c r="Q234" s="140"/>
      <c r="R234" s="137"/>
      <c r="S234" s="137"/>
      <c r="T234" s="137"/>
      <c r="U234" s="137"/>
      <c r="V234" s="137"/>
      <c r="W234" s="137"/>
      <c r="X234" s="137"/>
      <c r="Y234" s="137"/>
      <c r="Z234" s="137"/>
      <c r="AA234" s="137"/>
      <c r="AB234" s="137"/>
      <c r="AC234" s="137"/>
      <c r="AD234" s="137"/>
      <c r="AE234" s="137"/>
      <c r="AF234" s="137"/>
      <c r="AG234" s="137"/>
      <c r="AH234" s="137"/>
      <c r="AI234" s="137"/>
      <c r="AJ234" s="137"/>
      <c r="AK234" s="137"/>
      <c r="AL234" s="137"/>
      <c r="AM234" s="137"/>
      <c r="AN234" s="137"/>
      <c r="AO234" s="137"/>
      <c r="AP234" s="137"/>
      <c r="AQ234" s="137"/>
      <c r="AR234" s="137"/>
      <c r="AS234" s="137"/>
    </row>
    <row r="235" ht="18.0" customHeight="1">
      <c r="A235" s="137"/>
      <c r="B235" s="137"/>
      <c r="C235" s="137"/>
      <c r="D235" s="137"/>
      <c r="E235" s="137"/>
      <c r="F235" s="137"/>
      <c r="G235" s="137"/>
      <c r="H235" s="139"/>
      <c r="I235" s="137"/>
      <c r="J235" s="137"/>
      <c r="K235" s="137"/>
      <c r="L235" s="137"/>
      <c r="M235" s="137"/>
      <c r="N235" s="137"/>
      <c r="O235" s="137"/>
      <c r="P235" s="137"/>
      <c r="Q235" s="140"/>
      <c r="R235" s="137"/>
      <c r="S235" s="137"/>
      <c r="T235" s="137"/>
      <c r="U235" s="137"/>
      <c r="V235" s="137"/>
      <c r="W235" s="137"/>
      <c r="X235" s="137"/>
      <c r="Y235" s="137"/>
      <c r="Z235" s="137"/>
      <c r="AA235" s="137"/>
      <c r="AB235" s="137"/>
      <c r="AC235" s="137"/>
      <c r="AD235" s="137"/>
      <c r="AE235" s="137"/>
      <c r="AF235" s="137"/>
      <c r="AG235" s="137"/>
      <c r="AH235" s="137"/>
      <c r="AI235" s="137"/>
      <c r="AJ235" s="137"/>
      <c r="AK235" s="137"/>
      <c r="AL235" s="137"/>
      <c r="AM235" s="137"/>
      <c r="AN235" s="137"/>
      <c r="AO235" s="137"/>
      <c r="AP235" s="137"/>
      <c r="AQ235" s="137"/>
      <c r="AR235" s="137"/>
      <c r="AS235" s="137"/>
    </row>
    <row r="236" ht="18.0" customHeight="1">
      <c r="A236" s="137"/>
      <c r="B236" s="137"/>
      <c r="C236" s="137"/>
      <c r="D236" s="137"/>
      <c r="E236" s="137"/>
      <c r="F236" s="137"/>
      <c r="G236" s="137"/>
      <c r="H236" s="139"/>
      <c r="I236" s="137"/>
      <c r="J236" s="137"/>
      <c r="K236" s="137"/>
      <c r="L236" s="137"/>
      <c r="M236" s="137"/>
      <c r="N236" s="137"/>
      <c r="O236" s="137"/>
      <c r="P236" s="137"/>
      <c r="Q236" s="140"/>
      <c r="R236" s="137"/>
      <c r="S236" s="137"/>
      <c r="T236" s="137"/>
      <c r="U236" s="137"/>
      <c r="V236" s="137"/>
      <c r="W236" s="137"/>
      <c r="X236" s="137"/>
      <c r="Y236" s="137"/>
      <c r="Z236" s="137"/>
      <c r="AA236" s="137"/>
      <c r="AB236" s="137"/>
      <c r="AC236" s="137"/>
      <c r="AD236" s="137"/>
      <c r="AE236" s="137"/>
      <c r="AF236" s="137"/>
      <c r="AG236" s="137"/>
      <c r="AH236" s="137"/>
      <c r="AI236" s="137"/>
      <c r="AJ236" s="137"/>
      <c r="AK236" s="137"/>
      <c r="AL236" s="137"/>
      <c r="AM236" s="137"/>
      <c r="AN236" s="137"/>
      <c r="AO236" s="137"/>
      <c r="AP236" s="137"/>
      <c r="AQ236" s="137"/>
      <c r="AR236" s="137"/>
      <c r="AS236" s="137"/>
    </row>
    <row r="237" ht="18.0" customHeight="1">
      <c r="A237" s="137"/>
      <c r="B237" s="137"/>
      <c r="C237" s="137"/>
      <c r="D237" s="137"/>
      <c r="E237" s="137"/>
      <c r="F237" s="137"/>
      <c r="G237" s="137"/>
      <c r="H237" s="139"/>
      <c r="I237" s="137"/>
      <c r="J237" s="137"/>
      <c r="K237" s="137"/>
      <c r="L237" s="137"/>
      <c r="M237" s="137"/>
      <c r="N237" s="137"/>
      <c r="O237" s="137"/>
      <c r="P237" s="137"/>
      <c r="Q237" s="140"/>
      <c r="R237" s="137"/>
      <c r="S237" s="137"/>
      <c r="T237" s="137"/>
      <c r="U237" s="137"/>
      <c r="V237" s="137"/>
      <c r="W237" s="137"/>
      <c r="X237" s="137"/>
      <c r="Y237" s="137"/>
      <c r="Z237" s="137"/>
      <c r="AA237" s="137"/>
      <c r="AB237" s="137"/>
      <c r="AC237" s="137"/>
      <c r="AD237" s="137"/>
      <c r="AE237" s="137"/>
      <c r="AF237" s="137"/>
      <c r="AG237" s="137"/>
      <c r="AH237" s="137"/>
      <c r="AI237" s="137"/>
      <c r="AJ237" s="137"/>
      <c r="AK237" s="137"/>
      <c r="AL237" s="137"/>
      <c r="AM237" s="137"/>
      <c r="AN237" s="137"/>
      <c r="AO237" s="137"/>
      <c r="AP237" s="137"/>
      <c r="AQ237" s="137"/>
      <c r="AR237" s="137"/>
      <c r="AS237" s="137"/>
    </row>
    <row r="238" ht="18.0" customHeight="1">
      <c r="A238" s="137"/>
      <c r="B238" s="137"/>
      <c r="C238" s="137"/>
      <c r="D238" s="137"/>
      <c r="E238" s="137"/>
      <c r="F238" s="137"/>
      <c r="G238" s="137"/>
      <c r="H238" s="139"/>
      <c r="I238" s="137"/>
      <c r="J238" s="137"/>
      <c r="K238" s="137"/>
      <c r="L238" s="137"/>
      <c r="M238" s="137"/>
      <c r="N238" s="137"/>
      <c r="O238" s="137"/>
      <c r="P238" s="137"/>
      <c r="Q238" s="140"/>
      <c r="R238" s="137"/>
      <c r="S238" s="137"/>
      <c r="T238" s="137"/>
      <c r="U238" s="137"/>
      <c r="V238" s="137"/>
      <c r="W238" s="137"/>
      <c r="X238" s="137"/>
      <c r="Y238" s="137"/>
      <c r="Z238" s="137"/>
      <c r="AA238" s="137"/>
      <c r="AB238" s="137"/>
      <c r="AC238" s="137"/>
      <c r="AD238" s="137"/>
      <c r="AE238" s="137"/>
      <c r="AF238" s="137"/>
      <c r="AG238" s="137"/>
      <c r="AH238" s="137"/>
      <c r="AI238" s="137"/>
      <c r="AJ238" s="137"/>
      <c r="AK238" s="137"/>
      <c r="AL238" s="137"/>
      <c r="AM238" s="137"/>
      <c r="AN238" s="137"/>
      <c r="AO238" s="137"/>
      <c r="AP238" s="137"/>
      <c r="AQ238" s="137"/>
      <c r="AR238" s="137"/>
      <c r="AS238" s="137"/>
    </row>
    <row r="239" ht="18.0" customHeight="1">
      <c r="A239" s="137"/>
      <c r="B239" s="137"/>
      <c r="C239" s="137"/>
      <c r="D239" s="137"/>
      <c r="E239" s="137"/>
      <c r="F239" s="137"/>
      <c r="G239" s="137"/>
      <c r="H239" s="139"/>
      <c r="I239" s="137"/>
      <c r="J239" s="137"/>
      <c r="K239" s="137"/>
      <c r="L239" s="137"/>
      <c r="M239" s="137"/>
      <c r="N239" s="137"/>
      <c r="O239" s="137"/>
      <c r="P239" s="137"/>
      <c r="Q239" s="140"/>
      <c r="R239" s="137"/>
      <c r="S239" s="137"/>
      <c r="T239" s="137"/>
      <c r="U239" s="137"/>
      <c r="V239" s="137"/>
      <c r="W239" s="137"/>
      <c r="X239" s="137"/>
      <c r="Y239" s="137"/>
      <c r="Z239" s="137"/>
      <c r="AA239" s="137"/>
      <c r="AB239" s="137"/>
      <c r="AC239" s="137"/>
      <c r="AD239" s="137"/>
      <c r="AE239" s="137"/>
      <c r="AF239" s="137"/>
      <c r="AG239" s="137"/>
      <c r="AH239" s="137"/>
      <c r="AI239" s="137"/>
      <c r="AJ239" s="137"/>
      <c r="AK239" s="137"/>
      <c r="AL239" s="137"/>
      <c r="AM239" s="137"/>
      <c r="AN239" s="137"/>
      <c r="AO239" s="137"/>
      <c r="AP239" s="137"/>
      <c r="AQ239" s="137"/>
      <c r="AR239" s="137"/>
      <c r="AS239" s="137"/>
    </row>
    <row r="240" ht="18.0" customHeight="1">
      <c r="A240" s="137"/>
      <c r="B240" s="137"/>
      <c r="C240" s="137"/>
      <c r="D240" s="137"/>
      <c r="E240" s="137"/>
      <c r="F240" s="137"/>
      <c r="G240" s="137"/>
      <c r="H240" s="139"/>
      <c r="I240" s="137"/>
      <c r="J240" s="137"/>
      <c r="K240" s="137"/>
      <c r="L240" s="137"/>
      <c r="M240" s="137"/>
      <c r="N240" s="137"/>
      <c r="O240" s="137"/>
      <c r="P240" s="137"/>
      <c r="Q240" s="140"/>
      <c r="R240" s="137"/>
      <c r="S240" s="137"/>
      <c r="T240" s="137"/>
      <c r="U240" s="137"/>
      <c r="V240" s="137"/>
      <c r="W240" s="137"/>
      <c r="X240" s="137"/>
      <c r="Y240" s="137"/>
      <c r="Z240" s="137"/>
      <c r="AA240" s="137"/>
      <c r="AB240" s="137"/>
      <c r="AC240" s="137"/>
      <c r="AD240" s="137"/>
      <c r="AE240" s="137"/>
      <c r="AF240" s="137"/>
      <c r="AG240" s="137"/>
      <c r="AH240" s="137"/>
      <c r="AI240" s="137"/>
      <c r="AJ240" s="137"/>
      <c r="AK240" s="137"/>
      <c r="AL240" s="137"/>
      <c r="AM240" s="137"/>
      <c r="AN240" s="137"/>
      <c r="AO240" s="137"/>
      <c r="AP240" s="137"/>
      <c r="AQ240" s="137"/>
      <c r="AR240" s="137"/>
      <c r="AS240" s="137"/>
    </row>
    <row r="241" ht="18.0" customHeight="1">
      <c r="A241" s="137"/>
      <c r="B241" s="137"/>
      <c r="C241" s="137"/>
      <c r="D241" s="137"/>
      <c r="E241" s="137"/>
      <c r="F241" s="137"/>
      <c r="G241" s="137"/>
      <c r="H241" s="139"/>
      <c r="I241" s="137"/>
      <c r="J241" s="137"/>
      <c r="K241" s="137"/>
      <c r="L241" s="137"/>
      <c r="M241" s="137"/>
      <c r="N241" s="137"/>
      <c r="O241" s="137"/>
      <c r="P241" s="137"/>
      <c r="Q241" s="140"/>
      <c r="R241" s="137"/>
      <c r="S241" s="137"/>
      <c r="T241" s="137"/>
      <c r="U241" s="137"/>
      <c r="V241" s="137"/>
      <c r="W241" s="137"/>
      <c r="X241" s="137"/>
      <c r="Y241" s="137"/>
      <c r="Z241" s="137"/>
      <c r="AA241" s="137"/>
      <c r="AB241" s="137"/>
      <c r="AC241" s="137"/>
      <c r="AD241" s="137"/>
      <c r="AE241" s="137"/>
      <c r="AF241" s="137"/>
      <c r="AG241" s="137"/>
      <c r="AH241" s="137"/>
      <c r="AI241" s="137"/>
      <c r="AJ241" s="137"/>
      <c r="AK241" s="137"/>
      <c r="AL241" s="137"/>
      <c r="AM241" s="137"/>
      <c r="AN241" s="137"/>
      <c r="AO241" s="137"/>
      <c r="AP241" s="137"/>
      <c r="AQ241" s="137"/>
      <c r="AR241" s="137"/>
      <c r="AS241" s="137"/>
    </row>
    <row r="242" ht="18.0" customHeight="1">
      <c r="A242" s="137"/>
      <c r="B242" s="137"/>
      <c r="C242" s="137"/>
      <c r="D242" s="137"/>
      <c r="E242" s="137"/>
      <c r="F242" s="137"/>
      <c r="G242" s="137"/>
      <c r="H242" s="139"/>
      <c r="I242" s="137"/>
      <c r="J242" s="137"/>
      <c r="K242" s="137"/>
      <c r="L242" s="137"/>
      <c r="M242" s="137"/>
      <c r="N242" s="137"/>
      <c r="O242" s="137"/>
      <c r="P242" s="137"/>
      <c r="Q242" s="140"/>
      <c r="R242" s="137"/>
      <c r="S242" s="137"/>
      <c r="T242" s="137"/>
      <c r="U242" s="137"/>
      <c r="V242" s="137"/>
      <c r="W242" s="137"/>
      <c r="X242" s="137"/>
      <c r="Y242" s="137"/>
      <c r="Z242" s="137"/>
      <c r="AA242" s="137"/>
      <c r="AB242" s="137"/>
      <c r="AC242" s="137"/>
      <c r="AD242" s="137"/>
      <c r="AE242" s="137"/>
      <c r="AF242" s="137"/>
      <c r="AG242" s="137"/>
      <c r="AH242" s="137"/>
      <c r="AI242" s="137"/>
      <c r="AJ242" s="137"/>
      <c r="AK242" s="137"/>
      <c r="AL242" s="137"/>
      <c r="AM242" s="137"/>
      <c r="AN242" s="137"/>
      <c r="AO242" s="137"/>
      <c r="AP242" s="137"/>
      <c r="AQ242" s="137"/>
      <c r="AR242" s="137"/>
      <c r="AS242" s="137"/>
    </row>
    <row r="243" ht="18.0" customHeight="1">
      <c r="A243" s="137"/>
      <c r="B243" s="137"/>
      <c r="C243" s="137"/>
      <c r="D243" s="137"/>
      <c r="E243" s="137"/>
      <c r="F243" s="137"/>
      <c r="G243" s="137"/>
      <c r="H243" s="139"/>
      <c r="I243" s="137"/>
      <c r="J243" s="137"/>
      <c r="K243" s="137"/>
      <c r="L243" s="137"/>
      <c r="M243" s="137"/>
      <c r="N243" s="137"/>
      <c r="O243" s="137"/>
      <c r="P243" s="137"/>
      <c r="Q243" s="140"/>
      <c r="R243" s="137"/>
      <c r="S243" s="137"/>
      <c r="T243" s="137"/>
      <c r="U243" s="137"/>
      <c r="V243" s="137"/>
      <c r="W243" s="137"/>
      <c r="X243" s="137"/>
      <c r="Y243" s="137"/>
      <c r="Z243" s="137"/>
      <c r="AA243" s="137"/>
      <c r="AB243" s="137"/>
      <c r="AC243" s="137"/>
      <c r="AD243" s="137"/>
      <c r="AE243" s="137"/>
      <c r="AF243" s="137"/>
      <c r="AG243" s="137"/>
      <c r="AH243" s="137"/>
      <c r="AI243" s="137"/>
      <c r="AJ243" s="137"/>
      <c r="AK243" s="137"/>
      <c r="AL243" s="137"/>
      <c r="AM243" s="137"/>
      <c r="AN243" s="137"/>
      <c r="AO243" s="137"/>
      <c r="AP243" s="137"/>
      <c r="AQ243" s="137"/>
      <c r="AR243" s="137"/>
      <c r="AS243" s="137"/>
    </row>
    <row r="244" ht="18.0" customHeight="1">
      <c r="A244" s="137"/>
      <c r="B244" s="137"/>
      <c r="C244" s="137"/>
      <c r="D244" s="137"/>
      <c r="E244" s="137"/>
      <c r="F244" s="137"/>
      <c r="G244" s="137"/>
      <c r="H244" s="139"/>
      <c r="I244" s="137"/>
      <c r="J244" s="137"/>
      <c r="K244" s="137"/>
      <c r="L244" s="137"/>
      <c r="M244" s="137"/>
      <c r="N244" s="137"/>
      <c r="O244" s="137"/>
      <c r="P244" s="137"/>
      <c r="Q244" s="140"/>
      <c r="R244" s="137"/>
      <c r="S244" s="137"/>
      <c r="T244" s="137"/>
      <c r="U244" s="137"/>
      <c r="V244" s="137"/>
      <c r="W244" s="137"/>
      <c r="X244" s="137"/>
      <c r="Y244" s="137"/>
      <c r="Z244" s="137"/>
      <c r="AA244" s="137"/>
      <c r="AB244" s="137"/>
      <c r="AC244" s="137"/>
      <c r="AD244" s="137"/>
      <c r="AE244" s="137"/>
      <c r="AF244" s="137"/>
      <c r="AG244" s="137"/>
      <c r="AH244" s="137"/>
      <c r="AI244" s="137"/>
      <c r="AJ244" s="137"/>
      <c r="AK244" s="137"/>
      <c r="AL244" s="137"/>
      <c r="AM244" s="137"/>
      <c r="AN244" s="137"/>
      <c r="AO244" s="137"/>
      <c r="AP244" s="137"/>
      <c r="AQ244" s="137"/>
      <c r="AR244" s="137"/>
      <c r="AS244" s="137"/>
    </row>
    <row r="245" ht="18.0" customHeight="1">
      <c r="A245" s="137"/>
      <c r="B245" s="137"/>
      <c r="C245" s="137"/>
      <c r="D245" s="137"/>
      <c r="E245" s="137"/>
      <c r="F245" s="137"/>
      <c r="G245" s="137"/>
      <c r="H245" s="139"/>
      <c r="I245" s="137"/>
      <c r="J245" s="137"/>
      <c r="K245" s="137"/>
      <c r="L245" s="137"/>
      <c r="M245" s="137"/>
      <c r="N245" s="137"/>
      <c r="O245" s="137"/>
      <c r="P245" s="137"/>
      <c r="Q245" s="140"/>
      <c r="R245" s="137"/>
      <c r="S245" s="137"/>
      <c r="T245" s="137"/>
      <c r="U245" s="137"/>
      <c r="V245" s="137"/>
      <c r="W245" s="137"/>
      <c r="X245" s="137"/>
      <c r="Y245" s="137"/>
      <c r="Z245" s="137"/>
      <c r="AA245" s="137"/>
      <c r="AB245" s="137"/>
      <c r="AC245" s="137"/>
      <c r="AD245" s="137"/>
      <c r="AE245" s="137"/>
      <c r="AF245" s="137"/>
      <c r="AG245" s="137"/>
      <c r="AH245" s="137"/>
      <c r="AI245" s="137"/>
      <c r="AJ245" s="137"/>
      <c r="AK245" s="137"/>
      <c r="AL245" s="137"/>
      <c r="AM245" s="137"/>
      <c r="AN245" s="137"/>
      <c r="AO245" s="137"/>
      <c r="AP245" s="137"/>
      <c r="AQ245" s="137"/>
      <c r="AR245" s="137"/>
      <c r="AS245" s="137"/>
    </row>
    <row r="246" ht="18.0" customHeight="1">
      <c r="A246" s="137"/>
      <c r="B246" s="137"/>
      <c r="C246" s="137"/>
      <c r="D246" s="137"/>
      <c r="E246" s="137"/>
      <c r="F246" s="137"/>
      <c r="G246" s="137"/>
      <c r="H246" s="139"/>
      <c r="I246" s="137"/>
      <c r="J246" s="137"/>
      <c r="K246" s="137"/>
      <c r="L246" s="137"/>
      <c r="M246" s="137"/>
      <c r="N246" s="137"/>
      <c r="O246" s="137"/>
      <c r="P246" s="137"/>
      <c r="Q246" s="140"/>
      <c r="R246" s="137"/>
      <c r="S246" s="137"/>
      <c r="T246" s="137"/>
      <c r="U246" s="137"/>
      <c r="V246" s="137"/>
      <c r="W246" s="137"/>
      <c r="X246" s="137"/>
      <c r="Y246" s="137"/>
      <c r="Z246" s="137"/>
      <c r="AA246" s="137"/>
      <c r="AB246" s="137"/>
      <c r="AC246" s="137"/>
      <c r="AD246" s="137"/>
      <c r="AE246" s="137"/>
      <c r="AF246" s="137"/>
      <c r="AG246" s="137"/>
      <c r="AH246" s="137"/>
      <c r="AI246" s="137"/>
      <c r="AJ246" s="137"/>
      <c r="AK246" s="137"/>
      <c r="AL246" s="137"/>
      <c r="AM246" s="137"/>
      <c r="AN246" s="137"/>
      <c r="AO246" s="137"/>
      <c r="AP246" s="137"/>
      <c r="AQ246" s="137"/>
      <c r="AR246" s="137"/>
      <c r="AS246" s="137"/>
    </row>
    <row r="247" ht="18.0" customHeight="1">
      <c r="A247" s="137"/>
      <c r="B247" s="137"/>
      <c r="C247" s="137"/>
      <c r="D247" s="137"/>
      <c r="E247" s="137"/>
      <c r="F247" s="137"/>
      <c r="G247" s="137"/>
      <c r="H247" s="139"/>
      <c r="I247" s="137"/>
      <c r="J247" s="137"/>
      <c r="K247" s="137"/>
      <c r="L247" s="137"/>
      <c r="M247" s="137"/>
      <c r="N247" s="137"/>
      <c r="O247" s="137"/>
      <c r="P247" s="137"/>
      <c r="Q247" s="140"/>
      <c r="R247" s="137"/>
      <c r="S247" s="137"/>
      <c r="T247" s="137"/>
      <c r="U247" s="137"/>
      <c r="V247" s="137"/>
      <c r="W247" s="137"/>
      <c r="X247" s="137"/>
      <c r="Y247" s="137"/>
      <c r="Z247" s="137"/>
      <c r="AA247" s="137"/>
      <c r="AB247" s="137"/>
      <c r="AC247" s="137"/>
      <c r="AD247" s="137"/>
      <c r="AE247" s="137"/>
      <c r="AF247" s="137"/>
      <c r="AG247" s="137"/>
      <c r="AH247" s="137"/>
      <c r="AI247" s="137"/>
      <c r="AJ247" s="137"/>
      <c r="AK247" s="137"/>
      <c r="AL247" s="137"/>
      <c r="AM247" s="137"/>
      <c r="AN247" s="137"/>
      <c r="AO247" s="137"/>
      <c r="AP247" s="137"/>
      <c r="AQ247" s="137"/>
      <c r="AR247" s="137"/>
      <c r="AS247" s="137"/>
    </row>
    <row r="248" ht="18.0" customHeight="1">
      <c r="A248" s="137"/>
      <c r="B248" s="137"/>
      <c r="C248" s="137"/>
      <c r="D248" s="137"/>
      <c r="E248" s="137"/>
      <c r="F248" s="137"/>
      <c r="G248" s="137"/>
      <c r="H248" s="139"/>
      <c r="I248" s="137"/>
      <c r="J248" s="137"/>
      <c r="K248" s="137"/>
      <c r="L248" s="137"/>
      <c r="M248" s="137"/>
      <c r="N248" s="137"/>
      <c r="O248" s="137"/>
      <c r="P248" s="137"/>
      <c r="Q248" s="140"/>
      <c r="R248" s="137"/>
      <c r="S248" s="137"/>
      <c r="T248" s="137"/>
      <c r="U248" s="137"/>
      <c r="V248" s="137"/>
      <c r="W248" s="137"/>
      <c r="X248" s="137"/>
      <c r="Y248" s="137"/>
      <c r="Z248" s="137"/>
      <c r="AA248" s="137"/>
      <c r="AB248" s="137"/>
      <c r="AC248" s="137"/>
      <c r="AD248" s="137"/>
      <c r="AE248" s="137"/>
      <c r="AF248" s="137"/>
      <c r="AG248" s="137"/>
      <c r="AH248" s="137"/>
      <c r="AI248" s="137"/>
      <c r="AJ248" s="137"/>
      <c r="AK248" s="137"/>
      <c r="AL248" s="137"/>
      <c r="AM248" s="137"/>
      <c r="AN248" s="137"/>
      <c r="AO248" s="137"/>
      <c r="AP248" s="137"/>
      <c r="AQ248" s="137"/>
      <c r="AR248" s="137"/>
      <c r="AS248" s="137"/>
    </row>
    <row r="249" ht="18.0" customHeight="1">
      <c r="A249" s="137"/>
      <c r="B249" s="137"/>
      <c r="C249" s="137"/>
      <c r="D249" s="137"/>
      <c r="E249" s="137"/>
      <c r="F249" s="137"/>
      <c r="G249" s="137"/>
      <c r="H249" s="139"/>
      <c r="I249" s="137"/>
      <c r="J249" s="137"/>
      <c r="K249" s="137"/>
      <c r="L249" s="137"/>
      <c r="M249" s="137"/>
      <c r="N249" s="137"/>
      <c r="O249" s="137"/>
      <c r="P249" s="137"/>
      <c r="Q249" s="140"/>
      <c r="R249" s="137"/>
      <c r="S249" s="137"/>
      <c r="T249" s="137"/>
      <c r="U249" s="137"/>
      <c r="V249" s="137"/>
      <c r="W249" s="137"/>
      <c r="X249" s="137"/>
      <c r="Y249" s="137"/>
      <c r="Z249" s="137"/>
      <c r="AA249" s="137"/>
      <c r="AB249" s="137"/>
      <c r="AC249" s="137"/>
      <c r="AD249" s="137"/>
      <c r="AE249" s="137"/>
      <c r="AF249" s="137"/>
      <c r="AG249" s="137"/>
      <c r="AH249" s="137"/>
      <c r="AI249" s="137"/>
      <c r="AJ249" s="137"/>
      <c r="AK249" s="137"/>
      <c r="AL249" s="137"/>
      <c r="AM249" s="137"/>
      <c r="AN249" s="137"/>
      <c r="AO249" s="137"/>
      <c r="AP249" s="137"/>
      <c r="AQ249" s="137"/>
      <c r="AR249" s="137"/>
      <c r="AS249" s="137"/>
    </row>
    <row r="250" ht="18.0" customHeight="1">
      <c r="A250" s="137"/>
      <c r="B250" s="137"/>
      <c r="C250" s="137"/>
      <c r="D250" s="137"/>
      <c r="E250" s="137"/>
      <c r="F250" s="137"/>
      <c r="G250" s="137"/>
      <c r="H250" s="139"/>
      <c r="I250" s="137"/>
      <c r="J250" s="137"/>
      <c r="K250" s="137"/>
      <c r="L250" s="137"/>
      <c r="M250" s="137"/>
      <c r="N250" s="137"/>
      <c r="O250" s="137"/>
      <c r="P250" s="137"/>
      <c r="Q250" s="140"/>
      <c r="R250" s="137"/>
      <c r="S250" s="137"/>
      <c r="T250" s="137"/>
      <c r="U250" s="137"/>
      <c r="V250" s="137"/>
      <c r="W250" s="137"/>
      <c r="X250" s="137"/>
      <c r="Y250" s="137"/>
      <c r="Z250" s="137"/>
      <c r="AA250" s="137"/>
      <c r="AB250" s="137"/>
      <c r="AC250" s="137"/>
      <c r="AD250" s="137"/>
      <c r="AE250" s="137"/>
      <c r="AF250" s="137"/>
      <c r="AG250" s="137"/>
      <c r="AH250" s="137"/>
      <c r="AI250" s="137"/>
      <c r="AJ250" s="137"/>
      <c r="AK250" s="137"/>
      <c r="AL250" s="137"/>
      <c r="AM250" s="137"/>
      <c r="AN250" s="137"/>
      <c r="AO250" s="137"/>
      <c r="AP250" s="137"/>
      <c r="AQ250" s="137"/>
      <c r="AR250" s="137"/>
      <c r="AS250" s="137"/>
    </row>
    <row r="251" ht="18.0" customHeight="1">
      <c r="A251" s="137"/>
      <c r="B251" s="137"/>
      <c r="C251" s="137"/>
      <c r="D251" s="137"/>
      <c r="E251" s="137"/>
      <c r="F251" s="137"/>
      <c r="G251" s="137"/>
      <c r="H251" s="139"/>
      <c r="I251" s="137"/>
      <c r="J251" s="137"/>
      <c r="K251" s="137"/>
      <c r="L251" s="137"/>
      <c r="M251" s="137"/>
      <c r="N251" s="137"/>
      <c r="O251" s="137"/>
      <c r="P251" s="137"/>
      <c r="Q251" s="140"/>
      <c r="R251" s="137"/>
      <c r="S251" s="137"/>
      <c r="T251" s="137"/>
      <c r="U251" s="137"/>
      <c r="V251" s="137"/>
      <c r="W251" s="137"/>
      <c r="X251" s="137"/>
      <c r="Y251" s="137"/>
      <c r="Z251" s="137"/>
      <c r="AA251" s="137"/>
      <c r="AB251" s="137"/>
      <c r="AC251" s="137"/>
      <c r="AD251" s="137"/>
      <c r="AE251" s="137"/>
      <c r="AF251" s="137"/>
      <c r="AG251" s="137"/>
      <c r="AH251" s="137"/>
      <c r="AI251" s="137"/>
      <c r="AJ251" s="137"/>
      <c r="AK251" s="137"/>
      <c r="AL251" s="137"/>
      <c r="AM251" s="137"/>
      <c r="AN251" s="137"/>
      <c r="AO251" s="137"/>
      <c r="AP251" s="137"/>
      <c r="AQ251" s="137"/>
      <c r="AR251" s="137"/>
      <c r="AS251" s="137"/>
    </row>
    <row r="252" ht="18.0" customHeight="1">
      <c r="A252" s="137"/>
      <c r="B252" s="137"/>
      <c r="C252" s="137"/>
      <c r="D252" s="137"/>
      <c r="E252" s="137"/>
      <c r="F252" s="137"/>
      <c r="G252" s="137"/>
      <c r="H252" s="139"/>
      <c r="I252" s="137"/>
      <c r="J252" s="137"/>
      <c r="K252" s="137"/>
      <c r="L252" s="137"/>
      <c r="M252" s="137"/>
      <c r="N252" s="137"/>
      <c r="O252" s="137"/>
      <c r="P252" s="137"/>
      <c r="Q252" s="140"/>
      <c r="R252" s="137"/>
      <c r="S252" s="137"/>
      <c r="T252" s="137"/>
      <c r="U252" s="137"/>
      <c r="V252" s="137"/>
      <c r="W252" s="137"/>
      <c r="X252" s="137"/>
      <c r="Y252" s="137"/>
      <c r="Z252" s="137"/>
      <c r="AA252" s="137"/>
      <c r="AB252" s="137"/>
      <c r="AC252" s="137"/>
      <c r="AD252" s="137"/>
      <c r="AE252" s="137"/>
      <c r="AF252" s="137"/>
      <c r="AG252" s="137"/>
      <c r="AH252" s="137"/>
      <c r="AI252" s="137"/>
      <c r="AJ252" s="137"/>
      <c r="AK252" s="137"/>
      <c r="AL252" s="137"/>
      <c r="AM252" s="137"/>
      <c r="AN252" s="137"/>
      <c r="AO252" s="137"/>
      <c r="AP252" s="137"/>
      <c r="AQ252" s="137"/>
      <c r="AR252" s="137"/>
      <c r="AS252" s="137"/>
    </row>
    <row r="253" ht="18.0" customHeight="1">
      <c r="A253" s="137"/>
      <c r="B253" s="137"/>
      <c r="C253" s="137"/>
      <c r="D253" s="137"/>
      <c r="E253" s="137"/>
      <c r="F253" s="137"/>
      <c r="G253" s="137"/>
      <c r="H253" s="139"/>
      <c r="I253" s="137"/>
      <c r="J253" s="137"/>
      <c r="K253" s="137"/>
      <c r="L253" s="137"/>
      <c r="M253" s="137"/>
      <c r="N253" s="137"/>
      <c r="O253" s="137"/>
      <c r="P253" s="137"/>
      <c r="Q253" s="140"/>
      <c r="R253" s="137"/>
      <c r="S253" s="137"/>
      <c r="T253" s="137"/>
      <c r="U253" s="137"/>
      <c r="V253" s="137"/>
      <c r="W253" s="137"/>
      <c r="X253" s="137"/>
      <c r="Y253" s="137"/>
      <c r="Z253" s="137"/>
      <c r="AA253" s="137"/>
      <c r="AB253" s="137"/>
      <c r="AC253" s="137"/>
      <c r="AD253" s="137"/>
      <c r="AE253" s="137"/>
      <c r="AF253" s="137"/>
      <c r="AG253" s="137"/>
      <c r="AH253" s="137"/>
      <c r="AI253" s="137"/>
      <c r="AJ253" s="137"/>
      <c r="AK253" s="137"/>
      <c r="AL253" s="137"/>
      <c r="AM253" s="137"/>
      <c r="AN253" s="137"/>
      <c r="AO253" s="137"/>
      <c r="AP253" s="137"/>
      <c r="AQ253" s="137"/>
      <c r="AR253" s="137"/>
      <c r="AS253" s="137"/>
    </row>
    <row r="254" ht="18.0" customHeight="1">
      <c r="A254" s="137"/>
      <c r="B254" s="137"/>
      <c r="C254" s="137"/>
      <c r="D254" s="137"/>
      <c r="E254" s="137"/>
      <c r="F254" s="137"/>
      <c r="G254" s="137"/>
      <c r="H254" s="139"/>
      <c r="I254" s="137"/>
      <c r="J254" s="137"/>
      <c r="K254" s="137"/>
      <c r="L254" s="137"/>
      <c r="M254" s="137"/>
      <c r="N254" s="137"/>
      <c r="O254" s="137"/>
      <c r="P254" s="137"/>
      <c r="Q254" s="140"/>
      <c r="R254" s="137"/>
      <c r="S254" s="137"/>
      <c r="T254" s="137"/>
      <c r="U254" s="137"/>
      <c r="V254" s="137"/>
      <c r="W254" s="137"/>
      <c r="X254" s="137"/>
      <c r="Y254" s="137"/>
      <c r="Z254" s="137"/>
      <c r="AA254" s="137"/>
      <c r="AB254" s="137"/>
      <c r="AC254" s="137"/>
      <c r="AD254" s="137"/>
      <c r="AE254" s="137"/>
      <c r="AF254" s="137"/>
      <c r="AG254" s="137"/>
      <c r="AH254" s="137"/>
      <c r="AI254" s="137"/>
      <c r="AJ254" s="137"/>
      <c r="AK254" s="137"/>
      <c r="AL254" s="137"/>
      <c r="AM254" s="137"/>
      <c r="AN254" s="137"/>
      <c r="AO254" s="137"/>
      <c r="AP254" s="137"/>
      <c r="AQ254" s="137"/>
      <c r="AR254" s="137"/>
      <c r="AS254" s="137"/>
    </row>
    <row r="255" ht="18.0" customHeight="1">
      <c r="A255" s="137"/>
      <c r="B255" s="137"/>
      <c r="C255" s="137"/>
      <c r="D255" s="137"/>
      <c r="E255" s="137"/>
      <c r="F255" s="137"/>
      <c r="G255" s="137"/>
      <c r="H255" s="139"/>
      <c r="I255" s="137"/>
      <c r="J255" s="137"/>
      <c r="K255" s="137"/>
      <c r="L255" s="137"/>
      <c r="M255" s="137"/>
      <c r="N255" s="137"/>
      <c r="O255" s="137"/>
      <c r="P255" s="137"/>
      <c r="Q255" s="140"/>
      <c r="R255" s="137"/>
      <c r="S255" s="137"/>
      <c r="T255" s="137"/>
      <c r="U255" s="137"/>
      <c r="V255" s="137"/>
      <c r="W255" s="137"/>
      <c r="X255" s="137"/>
      <c r="Y255" s="137"/>
      <c r="Z255" s="137"/>
      <c r="AA255" s="137"/>
      <c r="AB255" s="137"/>
      <c r="AC255" s="137"/>
      <c r="AD255" s="137"/>
      <c r="AE255" s="137"/>
      <c r="AF255" s="137"/>
      <c r="AG255" s="137"/>
      <c r="AH255" s="137"/>
      <c r="AI255" s="137"/>
      <c r="AJ255" s="137"/>
      <c r="AK255" s="137"/>
      <c r="AL255" s="137"/>
      <c r="AM255" s="137"/>
      <c r="AN255" s="137"/>
      <c r="AO255" s="137"/>
      <c r="AP255" s="137"/>
      <c r="AQ255" s="137"/>
      <c r="AR255" s="137"/>
      <c r="AS255" s="137"/>
    </row>
    <row r="256" ht="18.0" customHeight="1">
      <c r="A256" s="137"/>
      <c r="B256" s="137"/>
      <c r="C256" s="137"/>
      <c r="D256" s="137"/>
      <c r="E256" s="137"/>
      <c r="F256" s="137"/>
      <c r="G256" s="137"/>
      <c r="H256" s="139"/>
      <c r="I256" s="137"/>
      <c r="J256" s="137"/>
      <c r="K256" s="137"/>
      <c r="L256" s="137"/>
      <c r="M256" s="137"/>
      <c r="N256" s="137"/>
      <c r="O256" s="137"/>
      <c r="P256" s="137"/>
      <c r="Q256" s="140"/>
      <c r="R256" s="137"/>
      <c r="S256" s="137"/>
      <c r="T256" s="137"/>
      <c r="U256" s="137"/>
      <c r="V256" s="137"/>
      <c r="W256" s="137"/>
      <c r="X256" s="137"/>
      <c r="Y256" s="137"/>
      <c r="Z256" s="137"/>
      <c r="AA256" s="137"/>
      <c r="AB256" s="137"/>
      <c r="AC256" s="137"/>
      <c r="AD256" s="137"/>
      <c r="AE256" s="137"/>
      <c r="AF256" s="137"/>
      <c r="AG256" s="137"/>
      <c r="AH256" s="137"/>
      <c r="AI256" s="137"/>
      <c r="AJ256" s="137"/>
      <c r="AK256" s="137"/>
      <c r="AL256" s="137"/>
      <c r="AM256" s="137"/>
      <c r="AN256" s="137"/>
      <c r="AO256" s="137"/>
      <c r="AP256" s="137"/>
      <c r="AQ256" s="137"/>
      <c r="AR256" s="137"/>
      <c r="AS256" s="137"/>
    </row>
    <row r="257" ht="18.0" customHeight="1">
      <c r="A257" s="137"/>
      <c r="B257" s="137"/>
      <c r="C257" s="137"/>
      <c r="D257" s="137"/>
      <c r="E257" s="137"/>
      <c r="F257" s="137"/>
      <c r="G257" s="137"/>
      <c r="H257" s="139"/>
      <c r="I257" s="137"/>
      <c r="J257" s="137"/>
      <c r="K257" s="137"/>
      <c r="L257" s="137"/>
      <c r="M257" s="137"/>
      <c r="N257" s="137"/>
      <c r="O257" s="137"/>
      <c r="P257" s="137"/>
      <c r="Q257" s="140"/>
      <c r="R257" s="137"/>
      <c r="S257" s="137"/>
      <c r="T257" s="137"/>
      <c r="U257" s="137"/>
      <c r="V257" s="137"/>
      <c r="W257" s="137"/>
      <c r="X257" s="137"/>
      <c r="Y257" s="137"/>
      <c r="Z257" s="137"/>
      <c r="AA257" s="137"/>
      <c r="AB257" s="137"/>
      <c r="AC257" s="137"/>
      <c r="AD257" s="137"/>
      <c r="AE257" s="137"/>
      <c r="AF257" s="137"/>
      <c r="AG257" s="137"/>
      <c r="AH257" s="137"/>
      <c r="AI257" s="137"/>
      <c r="AJ257" s="137"/>
      <c r="AK257" s="137"/>
      <c r="AL257" s="137"/>
      <c r="AM257" s="137"/>
      <c r="AN257" s="137"/>
      <c r="AO257" s="137"/>
      <c r="AP257" s="137"/>
      <c r="AQ257" s="137"/>
      <c r="AR257" s="137"/>
      <c r="AS257" s="137"/>
    </row>
    <row r="258" ht="18.0" customHeight="1">
      <c r="A258" s="137"/>
      <c r="B258" s="137"/>
      <c r="C258" s="137"/>
      <c r="D258" s="137"/>
      <c r="E258" s="137"/>
      <c r="F258" s="137"/>
      <c r="G258" s="137"/>
      <c r="H258" s="139"/>
      <c r="I258" s="137"/>
      <c r="J258" s="137"/>
      <c r="K258" s="137"/>
      <c r="L258" s="137"/>
      <c r="M258" s="137"/>
      <c r="N258" s="137"/>
      <c r="O258" s="137"/>
      <c r="P258" s="137"/>
      <c r="Q258" s="140"/>
      <c r="R258" s="137"/>
      <c r="S258" s="137"/>
      <c r="T258" s="137"/>
      <c r="U258" s="137"/>
      <c r="V258" s="137"/>
      <c r="W258" s="137"/>
      <c r="X258" s="137"/>
      <c r="Y258" s="137"/>
      <c r="Z258" s="137"/>
      <c r="AA258" s="137"/>
      <c r="AB258" s="137"/>
      <c r="AC258" s="137"/>
      <c r="AD258" s="137"/>
      <c r="AE258" s="137"/>
      <c r="AF258" s="137"/>
      <c r="AG258" s="137"/>
      <c r="AH258" s="137"/>
      <c r="AI258" s="137"/>
      <c r="AJ258" s="137"/>
      <c r="AK258" s="137"/>
      <c r="AL258" s="137"/>
      <c r="AM258" s="137"/>
      <c r="AN258" s="137"/>
      <c r="AO258" s="137"/>
      <c r="AP258" s="137"/>
      <c r="AQ258" s="137"/>
      <c r="AR258" s="137"/>
      <c r="AS258" s="137"/>
    </row>
    <row r="259" ht="18.0" customHeight="1">
      <c r="A259" s="137"/>
      <c r="B259" s="137"/>
      <c r="C259" s="137"/>
      <c r="D259" s="137"/>
      <c r="E259" s="137"/>
      <c r="F259" s="137"/>
      <c r="G259" s="137"/>
      <c r="H259" s="139"/>
      <c r="I259" s="137"/>
      <c r="J259" s="137"/>
      <c r="K259" s="137"/>
      <c r="L259" s="137"/>
      <c r="M259" s="137"/>
      <c r="N259" s="137"/>
      <c r="O259" s="137"/>
      <c r="P259" s="137"/>
      <c r="Q259" s="140"/>
      <c r="R259" s="137"/>
      <c r="S259" s="137"/>
      <c r="T259" s="137"/>
      <c r="U259" s="137"/>
      <c r="V259" s="137"/>
      <c r="W259" s="137"/>
      <c r="X259" s="137"/>
      <c r="Y259" s="137"/>
      <c r="Z259" s="137"/>
      <c r="AA259" s="137"/>
      <c r="AB259" s="137"/>
      <c r="AC259" s="137"/>
      <c r="AD259" s="137"/>
      <c r="AE259" s="137"/>
      <c r="AF259" s="137"/>
      <c r="AG259" s="137"/>
      <c r="AH259" s="137"/>
      <c r="AI259" s="137"/>
      <c r="AJ259" s="137"/>
      <c r="AK259" s="137"/>
      <c r="AL259" s="137"/>
      <c r="AM259" s="137"/>
      <c r="AN259" s="137"/>
      <c r="AO259" s="137"/>
      <c r="AP259" s="137"/>
      <c r="AQ259" s="137"/>
      <c r="AR259" s="137"/>
      <c r="AS259" s="137"/>
    </row>
    <row r="260" ht="18.0" customHeight="1">
      <c r="A260" s="137"/>
      <c r="B260" s="137"/>
      <c r="C260" s="137"/>
      <c r="D260" s="137"/>
      <c r="E260" s="137"/>
      <c r="F260" s="137"/>
      <c r="G260" s="137"/>
      <c r="H260" s="139"/>
      <c r="I260" s="137"/>
      <c r="J260" s="137"/>
      <c r="K260" s="137"/>
      <c r="L260" s="137"/>
      <c r="M260" s="137"/>
      <c r="N260" s="137"/>
      <c r="O260" s="137"/>
      <c r="P260" s="137"/>
      <c r="Q260" s="140"/>
      <c r="R260" s="137"/>
      <c r="S260" s="137"/>
      <c r="T260" s="137"/>
      <c r="U260" s="137"/>
      <c r="V260" s="137"/>
      <c r="W260" s="137"/>
      <c r="X260" s="137"/>
      <c r="Y260" s="137"/>
      <c r="Z260" s="137"/>
      <c r="AA260" s="137"/>
      <c r="AB260" s="137"/>
      <c r="AC260" s="137"/>
      <c r="AD260" s="137"/>
      <c r="AE260" s="137"/>
      <c r="AF260" s="137"/>
      <c r="AG260" s="137"/>
      <c r="AH260" s="137"/>
      <c r="AI260" s="137"/>
      <c r="AJ260" s="137"/>
      <c r="AK260" s="137"/>
      <c r="AL260" s="137"/>
      <c r="AM260" s="137"/>
      <c r="AN260" s="137"/>
      <c r="AO260" s="137"/>
      <c r="AP260" s="137"/>
      <c r="AQ260" s="137"/>
      <c r="AR260" s="137"/>
      <c r="AS260" s="137"/>
    </row>
    <row r="261" ht="18.0" customHeight="1">
      <c r="A261" s="137"/>
      <c r="B261" s="137"/>
      <c r="C261" s="137"/>
      <c r="D261" s="137"/>
      <c r="E261" s="137"/>
      <c r="F261" s="137"/>
      <c r="G261" s="137"/>
      <c r="H261" s="139"/>
      <c r="I261" s="137"/>
      <c r="J261" s="137"/>
      <c r="K261" s="137"/>
      <c r="L261" s="137"/>
      <c r="M261" s="137"/>
      <c r="N261" s="137"/>
      <c r="O261" s="137"/>
      <c r="P261" s="137"/>
      <c r="Q261" s="140"/>
      <c r="R261" s="137"/>
      <c r="S261" s="137"/>
      <c r="T261" s="137"/>
      <c r="U261" s="137"/>
      <c r="V261" s="137"/>
      <c r="W261" s="137"/>
      <c r="X261" s="137"/>
      <c r="Y261" s="137"/>
      <c r="Z261" s="137"/>
      <c r="AA261" s="137"/>
      <c r="AB261" s="137"/>
      <c r="AC261" s="137"/>
      <c r="AD261" s="137"/>
      <c r="AE261" s="137"/>
      <c r="AF261" s="137"/>
      <c r="AG261" s="137"/>
      <c r="AH261" s="137"/>
      <c r="AI261" s="137"/>
      <c r="AJ261" s="137"/>
      <c r="AK261" s="137"/>
      <c r="AL261" s="137"/>
      <c r="AM261" s="137"/>
      <c r="AN261" s="137"/>
      <c r="AO261" s="137"/>
      <c r="AP261" s="137"/>
      <c r="AQ261" s="137"/>
      <c r="AR261" s="137"/>
      <c r="AS261" s="137"/>
    </row>
    <row r="262" ht="18.0" customHeight="1">
      <c r="A262" s="137"/>
      <c r="B262" s="137"/>
      <c r="C262" s="137"/>
      <c r="D262" s="137"/>
      <c r="E262" s="137"/>
      <c r="F262" s="137"/>
      <c r="G262" s="137"/>
      <c r="H262" s="139"/>
      <c r="I262" s="137"/>
      <c r="J262" s="137"/>
      <c r="K262" s="137"/>
      <c r="L262" s="137"/>
      <c r="M262" s="137"/>
      <c r="N262" s="137"/>
      <c r="O262" s="137"/>
      <c r="P262" s="137"/>
      <c r="Q262" s="140"/>
      <c r="R262" s="137"/>
      <c r="S262" s="137"/>
      <c r="T262" s="137"/>
      <c r="U262" s="137"/>
      <c r="V262" s="137"/>
      <c r="W262" s="137"/>
      <c r="X262" s="137"/>
      <c r="Y262" s="137"/>
      <c r="Z262" s="137"/>
      <c r="AA262" s="137"/>
      <c r="AB262" s="137"/>
      <c r="AC262" s="137"/>
      <c r="AD262" s="137"/>
      <c r="AE262" s="137"/>
      <c r="AF262" s="137"/>
      <c r="AG262" s="137"/>
      <c r="AH262" s="137"/>
      <c r="AI262" s="137"/>
      <c r="AJ262" s="137"/>
      <c r="AK262" s="137"/>
      <c r="AL262" s="137"/>
      <c r="AM262" s="137"/>
      <c r="AN262" s="137"/>
      <c r="AO262" s="137"/>
      <c r="AP262" s="137"/>
      <c r="AQ262" s="137"/>
      <c r="AR262" s="137"/>
      <c r="AS262" s="137"/>
    </row>
    <row r="263" ht="18.0" customHeight="1">
      <c r="A263" s="137"/>
      <c r="B263" s="137"/>
      <c r="C263" s="137"/>
      <c r="D263" s="137"/>
      <c r="E263" s="137"/>
      <c r="F263" s="137"/>
      <c r="G263" s="137"/>
      <c r="H263" s="139"/>
      <c r="I263" s="137"/>
      <c r="J263" s="137"/>
      <c r="K263" s="137"/>
      <c r="L263" s="137"/>
      <c r="M263" s="137"/>
      <c r="N263" s="137"/>
      <c r="O263" s="137"/>
      <c r="P263" s="137"/>
      <c r="Q263" s="140"/>
      <c r="R263" s="137"/>
      <c r="S263" s="137"/>
      <c r="T263" s="137"/>
      <c r="U263" s="137"/>
      <c r="V263" s="137"/>
      <c r="W263" s="137"/>
      <c r="X263" s="137"/>
      <c r="Y263" s="137"/>
      <c r="Z263" s="137"/>
      <c r="AA263" s="137"/>
      <c r="AB263" s="137"/>
      <c r="AC263" s="137"/>
      <c r="AD263" s="137"/>
      <c r="AE263" s="137"/>
      <c r="AF263" s="137"/>
      <c r="AG263" s="137"/>
      <c r="AH263" s="137"/>
      <c r="AI263" s="137"/>
      <c r="AJ263" s="137"/>
      <c r="AK263" s="137"/>
      <c r="AL263" s="137"/>
      <c r="AM263" s="137"/>
      <c r="AN263" s="137"/>
      <c r="AO263" s="137"/>
      <c r="AP263" s="137"/>
      <c r="AQ263" s="137"/>
      <c r="AR263" s="137"/>
      <c r="AS263" s="137"/>
    </row>
    <row r="264" ht="18.0" customHeight="1">
      <c r="A264" s="137"/>
      <c r="B264" s="137"/>
      <c r="C264" s="137"/>
      <c r="D264" s="137"/>
      <c r="E264" s="137"/>
      <c r="F264" s="137"/>
      <c r="G264" s="137"/>
      <c r="H264" s="139"/>
      <c r="I264" s="137"/>
      <c r="J264" s="137"/>
      <c r="K264" s="137"/>
      <c r="L264" s="137"/>
      <c r="M264" s="137"/>
      <c r="N264" s="137"/>
      <c r="O264" s="137"/>
      <c r="P264" s="137"/>
      <c r="Q264" s="140"/>
      <c r="R264" s="137"/>
      <c r="S264" s="137"/>
      <c r="T264" s="137"/>
      <c r="U264" s="137"/>
      <c r="V264" s="137"/>
      <c r="W264" s="137"/>
      <c r="X264" s="137"/>
      <c r="Y264" s="137"/>
      <c r="Z264" s="137"/>
      <c r="AA264" s="137"/>
      <c r="AB264" s="137"/>
      <c r="AC264" s="137"/>
      <c r="AD264" s="137"/>
      <c r="AE264" s="137"/>
      <c r="AF264" s="137"/>
      <c r="AG264" s="137"/>
      <c r="AH264" s="137"/>
      <c r="AI264" s="137"/>
      <c r="AJ264" s="137"/>
      <c r="AK264" s="137"/>
      <c r="AL264" s="137"/>
      <c r="AM264" s="137"/>
      <c r="AN264" s="137"/>
      <c r="AO264" s="137"/>
      <c r="AP264" s="137"/>
      <c r="AQ264" s="137"/>
      <c r="AR264" s="137"/>
      <c r="AS264" s="137"/>
    </row>
    <row r="265" ht="18.0" customHeight="1">
      <c r="A265" s="137"/>
      <c r="B265" s="137"/>
      <c r="C265" s="137"/>
      <c r="D265" s="137"/>
      <c r="E265" s="137"/>
      <c r="F265" s="137"/>
      <c r="G265" s="137"/>
      <c r="H265" s="139"/>
      <c r="I265" s="137"/>
      <c r="J265" s="137"/>
      <c r="K265" s="137"/>
      <c r="L265" s="137"/>
      <c r="M265" s="137"/>
      <c r="N265" s="137"/>
      <c r="O265" s="137"/>
      <c r="P265" s="137"/>
      <c r="Q265" s="140"/>
      <c r="R265" s="137"/>
      <c r="S265" s="137"/>
      <c r="T265" s="137"/>
      <c r="U265" s="137"/>
      <c r="V265" s="137"/>
      <c r="W265" s="137"/>
      <c r="X265" s="137"/>
      <c r="Y265" s="137"/>
      <c r="Z265" s="137"/>
      <c r="AA265" s="137"/>
      <c r="AB265" s="137"/>
      <c r="AC265" s="137"/>
      <c r="AD265" s="137"/>
      <c r="AE265" s="137"/>
      <c r="AF265" s="137"/>
      <c r="AG265" s="137"/>
      <c r="AH265" s="137"/>
      <c r="AI265" s="137"/>
      <c r="AJ265" s="137"/>
      <c r="AK265" s="137"/>
      <c r="AL265" s="137"/>
      <c r="AM265" s="137"/>
      <c r="AN265" s="137"/>
      <c r="AO265" s="137"/>
      <c r="AP265" s="137"/>
      <c r="AQ265" s="137"/>
      <c r="AR265" s="137"/>
      <c r="AS265" s="137"/>
    </row>
    <row r="266" ht="18.0" customHeight="1">
      <c r="A266" s="137"/>
      <c r="B266" s="137"/>
      <c r="C266" s="137"/>
      <c r="D266" s="137"/>
      <c r="E266" s="137"/>
      <c r="F266" s="137"/>
      <c r="G266" s="137"/>
      <c r="H266" s="139"/>
      <c r="I266" s="137"/>
      <c r="J266" s="137"/>
      <c r="K266" s="137"/>
      <c r="L266" s="137"/>
      <c r="M266" s="137"/>
      <c r="N266" s="137"/>
      <c r="O266" s="137"/>
      <c r="P266" s="137"/>
      <c r="Q266" s="140"/>
      <c r="R266" s="137"/>
      <c r="S266" s="137"/>
      <c r="T266" s="137"/>
      <c r="U266" s="137"/>
      <c r="V266" s="137"/>
      <c r="W266" s="137"/>
      <c r="X266" s="137"/>
      <c r="Y266" s="137"/>
      <c r="Z266" s="137"/>
      <c r="AA266" s="137"/>
      <c r="AB266" s="137"/>
      <c r="AC266" s="137"/>
      <c r="AD266" s="137"/>
      <c r="AE266" s="137"/>
      <c r="AF266" s="137"/>
      <c r="AG266" s="137"/>
      <c r="AH266" s="137"/>
      <c r="AI266" s="137"/>
      <c r="AJ266" s="137"/>
      <c r="AK266" s="137"/>
      <c r="AL266" s="137"/>
      <c r="AM266" s="137"/>
      <c r="AN266" s="137"/>
      <c r="AO266" s="137"/>
      <c r="AP266" s="137"/>
      <c r="AQ266" s="137"/>
      <c r="AR266" s="137"/>
      <c r="AS266" s="137"/>
    </row>
    <row r="267" ht="18.0" customHeight="1">
      <c r="A267" s="137"/>
      <c r="B267" s="137"/>
      <c r="C267" s="137"/>
      <c r="D267" s="137"/>
      <c r="E267" s="137"/>
      <c r="F267" s="137"/>
      <c r="G267" s="137"/>
      <c r="H267" s="139"/>
      <c r="I267" s="137"/>
      <c r="J267" s="137"/>
      <c r="K267" s="137"/>
      <c r="L267" s="137"/>
      <c r="M267" s="137"/>
      <c r="N267" s="137"/>
      <c r="O267" s="137"/>
      <c r="P267" s="137"/>
      <c r="Q267" s="140"/>
      <c r="R267" s="137"/>
      <c r="S267" s="137"/>
      <c r="T267" s="137"/>
      <c r="U267" s="137"/>
      <c r="V267" s="137"/>
      <c r="W267" s="137"/>
      <c r="X267" s="137"/>
      <c r="Y267" s="137"/>
      <c r="Z267" s="137"/>
      <c r="AA267" s="137"/>
      <c r="AB267" s="137"/>
      <c r="AC267" s="137"/>
      <c r="AD267" s="137"/>
      <c r="AE267" s="137"/>
      <c r="AF267" s="137"/>
      <c r="AG267" s="137"/>
      <c r="AH267" s="137"/>
      <c r="AI267" s="137"/>
      <c r="AJ267" s="137"/>
      <c r="AK267" s="137"/>
      <c r="AL267" s="137"/>
      <c r="AM267" s="137"/>
      <c r="AN267" s="137"/>
      <c r="AO267" s="137"/>
      <c r="AP267" s="137"/>
      <c r="AQ267" s="137"/>
      <c r="AR267" s="137"/>
      <c r="AS267" s="137"/>
    </row>
    <row r="268" ht="18.0" customHeight="1">
      <c r="A268" s="137"/>
      <c r="B268" s="137"/>
      <c r="C268" s="137"/>
      <c r="D268" s="137"/>
      <c r="E268" s="137"/>
      <c r="F268" s="137"/>
      <c r="G268" s="137"/>
      <c r="H268" s="139"/>
      <c r="I268" s="137"/>
      <c r="J268" s="137"/>
      <c r="K268" s="137"/>
      <c r="L268" s="137"/>
      <c r="M268" s="137"/>
      <c r="N268" s="137"/>
      <c r="O268" s="137"/>
      <c r="P268" s="137"/>
      <c r="Q268" s="140"/>
      <c r="R268" s="137"/>
      <c r="S268" s="137"/>
      <c r="T268" s="137"/>
      <c r="U268" s="137"/>
      <c r="V268" s="137"/>
      <c r="W268" s="137"/>
      <c r="X268" s="137"/>
      <c r="Y268" s="137"/>
      <c r="Z268" s="137"/>
      <c r="AA268" s="137"/>
      <c r="AB268" s="137"/>
      <c r="AC268" s="137"/>
      <c r="AD268" s="137"/>
      <c r="AE268" s="137"/>
      <c r="AF268" s="137"/>
      <c r="AG268" s="137"/>
      <c r="AH268" s="137"/>
      <c r="AI268" s="137"/>
      <c r="AJ268" s="137"/>
      <c r="AK268" s="137"/>
      <c r="AL268" s="137"/>
      <c r="AM268" s="137"/>
      <c r="AN268" s="137"/>
      <c r="AO268" s="137"/>
      <c r="AP268" s="137"/>
      <c r="AQ268" s="137"/>
      <c r="AR268" s="137"/>
      <c r="AS268" s="137"/>
    </row>
    <row r="269" ht="18.0" customHeight="1">
      <c r="A269" s="137"/>
      <c r="B269" s="137"/>
      <c r="C269" s="137"/>
      <c r="D269" s="137"/>
      <c r="E269" s="137"/>
      <c r="F269" s="137"/>
      <c r="G269" s="137"/>
      <c r="H269" s="139"/>
      <c r="I269" s="137"/>
      <c r="J269" s="137"/>
      <c r="K269" s="137"/>
      <c r="L269" s="137"/>
      <c r="M269" s="137"/>
      <c r="N269" s="137"/>
      <c r="O269" s="137"/>
      <c r="P269" s="137"/>
      <c r="Q269" s="140"/>
      <c r="R269" s="137"/>
      <c r="S269" s="137"/>
      <c r="T269" s="137"/>
      <c r="U269" s="137"/>
      <c r="V269" s="137"/>
      <c r="W269" s="137"/>
      <c r="X269" s="137"/>
      <c r="Y269" s="137"/>
      <c r="Z269" s="137"/>
      <c r="AA269" s="137"/>
      <c r="AB269" s="137"/>
      <c r="AC269" s="137"/>
      <c r="AD269" s="137"/>
      <c r="AE269" s="137"/>
      <c r="AF269" s="137"/>
      <c r="AG269" s="137"/>
      <c r="AH269" s="137"/>
      <c r="AI269" s="137"/>
      <c r="AJ269" s="137"/>
      <c r="AK269" s="137"/>
      <c r="AL269" s="137"/>
      <c r="AM269" s="137"/>
      <c r="AN269" s="137"/>
      <c r="AO269" s="137"/>
      <c r="AP269" s="137"/>
      <c r="AQ269" s="137"/>
      <c r="AR269" s="137"/>
      <c r="AS269" s="137"/>
    </row>
    <row r="270" ht="18.0" customHeight="1">
      <c r="A270" s="137"/>
      <c r="B270" s="137"/>
      <c r="C270" s="137"/>
      <c r="D270" s="137"/>
      <c r="E270" s="137"/>
      <c r="F270" s="137"/>
      <c r="G270" s="137"/>
      <c r="H270" s="139"/>
      <c r="I270" s="137"/>
      <c r="J270" s="137"/>
      <c r="K270" s="137"/>
      <c r="L270" s="137"/>
      <c r="M270" s="137"/>
      <c r="N270" s="137"/>
      <c r="O270" s="137"/>
      <c r="P270" s="137"/>
      <c r="Q270" s="140"/>
      <c r="R270" s="137"/>
      <c r="S270" s="137"/>
      <c r="T270" s="137"/>
      <c r="U270" s="137"/>
      <c r="V270" s="137"/>
      <c r="W270" s="137"/>
      <c r="X270" s="137"/>
      <c r="Y270" s="137"/>
      <c r="Z270" s="137"/>
      <c r="AA270" s="137"/>
      <c r="AB270" s="137"/>
      <c r="AC270" s="137"/>
      <c r="AD270" s="137"/>
      <c r="AE270" s="137"/>
      <c r="AF270" s="137"/>
      <c r="AG270" s="137"/>
      <c r="AH270" s="137"/>
      <c r="AI270" s="137"/>
      <c r="AJ270" s="137"/>
      <c r="AK270" s="137"/>
      <c r="AL270" s="137"/>
      <c r="AM270" s="137"/>
      <c r="AN270" s="137"/>
      <c r="AO270" s="137"/>
      <c r="AP270" s="137"/>
      <c r="AQ270" s="137"/>
      <c r="AR270" s="137"/>
      <c r="AS270" s="137"/>
    </row>
    <row r="271" ht="18.0" customHeight="1">
      <c r="A271" s="137"/>
      <c r="B271" s="137"/>
      <c r="C271" s="137"/>
      <c r="D271" s="137"/>
      <c r="E271" s="137"/>
      <c r="F271" s="137"/>
      <c r="G271" s="137"/>
      <c r="H271" s="139"/>
      <c r="I271" s="137"/>
      <c r="J271" s="137"/>
      <c r="K271" s="137"/>
      <c r="L271" s="137"/>
      <c r="M271" s="137"/>
      <c r="N271" s="137"/>
      <c r="O271" s="137"/>
      <c r="P271" s="137"/>
      <c r="Q271" s="140"/>
      <c r="R271" s="137"/>
      <c r="S271" s="137"/>
      <c r="T271" s="137"/>
      <c r="U271" s="137"/>
      <c r="V271" s="137"/>
      <c r="W271" s="137"/>
      <c r="X271" s="137"/>
      <c r="Y271" s="137"/>
      <c r="Z271" s="137"/>
      <c r="AA271" s="137"/>
      <c r="AB271" s="137"/>
      <c r="AC271" s="137"/>
      <c r="AD271" s="137"/>
      <c r="AE271" s="137"/>
      <c r="AF271" s="137"/>
      <c r="AG271" s="137"/>
      <c r="AH271" s="137"/>
      <c r="AI271" s="137"/>
      <c r="AJ271" s="137"/>
      <c r="AK271" s="137"/>
      <c r="AL271" s="137"/>
      <c r="AM271" s="137"/>
      <c r="AN271" s="137"/>
      <c r="AO271" s="137"/>
      <c r="AP271" s="137"/>
      <c r="AQ271" s="137"/>
      <c r="AR271" s="137"/>
      <c r="AS271" s="137"/>
    </row>
    <row r="272" ht="18.0" customHeight="1">
      <c r="A272" s="137"/>
      <c r="B272" s="137"/>
      <c r="C272" s="137"/>
      <c r="D272" s="137"/>
      <c r="E272" s="137"/>
      <c r="F272" s="137"/>
      <c r="G272" s="137"/>
      <c r="H272" s="139"/>
      <c r="I272" s="137"/>
      <c r="J272" s="137"/>
      <c r="K272" s="137"/>
      <c r="L272" s="137"/>
      <c r="M272" s="137"/>
      <c r="N272" s="137"/>
      <c r="O272" s="137"/>
      <c r="P272" s="137"/>
      <c r="Q272" s="140"/>
      <c r="R272" s="137"/>
      <c r="S272" s="137"/>
      <c r="T272" s="137"/>
      <c r="U272" s="137"/>
      <c r="V272" s="137"/>
      <c r="W272" s="137"/>
      <c r="X272" s="137"/>
      <c r="Y272" s="137"/>
      <c r="Z272" s="137"/>
      <c r="AA272" s="137"/>
      <c r="AB272" s="137"/>
      <c r="AC272" s="137"/>
      <c r="AD272" s="137"/>
      <c r="AE272" s="137"/>
      <c r="AF272" s="137"/>
      <c r="AG272" s="137"/>
      <c r="AH272" s="137"/>
      <c r="AI272" s="137"/>
      <c r="AJ272" s="137"/>
      <c r="AK272" s="137"/>
      <c r="AL272" s="137"/>
      <c r="AM272" s="137"/>
      <c r="AN272" s="137"/>
      <c r="AO272" s="137"/>
      <c r="AP272" s="137"/>
      <c r="AQ272" s="137"/>
      <c r="AR272" s="137"/>
      <c r="AS272" s="137"/>
    </row>
    <row r="273" ht="18.0" customHeight="1">
      <c r="A273" s="137"/>
      <c r="B273" s="137"/>
      <c r="C273" s="137"/>
      <c r="D273" s="137"/>
      <c r="E273" s="137"/>
      <c r="F273" s="137"/>
      <c r="G273" s="137"/>
      <c r="H273" s="139"/>
      <c r="I273" s="137"/>
      <c r="J273" s="137"/>
      <c r="K273" s="137"/>
      <c r="L273" s="137"/>
      <c r="M273" s="137"/>
      <c r="N273" s="137"/>
      <c r="O273" s="137"/>
      <c r="P273" s="137"/>
      <c r="Q273" s="140"/>
      <c r="R273" s="137"/>
      <c r="S273" s="137"/>
      <c r="T273" s="137"/>
      <c r="U273" s="137"/>
      <c r="V273" s="137"/>
      <c r="W273" s="137"/>
      <c r="X273" s="137"/>
      <c r="Y273" s="137"/>
      <c r="Z273" s="137"/>
      <c r="AA273" s="137"/>
      <c r="AB273" s="137"/>
      <c r="AC273" s="137"/>
      <c r="AD273" s="137"/>
      <c r="AE273" s="137"/>
      <c r="AF273" s="137"/>
      <c r="AG273" s="137"/>
      <c r="AH273" s="137"/>
      <c r="AI273" s="137"/>
      <c r="AJ273" s="137"/>
      <c r="AK273" s="137"/>
      <c r="AL273" s="137"/>
      <c r="AM273" s="137"/>
      <c r="AN273" s="137"/>
      <c r="AO273" s="137"/>
      <c r="AP273" s="137"/>
      <c r="AQ273" s="137"/>
      <c r="AR273" s="137"/>
      <c r="AS273" s="137"/>
    </row>
    <row r="274" ht="18.0" customHeight="1">
      <c r="A274" s="137"/>
      <c r="B274" s="137"/>
      <c r="C274" s="137"/>
      <c r="D274" s="137"/>
      <c r="E274" s="137"/>
      <c r="F274" s="137"/>
      <c r="G274" s="137"/>
      <c r="H274" s="139"/>
      <c r="I274" s="137"/>
      <c r="J274" s="137"/>
      <c r="K274" s="137"/>
      <c r="L274" s="137"/>
      <c r="M274" s="137"/>
      <c r="N274" s="137"/>
      <c r="O274" s="137"/>
      <c r="P274" s="137"/>
      <c r="Q274" s="140"/>
      <c r="R274" s="137"/>
      <c r="S274" s="137"/>
      <c r="T274" s="137"/>
      <c r="U274" s="137"/>
      <c r="V274" s="137"/>
      <c r="W274" s="137"/>
      <c r="X274" s="137"/>
      <c r="Y274" s="137"/>
      <c r="Z274" s="137"/>
      <c r="AA274" s="137"/>
      <c r="AB274" s="137"/>
      <c r="AC274" s="137"/>
      <c r="AD274" s="137"/>
      <c r="AE274" s="137"/>
      <c r="AF274" s="137"/>
      <c r="AG274" s="137"/>
      <c r="AH274" s="137"/>
      <c r="AI274" s="137"/>
      <c r="AJ274" s="137"/>
      <c r="AK274" s="137"/>
      <c r="AL274" s="137"/>
      <c r="AM274" s="137"/>
      <c r="AN274" s="137"/>
      <c r="AO274" s="137"/>
      <c r="AP274" s="137"/>
      <c r="AQ274" s="137"/>
      <c r="AR274" s="137"/>
      <c r="AS274" s="137"/>
    </row>
    <row r="275" ht="18.0" customHeight="1">
      <c r="A275" s="137"/>
      <c r="B275" s="137"/>
      <c r="C275" s="137"/>
      <c r="D275" s="137"/>
      <c r="E275" s="137"/>
      <c r="F275" s="137"/>
      <c r="G275" s="137"/>
      <c r="H275" s="139"/>
      <c r="I275" s="137"/>
      <c r="J275" s="137"/>
      <c r="K275" s="137"/>
      <c r="L275" s="137"/>
      <c r="M275" s="137"/>
      <c r="N275" s="137"/>
      <c r="O275" s="137"/>
      <c r="P275" s="137"/>
      <c r="Q275" s="140"/>
      <c r="R275" s="137"/>
      <c r="S275" s="137"/>
      <c r="T275" s="137"/>
      <c r="U275" s="137"/>
      <c r="V275" s="137"/>
      <c r="W275" s="137"/>
      <c r="X275" s="137"/>
      <c r="Y275" s="137"/>
      <c r="Z275" s="137"/>
      <c r="AA275" s="137"/>
      <c r="AB275" s="137"/>
      <c r="AC275" s="137"/>
      <c r="AD275" s="137"/>
      <c r="AE275" s="137"/>
      <c r="AF275" s="137"/>
      <c r="AG275" s="137"/>
      <c r="AH275" s="137"/>
      <c r="AI275" s="137"/>
      <c r="AJ275" s="137"/>
      <c r="AK275" s="137"/>
      <c r="AL275" s="137"/>
      <c r="AM275" s="137"/>
      <c r="AN275" s="137"/>
      <c r="AO275" s="137"/>
      <c r="AP275" s="137"/>
      <c r="AQ275" s="137"/>
      <c r="AR275" s="137"/>
      <c r="AS275" s="137"/>
    </row>
    <row r="276" ht="18.0" customHeight="1">
      <c r="A276" s="137"/>
      <c r="B276" s="137"/>
      <c r="C276" s="137"/>
      <c r="D276" s="137"/>
      <c r="E276" s="137"/>
      <c r="F276" s="137"/>
      <c r="G276" s="137"/>
      <c r="H276" s="139"/>
      <c r="I276" s="137"/>
      <c r="J276" s="137"/>
      <c r="K276" s="137"/>
      <c r="L276" s="137"/>
      <c r="M276" s="137"/>
      <c r="N276" s="137"/>
      <c r="O276" s="137"/>
      <c r="P276" s="137"/>
      <c r="Q276" s="140"/>
      <c r="R276" s="137"/>
      <c r="S276" s="137"/>
      <c r="T276" s="137"/>
      <c r="U276" s="137"/>
      <c r="V276" s="137"/>
      <c r="W276" s="137"/>
      <c r="X276" s="137"/>
      <c r="Y276" s="137"/>
      <c r="Z276" s="137"/>
      <c r="AA276" s="137"/>
      <c r="AB276" s="137"/>
      <c r="AC276" s="137"/>
      <c r="AD276" s="137"/>
      <c r="AE276" s="137"/>
      <c r="AF276" s="137"/>
      <c r="AG276" s="137"/>
      <c r="AH276" s="137"/>
      <c r="AI276" s="137"/>
      <c r="AJ276" s="137"/>
      <c r="AK276" s="137"/>
      <c r="AL276" s="137"/>
      <c r="AM276" s="137"/>
      <c r="AN276" s="137"/>
      <c r="AO276" s="137"/>
      <c r="AP276" s="137"/>
      <c r="AQ276" s="137"/>
      <c r="AR276" s="137"/>
      <c r="AS276" s="137"/>
    </row>
    <row r="277" ht="18.0" customHeight="1">
      <c r="A277" s="137"/>
      <c r="B277" s="137"/>
      <c r="C277" s="137"/>
      <c r="D277" s="137"/>
      <c r="E277" s="137"/>
      <c r="F277" s="137"/>
      <c r="G277" s="137"/>
      <c r="H277" s="139"/>
      <c r="I277" s="137"/>
      <c r="J277" s="137"/>
      <c r="K277" s="137"/>
      <c r="L277" s="137"/>
      <c r="M277" s="137"/>
      <c r="N277" s="137"/>
      <c r="O277" s="137"/>
      <c r="P277" s="137"/>
      <c r="Q277" s="140"/>
      <c r="R277" s="137"/>
      <c r="S277" s="137"/>
      <c r="T277" s="137"/>
      <c r="U277" s="137"/>
      <c r="V277" s="137"/>
      <c r="W277" s="137"/>
      <c r="X277" s="137"/>
      <c r="Y277" s="137"/>
      <c r="Z277" s="137"/>
      <c r="AA277" s="137"/>
      <c r="AB277" s="137"/>
      <c r="AC277" s="137"/>
      <c r="AD277" s="137"/>
      <c r="AE277" s="137"/>
      <c r="AF277" s="137"/>
      <c r="AG277" s="137"/>
      <c r="AH277" s="137"/>
      <c r="AI277" s="137"/>
      <c r="AJ277" s="137"/>
      <c r="AK277" s="137"/>
      <c r="AL277" s="137"/>
      <c r="AM277" s="137"/>
      <c r="AN277" s="137"/>
      <c r="AO277" s="137"/>
      <c r="AP277" s="137"/>
      <c r="AQ277" s="137"/>
      <c r="AR277" s="137"/>
      <c r="AS277" s="137"/>
    </row>
    <row r="278" ht="18.0" customHeight="1">
      <c r="A278" s="137"/>
      <c r="B278" s="137"/>
      <c r="C278" s="137"/>
      <c r="D278" s="137"/>
      <c r="E278" s="137"/>
      <c r="F278" s="137"/>
      <c r="G278" s="137"/>
      <c r="H278" s="139"/>
      <c r="I278" s="137"/>
      <c r="J278" s="137"/>
      <c r="K278" s="137"/>
      <c r="L278" s="137"/>
      <c r="M278" s="137"/>
      <c r="N278" s="137"/>
      <c r="O278" s="137"/>
      <c r="P278" s="137"/>
      <c r="Q278" s="140"/>
      <c r="R278" s="137"/>
      <c r="S278" s="137"/>
      <c r="T278" s="137"/>
      <c r="U278" s="137"/>
      <c r="V278" s="137"/>
      <c r="W278" s="137"/>
      <c r="X278" s="137"/>
      <c r="Y278" s="137"/>
      <c r="Z278" s="137"/>
      <c r="AA278" s="137"/>
      <c r="AB278" s="137"/>
      <c r="AC278" s="137"/>
      <c r="AD278" s="137"/>
      <c r="AE278" s="137"/>
      <c r="AF278" s="137"/>
      <c r="AG278" s="137"/>
      <c r="AH278" s="137"/>
      <c r="AI278" s="137"/>
      <c r="AJ278" s="137"/>
      <c r="AK278" s="137"/>
      <c r="AL278" s="137"/>
      <c r="AM278" s="137"/>
      <c r="AN278" s="137"/>
      <c r="AO278" s="137"/>
      <c r="AP278" s="137"/>
      <c r="AQ278" s="137"/>
      <c r="AR278" s="137"/>
      <c r="AS278" s="137"/>
    </row>
    <row r="279" ht="18.0" customHeight="1">
      <c r="A279" s="137"/>
      <c r="B279" s="137"/>
      <c r="C279" s="137"/>
      <c r="D279" s="137"/>
      <c r="E279" s="137"/>
      <c r="F279" s="137"/>
      <c r="G279" s="137"/>
      <c r="H279" s="139"/>
      <c r="I279" s="137"/>
      <c r="J279" s="137"/>
      <c r="K279" s="137"/>
      <c r="L279" s="137"/>
      <c r="M279" s="137"/>
      <c r="N279" s="137"/>
      <c r="O279" s="137"/>
      <c r="P279" s="137"/>
      <c r="Q279" s="140"/>
      <c r="R279" s="137"/>
      <c r="S279" s="137"/>
      <c r="T279" s="137"/>
      <c r="U279" s="137"/>
      <c r="V279" s="137"/>
      <c r="W279" s="137"/>
      <c r="X279" s="137"/>
      <c r="Y279" s="137"/>
      <c r="Z279" s="137"/>
      <c r="AA279" s="137"/>
      <c r="AB279" s="137"/>
      <c r="AC279" s="137"/>
      <c r="AD279" s="137"/>
      <c r="AE279" s="137"/>
      <c r="AF279" s="137"/>
      <c r="AG279" s="137"/>
      <c r="AH279" s="137"/>
      <c r="AI279" s="137"/>
      <c r="AJ279" s="137"/>
      <c r="AK279" s="137"/>
      <c r="AL279" s="137"/>
      <c r="AM279" s="137"/>
      <c r="AN279" s="137"/>
      <c r="AO279" s="137"/>
      <c r="AP279" s="137"/>
      <c r="AQ279" s="137"/>
      <c r="AR279" s="137"/>
      <c r="AS279" s="137"/>
    </row>
    <row r="280" ht="18.0" customHeight="1">
      <c r="A280" s="137"/>
      <c r="B280" s="137"/>
      <c r="C280" s="137"/>
      <c r="D280" s="137"/>
      <c r="E280" s="137"/>
      <c r="F280" s="137"/>
      <c r="G280" s="137"/>
      <c r="H280" s="139"/>
      <c r="I280" s="137"/>
      <c r="J280" s="137"/>
      <c r="K280" s="137"/>
      <c r="L280" s="137"/>
      <c r="M280" s="137"/>
      <c r="N280" s="137"/>
      <c r="O280" s="137"/>
      <c r="P280" s="137"/>
      <c r="Q280" s="140"/>
      <c r="R280" s="137"/>
      <c r="S280" s="137"/>
      <c r="T280" s="137"/>
      <c r="U280" s="137"/>
      <c r="V280" s="137"/>
      <c r="W280" s="137"/>
      <c r="X280" s="137"/>
      <c r="Y280" s="137"/>
      <c r="Z280" s="137"/>
      <c r="AA280" s="137"/>
      <c r="AB280" s="137"/>
      <c r="AC280" s="137"/>
      <c r="AD280" s="137"/>
      <c r="AE280" s="137"/>
      <c r="AF280" s="137"/>
      <c r="AG280" s="137"/>
      <c r="AH280" s="137"/>
      <c r="AI280" s="137"/>
      <c r="AJ280" s="137"/>
      <c r="AK280" s="137"/>
      <c r="AL280" s="137"/>
      <c r="AM280" s="137"/>
      <c r="AN280" s="137"/>
      <c r="AO280" s="137"/>
      <c r="AP280" s="137"/>
      <c r="AQ280" s="137"/>
      <c r="AR280" s="137"/>
      <c r="AS280" s="137"/>
    </row>
    <row r="281" ht="18.0" customHeight="1">
      <c r="A281" s="137"/>
      <c r="B281" s="137"/>
      <c r="C281" s="137"/>
      <c r="D281" s="137"/>
      <c r="E281" s="137"/>
      <c r="F281" s="137"/>
      <c r="G281" s="137"/>
      <c r="H281" s="139"/>
      <c r="I281" s="137"/>
      <c r="J281" s="137"/>
      <c r="K281" s="137"/>
      <c r="L281" s="137"/>
      <c r="M281" s="137"/>
      <c r="N281" s="137"/>
      <c r="O281" s="137"/>
      <c r="P281" s="137"/>
      <c r="Q281" s="140"/>
      <c r="R281" s="137"/>
      <c r="S281" s="137"/>
      <c r="T281" s="137"/>
      <c r="U281" s="137"/>
      <c r="V281" s="137"/>
      <c r="W281" s="137"/>
      <c r="X281" s="137"/>
      <c r="Y281" s="137"/>
      <c r="Z281" s="137"/>
      <c r="AA281" s="137"/>
      <c r="AB281" s="137"/>
      <c r="AC281" s="137"/>
      <c r="AD281" s="137"/>
      <c r="AE281" s="137"/>
      <c r="AF281" s="137"/>
      <c r="AG281" s="137"/>
      <c r="AH281" s="137"/>
      <c r="AI281" s="137"/>
      <c r="AJ281" s="137"/>
      <c r="AK281" s="137"/>
      <c r="AL281" s="137"/>
      <c r="AM281" s="137"/>
      <c r="AN281" s="137"/>
      <c r="AO281" s="137"/>
      <c r="AP281" s="137"/>
      <c r="AQ281" s="137"/>
      <c r="AR281" s="137"/>
      <c r="AS281" s="137"/>
    </row>
    <row r="282" ht="18.0" customHeight="1">
      <c r="A282" s="137"/>
      <c r="B282" s="137"/>
      <c r="C282" s="137"/>
      <c r="D282" s="137"/>
      <c r="E282" s="137"/>
      <c r="F282" s="137"/>
      <c r="G282" s="137"/>
      <c r="H282" s="139"/>
      <c r="I282" s="137"/>
      <c r="J282" s="137"/>
      <c r="K282" s="137"/>
      <c r="L282" s="137"/>
      <c r="M282" s="137"/>
      <c r="N282" s="137"/>
      <c r="O282" s="137"/>
      <c r="P282" s="137"/>
      <c r="Q282" s="140"/>
      <c r="R282" s="137"/>
      <c r="S282" s="137"/>
      <c r="T282" s="137"/>
      <c r="U282" s="137"/>
      <c r="V282" s="137"/>
      <c r="W282" s="137"/>
      <c r="X282" s="137"/>
      <c r="Y282" s="137"/>
      <c r="Z282" s="137"/>
      <c r="AA282" s="137"/>
      <c r="AB282" s="137"/>
      <c r="AC282" s="137"/>
      <c r="AD282" s="137"/>
      <c r="AE282" s="137"/>
      <c r="AF282" s="137"/>
      <c r="AG282" s="137"/>
      <c r="AH282" s="137"/>
      <c r="AI282" s="137"/>
      <c r="AJ282" s="137"/>
      <c r="AK282" s="137"/>
      <c r="AL282" s="137"/>
      <c r="AM282" s="137"/>
      <c r="AN282" s="137"/>
      <c r="AO282" s="137"/>
      <c r="AP282" s="137"/>
      <c r="AQ282" s="137"/>
      <c r="AR282" s="137"/>
      <c r="AS282" s="137"/>
    </row>
    <row r="283" ht="18.0" customHeight="1">
      <c r="A283" s="137"/>
      <c r="B283" s="137"/>
      <c r="C283" s="137"/>
      <c r="D283" s="137"/>
      <c r="E283" s="137"/>
      <c r="F283" s="137"/>
      <c r="G283" s="137"/>
      <c r="H283" s="139"/>
      <c r="I283" s="137"/>
      <c r="J283" s="137"/>
      <c r="K283" s="137"/>
      <c r="L283" s="137"/>
      <c r="M283" s="137"/>
      <c r="N283" s="137"/>
      <c r="O283" s="137"/>
      <c r="P283" s="137"/>
      <c r="Q283" s="140"/>
      <c r="R283" s="137"/>
      <c r="S283" s="137"/>
      <c r="T283" s="137"/>
      <c r="U283" s="137"/>
      <c r="V283" s="137"/>
      <c r="W283" s="137"/>
      <c r="X283" s="137"/>
      <c r="Y283" s="137"/>
      <c r="Z283" s="137"/>
      <c r="AA283" s="137"/>
      <c r="AB283" s="137"/>
      <c r="AC283" s="137"/>
      <c r="AD283" s="137"/>
      <c r="AE283" s="137"/>
      <c r="AF283" s="137"/>
      <c r="AG283" s="137"/>
      <c r="AH283" s="137"/>
      <c r="AI283" s="137"/>
      <c r="AJ283" s="137"/>
      <c r="AK283" s="137"/>
      <c r="AL283" s="137"/>
      <c r="AM283" s="137"/>
      <c r="AN283" s="137"/>
      <c r="AO283" s="137"/>
      <c r="AP283" s="137"/>
      <c r="AQ283" s="137"/>
      <c r="AR283" s="137"/>
      <c r="AS283" s="137"/>
    </row>
    <row r="284" ht="18.0" customHeight="1">
      <c r="A284" s="137"/>
      <c r="B284" s="137"/>
      <c r="C284" s="137"/>
      <c r="D284" s="137"/>
      <c r="E284" s="137"/>
      <c r="F284" s="137"/>
      <c r="G284" s="137"/>
      <c r="H284" s="139"/>
      <c r="I284" s="137"/>
      <c r="J284" s="137"/>
      <c r="K284" s="137"/>
      <c r="L284" s="137"/>
      <c r="M284" s="137"/>
      <c r="N284" s="137"/>
      <c r="O284" s="137"/>
      <c r="P284" s="137"/>
      <c r="Q284" s="140"/>
      <c r="R284" s="137"/>
      <c r="S284" s="137"/>
      <c r="T284" s="137"/>
      <c r="U284" s="137"/>
      <c r="V284" s="137"/>
      <c r="W284" s="137"/>
      <c r="X284" s="137"/>
      <c r="Y284" s="137"/>
      <c r="Z284" s="137"/>
      <c r="AA284" s="137"/>
      <c r="AB284" s="137"/>
      <c r="AC284" s="137"/>
      <c r="AD284" s="137"/>
      <c r="AE284" s="137"/>
      <c r="AF284" s="137"/>
      <c r="AG284" s="137"/>
      <c r="AH284" s="137"/>
      <c r="AI284" s="137"/>
      <c r="AJ284" s="137"/>
      <c r="AK284" s="137"/>
      <c r="AL284" s="137"/>
      <c r="AM284" s="137"/>
      <c r="AN284" s="137"/>
      <c r="AO284" s="137"/>
      <c r="AP284" s="137"/>
      <c r="AQ284" s="137"/>
      <c r="AR284" s="137"/>
      <c r="AS284" s="137"/>
    </row>
    <row r="285" ht="18.0" customHeight="1">
      <c r="A285" s="137"/>
      <c r="B285" s="137"/>
      <c r="C285" s="137"/>
      <c r="D285" s="137"/>
      <c r="E285" s="137"/>
      <c r="F285" s="137"/>
      <c r="G285" s="137"/>
      <c r="H285" s="139"/>
      <c r="I285" s="137"/>
      <c r="J285" s="137"/>
      <c r="K285" s="137"/>
      <c r="L285" s="137"/>
      <c r="M285" s="137"/>
      <c r="N285" s="137"/>
      <c r="O285" s="137"/>
      <c r="P285" s="137"/>
      <c r="Q285" s="140"/>
      <c r="R285" s="137"/>
      <c r="S285" s="137"/>
      <c r="T285" s="137"/>
      <c r="U285" s="137"/>
      <c r="V285" s="137"/>
      <c r="W285" s="137"/>
      <c r="X285" s="137"/>
      <c r="Y285" s="137"/>
      <c r="Z285" s="137"/>
      <c r="AA285" s="137"/>
      <c r="AB285" s="137"/>
      <c r="AC285" s="137"/>
      <c r="AD285" s="137"/>
      <c r="AE285" s="137"/>
      <c r="AF285" s="137"/>
      <c r="AG285" s="137"/>
      <c r="AH285" s="137"/>
      <c r="AI285" s="137"/>
      <c r="AJ285" s="137"/>
      <c r="AK285" s="137"/>
      <c r="AL285" s="137"/>
      <c r="AM285" s="137"/>
      <c r="AN285" s="137"/>
      <c r="AO285" s="137"/>
      <c r="AP285" s="137"/>
      <c r="AQ285" s="137"/>
      <c r="AR285" s="137"/>
      <c r="AS285" s="137"/>
    </row>
    <row r="286" ht="18.0" customHeight="1">
      <c r="A286" s="137"/>
      <c r="B286" s="137"/>
      <c r="C286" s="137"/>
      <c r="D286" s="137"/>
      <c r="E286" s="137"/>
      <c r="F286" s="137"/>
      <c r="G286" s="137"/>
      <c r="H286" s="139"/>
      <c r="I286" s="137"/>
      <c r="J286" s="137"/>
      <c r="K286" s="137"/>
      <c r="L286" s="137"/>
      <c r="M286" s="137"/>
      <c r="N286" s="137"/>
      <c r="O286" s="137"/>
      <c r="P286" s="137"/>
      <c r="Q286" s="140"/>
      <c r="R286" s="137"/>
      <c r="S286" s="137"/>
      <c r="T286" s="137"/>
      <c r="U286" s="137"/>
      <c r="V286" s="137"/>
      <c r="W286" s="137"/>
      <c r="X286" s="137"/>
      <c r="Y286" s="137"/>
      <c r="Z286" s="137"/>
      <c r="AA286" s="137"/>
      <c r="AB286" s="137"/>
      <c r="AC286" s="137"/>
      <c r="AD286" s="137"/>
      <c r="AE286" s="137"/>
      <c r="AF286" s="137"/>
      <c r="AG286" s="137"/>
      <c r="AH286" s="137"/>
      <c r="AI286" s="137"/>
      <c r="AJ286" s="137"/>
      <c r="AK286" s="137"/>
      <c r="AL286" s="137"/>
      <c r="AM286" s="137"/>
      <c r="AN286" s="137"/>
      <c r="AO286" s="137"/>
      <c r="AP286" s="137"/>
      <c r="AQ286" s="137"/>
      <c r="AR286" s="137"/>
      <c r="AS286" s="137"/>
    </row>
    <row r="287" ht="18.0" customHeight="1">
      <c r="A287" s="137"/>
      <c r="B287" s="137"/>
      <c r="C287" s="137"/>
      <c r="D287" s="137"/>
      <c r="E287" s="137"/>
      <c r="F287" s="137"/>
      <c r="G287" s="137"/>
      <c r="H287" s="139"/>
      <c r="I287" s="137"/>
      <c r="J287" s="137"/>
      <c r="K287" s="137"/>
      <c r="L287" s="137"/>
      <c r="M287" s="137"/>
      <c r="N287" s="137"/>
      <c r="O287" s="137"/>
      <c r="P287" s="137"/>
      <c r="Q287" s="140"/>
      <c r="R287" s="137"/>
      <c r="S287" s="137"/>
      <c r="T287" s="137"/>
      <c r="U287" s="137"/>
      <c r="V287" s="137"/>
      <c r="W287" s="137"/>
      <c r="X287" s="137"/>
      <c r="Y287" s="137"/>
      <c r="Z287" s="137"/>
      <c r="AA287" s="137"/>
      <c r="AB287" s="137"/>
      <c r="AC287" s="137"/>
      <c r="AD287" s="137"/>
      <c r="AE287" s="137"/>
      <c r="AF287" s="137"/>
      <c r="AG287" s="137"/>
      <c r="AH287" s="137"/>
      <c r="AI287" s="137"/>
      <c r="AJ287" s="137"/>
      <c r="AK287" s="137"/>
      <c r="AL287" s="137"/>
      <c r="AM287" s="137"/>
      <c r="AN287" s="137"/>
      <c r="AO287" s="137"/>
      <c r="AP287" s="137"/>
      <c r="AQ287" s="137"/>
      <c r="AR287" s="137"/>
      <c r="AS287" s="137"/>
    </row>
    <row r="288" ht="18.0" customHeight="1">
      <c r="A288" s="137"/>
      <c r="B288" s="137"/>
      <c r="C288" s="137"/>
      <c r="D288" s="137"/>
      <c r="E288" s="137"/>
      <c r="F288" s="137"/>
      <c r="G288" s="137"/>
      <c r="H288" s="139"/>
      <c r="I288" s="137"/>
      <c r="J288" s="137"/>
      <c r="K288" s="137"/>
      <c r="L288" s="137"/>
      <c r="M288" s="137"/>
      <c r="N288" s="137"/>
      <c r="O288" s="137"/>
      <c r="P288" s="137"/>
      <c r="Q288" s="140"/>
      <c r="R288" s="137"/>
      <c r="S288" s="137"/>
      <c r="T288" s="137"/>
      <c r="U288" s="137"/>
      <c r="V288" s="137"/>
      <c r="W288" s="137"/>
      <c r="X288" s="137"/>
      <c r="Y288" s="137"/>
      <c r="Z288" s="137"/>
      <c r="AA288" s="137"/>
      <c r="AB288" s="137"/>
      <c r="AC288" s="137"/>
      <c r="AD288" s="137"/>
      <c r="AE288" s="137"/>
      <c r="AF288" s="137"/>
      <c r="AG288" s="137"/>
      <c r="AH288" s="137"/>
      <c r="AI288" s="137"/>
      <c r="AJ288" s="137"/>
      <c r="AK288" s="137"/>
      <c r="AL288" s="137"/>
      <c r="AM288" s="137"/>
      <c r="AN288" s="137"/>
      <c r="AO288" s="137"/>
      <c r="AP288" s="137"/>
      <c r="AQ288" s="137"/>
      <c r="AR288" s="137"/>
      <c r="AS288" s="137"/>
    </row>
    <row r="289" ht="18.0" customHeight="1">
      <c r="A289" s="137"/>
      <c r="B289" s="137"/>
      <c r="C289" s="137"/>
      <c r="D289" s="137"/>
      <c r="E289" s="137"/>
      <c r="F289" s="137"/>
      <c r="G289" s="137"/>
      <c r="H289" s="139"/>
      <c r="I289" s="137"/>
      <c r="J289" s="137"/>
      <c r="K289" s="137"/>
      <c r="L289" s="137"/>
      <c r="M289" s="137"/>
      <c r="N289" s="137"/>
      <c r="O289" s="137"/>
      <c r="P289" s="137"/>
      <c r="Q289" s="140"/>
      <c r="R289" s="137"/>
      <c r="S289" s="137"/>
      <c r="T289" s="137"/>
      <c r="U289" s="137"/>
      <c r="V289" s="137"/>
      <c r="W289" s="137"/>
      <c r="X289" s="137"/>
      <c r="Y289" s="137"/>
      <c r="Z289" s="137"/>
      <c r="AA289" s="137"/>
      <c r="AB289" s="137"/>
      <c r="AC289" s="137"/>
      <c r="AD289" s="137"/>
      <c r="AE289" s="137"/>
      <c r="AF289" s="137"/>
      <c r="AG289" s="137"/>
      <c r="AH289" s="137"/>
      <c r="AI289" s="137"/>
      <c r="AJ289" s="137"/>
      <c r="AK289" s="137"/>
      <c r="AL289" s="137"/>
      <c r="AM289" s="137"/>
      <c r="AN289" s="137"/>
      <c r="AO289" s="137"/>
      <c r="AP289" s="137"/>
      <c r="AQ289" s="137"/>
      <c r="AR289" s="137"/>
      <c r="AS289" s="137"/>
    </row>
    <row r="290" ht="18.0" customHeight="1">
      <c r="A290" s="137"/>
      <c r="B290" s="137"/>
      <c r="C290" s="137"/>
      <c r="D290" s="137"/>
      <c r="E290" s="137"/>
      <c r="F290" s="137"/>
      <c r="G290" s="137"/>
      <c r="H290" s="139"/>
      <c r="I290" s="137"/>
      <c r="J290" s="137"/>
      <c r="K290" s="137"/>
      <c r="L290" s="137"/>
      <c r="M290" s="137"/>
      <c r="N290" s="137"/>
      <c r="O290" s="137"/>
      <c r="P290" s="137"/>
      <c r="Q290" s="140"/>
      <c r="R290" s="137"/>
      <c r="S290" s="137"/>
      <c r="T290" s="137"/>
      <c r="U290" s="137"/>
      <c r="V290" s="137"/>
      <c r="W290" s="137"/>
      <c r="X290" s="137"/>
      <c r="Y290" s="137"/>
      <c r="Z290" s="137"/>
      <c r="AA290" s="137"/>
      <c r="AB290" s="137"/>
      <c r="AC290" s="137"/>
      <c r="AD290" s="137"/>
      <c r="AE290" s="137"/>
      <c r="AF290" s="137"/>
      <c r="AG290" s="137"/>
      <c r="AH290" s="137"/>
      <c r="AI290" s="137"/>
      <c r="AJ290" s="137"/>
      <c r="AK290" s="137"/>
      <c r="AL290" s="137"/>
      <c r="AM290" s="137"/>
      <c r="AN290" s="137"/>
      <c r="AO290" s="137"/>
      <c r="AP290" s="137"/>
      <c r="AQ290" s="137"/>
      <c r="AR290" s="137"/>
      <c r="AS290" s="137"/>
    </row>
    <row r="291" ht="18.0" customHeight="1">
      <c r="A291" s="137"/>
      <c r="B291" s="137"/>
      <c r="C291" s="137"/>
      <c r="D291" s="137"/>
      <c r="E291" s="137"/>
      <c r="F291" s="137"/>
      <c r="G291" s="137"/>
      <c r="H291" s="139"/>
      <c r="I291" s="137"/>
      <c r="J291" s="137"/>
      <c r="K291" s="137"/>
      <c r="L291" s="137"/>
      <c r="M291" s="137"/>
      <c r="N291" s="137"/>
      <c r="O291" s="137"/>
      <c r="P291" s="137"/>
      <c r="Q291" s="140"/>
      <c r="R291" s="137"/>
      <c r="S291" s="137"/>
      <c r="T291" s="137"/>
      <c r="U291" s="137"/>
      <c r="V291" s="137"/>
      <c r="W291" s="137"/>
      <c r="X291" s="137"/>
      <c r="Y291" s="137"/>
      <c r="Z291" s="137"/>
      <c r="AA291" s="137"/>
      <c r="AB291" s="137"/>
      <c r="AC291" s="137"/>
      <c r="AD291" s="137"/>
      <c r="AE291" s="137"/>
      <c r="AF291" s="137"/>
      <c r="AG291" s="137"/>
      <c r="AH291" s="137"/>
      <c r="AI291" s="137"/>
      <c r="AJ291" s="137"/>
      <c r="AK291" s="137"/>
      <c r="AL291" s="137"/>
      <c r="AM291" s="137"/>
      <c r="AN291" s="137"/>
      <c r="AO291" s="137"/>
      <c r="AP291" s="137"/>
      <c r="AQ291" s="137"/>
      <c r="AR291" s="137"/>
      <c r="AS291" s="137"/>
    </row>
    <row r="292" ht="18.0" customHeight="1">
      <c r="A292" s="137"/>
      <c r="B292" s="137"/>
      <c r="C292" s="137"/>
      <c r="D292" s="137"/>
      <c r="E292" s="137"/>
      <c r="F292" s="137"/>
      <c r="G292" s="137"/>
      <c r="H292" s="139"/>
      <c r="I292" s="137"/>
      <c r="J292" s="137"/>
      <c r="K292" s="137"/>
      <c r="L292" s="137"/>
      <c r="M292" s="137"/>
      <c r="N292" s="137"/>
      <c r="O292" s="137"/>
      <c r="P292" s="137"/>
      <c r="Q292" s="140"/>
      <c r="R292" s="137"/>
      <c r="S292" s="137"/>
      <c r="T292" s="137"/>
      <c r="U292" s="137"/>
      <c r="V292" s="137"/>
      <c r="W292" s="137"/>
      <c r="X292" s="137"/>
      <c r="Y292" s="137"/>
      <c r="Z292" s="137"/>
      <c r="AA292" s="137"/>
      <c r="AB292" s="137"/>
      <c r="AC292" s="137"/>
      <c r="AD292" s="137"/>
      <c r="AE292" s="137"/>
      <c r="AF292" s="137"/>
      <c r="AG292" s="137"/>
      <c r="AH292" s="137"/>
      <c r="AI292" s="137"/>
      <c r="AJ292" s="137"/>
      <c r="AK292" s="137"/>
      <c r="AL292" s="137"/>
      <c r="AM292" s="137"/>
      <c r="AN292" s="137"/>
      <c r="AO292" s="137"/>
      <c r="AP292" s="137"/>
      <c r="AQ292" s="137"/>
      <c r="AR292" s="137"/>
      <c r="AS292" s="137"/>
    </row>
    <row r="293" ht="18.0" customHeight="1">
      <c r="A293" s="137"/>
      <c r="B293" s="137"/>
      <c r="C293" s="137"/>
      <c r="D293" s="137"/>
      <c r="E293" s="137"/>
      <c r="F293" s="137"/>
      <c r="G293" s="137"/>
      <c r="H293" s="139"/>
      <c r="I293" s="137"/>
      <c r="J293" s="137"/>
      <c r="K293" s="137"/>
      <c r="L293" s="137"/>
      <c r="M293" s="137"/>
      <c r="N293" s="137"/>
      <c r="O293" s="137"/>
      <c r="P293" s="137"/>
      <c r="Q293" s="140"/>
      <c r="R293" s="137"/>
      <c r="S293" s="137"/>
      <c r="T293" s="137"/>
      <c r="U293" s="137"/>
      <c r="V293" s="137"/>
      <c r="W293" s="137"/>
      <c r="X293" s="137"/>
      <c r="Y293" s="137"/>
      <c r="Z293" s="137"/>
      <c r="AA293" s="137"/>
      <c r="AB293" s="137"/>
      <c r="AC293" s="137"/>
      <c r="AD293" s="137"/>
      <c r="AE293" s="137"/>
      <c r="AF293" s="137"/>
      <c r="AG293" s="137"/>
      <c r="AH293" s="137"/>
      <c r="AI293" s="137"/>
      <c r="AJ293" s="137"/>
      <c r="AK293" s="137"/>
      <c r="AL293" s="137"/>
      <c r="AM293" s="137"/>
      <c r="AN293" s="137"/>
      <c r="AO293" s="137"/>
      <c r="AP293" s="137"/>
      <c r="AQ293" s="137"/>
      <c r="AR293" s="137"/>
      <c r="AS293" s="137"/>
    </row>
    <row r="294" ht="18.0" customHeight="1">
      <c r="A294" s="137"/>
      <c r="B294" s="137"/>
      <c r="C294" s="137"/>
      <c r="D294" s="137"/>
      <c r="E294" s="137"/>
      <c r="F294" s="137"/>
      <c r="G294" s="137"/>
      <c r="H294" s="139"/>
      <c r="I294" s="137"/>
      <c r="J294" s="137"/>
      <c r="K294" s="137"/>
      <c r="L294" s="137"/>
      <c r="M294" s="137"/>
      <c r="N294" s="137"/>
      <c r="O294" s="137"/>
      <c r="P294" s="137"/>
      <c r="Q294" s="140"/>
      <c r="R294" s="137"/>
      <c r="S294" s="137"/>
      <c r="T294" s="137"/>
      <c r="U294" s="137"/>
      <c r="V294" s="137"/>
      <c r="W294" s="137"/>
      <c r="X294" s="137"/>
      <c r="Y294" s="137"/>
      <c r="Z294" s="137"/>
      <c r="AA294" s="137"/>
      <c r="AB294" s="137"/>
      <c r="AC294" s="137"/>
      <c r="AD294" s="137"/>
      <c r="AE294" s="137"/>
      <c r="AF294" s="137"/>
      <c r="AG294" s="137"/>
      <c r="AH294" s="137"/>
      <c r="AI294" s="137"/>
      <c r="AJ294" s="137"/>
      <c r="AK294" s="137"/>
      <c r="AL294" s="137"/>
      <c r="AM294" s="137"/>
      <c r="AN294" s="137"/>
      <c r="AO294" s="137"/>
      <c r="AP294" s="137"/>
      <c r="AQ294" s="137"/>
      <c r="AR294" s="137"/>
      <c r="AS294" s="137"/>
    </row>
    <row r="295" ht="18.0" customHeight="1">
      <c r="A295" s="137"/>
      <c r="B295" s="137"/>
      <c r="C295" s="137"/>
      <c r="D295" s="137"/>
      <c r="E295" s="137"/>
      <c r="F295" s="137"/>
      <c r="G295" s="137"/>
      <c r="H295" s="139"/>
      <c r="I295" s="137"/>
      <c r="J295" s="137"/>
      <c r="K295" s="137"/>
      <c r="L295" s="137"/>
      <c r="M295" s="137"/>
      <c r="N295" s="137"/>
      <c r="O295" s="137"/>
      <c r="P295" s="137"/>
      <c r="Q295" s="140"/>
      <c r="R295" s="137"/>
      <c r="S295" s="137"/>
      <c r="T295" s="137"/>
      <c r="U295" s="137"/>
      <c r="V295" s="137"/>
      <c r="W295" s="137"/>
      <c r="X295" s="137"/>
      <c r="Y295" s="137"/>
      <c r="Z295" s="137"/>
      <c r="AA295" s="137"/>
      <c r="AB295" s="137"/>
      <c r="AC295" s="137"/>
      <c r="AD295" s="137"/>
      <c r="AE295" s="137"/>
      <c r="AF295" s="137"/>
      <c r="AG295" s="137"/>
      <c r="AH295" s="137"/>
      <c r="AI295" s="137"/>
      <c r="AJ295" s="137"/>
      <c r="AK295" s="137"/>
      <c r="AL295" s="137"/>
      <c r="AM295" s="137"/>
      <c r="AN295" s="137"/>
      <c r="AO295" s="137"/>
      <c r="AP295" s="137"/>
      <c r="AQ295" s="137"/>
      <c r="AR295" s="137"/>
      <c r="AS295" s="137"/>
    </row>
    <row r="296" ht="18.0" customHeight="1">
      <c r="A296" s="137"/>
      <c r="B296" s="137"/>
      <c r="C296" s="137"/>
      <c r="D296" s="137"/>
      <c r="E296" s="137"/>
      <c r="F296" s="137"/>
      <c r="G296" s="137"/>
      <c r="H296" s="139"/>
      <c r="I296" s="137"/>
      <c r="J296" s="137"/>
      <c r="K296" s="137"/>
      <c r="L296" s="137"/>
      <c r="M296" s="137"/>
      <c r="N296" s="137"/>
      <c r="O296" s="137"/>
      <c r="P296" s="137"/>
      <c r="Q296" s="140"/>
      <c r="R296" s="137"/>
      <c r="S296" s="137"/>
      <c r="T296" s="137"/>
      <c r="U296" s="137"/>
      <c r="V296" s="137"/>
      <c r="W296" s="137"/>
      <c r="X296" s="137"/>
      <c r="Y296" s="137"/>
      <c r="Z296" s="137"/>
      <c r="AA296" s="137"/>
      <c r="AB296" s="137"/>
      <c r="AC296" s="137"/>
      <c r="AD296" s="137"/>
      <c r="AE296" s="137"/>
      <c r="AF296" s="137"/>
      <c r="AG296" s="137"/>
      <c r="AH296" s="137"/>
      <c r="AI296" s="137"/>
      <c r="AJ296" s="137"/>
      <c r="AK296" s="137"/>
      <c r="AL296" s="137"/>
      <c r="AM296" s="137"/>
      <c r="AN296" s="137"/>
      <c r="AO296" s="137"/>
      <c r="AP296" s="137"/>
      <c r="AQ296" s="137"/>
      <c r="AR296" s="137"/>
      <c r="AS296" s="137"/>
    </row>
    <row r="297" ht="18.0" customHeight="1">
      <c r="A297" s="137"/>
      <c r="B297" s="137"/>
      <c r="C297" s="137"/>
      <c r="D297" s="137"/>
      <c r="E297" s="137"/>
      <c r="F297" s="137"/>
      <c r="G297" s="137"/>
      <c r="H297" s="139"/>
      <c r="I297" s="137"/>
      <c r="J297" s="137"/>
      <c r="K297" s="137"/>
      <c r="L297" s="137"/>
      <c r="M297" s="137"/>
      <c r="N297" s="137"/>
      <c r="O297" s="137"/>
      <c r="P297" s="137"/>
      <c r="Q297" s="140"/>
      <c r="R297" s="137"/>
      <c r="S297" s="137"/>
      <c r="T297" s="137"/>
      <c r="U297" s="137"/>
      <c r="V297" s="137"/>
      <c r="W297" s="137"/>
      <c r="X297" s="137"/>
      <c r="Y297" s="137"/>
      <c r="Z297" s="137"/>
      <c r="AA297" s="137"/>
      <c r="AB297" s="137"/>
      <c r="AC297" s="137"/>
      <c r="AD297" s="137"/>
      <c r="AE297" s="137"/>
      <c r="AF297" s="137"/>
      <c r="AG297" s="137"/>
      <c r="AH297" s="137"/>
      <c r="AI297" s="137"/>
      <c r="AJ297" s="137"/>
      <c r="AK297" s="137"/>
      <c r="AL297" s="137"/>
      <c r="AM297" s="137"/>
      <c r="AN297" s="137"/>
      <c r="AO297" s="137"/>
      <c r="AP297" s="137"/>
      <c r="AQ297" s="137"/>
      <c r="AR297" s="137"/>
      <c r="AS297" s="137"/>
    </row>
    <row r="298" ht="18.0" customHeight="1">
      <c r="A298" s="137"/>
      <c r="B298" s="137"/>
      <c r="C298" s="137"/>
      <c r="D298" s="137"/>
      <c r="E298" s="137"/>
      <c r="F298" s="137"/>
      <c r="G298" s="137"/>
      <c r="H298" s="139"/>
      <c r="I298" s="137"/>
      <c r="J298" s="137"/>
      <c r="K298" s="137"/>
      <c r="L298" s="137"/>
      <c r="M298" s="137"/>
      <c r="N298" s="137"/>
      <c r="O298" s="137"/>
      <c r="P298" s="137"/>
      <c r="Q298" s="140"/>
      <c r="R298" s="137"/>
      <c r="S298" s="137"/>
      <c r="T298" s="137"/>
      <c r="U298" s="137"/>
      <c r="V298" s="137"/>
      <c r="W298" s="137"/>
      <c r="X298" s="137"/>
      <c r="Y298" s="137"/>
      <c r="Z298" s="137"/>
      <c r="AA298" s="137"/>
      <c r="AB298" s="137"/>
      <c r="AC298" s="137"/>
      <c r="AD298" s="137"/>
      <c r="AE298" s="137"/>
      <c r="AF298" s="137"/>
      <c r="AG298" s="137"/>
      <c r="AH298" s="137"/>
      <c r="AI298" s="137"/>
      <c r="AJ298" s="137"/>
      <c r="AK298" s="137"/>
      <c r="AL298" s="137"/>
      <c r="AM298" s="137"/>
      <c r="AN298" s="137"/>
      <c r="AO298" s="137"/>
      <c r="AP298" s="137"/>
      <c r="AQ298" s="137"/>
      <c r="AR298" s="137"/>
      <c r="AS298" s="137"/>
    </row>
    <row r="299" ht="18.0" customHeight="1">
      <c r="A299" s="137"/>
      <c r="B299" s="137"/>
      <c r="C299" s="137"/>
      <c r="D299" s="137"/>
      <c r="E299" s="137"/>
      <c r="F299" s="137"/>
      <c r="G299" s="137"/>
      <c r="H299" s="139"/>
      <c r="I299" s="137"/>
      <c r="J299" s="137"/>
      <c r="K299" s="137"/>
      <c r="L299" s="137"/>
      <c r="M299" s="137"/>
      <c r="N299" s="137"/>
      <c r="O299" s="137"/>
      <c r="P299" s="137"/>
      <c r="Q299" s="140"/>
      <c r="R299" s="137"/>
      <c r="S299" s="137"/>
      <c r="T299" s="137"/>
      <c r="U299" s="137"/>
      <c r="V299" s="137"/>
      <c r="W299" s="137"/>
      <c r="X299" s="137"/>
      <c r="Y299" s="137"/>
      <c r="Z299" s="137"/>
      <c r="AA299" s="137"/>
      <c r="AB299" s="137"/>
      <c r="AC299" s="137"/>
      <c r="AD299" s="137"/>
      <c r="AE299" s="137"/>
      <c r="AF299" s="137"/>
      <c r="AG299" s="137"/>
      <c r="AH299" s="137"/>
      <c r="AI299" s="137"/>
      <c r="AJ299" s="137"/>
      <c r="AK299" s="137"/>
      <c r="AL299" s="137"/>
      <c r="AM299" s="137"/>
      <c r="AN299" s="137"/>
      <c r="AO299" s="137"/>
      <c r="AP299" s="137"/>
      <c r="AQ299" s="137"/>
      <c r="AR299" s="137"/>
      <c r="AS299" s="137"/>
    </row>
    <row r="300" ht="18.0" customHeight="1">
      <c r="A300" s="137"/>
      <c r="B300" s="137"/>
      <c r="C300" s="137"/>
      <c r="D300" s="137"/>
      <c r="E300" s="137"/>
      <c r="F300" s="137"/>
      <c r="G300" s="137"/>
      <c r="H300" s="139"/>
      <c r="I300" s="137"/>
      <c r="J300" s="137"/>
      <c r="K300" s="137"/>
      <c r="L300" s="137"/>
      <c r="M300" s="137"/>
      <c r="N300" s="137"/>
      <c r="O300" s="137"/>
      <c r="P300" s="137"/>
      <c r="Q300" s="140"/>
      <c r="R300" s="137"/>
      <c r="S300" s="137"/>
      <c r="T300" s="137"/>
      <c r="U300" s="137"/>
      <c r="V300" s="137"/>
      <c r="W300" s="137"/>
      <c r="X300" s="137"/>
      <c r="Y300" s="137"/>
      <c r="Z300" s="137"/>
      <c r="AA300" s="137"/>
      <c r="AB300" s="137"/>
      <c r="AC300" s="137"/>
      <c r="AD300" s="137"/>
      <c r="AE300" s="137"/>
      <c r="AF300" s="137"/>
      <c r="AG300" s="137"/>
      <c r="AH300" s="137"/>
      <c r="AI300" s="137"/>
      <c r="AJ300" s="137"/>
      <c r="AK300" s="137"/>
      <c r="AL300" s="137"/>
      <c r="AM300" s="137"/>
      <c r="AN300" s="137"/>
      <c r="AO300" s="137"/>
      <c r="AP300" s="137"/>
      <c r="AQ300" s="137"/>
      <c r="AR300" s="137"/>
      <c r="AS300" s="137"/>
    </row>
    <row r="301" ht="18.0" customHeight="1">
      <c r="A301" s="137"/>
      <c r="B301" s="137"/>
      <c r="C301" s="137"/>
      <c r="D301" s="137"/>
      <c r="E301" s="137"/>
      <c r="F301" s="137"/>
      <c r="G301" s="137"/>
      <c r="H301" s="139"/>
      <c r="I301" s="137"/>
      <c r="J301" s="137"/>
      <c r="K301" s="137"/>
      <c r="L301" s="137"/>
      <c r="M301" s="137"/>
      <c r="N301" s="137"/>
      <c r="O301" s="137"/>
      <c r="P301" s="137"/>
      <c r="Q301" s="140"/>
      <c r="R301" s="137"/>
      <c r="S301" s="137"/>
      <c r="T301" s="137"/>
      <c r="U301" s="137"/>
      <c r="V301" s="137"/>
      <c r="W301" s="137"/>
      <c r="X301" s="137"/>
      <c r="Y301" s="137"/>
      <c r="Z301" s="137"/>
      <c r="AA301" s="137"/>
      <c r="AB301" s="137"/>
      <c r="AC301" s="137"/>
      <c r="AD301" s="137"/>
      <c r="AE301" s="137"/>
      <c r="AF301" s="137"/>
      <c r="AG301" s="137"/>
      <c r="AH301" s="137"/>
      <c r="AI301" s="137"/>
      <c r="AJ301" s="137"/>
      <c r="AK301" s="137"/>
      <c r="AL301" s="137"/>
      <c r="AM301" s="137"/>
      <c r="AN301" s="137"/>
      <c r="AO301" s="137"/>
      <c r="AP301" s="137"/>
      <c r="AQ301" s="137"/>
      <c r="AR301" s="137"/>
      <c r="AS301" s="137"/>
    </row>
    <row r="302" ht="18.0" customHeight="1">
      <c r="A302" s="137"/>
      <c r="B302" s="137"/>
      <c r="C302" s="137"/>
      <c r="D302" s="137"/>
      <c r="E302" s="137"/>
      <c r="F302" s="137"/>
      <c r="G302" s="137"/>
      <c r="H302" s="139"/>
      <c r="I302" s="137"/>
      <c r="J302" s="137"/>
      <c r="K302" s="137"/>
      <c r="L302" s="137"/>
      <c r="M302" s="137"/>
      <c r="N302" s="137"/>
      <c r="O302" s="137"/>
      <c r="P302" s="137"/>
      <c r="Q302" s="140"/>
      <c r="R302" s="137"/>
      <c r="S302" s="137"/>
      <c r="T302" s="137"/>
      <c r="U302" s="137"/>
      <c r="V302" s="137"/>
      <c r="W302" s="137"/>
      <c r="X302" s="137"/>
      <c r="Y302" s="137"/>
      <c r="Z302" s="137"/>
      <c r="AA302" s="137"/>
      <c r="AB302" s="137"/>
      <c r="AC302" s="137"/>
      <c r="AD302" s="137"/>
      <c r="AE302" s="137"/>
      <c r="AF302" s="137"/>
      <c r="AG302" s="137"/>
      <c r="AH302" s="137"/>
      <c r="AI302" s="137"/>
      <c r="AJ302" s="137"/>
      <c r="AK302" s="137"/>
      <c r="AL302" s="137"/>
      <c r="AM302" s="137"/>
      <c r="AN302" s="137"/>
      <c r="AO302" s="137"/>
      <c r="AP302" s="137"/>
      <c r="AQ302" s="137"/>
      <c r="AR302" s="137"/>
      <c r="AS302" s="137"/>
    </row>
    <row r="303" ht="18.0" customHeight="1">
      <c r="A303" s="137"/>
      <c r="B303" s="137"/>
      <c r="C303" s="137"/>
      <c r="D303" s="137"/>
      <c r="E303" s="137"/>
      <c r="F303" s="137"/>
      <c r="G303" s="137"/>
      <c r="H303" s="139"/>
      <c r="I303" s="137"/>
      <c r="J303" s="137"/>
      <c r="K303" s="137"/>
      <c r="L303" s="137"/>
      <c r="M303" s="137"/>
      <c r="N303" s="137"/>
      <c r="O303" s="137"/>
      <c r="P303" s="137"/>
      <c r="Q303" s="140"/>
      <c r="R303" s="137"/>
      <c r="S303" s="137"/>
      <c r="T303" s="137"/>
      <c r="U303" s="137"/>
      <c r="V303" s="137"/>
      <c r="W303" s="137"/>
      <c r="X303" s="137"/>
      <c r="Y303" s="137"/>
      <c r="Z303" s="137"/>
      <c r="AA303" s="137"/>
      <c r="AB303" s="137"/>
      <c r="AC303" s="137"/>
      <c r="AD303" s="137"/>
      <c r="AE303" s="137"/>
      <c r="AF303" s="137"/>
      <c r="AG303" s="137"/>
      <c r="AH303" s="137"/>
      <c r="AI303" s="137"/>
      <c r="AJ303" s="137"/>
      <c r="AK303" s="137"/>
      <c r="AL303" s="137"/>
      <c r="AM303" s="137"/>
      <c r="AN303" s="137"/>
      <c r="AO303" s="137"/>
      <c r="AP303" s="137"/>
      <c r="AQ303" s="137"/>
      <c r="AR303" s="137"/>
      <c r="AS303" s="137"/>
    </row>
    <row r="304" ht="18.0" customHeight="1">
      <c r="A304" s="137"/>
      <c r="B304" s="137"/>
      <c r="C304" s="137"/>
      <c r="D304" s="137"/>
      <c r="E304" s="137"/>
      <c r="F304" s="137"/>
      <c r="G304" s="137"/>
      <c r="H304" s="139"/>
      <c r="I304" s="137"/>
      <c r="J304" s="137"/>
      <c r="K304" s="137"/>
      <c r="L304" s="137"/>
      <c r="M304" s="137"/>
      <c r="N304" s="137"/>
      <c r="O304" s="137"/>
      <c r="P304" s="137"/>
      <c r="Q304" s="140"/>
      <c r="R304" s="137"/>
      <c r="S304" s="137"/>
      <c r="T304" s="137"/>
      <c r="U304" s="137"/>
      <c r="V304" s="137"/>
      <c r="W304" s="137"/>
      <c r="X304" s="137"/>
      <c r="Y304" s="137"/>
      <c r="Z304" s="137"/>
      <c r="AA304" s="137"/>
      <c r="AB304" s="137"/>
      <c r="AC304" s="137"/>
      <c r="AD304" s="137"/>
      <c r="AE304" s="137"/>
      <c r="AF304" s="137"/>
      <c r="AG304" s="137"/>
      <c r="AH304" s="137"/>
      <c r="AI304" s="137"/>
      <c r="AJ304" s="137"/>
      <c r="AK304" s="137"/>
      <c r="AL304" s="137"/>
      <c r="AM304" s="137"/>
      <c r="AN304" s="137"/>
      <c r="AO304" s="137"/>
      <c r="AP304" s="137"/>
      <c r="AQ304" s="137"/>
      <c r="AR304" s="137"/>
      <c r="AS304" s="137"/>
    </row>
    <row r="305" ht="18.0" customHeight="1">
      <c r="A305" s="137"/>
      <c r="B305" s="137"/>
      <c r="C305" s="137"/>
      <c r="D305" s="137"/>
      <c r="E305" s="137"/>
      <c r="F305" s="137"/>
      <c r="G305" s="137"/>
      <c r="H305" s="139"/>
      <c r="I305" s="137"/>
      <c r="J305" s="137"/>
      <c r="K305" s="137"/>
      <c r="L305" s="137"/>
      <c r="M305" s="137"/>
      <c r="N305" s="137"/>
      <c r="O305" s="137"/>
      <c r="P305" s="137"/>
      <c r="Q305" s="140"/>
      <c r="R305" s="137"/>
      <c r="S305" s="137"/>
      <c r="T305" s="137"/>
      <c r="U305" s="137"/>
      <c r="V305" s="137"/>
      <c r="W305" s="137"/>
      <c r="X305" s="137"/>
      <c r="Y305" s="137"/>
      <c r="Z305" s="137"/>
      <c r="AA305" s="137"/>
      <c r="AB305" s="137"/>
      <c r="AC305" s="137"/>
      <c r="AD305" s="137"/>
      <c r="AE305" s="137"/>
      <c r="AF305" s="137"/>
      <c r="AG305" s="137"/>
      <c r="AH305" s="137"/>
      <c r="AI305" s="137"/>
      <c r="AJ305" s="137"/>
      <c r="AK305" s="137"/>
      <c r="AL305" s="137"/>
      <c r="AM305" s="137"/>
      <c r="AN305" s="137"/>
      <c r="AO305" s="137"/>
      <c r="AP305" s="137"/>
      <c r="AQ305" s="137"/>
      <c r="AR305" s="137"/>
      <c r="AS305" s="137"/>
    </row>
    <row r="306" ht="18.0" customHeight="1">
      <c r="A306" s="137"/>
      <c r="B306" s="137"/>
      <c r="C306" s="137"/>
      <c r="D306" s="137"/>
      <c r="E306" s="137"/>
      <c r="F306" s="137"/>
      <c r="G306" s="137"/>
      <c r="H306" s="139"/>
      <c r="I306" s="137"/>
      <c r="J306" s="137"/>
      <c r="K306" s="137"/>
      <c r="L306" s="137"/>
      <c r="M306" s="137"/>
      <c r="N306" s="137"/>
      <c r="O306" s="137"/>
      <c r="P306" s="137"/>
      <c r="Q306" s="140"/>
      <c r="R306" s="137"/>
      <c r="S306" s="137"/>
      <c r="T306" s="137"/>
      <c r="U306" s="137"/>
      <c r="V306" s="137"/>
      <c r="W306" s="137"/>
      <c r="X306" s="137"/>
      <c r="Y306" s="137"/>
      <c r="Z306" s="137"/>
      <c r="AA306" s="137"/>
      <c r="AB306" s="137"/>
      <c r="AC306" s="137"/>
      <c r="AD306" s="137"/>
      <c r="AE306" s="137"/>
      <c r="AF306" s="137"/>
      <c r="AG306" s="137"/>
      <c r="AH306" s="137"/>
      <c r="AI306" s="137"/>
      <c r="AJ306" s="137"/>
      <c r="AK306" s="137"/>
      <c r="AL306" s="137"/>
      <c r="AM306" s="137"/>
      <c r="AN306" s="137"/>
      <c r="AO306" s="137"/>
      <c r="AP306" s="137"/>
      <c r="AQ306" s="137"/>
      <c r="AR306" s="137"/>
      <c r="AS306" s="137"/>
    </row>
    <row r="307" ht="18.0" customHeight="1">
      <c r="A307" s="137"/>
      <c r="B307" s="137"/>
      <c r="C307" s="137"/>
      <c r="D307" s="137"/>
      <c r="E307" s="137"/>
      <c r="F307" s="137"/>
      <c r="G307" s="137"/>
      <c r="H307" s="139"/>
      <c r="I307" s="137"/>
      <c r="J307" s="137"/>
      <c r="K307" s="137"/>
      <c r="L307" s="137"/>
      <c r="M307" s="137"/>
      <c r="N307" s="137"/>
      <c r="O307" s="137"/>
      <c r="P307" s="137"/>
      <c r="Q307" s="140"/>
      <c r="R307" s="137"/>
      <c r="S307" s="137"/>
      <c r="T307" s="137"/>
      <c r="U307" s="137"/>
      <c r="V307" s="137"/>
      <c r="W307" s="137"/>
      <c r="X307" s="137"/>
      <c r="Y307" s="137"/>
      <c r="Z307" s="137"/>
      <c r="AA307" s="137"/>
      <c r="AB307" s="137"/>
      <c r="AC307" s="137"/>
      <c r="AD307" s="137"/>
      <c r="AE307" s="137"/>
      <c r="AF307" s="137"/>
      <c r="AG307" s="137"/>
      <c r="AH307" s="137"/>
      <c r="AI307" s="137"/>
      <c r="AJ307" s="137"/>
      <c r="AK307" s="137"/>
      <c r="AL307" s="137"/>
      <c r="AM307" s="137"/>
      <c r="AN307" s="137"/>
      <c r="AO307" s="137"/>
      <c r="AP307" s="137"/>
      <c r="AQ307" s="137"/>
      <c r="AR307" s="137"/>
      <c r="AS307" s="137"/>
    </row>
    <row r="308" ht="18.0" customHeight="1">
      <c r="A308" s="137"/>
      <c r="B308" s="137"/>
      <c r="C308" s="137"/>
      <c r="D308" s="137"/>
      <c r="E308" s="137"/>
      <c r="F308" s="137"/>
      <c r="G308" s="137"/>
      <c r="H308" s="139"/>
      <c r="I308" s="137"/>
      <c r="J308" s="137"/>
      <c r="K308" s="137"/>
      <c r="L308" s="137"/>
      <c r="M308" s="137"/>
      <c r="N308" s="137"/>
      <c r="O308" s="137"/>
      <c r="P308" s="137"/>
      <c r="Q308" s="140"/>
      <c r="R308" s="137"/>
      <c r="S308" s="137"/>
      <c r="T308" s="137"/>
      <c r="U308" s="137"/>
      <c r="V308" s="137"/>
      <c r="W308" s="137"/>
      <c r="X308" s="137"/>
      <c r="Y308" s="137"/>
      <c r="Z308" s="137"/>
      <c r="AA308" s="137"/>
      <c r="AB308" s="137"/>
      <c r="AC308" s="137"/>
      <c r="AD308" s="137"/>
      <c r="AE308" s="137"/>
      <c r="AF308" s="137"/>
      <c r="AG308" s="137"/>
      <c r="AH308" s="137"/>
      <c r="AI308" s="137"/>
      <c r="AJ308" s="137"/>
      <c r="AK308" s="137"/>
      <c r="AL308" s="137"/>
      <c r="AM308" s="137"/>
      <c r="AN308" s="137"/>
      <c r="AO308" s="137"/>
      <c r="AP308" s="137"/>
      <c r="AQ308" s="137"/>
      <c r="AR308" s="137"/>
      <c r="AS308" s="137"/>
    </row>
    <row r="309" ht="18.0" customHeight="1">
      <c r="A309" s="137"/>
      <c r="B309" s="137"/>
      <c r="C309" s="137"/>
      <c r="D309" s="137"/>
      <c r="E309" s="137"/>
      <c r="F309" s="137"/>
      <c r="G309" s="137"/>
      <c r="H309" s="139"/>
      <c r="I309" s="137"/>
      <c r="J309" s="137"/>
      <c r="K309" s="137"/>
      <c r="L309" s="137"/>
      <c r="M309" s="137"/>
      <c r="N309" s="137"/>
      <c r="O309" s="137"/>
      <c r="P309" s="137"/>
      <c r="Q309" s="140"/>
      <c r="R309" s="137"/>
      <c r="S309" s="137"/>
      <c r="T309" s="137"/>
      <c r="U309" s="137"/>
      <c r="V309" s="137"/>
      <c r="W309" s="137"/>
      <c r="X309" s="137"/>
      <c r="Y309" s="137"/>
      <c r="Z309" s="137"/>
      <c r="AA309" s="137"/>
      <c r="AB309" s="137"/>
      <c r="AC309" s="137"/>
      <c r="AD309" s="137"/>
      <c r="AE309" s="137"/>
      <c r="AF309" s="137"/>
      <c r="AG309" s="137"/>
      <c r="AH309" s="137"/>
      <c r="AI309" s="137"/>
      <c r="AJ309" s="137"/>
      <c r="AK309" s="137"/>
      <c r="AL309" s="137"/>
      <c r="AM309" s="137"/>
      <c r="AN309" s="137"/>
      <c r="AO309" s="137"/>
      <c r="AP309" s="137"/>
      <c r="AQ309" s="137"/>
      <c r="AR309" s="137"/>
      <c r="AS309" s="137"/>
    </row>
    <row r="310" ht="18.0" customHeight="1">
      <c r="A310" s="137"/>
      <c r="B310" s="137"/>
      <c r="C310" s="137"/>
      <c r="D310" s="137"/>
      <c r="E310" s="137"/>
      <c r="F310" s="137"/>
      <c r="G310" s="137"/>
      <c r="H310" s="139"/>
      <c r="I310" s="137"/>
      <c r="J310" s="137"/>
      <c r="K310" s="137"/>
      <c r="L310" s="137"/>
      <c r="M310" s="137"/>
      <c r="N310" s="137"/>
      <c r="O310" s="137"/>
      <c r="P310" s="137"/>
      <c r="Q310" s="140"/>
      <c r="R310" s="137"/>
      <c r="S310" s="137"/>
      <c r="T310" s="137"/>
      <c r="U310" s="137"/>
      <c r="V310" s="137"/>
      <c r="W310" s="137"/>
      <c r="X310" s="137"/>
      <c r="Y310" s="137"/>
      <c r="Z310" s="137"/>
      <c r="AA310" s="137"/>
      <c r="AB310" s="137"/>
      <c r="AC310" s="137"/>
      <c r="AD310" s="137"/>
      <c r="AE310" s="137"/>
      <c r="AF310" s="137"/>
      <c r="AG310" s="137"/>
      <c r="AH310" s="137"/>
      <c r="AI310" s="137"/>
      <c r="AJ310" s="137"/>
      <c r="AK310" s="137"/>
      <c r="AL310" s="137"/>
      <c r="AM310" s="137"/>
      <c r="AN310" s="137"/>
      <c r="AO310" s="137"/>
      <c r="AP310" s="137"/>
      <c r="AQ310" s="137"/>
      <c r="AR310" s="137"/>
      <c r="AS310" s="137"/>
    </row>
    <row r="311" ht="18.0" customHeight="1">
      <c r="A311" s="137"/>
      <c r="B311" s="137"/>
      <c r="C311" s="137"/>
      <c r="D311" s="137"/>
      <c r="E311" s="137"/>
      <c r="F311" s="137"/>
      <c r="G311" s="137"/>
      <c r="H311" s="139"/>
      <c r="I311" s="137"/>
      <c r="J311" s="137"/>
      <c r="K311" s="137"/>
      <c r="L311" s="137"/>
      <c r="M311" s="137"/>
      <c r="N311" s="137"/>
      <c r="O311" s="137"/>
      <c r="P311" s="137"/>
      <c r="Q311" s="140"/>
      <c r="R311" s="137"/>
      <c r="S311" s="137"/>
      <c r="T311" s="137"/>
      <c r="U311" s="137"/>
      <c r="V311" s="137"/>
      <c r="W311" s="137"/>
      <c r="X311" s="137"/>
      <c r="Y311" s="137"/>
      <c r="Z311" s="137"/>
      <c r="AA311" s="137"/>
      <c r="AB311" s="137"/>
      <c r="AC311" s="137"/>
      <c r="AD311" s="137"/>
      <c r="AE311" s="137"/>
      <c r="AF311" s="137"/>
      <c r="AG311" s="137"/>
      <c r="AH311" s="137"/>
      <c r="AI311" s="137"/>
      <c r="AJ311" s="137"/>
      <c r="AK311" s="137"/>
      <c r="AL311" s="137"/>
      <c r="AM311" s="137"/>
      <c r="AN311" s="137"/>
      <c r="AO311" s="137"/>
      <c r="AP311" s="137"/>
      <c r="AQ311" s="137"/>
      <c r="AR311" s="137"/>
      <c r="AS311" s="137"/>
    </row>
    <row r="312" ht="18.0" customHeight="1">
      <c r="A312" s="137"/>
      <c r="B312" s="137"/>
      <c r="C312" s="137"/>
      <c r="D312" s="137"/>
      <c r="E312" s="137"/>
      <c r="F312" s="137"/>
      <c r="G312" s="137"/>
      <c r="H312" s="139"/>
      <c r="I312" s="137"/>
      <c r="J312" s="137"/>
      <c r="K312" s="137"/>
      <c r="L312" s="137"/>
      <c r="M312" s="137"/>
      <c r="N312" s="137"/>
      <c r="O312" s="137"/>
      <c r="P312" s="137"/>
      <c r="Q312" s="140"/>
      <c r="R312" s="137"/>
      <c r="S312" s="137"/>
      <c r="T312" s="137"/>
      <c r="U312" s="137"/>
      <c r="V312" s="137"/>
      <c r="W312" s="137"/>
      <c r="X312" s="137"/>
      <c r="Y312" s="137"/>
      <c r="Z312" s="137"/>
      <c r="AA312" s="137"/>
      <c r="AB312" s="137"/>
      <c r="AC312" s="137"/>
      <c r="AD312" s="137"/>
      <c r="AE312" s="137"/>
      <c r="AF312" s="137"/>
      <c r="AG312" s="137"/>
      <c r="AH312" s="137"/>
      <c r="AI312" s="137"/>
      <c r="AJ312" s="137"/>
      <c r="AK312" s="137"/>
      <c r="AL312" s="137"/>
      <c r="AM312" s="137"/>
      <c r="AN312" s="137"/>
      <c r="AO312" s="137"/>
      <c r="AP312" s="137"/>
      <c r="AQ312" s="137"/>
      <c r="AR312" s="137"/>
      <c r="AS312" s="137"/>
    </row>
    <row r="313" ht="18.0" customHeight="1">
      <c r="A313" s="137"/>
      <c r="B313" s="137"/>
      <c r="C313" s="137"/>
      <c r="D313" s="137"/>
      <c r="E313" s="137"/>
      <c r="F313" s="137"/>
      <c r="G313" s="137"/>
      <c r="H313" s="139"/>
      <c r="I313" s="137"/>
      <c r="J313" s="137"/>
      <c r="K313" s="137"/>
      <c r="L313" s="137"/>
      <c r="M313" s="137"/>
      <c r="N313" s="137"/>
      <c r="O313" s="137"/>
      <c r="P313" s="137"/>
      <c r="Q313" s="140"/>
      <c r="R313" s="137"/>
      <c r="S313" s="137"/>
      <c r="T313" s="137"/>
      <c r="U313" s="137"/>
      <c r="V313" s="137"/>
      <c r="W313" s="137"/>
      <c r="X313" s="137"/>
      <c r="Y313" s="137"/>
      <c r="Z313" s="137"/>
      <c r="AA313" s="137"/>
      <c r="AB313" s="137"/>
      <c r="AC313" s="137"/>
      <c r="AD313" s="137"/>
      <c r="AE313" s="137"/>
      <c r="AF313" s="137"/>
      <c r="AG313" s="137"/>
      <c r="AH313" s="137"/>
      <c r="AI313" s="137"/>
      <c r="AJ313" s="137"/>
      <c r="AK313" s="137"/>
      <c r="AL313" s="137"/>
      <c r="AM313" s="137"/>
      <c r="AN313" s="137"/>
      <c r="AO313" s="137"/>
      <c r="AP313" s="137"/>
      <c r="AQ313" s="137"/>
      <c r="AR313" s="137"/>
      <c r="AS313" s="137"/>
    </row>
    <row r="314" ht="18.0" customHeight="1">
      <c r="A314" s="137"/>
      <c r="B314" s="137"/>
      <c r="C314" s="137"/>
      <c r="D314" s="137"/>
      <c r="E314" s="137"/>
      <c r="F314" s="137"/>
      <c r="G314" s="137"/>
      <c r="H314" s="139"/>
      <c r="I314" s="137"/>
      <c r="J314" s="137"/>
      <c r="K314" s="137"/>
      <c r="L314" s="137"/>
      <c r="M314" s="137"/>
      <c r="N314" s="137"/>
      <c r="O314" s="137"/>
      <c r="P314" s="137"/>
      <c r="Q314" s="140"/>
      <c r="R314" s="137"/>
      <c r="S314" s="137"/>
      <c r="T314" s="137"/>
      <c r="U314" s="137"/>
      <c r="V314" s="137"/>
      <c r="W314" s="137"/>
      <c r="X314" s="137"/>
      <c r="Y314" s="137"/>
      <c r="Z314" s="137"/>
      <c r="AA314" s="137"/>
      <c r="AB314" s="137"/>
      <c r="AC314" s="137"/>
      <c r="AD314" s="137"/>
      <c r="AE314" s="137"/>
      <c r="AF314" s="137"/>
      <c r="AG314" s="137"/>
      <c r="AH314" s="137"/>
      <c r="AI314" s="137"/>
      <c r="AJ314" s="137"/>
      <c r="AK314" s="137"/>
      <c r="AL314" s="137"/>
      <c r="AM314" s="137"/>
      <c r="AN314" s="137"/>
      <c r="AO314" s="137"/>
      <c r="AP314" s="137"/>
      <c r="AQ314" s="137"/>
      <c r="AR314" s="137"/>
      <c r="AS314" s="137"/>
    </row>
    <row r="315" ht="18.0" customHeight="1">
      <c r="A315" s="137"/>
      <c r="B315" s="137"/>
      <c r="C315" s="137"/>
      <c r="D315" s="137"/>
      <c r="E315" s="137"/>
      <c r="F315" s="137"/>
      <c r="G315" s="137"/>
      <c r="H315" s="139"/>
      <c r="I315" s="137"/>
      <c r="J315" s="137"/>
      <c r="K315" s="137"/>
      <c r="L315" s="137"/>
      <c r="M315" s="137"/>
      <c r="N315" s="137"/>
      <c r="O315" s="137"/>
      <c r="P315" s="137"/>
      <c r="Q315" s="140"/>
      <c r="R315" s="137"/>
      <c r="S315" s="137"/>
      <c r="T315" s="137"/>
      <c r="U315" s="137"/>
      <c r="V315" s="137"/>
      <c r="W315" s="137"/>
      <c r="X315" s="137"/>
      <c r="Y315" s="137"/>
      <c r="Z315" s="137"/>
      <c r="AA315" s="137"/>
      <c r="AB315" s="137"/>
      <c r="AC315" s="137"/>
      <c r="AD315" s="137"/>
      <c r="AE315" s="137"/>
      <c r="AF315" s="137"/>
      <c r="AG315" s="137"/>
      <c r="AH315" s="137"/>
      <c r="AI315" s="137"/>
      <c r="AJ315" s="137"/>
      <c r="AK315" s="137"/>
      <c r="AL315" s="137"/>
      <c r="AM315" s="137"/>
      <c r="AN315" s="137"/>
      <c r="AO315" s="137"/>
      <c r="AP315" s="137"/>
      <c r="AQ315" s="137"/>
      <c r="AR315" s="137"/>
      <c r="AS315" s="137"/>
    </row>
    <row r="316" ht="18.0" customHeight="1">
      <c r="A316" s="137"/>
      <c r="B316" s="137"/>
      <c r="C316" s="137"/>
      <c r="D316" s="137"/>
      <c r="E316" s="137"/>
      <c r="F316" s="137"/>
      <c r="G316" s="137"/>
      <c r="H316" s="139"/>
      <c r="I316" s="137"/>
      <c r="J316" s="137"/>
      <c r="K316" s="137"/>
      <c r="L316" s="137"/>
      <c r="M316" s="137"/>
      <c r="N316" s="137"/>
      <c r="O316" s="137"/>
      <c r="P316" s="137"/>
      <c r="Q316" s="140"/>
      <c r="R316" s="137"/>
      <c r="S316" s="137"/>
      <c r="T316" s="137"/>
      <c r="U316" s="137"/>
      <c r="V316" s="137"/>
      <c r="W316" s="137"/>
      <c r="X316" s="137"/>
      <c r="Y316" s="137"/>
      <c r="Z316" s="137"/>
      <c r="AA316" s="137"/>
      <c r="AB316" s="137"/>
      <c r="AC316" s="137"/>
      <c r="AD316" s="137"/>
      <c r="AE316" s="137"/>
      <c r="AF316" s="137"/>
      <c r="AG316" s="137"/>
      <c r="AH316" s="137"/>
      <c r="AI316" s="137"/>
      <c r="AJ316" s="137"/>
      <c r="AK316" s="137"/>
      <c r="AL316" s="137"/>
      <c r="AM316" s="137"/>
      <c r="AN316" s="137"/>
      <c r="AO316" s="137"/>
      <c r="AP316" s="137"/>
      <c r="AQ316" s="137"/>
      <c r="AR316" s="137"/>
      <c r="AS316" s="137"/>
    </row>
    <row r="317" ht="18.0" customHeight="1">
      <c r="A317" s="137"/>
      <c r="B317" s="137"/>
      <c r="C317" s="137"/>
      <c r="D317" s="137"/>
      <c r="E317" s="137"/>
      <c r="F317" s="137"/>
      <c r="G317" s="137"/>
      <c r="H317" s="139"/>
      <c r="I317" s="137"/>
      <c r="J317" s="137"/>
      <c r="K317" s="137"/>
      <c r="L317" s="137"/>
      <c r="M317" s="137"/>
      <c r="N317" s="137"/>
      <c r="O317" s="137"/>
      <c r="P317" s="137"/>
      <c r="Q317" s="140"/>
      <c r="R317" s="137"/>
      <c r="S317" s="137"/>
      <c r="T317" s="137"/>
      <c r="U317" s="137"/>
      <c r="V317" s="137"/>
      <c r="W317" s="137"/>
      <c r="X317" s="137"/>
      <c r="Y317" s="137"/>
      <c r="Z317" s="137"/>
      <c r="AA317" s="137"/>
      <c r="AB317" s="137"/>
      <c r="AC317" s="137"/>
      <c r="AD317" s="137"/>
      <c r="AE317" s="137"/>
      <c r="AF317" s="137"/>
      <c r="AG317" s="137"/>
      <c r="AH317" s="137"/>
      <c r="AI317" s="137"/>
      <c r="AJ317" s="137"/>
      <c r="AK317" s="137"/>
      <c r="AL317" s="137"/>
      <c r="AM317" s="137"/>
      <c r="AN317" s="137"/>
      <c r="AO317" s="137"/>
      <c r="AP317" s="137"/>
      <c r="AQ317" s="137"/>
      <c r="AR317" s="137"/>
      <c r="AS317" s="137"/>
    </row>
    <row r="318" ht="18.0" customHeight="1">
      <c r="A318" s="137"/>
      <c r="B318" s="137"/>
      <c r="C318" s="137"/>
      <c r="D318" s="137"/>
      <c r="E318" s="137"/>
      <c r="F318" s="137"/>
      <c r="G318" s="137"/>
      <c r="H318" s="139"/>
      <c r="I318" s="137"/>
      <c r="J318" s="137"/>
      <c r="K318" s="137"/>
      <c r="L318" s="137"/>
      <c r="M318" s="137"/>
      <c r="N318" s="137"/>
      <c r="O318" s="137"/>
      <c r="P318" s="137"/>
      <c r="Q318" s="140"/>
      <c r="R318" s="137"/>
      <c r="S318" s="137"/>
      <c r="T318" s="137"/>
      <c r="U318" s="137"/>
      <c r="V318" s="137"/>
      <c r="W318" s="137"/>
      <c r="X318" s="137"/>
      <c r="Y318" s="137"/>
      <c r="Z318" s="137"/>
      <c r="AA318" s="137"/>
      <c r="AB318" s="137"/>
      <c r="AC318" s="137"/>
      <c r="AD318" s="137"/>
      <c r="AE318" s="137"/>
      <c r="AF318" s="137"/>
      <c r="AG318" s="137"/>
      <c r="AH318" s="137"/>
      <c r="AI318" s="137"/>
      <c r="AJ318" s="137"/>
      <c r="AK318" s="137"/>
      <c r="AL318" s="137"/>
      <c r="AM318" s="137"/>
      <c r="AN318" s="137"/>
      <c r="AO318" s="137"/>
      <c r="AP318" s="137"/>
      <c r="AQ318" s="137"/>
      <c r="AR318" s="137"/>
      <c r="AS318" s="137"/>
    </row>
    <row r="319" ht="18.0" customHeight="1">
      <c r="A319" s="137"/>
      <c r="B319" s="137"/>
      <c r="C319" s="137"/>
      <c r="D319" s="137"/>
      <c r="E319" s="137"/>
      <c r="F319" s="137"/>
      <c r="G319" s="137"/>
      <c r="H319" s="139"/>
      <c r="I319" s="137"/>
      <c r="J319" s="137"/>
      <c r="K319" s="137"/>
      <c r="L319" s="137"/>
      <c r="M319" s="137"/>
      <c r="N319" s="137"/>
      <c r="O319" s="137"/>
      <c r="P319" s="137"/>
      <c r="Q319" s="140"/>
      <c r="R319" s="137"/>
      <c r="S319" s="137"/>
      <c r="T319" s="137"/>
      <c r="U319" s="137"/>
      <c r="V319" s="137"/>
      <c r="W319" s="137"/>
      <c r="X319" s="137"/>
      <c r="Y319" s="137"/>
      <c r="Z319" s="137"/>
      <c r="AA319" s="137"/>
      <c r="AB319" s="137"/>
      <c r="AC319" s="137"/>
      <c r="AD319" s="137"/>
      <c r="AE319" s="137"/>
      <c r="AF319" s="137"/>
      <c r="AG319" s="137"/>
      <c r="AH319" s="137"/>
      <c r="AI319" s="137"/>
      <c r="AJ319" s="137"/>
      <c r="AK319" s="137"/>
      <c r="AL319" s="137"/>
      <c r="AM319" s="137"/>
      <c r="AN319" s="137"/>
      <c r="AO319" s="137"/>
      <c r="AP319" s="137"/>
      <c r="AQ319" s="137"/>
      <c r="AR319" s="137"/>
      <c r="AS319" s="137"/>
    </row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11:D11"/>
    <mergeCell ref="E12:H12"/>
    <mergeCell ref="C17:E17"/>
    <mergeCell ref="C90:E90"/>
    <mergeCell ref="C100:E100"/>
  </mergeCells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FF"/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9.57"/>
    <col customWidth="1" min="18" max="18" width="17.43"/>
    <col customWidth="1" min="19" max="19" width="17.86"/>
    <col customWidth="1" min="20" max="20" width="17.0"/>
    <col customWidth="1" min="21" max="21" width="15.14"/>
    <col customWidth="1" min="22" max="22" width="13.86"/>
    <col customWidth="1" min="23" max="24" width="9.14"/>
    <col customWidth="1" min="25" max="25" width="16.0"/>
    <col customWidth="1" min="26" max="45" width="9.14"/>
  </cols>
  <sheetData>
    <row r="1" ht="18.75" customHeight="1">
      <c r="A1" s="1" t="s">
        <v>0</v>
      </c>
      <c r="B1" s="1"/>
      <c r="C1" s="1"/>
      <c r="D1" s="1"/>
      <c r="E1" s="1"/>
      <c r="F1" s="1"/>
      <c r="G1" s="1"/>
      <c r="H1" s="3"/>
      <c r="I1" s="1"/>
      <c r="J1" s="1"/>
      <c r="K1" s="1"/>
      <c r="L1" s="1"/>
      <c r="M1" s="1"/>
      <c r="N1" s="1"/>
      <c r="O1" s="1"/>
      <c r="P1" s="1"/>
      <c r="Q1" s="4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</row>
    <row r="2" ht="18.75" customHeight="1">
      <c r="A2" s="1"/>
      <c r="B2" s="1"/>
      <c r="C2" s="1"/>
      <c r="D2" s="1"/>
      <c r="E2" s="1"/>
      <c r="F2" s="1"/>
      <c r="G2" s="1"/>
      <c r="H2" s="3"/>
      <c r="I2" s="1"/>
      <c r="J2" s="1"/>
      <c r="K2" s="1"/>
      <c r="L2" s="1"/>
      <c r="M2" s="1"/>
      <c r="N2" s="1"/>
      <c r="O2" s="1"/>
      <c r="P2" s="1"/>
      <c r="Q2" s="4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</row>
    <row r="3" ht="18.75" customHeight="1">
      <c r="A3" s="5" t="s">
        <v>1</v>
      </c>
      <c r="B3" s="5"/>
      <c r="C3" s="5"/>
      <c r="D3" s="1"/>
      <c r="E3" s="1"/>
      <c r="F3" s="1"/>
      <c r="G3" s="1"/>
      <c r="H3" s="3"/>
      <c r="I3" s="1"/>
      <c r="J3" s="1"/>
      <c r="K3" s="1"/>
      <c r="L3" s="1"/>
      <c r="M3" s="1"/>
      <c r="N3" s="1"/>
      <c r="O3" s="1"/>
      <c r="P3" s="1"/>
      <c r="Q3" s="4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</row>
    <row r="4" ht="29.25" customHeight="1">
      <c r="A4" s="1"/>
      <c r="B4" s="1"/>
      <c r="C4" s="1"/>
      <c r="D4" s="1"/>
      <c r="E4" s="1"/>
      <c r="F4" s="1"/>
      <c r="G4" s="1"/>
      <c r="H4" s="3" t="s">
        <v>2</v>
      </c>
      <c r="I4" s="6">
        <v>44295.0</v>
      </c>
      <c r="J4" s="1"/>
      <c r="K4" s="1"/>
      <c r="L4" s="1"/>
      <c r="M4" s="1"/>
      <c r="N4" s="1"/>
      <c r="O4" s="1"/>
      <c r="P4" s="1"/>
      <c r="Q4" s="4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</row>
    <row r="5" ht="18.75" customHeight="1">
      <c r="A5" s="1" t="s">
        <v>3</v>
      </c>
      <c r="B5" s="1"/>
      <c r="C5" s="1"/>
      <c r="D5" s="1"/>
      <c r="E5" s="1"/>
      <c r="F5" s="1"/>
      <c r="G5" s="1"/>
      <c r="H5" s="3"/>
      <c r="I5" s="1"/>
      <c r="J5" s="1"/>
      <c r="K5" s="1"/>
      <c r="L5" s="1"/>
      <c r="M5" s="1"/>
      <c r="N5" s="1"/>
      <c r="O5" s="1"/>
      <c r="P5" s="1"/>
      <c r="Q5" s="4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</row>
    <row r="6" ht="18.75" customHeight="1">
      <c r="A6" s="7"/>
      <c r="B6" s="7"/>
      <c r="C6" s="7"/>
      <c r="D6" s="7"/>
      <c r="E6" s="7"/>
      <c r="F6" s="7"/>
      <c r="G6" s="7"/>
      <c r="H6" s="9"/>
      <c r="I6" s="7"/>
      <c r="J6" s="1"/>
      <c r="K6" s="1"/>
      <c r="L6" s="1"/>
      <c r="M6" s="1"/>
      <c r="N6" s="1"/>
      <c r="O6" s="1"/>
      <c r="P6" s="1"/>
      <c r="Q6" s="4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</row>
    <row r="7" ht="36.0" customHeight="1">
      <c r="A7" s="10" t="s">
        <v>4</v>
      </c>
      <c r="B7" s="11"/>
      <c r="C7" s="12" t="s">
        <v>87</v>
      </c>
      <c r="D7" s="13" t="s">
        <v>6</v>
      </c>
      <c r="E7" s="14" t="s">
        <v>7</v>
      </c>
      <c r="F7" s="15"/>
      <c r="G7" s="15"/>
      <c r="H7" s="11"/>
      <c r="I7" s="16" t="s">
        <v>8</v>
      </c>
      <c r="J7" s="1"/>
      <c r="K7" s="1"/>
      <c r="L7" s="1"/>
      <c r="M7" s="1"/>
      <c r="N7" s="1"/>
      <c r="O7" s="1"/>
      <c r="P7" s="1"/>
      <c r="Q7" s="25">
        <f>+I115</f>
        <v>0.002571896216</v>
      </c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</row>
    <row r="8" ht="26.25" customHeight="1">
      <c r="A8" s="17">
        <v>1.0</v>
      </c>
      <c r="B8" s="26" t="s">
        <v>61</v>
      </c>
      <c r="C8" s="18">
        <v>18.0</v>
      </c>
      <c r="D8" s="19">
        <v>0.0846</v>
      </c>
      <c r="E8" s="20">
        <f>219.54*14</f>
        <v>3073.56</v>
      </c>
      <c r="F8" s="20"/>
      <c r="G8" s="20"/>
      <c r="H8" s="22">
        <v>14.0</v>
      </c>
      <c r="I8" s="23">
        <f t="shared" ref="I8:I11" si="1">+D8*E8</f>
        <v>260.023176</v>
      </c>
      <c r="J8" s="24">
        <f t="shared" ref="J8:J11" si="2">E8-I8</f>
        <v>2813.536824</v>
      </c>
      <c r="K8" s="1"/>
      <c r="L8" s="1"/>
      <c r="M8" s="1"/>
      <c r="N8" s="1"/>
      <c r="O8" s="1"/>
      <c r="P8" s="1"/>
      <c r="Q8" s="4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</row>
    <row r="9" ht="26.25" customHeight="1">
      <c r="A9" s="17">
        <v>2.0</v>
      </c>
      <c r="B9" s="26" t="s">
        <v>61</v>
      </c>
      <c r="C9" s="18">
        <v>18.0</v>
      </c>
      <c r="D9" s="19">
        <v>0.0846</v>
      </c>
      <c r="E9" s="20">
        <f>219.54*18</f>
        <v>3951.72</v>
      </c>
      <c r="F9" s="20"/>
      <c r="G9" s="20"/>
      <c r="H9" s="22">
        <v>18.0</v>
      </c>
      <c r="I9" s="23">
        <f t="shared" si="1"/>
        <v>334.315512</v>
      </c>
      <c r="J9" s="24">
        <f t="shared" si="2"/>
        <v>3617.404488</v>
      </c>
      <c r="K9" s="1"/>
      <c r="L9" s="1"/>
      <c r="M9" s="1"/>
      <c r="N9" s="1"/>
      <c r="O9" s="1"/>
      <c r="P9" s="1"/>
      <c r="Q9" s="4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</row>
    <row r="10" ht="26.25" customHeight="1">
      <c r="A10" s="17">
        <v>3.0</v>
      </c>
      <c r="B10" s="26" t="s">
        <v>40</v>
      </c>
      <c r="C10" s="18">
        <v>20.0</v>
      </c>
      <c r="D10" s="19">
        <v>0.0899</v>
      </c>
      <c r="E10" s="20">
        <f>213.453*10</f>
        <v>2134.53</v>
      </c>
      <c r="F10" s="20"/>
      <c r="G10" s="20"/>
      <c r="H10" s="22">
        <v>10.0</v>
      </c>
      <c r="I10" s="23">
        <f t="shared" si="1"/>
        <v>191.894247</v>
      </c>
      <c r="J10" s="24">
        <f t="shared" si="2"/>
        <v>1942.635753</v>
      </c>
      <c r="K10" s="1"/>
      <c r="L10" s="1"/>
      <c r="M10" s="1"/>
      <c r="N10" s="1"/>
      <c r="O10" s="1"/>
      <c r="P10" s="1"/>
      <c r="Q10" s="4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</row>
    <row r="11" ht="26.25" customHeight="1">
      <c r="A11" s="17">
        <v>4.0</v>
      </c>
      <c r="B11" s="26" t="s">
        <v>10</v>
      </c>
      <c r="C11" s="18">
        <v>16.0</v>
      </c>
      <c r="D11" s="19">
        <v>0.1059</v>
      </c>
      <c r="E11" s="20">
        <f>178.64*8</f>
        <v>1429.12</v>
      </c>
      <c r="F11" s="20"/>
      <c r="G11" s="20"/>
      <c r="H11" s="22">
        <v>8.0</v>
      </c>
      <c r="I11" s="23">
        <f t="shared" si="1"/>
        <v>151.343808</v>
      </c>
      <c r="J11" s="24">
        <f t="shared" si="2"/>
        <v>1277.776192</v>
      </c>
      <c r="K11" s="1"/>
      <c r="L11" s="1"/>
      <c r="M11" s="1"/>
      <c r="N11" s="1"/>
      <c r="O11" s="1"/>
      <c r="P11" s="1"/>
      <c r="Q11" s="4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</row>
    <row r="12" ht="18.75" customHeight="1">
      <c r="A12" s="30"/>
      <c r="B12" s="31"/>
      <c r="C12" s="32"/>
      <c r="D12" s="33"/>
      <c r="E12" s="34">
        <f>SUM(E8:E11)</f>
        <v>10588.93</v>
      </c>
      <c r="F12" s="35"/>
      <c r="G12" s="35"/>
      <c r="H12" s="37"/>
      <c r="I12" s="38">
        <f t="shared" ref="I12:J12" si="3">SUM(I8:I11)</f>
        <v>937.576743</v>
      </c>
      <c r="J12" s="39">
        <f t="shared" si="3"/>
        <v>9651.353257</v>
      </c>
      <c r="K12" s="1"/>
      <c r="L12" s="1"/>
      <c r="M12" s="1"/>
      <c r="N12" s="1"/>
      <c r="O12" s="1"/>
      <c r="P12" s="1"/>
      <c r="Q12" s="4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</row>
    <row r="13" ht="18.75" customHeight="1">
      <c r="A13" s="40"/>
      <c r="B13" s="7"/>
      <c r="C13" s="7"/>
      <c r="D13" s="41"/>
      <c r="E13" s="42"/>
      <c r="F13" s="15"/>
      <c r="G13" s="15"/>
      <c r="H13" s="11"/>
      <c r="I13" s="43"/>
      <c r="J13" s="1"/>
      <c r="K13" s="1"/>
      <c r="L13" s="1"/>
      <c r="M13" s="1"/>
      <c r="N13" s="1"/>
      <c r="O13" s="1"/>
      <c r="P13" s="1"/>
      <c r="Q13" s="4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</row>
    <row r="14" ht="18.75" customHeight="1">
      <c r="A14" s="1"/>
      <c r="B14" s="1"/>
      <c r="C14" s="1"/>
      <c r="D14" s="1"/>
      <c r="E14" s="1"/>
      <c r="F14" s="1"/>
      <c r="G14" s="1"/>
      <c r="H14" s="3"/>
      <c r="I14" s="1"/>
      <c r="J14" s="1"/>
      <c r="K14" s="1"/>
      <c r="L14" s="1"/>
      <c r="M14" s="1"/>
      <c r="N14" s="1"/>
      <c r="O14" s="1"/>
      <c r="P14" s="1"/>
      <c r="Q14" s="4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</row>
    <row r="15" ht="18.75" customHeight="1">
      <c r="A15" s="1"/>
      <c r="B15" s="1"/>
      <c r="C15" s="1"/>
      <c r="D15" s="1"/>
      <c r="E15" s="1"/>
      <c r="F15" s="1"/>
      <c r="G15" s="1"/>
      <c r="H15" s="3"/>
      <c r="I15" s="1"/>
      <c r="J15" s="1"/>
      <c r="K15" s="1"/>
      <c r="L15" s="1"/>
      <c r="M15" s="1"/>
      <c r="N15" s="1"/>
      <c r="O15" s="1"/>
      <c r="P15" s="1"/>
      <c r="Q15" s="4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</row>
    <row r="16" ht="18.75" customHeight="1">
      <c r="A16" s="1" t="s">
        <v>13</v>
      </c>
      <c r="B16" s="1"/>
      <c r="C16" s="1"/>
      <c r="D16" s="1"/>
      <c r="E16" s="1"/>
      <c r="F16" s="1"/>
      <c r="G16" s="1"/>
      <c r="H16" s="3"/>
      <c r="I16" s="1"/>
      <c r="J16" s="1"/>
      <c r="K16" s="1"/>
      <c r="L16" s="1"/>
      <c r="M16" s="1"/>
      <c r="N16" s="1"/>
      <c r="O16" s="1"/>
      <c r="P16" s="1"/>
      <c r="Q16" s="4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</row>
    <row r="17" ht="18.75" customHeight="1">
      <c r="A17" s="1"/>
      <c r="B17" s="1"/>
      <c r="C17" s="1"/>
      <c r="D17" s="1"/>
      <c r="E17" s="1"/>
      <c r="F17" s="1"/>
      <c r="G17" s="1"/>
      <c r="H17" s="3"/>
      <c r="I17" s="1"/>
      <c r="J17" s="1"/>
      <c r="K17" s="1"/>
      <c r="L17" s="1"/>
      <c r="M17" s="1"/>
      <c r="N17" s="1"/>
      <c r="O17" s="1"/>
      <c r="P17" s="1"/>
      <c r="Q17" s="4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</row>
    <row r="18" ht="40.5" customHeight="1">
      <c r="A18" s="44"/>
      <c r="B18" s="26" t="s">
        <v>14</v>
      </c>
      <c r="C18" s="45" t="s">
        <v>15</v>
      </c>
      <c r="D18" s="46"/>
      <c r="E18" s="47"/>
      <c r="F18" s="48"/>
      <c r="G18" s="48"/>
      <c r="H18" s="50" t="s">
        <v>16</v>
      </c>
      <c r="I18" s="26" t="s">
        <v>17</v>
      </c>
      <c r="J18" s="26" t="s">
        <v>18</v>
      </c>
      <c r="K18" s="1"/>
      <c r="L18" s="26" t="s">
        <v>19</v>
      </c>
      <c r="M18" s="26" t="s">
        <v>17</v>
      </c>
      <c r="N18" s="44" t="s">
        <v>20</v>
      </c>
      <c r="O18" s="1"/>
      <c r="P18" s="1"/>
      <c r="Q18" s="51"/>
      <c r="R18" s="26" t="s">
        <v>19</v>
      </c>
      <c r="S18" s="26" t="s">
        <v>17</v>
      </c>
      <c r="T18" s="44" t="s">
        <v>20</v>
      </c>
      <c r="U18" s="1"/>
      <c r="V18" s="44" t="s">
        <v>21</v>
      </c>
      <c r="W18" s="44" t="s">
        <v>22</v>
      </c>
      <c r="X18" s="44" t="s">
        <v>23</v>
      </c>
      <c r="Y18" s="44" t="s">
        <v>88</v>
      </c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</row>
    <row r="19" ht="27.0" customHeight="1">
      <c r="A19" s="52">
        <v>1.0</v>
      </c>
      <c r="B19" s="53" t="s">
        <v>64</v>
      </c>
      <c r="C19" s="54">
        <v>79.0</v>
      </c>
      <c r="D19" s="54">
        <v>201.0</v>
      </c>
      <c r="E19" s="54">
        <v>163.0</v>
      </c>
      <c r="F19" s="54">
        <f t="shared" ref="F19:F79" si="5">VALUE(IF(RIGHT(B19,1)="%",RIGHT(B19,3),0))</f>
        <v>0.8</v>
      </c>
      <c r="G19" s="54">
        <f t="shared" ref="G19:G79" si="6">Q19*C19/100*D19/100*E19/100</f>
        <v>49.177263</v>
      </c>
      <c r="H19" s="55">
        <f t="shared" ref="H19:H79" si="7">IF(F19=0,G19,F19*G19)</f>
        <v>39.3418104</v>
      </c>
      <c r="I19" s="54">
        <v>1.0</v>
      </c>
      <c r="J19" s="66">
        <f t="shared" ref="J19:J79" si="8">+I19*H19</f>
        <v>39.3418104</v>
      </c>
      <c r="K19" s="57"/>
      <c r="L19" s="58">
        <f>D19*25.4/1000</f>
        <v>5.1054</v>
      </c>
      <c r="M19" s="52">
        <f>+I19</f>
        <v>1</v>
      </c>
      <c r="N19" s="52">
        <f>M19*L19</f>
        <v>5.1054</v>
      </c>
      <c r="O19" s="57"/>
      <c r="P19" s="57"/>
      <c r="Q19" s="59">
        <v>19.0</v>
      </c>
      <c r="R19" s="58">
        <f t="shared" ref="R19:R80" si="9">E19/100</f>
        <v>1.63</v>
      </c>
      <c r="S19" s="52">
        <f t="shared" ref="S19:S80" si="10">I19</f>
        <v>1</v>
      </c>
      <c r="T19" s="52">
        <f t="shared" ref="T19:T80" si="11">S19*R19</f>
        <v>1.63</v>
      </c>
      <c r="U19" s="60">
        <f t="shared" ref="U19:U79" si="12">Q19*C19/100*D19/100*E19/100</f>
        <v>49.177263</v>
      </c>
      <c r="V19" s="58">
        <f t="shared" ref="V19:W19" si="4">C19/100</f>
        <v>0.79</v>
      </c>
      <c r="W19" s="58">
        <f t="shared" si="4"/>
        <v>2.01</v>
      </c>
      <c r="X19" s="58">
        <f t="shared" ref="X19:X80" si="14">T19</f>
        <v>1.63</v>
      </c>
      <c r="Y19" s="61">
        <f t="shared" ref="Y19:Y80" si="15">V19*W19*X19</f>
        <v>2.588277</v>
      </c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57"/>
      <c r="AR19" s="57"/>
      <c r="AS19" s="57"/>
    </row>
    <row r="20" ht="27.0" customHeight="1">
      <c r="A20" s="52">
        <v>2.0</v>
      </c>
      <c r="B20" s="62" t="s">
        <v>61</v>
      </c>
      <c r="C20" s="62">
        <v>84.0</v>
      </c>
      <c r="D20" s="62">
        <v>201.0</v>
      </c>
      <c r="E20" s="62">
        <v>266.0</v>
      </c>
      <c r="F20" s="62">
        <f t="shared" si="5"/>
        <v>0</v>
      </c>
      <c r="G20" s="62">
        <f t="shared" si="6"/>
        <v>85.331736</v>
      </c>
      <c r="H20" s="63">
        <f t="shared" si="7"/>
        <v>85.331736</v>
      </c>
      <c r="I20" s="62">
        <v>1.0</v>
      </c>
      <c r="J20" s="66">
        <f t="shared" si="8"/>
        <v>85.331736</v>
      </c>
      <c r="K20" s="57"/>
      <c r="L20" s="58"/>
      <c r="M20" s="52"/>
      <c r="N20" s="52"/>
      <c r="O20" s="57"/>
      <c r="P20" s="57"/>
      <c r="Q20" s="59">
        <v>19.0</v>
      </c>
      <c r="R20" s="58">
        <f t="shared" si="9"/>
        <v>2.66</v>
      </c>
      <c r="S20" s="52">
        <f t="shared" si="10"/>
        <v>1</v>
      </c>
      <c r="T20" s="52">
        <f t="shared" si="11"/>
        <v>2.66</v>
      </c>
      <c r="U20" s="60">
        <f t="shared" si="12"/>
        <v>85.331736</v>
      </c>
      <c r="V20" s="58">
        <f t="shared" ref="V20:W20" si="13">C20/100</f>
        <v>0.84</v>
      </c>
      <c r="W20" s="58">
        <f t="shared" si="13"/>
        <v>2.01</v>
      </c>
      <c r="X20" s="58">
        <f t="shared" si="14"/>
        <v>2.66</v>
      </c>
      <c r="Y20" s="61">
        <f t="shared" si="15"/>
        <v>4.491144</v>
      </c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  <c r="AN20" s="57"/>
      <c r="AO20" s="57"/>
      <c r="AP20" s="57"/>
      <c r="AQ20" s="57"/>
      <c r="AR20" s="57"/>
      <c r="AS20" s="57"/>
    </row>
    <row r="21" ht="27.0" customHeight="1">
      <c r="A21" s="52">
        <v>3.0</v>
      </c>
      <c r="B21" s="62" t="s">
        <v>61</v>
      </c>
      <c r="C21" s="62">
        <v>106.0</v>
      </c>
      <c r="D21" s="62">
        <v>201.0</v>
      </c>
      <c r="E21" s="62">
        <v>278.0</v>
      </c>
      <c r="F21" s="62">
        <f t="shared" si="5"/>
        <v>0</v>
      </c>
      <c r="G21" s="62">
        <f t="shared" si="6"/>
        <v>112.538292</v>
      </c>
      <c r="H21" s="63">
        <f t="shared" si="7"/>
        <v>112.538292</v>
      </c>
      <c r="I21" s="62">
        <v>1.0</v>
      </c>
      <c r="J21" s="66">
        <f t="shared" si="8"/>
        <v>112.538292</v>
      </c>
      <c r="K21" s="57"/>
      <c r="L21" s="58">
        <f t="shared" ref="L21:L36" si="17">D21*25.4/1000</f>
        <v>5.1054</v>
      </c>
      <c r="M21" s="52">
        <f t="shared" ref="M21:M39" si="18">+I21</f>
        <v>1</v>
      </c>
      <c r="N21" s="52">
        <f t="shared" ref="N21:N36" si="19">M21*L21</f>
        <v>5.1054</v>
      </c>
      <c r="O21" s="57"/>
      <c r="P21" s="57"/>
      <c r="Q21" s="59">
        <v>19.0</v>
      </c>
      <c r="R21" s="58">
        <f t="shared" si="9"/>
        <v>2.78</v>
      </c>
      <c r="S21" s="52">
        <f t="shared" si="10"/>
        <v>1</v>
      </c>
      <c r="T21" s="52">
        <f t="shared" si="11"/>
        <v>2.78</v>
      </c>
      <c r="U21" s="60">
        <f t="shared" si="12"/>
        <v>112.538292</v>
      </c>
      <c r="V21" s="58">
        <f t="shared" ref="V21:W21" si="16">C21/100</f>
        <v>1.06</v>
      </c>
      <c r="W21" s="58">
        <f t="shared" si="16"/>
        <v>2.01</v>
      </c>
      <c r="X21" s="58">
        <f t="shared" si="14"/>
        <v>2.78</v>
      </c>
      <c r="Y21" s="61">
        <f t="shared" si="15"/>
        <v>5.923068</v>
      </c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  <c r="AP21" s="57"/>
      <c r="AQ21" s="57"/>
      <c r="AR21" s="57"/>
      <c r="AS21" s="57"/>
    </row>
    <row r="22" ht="27.0" customHeight="1">
      <c r="A22" s="52">
        <v>4.0</v>
      </c>
      <c r="B22" s="62" t="s">
        <v>61</v>
      </c>
      <c r="C22" s="62">
        <v>105.0</v>
      </c>
      <c r="D22" s="62">
        <v>201.0</v>
      </c>
      <c r="E22" s="62">
        <v>278.0</v>
      </c>
      <c r="F22" s="62">
        <f t="shared" si="5"/>
        <v>0</v>
      </c>
      <c r="G22" s="62">
        <f t="shared" si="6"/>
        <v>111.47661</v>
      </c>
      <c r="H22" s="63">
        <f t="shared" si="7"/>
        <v>111.47661</v>
      </c>
      <c r="I22" s="62">
        <v>1.0</v>
      </c>
      <c r="J22" s="66">
        <f t="shared" si="8"/>
        <v>111.47661</v>
      </c>
      <c r="K22" s="57"/>
      <c r="L22" s="58">
        <f t="shared" si="17"/>
        <v>5.1054</v>
      </c>
      <c r="M22" s="52">
        <f t="shared" si="18"/>
        <v>1</v>
      </c>
      <c r="N22" s="52">
        <f t="shared" si="19"/>
        <v>5.1054</v>
      </c>
      <c r="O22" s="57"/>
      <c r="P22" s="57"/>
      <c r="Q22" s="59">
        <v>19.0</v>
      </c>
      <c r="R22" s="58">
        <f t="shared" si="9"/>
        <v>2.78</v>
      </c>
      <c r="S22" s="52">
        <f t="shared" si="10"/>
        <v>1</v>
      </c>
      <c r="T22" s="52">
        <f t="shared" si="11"/>
        <v>2.78</v>
      </c>
      <c r="U22" s="60">
        <f t="shared" si="12"/>
        <v>111.47661</v>
      </c>
      <c r="V22" s="58">
        <f t="shared" ref="V22:W22" si="20">C22/100</f>
        <v>1.05</v>
      </c>
      <c r="W22" s="58">
        <f t="shared" si="20"/>
        <v>2.01</v>
      </c>
      <c r="X22" s="58">
        <f t="shared" si="14"/>
        <v>2.78</v>
      </c>
      <c r="Y22" s="61">
        <f t="shared" si="15"/>
        <v>5.86719</v>
      </c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  <c r="AO22" s="57"/>
      <c r="AP22" s="57"/>
      <c r="AQ22" s="57"/>
      <c r="AR22" s="57"/>
      <c r="AS22" s="57"/>
    </row>
    <row r="23" ht="27.0" customHeight="1">
      <c r="A23" s="52">
        <v>5.0</v>
      </c>
      <c r="B23" s="62" t="s">
        <v>61</v>
      </c>
      <c r="C23" s="62">
        <v>104.0</v>
      </c>
      <c r="D23" s="62">
        <v>201.0</v>
      </c>
      <c r="E23" s="62">
        <v>278.0</v>
      </c>
      <c r="F23" s="62">
        <f t="shared" si="5"/>
        <v>0</v>
      </c>
      <c r="G23" s="62">
        <f t="shared" si="6"/>
        <v>110.414928</v>
      </c>
      <c r="H23" s="63">
        <f t="shared" si="7"/>
        <v>110.414928</v>
      </c>
      <c r="I23" s="62">
        <v>4.0</v>
      </c>
      <c r="J23" s="66">
        <f t="shared" si="8"/>
        <v>441.659712</v>
      </c>
      <c r="K23" s="57"/>
      <c r="L23" s="58">
        <f t="shared" si="17"/>
        <v>5.1054</v>
      </c>
      <c r="M23" s="52">
        <f t="shared" si="18"/>
        <v>4</v>
      </c>
      <c r="N23" s="52">
        <f t="shared" si="19"/>
        <v>20.4216</v>
      </c>
      <c r="O23" s="57"/>
      <c r="P23" s="57"/>
      <c r="Q23" s="59">
        <v>19.0</v>
      </c>
      <c r="R23" s="58">
        <f t="shared" si="9"/>
        <v>2.78</v>
      </c>
      <c r="S23" s="52">
        <f t="shared" si="10"/>
        <v>4</v>
      </c>
      <c r="T23" s="52">
        <f t="shared" si="11"/>
        <v>11.12</v>
      </c>
      <c r="U23" s="60">
        <f t="shared" si="12"/>
        <v>110.414928</v>
      </c>
      <c r="V23" s="58">
        <f t="shared" ref="V23:W23" si="21">C23/100</f>
        <v>1.04</v>
      </c>
      <c r="W23" s="58">
        <f t="shared" si="21"/>
        <v>2.01</v>
      </c>
      <c r="X23" s="58">
        <f t="shared" si="14"/>
        <v>11.12</v>
      </c>
      <c r="Y23" s="61">
        <f t="shared" si="15"/>
        <v>23.245248</v>
      </c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  <c r="AL23" s="57"/>
      <c r="AM23" s="57"/>
      <c r="AN23" s="57"/>
      <c r="AO23" s="57"/>
      <c r="AP23" s="57"/>
      <c r="AQ23" s="57"/>
      <c r="AR23" s="57"/>
      <c r="AS23" s="57"/>
    </row>
    <row r="24" ht="27.0" customHeight="1">
      <c r="A24" s="52">
        <v>6.0</v>
      </c>
      <c r="B24" s="62" t="s">
        <v>61</v>
      </c>
      <c r="C24" s="62">
        <v>95.0</v>
      </c>
      <c r="D24" s="62">
        <v>201.0</v>
      </c>
      <c r="E24" s="62">
        <v>278.0</v>
      </c>
      <c r="F24" s="62">
        <f t="shared" si="5"/>
        <v>0</v>
      </c>
      <c r="G24" s="62">
        <f t="shared" si="6"/>
        <v>100.85979</v>
      </c>
      <c r="H24" s="63">
        <f t="shared" si="7"/>
        <v>100.85979</v>
      </c>
      <c r="I24" s="62">
        <v>1.0</v>
      </c>
      <c r="J24" s="66">
        <f t="shared" si="8"/>
        <v>100.85979</v>
      </c>
      <c r="K24" s="57"/>
      <c r="L24" s="58">
        <f t="shared" si="17"/>
        <v>5.1054</v>
      </c>
      <c r="M24" s="52">
        <f t="shared" si="18"/>
        <v>1</v>
      </c>
      <c r="N24" s="52">
        <f t="shared" si="19"/>
        <v>5.1054</v>
      </c>
      <c r="O24" s="57"/>
      <c r="P24" s="57"/>
      <c r="Q24" s="59">
        <v>19.0</v>
      </c>
      <c r="R24" s="58">
        <f t="shared" si="9"/>
        <v>2.78</v>
      </c>
      <c r="S24" s="52">
        <f t="shared" si="10"/>
        <v>1</v>
      </c>
      <c r="T24" s="52">
        <f t="shared" si="11"/>
        <v>2.78</v>
      </c>
      <c r="U24" s="60">
        <f t="shared" si="12"/>
        <v>100.85979</v>
      </c>
      <c r="V24" s="58">
        <f t="shared" ref="V24:W24" si="22">C24/100</f>
        <v>0.95</v>
      </c>
      <c r="W24" s="58">
        <f t="shared" si="22"/>
        <v>2.01</v>
      </c>
      <c r="X24" s="58">
        <f t="shared" si="14"/>
        <v>2.78</v>
      </c>
      <c r="Y24" s="61">
        <f t="shared" si="15"/>
        <v>5.30841</v>
      </c>
      <c r="Z24" s="57"/>
      <c r="AA24" s="57"/>
      <c r="AB24" s="57"/>
      <c r="AC24" s="57"/>
      <c r="AD24" s="57"/>
      <c r="AE24" s="57"/>
      <c r="AF24" s="57"/>
      <c r="AG24" s="57"/>
      <c r="AH24" s="57"/>
      <c r="AI24" s="57"/>
      <c r="AJ24" s="57"/>
      <c r="AK24" s="57"/>
      <c r="AL24" s="57"/>
      <c r="AM24" s="57"/>
      <c r="AN24" s="57"/>
      <c r="AO24" s="57"/>
      <c r="AP24" s="57"/>
      <c r="AQ24" s="57"/>
      <c r="AR24" s="57"/>
      <c r="AS24" s="57"/>
    </row>
    <row r="25" ht="27.0" customHeight="1">
      <c r="A25" s="52">
        <v>7.0</v>
      </c>
      <c r="B25" s="62" t="s">
        <v>61</v>
      </c>
      <c r="C25" s="62">
        <v>106.0</v>
      </c>
      <c r="D25" s="62">
        <v>201.0</v>
      </c>
      <c r="E25" s="62">
        <v>278.0</v>
      </c>
      <c r="F25" s="62">
        <f t="shared" si="5"/>
        <v>0</v>
      </c>
      <c r="G25" s="62">
        <f t="shared" si="6"/>
        <v>112.538292</v>
      </c>
      <c r="H25" s="63">
        <f t="shared" si="7"/>
        <v>112.538292</v>
      </c>
      <c r="I25" s="62">
        <v>1.0</v>
      </c>
      <c r="J25" s="66">
        <f t="shared" si="8"/>
        <v>112.538292</v>
      </c>
      <c r="K25" s="57"/>
      <c r="L25" s="58">
        <f t="shared" si="17"/>
        <v>5.1054</v>
      </c>
      <c r="M25" s="52">
        <f t="shared" si="18"/>
        <v>1</v>
      </c>
      <c r="N25" s="52">
        <f t="shared" si="19"/>
        <v>5.1054</v>
      </c>
      <c r="O25" s="57"/>
      <c r="P25" s="57"/>
      <c r="Q25" s="59">
        <v>19.0</v>
      </c>
      <c r="R25" s="58">
        <f t="shared" si="9"/>
        <v>2.78</v>
      </c>
      <c r="S25" s="52">
        <f t="shared" si="10"/>
        <v>1</v>
      </c>
      <c r="T25" s="52">
        <f t="shared" si="11"/>
        <v>2.78</v>
      </c>
      <c r="U25" s="60">
        <f t="shared" si="12"/>
        <v>112.538292</v>
      </c>
      <c r="V25" s="58">
        <f t="shared" ref="V25:W25" si="23">C25/100</f>
        <v>1.06</v>
      </c>
      <c r="W25" s="58">
        <f t="shared" si="23"/>
        <v>2.01</v>
      </c>
      <c r="X25" s="58">
        <f t="shared" si="14"/>
        <v>2.78</v>
      </c>
      <c r="Y25" s="61">
        <f t="shared" si="15"/>
        <v>5.923068</v>
      </c>
      <c r="Z25" s="57"/>
      <c r="AA25" s="57"/>
      <c r="AB25" s="57"/>
      <c r="AC25" s="57"/>
      <c r="AD25" s="57"/>
      <c r="AE25" s="57"/>
      <c r="AF25" s="57"/>
      <c r="AG25" s="57"/>
      <c r="AH25" s="57"/>
      <c r="AI25" s="57"/>
      <c r="AJ25" s="57"/>
      <c r="AK25" s="57"/>
      <c r="AL25" s="57"/>
      <c r="AM25" s="57"/>
      <c r="AN25" s="57"/>
      <c r="AO25" s="57"/>
      <c r="AP25" s="57"/>
      <c r="AQ25" s="57"/>
      <c r="AR25" s="57"/>
      <c r="AS25" s="57"/>
    </row>
    <row r="26" ht="27.0" customHeight="1">
      <c r="A26" s="52">
        <v>8.0</v>
      </c>
      <c r="B26" s="62" t="s">
        <v>61</v>
      </c>
      <c r="C26" s="62">
        <v>104.0</v>
      </c>
      <c r="D26" s="62">
        <v>201.0</v>
      </c>
      <c r="E26" s="62">
        <v>278.0</v>
      </c>
      <c r="F26" s="62">
        <f t="shared" si="5"/>
        <v>0</v>
      </c>
      <c r="G26" s="62">
        <f t="shared" si="6"/>
        <v>110.414928</v>
      </c>
      <c r="H26" s="63">
        <f t="shared" si="7"/>
        <v>110.414928</v>
      </c>
      <c r="I26" s="62">
        <v>1.0</v>
      </c>
      <c r="J26" s="66">
        <f t="shared" si="8"/>
        <v>110.414928</v>
      </c>
      <c r="K26" s="57"/>
      <c r="L26" s="58">
        <f t="shared" si="17"/>
        <v>5.1054</v>
      </c>
      <c r="M26" s="52">
        <f t="shared" si="18"/>
        <v>1</v>
      </c>
      <c r="N26" s="52">
        <f t="shared" si="19"/>
        <v>5.1054</v>
      </c>
      <c r="O26" s="57"/>
      <c r="P26" s="57"/>
      <c r="Q26" s="59">
        <v>19.0</v>
      </c>
      <c r="R26" s="58">
        <f t="shared" si="9"/>
        <v>2.78</v>
      </c>
      <c r="S26" s="52">
        <f t="shared" si="10"/>
        <v>1</v>
      </c>
      <c r="T26" s="52">
        <f t="shared" si="11"/>
        <v>2.78</v>
      </c>
      <c r="U26" s="60">
        <f t="shared" si="12"/>
        <v>110.414928</v>
      </c>
      <c r="V26" s="58">
        <f t="shared" ref="V26:W26" si="24">C26/100</f>
        <v>1.04</v>
      </c>
      <c r="W26" s="58">
        <f t="shared" si="24"/>
        <v>2.01</v>
      </c>
      <c r="X26" s="58">
        <f t="shared" si="14"/>
        <v>2.78</v>
      </c>
      <c r="Y26" s="61">
        <f t="shared" si="15"/>
        <v>5.811312</v>
      </c>
      <c r="Z26" s="57"/>
      <c r="AA26" s="57"/>
      <c r="AB26" s="57"/>
      <c r="AC26" s="57"/>
      <c r="AD26" s="57"/>
      <c r="AE26" s="57"/>
      <c r="AF26" s="57"/>
      <c r="AG26" s="57"/>
      <c r="AH26" s="57"/>
      <c r="AI26" s="57"/>
      <c r="AJ26" s="57"/>
      <c r="AK26" s="57"/>
      <c r="AL26" s="57"/>
      <c r="AM26" s="57"/>
      <c r="AN26" s="57"/>
      <c r="AO26" s="57"/>
      <c r="AP26" s="57"/>
      <c r="AQ26" s="57"/>
      <c r="AR26" s="57"/>
      <c r="AS26" s="57"/>
    </row>
    <row r="27" ht="27.0" customHeight="1">
      <c r="A27" s="52">
        <v>9.0</v>
      </c>
      <c r="B27" s="62" t="s">
        <v>61</v>
      </c>
      <c r="C27" s="62">
        <v>102.0</v>
      </c>
      <c r="D27" s="62">
        <v>201.0</v>
      </c>
      <c r="E27" s="62">
        <v>278.0</v>
      </c>
      <c r="F27" s="62">
        <f t="shared" si="5"/>
        <v>0</v>
      </c>
      <c r="G27" s="62">
        <f t="shared" si="6"/>
        <v>108.291564</v>
      </c>
      <c r="H27" s="63">
        <f t="shared" si="7"/>
        <v>108.291564</v>
      </c>
      <c r="I27" s="62">
        <v>2.0</v>
      </c>
      <c r="J27" s="66">
        <f t="shared" si="8"/>
        <v>216.583128</v>
      </c>
      <c r="K27" s="57"/>
      <c r="L27" s="58">
        <f t="shared" si="17"/>
        <v>5.1054</v>
      </c>
      <c r="M27" s="52">
        <f t="shared" si="18"/>
        <v>2</v>
      </c>
      <c r="N27" s="52">
        <f t="shared" si="19"/>
        <v>10.2108</v>
      </c>
      <c r="O27" s="57"/>
      <c r="P27" s="57"/>
      <c r="Q27" s="59">
        <v>19.0</v>
      </c>
      <c r="R27" s="58">
        <f t="shared" si="9"/>
        <v>2.78</v>
      </c>
      <c r="S27" s="52">
        <f t="shared" si="10"/>
        <v>2</v>
      </c>
      <c r="T27" s="52">
        <f t="shared" si="11"/>
        <v>5.56</v>
      </c>
      <c r="U27" s="60">
        <f t="shared" si="12"/>
        <v>108.291564</v>
      </c>
      <c r="V27" s="58">
        <f t="shared" ref="V27:W27" si="25">C27/100</f>
        <v>1.02</v>
      </c>
      <c r="W27" s="58">
        <f t="shared" si="25"/>
        <v>2.01</v>
      </c>
      <c r="X27" s="58">
        <f t="shared" si="14"/>
        <v>5.56</v>
      </c>
      <c r="Y27" s="61">
        <f t="shared" si="15"/>
        <v>11.399112</v>
      </c>
      <c r="Z27" s="57"/>
      <c r="AA27" s="57"/>
      <c r="AB27" s="57"/>
      <c r="AC27" s="57"/>
      <c r="AD27" s="57"/>
      <c r="AE27" s="57"/>
      <c r="AF27" s="57"/>
      <c r="AG27" s="57"/>
      <c r="AH27" s="57"/>
      <c r="AI27" s="57"/>
      <c r="AJ27" s="57"/>
      <c r="AK27" s="57"/>
      <c r="AL27" s="57"/>
      <c r="AM27" s="57"/>
      <c r="AN27" s="57"/>
      <c r="AO27" s="57"/>
      <c r="AP27" s="57"/>
      <c r="AQ27" s="57"/>
      <c r="AR27" s="57"/>
      <c r="AS27" s="57"/>
    </row>
    <row r="28" ht="27.0" customHeight="1">
      <c r="A28" s="52">
        <v>10.0</v>
      </c>
      <c r="B28" s="62" t="s">
        <v>61</v>
      </c>
      <c r="C28" s="62">
        <v>103.0</v>
      </c>
      <c r="D28" s="62">
        <v>201.0</v>
      </c>
      <c r="E28" s="62">
        <v>278.0</v>
      </c>
      <c r="F28" s="62">
        <f t="shared" si="5"/>
        <v>0</v>
      </c>
      <c r="G28" s="62">
        <f t="shared" si="6"/>
        <v>109.353246</v>
      </c>
      <c r="H28" s="63">
        <f t="shared" si="7"/>
        <v>109.353246</v>
      </c>
      <c r="I28" s="62">
        <v>2.0</v>
      </c>
      <c r="J28" s="66">
        <f t="shared" si="8"/>
        <v>218.706492</v>
      </c>
      <c r="K28" s="57"/>
      <c r="L28" s="58">
        <f t="shared" si="17"/>
        <v>5.1054</v>
      </c>
      <c r="M28" s="52">
        <f t="shared" si="18"/>
        <v>2</v>
      </c>
      <c r="N28" s="52">
        <f t="shared" si="19"/>
        <v>10.2108</v>
      </c>
      <c r="O28" s="57"/>
      <c r="P28" s="57"/>
      <c r="Q28" s="59">
        <v>19.0</v>
      </c>
      <c r="R28" s="58">
        <f t="shared" si="9"/>
        <v>2.78</v>
      </c>
      <c r="S28" s="52">
        <f t="shared" si="10"/>
        <v>2</v>
      </c>
      <c r="T28" s="52">
        <f t="shared" si="11"/>
        <v>5.56</v>
      </c>
      <c r="U28" s="60">
        <f t="shared" si="12"/>
        <v>109.353246</v>
      </c>
      <c r="V28" s="58">
        <f t="shared" ref="V28:W28" si="26">C28/100</f>
        <v>1.03</v>
      </c>
      <c r="W28" s="58">
        <f t="shared" si="26"/>
        <v>2.01</v>
      </c>
      <c r="X28" s="58">
        <f t="shared" si="14"/>
        <v>5.56</v>
      </c>
      <c r="Y28" s="61">
        <f t="shared" si="15"/>
        <v>11.510868</v>
      </c>
      <c r="Z28" s="57"/>
      <c r="AA28" s="57"/>
      <c r="AB28" s="57"/>
      <c r="AC28" s="57"/>
      <c r="AD28" s="57"/>
      <c r="AE28" s="57"/>
      <c r="AF28" s="57"/>
      <c r="AG28" s="57"/>
      <c r="AH28" s="57"/>
      <c r="AI28" s="57"/>
      <c r="AJ28" s="57"/>
      <c r="AK28" s="57"/>
      <c r="AL28" s="57"/>
      <c r="AM28" s="57"/>
      <c r="AN28" s="57"/>
      <c r="AO28" s="57"/>
      <c r="AP28" s="57"/>
      <c r="AQ28" s="57"/>
      <c r="AR28" s="57"/>
      <c r="AS28" s="57"/>
    </row>
    <row r="29" ht="27.0" customHeight="1">
      <c r="A29" s="52">
        <v>11.0</v>
      </c>
      <c r="B29" s="62" t="s">
        <v>61</v>
      </c>
      <c r="C29" s="62">
        <v>103.0</v>
      </c>
      <c r="D29" s="62">
        <v>201.0</v>
      </c>
      <c r="E29" s="62">
        <v>278.0</v>
      </c>
      <c r="F29" s="62">
        <f t="shared" si="5"/>
        <v>0</v>
      </c>
      <c r="G29" s="62">
        <f t="shared" si="6"/>
        <v>109.353246</v>
      </c>
      <c r="H29" s="63">
        <f t="shared" si="7"/>
        <v>109.353246</v>
      </c>
      <c r="I29" s="62">
        <v>3.0</v>
      </c>
      <c r="J29" s="66">
        <f t="shared" si="8"/>
        <v>328.059738</v>
      </c>
      <c r="K29" s="57"/>
      <c r="L29" s="58">
        <f t="shared" si="17"/>
        <v>5.1054</v>
      </c>
      <c r="M29" s="52">
        <f t="shared" si="18"/>
        <v>3</v>
      </c>
      <c r="N29" s="52">
        <f t="shared" si="19"/>
        <v>15.3162</v>
      </c>
      <c r="O29" s="57"/>
      <c r="P29" s="57"/>
      <c r="Q29" s="59">
        <v>19.0</v>
      </c>
      <c r="R29" s="58">
        <f t="shared" si="9"/>
        <v>2.78</v>
      </c>
      <c r="S29" s="52">
        <f t="shared" si="10"/>
        <v>3</v>
      </c>
      <c r="T29" s="52">
        <f t="shared" si="11"/>
        <v>8.34</v>
      </c>
      <c r="U29" s="60">
        <f t="shared" si="12"/>
        <v>109.353246</v>
      </c>
      <c r="V29" s="58">
        <f t="shared" ref="V29:W29" si="27">C29/100</f>
        <v>1.03</v>
      </c>
      <c r="W29" s="58">
        <f t="shared" si="27"/>
        <v>2.01</v>
      </c>
      <c r="X29" s="58">
        <f t="shared" si="14"/>
        <v>8.34</v>
      </c>
      <c r="Y29" s="61">
        <f t="shared" si="15"/>
        <v>17.266302</v>
      </c>
      <c r="Z29" s="57"/>
      <c r="AA29" s="57"/>
      <c r="AB29" s="57"/>
      <c r="AC29" s="57"/>
      <c r="AD29" s="57"/>
      <c r="AE29" s="57"/>
      <c r="AF29" s="57"/>
      <c r="AG29" s="57"/>
      <c r="AH29" s="57"/>
      <c r="AI29" s="57"/>
      <c r="AJ29" s="57"/>
      <c r="AK29" s="57"/>
      <c r="AL29" s="57"/>
      <c r="AM29" s="57"/>
      <c r="AN29" s="57"/>
      <c r="AO29" s="57"/>
      <c r="AP29" s="57"/>
      <c r="AQ29" s="57"/>
      <c r="AR29" s="57"/>
      <c r="AS29" s="57"/>
    </row>
    <row r="30" ht="27.0" customHeight="1">
      <c r="A30" s="52">
        <v>12.0</v>
      </c>
      <c r="B30" s="62" t="s">
        <v>61</v>
      </c>
      <c r="C30" s="62">
        <v>104.0</v>
      </c>
      <c r="D30" s="62">
        <v>201.0</v>
      </c>
      <c r="E30" s="62">
        <v>278.0</v>
      </c>
      <c r="F30" s="62">
        <f t="shared" si="5"/>
        <v>0</v>
      </c>
      <c r="G30" s="62">
        <f t="shared" si="6"/>
        <v>110.414928</v>
      </c>
      <c r="H30" s="63">
        <f t="shared" si="7"/>
        <v>110.414928</v>
      </c>
      <c r="I30" s="62">
        <v>1.0</v>
      </c>
      <c r="J30" s="66">
        <f t="shared" si="8"/>
        <v>110.414928</v>
      </c>
      <c r="K30" s="57"/>
      <c r="L30" s="58">
        <f t="shared" si="17"/>
        <v>5.1054</v>
      </c>
      <c r="M30" s="52">
        <f t="shared" si="18"/>
        <v>1</v>
      </c>
      <c r="N30" s="52">
        <f t="shared" si="19"/>
        <v>5.1054</v>
      </c>
      <c r="O30" s="57"/>
      <c r="P30" s="57"/>
      <c r="Q30" s="59">
        <v>19.0</v>
      </c>
      <c r="R30" s="58">
        <f t="shared" si="9"/>
        <v>2.78</v>
      </c>
      <c r="S30" s="52">
        <f t="shared" si="10"/>
        <v>1</v>
      </c>
      <c r="T30" s="52">
        <f t="shared" si="11"/>
        <v>2.78</v>
      </c>
      <c r="U30" s="60">
        <f t="shared" si="12"/>
        <v>110.414928</v>
      </c>
      <c r="V30" s="58">
        <f t="shared" ref="V30:W30" si="28">C30/100</f>
        <v>1.04</v>
      </c>
      <c r="W30" s="58">
        <f t="shared" si="28"/>
        <v>2.01</v>
      </c>
      <c r="X30" s="58">
        <f t="shared" si="14"/>
        <v>2.78</v>
      </c>
      <c r="Y30" s="61">
        <f t="shared" si="15"/>
        <v>5.811312</v>
      </c>
      <c r="Z30" s="57"/>
      <c r="AA30" s="57"/>
      <c r="AB30" s="57"/>
      <c r="AC30" s="57"/>
      <c r="AD30" s="57"/>
      <c r="AE30" s="57"/>
      <c r="AF30" s="57"/>
      <c r="AG30" s="57"/>
      <c r="AH30" s="57"/>
      <c r="AI30" s="57"/>
      <c r="AJ30" s="57"/>
      <c r="AK30" s="57"/>
      <c r="AL30" s="57"/>
      <c r="AM30" s="57"/>
      <c r="AN30" s="57"/>
      <c r="AO30" s="57"/>
      <c r="AP30" s="57"/>
      <c r="AQ30" s="57"/>
      <c r="AR30" s="57"/>
      <c r="AS30" s="57"/>
    </row>
    <row r="31" ht="27.0" customHeight="1">
      <c r="A31" s="52">
        <v>13.0</v>
      </c>
      <c r="B31" s="62" t="s">
        <v>61</v>
      </c>
      <c r="C31" s="62">
        <v>103.0</v>
      </c>
      <c r="D31" s="62">
        <v>201.0</v>
      </c>
      <c r="E31" s="62">
        <v>278.0</v>
      </c>
      <c r="F31" s="62">
        <f t="shared" si="5"/>
        <v>0</v>
      </c>
      <c r="G31" s="62">
        <f t="shared" si="6"/>
        <v>109.353246</v>
      </c>
      <c r="H31" s="63">
        <f t="shared" si="7"/>
        <v>109.353246</v>
      </c>
      <c r="I31" s="62">
        <v>1.0</v>
      </c>
      <c r="J31" s="66">
        <f t="shared" si="8"/>
        <v>109.353246</v>
      </c>
      <c r="K31" s="57"/>
      <c r="L31" s="58">
        <f t="shared" si="17"/>
        <v>5.1054</v>
      </c>
      <c r="M31" s="52">
        <f t="shared" si="18"/>
        <v>1</v>
      </c>
      <c r="N31" s="52">
        <f t="shared" si="19"/>
        <v>5.1054</v>
      </c>
      <c r="O31" s="57"/>
      <c r="P31" s="57"/>
      <c r="Q31" s="59">
        <v>19.0</v>
      </c>
      <c r="R31" s="58">
        <f t="shared" si="9"/>
        <v>2.78</v>
      </c>
      <c r="S31" s="52">
        <f t="shared" si="10"/>
        <v>1</v>
      </c>
      <c r="T31" s="52">
        <f t="shared" si="11"/>
        <v>2.78</v>
      </c>
      <c r="U31" s="60">
        <f t="shared" si="12"/>
        <v>109.353246</v>
      </c>
      <c r="V31" s="58">
        <f t="shared" ref="V31:W31" si="29">C31/100</f>
        <v>1.03</v>
      </c>
      <c r="W31" s="58">
        <f t="shared" si="29"/>
        <v>2.01</v>
      </c>
      <c r="X31" s="58">
        <f t="shared" si="14"/>
        <v>2.78</v>
      </c>
      <c r="Y31" s="61">
        <f t="shared" si="15"/>
        <v>5.755434</v>
      </c>
      <c r="Z31" s="57"/>
      <c r="AA31" s="57"/>
      <c r="AB31" s="57"/>
      <c r="AC31" s="57"/>
      <c r="AD31" s="57"/>
      <c r="AE31" s="57"/>
      <c r="AF31" s="57"/>
      <c r="AG31" s="57"/>
      <c r="AH31" s="57"/>
      <c r="AI31" s="57"/>
      <c r="AJ31" s="57"/>
      <c r="AK31" s="57"/>
      <c r="AL31" s="57"/>
      <c r="AM31" s="57"/>
      <c r="AN31" s="57"/>
      <c r="AO31" s="57"/>
      <c r="AP31" s="57"/>
      <c r="AQ31" s="57"/>
      <c r="AR31" s="57"/>
      <c r="AS31" s="57"/>
    </row>
    <row r="32" ht="27.0" customHeight="1">
      <c r="A32" s="52">
        <v>14.0</v>
      </c>
      <c r="B32" s="62" t="s">
        <v>61</v>
      </c>
      <c r="C32" s="62">
        <v>103.0</v>
      </c>
      <c r="D32" s="62">
        <v>201.0</v>
      </c>
      <c r="E32" s="62">
        <v>278.0</v>
      </c>
      <c r="F32" s="62">
        <f t="shared" si="5"/>
        <v>0</v>
      </c>
      <c r="G32" s="62">
        <f t="shared" si="6"/>
        <v>109.353246</v>
      </c>
      <c r="H32" s="63">
        <f t="shared" si="7"/>
        <v>109.353246</v>
      </c>
      <c r="I32" s="62">
        <v>1.0</v>
      </c>
      <c r="J32" s="66">
        <f t="shared" si="8"/>
        <v>109.353246</v>
      </c>
      <c r="K32" s="57"/>
      <c r="L32" s="58">
        <f t="shared" si="17"/>
        <v>5.1054</v>
      </c>
      <c r="M32" s="52">
        <f t="shared" si="18"/>
        <v>1</v>
      </c>
      <c r="N32" s="52">
        <f t="shared" si="19"/>
        <v>5.1054</v>
      </c>
      <c r="O32" s="57"/>
      <c r="P32" s="57"/>
      <c r="Q32" s="59">
        <v>19.0</v>
      </c>
      <c r="R32" s="58">
        <f t="shared" si="9"/>
        <v>2.78</v>
      </c>
      <c r="S32" s="52">
        <f t="shared" si="10"/>
        <v>1</v>
      </c>
      <c r="T32" s="52">
        <f t="shared" si="11"/>
        <v>2.78</v>
      </c>
      <c r="U32" s="60">
        <f t="shared" si="12"/>
        <v>109.353246</v>
      </c>
      <c r="V32" s="58">
        <f t="shared" ref="V32:W32" si="30">C32/100</f>
        <v>1.03</v>
      </c>
      <c r="W32" s="58">
        <f t="shared" si="30"/>
        <v>2.01</v>
      </c>
      <c r="X32" s="58">
        <f t="shared" si="14"/>
        <v>2.78</v>
      </c>
      <c r="Y32" s="61">
        <f t="shared" si="15"/>
        <v>5.755434</v>
      </c>
      <c r="Z32" s="57"/>
      <c r="AA32" s="57"/>
      <c r="AB32" s="57"/>
      <c r="AC32" s="57"/>
      <c r="AD32" s="57"/>
      <c r="AE32" s="57"/>
      <c r="AF32" s="57"/>
      <c r="AG32" s="57"/>
      <c r="AH32" s="57"/>
      <c r="AI32" s="57"/>
      <c r="AJ32" s="57"/>
      <c r="AK32" s="57"/>
      <c r="AL32" s="57"/>
      <c r="AM32" s="57"/>
      <c r="AN32" s="57"/>
      <c r="AO32" s="57"/>
      <c r="AP32" s="57"/>
      <c r="AQ32" s="57"/>
      <c r="AR32" s="57"/>
      <c r="AS32" s="57"/>
    </row>
    <row r="33" ht="27.0" customHeight="1">
      <c r="A33" s="52">
        <v>15.0</v>
      </c>
      <c r="B33" s="62" t="s">
        <v>61</v>
      </c>
      <c r="C33" s="62">
        <v>102.0</v>
      </c>
      <c r="D33" s="62">
        <v>201.0</v>
      </c>
      <c r="E33" s="62">
        <v>278.0</v>
      </c>
      <c r="F33" s="62">
        <f t="shared" si="5"/>
        <v>0</v>
      </c>
      <c r="G33" s="62">
        <f t="shared" si="6"/>
        <v>108.291564</v>
      </c>
      <c r="H33" s="63">
        <f t="shared" si="7"/>
        <v>108.291564</v>
      </c>
      <c r="I33" s="62">
        <v>1.0</v>
      </c>
      <c r="J33" s="66">
        <f t="shared" si="8"/>
        <v>108.291564</v>
      </c>
      <c r="K33" s="57"/>
      <c r="L33" s="58">
        <f t="shared" si="17"/>
        <v>5.1054</v>
      </c>
      <c r="M33" s="52">
        <f t="shared" si="18"/>
        <v>1</v>
      </c>
      <c r="N33" s="52">
        <f t="shared" si="19"/>
        <v>5.1054</v>
      </c>
      <c r="O33" s="57"/>
      <c r="P33" s="57"/>
      <c r="Q33" s="59">
        <v>19.0</v>
      </c>
      <c r="R33" s="58">
        <f t="shared" si="9"/>
        <v>2.78</v>
      </c>
      <c r="S33" s="52">
        <f t="shared" si="10"/>
        <v>1</v>
      </c>
      <c r="T33" s="52">
        <f t="shared" si="11"/>
        <v>2.78</v>
      </c>
      <c r="U33" s="60">
        <f t="shared" si="12"/>
        <v>108.291564</v>
      </c>
      <c r="V33" s="58">
        <f t="shared" ref="V33:W33" si="31">C33/100</f>
        <v>1.02</v>
      </c>
      <c r="W33" s="58">
        <f t="shared" si="31"/>
        <v>2.01</v>
      </c>
      <c r="X33" s="58">
        <f t="shared" si="14"/>
        <v>2.78</v>
      </c>
      <c r="Y33" s="61">
        <f t="shared" si="15"/>
        <v>5.699556</v>
      </c>
      <c r="Z33" s="57"/>
      <c r="AA33" s="57"/>
      <c r="AB33" s="57"/>
      <c r="AC33" s="57"/>
      <c r="AD33" s="57"/>
      <c r="AE33" s="57"/>
      <c r="AF33" s="57"/>
      <c r="AG33" s="57"/>
      <c r="AH33" s="57"/>
      <c r="AI33" s="57"/>
      <c r="AJ33" s="57"/>
      <c r="AK33" s="57"/>
      <c r="AL33" s="57"/>
      <c r="AM33" s="57"/>
      <c r="AN33" s="57"/>
      <c r="AO33" s="57"/>
      <c r="AP33" s="57"/>
      <c r="AQ33" s="57"/>
      <c r="AR33" s="57"/>
      <c r="AS33" s="57"/>
    </row>
    <row r="34" ht="27.0" customHeight="1">
      <c r="A34" s="52">
        <v>16.0</v>
      </c>
      <c r="B34" s="62" t="s">
        <v>61</v>
      </c>
      <c r="C34" s="62">
        <v>102.0</v>
      </c>
      <c r="D34" s="62">
        <v>201.0</v>
      </c>
      <c r="E34" s="62">
        <v>278.0</v>
      </c>
      <c r="F34" s="62">
        <f t="shared" si="5"/>
        <v>0</v>
      </c>
      <c r="G34" s="62">
        <f t="shared" si="6"/>
        <v>108.291564</v>
      </c>
      <c r="H34" s="63">
        <f t="shared" si="7"/>
        <v>108.291564</v>
      </c>
      <c r="I34" s="62">
        <v>1.0</v>
      </c>
      <c r="J34" s="66">
        <f t="shared" si="8"/>
        <v>108.291564</v>
      </c>
      <c r="K34" s="57"/>
      <c r="L34" s="58">
        <f t="shared" si="17"/>
        <v>5.1054</v>
      </c>
      <c r="M34" s="52">
        <f t="shared" si="18"/>
        <v>1</v>
      </c>
      <c r="N34" s="52">
        <f t="shared" si="19"/>
        <v>5.1054</v>
      </c>
      <c r="O34" s="57"/>
      <c r="P34" s="57"/>
      <c r="Q34" s="59">
        <v>19.0</v>
      </c>
      <c r="R34" s="58">
        <f t="shared" si="9"/>
        <v>2.78</v>
      </c>
      <c r="S34" s="52">
        <f t="shared" si="10"/>
        <v>1</v>
      </c>
      <c r="T34" s="52">
        <f t="shared" si="11"/>
        <v>2.78</v>
      </c>
      <c r="U34" s="60">
        <f t="shared" si="12"/>
        <v>108.291564</v>
      </c>
      <c r="V34" s="58">
        <f t="shared" ref="V34:W34" si="32">C34/100</f>
        <v>1.02</v>
      </c>
      <c r="W34" s="58">
        <f t="shared" si="32"/>
        <v>2.01</v>
      </c>
      <c r="X34" s="58">
        <f t="shared" si="14"/>
        <v>2.78</v>
      </c>
      <c r="Y34" s="61">
        <f t="shared" si="15"/>
        <v>5.699556</v>
      </c>
      <c r="Z34" s="57"/>
      <c r="AA34" s="57"/>
      <c r="AB34" s="57"/>
      <c r="AC34" s="57"/>
      <c r="AD34" s="57"/>
      <c r="AE34" s="57"/>
      <c r="AF34" s="57"/>
      <c r="AG34" s="57"/>
      <c r="AH34" s="57"/>
      <c r="AI34" s="57"/>
      <c r="AJ34" s="57"/>
      <c r="AK34" s="57"/>
      <c r="AL34" s="57"/>
      <c r="AM34" s="57"/>
      <c r="AN34" s="57"/>
      <c r="AO34" s="57"/>
      <c r="AP34" s="57"/>
      <c r="AQ34" s="57"/>
      <c r="AR34" s="57"/>
      <c r="AS34" s="57"/>
    </row>
    <row r="35" ht="27.0" customHeight="1">
      <c r="A35" s="52">
        <v>17.0</v>
      </c>
      <c r="B35" s="53" t="s">
        <v>64</v>
      </c>
      <c r="C35" s="54">
        <v>56.0</v>
      </c>
      <c r="D35" s="54">
        <v>201.0</v>
      </c>
      <c r="E35" s="54">
        <v>205.0</v>
      </c>
      <c r="F35" s="54">
        <f t="shared" si="5"/>
        <v>0.8</v>
      </c>
      <c r="G35" s="54">
        <f t="shared" si="6"/>
        <v>43.84212</v>
      </c>
      <c r="H35" s="55">
        <f t="shared" si="7"/>
        <v>35.073696</v>
      </c>
      <c r="I35" s="54">
        <v>1.0</v>
      </c>
      <c r="J35" s="66">
        <f t="shared" si="8"/>
        <v>35.073696</v>
      </c>
      <c r="K35" s="57"/>
      <c r="L35" s="58">
        <f t="shared" si="17"/>
        <v>5.1054</v>
      </c>
      <c r="M35" s="52">
        <f t="shared" si="18"/>
        <v>1</v>
      </c>
      <c r="N35" s="52">
        <f t="shared" si="19"/>
        <v>5.1054</v>
      </c>
      <c r="O35" s="57"/>
      <c r="P35" s="57"/>
      <c r="Q35" s="59">
        <v>19.0</v>
      </c>
      <c r="R35" s="58">
        <f t="shared" si="9"/>
        <v>2.05</v>
      </c>
      <c r="S35" s="52">
        <f t="shared" si="10"/>
        <v>1</v>
      </c>
      <c r="T35" s="52">
        <f t="shared" si="11"/>
        <v>2.05</v>
      </c>
      <c r="U35" s="60">
        <f t="shared" si="12"/>
        <v>43.84212</v>
      </c>
      <c r="V35" s="58">
        <f t="shared" ref="V35:W35" si="33">C35/100</f>
        <v>0.56</v>
      </c>
      <c r="W35" s="58">
        <f t="shared" si="33"/>
        <v>2.01</v>
      </c>
      <c r="X35" s="58">
        <f t="shared" si="14"/>
        <v>2.05</v>
      </c>
      <c r="Y35" s="61">
        <f t="shared" si="15"/>
        <v>2.30748</v>
      </c>
      <c r="Z35" s="57"/>
      <c r="AA35" s="57"/>
      <c r="AB35" s="57"/>
      <c r="AC35" s="57"/>
      <c r="AD35" s="57"/>
      <c r="AE35" s="57"/>
      <c r="AF35" s="57"/>
      <c r="AG35" s="57"/>
      <c r="AH35" s="57"/>
      <c r="AI35" s="57"/>
      <c r="AJ35" s="57"/>
      <c r="AK35" s="57"/>
      <c r="AL35" s="57"/>
      <c r="AM35" s="57"/>
      <c r="AN35" s="57"/>
      <c r="AO35" s="57"/>
      <c r="AP35" s="57"/>
      <c r="AQ35" s="57"/>
      <c r="AR35" s="57"/>
      <c r="AS35" s="57"/>
    </row>
    <row r="36" ht="27.0" customHeight="1">
      <c r="A36" s="52">
        <v>18.0</v>
      </c>
      <c r="B36" s="149" t="s">
        <v>89</v>
      </c>
      <c r="C36" s="149">
        <v>76.0</v>
      </c>
      <c r="D36" s="149">
        <v>201.0</v>
      </c>
      <c r="E36" s="149">
        <v>168.0</v>
      </c>
      <c r="F36" s="149">
        <f t="shared" si="5"/>
        <v>0.93</v>
      </c>
      <c r="G36" s="149">
        <f t="shared" si="6"/>
        <v>48.760992</v>
      </c>
      <c r="H36" s="150">
        <f t="shared" si="7"/>
        <v>45.34772256</v>
      </c>
      <c r="I36" s="149">
        <v>1.0</v>
      </c>
      <c r="J36" s="66">
        <f t="shared" si="8"/>
        <v>45.34772256</v>
      </c>
      <c r="K36" s="57"/>
      <c r="L36" s="31">
        <f t="shared" si="17"/>
        <v>5.1054</v>
      </c>
      <c r="M36" s="67">
        <f t="shared" si="18"/>
        <v>1</v>
      </c>
      <c r="N36" s="67">
        <f t="shared" si="19"/>
        <v>5.1054</v>
      </c>
      <c r="O36" s="57"/>
      <c r="P36" s="57"/>
      <c r="Q36" s="59">
        <v>19.0</v>
      </c>
      <c r="R36" s="58">
        <f t="shared" si="9"/>
        <v>1.68</v>
      </c>
      <c r="S36" s="52">
        <f t="shared" si="10"/>
        <v>1</v>
      </c>
      <c r="T36" s="52">
        <f t="shared" si="11"/>
        <v>1.68</v>
      </c>
      <c r="U36" s="60">
        <f t="shared" si="12"/>
        <v>48.760992</v>
      </c>
      <c r="V36" s="58">
        <f t="shared" ref="V36:W36" si="34">C36/100</f>
        <v>0.76</v>
      </c>
      <c r="W36" s="58">
        <f t="shared" si="34"/>
        <v>2.01</v>
      </c>
      <c r="X36" s="58">
        <f t="shared" si="14"/>
        <v>1.68</v>
      </c>
      <c r="Y36" s="61">
        <f t="shared" si="15"/>
        <v>2.566368</v>
      </c>
      <c r="Z36" s="57"/>
      <c r="AA36" s="57"/>
      <c r="AB36" s="57"/>
      <c r="AC36" s="57"/>
      <c r="AD36" s="57"/>
      <c r="AE36" s="57"/>
      <c r="AF36" s="57"/>
      <c r="AG36" s="57"/>
      <c r="AH36" s="57"/>
      <c r="AI36" s="57"/>
      <c r="AJ36" s="57"/>
      <c r="AK36" s="57"/>
      <c r="AL36" s="57"/>
      <c r="AM36" s="57"/>
      <c r="AN36" s="57"/>
      <c r="AO36" s="57"/>
      <c r="AP36" s="57"/>
      <c r="AQ36" s="57"/>
      <c r="AR36" s="57"/>
      <c r="AS36" s="57"/>
    </row>
    <row r="37" ht="27.0" customHeight="1">
      <c r="A37" s="52">
        <v>19.0</v>
      </c>
      <c r="B37" s="62" t="s">
        <v>61</v>
      </c>
      <c r="C37" s="62">
        <v>104.0</v>
      </c>
      <c r="D37" s="62">
        <v>201.0</v>
      </c>
      <c r="E37" s="62">
        <v>275.0</v>
      </c>
      <c r="F37" s="62">
        <f t="shared" si="5"/>
        <v>0</v>
      </c>
      <c r="G37" s="62">
        <f t="shared" si="6"/>
        <v>109.2234</v>
      </c>
      <c r="H37" s="63">
        <f t="shared" si="7"/>
        <v>109.2234</v>
      </c>
      <c r="I37" s="62">
        <v>6.0</v>
      </c>
      <c r="J37" s="66">
        <f t="shared" si="8"/>
        <v>655.3404</v>
      </c>
      <c r="K37" s="57"/>
      <c r="L37" s="31"/>
      <c r="M37" s="67">
        <f t="shared" si="18"/>
        <v>6</v>
      </c>
      <c r="N37" s="67"/>
      <c r="O37" s="57"/>
      <c r="P37" s="57"/>
      <c r="Q37" s="59">
        <v>19.0</v>
      </c>
      <c r="R37" s="58">
        <f t="shared" si="9"/>
        <v>2.75</v>
      </c>
      <c r="S37" s="52">
        <f t="shared" si="10"/>
        <v>6</v>
      </c>
      <c r="T37" s="52">
        <f t="shared" si="11"/>
        <v>16.5</v>
      </c>
      <c r="U37" s="60">
        <f t="shared" si="12"/>
        <v>109.2234</v>
      </c>
      <c r="V37" s="58">
        <f t="shared" ref="V37:W37" si="35">C37/100</f>
        <v>1.04</v>
      </c>
      <c r="W37" s="58">
        <f t="shared" si="35"/>
        <v>2.01</v>
      </c>
      <c r="X37" s="58">
        <f t="shared" si="14"/>
        <v>16.5</v>
      </c>
      <c r="Y37" s="61">
        <f t="shared" si="15"/>
        <v>34.4916</v>
      </c>
      <c r="Z37" s="57"/>
      <c r="AA37" s="57"/>
      <c r="AB37" s="57"/>
      <c r="AC37" s="57"/>
      <c r="AD37" s="57"/>
      <c r="AE37" s="57"/>
      <c r="AF37" s="57"/>
      <c r="AG37" s="57"/>
      <c r="AH37" s="57"/>
      <c r="AI37" s="57"/>
      <c r="AJ37" s="57"/>
      <c r="AK37" s="57"/>
      <c r="AL37" s="57"/>
      <c r="AM37" s="57"/>
      <c r="AN37" s="57"/>
      <c r="AO37" s="57"/>
      <c r="AP37" s="57"/>
      <c r="AQ37" s="57"/>
      <c r="AR37" s="57"/>
      <c r="AS37" s="57"/>
    </row>
    <row r="38" ht="27.0" customHeight="1">
      <c r="A38" s="52">
        <v>20.0</v>
      </c>
      <c r="B38" s="62" t="s">
        <v>61</v>
      </c>
      <c r="C38" s="62">
        <v>105.0</v>
      </c>
      <c r="D38" s="62">
        <v>201.0</v>
      </c>
      <c r="E38" s="62">
        <v>275.0</v>
      </c>
      <c r="F38" s="62">
        <f t="shared" si="5"/>
        <v>0</v>
      </c>
      <c r="G38" s="62">
        <f t="shared" si="6"/>
        <v>110.273625</v>
      </c>
      <c r="H38" s="63">
        <f t="shared" si="7"/>
        <v>110.273625</v>
      </c>
      <c r="I38" s="62">
        <v>1.0</v>
      </c>
      <c r="J38" s="66">
        <f t="shared" si="8"/>
        <v>110.273625</v>
      </c>
      <c r="K38" s="57"/>
      <c r="L38" s="31"/>
      <c r="M38" s="67">
        <f t="shared" si="18"/>
        <v>1</v>
      </c>
      <c r="N38" s="67"/>
      <c r="O38" s="57"/>
      <c r="P38" s="57"/>
      <c r="Q38" s="59">
        <v>19.0</v>
      </c>
      <c r="R38" s="58">
        <f t="shared" si="9"/>
        <v>2.75</v>
      </c>
      <c r="S38" s="52">
        <f t="shared" si="10"/>
        <v>1</v>
      </c>
      <c r="T38" s="52">
        <f t="shared" si="11"/>
        <v>2.75</v>
      </c>
      <c r="U38" s="60">
        <f t="shared" si="12"/>
        <v>110.273625</v>
      </c>
      <c r="V38" s="58">
        <f t="shared" ref="V38:W38" si="36">C38/100</f>
        <v>1.05</v>
      </c>
      <c r="W38" s="58">
        <f t="shared" si="36"/>
        <v>2.01</v>
      </c>
      <c r="X38" s="58">
        <f t="shared" si="14"/>
        <v>2.75</v>
      </c>
      <c r="Y38" s="61">
        <f t="shared" si="15"/>
        <v>5.803875</v>
      </c>
      <c r="Z38" s="57"/>
      <c r="AA38" s="57"/>
      <c r="AB38" s="57"/>
      <c r="AC38" s="57"/>
      <c r="AD38" s="57"/>
      <c r="AE38" s="57"/>
      <c r="AF38" s="57"/>
      <c r="AG38" s="57"/>
      <c r="AH38" s="57"/>
      <c r="AI38" s="57"/>
      <c r="AJ38" s="57"/>
      <c r="AK38" s="57"/>
      <c r="AL38" s="57"/>
      <c r="AM38" s="57"/>
      <c r="AN38" s="57"/>
      <c r="AO38" s="57"/>
      <c r="AP38" s="57"/>
      <c r="AQ38" s="57"/>
      <c r="AR38" s="57"/>
      <c r="AS38" s="57"/>
    </row>
    <row r="39" ht="27.0" customHeight="1">
      <c r="A39" s="52">
        <v>21.0</v>
      </c>
      <c r="B39" s="62" t="s">
        <v>61</v>
      </c>
      <c r="C39" s="62">
        <v>102.0</v>
      </c>
      <c r="D39" s="62">
        <v>201.0</v>
      </c>
      <c r="E39" s="62">
        <v>275.0</v>
      </c>
      <c r="F39" s="62">
        <f t="shared" si="5"/>
        <v>0</v>
      </c>
      <c r="G39" s="62">
        <f t="shared" si="6"/>
        <v>107.12295</v>
      </c>
      <c r="H39" s="63">
        <f t="shared" si="7"/>
        <v>107.12295</v>
      </c>
      <c r="I39" s="62">
        <v>1.0</v>
      </c>
      <c r="J39" s="66">
        <f t="shared" si="8"/>
        <v>107.12295</v>
      </c>
      <c r="K39" s="57"/>
      <c r="L39" s="31"/>
      <c r="M39" s="67">
        <f t="shared" si="18"/>
        <v>1</v>
      </c>
      <c r="N39" s="67"/>
      <c r="O39" s="57"/>
      <c r="P39" s="57"/>
      <c r="Q39" s="59">
        <v>19.0</v>
      </c>
      <c r="R39" s="58">
        <f t="shared" si="9"/>
        <v>2.75</v>
      </c>
      <c r="S39" s="52">
        <f t="shared" si="10"/>
        <v>1</v>
      </c>
      <c r="T39" s="52">
        <f t="shared" si="11"/>
        <v>2.75</v>
      </c>
      <c r="U39" s="60">
        <f t="shared" si="12"/>
        <v>107.12295</v>
      </c>
      <c r="V39" s="58">
        <f t="shared" ref="V39:W39" si="37">C39/100</f>
        <v>1.02</v>
      </c>
      <c r="W39" s="58">
        <f t="shared" si="37"/>
        <v>2.01</v>
      </c>
      <c r="X39" s="58">
        <f t="shared" si="14"/>
        <v>2.75</v>
      </c>
      <c r="Y39" s="61">
        <f t="shared" si="15"/>
        <v>5.63805</v>
      </c>
      <c r="Z39" s="57"/>
      <c r="AA39" s="57"/>
      <c r="AB39" s="57"/>
      <c r="AC39" s="57"/>
      <c r="AD39" s="57"/>
      <c r="AE39" s="57"/>
      <c r="AF39" s="57"/>
      <c r="AG39" s="57"/>
      <c r="AH39" s="57"/>
      <c r="AI39" s="57"/>
      <c r="AJ39" s="57"/>
      <c r="AK39" s="57"/>
      <c r="AL39" s="57"/>
      <c r="AM39" s="57"/>
      <c r="AN39" s="57"/>
      <c r="AO39" s="57"/>
      <c r="AP39" s="57"/>
      <c r="AQ39" s="57"/>
      <c r="AR39" s="57"/>
      <c r="AS39" s="57"/>
    </row>
    <row r="40" ht="27.0" customHeight="1">
      <c r="A40" s="52">
        <v>22.0</v>
      </c>
      <c r="B40" s="62" t="s">
        <v>61</v>
      </c>
      <c r="C40" s="62">
        <v>96.0</v>
      </c>
      <c r="D40" s="62">
        <v>201.0</v>
      </c>
      <c r="E40" s="62">
        <v>275.0</v>
      </c>
      <c r="F40" s="62">
        <f t="shared" si="5"/>
        <v>0</v>
      </c>
      <c r="G40" s="62">
        <f t="shared" si="6"/>
        <v>100.8216</v>
      </c>
      <c r="H40" s="63">
        <f t="shared" si="7"/>
        <v>100.8216</v>
      </c>
      <c r="I40" s="62">
        <v>1.0</v>
      </c>
      <c r="J40" s="66">
        <f t="shared" si="8"/>
        <v>100.8216</v>
      </c>
      <c r="K40" s="57"/>
      <c r="L40" s="31"/>
      <c r="M40" s="67"/>
      <c r="N40" s="67"/>
      <c r="O40" s="57"/>
      <c r="P40" s="57"/>
      <c r="Q40" s="59">
        <v>19.0</v>
      </c>
      <c r="R40" s="58">
        <f t="shared" si="9"/>
        <v>2.75</v>
      </c>
      <c r="S40" s="52">
        <f t="shared" si="10"/>
        <v>1</v>
      </c>
      <c r="T40" s="52">
        <f t="shared" si="11"/>
        <v>2.75</v>
      </c>
      <c r="U40" s="60">
        <f t="shared" si="12"/>
        <v>100.8216</v>
      </c>
      <c r="V40" s="58">
        <f t="shared" ref="V40:W40" si="38">C40/100</f>
        <v>0.96</v>
      </c>
      <c r="W40" s="58">
        <f t="shared" si="38"/>
        <v>2.01</v>
      </c>
      <c r="X40" s="58">
        <f t="shared" si="14"/>
        <v>2.75</v>
      </c>
      <c r="Y40" s="61">
        <f t="shared" si="15"/>
        <v>5.3064</v>
      </c>
      <c r="Z40" s="57"/>
      <c r="AA40" s="57"/>
      <c r="AB40" s="57"/>
      <c r="AC40" s="57"/>
      <c r="AD40" s="57"/>
      <c r="AE40" s="57"/>
      <c r="AF40" s="57"/>
      <c r="AG40" s="57"/>
      <c r="AH40" s="57"/>
      <c r="AI40" s="57"/>
      <c r="AJ40" s="57"/>
      <c r="AK40" s="57"/>
      <c r="AL40" s="57"/>
      <c r="AM40" s="57"/>
      <c r="AN40" s="57"/>
      <c r="AO40" s="57"/>
      <c r="AP40" s="57"/>
      <c r="AQ40" s="57"/>
      <c r="AR40" s="57"/>
      <c r="AS40" s="57"/>
    </row>
    <row r="41" ht="27.0" customHeight="1">
      <c r="A41" s="52">
        <v>23.0</v>
      </c>
      <c r="B41" s="62" t="s">
        <v>61</v>
      </c>
      <c r="C41" s="62">
        <v>103.0</v>
      </c>
      <c r="D41" s="62">
        <v>201.0</v>
      </c>
      <c r="E41" s="62">
        <v>275.0</v>
      </c>
      <c r="F41" s="62">
        <f t="shared" si="5"/>
        <v>0</v>
      </c>
      <c r="G41" s="62">
        <f t="shared" si="6"/>
        <v>108.173175</v>
      </c>
      <c r="H41" s="63">
        <f t="shared" si="7"/>
        <v>108.173175</v>
      </c>
      <c r="I41" s="62">
        <v>4.0</v>
      </c>
      <c r="J41" s="66">
        <f t="shared" si="8"/>
        <v>432.6927</v>
      </c>
      <c r="K41" s="57"/>
      <c r="L41" s="31"/>
      <c r="M41" s="67"/>
      <c r="N41" s="67"/>
      <c r="O41" s="57"/>
      <c r="P41" s="57"/>
      <c r="Q41" s="59">
        <v>19.0</v>
      </c>
      <c r="R41" s="58">
        <f t="shared" si="9"/>
        <v>2.75</v>
      </c>
      <c r="S41" s="52">
        <f t="shared" si="10"/>
        <v>4</v>
      </c>
      <c r="T41" s="52">
        <f t="shared" si="11"/>
        <v>11</v>
      </c>
      <c r="U41" s="60">
        <f t="shared" si="12"/>
        <v>108.173175</v>
      </c>
      <c r="V41" s="58">
        <f t="shared" ref="V41:W41" si="39">C41/100</f>
        <v>1.03</v>
      </c>
      <c r="W41" s="58">
        <f t="shared" si="39"/>
        <v>2.01</v>
      </c>
      <c r="X41" s="58">
        <f t="shared" si="14"/>
        <v>11</v>
      </c>
      <c r="Y41" s="61">
        <f t="shared" si="15"/>
        <v>22.7733</v>
      </c>
      <c r="Z41" s="57"/>
      <c r="AA41" s="57"/>
      <c r="AB41" s="57"/>
      <c r="AC41" s="57"/>
      <c r="AD41" s="57"/>
      <c r="AE41" s="57"/>
      <c r="AF41" s="57"/>
      <c r="AG41" s="57"/>
      <c r="AH41" s="57"/>
      <c r="AI41" s="57"/>
      <c r="AJ41" s="57"/>
      <c r="AK41" s="57"/>
      <c r="AL41" s="57"/>
      <c r="AM41" s="57"/>
      <c r="AN41" s="57"/>
      <c r="AO41" s="57"/>
      <c r="AP41" s="57"/>
      <c r="AQ41" s="57"/>
      <c r="AR41" s="57"/>
      <c r="AS41" s="57"/>
    </row>
    <row r="42" ht="27.0" customHeight="1">
      <c r="A42" s="52">
        <v>24.0</v>
      </c>
      <c r="B42" s="62" t="s">
        <v>61</v>
      </c>
      <c r="C42" s="62">
        <v>105.0</v>
      </c>
      <c r="D42" s="62">
        <v>201.0</v>
      </c>
      <c r="E42" s="62">
        <v>275.0</v>
      </c>
      <c r="F42" s="62">
        <f t="shared" si="5"/>
        <v>0</v>
      </c>
      <c r="G42" s="62">
        <f t="shared" si="6"/>
        <v>110.273625</v>
      </c>
      <c r="H42" s="63">
        <f t="shared" si="7"/>
        <v>110.273625</v>
      </c>
      <c r="I42" s="62">
        <v>3.0</v>
      </c>
      <c r="J42" s="66">
        <f t="shared" si="8"/>
        <v>330.820875</v>
      </c>
      <c r="K42" s="57"/>
      <c r="L42" s="31"/>
      <c r="M42" s="67"/>
      <c r="N42" s="67"/>
      <c r="O42" s="57"/>
      <c r="P42" s="57"/>
      <c r="Q42" s="59">
        <v>19.0</v>
      </c>
      <c r="R42" s="58">
        <f t="shared" si="9"/>
        <v>2.75</v>
      </c>
      <c r="S42" s="52">
        <f t="shared" si="10"/>
        <v>3</v>
      </c>
      <c r="T42" s="52">
        <f t="shared" si="11"/>
        <v>8.25</v>
      </c>
      <c r="U42" s="60">
        <f t="shared" si="12"/>
        <v>110.273625</v>
      </c>
      <c r="V42" s="58">
        <f t="shared" ref="V42:W42" si="40">C42/100</f>
        <v>1.05</v>
      </c>
      <c r="W42" s="58">
        <f t="shared" si="40"/>
        <v>2.01</v>
      </c>
      <c r="X42" s="58">
        <f t="shared" si="14"/>
        <v>8.25</v>
      </c>
      <c r="Y42" s="61">
        <f t="shared" si="15"/>
        <v>17.411625</v>
      </c>
      <c r="Z42" s="57"/>
      <c r="AA42" s="57"/>
      <c r="AB42" s="57"/>
      <c r="AC42" s="57"/>
      <c r="AD42" s="57"/>
      <c r="AE42" s="57"/>
      <c r="AF42" s="57"/>
      <c r="AG42" s="57"/>
      <c r="AH42" s="57"/>
      <c r="AI42" s="57"/>
      <c r="AJ42" s="57"/>
      <c r="AK42" s="57"/>
      <c r="AL42" s="57"/>
      <c r="AM42" s="57"/>
      <c r="AN42" s="57"/>
      <c r="AO42" s="57"/>
      <c r="AP42" s="57"/>
      <c r="AQ42" s="57"/>
      <c r="AR42" s="57"/>
      <c r="AS42" s="57"/>
    </row>
    <row r="43" ht="27.0" customHeight="1">
      <c r="A43" s="52">
        <v>25.0</v>
      </c>
      <c r="B43" s="62" t="s">
        <v>61</v>
      </c>
      <c r="C43" s="62">
        <v>104.0</v>
      </c>
      <c r="D43" s="62">
        <v>201.0</v>
      </c>
      <c r="E43" s="62">
        <v>275.0</v>
      </c>
      <c r="F43" s="62">
        <f t="shared" si="5"/>
        <v>0</v>
      </c>
      <c r="G43" s="62">
        <f t="shared" si="6"/>
        <v>109.2234</v>
      </c>
      <c r="H43" s="63">
        <f t="shared" si="7"/>
        <v>109.2234</v>
      </c>
      <c r="I43" s="62">
        <v>5.0</v>
      </c>
      <c r="J43" s="66">
        <f t="shared" si="8"/>
        <v>546.117</v>
      </c>
      <c r="K43" s="57"/>
      <c r="L43" s="31"/>
      <c r="M43" s="67"/>
      <c r="N43" s="67"/>
      <c r="O43" s="57"/>
      <c r="P43" s="57"/>
      <c r="Q43" s="59">
        <v>19.0</v>
      </c>
      <c r="R43" s="58">
        <f t="shared" si="9"/>
        <v>2.75</v>
      </c>
      <c r="S43" s="52">
        <f t="shared" si="10"/>
        <v>5</v>
      </c>
      <c r="T43" s="52">
        <f t="shared" si="11"/>
        <v>13.75</v>
      </c>
      <c r="U43" s="60">
        <f t="shared" si="12"/>
        <v>109.2234</v>
      </c>
      <c r="V43" s="58">
        <f t="shared" ref="V43:W43" si="41">C43/100</f>
        <v>1.04</v>
      </c>
      <c r="W43" s="58">
        <f t="shared" si="41"/>
        <v>2.01</v>
      </c>
      <c r="X43" s="58">
        <f t="shared" si="14"/>
        <v>13.75</v>
      </c>
      <c r="Y43" s="61">
        <f t="shared" si="15"/>
        <v>28.743</v>
      </c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</row>
    <row r="44" ht="27.0" customHeight="1">
      <c r="A44" s="52">
        <v>26.0</v>
      </c>
      <c r="B44" s="62" t="s">
        <v>61</v>
      </c>
      <c r="C44" s="62">
        <v>105.0</v>
      </c>
      <c r="D44" s="62">
        <v>201.0</v>
      </c>
      <c r="E44" s="62">
        <v>275.0</v>
      </c>
      <c r="F44" s="62">
        <f t="shared" si="5"/>
        <v>0</v>
      </c>
      <c r="G44" s="62">
        <f t="shared" si="6"/>
        <v>110.273625</v>
      </c>
      <c r="H44" s="63">
        <f t="shared" si="7"/>
        <v>110.273625</v>
      </c>
      <c r="I44" s="62">
        <v>5.0</v>
      </c>
      <c r="J44" s="66">
        <f t="shared" si="8"/>
        <v>551.368125</v>
      </c>
      <c r="K44" s="57"/>
      <c r="L44" s="31"/>
      <c r="M44" s="67"/>
      <c r="N44" s="67"/>
      <c r="O44" s="57"/>
      <c r="P44" s="57"/>
      <c r="Q44" s="59">
        <v>19.0</v>
      </c>
      <c r="R44" s="58">
        <f t="shared" si="9"/>
        <v>2.75</v>
      </c>
      <c r="S44" s="52">
        <f t="shared" si="10"/>
        <v>5</v>
      </c>
      <c r="T44" s="52">
        <f t="shared" si="11"/>
        <v>13.75</v>
      </c>
      <c r="U44" s="60">
        <f t="shared" si="12"/>
        <v>110.273625</v>
      </c>
      <c r="V44" s="58">
        <f t="shared" ref="V44:W44" si="42">C44/100</f>
        <v>1.05</v>
      </c>
      <c r="W44" s="58">
        <f t="shared" si="42"/>
        <v>2.01</v>
      </c>
      <c r="X44" s="58">
        <f t="shared" si="14"/>
        <v>13.75</v>
      </c>
      <c r="Y44" s="61">
        <f t="shared" si="15"/>
        <v>29.019375</v>
      </c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</row>
    <row r="45" ht="27.0" customHeight="1">
      <c r="A45" s="52">
        <v>27.0</v>
      </c>
      <c r="B45" s="62" t="s">
        <v>61</v>
      </c>
      <c r="C45" s="62">
        <v>104.0</v>
      </c>
      <c r="D45" s="62">
        <v>201.0</v>
      </c>
      <c r="E45" s="62">
        <v>275.0</v>
      </c>
      <c r="F45" s="62">
        <f t="shared" si="5"/>
        <v>0</v>
      </c>
      <c r="G45" s="62">
        <f t="shared" si="6"/>
        <v>109.2234</v>
      </c>
      <c r="H45" s="63">
        <f t="shared" si="7"/>
        <v>109.2234</v>
      </c>
      <c r="I45" s="62">
        <v>2.0</v>
      </c>
      <c r="J45" s="66">
        <f t="shared" si="8"/>
        <v>218.4468</v>
      </c>
      <c r="K45" s="57"/>
      <c r="L45" s="31"/>
      <c r="M45" s="67"/>
      <c r="N45" s="67"/>
      <c r="O45" s="57"/>
      <c r="P45" s="57"/>
      <c r="Q45" s="59">
        <v>19.0</v>
      </c>
      <c r="R45" s="58">
        <f t="shared" si="9"/>
        <v>2.75</v>
      </c>
      <c r="S45" s="52">
        <f t="shared" si="10"/>
        <v>2</v>
      </c>
      <c r="T45" s="52">
        <f t="shared" si="11"/>
        <v>5.5</v>
      </c>
      <c r="U45" s="60">
        <f t="shared" si="12"/>
        <v>109.2234</v>
      </c>
      <c r="V45" s="58">
        <f t="shared" ref="V45:W45" si="43">C45/100</f>
        <v>1.04</v>
      </c>
      <c r="W45" s="58">
        <f t="shared" si="43"/>
        <v>2.01</v>
      </c>
      <c r="X45" s="58">
        <f t="shared" si="14"/>
        <v>5.5</v>
      </c>
      <c r="Y45" s="61">
        <f t="shared" si="15"/>
        <v>11.4972</v>
      </c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</row>
    <row r="46" ht="27.0" customHeight="1">
      <c r="A46" s="52">
        <v>28.0</v>
      </c>
      <c r="B46" s="62" t="s">
        <v>61</v>
      </c>
      <c r="C46" s="62">
        <v>105.0</v>
      </c>
      <c r="D46" s="62">
        <v>201.0</v>
      </c>
      <c r="E46" s="62">
        <v>275.0</v>
      </c>
      <c r="F46" s="62">
        <f t="shared" si="5"/>
        <v>0</v>
      </c>
      <c r="G46" s="62">
        <f t="shared" si="6"/>
        <v>110.273625</v>
      </c>
      <c r="H46" s="63">
        <f t="shared" si="7"/>
        <v>110.273625</v>
      </c>
      <c r="I46" s="62">
        <v>3.0</v>
      </c>
      <c r="J46" s="68">
        <f t="shared" si="8"/>
        <v>330.820875</v>
      </c>
      <c r="K46" s="1"/>
      <c r="L46" s="69"/>
      <c r="M46" s="70"/>
      <c r="N46" s="70"/>
      <c r="O46" s="1"/>
      <c r="P46" s="1"/>
      <c r="Q46" s="59">
        <v>19.0</v>
      </c>
      <c r="R46" s="58">
        <f t="shared" si="9"/>
        <v>2.75</v>
      </c>
      <c r="S46" s="52">
        <f t="shared" si="10"/>
        <v>3</v>
      </c>
      <c r="T46" s="52">
        <f t="shared" si="11"/>
        <v>8.25</v>
      </c>
      <c r="U46" s="60">
        <f t="shared" si="12"/>
        <v>110.273625</v>
      </c>
      <c r="V46" s="58">
        <f t="shared" ref="V46:W46" si="44">C46/100</f>
        <v>1.05</v>
      </c>
      <c r="W46" s="58">
        <f t="shared" si="44"/>
        <v>2.01</v>
      </c>
      <c r="X46" s="58">
        <f t="shared" si="14"/>
        <v>8.25</v>
      </c>
      <c r="Y46" s="61">
        <f t="shared" si="15"/>
        <v>17.411625</v>
      </c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</row>
    <row r="47" ht="27.0" customHeight="1">
      <c r="A47" s="52">
        <v>29.0</v>
      </c>
      <c r="B47" s="62" t="s">
        <v>61</v>
      </c>
      <c r="C47" s="62">
        <v>106.0</v>
      </c>
      <c r="D47" s="62">
        <v>201.0</v>
      </c>
      <c r="E47" s="62">
        <v>275.0</v>
      </c>
      <c r="F47" s="62">
        <f t="shared" si="5"/>
        <v>0</v>
      </c>
      <c r="G47" s="62">
        <f t="shared" si="6"/>
        <v>111.32385</v>
      </c>
      <c r="H47" s="63">
        <f t="shared" si="7"/>
        <v>111.32385</v>
      </c>
      <c r="I47" s="62">
        <v>1.0</v>
      </c>
      <c r="J47" s="68">
        <f t="shared" si="8"/>
        <v>111.32385</v>
      </c>
      <c r="K47" s="1"/>
      <c r="L47" s="69"/>
      <c r="M47" s="70"/>
      <c r="N47" s="70"/>
      <c r="O47" s="1"/>
      <c r="P47" s="1"/>
      <c r="Q47" s="59">
        <v>19.0</v>
      </c>
      <c r="R47" s="58">
        <f t="shared" si="9"/>
        <v>2.75</v>
      </c>
      <c r="S47" s="52">
        <f t="shared" si="10"/>
        <v>1</v>
      </c>
      <c r="T47" s="52">
        <f t="shared" si="11"/>
        <v>2.75</v>
      </c>
      <c r="U47" s="60">
        <f t="shared" si="12"/>
        <v>111.32385</v>
      </c>
      <c r="V47" s="58">
        <f t="shared" ref="V47:W47" si="45">C47/100</f>
        <v>1.06</v>
      </c>
      <c r="W47" s="58">
        <f t="shared" si="45"/>
        <v>2.01</v>
      </c>
      <c r="X47" s="58">
        <f t="shared" si="14"/>
        <v>2.75</v>
      </c>
      <c r="Y47" s="61">
        <f t="shared" si="15"/>
        <v>5.85915</v>
      </c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</row>
    <row r="48" ht="27.0" customHeight="1">
      <c r="A48" s="52">
        <v>30.0</v>
      </c>
      <c r="B48" s="62" t="s">
        <v>61</v>
      </c>
      <c r="C48" s="62">
        <v>106.0</v>
      </c>
      <c r="D48" s="62">
        <v>201.0</v>
      </c>
      <c r="E48" s="62">
        <v>275.0</v>
      </c>
      <c r="F48" s="62">
        <f t="shared" si="5"/>
        <v>0</v>
      </c>
      <c r="G48" s="62">
        <f t="shared" si="6"/>
        <v>111.32385</v>
      </c>
      <c r="H48" s="63">
        <f t="shared" si="7"/>
        <v>111.32385</v>
      </c>
      <c r="I48" s="62">
        <v>2.0</v>
      </c>
      <c r="J48" s="68">
        <f t="shared" si="8"/>
        <v>222.6477</v>
      </c>
      <c r="K48" s="1"/>
      <c r="L48" s="69"/>
      <c r="M48" s="70"/>
      <c r="N48" s="70"/>
      <c r="O48" s="1"/>
      <c r="P48" s="1"/>
      <c r="Q48" s="59">
        <v>19.0</v>
      </c>
      <c r="R48" s="58">
        <f t="shared" si="9"/>
        <v>2.75</v>
      </c>
      <c r="S48" s="52">
        <f t="shared" si="10"/>
        <v>2</v>
      </c>
      <c r="T48" s="52">
        <f t="shared" si="11"/>
        <v>5.5</v>
      </c>
      <c r="U48" s="60">
        <f t="shared" si="12"/>
        <v>111.32385</v>
      </c>
      <c r="V48" s="58">
        <f t="shared" ref="V48:W48" si="46">C48/100</f>
        <v>1.06</v>
      </c>
      <c r="W48" s="58">
        <f t="shared" si="46"/>
        <v>2.01</v>
      </c>
      <c r="X48" s="58">
        <f t="shared" si="14"/>
        <v>5.5</v>
      </c>
      <c r="Y48" s="61">
        <f t="shared" si="15"/>
        <v>11.7183</v>
      </c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</row>
    <row r="49" ht="27.0" customHeight="1">
      <c r="A49" s="52">
        <v>31.0</v>
      </c>
      <c r="B49" s="53" t="s">
        <v>25</v>
      </c>
      <c r="C49" s="54">
        <v>84.0</v>
      </c>
      <c r="D49" s="54">
        <v>205.0</v>
      </c>
      <c r="E49" s="54">
        <v>138.0</v>
      </c>
      <c r="F49" s="54">
        <f t="shared" si="5"/>
        <v>0.8</v>
      </c>
      <c r="G49" s="54">
        <f t="shared" si="6"/>
        <v>49.90356</v>
      </c>
      <c r="H49" s="55">
        <f t="shared" si="7"/>
        <v>39.922848</v>
      </c>
      <c r="I49" s="54">
        <v>1.0</v>
      </c>
      <c r="J49" s="68">
        <f t="shared" si="8"/>
        <v>39.922848</v>
      </c>
      <c r="K49" s="1"/>
      <c r="L49" s="69"/>
      <c r="M49" s="70"/>
      <c r="N49" s="70"/>
      <c r="O49" s="1"/>
      <c r="P49" s="1"/>
      <c r="Q49" s="4">
        <v>21.0</v>
      </c>
      <c r="R49" s="58">
        <f t="shared" si="9"/>
        <v>1.38</v>
      </c>
      <c r="S49" s="52">
        <f t="shared" si="10"/>
        <v>1</v>
      </c>
      <c r="T49" s="52">
        <f t="shared" si="11"/>
        <v>1.38</v>
      </c>
      <c r="U49" s="60">
        <f t="shared" si="12"/>
        <v>49.90356</v>
      </c>
      <c r="V49" s="58">
        <f t="shared" ref="V49:W49" si="47">C49/100</f>
        <v>0.84</v>
      </c>
      <c r="W49" s="58">
        <f t="shared" si="47"/>
        <v>2.05</v>
      </c>
      <c r="X49" s="58">
        <f t="shared" si="14"/>
        <v>1.38</v>
      </c>
      <c r="Y49" s="61">
        <f t="shared" si="15"/>
        <v>2.37636</v>
      </c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</row>
    <row r="50" ht="27.0" customHeight="1">
      <c r="A50" s="52">
        <v>32.0</v>
      </c>
      <c r="B50" s="62" t="s">
        <v>9</v>
      </c>
      <c r="C50" s="62">
        <v>103.0</v>
      </c>
      <c r="D50" s="62">
        <v>205.0</v>
      </c>
      <c r="E50" s="62">
        <v>230.0</v>
      </c>
      <c r="F50" s="62">
        <f t="shared" si="5"/>
        <v>0</v>
      </c>
      <c r="G50" s="62">
        <f t="shared" si="6"/>
        <v>101.98545</v>
      </c>
      <c r="H50" s="63">
        <f t="shared" si="7"/>
        <v>101.98545</v>
      </c>
      <c r="I50" s="62">
        <v>5.0</v>
      </c>
      <c r="J50" s="68">
        <f t="shared" si="8"/>
        <v>509.92725</v>
      </c>
      <c r="K50" s="1"/>
      <c r="L50" s="69"/>
      <c r="M50" s="70"/>
      <c r="N50" s="70"/>
      <c r="O50" s="1"/>
      <c r="P50" s="1"/>
      <c r="Q50" s="4">
        <v>21.0</v>
      </c>
      <c r="R50" s="58">
        <f t="shared" si="9"/>
        <v>2.3</v>
      </c>
      <c r="S50" s="52">
        <f t="shared" si="10"/>
        <v>5</v>
      </c>
      <c r="T50" s="52">
        <f t="shared" si="11"/>
        <v>11.5</v>
      </c>
      <c r="U50" s="60">
        <f t="shared" si="12"/>
        <v>101.98545</v>
      </c>
      <c r="V50" s="58">
        <f t="shared" ref="V50:W50" si="48">C50/100</f>
        <v>1.03</v>
      </c>
      <c r="W50" s="58">
        <f t="shared" si="48"/>
        <v>2.05</v>
      </c>
      <c r="X50" s="58">
        <f t="shared" si="14"/>
        <v>11.5</v>
      </c>
      <c r="Y50" s="61">
        <f t="shared" si="15"/>
        <v>24.28225</v>
      </c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</row>
    <row r="51" ht="27.0" customHeight="1">
      <c r="A51" s="52">
        <v>33.0</v>
      </c>
      <c r="B51" s="62" t="s">
        <v>9</v>
      </c>
      <c r="C51" s="62">
        <v>105.0</v>
      </c>
      <c r="D51" s="62">
        <v>205.0</v>
      </c>
      <c r="E51" s="62">
        <v>230.0</v>
      </c>
      <c r="F51" s="62">
        <f t="shared" si="5"/>
        <v>0</v>
      </c>
      <c r="G51" s="62">
        <f t="shared" si="6"/>
        <v>103.96575</v>
      </c>
      <c r="H51" s="63">
        <f t="shared" si="7"/>
        <v>103.96575</v>
      </c>
      <c r="I51" s="62">
        <v>1.0</v>
      </c>
      <c r="J51" s="68">
        <f t="shared" si="8"/>
        <v>103.96575</v>
      </c>
      <c r="K51" s="1"/>
      <c r="L51" s="69"/>
      <c r="M51" s="70"/>
      <c r="N51" s="70"/>
      <c r="O51" s="1"/>
      <c r="P51" s="1"/>
      <c r="Q51" s="4">
        <v>21.0</v>
      </c>
      <c r="R51" s="58">
        <f t="shared" si="9"/>
        <v>2.3</v>
      </c>
      <c r="S51" s="52">
        <f t="shared" si="10"/>
        <v>1</v>
      </c>
      <c r="T51" s="52">
        <f t="shared" si="11"/>
        <v>2.3</v>
      </c>
      <c r="U51" s="60">
        <f t="shared" si="12"/>
        <v>103.96575</v>
      </c>
      <c r="V51" s="58">
        <f t="shared" ref="V51:W51" si="49">C51/100</f>
        <v>1.05</v>
      </c>
      <c r="W51" s="58">
        <f t="shared" si="49"/>
        <v>2.05</v>
      </c>
      <c r="X51" s="58">
        <f t="shared" si="14"/>
        <v>2.3</v>
      </c>
      <c r="Y51" s="61">
        <f t="shared" si="15"/>
        <v>4.95075</v>
      </c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</row>
    <row r="52" ht="27.0" customHeight="1">
      <c r="A52" s="52">
        <v>34.0</v>
      </c>
      <c r="B52" s="62" t="s">
        <v>9</v>
      </c>
      <c r="C52" s="62">
        <v>102.0</v>
      </c>
      <c r="D52" s="62">
        <v>205.0</v>
      </c>
      <c r="E52" s="62">
        <v>230.0</v>
      </c>
      <c r="F52" s="62">
        <f t="shared" si="5"/>
        <v>0</v>
      </c>
      <c r="G52" s="62">
        <f t="shared" si="6"/>
        <v>100.9953</v>
      </c>
      <c r="H52" s="63">
        <f t="shared" si="7"/>
        <v>100.9953</v>
      </c>
      <c r="I52" s="62">
        <v>2.0</v>
      </c>
      <c r="J52" s="68">
        <f t="shared" si="8"/>
        <v>201.9906</v>
      </c>
      <c r="K52" s="1"/>
      <c r="L52" s="69"/>
      <c r="M52" s="70"/>
      <c r="N52" s="70"/>
      <c r="O52" s="1"/>
      <c r="P52" s="1"/>
      <c r="Q52" s="4">
        <v>21.0</v>
      </c>
      <c r="R52" s="58">
        <f t="shared" si="9"/>
        <v>2.3</v>
      </c>
      <c r="S52" s="52">
        <f t="shared" si="10"/>
        <v>2</v>
      </c>
      <c r="T52" s="52">
        <f t="shared" si="11"/>
        <v>4.6</v>
      </c>
      <c r="U52" s="60">
        <f t="shared" si="12"/>
        <v>100.9953</v>
      </c>
      <c r="V52" s="58">
        <f t="shared" ref="V52:W52" si="50">C52/100</f>
        <v>1.02</v>
      </c>
      <c r="W52" s="58">
        <f t="shared" si="50"/>
        <v>2.05</v>
      </c>
      <c r="X52" s="58">
        <f t="shared" si="14"/>
        <v>4.6</v>
      </c>
      <c r="Y52" s="61">
        <f t="shared" si="15"/>
        <v>9.6186</v>
      </c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</row>
    <row r="53" ht="27.0" customHeight="1">
      <c r="A53" s="52">
        <v>35.0</v>
      </c>
      <c r="B53" s="62" t="s">
        <v>9</v>
      </c>
      <c r="C53" s="62">
        <v>106.0</v>
      </c>
      <c r="D53" s="62">
        <v>205.0</v>
      </c>
      <c r="E53" s="62">
        <v>230.0</v>
      </c>
      <c r="F53" s="62">
        <f t="shared" si="5"/>
        <v>0</v>
      </c>
      <c r="G53" s="62">
        <f t="shared" si="6"/>
        <v>104.9559</v>
      </c>
      <c r="H53" s="63">
        <f t="shared" si="7"/>
        <v>104.9559</v>
      </c>
      <c r="I53" s="62">
        <v>1.0</v>
      </c>
      <c r="J53" s="68">
        <f t="shared" si="8"/>
        <v>104.9559</v>
      </c>
      <c r="K53" s="1"/>
      <c r="L53" s="69"/>
      <c r="M53" s="70"/>
      <c r="N53" s="70"/>
      <c r="O53" s="1"/>
      <c r="P53" s="1"/>
      <c r="Q53" s="4">
        <v>21.0</v>
      </c>
      <c r="R53" s="58">
        <f t="shared" si="9"/>
        <v>2.3</v>
      </c>
      <c r="S53" s="52">
        <f t="shared" si="10"/>
        <v>1</v>
      </c>
      <c r="T53" s="52">
        <f t="shared" si="11"/>
        <v>2.3</v>
      </c>
      <c r="U53" s="60">
        <f t="shared" si="12"/>
        <v>104.9559</v>
      </c>
      <c r="V53" s="58">
        <f t="shared" ref="V53:W53" si="51">C53/100</f>
        <v>1.06</v>
      </c>
      <c r="W53" s="58">
        <f t="shared" si="51"/>
        <v>2.05</v>
      </c>
      <c r="X53" s="58">
        <f t="shared" si="14"/>
        <v>2.3</v>
      </c>
      <c r="Y53" s="61">
        <f t="shared" si="15"/>
        <v>4.9979</v>
      </c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</row>
    <row r="54" ht="27.0" customHeight="1">
      <c r="A54" s="52">
        <v>36.0</v>
      </c>
      <c r="B54" s="62" t="s">
        <v>9</v>
      </c>
      <c r="C54" s="62">
        <v>103.0</v>
      </c>
      <c r="D54" s="62">
        <v>205.0</v>
      </c>
      <c r="E54" s="62">
        <v>230.0</v>
      </c>
      <c r="F54" s="62">
        <f t="shared" si="5"/>
        <v>0</v>
      </c>
      <c r="G54" s="62">
        <f t="shared" si="6"/>
        <v>101.98545</v>
      </c>
      <c r="H54" s="63">
        <f t="shared" si="7"/>
        <v>101.98545</v>
      </c>
      <c r="I54" s="62">
        <v>3.0</v>
      </c>
      <c r="J54" s="68">
        <f t="shared" si="8"/>
        <v>305.95635</v>
      </c>
      <c r="K54" s="1"/>
      <c r="L54" s="69"/>
      <c r="M54" s="70"/>
      <c r="N54" s="70"/>
      <c r="O54" s="1"/>
      <c r="P54" s="1"/>
      <c r="Q54" s="4">
        <v>21.0</v>
      </c>
      <c r="R54" s="58">
        <f t="shared" si="9"/>
        <v>2.3</v>
      </c>
      <c r="S54" s="52">
        <f t="shared" si="10"/>
        <v>3</v>
      </c>
      <c r="T54" s="52">
        <f t="shared" si="11"/>
        <v>6.9</v>
      </c>
      <c r="U54" s="60">
        <f t="shared" si="12"/>
        <v>101.98545</v>
      </c>
      <c r="V54" s="58">
        <f t="shared" ref="V54:W54" si="52">C54/100</f>
        <v>1.03</v>
      </c>
      <c r="W54" s="58">
        <f t="shared" si="52"/>
        <v>2.05</v>
      </c>
      <c r="X54" s="58">
        <f t="shared" si="14"/>
        <v>6.9</v>
      </c>
      <c r="Y54" s="61">
        <f t="shared" si="15"/>
        <v>14.56935</v>
      </c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</row>
    <row r="55" ht="27.0" customHeight="1">
      <c r="A55" s="52">
        <v>37.0</v>
      </c>
      <c r="B55" s="62" t="s">
        <v>9</v>
      </c>
      <c r="C55" s="62">
        <v>104.0</v>
      </c>
      <c r="D55" s="62">
        <v>205.0</v>
      </c>
      <c r="E55" s="62">
        <v>230.0</v>
      </c>
      <c r="F55" s="62">
        <f t="shared" si="5"/>
        <v>0</v>
      </c>
      <c r="G55" s="62">
        <f t="shared" si="6"/>
        <v>102.9756</v>
      </c>
      <c r="H55" s="63">
        <f t="shared" si="7"/>
        <v>102.9756</v>
      </c>
      <c r="I55" s="62">
        <v>1.0</v>
      </c>
      <c r="J55" s="68">
        <f t="shared" si="8"/>
        <v>102.9756</v>
      </c>
      <c r="K55" s="1"/>
      <c r="L55" s="69"/>
      <c r="M55" s="70"/>
      <c r="N55" s="70"/>
      <c r="O55" s="1"/>
      <c r="P55" s="1"/>
      <c r="Q55" s="4">
        <v>21.0</v>
      </c>
      <c r="R55" s="58">
        <f t="shared" si="9"/>
        <v>2.3</v>
      </c>
      <c r="S55" s="52">
        <f t="shared" si="10"/>
        <v>1</v>
      </c>
      <c r="T55" s="52">
        <f t="shared" si="11"/>
        <v>2.3</v>
      </c>
      <c r="U55" s="60">
        <f t="shared" si="12"/>
        <v>102.9756</v>
      </c>
      <c r="V55" s="58">
        <f t="shared" ref="V55:W55" si="53">C55/100</f>
        <v>1.04</v>
      </c>
      <c r="W55" s="58">
        <f t="shared" si="53"/>
        <v>2.05</v>
      </c>
      <c r="X55" s="58">
        <f t="shared" si="14"/>
        <v>2.3</v>
      </c>
      <c r="Y55" s="61">
        <f t="shared" si="15"/>
        <v>4.9036</v>
      </c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</row>
    <row r="56" ht="27.0" customHeight="1">
      <c r="A56" s="52">
        <v>38.0</v>
      </c>
      <c r="B56" s="62" t="s">
        <v>9</v>
      </c>
      <c r="C56" s="62">
        <v>104.0</v>
      </c>
      <c r="D56" s="62">
        <v>205.0</v>
      </c>
      <c r="E56" s="62">
        <v>141.0</v>
      </c>
      <c r="F56" s="62">
        <f t="shared" si="5"/>
        <v>0</v>
      </c>
      <c r="G56" s="62">
        <f t="shared" si="6"/>
        <v>63.12852</v>
      </c>
      <c r="H56" s="63">
        <f t="shared" si="7"/>
        <v>63.12852</v>
      </c>
      <c r="I56" s="62">
        <v>1.0</v>
      </c>
      <c r="J56" s="68">
        <f t="shared" si="8"/>
        <v>63.12852</v>
      </c>
      <c r="K56" s="1"/>
      <c r="L56" s="69"/>
      <c r="M56" s="70"/>
      <c r="N56" s="70"/>
      <c r="O56" s="1"/>
      <c r="P56" s="1"/>
      <c r="Q56" s="4">
        <v>21.0</v>
      </c>
      <c r="R56" s="58">
        <f t="shared" si="9"/>
        <v>1.41</v>
      </c>
      <c r="S56" s="52">
        <f t="shared" si="10"/>
        <v>1</v>
      </c>
      <c r="T56" s="52">
        <f t="shared" si="11"/>
        <v>1.41</v>
      </c>
      <c r="U56" s="60">
        <f t="shared" si="12"/>
        <v>63.12852</v>
      </c>
      <c r="V56" s="58">
        <f t="shared" ref="V56:W56" si="54">C56/100</f>
        <v>1.04</v>
      </c>
      <c r="W56" s="58">
        <f t="shared" si="54"/>
        <v>2.05</v>
      </c>
      <c r="X56" s="58">
        <f t="shared" si="14"/>
        <v>1.41</v>
      </c>
      <c r="Y56" s="61">
        <f t="shared" si="15"/>
        <v>3.00612</v>
      </c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</row>
    <row r="57" ht="27.0" customHeight="1">
      <c r="A57" s="52">
        <v>39.0</v>
      </c>
      <c r="B57" s="62" t="s">
        <v>9</v>
      </c>
      <c r="C57" s="62">
        <v>105.0</v>
      </c>
      <c r="D57" s="62">
        <v>205.0</v>
      </c>
      <c r="E57" s="62">
        <v>216.0</v>
      </c>
      <c r="F57" s="62">
        <f t="shared" si="5"/>
        <v>0</v>
      </c>
      <c r="G57" s="62">
        <f t="shared" si="6"/>
        <v>97.6374</v>
      </c>
      <c r="H57" s="63">
        <f t="shared" si="7"/>
        <v>97.6374</v>
      </c>
      <c r="I57" s="62">
        <v>1.0</v>
      </c>
      <c r="J57" s="68">
        <f t="shared" si="8"/>
        <v>97.6374</v>
      </c>
      <c r="K57" s="1"/>
      <c r="L57" s="69"/>
      <c r="M57" s="70"/>
      <c r="N57" s="70"/>
      <c r="O57" s="1"/>
      <c r="P57" s="1"/>
      <c r="Q57" s="4">
        <v>21.0</v>
      </c>
      <c r="R57" s="58">
        <f t="shared" si="9"/>
        <v>2.16</v>
      </c>
      <c r="S57" s="52">
        <f t="shared" si="10"/>
        <v>1</v>
      </c>
      <c r="T57" s="52">
        <f t="shared" si="11"/>
        <v>2.16</v>
      </c>
      <c r="U57" s="60">
        <f t="shared" si="12"/>
        <v>97.6374</v>
      </c>
      <c r="V57" s="58">
        <f t="shared" ref="V57:W57" si="55">C57/100</f>
        <v>1.05</v>
      </c>
      <c r="W57" s="58">
        <f t="shared" si="55"/>
        <v>2.05</v>
      </c>
      <c r="X57" s="58">
        <f t="shared" si="14"/>
        <v>2.16</v>
      </c>
      <c r="Y57" s="61">
        <f t="shared" si="15"/>
        <v>4.6494</v>
      </c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</row>
    <row r="58" ht="27.0" customHeight="1">
      <c r="A58" s="52">
        <v>40.0</v>
      </c>
      <c r="B58" s="62" t="s">
        <v>9</v>
      </c>
      <c r="C58" s="62">
        <v>104.0</v>
      </c>
      <c r="D58" s="62">
        <v>205.0</v>
      </c>
      <c r="E58" s="62">
        <v>242.0</v>
      </c>
      <c r="F58" s="62">
        <f t="shared" si="5"/>
        <v>0</v>
      </c>
      <c r="G58" s="62">
        <f t="shared" si="6"/>
        <v>108.34824</v>
      </c>
      <c r="H58" s="63">
        <f t="shared" si="7"/>
        <v>108.34824</v>
      </c>
      <c r="I58" s="62">
        <v>1.0</v>
      </c>
      <c r="J58" s="68">
        <f t="shared" si="8"/>
        <v>108.34824</v>
      </c>
      <c r="K58" s="1"/>
      <c r="L58" s="69"/>
      <c r="M58" s="70"/>
      <c r="N58" s="70"/>
      <c r="O58" s="1"/>
      <c r="P58" s="1"/>
      <c r="Q58" s="4">
        <v>21.0</v>
      </c>
      <c r="R58" s="58">
        <f t="shared" si="9"/>
        <v>2.42</v>
      </c>
      <c r="S58" s="52">
        <f t="shared" si="10"/>
        <v>1</v>
      </c>
      <c r="T58" s="52">
        <f t="shared" si="11"/>
        <v>2.42</v>
      </c>
      <c r="U58" s="60">
        <f t="shared" si="12"/>
        <v>108.34824</v>
      </c>
      <c r="V58" s="58">
        <f t="shared" ref="V58:W58" si="56">C58/100</f>
        <v>1.04</v>
      </c>
      <c r="W58" s="58">
        <f t="shared" si="56"/>
        <v>2.05</v>
      </c>
      <c r="X58" s="58">
        <f t="shared" si="14"/>
        <v>2.42</v>
      </c>
      <c r="Y58" s="61">
        <f t="shared" si="15"/>
        <v>5.15944</v>
      </c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</row>
    <row r="59" ht="27.0" customHeight="1">
      <c r="A59" s="52">
        <v>41.0</v>
      </c>
      <c r="B59" s="62" t="s">
        <v>9</v>
      </c>
      <c r="C59" s="62">
        <v>105.0</v>
      </c>
      <c r="D59" s="62">
        <v>205.0</v>
      </c>
      <c r="E59" s="62">
        <v>210.0</v>
      </c>
      <c r="F59" s="62">
        <f t="shared" si="5"/>
        <v>0</v>
      </c>
      <c r="G59" s="62">
        <f t="shared" si="6"/>
        <v>94.92525</v>
      </c>
      <c r="H59" s="63">
        <f t="shared" si="7"/>
        <v>94.92525</v>
      </c>
      <c r="I59" s="62">
        <v>1.0</v>
      </c>
      <c r="J59" s="68">
        <f t="shared" si="8"/>
        <v>94.92525</v>
      </c>
      <c r="K59" s="1"/>
      <c r="L59" s="69"/>
      <c r="M59" s="70"/>
      <c r="N59" s="70"/>
      <c r="O59" s="1"/>
      <c r="P59" s="1"/>
      <c r="Q59" s="4">
        <v>21.0</v>
      </c>
      <c r="R59" s="58">
        <f t="shared" si="9"/>
        <v>2.1</v>
      </c>
      <c r="S59" s="52">
        <f t="shared" si="10"/>
        <v>1</v>
      </c>
      <c r="T59" s="52">
        <f t="shared" si="11"/>
        <v>2.1</v>
      </c>
      <c r="U59" s="60">
        <f t="shared" si="12"/>
        <v>94.92525</v>
      </c>
      <c r="V59" s="58">
        <f t="shared" ref="V59:W59" si="57">C59/100</f>
        <v>1.05</v>
      </c>
      <c r="W59" s="58">
        <f t="shared" si="57"/>
        <v>2.05</v>
      </c>
      <c r="X59" s="58">
        <f t="shared" si="14"/>
        <v>2.1</v>
      </c>
      <c r="Y59" s="61">
        <f t="shared" si="15"/>
        <v>4.52025</v>
      </c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</row>
    <row r="60" ht="27.0" customHeight="1">
      <c r="A60" s="52">
        <v>42.0</v>
      </c>
      <c r="B60" s="62" t="s">
        <v>9</v>
      </c>
      <c r="C60" s="62">
        <v>104.0</v>
      </c>
      <c r="D60" s="62">
        <v>205.0</v>
      </c>
      <c r="E60" s="62">
        <v>206.0</v>
      </c>
      <c r="F60" s="62">
        <f t="shared" si="5"/>
        <v>0</v>
      </c>
      <c r="G60" s="62">
        <f t="shared" si="6"/>
        <v>92.23032</v>
      </c>
      <c r="H60" s="63">
        <f t="shared" si="7"/>
        <v>92.23032</v>
      </c>
      <c r="I60" s="62">
        <v>1.0</v>
      </c>
      <c r="J60" s="68">
        <f t="shared" si="8"/>
        <v>92.23032</v>
      </c>
      <c r="K60" s="1"/>
      <c r="L60" s="69"/>
      <c r="M60" s="70"/>
      <c r="N60" s="70"/>
      <c r="O60" s="1"/>
      <c r="P60" s="1"/>
      <c r="Q60" s="4">
        <v>21.0</v>
      </c>
      <c r="R60" s="58">
        <f t="shared" si="9"/>
        <v>2.06</v>
      </c>
      <c r="S60" s="52">
        <f t="shared" si="10"/>
        <v>1</v>
      </c>
      <c r="T60" s="52">
        <f t="shared" si="11"/>
        <v>2.06</v>
      </c>
      <c r="U60" s="60">
        <f t="shared" si="12"/>
        <v>92.23032</v>
      </c>
      <c r="V60" s="58">
        <f t="shared" ref="V60:W60" si="58">C60/100</f>
        <v>1.04</v>
      </c>
      <c r="W60" s="58">
        <f t="shared" si="58"/>
        <v>2.05</v>
      </c>
      <c r="X60" s="58">
        <f t="shared" si="14"/>
        <v>2.06</v>
      </c>
      <c r="Y60" s="61">
        <f t="shared" si="15"/>
        <v>4.39192</v>
      </c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</row>
    <row r="61" ht="27.0" customHeight="1">
      <c r="A61" s="52">
        <v>43.0</v>
      </c>
      <c r="B61" s="62" t="s">
        <v>9</v>
      </c>
      <c r="C61" s="62">
        <v>102.0</v>
      </c>
      <c r="D61" s="62">
        <v>205.0</v>
      </c>
      <c r="E61" s="62">
        <v>206.0</v>
      </c>
      <c r="F61" s="62">
        <f t="shared" si="5"/>
        <v>0</v>
      </c>
      <c r="G61" s="62">
        <f t="shared" si="6"/>
        <v>90.45666</v>
      </c>
      <c r="H61" s="63">
        <f t="shared" si="7"/>
        <v>90.45666</v>
      </c>
      <c r="I61" s="62">
        <v>1.0</v>
      </c>
      <c r="J61" s="68">
        <f t="shared" si="8"/>
        <v>90.45666</v>
      </c>
      <c r="K61" s="1"/>
      <c r="L61" s="69"/>
      <c r="M61" s="70"/>
      <c r="N61" s="70"/>
      <c r="O61" s="1"/>
      <c r="P61" s="1"/>
      <c r="Q61" s="4">
        <v>21.0</v>
      </c>
      <c r="R61" s="58">
        <f t="shared" si="9"/>
        <v>2.06</v>
      </c>
      <c r="S61" s="52">
        <f t="shared" si="10"/>
        <v>1</v>
      </c>
      <c r="T61" s="52">
        <f t="shared" si="11"/>
        <v>2.06</v>
      </c>
      <c r="U61" s="60">
        <f t="shared" si="12"/>
        <v>90.45666</v>
      </c>
      <c r="V61" s="58">
        <f t="shared" ref="V61:W61" si="59">C61/100</f>
        <v>1.02</v>
      </c>
      <c r="W61" s="58">
        <f t="shared" si="59"/>
        <v>2.05</v>
      </c>
      <c r="X61" s="58">
        <f t="shared" si="14"/>
        <v>2.06</v>
      </c>
      <c r="Y61" s="61">
        <f t="shared" si="15"/>
        <v>4.30746</v>
      </c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</row>
    <row r="62" ht="27.0" customHeight="1">
      <c r="A62" s="52">
        <v>44.0</v>
      </c>
      <c r="B62" s="62" t="s">
        <v>9</v>
      </c>
      <c r="C62" s="62">
        <v>108.0</v>
      </c>
      <c r="D62" s="62">
        <v>205.0</v>
      </c>
      <c r="E62" s="62">
        <v>213.0</v>
      </c>
      <c r="F62" s="62">
        <f t="shared" si="5"/>
        <v>0</v>
      </c>
      <c r="G62" s="62">
        <f t="shared" si="6"/>
        <v>99.03222</v>
      </c>
      <c r="H62" s="63">
        <f t="shared" si="7"/>
        <v>99.03222</v>
      </c>
      <c r="I62" s="62">
        <v>1.0</v>
      </c>
      <c r="J62" s="68">
        <f t="shared" si="8"/>
        <v>99.03222</v>
      </c>
      <c r="K62" s="1"/>
      <c r="L62" s="69"/>
      <c r="M62" s="70"/>
      <c r="N62" s="70"/>
      <c r="O62" s="1"/>
      <c r="P62" s="1"/>
      <c r="Q62" s="4">
        <v>21.0</v>
      </c>
      <c r="R62" s="58">
        <f t="shared" si="9"/>
        <v>2.13</v>
      </c>
      <c r="S62" s="52">
        <f t="shared" si="10"/>
        <v>1</v>
      </c>
      <c r="T62" s="52">
        <f t="shared" si="11"/>
        <v>2.13</v>
      </c>
      <c r="U62" s="60">
        <f t="shared" si="12"/>
        <v>99.03222</v>
      </c>
      <c r="V62" s="58">
        <f t="shared" ref="V62:W62" si="60">C62/100</f>
        <v>1.08</v>
      </c>
      <c r="W62" s="58">
        <f t="shared" si="60"/>
        <v>2.05</v>
      </c>
      <c r="X62" s="58">
        <f t="shared" si="14"/>
        <v>2.13</v>
      </c>
      <c r="Y62" s="61">
        <f t="shared" si="15"/>
        <v>4.71582</v>
      </c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</row>
    <row r="63" ht="27.0" customHeight="1">
      <c r="A63" s="52">
        <v>45.0</v>
      </c>
      <c r="B63" s="53" t="s">
        <v>26</v>
      </c>
      <c r="C63" s="54">
        <v>80.0</v>
      </c>
      <c r="D63" s="54">
        <v>183.0</v>
      </c>
      <c r="E63" s="54">
        <v>165.0</v>
      </c>
      <c r="F63" s="54">
        <f t="shared" si="5"/>
        <v>0.8</v>
      </c>
      <c r="G63" s="54">
        <f t="shared" si="6"/>
        <v>41.0652</v>
      </c>
      <c r="H63" s="55">
        <f t="shared" si="7"/>
        <v>32.85216</v>
      </c>
      <c r="I63" s="54">
        <v>1.0</v>
      </c>
      <c r="J63" s="68">
        <f t="shared" si="8"/>
        <v>32.85216</v>
      </c>
      <c r="K63" s="1"/>
      <c r="L63" s="69"/>
      <c r="M63" s="70"/>
      <c r="N63" s="70"/>
      <c r="O63" s="1"/>
      <c r="P63" s="1"/>
      <c r="Q63" s="4">
        <v>17.0</v>
      </c>
      <c r="R63" s="58">
        <f t="shared" si="9"/>
        <v>1.65</v>
      </c>
      <c r="S63" s="52">
        <f t="shared" si="10"/>
        <v>1</v>
      </c>
      <c r="T63" s="52">
        <f t="shared" si="11"/>
        <v>1.65</v>
      </c>
      <c r="U63" s="60">
        <f t="shared" si="12"/>
        <v>41.0652</v>
      </c>
      <c r="V63" s="58">
        <f t="shared" ref="V63:W63" si="61">C63/100</f>
        <v>0.8</v>
      </c>
      <c r="W63" s="58">
        <f t="shared" si="61"/>
        <v>1.83</v>
      </c>
      <c r="X63" s="58">
        <f t="shared" si="14"/>
        <v>1.65</v>
      </c>
      <c r="Y63" s="61">
        <f t="shared" si="15"/>
        <v>2.4156</v>
      </c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</row>
    <row r="64" ht="27.0" customHeight="1">
      <c r="A64" s="52">
        <v>46.0</v>
      </c>
      <c r="B64" s="62" t="s">
        <v>10</v>
      </c>
      <c r="C64" s="62">
        <v>102.0</v>
      </c>
      <c r="D64" s="62">
        <v>183.0</v>
      </c>
      <c r="E64" s="62">
        <v>166.0</v>
      </c>
      <c r="F64" s="62">
        <f t="shared" si="5"/>
        <v>0</v>
      </c>
      <c r="G64" s="62">
        <f t="shared" si="6"/>
        <v>52.675452</v>
      </c>
      <c r="H64" s="63">
        <f t="shared" si="7"/>
        <v>52.675452</v>
      </c>
      <c r="I64" s="62">
        <v>1.0</v>
      </c>
      <c r="J64" s="68">
        <f t="shared" si="8"/>
        <v>52.675452</v>
      </c>
      <c r="K64" s="1"/>
      <c r="L64" s="69"/>
      <c r="M64" s="70"/>
      <c r="N64" s="70"/>
      <c r="O64" s="1"/>
      <c r="P64" s="1"/>
      <c r="Q64" s="4">
        <v>17.0</v>
      </c>
      <c r="R64" s="58">
        <f t="shared" si="9"/>
        <v>1.66</v>
      </c>
      <c r="S64" s="52">
        <f t="shared" si="10"/>
        <v>1</v>
      </c>
      <c r="T64" s="52">
        <f t="shared" si="11"/>
        <v>1.66</v>
      </c>
      <c r="U64" s="60">
        <f t="shared" si="12"/>
        <v>52.675452</v>
      </c>
      <c r="V64" s="58">
        <f t="shared" ref="V64:W64" si="62">C64/100</f>
        <v>1.02</v>
      </c>
      <c r="W64" s="58">
        <f t="shared" si="62"/>
        <v>1.83</v>
      </c>
      <c r="X64" s="58">
        <f t="shared" si="14"/>
        <v>1.66</v>
      </c>
      <c r="Y64" s="61">
        <f t="shared" si="15"/>
        <v>3.098556</v>
      </c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</row>
    <row r="65" ht="27.0" customHeight="1">
      <c r="A65" s="52">
        <v>47.0</v>
      </c>
      <c r="B65" s="62" t="s">
        <v>10</v>
      </c>
      <c r="C65" s="62">
        <v>94.0</v>
      </c>
      <c r="D65" s="62">
        <v>183.0</v>
      </c>
      <c r="E65" s="62">
        <v>98.0</v>
      </c>
      <c r="F65" s="62">
        <f t="shared" si="5"/>
        <v>0</v>
      </c>
      <c r="G65" s="62">
        <f t="shared" si="6"/>
        <v>28.658532</v>
      </c>
      <c r="H65" s="63">
        <f t="shared" si="7"/>
        <v>28.658532</v>
      </c>
      <c r="I65" s="62">
        <v>1.0</v>
      </c>
      <c r="J65" s="68">
        <f t="shared" si="8"/>
        <v>28.658532</v>
      </c>
      <c r="K65" s="1"/>
      <c r="L65" s="69"/>
      <c r="M65" s="70"/>
      <c r="N65" s="70"/>
      <c r="O65" s="1"/>
      <c r="P65" s="1"/>
      <c r="Q65" s="4">
        <v>17.0</v>
      </c>
      <c r="R65" s="58">
        <f t="shared" si="9"/>
        <v>0.98</v>
      </c>
      <c r="S65" s="52">
        <f t="shared" si="10"/>
        <v>1</v>
      </c>
      <c r="T65" s="52">
        <f t="shared" si="11"/>
        <v>0.98</v>
      </c>
      <c r="U65" s="60">
        <f t="shared" si="12"/>
        <v>28.658532</v>
      </c>
      <c r="V65" s="58">
        <f t="shared" ref="V65:W65" si="63">C65/100</f>
        <v>0.94</v>
      </c>
      <c r="W65" s="58">
        <f t="shared" si="63"/>
        <v>1.83</v>
      </c>
      <c r="X65" s="58">
        <f t="shared" si="14"/>
        <v>0.98</v>
      </c>
      <c r="Y65" s="61">
        <f t="shared" si="15"/>
        <v>1.685796</v>
      </c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</row>
    <row r="66" ht="27.0" customHeight="1">
      <c r="A66" s="52">
        <v>48.0</v>
      </c>
      <c r="B66" s="62" t="s">
        <v>10</v>
      </c>
      <c r="C66" s="62">
        <v>106.0</v>
      </c>
      <c r="D66" s="62">
        <v>183.0</v>
      </c>
      <c r="E66" s="62">
        <v>178.0</v>
      </c>
      <c r="F66" s="62">
        <f t="shared" si="5"/>
        <v>0</v>
      </c>
      <c r="G66" s="62">
        <f t="shared" si="6"/>
        <v>58.698348</v>
      </c>
      <c r="H66" s="63">
        <f t="shared" si="7"/>
        <v>58.698348</v>
      </c>
      <c r="I66" s="62">
        <v>1.0</v>
      </c>
      <c r="J66" s="68">
        <f t="shared" si="8"/>
        <v>58.698348</v>
      </c>
      <c r="K66" s="1"/>
      <c r="L66" s="69"/>
      <c r="M66" s="70"/>
      <c r="N66" s="70"/>
      <c r="O66" s="1"/>
      <c r="P66" s="1"/>
      <c r="Q66" s="4">
        <v>17.0</v>
      </c>
      <c r="R66" s="58">
        <f t="shared" si="9"/>
        <v>1.78</v>
      </c>
      <c r="S66" s="52">
        <f t="shared" si="10"/>
        <v>1</v>
      </c>
      <c r="T66" s="52">
        <f t="shared" si="11"/>
        <v>1.78</v>
      </c>
      <c r="U66" s="60">
        <f t="shared" si="12"/>
        <v>58.698348</v>
      </c>
      <c r="V66" s="58">
        <f t="shared" ref="V66:W66" si="64">C66/100</f>
        <v>1.06</v>
      </c>
      <c r="W66" s="58">
        <f t="shared" si="64"/>
        <v>1.83</v>
      </c>
      <c r="X66" s="58">
        <f t="shared" si="14"/>
        <v>1.78</v>
      </c>
      <c r="Y66" s="61">
        <f t="shared" si="15"/>
        <v>3.452844</v>
      </c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</row>
    <row r="67" ht="27.0" customHeight="1">
      <c r="A67" s="52">
        <v>49.0</v>
      </c>
      <c r="B67" s="62" t="s">
        <v>10</v>
      </c>
      <c r="C67" s="62">
        <v>107.0</v>
      </c>
      <c r="D67" s="62">
        <v>183.0</v>
      </c>
      <c r="E67" s="62">
        <v>164.0</v>
      </c>
      <c r="F67" s="62">
        <f t="shared" si="5"/>
        <v>0</v>
      </c>
      <c r="G67" s="62">
        <f t="shared" si="6"/>
        <v>54.591828</v>
      </c>
      <c r="H67" s="63">
        <f t="shared" si="7"/>
        <v>54.591828</v>
      </c>
      <c r="I67" s="62">
        <v>1.0</v>
      </c>
      <c r="J67" s="68">
        <f t="shared" si="8"/>
        <v>54.591828</v>
      </c>
      <c r="K67" s="1"/>
      <c r="L67" s="69"/>
      <c r="M67" s="70"/>
      <c r="N67" s="70"/>
      <c r="O67" s="1"/>
      <c r="P67" s="1"/>
      <c r="Q67" s="4">
        <v>17.0</v>
      </c>
      <c r="R67" s="58">
        <f t="shared" si="9"/>
        <v>1.64</v>
      </c>
      <c r="S67" s="52">
        <f t="shared" si="10"/>
        <v>1</v>
      </c>
      <c r="T67" s="52">
        <f t="shared" si="11"/>
        <v>1.64</v>
      </c>
      <c r="U67" s="60">
        <f t="shared" si="12"/>
        <v>54.591828</v>
      </c>
      <c r="V67" s="58">
        <f t="shared" ref="V67:W67" si="65">C67/100</f>
        <v>1.07</v>
      </c>
      <c r="W67" s="58">
        <f t="shared" si="65"/>
        <v>1.83</v>
      </c>
      <c r="X67" s="58">
        <f t="shared" si="14"/>
        <v>1.64</v>
      </c>
      <c r="Y67" s="61">
        <f t="shared" si="15"/>
        <v>3.211284</v>
      </c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</row>
    <row r="68" ht="27.0" customHeight="1">
      <c r="A68" s="52">
        <v>50.0</v>
      </c>
      <c r="B68" s="62" t="s">
        <v>10</v>
      </c>
      <c r="C68" s="62">
        <v>110.0</v>
      </c>
      <c r="D68" s="62">
        <v>183.0</v>
      </c>
      <c r="E68" s="62">
        <v>166.0</v>
      </c>
      <c r="F68" s="62">
        <f t="shared" si="5"/>
        <v>0</v>
      </c>
      <c r="G68" s="62">
        <f t="shared" si="6"/>
        <v>56.80686</v>
      </c>
      <c r="H68" s="63">
        <f t="shared" si="7"/>
        <v>56.80686</v>
      </c>
      <c r="I68" s="62">
        <v>2.0</v>
      </c>
      <c r="J68" s="68">
        <f t="shared" si="8"/>
        <v>113.61372</v>
      </c>
      <c r="K68" s="1"/>
      <c r="L68" s="69"/>
      <c r="M68" s="70"/>
      <c r="N68" s="70"/>
      <c r="O68" s="1"/>
      <c r="P68" s="1"/>
      <c r="Q68" s="4">
        <v>17.0</v>
      </c>
      <c r="R68" s="58">
        <f t="shared" si="9"/>
        <v>1.66</v>
      </c>
      <c r="S68" s="52">
        <f t="shared" si="10"/>
        <v>2</v>
      </c>
      <c r="T68" s="52">
        <f t="shared" si="11"/>
        <v>3.32</v>
      </c>
      <c r="U68" s="60">
        <f t="shared" si="12"/>
        <v>56.80686</v>
      </c>
      <c r="V68" s="58">
        <f t="shared" ref="V68:W68" si="66">C68/100</f>
        <v>1.1</v>
      </c>
      <c r="W68" s="58">
        <f t="shared" si="66"/>
        <v>1.83</v>
      </c>
      <c r="X68" s="58">
        <f t="shared" si="14"/>
        <v>3.32</v>
      </c>
      <c r="Y68" s="61">
        <f t="shared" si="15"/>
        <v>6.68316</v>
      </c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</row>
    <row r="69" ht="27.0" customHeight="1">
      <c r="A69" s="52">
        <v>51.0</v>
      </c>
      <c r="B69" s="62" t="s">
        <v>10</v>
      </c>
      <c r="C69" s="62">
        <v>108.0</v>
      </c>
      <c r="D69" s="62">
        <v>183.0</v>
      </c>
      <c r="E69" s="62">
        <v>165.0</v>
      </c>
      <c r="F69" s="62">
        <f t="shared" si="5"/>
        <v>0</v>
      </c>
      <c r="G69" s="62">
        <f t="shared" si="6"/>
        <v>55.43802</v>
      </c>
      <c r="H69" s="63">
        <f t="shared" si="7"/>
        <v>55.43802</v>
      </c>
      <c r="I69" s="62">
        <v>5.0</v>
      </c>
      <c r="J69" s="68">
        <f t="shared" si="8"/>
        <v>277.1901</v>
      </c>
      <c r="K69" s="1"/>
      <c r="L69" s="69"/>
      <c r="M69" s="70"/>
      <c r="N69" s="70"/>
      <c r="O69" s="1"/>
      <c r="P69" s="1"/>
      <c r="Q69" s="4">
        <v>17.0</v>
      </c>
      <c r="R69" s="58">
        <f t="shared" si="9"/>
        <v>1.65</v>
      </c>
      <c r="S69" s="52">
        <f t="shared" si="10"/>
        <v>5</v>
      </c>
      <c r="T69" s="52">
        <f t="shared" si="11"/>
        <v>8.25</v>
      </c>
      <c r="U69" s="60">
        <f t="shared" si="12"/>
        <v>55.43802</v>
      </c>
      <c r="V69" s="58">
        <f t="shared" ref="V69:W69" si="67">C69/100</f>
        <v>1.08</v>
      </c>
      <c r="W69" s="58">
        <f t="shared" si="67"/>
        <v>1.83</v>
      </c>
      <c r="X69" s="58">
        <f t="shared" si="14"/>
        <v>8.25</v>
      </c>
      <c r="Y69" s="61">
        <f t="shared" si="15"/>
        <v>16.3053</v>
      </c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</row>
    <row r="70" ht="27.0" customHeight="1">
      <c r="A70" s="52">
        <v>52.0</v>
      </c>
      <c r="B70" s="62" t="s">
        <v>10</v>
      </c>
      <c r="C70" s="62">
        <v>106.0</v>
      </c>
      <c r="D70" s="62">
        <v>183.0</v>
      </c>
      <c r="E70" s="62">
        <v>166.0</v>
      </c>
      <c r="F70" s="62">
        <f t="shared" si="5"/>
        <v>0</v>
      </c>
      <c r="G70" s="62">
        <f t="shared" si="6"/>
        <v>54.741156</v>
      </c>
      <c r="H70" s="63">
        <f t="shared" si="7"/>
        <v>54.741156</v>
      </c>
      <c r="I70" s="62">
        <v>1.0</v>
      </c>
      <c r="J70" s="68">
        <f t="shared" si="8"/>
        <v>54.741156</v>
      </c>
      <c r="K70" s="1"/>
      <c r="L70" s="69"/>
      <c r="M70" s="70"/>
      <c r="N70" s="70"/>
      <c r="O70" s="1"/>
      <c r="P70" s="1"/>
      <c r="Q70" s="4">
        <v>17.0</v>
      </c>
      <c r="R70" s="58">
        <f t="shared" si="9"/>
        <v>1.66</v>
      </c>
      <c r="S70" s="52">
        <f t="shared" si="10"/>
        <v>1</v>
      </c>
      <c r="T70" s="52">
        <f t="shared" si="11"/>
        <v>1.66</v>
      </c>
      <c r="U70" s="60">
        <f t="shared" si="12"/>
        <v>54.741156</v>
      </c>
      <c r="V70" s="58">
        <f t="shared" ref="V70:W70" si="68">C70/100</f>
        <v>1.06</v>
      </c>
      <c r="W70" s="58">
        <f t="shared" si="68"/>
        <v>1.83</v>
      </c>
      <c r="X70" s="58">
        <f t="shared" si="14"/>
        <v>1.66</v>
      </c>
      <c r="Y70" s="61">
        <f t="shared" si="15"/>
        <v>3.220068</v>
      </c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</row>
    <row r="71" ht="27.0" customHeight="1">
      <c r="A71" s="52">
        <v>53.0</v>
      </c>
      <c r="B71" s="62" t="s">
        <v>10</v>
      </c>
      <c r="C71" s="62">
        <v>102.0</v>
      </c>
      <c r="D71" s="62">
        <v>183.0</v>
      </c>
      <c r="E71" s="62">
        <v>165.0</v>
      </c>
      <c r="F71" s="62">
        <f t="shared" si="5"/>
        <v>0</v>
      </c>
      <c r="G71" s="62">
        <f t="shared" si="6"/>
        <v>52.35813</v>
      </c>
      <c r="H71" s="63">
        <f t="shared" si="7"/>
        <v>52.35813</v>
      </c>
      <c r="I71" s="62">
        <v>1.0</v>
      </c>
      <c r="J71" s="68">
        <f t="shared" si="8"/>
        <v>52.35813</v>
      </c>
      <c r="K71" s="1"/>
      <c r="L71" s="69"/>
      <c r="M71" s="70"/>
      <c r="N71" s="70"/>
      <c r="O71" s="1"/>
      <c r="P71" s="1"/>
      <c r="Q71" s="4">
        <v>17.0</v>
      </c>
      <c r="R71" s="58">
        <f t="shared" si="9"/>
        <v>1.65</v>
      </c>
      <c r="S71" s="52">
        <f t="shared" si="10"/>
        <v>1</v>
      </c>
      <c r="T71" s="52">
        <f t="shared" si="11"/>
        <v>1.65</v>
      </c>
      <c r="U71" s="60">
        <f t="shared" si="12"/>
        <v>52.35813</v>
      </c>
      <c r="V71" s="58">
        <f t="shared" ref="V71:W71" si="69">C71/100</f>
        <v>1.02</v>
      </c>
      <c r="W71" s="58">
        <f t="shared" si="69"/>
        <v>1.83</v>
      </c>
      <c r="X71" s="58">
        <f t="shared" si="14"/>
        <v>1.65</v>
      </c>
      <c r="Y71" s="61">
        <f t="shared" si="15"/>
        <v>3.07989</v>
      </c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</row>
    <row r="72" ht="27.0" customHeight="1">
      <c r="A72" s="52">
        <v>54.0</v>
      </c>
      <c r="B72" s="62" t="s">
        <v>10</v>
      </c>
      <c r="C72" s="62">
        <v>110.0</v>
      </c>
      <c r="D72" s="62">
        <v>183.0</v>
      </c>
      <c r="E72" s="62">
        <v>165.0</v>
      </c>
      <c r="F72" s="62">
        <f t="shared" si="5"/>
        <v>0</v>
      </c>
      <c r="G72" s="62">
        <f t="shared" si="6"/>
        <v>56.46465</v>
      </c>
      <c r="H72" s="63">
        <f t="shared" si="7"/>
        <v>56.46465</v>
      </c>
      <c r="I72" s="62">
        <v>2.0</v>
      </c>
      <c r="J72" s="68">
        <f t="shared" si="8"/>
        <v>112.9293</v>
      </c>
      <c r="K72" s="1"/>
      <c r="L72" s="69"/>
      <c r="M72" s="70"/>
      <c r="N72" s="70"/>
      <c r="O72" s="1"/>
      <c r="P72" s="1"/>
      <c r="Q72" s="4">
        <v>17.0</v>
      </c>
      <c r="R72" s="58">
        <f t="shared" si="9"/>
        <v>1.65</v>
      </c>
      <c r="S72" s="52">
        <f t="shared" si="10"/>
        <v>2</v>
      </c>
      <c r="T72" s="52">
        <f t="shared" si="11"/>
        <v>3.3</v>
      </c>
      <c r="U72" s="60">
        <f t="shared" si="12"/>
        <v>56.46465</v>
      </c>
      <c r="V72" s="58">
        <f t="shared" ref="V72:W72" si="70">C72/100</f>
        <v>1.1</v>
      </c>
      <c r="W72" s="58">
        <f t="shared" si="70"/>
        <v>1.83</v>
      </c>
      <c r="X72" s="58">
        <f t="shared" si="14"/>
        <v>3.3</v>
      </c>
      <c r="Y72" s="61">
        <f t="shared" si="15"/>
        <v>6.6429</v>
      </c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</row>
    <row r="73" ht="27.0" customHeight="1">
      <c r="A73" s="52">
        <v>55.0</v>
      </c>
      <c r="B73" s="62" t="s">
        <v>10</v>
      </c>
      <c r="C73" s="62">
        <v>104.0</v>
      </c>
      <c r="D73" s="62">
        <v>183.0</v>
      </c>
      <c r="E73" s="62">
        <v>165.0</v>
      </c>
      <c r="F73" s="62">
        <f t="shared" si="5"/>
        <v>0</v>
      </c>
      <c r="G73" s="62">
        <f t="shared" si="6"/>
        <v>53.38476</v>
      </c>
      <c r="H73" s="63">
        <f t="shared" si="7"/>
        <v>53.38476</v>
      </c>
      <c r="I73" s="62">
        <v>1.0</v>
      </c>
      <c r="J73" s="68">
        <f t="shared" si="8"/>
        <v>53.38476</v>
      </c>
      <c r="K73" s="1"/>
      <c r="L73" s="69"/>
      <c r="M73" s="70"/>
      <c r="N73" s="70"/>
      <c r="O73" s="1"/>
      <c r="P73" s="1"/>
      <c r="Q73" s="4">
        <v>17.0</v>
      </c>
      <c r="R73" s="58">
        <f t="shared" si="9"/>
        <v>1.65</v>
      </c>
      <c r="S73" s="52">
        <f t="shared" si="10"/>
        <v>1</v>
      </c>
      <c r="T73" s="52">
        <f t="shared" si="11"/>
        <v>1.65</v>
      </c>
      <c r="U73" s="60">
        <f t="shared" si="12"/>
        <v>53.38476</v>
      </c>
      <c r="V73" s="58">
        <f t="shared" ref="V73:W73" si="71">C73/100</f>
        <v>1.04</v>
      </c>
      <c r="W73" s="58">
        <f t="shared" si="71"/>
        <v>1.83</v>
      </c>
      <c r="X73" s="58">
        <f t="shared" si="14"/>
        <v>1.65</v>
      </c>
      <c r="Y73" s="61">
        <f t="shared" si="15"/>
        <v>3.14028</v>
      </c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</row>
    <row r="74" ht="27.0" customHeight="1">
      <c r="A74" s="52">
        <v>56.0</v>
      </c>
      <c r="B74" s="62" t="s">
        <v>10</v>
      </c>
      <c r="C74" s="62">
        <v>104.0</v>
      </c>
      <c r="D74" s="62">
        <v>183.0</v>
      </c>
      <c r="E74" s="62">
        <v>166.0</v>
      </c>
      <c r="F74" s="62">
        <f t="shared" si="5"/>
        <v>0</v>
      </c>
      <c r="G74" s="62">
        <f t="shared" si="6"/>
        <v>53.708304</v>
      </c>
      <c r="H74" s="63">
        <f t="shared" si="7"/>
        <v>53.708304</v>
      </c>
      <c r="I74" s="62">
        <v>1.0</v>
      </c>
      <c r="J74" s="68">
        <f t="shared" si="8"/>
        <v>53.708304</v>
      </c>
      <c r="K74" s="1"/>
      <c r="L74" s="69"/>
      <c r="M74" s="70"/>
      <c r="N74" s="70"/>
      <c r="O74" s="1"/>
      <c r="P74" s="1"/>
      <c r="Q74" s="4">
        <v>17.0</v>
      </c>
      <c r="R74" s="58">
        <f t="shared" si="9"/>
        <v>1.66</v>
      </c>
      <c r="S74" s="52">
        <f t="shared" si="10"/>
        <v>1</v>
      </c>
      <c r="T74" s="52">
        <f t="shared" si="11"/>
        <v>1.66</v>
      </c>
      <c r="U74" s="60">
        <f t="shared" si="12"/>
        <v>53.708304</v>
      </c>
      <c r="V74" s="58">
        <f t="shared" ref="V74:W74" si="72">C74/100</f>
        <v>1.04</v>
      </c>
      <c r="W74" s="58">
        <f t="shared" si="72"/>
        <v>1.83</v>
      </c>
      <c r="X74" s="58">
        <f t="shared" si="14"/>
        <v>1.66</v>
      </c>
      <c r="Y74" s="61">
        <f t="shared" si="15"/>
        <v>3.159312</v>
      </c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</row>
    <row r="75" ht="27.0" customHeight="1">
      <c r="A75" s="52">
        <v>57.0</v>
      </c>
      <c r="B75" s="62" t="s">
        <v>10</v>
      </c>
      <c r="C75" s="62">
        <v>105.0</v>
      </c>
      <c r="D75" s="62">
        <v>183.0</v>
      </c>
      <c r="E75" s="62">
        <v>165.0</v>
      </c>
      <c r="F75" s="62">
        <f t="shared" si="5"/>
        <v>0</v>
      </c>
      <c r="G75" s="62">
        <f t="shared" si="6"/>
        <v>53.898075</v>
      </c>
      <c r="H75" s="63">
        <f t="shared" si="7"/>
        <v>53.898075</v>
      </c>
      <c r="I75" s="62">
        <v>1.0</v>
      </c>
      <c r="J75" s="68">
        <f t="shared" si="8"/>
        <v>53.898075</v>
      </c>
      <c r="K75" s="1"/>
      <c r="L75" s="69"/>
      <c r="M75" s="70"/>
      <c r="N75" s="70"/>
      <c r="O75" s="1"/>
      <c r="P75" s="1"/>
      <c r="Q75" s="4">
        <v>17.0</v>
      </c>
      <c r="R75" s="58">
        <f t="shared" si="9"/>
        <v>1.65</v>
      </c>
      <c r="S75" s="52">
        <f t="shared" si="10"/>
        <v>1</v>
      </c>
      <c r="T75" s="52">
        <f t="shared" si="11"/>
        <v>1.65</v>
      </c>
      <c r="U75" s="60">
        <f t="shared" si="12"/>
        <v>53.898075</v>
      </c>
      <c r="V75" s="58">
        <f t="shared" ref="V75:W75" si="73">C75/100</f>
        <v>1.05</v>
      </c>
      <c r="W75" s="58">
        <f t="shared" si="73"/>
        <v>1.83</v>
      </c>
      <c r="X75" s="58">
        <f t="shared" si="14"/>
        <v>1.65</v>
      </c>
      <c r="Y75" s="61">
        <f t="shared" si="15"/>
        <v>3.170475</v>
      </c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</row>
    <row r="76" ht="27.0" customHeight="1">
      <c r="A76" s="52">
        <v>58.0</v>
      </c>
      <c r="B76" s="62" t="s">
        <v>10</v>
      </c>
      <c r="C76" s="62">
        <v>105.0</v>
      </c>
      <c r="D76" s="62">
        <v>183.0</v>
      </c>
      <c r="E76" s="62">
        <v>165.0</v>
      </c>
      <c r="F76" s="62">
        <f t="shared" si="5"/>
        <v>0</v>
      </c>
      <c r="G76" s="62">
        <f t="shared" si="6"/>
        <v>53.898075</v>
      </c>
      <c r="H76" s="63">
        <f t="shared" si="7"/>
        <v>53.898075</v>
      </c>
      <c r="I76" s="62">
        <v>1.0</v>
      </c>
      <c r="J76" s="68">
        <f t="shared" si="8"/>
        <v>53.898075</v>
      </c>
      <c r="K76" s="1"/>
      <c r="L76" s="69"/>
      <c r="M76" s="70"/>
      <c r="N76" s="70"/>
      <c r="O76" s="1"/>
      <c r="P76" s="1"/>
      <c r="Q76" s="4">
        <v>17.0</v>
      </c>
      <c r="R76" s="58">
        <f t="shared" si="9"/>
        <v>1.65</v>
      </c>
      <c r="S76" s="52">
        <f t="shared" si="10"/>
        <v>1</v>
      </c>
      <c r="T76" s="52">
        <f t="shared" si="11"/>
        <v>1.65</v>
      </c>
      <c r="U76" s="60">
        <f t="shared" si="12"/>
        <v>53.898075</v>
      </c>
      <c r="V76" s="58">
        <f t="shared" ref="V76:W76" si="74">C76/100</f>
        <v>1.05</v>
      </c>
      <c r="W76" s="58">
        <f t="shared" si="74"/>
        <v>1.83</v>
      </c>
      <c r="X76" s="58">
        <f t="shared" si="14"/>
        <v>1.65</v>
      </c>
      <c r="Y76" s="61">
        <f t="shared" si="15"/>
        <v>3.170475</v>
      </c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</row>
    <row r="77" ht="27.0" customHeight="1">
      <c r="A77" s="52">
        <v>59.0</v>
      </c>
      <c r="B77" s="62" t="s">
        <v>10</v>
      </c>
      <c r="C77" s="62">
        <v>108.0</v>
      </c>
      <c r="D77" s="62">
        <v>183.0</v>
      </c>
      <c r="E77" s="62">
        <v>166.0</v>
      </c>
      <c r="F77" s="62">
        <f t="shared" si="5"/>
        <v>0</v>
      </c>
      <c r="G77" s="62">
        <f t="shared" si="6"/>
        <v>55.774008</v>
      </c>
      <c r="H77" s="63">
        <f t="shared" si="7"/>
        <v>55.774008</v>
      </c>
      <c r="I77" s="62">
        <v>1.0</v>
      </c>
      <c r="J77" s="68">
        <f t="shared" si="8"/>
        <v>55.774008</v>
      </c>
      <c r="K77" s="1"/>
      <c r="L77" s="69"/>
      <c r="M77" s="70"/>
      <c r="N77" s="70"/>
      <c r="O77" s="1"/>
      <c r="P77" s="1"/>
      <c r="Q77" s="4">
        <v>17.0</v>
      </c>
      <c r="R77" s="58">
        <f t="shared" si="9"/>
        <v>1.66</v>
      </c>
      <c r="S77" s="52">
        <f t="shared" si="10"/>
        <v>1</v>
      </c>
      <c r="T77" s="52">
        <f t="shared" si="11"/>
        <v>1.66</v>
      </c>
      <c r="U77" s="60">
        <f t="shared" si="12"/>
        <v>55.774008</v>
      </c>
      <c r="V77" s="58">
        <f t="shared" ref="V77:W77" si="75">C77/100</f>
        <v>1.08</v>
      </c>
      <c r="W77" s="58">
        <f t="shared" si="75"/>
        <v>1.83</v>
      </c>
      <c r="X77" s="58">
        <f t="shared" si="14"/>
        <v>1.66</v>
      </c>
      <c r="Y77" s="61">
        <f t="shared" si="15"/>
        <v>3.280824</v>
      </c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</row>
    <row r="78" ht="27.0" customHeight="1">
      <c r="A78" s="52">
        <v>60.0</v>
      </c>
      <c r="B78" s="62" t="s">
        <v>10</v>
      </c>
      <c r="C78" s="62">
        <v>107.0</v>
      </c>
      <c r="D78" s="62">
        <v>183.0</v>
      </c>
      <c r="E78" s="62">
        <v>165.0</v>
      </c>
      <c r="F78" s="62">
        <f t="shared" si="5"/>
        <v>0</v>
      </c>
      <c r="G78" s="62">
        <f t="shared" si="6"/>
        <v>54.924705</v>
      </c>
      <c r="H78" s="63">
        <f t="shared" si="7"/>
        <v>54.924705</v>
      </c>
      <c r="I78" s="62">
        <v>1.0</v>
      </c>
      <c r="J78" s="68">
        <f t="shared" si="8"/>
        <v>54.924705</v>
      </c>
      <c r="K78" s="1"/>
      <c r="L78" s="69"/>
      <c r="M78" s="70"/>
      <c r="N78" s="70"/>
      <c r="O78" s="1"/>
      <c r="P78" s="1"/>
      <c r="Q78" s="4">
        <v>17.0</v>
      </c>
      <c r="R78" s="58">
        <f t="shared" si="9"/>
        <v>1.65</v>
      </c>
      <c r="S78" s="52">
        <f t="shared" si="10"/>
        <v>1</v>
      </c>
      <c r="T78" s="52">
        <f t="shared" si="11"/>
        <v>1.65</v>
      </c>
      <c r="U78" s="60">
        <f t="shared" si="12"/>
        <v>54.924705</v>
      </c>
      <c r="V78" s="58">
        <f t="shared" ref="V78:W78" si="76">C78/100</f>
        <v>1.07</v>
      </c>
      <c r="W78" s="58">
        <f t="shared" si="76"/>
        <v>1.83</v>
      </c>
      <c r="X78" s="58">
        <f t="shared" si="14"/>
        <v>1.65</v>
      </c>
      <c r="Y78" s="61">
        <f t="shared" si="15"/>
        <v>3.230865</v>
      </c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</row>
    <row r="79" ht="27.0" customHeight="1">
      <c r="A79" s="52">
        <v>61.0</v>
      </c>
      <c r="B79" s="62" t="s">
        <v>10</v>
      </c>
      <c r="C79" s="62">
        <v>99.0</v>
      </c>
      <c r="D79" s="62">
        <v>183.0</v>
      </c>
      <c r="E79" s="62">
        <v>166.0</v>
      </c>
      <c r="F79" s="62">
        <f t="shared" si="5"/>
        <v>0</v>
      </c>
      <c r="G79" s="62">
        <f t="shared" si="6"/>
        <v>51.126174</v>
      </c>
      <c r="H79" s="63">
        <f t="shared" si="7"/>
        <v>51.126174</v>
      </c>
      <c r="I79" s="62">
        <v>1.0</v>
      </c>
      <c r="J79" s="68">
        <f t="shared" si="8"/>
        <v>51.126174</v>
      </c>
      <c r="K79" s="1"/>
      <c r="L79" s="69"/>
      <c r="M79" s="70"/>
      <c r="N79" s="70"/>
      <c r="O79" s="1"/>
      <c r="P79" s="1"/>
      <c r="Q79" s="4">
        <v>17.0</v>
      </c>
      <c r="R79" s="58">
        <f t="shared" si="9"/>
        <v>1.66</v>
      </c>
      <c r="S79" s="52">
        <f t="shared" si="10"/>
        <v>1</v>
      </c>
      <c r="T79" s="52">
        <f t="shared" si="11"/>
        <v>1.66</v>
      </c>
      <c r="U79" s="60">
        <f t="shared" si="12"/>
        <v>51.126174</v>
      </c>
      <c r="V79" s="58">
        <f t="shared" ref="V79:W79" si="77">C79/100</f>
        <v>0.99</v>
      </c>
      <c r="W79" s="58">
        <f t="shared" si="77"/>
        <v>1.83</v>
      </c>
      <c r="X79" s="58">
        <f t="shared" si="14"/>
        <v>1.66</v>
      </c>
      <c r="Y79" s="61">
        <f t="shared" si="15"/>
        <v>3.007422</v>
      </c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</row>
    <row r="80" ht="27.0" customHeight="1">
      <c r="A80" s="26"/>
      <c r="B80" s="44"/>
      <c r="C80" s="44"/>
      <c r="D80" s="44"/>
      <c r="E80" s="44"/>
      <c r="F80" s="44"/>
      <c r="G80" s="44"/>
      <c r="H80" s="50"/>
      <c r="I80" s="26"/>
      <c r="J80" s="72">
        <f>+Q109</f>
        <v>52.8</v>
      </c>
      <c r="K80" s="1"/>
      <c r="L80" s="1"/>
      <c r="M80" s="1"/>
      <c r="N80" s="1"/>
      <c r="O80" s="1"/>
      <c r="P80" s="1"/>
      <c r="Q80" s="73"/>
      <c r="R80" s="58">
        <f t="shared" si="9"/>
        <v>0</v>
      </c>
      <c r="S80" s="52" t="str">
        <f t="shared" si="10"/>
        <v/>
      </c>
      <c r="T80" s="52">
        <f t="shared" si="11"/>
        <v>0</v>
      </c>
      <c r="U80" s="57"/>
      <c r="V80" s="58">
        <f t="shared" ref="V80:W80" si="78">C80/100</f>
        <v>0</v>
      </c>
      <c r="W80" s="58">
        <f t="shared" si="78"/>
        <v>0</v>
      </c>
      <c r="X80" s="58">
        <f t="shared" si="14"/>
        <v>0</v>
      </c>
      <c r="Y80" s="61">
        <f t="shared" si="15"/>
        <v>0</v>
      </c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</row>
    <row r="81" ht="27.0" customHeight="1">
      <c r="A81" s="26"/>
      <c r="B81" s="74"/>
      <c r="C81" s="74"/>
      <c r="D81" s="74"/>
      <c r="E81" s="74"/>
      <c r="F81" s="74"/>
      <c r="G81" s="74"/>
      <c r="H81" s="76"/>
      <c r="I81" s="77">
        <f>SUM(I19:I79)</f>
        <v>103</v>
      </c>
      <c r="J81" s="78">
        <f>SUM(J19:J80)</f>
        <v>9504.70873</v>
      </c>
      <c r="K81" s="79"/>
      <c r="L81" s="79"/>
      <c r="M81" s="79"/>
      <c r="N81" s="79"/>
      <c r="O81" s="79"/>
      <c r="P81" s="79"/>
      <c r="Q81" s="4"/>
      <c r="R81" s="79">
        <f>SUMIFS($S$18:$S$79,$R$18:$R$79,"&gt;=3")</f>
        <v>0</v>
      </c>
      <c r="S81" s="79">
        <f t="shared" ref="S81:T81" si="79">SUM(S15:S79)</f>
        <v>103</v>
      </c>
      <c r="T81" s="79">
        <f t="shared" si="79"/>
        <v>242.99</v>
      </c>
      <c r="U81" s="79"/>
      <c r="V81" s="79"/>
      <c r="W81" s="79"/>
      <c r="X81" s="79"/>
      <c r="Y81" s="81">
        <f>SUM(Y19:Y80)</f>
        <v>497.00691</v>
      </c>
      <c r="Z81" s="79"/>
      <c r="AA81" s="79"/>
      <c r="AB81" s="79"/>
      <c r="AC81" s="79"/>
      <c r="AD81" s="79"/>
      <c r="AE81" s="79"/>
      <c r="AF81" s="79"/>
      <c r="AG81" s="79"/>
      <c r="AH81" s="79"/>
      <c r="AI81" s="79"/>
      <c r="AJ81" s="79"/>
      <c r="AK81" s="79"/>
      <c r="AL81" s="79"/>
      <c r="AM81" s="79"/>
      <c r="AN81" s="79"/>
      <c r="AO81" s="79"/>
      <c r="AP81" s="79"/>
      <c r="AQ81" s="79"/>
      <c r="AR81" s="79"/>
      <c r="AS81" s="79"/>
    </row>
    <row r="82" ht="29.25" customHeight="1">
      <c r="A82" s="1"/>
      <c r="B82" s="1"/>
      <c r="C82" s="1"/>
      <c r="D82" s="1"/>
      <c r="E82" s="1"/>
      <c r="F82" s="1"/>
      <c r="G82" s="1"/>
      <c r="H82" s="3"/>
      <c r="I82" s="1"/>
      <c r="J82" s="1"/>
      <c r="K82" s="1"/>
      <c r="L82" s="1"/>
      <c r="M82" s="1"/>
      <c r="N82" s="1"/>
      <c r="O82" s="1"/>
      <c r="P82" s="1"/>
      <c r="Q82" s="4"/>
      <c r="R82" s="57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</row>
    <row r="83" ht="29.25" customHeight="1">
      <c r="A83" s="1"/>
      <c r="B83" s="1"/>
      <c r="C83" s="1"/>
      <c r="D83" s="1"/>
      <c r="E83" s="1"/>
      <c r="F83" s="1"/>
      <c r="G83" s="1"/>
      <c r="H83" s="3"/>
      <c r="I83" s="1"/>
      <c r="J83" s="1"/>
      <c r="K83" s="1"/>
      <c r="L83" s="1"/>
      <c r="M83" s="1"/>
      <c r="N83" s="1"/>
      <c r="O83" s="1"/>
      <c r="P83" s="1"/>
      <c r="Q83" s="73"/>
      <c r="R83" s="1"/>
      <c r="S83" s="1" t="s">
        <v>30</v>
      </c>
      <c r="T83" s="1" t="s">
        <v>31</v>
      </c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</row>
    <row r="84" ht="29.25" customHeight="1">
      <c r="A84" s="1"/>
      <c r="B84" s="1"/>
      <c r="C84" s="1"/>
      <c r="D84" s="1"/>
      <c r="E84" s="1"/>
      <c r="F84" s="1"/>
      <c r="G84" s="1"/>
      <c r="H84" s="3"/>
      <c r="I84" s="1"/>
      <c r="J84" s="1"/>
      <c r="K84" s="1"/>
      <c r="L84" s="1"/>
      <c r="M84" s="1"/>
      <c r="N84" s="1"/>
      <c r="O84" s="1"/>
      <c r="P84" s="1"/>
      <c r="Q84" s="4"/>
      <c r="R84" s="1" t="s">
        <v>32</v>
      </c>
      <c r="S84" s="146">
        <f>SUMIFS($J$18:$J$79,$R$18:$R$79,"&gt;=3")</f>
        <v>0</v>
      </c>
      <c r="T84" s="147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</row>
    <row r="85" ht="29.25" customHeight="1">
      <c r="A85" s="1" t="s">
        <v>33</v>
      </c>
      <c r="B85" s="1"/>
      <c r="C85" s="1"/>
      <c r="D85" s="1" t="s">
        <v>34</v>
      </c>
      <c r="E85" s="1"/>
      <c r="F85" s="1"/>
      <c r="G85" s="1"/>
      <c r="H85" s="3"/>
      <c r="I85" s="1"/>
      <c r="J85" s="1"/>
      <c r="K85" s="1"/>
      <c r="L85" s="1"/>
      <c r="M85" s="1"/>
      <c r="N85" s="1"/>
      <c r="O85" s="1"/>
      <c r="P85" s="1"/>
      <c r="Q85" s="4"/>
      <c r="R85" s="1" t="s">
        <v>35</v>
      </c>
      <c r="S85" s="84">
        <f>+J81-S84</f>
        <v>9504.70873</v>
      </c>
      <c r="T85" s="147">
        <f>+SUMIFS($T$18:$T$79,$R$18:$R$79,"&gt;=3")</f>
        <v>0</v>
      </c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</row>
    <row r="86" ht="29.25" customHeight="1">
      <c r="A86" s="1"/>
      <c r="B86" s="1"/>
      <c r="C86" s="1"/>
      <c r="D86" s="1"/>
      <c r="E86" s="1"/>
      <c r="F86" s="1"/>
      <c r="G86" s="1"/>
      <c r="H86" s="3"/>
      <c r="I86" s="1"/>
      <c r="J86" s="1"/>
      <c r="K86" s="1"/>
      <c r="L86" s="1"/>
      <c r="M86" s="1"/>
      <c r="N86" s="1"/>
      <c r="O86" s="1"/>
      <c r="P86" s="1"/>
      <c r="Q86" s="73"/>
      <c r="R86" s="1"/>
      <c r="S86" s="85">
        <f>+I81</f>
        <v>103</v>
      </c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</row>
    <row r="87" ht="39.0" customHeight="1">
      <c r="A87" s="44"/>
      <c r="B87" s="26" t="s">
        <v>14</v>
      </c>
      <c r="C87" s="45" t="s">
        <v>36</v>
      </c>
      <c r="D87" s="46"/>
      <c r="E87" s="47"/>
      <c r="F87" s="48"/>
      <c r="G87" s="48"/>
      <c r="H87" s="50" t="s">
        <v>16</v>
      </c>
      <c r="I87" s="26" t="s">
        <v>17</v>
      </c>
      <c r="J87" s="26" t="s">
        <v>18</v>
      </c>
      <c r="K87" s="1"/>
      <c r="L87" s="1"/>
      <c r="M87" s="1"/>
      <c r="N87" s="1"/>
      <c r="O87" s="1"/>
      <c r="P87" s="1"/>
      <c r="Q87" s="4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</row>
    <row r="88" ht="27.0" customHeight="1">
      <c r="A88" s="18">
        <v>1.0</v>
      </c>
      <c r="B88" s="142" t="s">
        <v>64</v>
      </c>
      <c r="C88" s="142">
        <v>79.0</v>
      </c>
      <c r="D88" s="142">
        <v>201.0</v>
      </c>
      <c r="E88" s="142">
        <v>163.0</v>
      </c>
      <c r="F88" s="142">
        <f t="shared" ref="F88:F92" si="80">1-VALUE(IF(RIGHT(B88,1)="%",RIGHT(B88,3),0))</f>
        <v>0.2</v>
      </c>
      <c r="G88" s="142">
        <f t="shared" ref="G88:G92" si="81">+Q88*C88/100*D88/100*E88/100</f>
        <v>49.177263</v>
      </c>
      <c r="H88" s="143">
        <f t="shared" ref="H88:H92" si="82">IF(F88=0,G88,F88*G88)</f>
        <v>9.8354526</v>
      </c>
      <c r="I88" s="142">
        <v>1.0</v>
      </c>
      <c r="J88" s="86">
        <f t="shared" ref="J88:J92" si="83">+H88*I88</f>
        <v>9.8354526</v>
      </c>
      <c r="K88" s="1"/>
      <c r="L88" s="44">
        <f t="shared" ref="L88:L92" si="84">D88*25.4/1000</f>
        <v>5.1054</v>
      </c>
      <c r="M88" s="26">
        <f t="shared" ref="M88:M91" si="85">+I88</f>
        <v>1</v>
      </c>
      <c r="N88" s="26">
        <f t="shared" ref="N88:N91" si="86">M88*L88</f>
        <v>5.1054</v>
      </c>
      <c r="O88" s="1"/>
      <c r="P88" s="1"/>
      <c r="Q88" s="4">
        <v>19.0</v>
      </c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</row>
    <row r="89" ht="27.0" customHeight="1">
      <c r="A89" s="26">
        <v>2.0</v>
      </c>
      <c r="B89" s="65" t="s">
        <v>64</v>
      </c>
      <c r="C89" s="65">
        <v>56.0</v>
      </c>
      <c r="D89" s="65">
        <v>201.0</v>
      </c>
      <c r="E89" s="65">
        <v>205.0</v>
      </c>
      <c r="F89" s="65">
        <f t="shared" si="80"/>
        <v>0.2</v>
      </c>
      <c r="G89" s="65">
        <f t="shared" si="81"/>
        <v>43.84212</v>
      </c>
      <c r="H89" s="64">
        <f t="shared" si="82"/>
        <v>8.768424</v>
      </c>
      <c r="I89" s="65">
        <v>1.0</v>
      </c>
      <c r="J89" s="68">
        <f t="shared" si="83"/>
        <v>8.768424</v>
      </c>
      <c r="K89" s="1"/>
      <c r="L89" s="44">
        <f t="shared" si="84"/>
        <v>5.1054</v>
      </c>
      <c r="M89" s="26">
        <f t="shared" si="85"/>
        <v>1</v>
      </c>
      <c r="N89" s="26">
        <f t="shared" si="86"/>
        <v>5.1054</v>
      </c>
      <c r="O89" s="1"/>
      <c r="P89" s="1"/>
      <c r="Q89" s="4">
        <v>19.0</v>
      </c>
      <c r="R89" s="1"/>
      <c r="S89" s="87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</row>
    <row r="90" ht="27.0" customHeight="1">
      <c r="A90" s="26">
        <v>3.0</v>
      </c>
      <c r="B90" s="65" t="s">
        <v>89</v>
      </c>
      <c r="C90" s="65">
        <v>76.0</v>
      </c>
      <c r="D90" s="65">
        <v>201.0</v>
      </c>
      <c r="E90" s="65">
        <v>168.0</v>
      </c>
      <c r="F90" s="65">
        <f t="shared" si="80"/>
        <v>0.07</v>
      </c>
      <c r="G90" s="65">
        <f t="shared" si="81"/>
        <v>48.760992</v>
      </c>
      <c r="H90" s="64">
        <f t="shared" si="82"/>
        <v>3.41326944</v>
      </c>
      <c r="I90" s="65">
        <v>1.0</v>
      </c>
      <c r="J90" s="68">
        <f t="shared" si="83"/>
        <v>3.41326944</v>
      </c>
      <c r="K90" s="1"/>
      <c r="L90" s="44">
        <f t="shared" si="84"/>
        <v>5.1054</v>
      </c>
      <c r="M90" s="26">
        <f t="shared" si="85"/>
        <v>1</v>
      </c>
      <c r="N90" s="26">
        <f t="shared" si="86"/>
        <v>5.1054</v>
      </c>
      <c r="O90" s="1"/>
      <c r="P90" s="1"/>
      <c r="Q90" s="4">
        <v>19.0</v>
      </c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</row>
    <row r="91" ht="27.0" customHeight="1">
      <c r="A91" s="26">
        <v>4.0</v>
      </c>
      <c r="B91" s="65" t="s">
        <v>25</v>
      </c>
      <c r="C91" s="65">
        <v>84.0</v>
      </c>
      <c r="D91" s="65">
        <v>205.0</v>
      </c>
      <c r="E91" s="65">
        <v>138.0</v>
      </c>
      <c r="F91" s="65">
        <f t="shared" si="80"/>
        <v>0.2</v>
      </c>
      <c r="G91" s="65">
        <f t="shared" si="81"/>
        <v>49.90356</v>
      </c>
      <c r="H91" s="64">
        <f t="shared" si="82"/>
        <v>9.980712</v>
      </c>
      <c r="I91" s="65">
        <v>1.0</v>
      </c>
      <c r="J91" s="68">
        <f t="shared" si="83"/>
        <v>9.980712</v>
      </c>
      <c r="K91" s="1"/>
      <c r="L91" s="44">
        <f t="shared" si="84"/>
        <v>5.207</v>
      </c>
      <c r="M91" s="26">
        <f t="shared" si="85"/>
        <v>1</v>
      </c>
      <c r="N91" s="26">
        <f t="shared" si="86"/>
        <v>5.207</v>
      </c>
      <c r="O91" s="1"/>
      <c r="P91" s="1"/>
      <c r="Q91" s="4">
        <v>21.0</v>
      </c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</row>
    <row r="92" ht="27.0" customHeight="1">
      <c r="A92" s="26">
        <v>5.0</v>
      </c>
      <c r="B92" s="65" t="s">
        <v>26</v>
      </c>
      <c r="C92" s="65">
        <v>80.0</v>
      </c>
      <c r="D92" s="65">
        <v>183.0</v>
      </c>
      <c r="E92" s="65">
        <v>165.0</v>
      </c>
      <c r="F92" s="65">
        <f t="shared" si="80"/>
        <v>0.2</v>
      </c>
      <c r="G92" s="65">
        <f t="shared" si="81"/>
        <v>41.0652</v>
      </c>
      <c r="H92" s="64">
        <f t="shared" si="82"/>
        <v>8.21304</v>
      </c>
      <c r="I92" s="65">
        <v>1.0</v>
      </c>
      <c r="J92" s="68">
        <f t="shared" si="83"/>
        <v>8.21304</v>
      </c>
      <c r="K92" s="1"/>
      <c r="L92" s="1">
        <f t="shared" si="84"/>
        <v>4.6482</v>
      </c>
      <c r="M92" s="120"/>
      <c r="N92" s="120"/>
      <c r="O92" s="1"/>
      <c r="P92" s="1"/>
      <c r="Q92" s="4">
        <v>17.0</v>
      </c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</row>
    <row r="93" ht="24.75" customHeight="1">
      <c r="A93" s="26"/>
      <c r="B93" s="69"/>
      <c r="C93" s="69"/>
      <c r="D93" s="69"/>
      <c r="E93" s="69"/>
      <c r="F93" s="69"/>
      <c r="G93" s="69"/>
      <c r="H93" s="89" t="s">
        <v>37</v>
      </c>
      <c r="I93" s="69"/>
      <c r="J93" s="90">
        <f>SUM(J88:J92)</f>
        <v>40.21089804</v>
      </c>
      <c r="K93" s="1"/>
      <c r="L93" s="1"/>
      <c r="M93" s="1"/>
      <c r="N93" s="1"/>
      <c r="O93" s="1"/>
      <c r="P93" s="1"/>
      <c r="Q93" s="4"/>
      <c r="R93" s="9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</row>
    <row r="94" ht="18.75" customHeight="1">
      <c r="A94" s="42"/>
      <c r="B94" s="7"/>
      <c r="C94" s="7"/>
      <c r="D94" s="7"/>
      <c r="E94" s="7"/>
      <c r="F94" s="7"/>
      <c r="G94" s="7"/>
      <c r="H94" s="9"/>
      <c r="I94" s="7"/>
      <c r="J94" s="43"/>
      <c r="K94" s="1"/>
      <c r="L94" s="1"/>
      <c r="M94" s="1"/>
      <c r="N94" s="1"/>
      <c r="O94" s="1"/>
      <c r="P94" s="1"/>
      <c r="Q94" s="4"/>
      <c r="R94" s="9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</row>
    <row r="95" ht="18.75" customHeight="1">
      <c r="A95" s="1"/>
      <c r="B95" s="1"/>
      <c r="C95" s="1"/>
      <c r="D95" s="1"/>
      <c r="E95" s="1"/>
      <c r="F95" s="1"/>
      <c r="G95" s="1"/>
      <c r="H95" s="3"/>
      <c r="I95" s="1"/>
      <c r="J95" s="1"/>
      <c r="K95" s="1"/>
      <c r="L95" s="1"/>
      <c r="M95" s="1"/>
      <c r="N95" s="1"/>
      <c r="O95" s="1"/>
      <c r="P95" s="1"/>
      <c r="Q95" s="4"/>
      <c r="R95" s="9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</row>
    <row r="96" ht="18.75" customHeight="1">
      <c r="A96" s="1"/>
      <c r="B96" s="1"/>
      <c r="C96" s="1"/>
      <c r="D96" s="1"/>
      <c r="E96" s="1"/>
      <c r="F96" s="1"/>
      <c r="G96" s="1"/>
      <c r="H96" s="3"/>
      <c r="I96" s="1"/>
      <c r="J96" s="1"/>
      <c r="K96" s="1"/>
      <c r="L96" s="1"/>
      <c r="M96" s="1"/>
      <c r="N96" s="1"/>
      <c r="O96" s="1"/>
      <c r="P96" s="1"/>
      <c r="Q96" s="4"/>
      <c r="R96" s="9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</row>
    <row r="97" ht="18.75" customHeight="1">
      <c r="A97" s="1" t="s">
        <v>38</v>
      </c>
      <c r="B97" s="1"/>
      <c r="C97" s="1"/>
      <c r="D97" s="1"/>
      <c r="E97" s="1"/>
      <c r="F97" s="1"/>
      <c r="G97" s="1"/>
      <c r="H97" s="3"/>
      <c r="I97" s="1"/>
      <c r="J97" s="1"/>
      <c r="K97" s="1"/>
      <c r="L97" s="1"/>
      <c r="M97" s="1"/>
      <c r="N97" s="1"/>
      <c r="O97" s="1"/>
      <c r="P97" s="1"/>
      <c r="Q97" s="4"/>
      <c r="R97" s="9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</row>
    <row r="98" ht="18.75" customHeight="1">
      <c r="A98" s="1"/>
      <c r="B98" s="1"/>
      <c r="C98" s="1"/>
      <c r="D98" s="1"/>
      <c r="E98" s="1"/>
      <c r="F98" s="1"/>
      <c r="G98" s="1"/>
      <c r="H98" s="3"/>
      <c r="I98" s="1"/>
      <c r="J98" s="1"/>
      <c r="K98" s="1"/>
      <c r="L98" s="1"/>
      <c r="M98" s="1"/>
      <c r="N98" s="1"/>
      <c r="O98" s="1"/>
      <c r="P98" s="1"/>
      <c r="Q98" s="4"/>
      <c r="R98" s="9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</row>
    <row r="99" ht="42.0" customHeight="1">
      <c r="A99" s="44"/>
      <c r="B99" s="26" t="s">
        <v>14</v>
      </c>
      <c r="C99" s="45" t="s">
        <v>39</v>
      </c>
      <c r="D99" s="46"/>
      <c r="E99" s="47"/>
      <c r="F99" s="92"/>
      <c r="G99" s="92"/>
      <c r="H99" s="50" t="s">
        <v>16</v>
      </c>
      <c r="I99" s="94" t="s">
        <v>17</v>
      </c>
      <c r="J99" s="26" t="s">
        <v>18</v>
      </c>
      <c r="K99" s="1"/>
      <c r="L99" s="1"/>
      <c r="M99" s="1"/>
      <c r="N99" s="1"/>
      <c r="O99" s="1"/>
      <c r="P99" s="1"/>
      <c r="Q99" s="4"/>
      <c r="R99" s="9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</row>
    <row r="100" ht="24.75" customHeight="1">
      <c r="A100" s="26">
        <v>1.0</v>
      </c>
      <c r="B100" s="53" t="s">
        <v>61</v>
      </c>
      <c r="C100" s="52"/>
      <c r="D100" s="52"/>
      <c r="E100" s="52"/>
      <c r="F100" s="52"/>
      <c r="G100" s="52"/>
      <c r="H100" s="145">
        <v>27.0</v>
      </c>
      <c r="I100" s="52">
        <v>1.0</v>
      </c>
      <c r="J100" s="68">
        <f t="shared" ref="J100:J107" si="87">+I100*H100</f>
        <v>27</v>
      </c>
      <c r="K100" s="44"/>
      <c r="L100" s="44"/>
      <c r="M100" s="44"/>
      <c r="N100" s="44"/>
      <c r="O100" s="44"/>
      <c r="P100" s="44"/>
      <c r="Q100" s="97"/>
      <c r="R100" s="9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</row>
    <row r="101" ht="24.75" customHeight="1">
      <c r="A101" s="26">
        <v>2.0</v>
      </c>
      <c r="B101" s="62" t="s">
        <v>61</v>
      </c>
      <c r="C101" s="52"/>
      <c r="D101" s="52"/>
      <c r="E101" s="52"/>
      <c r="F101" s="52"/>
      <c r="G101" s="52"/>
      <c r="H101" s="145">
        <v>10.0</v>
      </c>
      <c r="I101" s="52">
        <v>1.0</v>
      </c>
      <c r="J101" s="68">
        <f t="shared" si="87"/>
        <v>10</v>
      </c>
      <c r="K101" s="44"/>
      <c r="L101" s="44"/>
      <c r="M101" s="44"/>
      <c r="N101" s="44"/>
      <c r="O101" s="44"/>
      <c r="P101" s="44"/>
      <c r="Q101" s="97"/>
      <c r="R101" s="9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</row>
    <row r="102" ht="24.75" customHeight="1">
      <c r="A102" s="26">
        <v>3.0</v>
      </c>
      <c r="B102" s="53" t="s">
        <v>61</v>
      </c>
      <c r="C102" s="52"/>
      <c r="D102" s="52"/>
      <c r="E102" s="52"/>
      <c r="F102" s="52"/>
      <c r="G102" s="52"/>
      <c r="H102" s="145">
        <v>15.0</v>
      </c>
      <c r="I102" s="52">
        <v>1.0</v>
      </c>
      <c r="J102" s="68">
        <f t="shared" si="87"/>
        <v>15</v>
      </c>
      <c r="K102" s="44"/>
      <c r="L102" s="44"/>
      <c r="M102" s="44"/>
      <c r="N102" s="44"/>
      <c r="O102" s="44"/>
      <c r="P102" s="44"/>
      <c r="Q102" s="97"/>
      <c r="R102" s="9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</row>
    <row r="103" ht="24.75" customHeight="1">
      <c r="A103" s="26">
        <v>4.0</v>
      </c>
      <c r="B103" s="62" t="s">
        <v>61</v>
      </c>
      <c r="C103" s="52"/>
      <c r="D103" s="52"/>
      <c r="E103" s="52"/>
      <c r="F103" s="52"/>
      <c r="G103" s="52"/>
      <c r="H103" s="145">
        <v>10.0</v>
      </c>
      <c r="I103" s="52">
        <v>1.0</v>
      </c>
      <c r="J103" s="68">
        <f t="shared" si="87"/>
        <v>10</v>
      </c>
      <c r="K103" s="44"/>
      <c r="L103" s="44"/>
      <c r="M103" s="44"/>
      <c r="N103" s="44"/>
      <c r="O103" s="44"/>
      <c r="P103" s="44"/>
      <c r="Q103" s="97"/>
      <c r="R103" s="9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</row>
    <row r="104" ht="24.75" customHeight="1">
      <c r="A104" s="26">
        <v>5.0</v>
      </c>
      <c r="B104" s="53" t="s">
        <v>40</v>
      </c>
      <c r="C104" s="52"/>
      <c r="D104" s="52"/>
      <c r="E104" s="52"/>
      <c r="F104" s="52"/>
      <c r="G104" s="52"/>
      <c r="H104" s="145">
        <v>23.0</v>
      </c>
      <c r="I104" s="52">
        <v>1.0</v>
      </c>
      <c r="J104" s="68">
        <f t="shared" si="87"/>
        <v>23</v>
      </c>
      <c r="K104" s="44"/>
      <c r="L104" s="44"/>
      <c r="M104" s="44"/>
      <c r="N104" s="44"/>
      <c r="O104" s="44"/>
      <c r="P104" s="44"/>
      <c r="Q104" s="97"/>
      <c r="R104" s="9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</row>
    <row r="105" ht="24.75" customHeight="1">
      <c r="A105" s="26">
        <v>6.0</v>
      </c>
      <c r="B105" s="62" t="s">
        <v>40</v>
      </c>
      <c r="C105" s="52"/>
      <c r="D105" s="52"/>
      <c r="E105" s="52"/>
      <c r="F105" s="52"/>
      <c r="G105" s="52"/>
      <c r="H105" s="145">
        <v>10.0</v>
      </c>
      <c r="I105" s="52">
        <v>1.0</v>
      </c>
      <c r="J105" s="68">
        <f t="shared" si="87"/>
        <v>10</v>
      </c>
      <c r="K105" s="44"/>
      <c r="L105" s="44"/>
      <c r="M105" s="44"/>
      <c r="N105" s="44"/>
      <c r="O105" s="44"/>
      <c r="P105" s="44"/>
      <c r="Q105" s="97"/>
      <c r="R105" s="9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</row>
    <row r="106" ht="24.75" customHeight="1">
      <c r="A106" s="26">
        <v>7.0</v>
      </c>
      <c r="B106" s="53" t="s">
        <v>10</v>
      </c>
      <c r="C106" s="52"/>
      <c r="D106" s="52"/>
      <c r="E106" s="52"/>
      <c r="F106" s="52"/>
      <c r="G106" s="52"/>
      <c r="H106" s="145">
        <v>27.0</v>
      </c>
      <c r="I106" s="52">
        <v>1.0</v>
      </c>
      <c r="J106" s="68">
        <f t="shared" si="87"/>
        <v>27</v>
      </c>
      <c r="K106" s="44"/>
      <c r="L106" s="44"/>
      <c r="M106" s="44"/>
      <c r="N106" s="44"/>
      <c r="O106" s="44"/>
      <c r="P106" s="44"/>
      <c r="Q106" s="97"/>
      <c r="R106" s="9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</row>
    <row r="107" ht="24.75" customHeight="1">
      <c r="A107" s="26">
        <v>8.0</v>
      </c>
      <c r="B107" s="62" t="s">
        <v>10</v>
      </c>
      <c r="C107" s="52"/>
      <c r="D107" s="52"/>
      <c r="E107" s="52"/>
      <c r="F107" s="52"/>
      <c r="G107" s="52"/>
      <c r="H107" s="145">
        <v>10.0</v>
      </c>
      <c r="I107" s="52">
        <v>1.0</v>
      </c>
      <c r="J107" s="68">
        <f t="shared" si="87"/>
        <v>10</v>
      </c>
      <c r="K107" s="44"/>
      <c r="L107" s="44"/>
      <c r="M107" s="44"/>
      <c r="N107" s="44"/>
      <c r="O107" s="44"/>
      <c r="P107" s="44"/>
      <c r="Q107" s="97"/>
      <c r="R107" s="9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</row>
    <row r="108" ht="18.75" customHeight="1">
      <c r="A108" s="1"/>
      <c r="B108" s="1"/>
      <c r="C108" s="1"/>
      <c r="D108" s="1"/>
      <c r="E108" s="1"/>
      <c r="F108" s="1"/>
      <c r="G108" s="1"/>
      <c r="H108" s="3" t="s">
        <v>37</v>
      </c>
      <c r="I108" s="1"/>
      <c r="J108" s="98">
        <f>SUM(J100:J107)</f>
        <v>132</v>
      </c>
      <c r="K108" s="99"/>
      <c r="L108" s="99"/>
      <c r="M108" s="99"/>
      <c r="N108" s="99"/>
      <c r="O108" s="99"/>
      <c r="P108" s="99"/>
      <c r="Q108" s="100"/>
      <c r="R108" s="9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</row>
    <row r="109" ht="18.75" customHeight="1">
      <c r="A109" s="7"/>
      <c r="B109" s="7"/>
      <c r="C109" s="7"/>
      <c r="D109" s="7"/>
      <c r="E109" s="7"/>
      <c r="F109" s="7"/>
      <c r="G109" s="7"/>
      <c r="H109" s="9"/>
      <c r="I109" s="41"/>
      <c r="J109" s="74">
        <f>+J108*60%</f>
        <v>79.2</v>
      </c>
      <c r="K109" s="74"/>
      <c r="L109" s="74"/>
      <c r="M109" s="74"/>
      <c r="N109" s="74"/>
      <c r="O109" s="74"/>
      <c r="P109" s="74"/>
      <c r="Q109" s="77">
        <f>+J108*40%</f>
        <v>52.8</v>
      </c>
      <c r="R109" s="9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</row>
    <row r="110" ht="18.75" customHeight="1">
      <c r="A110" s="1"/>
      <c r="B110" s="1"/>
      <c r="C110" s="1"/>
      <c r="D110" s="1"/>
      <c r="E110" s="1"/>
      <c r="F110" s="1"/>
      <c r="G110" s="1"/>
      <c r="H110" s="3"/>
      <c r="I110" s="1"/>
      <c r="J110" s="1"/>
      <c r="K110" s="1"/>
      <c r="L110" s="1"/>
      <c r="M110" s="1"/>
      <c r="N110" s="1"/>
      <c r="O110" s="1"/>
      <c r="P110" s="1"/>
      <c r="Q110" s="4"/>
      <c r="R110" s="9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</row>
    <row r="111" ht="18.75" customHeight="1">
      <c r="A111" s="1"/>
      <c r="B111" s="1"/>
      <c r="C111" s="1"/>
      <c r="D111" s="1"/>
      <c r="E111" s="1"/>
      <c r="F111" s="1"/>
      <c r="G111" s="1"/>
      <c r="H111" s="3"/>
      <c r="I111" s="1"/>
      <c r="J111" s="1"/>
      <c r="K111" s="1"/>
      <c r="L111" s="1"/>
      <c r="M111" s="1"/>
      <c r="N111" s="1"/>
      <c r="O111" s="1"/>
      <c r="P111" s="1"/>
      <c r="Q111" s="4"/>
      <c r="R111" s="9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</row>
    <row r="112" ht="19.5" customHeight="1">
      <c r="A112" s="101" t="s">
        <v>42</v>
      </c>
      <c r="B112" s="1"/>
      <c r="C112" s="1"/>
      <c r="D112" s="1"/>
      <c r="E112" s="1"/>
      <c r="F112" s="1"/>
      <c r="G112" s="1"/>
      <c r="H112" s="3"/>
      <c r="I112" s="1"/>
      <c r="J112" s="1"/>
      <c r="K112" s="1"/>
      <c r="L112" s="1"/>
      <c r="M112" s="1"/>
      <c r="N112" s="1"/>
      <c r="O112" s="1"/>
      <c r="P112" s="1"/>
      <c r="Q112" s="4"/>
      <c r="R112" s="9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</row>
    <row r="113" ht="57.0" customHeight="1">
      <c r="A113" s="102"/>
      <c r="B113" s="103" t="s">
        <v>43</v>
      </c>
      <c r="C113" s="103" t="s">
        <v>44</v>
      </c>
      <c r="D113" s="103" t="s">
        <v>45</v>
      </c>
      <c r="E113" s="103" t="s">
        <v>46</v>
      </c>
      <c r="F113" s="103"/>
      <c r="G113" s="103"/>
      <c r="H113" s="105" t="s">
        <v>47</v>
      </c>
      <c r="I113" s="106" t="s">
        <v>48</v>
      </c>
      <c r="J113" s="1"/>
      <c r="K113" s="1"/>
      <c r="L113" s="1"/>
      <c r="M113" s="1"/>
      <c r="N113" s="1"/>
      <c r="O113" s="1"/>
      <c r="P113" s="1"/>
      <c r="Q113" s="4"/>
      <c r="R113" s="9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</row>
    <row r="114" ht="18.75" customHeight="1">
      <c r="A114" s="107" t="s">
        <v>30</v>
      </c>
      <c r="B114" s="108">
        <f>+E12</f>
        <v>10588.93</v>
      </c>
      <c r="C114" s="109">
        <f>+J81</f>
        <v>9504.70873</v>
      </c>
      <c r="D114" s="109">
        <f>+J93</f>
        <v>40.21089804</v>
      </c>
      <c r="E114" s="110">
        <f>J109</f>
        <v>79.2</v>
      </c>
      <c r="F114" s="110"/>
      <c r="G114" s="110"/>
      <c r="H114" s="112">
        <f>+I12</f>
        <v>937.576743</v>
      </c>
      <c r="I114" s="113">
        <f>+B114-C114-D114-E114-H114</f>
        <v>27.233629</v>
      </c>
      <c r="J114" s="1"/>
      <c r="K114" s="1"/>
      <c r="L114" s="1"/>
      <c r="M114" s="1"/>
      <c r="N114" s="1"/>
      <c r="O114" s="1"/>
      <c r="P114" s="1"/>
      <c r="Q114" s="4"/>
      <c r="R114" s="9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</row>
    <row r="115" ht="19.5" customHeight="1">
      <c r="A115" s="114" t="s">
        <v>49</v>
      </c>
      <c r="B115" s="115"/>
      <c r="C115" s="116">
        <f>+C114/B114</f>
        <v>0.8976080425</v>
      </c>
      <c r="D115" s="116">
        <f>+D114/B114</f>
        <v>0.003797446771</v>
      </c>
      <c r="E115" s="116">
        <f>+E114/B114</f>
        <v>0.007479509261</v>
      </c>
      <c r="F115" s="116"/>
      <c r="G115" s="116"/>
      <c r="H115" s="118">
        <f>+H114/B114</f>
        <v>0.08854310521</v>
      </c>
      <c r="I115" s="119">
        <f>+I114/B114</f>
        <v>0.002571896216</v>
      </c>
      <c r="J115" s="1"/>
      <c r="K115" s="1"/>
      <c r="L115" s="1"/>
      <c r="M115" s="1"/>
      <c r="N115" s="1"/>
      <c r="O115" s="1"/>
      <c r="P115" s="1"/>
      <c r="Q115" s="4"/>
      <c r="R115" s="9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</row>
    <row r="116" ht="19.5" customHeight="1">
      <c r="A116" s="30"/>
      <c r="B116" s="120"/>
      <c r="C116" s="121"/>
      <c r="D116" s="121"/>
      <c r="E116" s="121"/>
      <c r="F116" s="121"/>
      <c r="G116" s="121"/>
      <c r="H116" s="123"/>
      <c r="I116" s="124"/>
      <c r="J116" s="1"/>
      <c r="K116" s="1"/>
      <c r="L116" s="1"/>
      <c r="M116" s="1"/>
      <c r="N116" s="1"/>
      <c r="O116" s="1"/>
      <c r="P116" s="1"/>
      <c r="Q116" s="4"/>
      <c r="R116" s="9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</row>
    <row r="117" ht="18.75" customHeight="1">
      <c r="A117" s="125"/>
      <c r="B117" s="126"/>
      <c r="C117" s="126"/>
      <c r="D117" s="126" t="s">
        <v>50</v>
      </c>
      <c r="E117" s="126" t="s">
        <v>30</v>
      </c>
      <c r="F117" s="126"/>
      <c r="G117" s="126"/>
      <c r="H117" s="128">
        <f>+D114+E114+H114+I114</f>
        <v>1084.22127</v>
      </c>
      <c r="I117" s="129"/>
      <c r="J117" s="1"/>
      <c r="K117" s="1"/>
      <c r="L117" s="1"/>
      <c r="M117" s="1"/>
      <c r="N117" s="1"/>
      <c r="O117" s="1"/>
      <c r="P117" s="1"/>
      <c r="Q117" s="4"/>
      <c r="R117" s="3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</row>
    <row r="118" ht="18.75" customHeight="1">
      <c r="A118" s="130"/>
      <c r="B118" s="1"/>
      <c r="C118" s="1"/>
      <c r="D118" s="1"/>
      <c r="E118" s="1" t="s">
        <v>49</v>
      </c>
      <c r="F118" s="1"/>
      <c r="G118" s="1"/>
      <c r="H118" s="123">
        <f>+H117/B114</f>
        <v>0.1023919575</v>
      </c>
      <c r="I118" s="131"/>
      <c r="J118" s="1"/>
      <c r="K118" s="1"/>
      <c r="L118" s="1"/>
      <c r="M118" s="1"/>
      <c r="N118" s="1"/>
      <c r="O118" s="1"/>
      <c r="P118" s="1"/>
      <c r="Q118" s="4"/>
      <c r="R118" s="3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</row>
    <row r="119" ht="18.75" customHeight="1">
      <c r="A119" s="130"/>
      <c r="B119" s="1"/>
      <c r="C119" s="1" t="s">
        <v>51</v>
      </c>
      <c r="D119" s="1"/>
      <c r="E119" s="1"/>
      <c r="F119" s="1"/>
      <c r="G119" s="1"/>
      <c r="H119" s="3"/>
      <c r="I119" s="131"/>
      <c r="J119" s="1"/>
      <c r="K119" s="1"/>
      <c r="L119" s="1"/>
      <c r="M119" s="1"/>
      <c r="N119" s="1"/>
      <c r="O119" s="1"/>
      <c r="P119" s="1"/>
      <c r="Q119" s="4"/>
      <c r="R119" s="3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</row>
    <row r="120" ht="18.75" customHeight="1">
      <c r="A120" s="130"/>
      <c r="B120" s="1"/>
      <c r="C120" s="1"/>
      <c r="D120" s="1" t="s">
        <v>52</v>
      </c>
      <c r="E120" s="1"/>
      <c r="F120" s="1"/>
      <c r="G120" s="1"/>
      <c r="H120" s="3">
        <f>+H119*(H117-H114)</f>
        <v>0</v>
      </c>
      <c r="I120" s="131"/>
      <c r="J120" s="1"/>
      <c r="K120" s="1"/>
      <c r="L120" s="1"/>
      <c r="M120" s="1"/>
      <c r="N120" s="1"/>
      <c r="O120" s="1"/>
      <c r="P120" s="1"/>
      <c r="Q120" s="4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</row>
    <row r="121" ht="19.5" customHeight="1">
      <c r="A121" s="132"/>
      <c r="B121" s="133"/>
      <c r="C121" s="133"/>
      <c r="D121" s="133"/>
      <c r="E121" s="133"/>
      <c r="F121" s="133"/>
      <c r="G121" s="133"/>
      <c r="H121" s="135"/>
      <c r="I121" s="136"/>
      <c r="J121" s="1"/>
      <c r="K121" s="1"/>
      <c r="L121" s="1"/>
      <c r="M121" s="1"/>
      <c r="N121" s="1"/>
      <c r="O121" s="1"/>
      <c r="P121" s="1"/>
      <c r="Q121" s="4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</row>
    <row r="122" ht="18.75" customHeight="1">
      <c r="A122" s="1"/>
      <c r="B122" s="1"/>
      <c r="C122" s="1"/>
      <c r="D122" s="1"/>
      <c r="E122" s="1"/>
      <c r="F122" s="1"/>
      <c r="G122" s="1"/>
      <c r="H122" s="3"/>
      <c r="I122" s="1"/>
      <c r="J122" s="1"/>
      <c r="K122" s="1"/>
      <c r="L122" s="1"/>
      <c r="M122" s="1"/>
      <c r="N122" s="1"/>
      <c r="O122" s="1"/>
      <c r="P122" s="1"/>
      <c r="Q122" s="4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</row>
    <row r="123" ht="18.75" customHeight="1">
      <c r="A123" s="1"/>
      <c r="B123" s="1"/>
      <c r="C123" s="1"/>
      <c r="D123" s="1"/>
      <c r="E123" s="1"/>
      <c r="F123" s="1"/>
      <c r="G123" s="1"/>
      <c r="H123" s="3"/>
      <c r="I123" s="1"/>
      <c r="J123" s="1"/>
      <c r="K123" s="1"/>
      <c r="L123" s="1"/>
      <c r="M123" s="1"/>
      <c r="N123" s="1"/>
      <c r="O123" s="1"/>
      <c r="P123" s="1"/>
      <c r="Q123" s="4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</row>
    <row r="124" ht="18.75" customHeight="1">
      <c r="A124" s="1"/>
      <c r="B124" s="1"/>
      <c r="C124" s="1"/>
      <c r="D124" s="1"/>
      <c r="E124" s="1"/>
      <c r="F124" s="1"/>
      <c r="G124" s="1"/>
      <c r="H124" s="3"/>
      <c r="I124" s="1"/>
      <c r="J124" s="1"/>
      <c r="K124" s="1"/>
      <c r="L124" s="1"/>
      <c r="M124" s="1"/>
      <c r="N124" s="1"/>
      <c r="O124" s="1"/>
      <c r="P124" s="1"/>
      <c r="Q124" s="4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</row>
    <row r="125" ht="18.0" customHeight="1">
      <c r="A125" s="137"/>
      <c r="B125" s="137"/>
      <c r="C125" s="137"/>
      <c r="D125" s="137"/>
      <c r="E125" s="137"/>
      <c r="F125" s="137"/>
      <c r="G125" s="137"/>
      <c r="H125" s="139"/>
      <c r="I125" s="137"/>
      <c r="J125" s="137"/>
      <c r="K125" s="137"/>
      <c r="L125" s="137"/>
      <c r="M125" s="137"/>
      <c r="N125" s="137"/>
      <c r="O125" s="137"/>
      <c r="P125" s="137"/>
      <c r="Q125" s="140"/>
      <c r="R125" s="137"/>
      <c r="S125" s="137"/>
      <c r="T125" s="137"/>
      <c r="U125" s="137"/>
      <c r="V125" s="137"/>
      <c r="W125" s="137"/>
      <c r="X125" s="137"/>
      <c r="Y125" s="137"/>
      <c r="Z125" s="137"/>
      <c r="AA125" s="137"/>
      <c r="AB125" s="137"/>
      <c r="AC125" s="137"/>
      <c r="AD125" s="137"/>
      <c r="AE125" s="137"/>
      <c r="AF125" s="137"/>
      <c r="AG125" s="137"/>
      <c r="AH125" s="137"/>
      <c r="AI125" s="137"/>
      <c r="AJ125" s="137"/>
      <c r="AK125" s="137"/>
      <c r="AL125" s="137"/>
      <c r="AM125" s="137"/>
      <c r="AN125" s="137"/>
      <c r="AO125" s="137"/>
      <c r="AP125" s="137"/>
      <c r="AQ125" s="137"/>
      <c r="AR125" s="137"/>
      <c r="AS125" s="137"/>
    </row>
    <row r="126" ht="18.0" customHeight="1">
      <c r="A126" s="137"/>
      <c r="B126" s="137"/>
      <c r="C126" s="137"/>
      <c r="D126" s="137"/>
      <c r="E126" s="137"/>
      <c r="F126" s="137"/>
      <c r="G126" s="137"/>
      <c r="H126" s="139"/>
      <c r="I126" s="137"/>
      <c r="J126" s="137"/>
      <c r="K126" s="137"/>
      <c r="L126" s="137"/>
      <c r="M126" s="137"/>
      <c r="N126" s="137"/>
      <c r="O126" s="137"/>
      <c r="P126" s="137"/>
      <c r="Q126" s="140"/>
      <c r="R126" s="137"/>
      <c r="S126" s="137"/>
      <c r="T126" s="137"/>
      <c r="U126" s="137"/>
      <c r="V126" s="137"/>
      <c r="W126" s="137"/>
      <c r="X126" s="137"/>
      <c r="Y126" s="137"/>
      <c r="Z126" s="137"/>
      <c r="AA126" s="137"/>
      <c r="AB126" s="137"/>
      <c r="AC126" s="137"/>
      <c r="AD126" s="137"/>
      <c r="AE126" s="137"/>
      <c r="AF126" s="137"/>
      <c r="AG126" s="137"/>
      <c r="AH126" s="137"/>
      <c r="AI126" s="137"/>
      <c r="AJ126" s="137"/>
      <c r="AK126" s="137"/>
      <c r="AL126" s="137"/>
      <c r="AM126" s="137"/>
      <c r="AN126" s="137"/>
      <c r="AO126" s="137"/>
      <c r="AP126" s="137"/>
      <c r="AQ126" s="137"/>
      <c r="AR126" s="137"/>
      <c r="AS126" s="137"/>
    </row>
    <row r="127" ht="18.0" customHeight="1">
      <c r="A127" s="137"/>
      <c r="B127" s="137"/>
      <c r="C127" s="137"/>
      <c r="D127" s="137"/>
      <c r="E127" s="137"/>
      <c r="F127" s="137"/>
      <c r="G127" s="137"/>
      <c r="H127" s="139"/>
      <c r="I127" s="137"/>
      <c r="J127" s="137"/>
      <c r="K127" s="137"/>
      <c r="L127" s="137"/>
      <c r="M127" s="137"/>
      <c r="N127" s="137"/>
      <c r="O127" s="137"/>
      <c r="P127" s="137"/>
      <c r="Q127" s="140"/>
      <c r="R127" s="137"/>
      <c r="S127" s="137"/>
      <c r="T127" s="137"/>
      <c r="U127" s="137"/>
      <c r="V127" s="137"/>
      <c r="W127" s="137"/>
      <c r="X127" s="137"/>
      <c r="Y127" s="137"/>
      <c r="Z127" s="137"/>
      <c r="AA127" s="137"/>
      <c r="AB127" s="137"/>
      <c r="AC127" s="137"/>
      <c r="AD127" s="137"/>
      <c r="AE127" s="137"/>
      <c r="AF127" s="137"/>
      <c r="AG127" s="137"/>
      <c r="AH127" s="137"/>
      <c r="AI127" s="137"/>
      <c r="AJ127" s="137"/>
      <c r="AK127" s="137"/>
      <c r="AL127" s="137"/>
      <c r="AM127" s="137"/>
      <c r="AN127" s="137"/>
      <c r="AO127" s="137"/>
      <c r="AP127" s="137"/>
      <c r="AQ127" s="137"/>
      <c r="AR127" s="137"/>
      <c r="AS127" s="137"/>
    </row>
    <row r="128" ht="18.0" customHeight="1">
      <c r="A128" s="137"/>
      <c r="B128" s="137"/>
      <c r="C128" s="137"/>
      <c r="D128" s="137"/>
      <c r="E128" s="137"/>
      <c r="F128" s="137"/>
      <c r="G128" s="137"/>
      <c r="H128" s="139"/>
      <c r="I128" s="137"/>
      <c r="J128" s="137"/>
      <c r="K128" s="137"/>
      <c r="L128" s="137"/>
      <c r="M128" s="137"/>
      <c r="N128" s="137"/>
      <c r="O128" s="137"/>
      <c r="P128" s="137"/>
      <c r="Q128" s="140"/>
      <c r="R128" s="137"/>
      <c r="S128" s="137"/>
      <c r="T128" s="137"/>
      <c r="U128" s="137"/>
      <c r="V128" s="137"/>
      <c r="W128" s="137"/>
      <c r="X128" s="137"/>
      <c r="Y128" s="137"/>
      <c r="Z128" s="137"/>
      <c r="AA128" s="137"/>
      <c r="AB128" s="137"/>
      <c r="AC128" s="137"/>
      <c r="AD128" s="137"/>
      <c r="AE128" s="137"/>
      <c r="AF128" s="137"/>
      <c r="AG128" s="137"/>
      <c r="AH128" s="137"/>
      <c r="AI128" s="137"/>
      <c r="AJ128" s="137"/>
      <c r="AK128" s="137"/>
      <c r="AL128" s="137"/>
      <c r="AM128" s="137"/>
      <c r="AN128" s="137"/>
      <c r="AO128" s="137"/>
      <c r="AP128" s="137"/>
      <c r="AQ128" s="137"/>
      <c r="AR128" s="137"/>
      <c r="AS128" s="137"/>
    </row>
    <row r="129" ht="18.0" customHeight="1">
      <c r="A129" s="137"/>
      <c r="B129" s="137"/>
      <c r="C129" s="137"/>
      <c r="D129" s="137"/>
      <c r="E129" s="137"/>
      <c r="F129" s="137"/>
      <c r="G129" s="137"/>
      <c r="H129" s="139"/>
      <c r="I129" s="137"/>
      <c r="J129" s="137"/>
      <c r="K129" s="137"/>
      <c r="L129" s="137"/>
      <c r="M129" s="137"/>
      <c r="N129" s="137"/>
      <c r="O129" s="137"/>
      <c r="P129" s="137"/>
      <c r="Q129" s="140"/>
      <c r="R129" s="137"/>
      <c r="S129" s="137"/>
      <c r="T129" s="137"/>
      <c r="U129" s="137"/>
      <c r="V129" s="137"/>
      <c r="W129" s="137"/>
      <c r="X129" s="137"/>
      <c r="Y129" s="137"/>
      <c r="Z129" s="137"/>
      <c r="AA129" s="137"/>
      <c r="AB129" s="137"/>
      <c r="AC129" s="137"/>
      <c r="AD129" s="137"/>
      <c r="AE129" s="137"/>
      <c r="AF129" s="137"/>
      <c r="AG129" s="137"/>
      <c r="AH129" s="137"/>
      <c r="AI129" s="137"/>
      <c r="AJ129" s="137"/>
      <c r="AK129" s="137"/>
      <c r="AL129" s="137"/>
      <c r="AM129" s="137"/>
      <c r="AN129" s="137"/>
      <c r="AO129" s="137"/>
      <c r="AP129" s="137"/>
      <c r="AQ129" s="137"/>
      <c r="AR129" s="137"/>
      <c r="AS129" s="137"/>
    </row>
    <row r="130" ht="18.0" customHeight="1">
      <c r="A130" s="137"/>
      <c r="B130" s="137"/>
      <c r="C130" s="137"/>
      <c r="D130" s="137"/>
      <c r="E130" s="137"/>
      <c r="F130" s="137"/>
      <c r="G130" s="137"/>
      <c r="H130" s="139"/>
      <c r="I130" s="137"/>
      <c r="J130" s="137"/>
      <c r="K130" s="137"/>
      <c r="L130" s="137"/>
      <c r="M130" s="137"/>
      <c r="N130" s="137"/>
      <c r="O130" s="137"/>
      <c r="P130" s="137"/>
      <c r="Q130" s="140"/>
      <c r="R130" s="137"/>
      <c r="S130" s="137"/>
      <c r="T130" s="137"/>
      <c r="U130" s="137"/>
      <c r="V130" s="137"/>
      <c r="W130" s="137"/>
      <c r="X130" s="137"/>
      <c r="Y130" s="137"/>
      <c r="Z130" s="137"/>
      <c r="AA130" s="137"/>
      <c r="AB130" s="137"/>
      <c r="AC130" s="137"/>
      <c r="AD130" s="137"/>
      <c r="AE130" s="137"/>
      <c r="AF130" s="137"/>
      <c r="AG130" s="137"/>
      <c r="AH130" s="137"/>
      <c r="AI130" s="137"/>
      <c r="AJ130" s="137"/>
      <c r="AK130" s="137"/>
      <c r="AL130" s="137"/>
      <c r="AM130" s="137"/>
      <c r="AN130" s="137"/>
      <c r="AO130" s="137"/>
      <c r="AP130" s="137"/>
      <c r="AQ130" s="137"/>
      <c r="AR130" s="137"/>
      <c r="AS130" s="137"/>
    </row>
    <row r="131" ht="18.0" customHeight="1">
      <c r="A131" s="137"/>
      <c r="B131" s="137"/>
      <c r="C131" s="137"/>
      <c r="D131" s="137"/>
      <c r="E131" s="137"/>
      <c r="F131" s="137"/>
      <c r="G131" s="137"/>
      <c r="H131" s="139"/>
      <c r="I131" s="137"/>
      <c r="J131" s="137"/>
      <c r="K131" s="137"/>
      <c r="L131" s="137"/>
      <c r="M131" s="137"/>
      <c r="N131" s="137"/>
      <c r="O131" s="137"/>
      <c r="P131" s="137"/>
      <c r="Q131" s="140"/>
      <c r="R131" s="137"/>
      <c r="S131" s="137"/>
      <c r="T131" s="137"/>
      <c r="U131" s="137"/>
      <c r="V131" s="137"/>
      <c r="W131" s="137"/>
      <c r="X131" s="137"/>
      <c r="Y131" s="137"/>
      <c r="Z131" s="137"/>
      <c r="AA131" s="137"/>
      <c r="AB131" s="137"/>
      <c r="AC131" s="137"/>
      <c r="AD131" s="137"/>
      <c r="AE131" s="137"/>
      <c r="AF131" s="137"/>
      <c r="AG131" s="137"/>
      <c r="AH131" s="137"/>
      <c r="AI131" s="137"/>
      <c r="AJ131" s="137"/>
      <c r="AK131" s="137"/>
      <c r="AL131" s="137"/>
      <c r="AM131" s="137"/>
      <c r="AN131" s="137"/>
      <c r="AO131" s="137"/>
      <c r="AP131" s="137"/>
      <c r="AQ131" s="137"/>
      <c r="AR131" s="137"/>
      <c r="AS131" s="137"/>
    </row>
    <row r="132" ht="18.0" customHeight="1">
      <c r="A132" s="137"/>
      <c r="B132" s="137"/>
      <c r="C132" s="137"/>
      <c r="D132" s="137"/>
      <c r="E132" s="137"/>
      <c r="F132" s="137"/>
      <c r="G132" s="137"/>
      <c r="H132" s="139"/>
      <c r="I132" s="137"/>
      <c r="J132" s="137"/>
      <c r="K132" s="137"/>
      <c r="L132" s="137"/>
      <c r="M132" s="137"/>
      <c r="N132" s="137"/>
      <c r="O132" s="137"/>
      <c r="P132" s="137"/>
      <c r="Q132" s="140"/>
      <c r="R132" s="137"/>
      <c r="S132" s="137"/>
      <c r="T132" s="137"/>
      <c r="U132" s="137"/>
      <c r="V132" s="137"/>
      <c r="W132" s="137"/>
      <c r="X132" s="137"/>
      <c r="Y132" s="137"/>
      <c r="Z132" s="137"/>
      <c r="AA132" s="137"/>
      <c r="AB132" s="137"/>
      <c r="AC132" s="137"/>
      <c r="AD132" s="137"/>
      <c r="AE132" s="137"/>
      <c r="AF132" s="137"/>
      <c r="AG132" s="137"/>
      <c r="AH132" s="137"/>
      <c r="AI132" s="137"/>
      <c r="AJ132" s="137"/>
      <c r="AK132" s="137"/>
      <c r="AL132" s="137"/>
      <c r="AM132" s="137"/>
      <c r="AN132" s="137"/>
      <c r="AO132" s="137"/>
      <c r="AP132" s="137"/>
      <c r="AQ132" s="137"/>
      <c r="AR132" s="137"/>
      <c r="AS132" s="137"/>
    </row>
    <row r="133" ht="18.0" customHeight="1">
      <c r="A133" s="137"/>
      <c r="B133" s="137"/>
      <c r="C133" s="137"/>
      <c r="D133" s="137"/>
      <c r="E133" s="137"/>
      <c r="F133" s="137"/>
      <c r="G133" s="137"/>
      <c r="H133" s="139"/>
      <c r="I133" s="137"/>
      <c r="J133" s="137"/>
      <c r="K133" s="137"/>
      <c r="L133" s="137"/>
      <c r="M133" s="137"/>
      <c r="N133" s="137"/>
      <c r="O133" s="137"/>
      <c r="P133" s="137"/>
      <c r="Q133" s="140"/>
      <c r="R133" s="137"/>
      <c r="S133" s="137"/>
      <c r="T133" s="137"/>
      <c r="U133" s="137"/>
      <c r="V133" s="137"/>
      <c r="W133" s="137"/>
      <c r="X133" s="137"/>
      <c r="Y133" s="137"/>
      <c r="Z133" s="137"/>
      <c r="AA133" s="137"/>
      <c r="AB133" s="137"/>
      <c r="AC133" s="137"/>
      <c r="AD133" s="137"/>
      <c r="AE133" s="137"/>
      <c r="AF133" s="137"/>
      <c r="AG133" s="137"/>
      <c r="AH133" s="137"/>
      <c r="AI133" s="137"/>
      <c r="AJ133" s="137"/>
      <c r="AK133" s="137"/>
      <c r="AL133" s="137"/>
      <c r="AM133" s="137"/>
      <c r="AN133" s="137"/>
      <c r="AO133" s="137"/>
      <c r="AP133" s="137"/>
      <c r="AQ133" s="137"/>
      <c r="AR133" s="137"/>
      <c r="AS133" s="137"/>
    </row>
    <row r="134" ht="18.0" customHeight="1">
      <c r="A134" s="137"/>
      <c r="B134" s="137"/>
      <c r="C134" s="137"/>
      <c r="D134" s="137"/>
      <c r="E134" s="137"/>
      <c r="F134" s="137"/>
      <c r="G134" s="137"/>
      <c r="H134" s="139"/>
      <c r="I134" s="137"/>
      <c r="J134" s="137"/>
      <c r="K134" s="137"/>
      <c r="L134" s="137"/>
      <c r="M134" s="137"/>
      <c r="N134" s="137"/>
      <c r="O134" s="137"/>
      <c r="P134" s="137"/>
      <c r="Q134" s="140"/>
      <c r="R134" s="137"/>
      <c r="S134" s="137"/>
      <c r="T134" s="137"/>
      <c r="U134" s="137"/>
      <c r="V134" s="137"/>
      <c r="W134" s="137"/>
      <c r="X134" s="137"/>
      <c r="Y134" s="137"/>
      <c r="Z134" s="137"/>
      <c r="AA134" s="137"/>
      <c r="AB134" s="137"/>
      <c r="AC134" s="137"/>
      <c r="AD134" s="137"/>
      <c r="AE134" s="137"/>
      <c r="AF134" s="137"/>
      <c r="AG134" s="137"/>
      <c r="AH134" s="137"/>
      <c r="AI134" s="137"/>
      <c r="AJ134" s="137"/>
      <c r="AK134" s="137"/>
      <c r="AL134" s="137"/>
      <c r="AM134" s="137"/>
      <c r="AN134" s="137"/>
      <c r="AO134" s="137"/>
      <c r="AP134" s="137"/>
      <c r="AQ134" s="137"/>
      <c r="AR134" s="137"/>
      <c r="AS134" s="137"/>
    </row>
    <row r="135" ht="18.0" customHeight="1">
      <c r="A135" s="137"/>
      <c r="B135" s="137"/>
      <c r="C135" s="137"/>
      <c r="D135" s="137"/>
      <c r="E135" s="137"/>
      <c r="F135" s="137"/>
      <c r="G135" s="137"/>
      <c r="H135" s="139"/>
      <c r="I135" s="137"/>
      <c r="J135" s="137"/>
      <c r="K135" s="137"/>
      <c r="L135" s="137"/>
      <c r="M135" s="137"/>
      <c r="N135" s="137"/>
      <c r="O135" s="137"/>
      <c r="P135" s="137"/>
      <c r="Q135" s="140"/>
      <c r="R135" s="137"/>
      <c r="S135" s="137"/>
      <c r="T135" s="137"/>
      <c r="U135" s="137"/>
      <c r="V135" s="137"/>
      <c r="W135" s="137"/>
      <c r="X135" s="137"/>
      <c r="Y135" s="137"/>
      <c r="Z135" s="137"/>
      <c r="AA135" s="137"/>
      <c r="AB135" s="137"/>
      <c r="AC135" s="137"/>
      <c r="AD135" s="137"/>
      <c r="AE135" s="137"/>
      <c r="AF135" s="137"/>
      <c r="AG135" s="137"/>
      <c r="AH135" s="137"/>
      <c r="AI135" s="137"/>
      <c r="AJ135" s="137"/>
      <c r="AK135" s="137"/>
      <c r="AL135" s="137"/>
      <c r="AM135" s="137"/>
      <c r="AN135" s="137"/>
      <c r="AO135" s="137"/>
      <c r="AP135" s="137"/>
      <c r="AQ135" s="137"/>
      <c r="AR135" s="137"/>
      <c r="AS135" s="137"/>
    </row>
    <row r="136" ht="18.0" customHeight="1">
      <c r="A136" s="137"/>
      <c r="B136" s="137"/>
      <c r="C136" s="137"/>
      <c r="D136" s="137"/>
      <c r="E136" s="137"/>
      <c r="F136" s="137"/>
      <c r="G136" s="137"/>
      <c r="H136" s="139"/>
      <c r="I136" s="137"/>
      <c r="J136" s="137"/>
      <c r="K136" s="137"/>
      <c r="L136" s="137"/>
      <c r="M136" s="137"/>
      <c r="N136" s="137"/>
      <c r="O136" s="137"/>
      <c r="P136" s="137"/>
      <c r="Q136" s="140"/>
      <c r="R136" s="137"/>
      <c r="S136" s="137"/>
      <c r="T136" s="137"/>
      <c r="U136" s="137"/>
      <c r="V136" s="137"/>
      <c r="W136" s="137"/>
      <c r="X136" s="137"/>
      <c r="Y136" s="137"/>
      <c r="Z136" s="137"/>
      <c r="AA136" s="137"/>
      <c r="AB136" s="137"/>
      <c r="AC136" s="137"/>
      <c r="AD136" s="137"/>
      <c r="AE136" s="137"/>
      <c r="AF136" s="137"/>
      <c r="AG136" s="137"/>
      <c r="AH136" s="137"/>
      <c r="AI136" s="137"/>
      <c r="AJ136" s="137"/>
      <c r="AK136" s="137"/>
      <c r="AL136" s="137"/>
      <c r="AM136" s="137"/>
      <c r="AN136" s="137"/>
      <c r="AO136" s="137"/>
      <c r="AP136" s="137"/>
      <c r="AQ136" s="137"/>
      <c r="AR136" s="137"/>
      <c r="AS136" s="137"/>
    </row>
    <row r="137" ht="18.0" customHeight="1">
      <c r="A137" s="137"/>
      <c r="B137" s="137"/>
      <c r="C137" s="137"/>
      <c r="D137" s="137"/>
      <c r="E137" s="137"/>
      <c r="F137" s="137"/>
      <c r="G137" s="137"/>
      <c r="H137" s="139"/>
      <c r="I137" s="137"/>
      <c r="J137" s="137"/>
      <c r="K137" s="137"/>
      <c r="L137" s="137"/>
      <c r="M137" s="137"/>
      <c r="N137" s="137"/>
      <c r="O137" s="137"/>
      <c r="P137" s="137"/>
      <c r="Q137" s="140"/>
      <c r="R137" s="137"/>
      <c r="S137" s="137"/>
      <c r="T137" s="137"/>
      <c r="U137" s="137"/>
      <c r="V137" s="137"/>
      <c r="W137" s="137"/>
      <c r="X137" s="137"/>
      <c r="Y137" s="137"/>
      <c r="Z137" s="137"/>
      <c r="AA137" s="137"/>
      <c r="AB137" s="137"/>
      <c r="AC137" s="137"/>
      <c r="AD137" s="137"/>
      <c r="AE137" s="137"/>
      <c r="AF137" s="137"/>
      <c r="AG137" s="137"/>
      <c r="AH137" s="137"/>
      <c r="AI137" s="137"/>
      <c r="AJ137" s="137"/>
      <c r="AK137" s="137"/>
      <c r="AL137" s="137"/>
      <c r="AM137" s="137"/>
      <c r="AN137" s="137"/>
      <c r="AO137" s="137"/>
      <c r="AP137" s="137"/>
      <c r="AQ137" s="137"/>
      <c r="AR137" s="137"/>
      <c r="AS137" s="137"/>
    </row>
    <row r="138" ht="18.0" customHeight="1">
      <c r="A138" s="137"/>
      <c r="B138" s="137"/>
      <c r="C138" s="137"/>
      <c r="D138" s="137"/>
      <c r="E138" s="137"/>
      <c r="F138" s="137"/>
      <c r="G138" s="137"/>
      <c r="H138" s="139"/>
      <c r="I138" s="137"/>
      <c r="J138" s="137"/>
      <c r="K138" s="137"/>
      <c r="L138" s="137"/>
      <c r="M138" s="137"/>
      <c r="N138" s="137"/>
      <c r="O138" s="137"/>
      <c r="P138" s="137"/>
      <c r="Q138" s="140"/>
      <c r="R138" s="137"/>
      <c r="S138" s="137"/>
      <c r="T138" s="137"/>
      <c r="U138" s="137"/>
      <c r="V138" s="137"/>
      <c r="W138" s="137"/>
      <c r="X138" s="137"/>
      <c r="Y138" s="137"/>
      <c r="Z138" s="137"/>
      <c r="AA138" s="137"/>
      <c r="AB138" s="137"/>
      <c r="AC138" s="137"/>
      <c r="AD138" s="137"/>
      <c r="AE138" s="137"/>
      <c r="AF138" s="137"/>
      <c r="AG138" s="137"/>
      <c r="AH138" s="137"/>
      <c r="AI138" s="137"/>
      <c r="AJ138" s="137"/>
      <c r="AK138" s="137"/>
      <c r="AL138" s="137"/>
      <c r="AM138" s="137"/>
      <c r="AN138" s="137"/>
      <c r="AO138" s="137"/>
      <c r="AP138" s="137"/>
      <c r="AQ138" s="137"/>
      <c r="AR138" s="137"/>
      <c r="AS138" s="137"/>
    </row>
    <row r="139" ht="18.0" customHeight="1">
      <c r="A139" s="137"/>
      <c r="B139" s="137"/>
      <c r="C139" s="137"/>
      <c r="D139" s="137"/>
      <c r="E139" s="137"/>
      <c r="F139" s="137"/>
      <c r="G139" s="137"/>
      <c r="H139" s="139"/>
      <c r="I139" s="137"/>
      <c r="J139" s="137"/>
      <c r="K139" s="137"/>
      <c r="L139" s="137"/>
      <c r="M139" s="137"/>
      <c r="N139" s="137"/>
      <c r="O139" s="137"/>
      <c r="P139" s="137"/>
      <c r="Q139" s="140"/>
      <c r="R139" s="137"/>
      <c r="S139" s="137"/>
      <c r="T139" s="137"/>
      <c r="U139" s="137"/>
      <c r="V139" s="137"/>
      <c r="W139" s="137"/>
      <c r="X139" s="137"/>
      <c r="Y139" s="137"/>
      <c r="Z139" s="137"/>
      <c r="AA139" s="137"/>
      <c r="AB139" s="137"/>
      <c r="AC139" s="137"/>
      <c r="AD139" s="137"/>
      <c r="AE139" s="137"/>
      <c r="AF139" s="137"/>
      <c r="AG139" s="137"/>
      <c r="AH139" s="137"/>
      <c r="AI139" s="137"/>
      <c r="AJ139" s="137"/>
      <c r="AK139" s="137"/>
      <c r="AL139" s="137"/>
      <c r="AM139" s="137"/>
      <c r="AN139" s="137"/>
      <c r="AO139" s="137"/>
      <c r="AP139" s="137"/>
      <c r="AQ139" s="137"/>
      <c r="AR139" s="137"/>
      <c r="AS139" s="137"/>
    </row>
    <row r="140" ht="18.0" customHeight="1">
      <c r="A140" s="137"/>
      <c r="B140" s="137"/>
      <c r="C140" s="137"/>
      <c r="D140" s="137"/>
      <c r="E140" s="137"/>
      <c r="F140" s="137"/>
      <c r="G140" s="137"/>
      <c r="H140" s="139"/>
      <c r="I140" s="137"/>
      <c r="J140" s="137"/>
      <c r="K140" s="137"/>
      <c r="L140" s="137"/>
      <c r="M140" s="137"/>
      <c r="N140" s="137"/>
      <c r="O140" s="137"/>
      <c r="P140" s="137"/>
      <c r="Q140" s="140"/>
      <c r="R140" s="137"/>
      <c r="S140" s="137"/>
      <c r="T140" s="137"/>
      <c r="U140" s="137"/>
      <c r="V140" s="137"/>
      <c r="W140" s="137"/>
      <c r="X140" s="137"/>
      <c r="Y140" s="137"/>
      <c r="Z140" s="137"/>
      <c r="AA140" s="137"/>
      <c r="AB140" s="137"/>
      <c r="AC140" s="137"/>
      <c r="AD140" s="137"/>
      <c r="AE140" s="137"/>
      <c r="AF140" s="137"/>
      <c r="AG140" s="137"/>
      <c r="AH140" s="137"/>
      <c r="AI140" s="137"/>
      <c r="AJ140" s="137"/>
      <c r="AK140" s="137"/>
      <c r="AL140" s="137"/>
      <c r="AM140" s="137"/>
      <c r="AN140" s="137"/>
      <c r="AO140" s="137"/>
      <c r="AP140" s="137"/>
      <c r="AQ140" s="137"/>
      <c r="AR140" s="137"/>
      <c r="AS140" s="137"/>
    </row>
    <row r="141" ht="18.0" customHeight="1">
      <c r="A141" s="137"/>
      <c r="B141" s="137"/>
      <c r="C141" s="137"/>
      <c r="D141" s="137"/>
      <c r="E141" s="137"/>
      <c r="F141" s="137"/>
      <c r="G141" s="137"/>
      <c r="H141" s="139"/>
      <c r="I141" s="137"/>
      <c r="J141" s="137"/>
      <c r="K141" s="137"/>
      <c r="L141" s="137"/>
      <c r="M141" s="137"/>
      <c r="N141" s="137"/>
      <c r="O141" s="137"/>
      <c r="P141" s="137"/>
      <c r="Q141" s="140"/>
      <c r="R141" s="137"/>
      <c r="S141" s="137"/>
      <c r="T141" s="137"/>
      <c r="U141" s="137"/>
      <c r="V141" s="137"/>
      <c r="W141" s="137"/>
      <c r="X141" s="137"/>
      <c r="Y141" s="137"/>
      <c r="Z141" s="137"/>
      <c r="AA141" s="137"/>
      <c r="AB141" s="137"/>
      <c r="AC141" s="137"/>
      <c r="AD141" s="137"/>
      <c r="AE141" s="137"/>
      <c r="AF141" s="137"/>
      <c r="AG141" s="137"/>
      <c r="AH141" s="137"/>
      <c r="AI141" s="137"/>
      <c r="AJ141" s="137"/>
      <c r="AK141" s="137"/>
      <c r="AL141" s="137"/>
      <c r="AM141" s="137"/>
      <c r="AN141" s="137"/>
      <c r="AO141" s="137"/>
      <c r="AP141" s="137"/>
      <c r="AQ141" s="137"/>
      <c r="AR141" s="137"/>
      <c r="AS141" s="137"/>
    </row>
    <row r="142" ht="18.0" customHeight="1">
      <c r="A142" s="137"/>
      <c r="B142" s="137"/>
      <c r="C142" s="137"/>
      <c r="D142" s="137"/>
      <c r="E142" s="137"/>
      <c r="F142" s="137"/>
      <c r="G142" s="137"/>
      <c r="H142" s="139"/>
      <c r="I142" s="137"/>
      <c r="J142" s="137"/>
      <c r="K142" s="137"/>
      <c r="L142" s="137"/>
      <c r="M142" s="137"/>
      <c r="N142" s="137"/>
      <c r="O142" s="137"/>
      <c r="P142" s="137"/>
      <c r="Q142" s="140"/>
      <c r="R142" s="137"/>
      <c r="S142" s="137"/>
      <c r="T142" s="137"/>
      <c r="U142" s="137"/>
      <c r="V142" s="137"/>
      <c r="W142" s="137"/>
      <c r="X142" s="137"/>
      <c r="Y142" s="137"/>
      <c r="Z142" s="137"/>
      <c r="AA142" s="137"/>
      <c r="AB142" s="137"/>
      <c r="AC142" s="137"/>
      <c r="AD142" s="137"/>
      <c r="AE142" s="137"/>
      <c r="AF142" s="137"/>
      <c r="AG142" s="137"/>
      <c r="AH142" s="137"/>
      <c r="AI142" s="137"/>
      <c r="AJ142" s="137"/>
      <c r="AK142" s="137"/>
      <c r="AL142" s="137"/>
      <c r="AM142" s="137"/>
      <c r="AN142" s="137"/>
      <c r="AO142" s="137"/>
      <c r="AP142" s="137"/>
      <c r="AQ142" s="137"/>
      <c r="AR142" s="137"/>
      <c r="AS142" s="137"/>
    </row>
    <row r="143" ht="18.0" customHeight="1">
      <c r="A143" s="137"/>
      <c r="B143" s="137"/>
      <c r="C143" s="137"/>
      <c r="D143" s="137"/>
      <c r="E143" s="137"/>
      <c r="F143" s="137"/>
      <c r="G143" s="137"/>
      <c r="H143" s="139"/>
      <c r="I143" s="137"/>
      <c r="J143" s="137"/>
      <c r="K143" s="137"/>
      <c r="L143" s="137"/>
      <c r="M143" s="137"/>
      <c r="N143" s="137"/>
      <c r="O143" s="137"/>
      <c r="P143" s="137"/>
      <c r="Q143" s="140"/>
      <c r="R143" s="137"/>
      <c r="S143" s="137"/>
      <c r="T143" s="137"/>
      <c r="U143" s="137"/>
      <c r="V143" s="137"/>
      <c r="W143" s="137"/>
      <c r="X143" s="137"/>
      <c r="Y143" s="137"/>
      <c r="Z143" s="137"/>
      <c r="AA143" s="137"/>
      <c r="AB143" s="137"/>
      <c r="AC143" s="137"/>
      <c r="AD143" s="137"/>
      <c r="AE143" s="137"/>
      <c r="AF143" s="137"/>
      <c r="AG143" s="137"/>
      <c r="AH143" s="137"/>
      <c r="AI143" s="137"/>
      <c r="AJ143" s="137"/>
      <c r="AK143" s="137"/>
      <c r="AL143" s="137"/>
      <c r="AM143" s="137"/>
      <c r="AN143" s="137"/>
      <c r="AO143" s="137"/>
      <c r="AP143" s="137"/>
      <c r="AQ143" s="137"/>
      <c r="AR143" s="137"/>
      <c r="AS143" s="137"/>
    </row>
    <row r="144" ht="18.0" customHeight="1">
      <c r="A144" s="137"/>
      <c r="B144" s="137"/>
      <c r="C144" s="137"/>
      <c r="D144" s="137"/>
      <c r="E144" s="137"/>
      <c r="F144" s="137"/>
      <c r="G144" s="137"/>
      <c r="H144" s="139"/>
      <c r="I144" s="137"/>
      <c r="J144" s="137"/>
      <c r="K144" s="137"/>
      <c r="L144" s="137"/>
      <c r="M144" s="137"/>
      <c r="N144" s="137"/>
      <c r="O144" s="137"/>
      <c r="P144" s="137"/>
      <c r="Q144" s="140"/>
      <c r="R144" s="137"/>
      <c r="S144" s="137"/>
      <c r="T144" s="137"/>
      <c r="U144" s="137"/>
      <c r="V144" s="137"/>
      <c r="W144" s="137"/>
      <c r="X144" s="137"/>
      <c r="Y144" s="137"/>
      <c r="Z144" s="137"/>
      <c r="AA144" s="137"/>
      <c r="AB144" s="137"/>
      <c r="AC144" s="137"/>
      <c r="AD144" s="137"/>
      <c r="AE144" s="137"/>
      <c r="AF144" s="137"/>
      <c r="AG144" s="137"/>
      <c r="AH144" s="137"/>
      <c r="AI144" s="137"/>
      <c r="AJ144" s="137"/>
      <c r="AK144" s="137"/>
      <c r="AL144" s="137"/>
      <c r="AM144" s="137"/>
      <c r="AN144" s="137"/>
      <c r="AO144" s="137"/>
      <c r="AP144" s="137"/>
      <c r="AQ144" s="137"/>
      <c r="AR144" s="137"/>
      <c r="AS144" s="137"/>
    </row>
    <row r="145" ht="18.0" customHeight="1">
      <c r="A145" s="137"/>
      <c r="B145" s="137"/>
      <c r="C145" s="137"/>
      <c r="D145" s="137"/>
      <c r="E145" s="137"/>
      <c r="F145" s="137"/>
      <c r="G145" s="137"/>
      <c r="H145" s="139"/>
      <c r="I145" s="137"/>
      <c r="J145" s="137"/>
      <c r="K145" s="137"/>
      <c r="L145" s="137"/>
      <c r="M145" s="137"/>
      <c r="N145" s="137"/>
      <c r="O145" s="137"/>
      <c r="P145" s="137"/>
      <c r="Q145" s="140"/>
      <c r="R145" s="137"/>
      <c r="S145" s="137"/>
      <c r="T145" s="137"/>
      <c r="U145" s="137"/>
      <c r="V145" s="137"/>
      <c r="W145" s="137"/>
      <c r="X145" s="137"/>
      <c r="Y145" s="137"/>
      <c r="Z145" s="137"/>
      <c r="AA145" s="137"/>
      <c r="AB145" s="137"/>
      <c r="AC145" s="137"/>
      <c r="AD145" s="137"/>
      <c r="AE145" s="137"/>
      <c r="AF145" s="137"/>
      <c r="AG145" s="137"/>
      <c r="AH145" s="137"/>
      <c r="AI145" s="137"/>
      <c r="AJ145" s="137"/>
      <c r="AK145" s="137"/>
      <c r="AL145" s="137"/>
      <c r="AM145" s="137"/>
      <c r="AN145" s="137"/>
      <c r="AO145" s="137"/>
      <c r="AP145" s="137"/>
      <c r="AQ145" s="137"/>
      <c r="AR145" s="137"/>
      <c r="AS145" s="137"/>
    </row>
    <row r="146" ht="18.0" customHeight="1">
      <c r="A146" s="137"/>
      <c r="B146" s="137"/>
      <c r="C146" s="137"/>
      <c r="D146" s="137"/>
      <c r="E146" s="137"/>
      <c r="F146" s="137"/>
      <c r="G146" s="137"/>
      <c r="H146" s="139"/>
      <c r="I146" s="137"/>
      <c r="J146" s="137"/>
      <c r="K146" s="137"/>
      <c r="L146" s="137"/>
      <c r="M146" s="137"/>
      <c r="N146" s="137"/>
      <c r="O146" s="137"/>
      <c r="P146" s="137"/>
      <c r="Q146" s="140"/>
      <c r="R146" s="137"/>
      <c r="S146" s="137"/>
      <c r="T146" s="137"/>
      <c r="U146" s="137"/>
      <c r="V146" s="137"/>
      <c r="W146" s="137"/>
      <c r="X146" s="137"/>
      <c r="Y146" s="137"/>
      <c r="Z146" s="137"/>
      <c r="AA146" s="137"/>
      <c r="AB146" s="137"/>
      <c r="AC146" s="137"/>
      <c r="AD146" s="137"/>
      <c r="AE146" s="137"/>
      <c r="AF146" s="137"/>
      <c r="AG146" s="137"/>
      <c r="AH146" s="137"/>
      <c r="AI146" s="137"/>
      <c r="AJ146" s="137"/>
      <c r="AK146" s="137"/>
      <c r="AL146" s="137"/>
      <c r="AM146" s="137"/>
      <c r="AN146" s="137"/>
      <c r="AO146" s="137"/>
      <c r="AP146" s="137"/>
      <c r="AQ146" s="137"/>
      <c r="AR146" s="137"/>
      <c r="AS146" s="137"/>
    </row>
    <row r="147" ht="18.0" customHeight="1">
      <c r="A147" s="137"/>
      <c r="B147" s="137"/>
      <c r="C147" s="137"/>
      <c r="D147" s="137"/>
      <c r="E147" s="137"/>
      <c r="F147" s="137"/>
      <c r="G147" s="137"/>
      <c r="H147" s="139"/>
      <c r="I147" s="137"/>
      <c r="J147" s="137"/>
      <c r="K147" s="137"/>
      <c r="L147" s="137"/>
      <c r="M147" s="137"/>
      <c r="N147" s="137"/>
      <c r="O147" s="137"/>
      <c r="P147" s="137"/>
      <c r="Q147" s="140"/>
      <c r="R147" s="137"/>
      <c r="S147" s="137"/>
      <c r="T147" s="137"/>
      <c r="U147" s="137"/>
      <c r="V147" s="137"/>
      <c r="W147" s="137"/>
      <c r="X147" s="137"/>
      <c r="Y147" s="137"/>
      <c r="Z147" s="137"/>
      <c r="AA147" s="137"/>
      <c r="AB147" s="137"/>
      <c r="AC147" s="137"/>
      <c r="AD147" s="137"/>
      <c r="AE147" s="137"/>
      <c r="AF147" s="137"/>
      <c r="AG147" s="137"/>
      <c r="AH147" s="137"/>
      <c r="AI147" s="137"/>
      <c r="AJ147" s="137"/>
      <c r="AK147" s="137"/>
      <c r="AL147" s="137"/>
      <c r="AM147" s="137"/>
      <c r="AN147" s="137"/>
      <c r="AO147" s="137"/>
      <c r="AP147" s="137"/>
      <c r="AQ147" s="137"/>
      <c r="AR147" s="137"/>
      <c r="AS147" s="137"/>
    </row>
    <row r="148" ht="18.0" customHeight="1">
      <c r="A148" s="137"/>
      <c r="B148" s="137"/>
      <c r="C148" s="137"/>
      <c r="D148" s="137"/>
      <c r="E148" s="137"/>
      <c r="F148" s="137"/>
      <c r="G148" s="137"/>
      <c r="H148" s="139"/>
      <c r="I148" s="137"/>
      <c r="J148" s="137"/>
      <c r="K148" s="137"/>
      <c r="L148" s="137"/>
      <c r="M148" s="137"/>
      <c r="N148" s="137"/>
      <c r="O148" s="137"/>
      <c r="P148" s="137"/>
      <c r="Q148" s="140"/>
      <c r="R148" s="137"/>
      <c r="S148" s="137"/>
      <c r="T148" s="137"/>
      <c r="U148" s="137"/>
      <c r="V148" s="137"/>
      <c r="W148" s="137"/>
      <c r="X148" s="137"/>
      <c r="Y148" s="137"/>
      <c r="Z148" s="137"/>
      <c r="AA148" s="137"/>
      <c r="AB148" s="137"/>
      <c r="AC148" s="137"/>
      <c r="AD148" s="137"/>
      <c r="AE148" s="137"/>
      <c r="AF148" s="137"/>
      <c r="AG148" s="137"/>
      <c r="AH148" s="137"/>
      <c r="AI148" s="137"/>
      <c r="AJ148" s="137"/>
      <c r="AK148" s="137"/>
      <c r="AL148" s="137"/>
      <c r="AM148" s="137"/>
      <c r="AN148" s="137"/>
      <c r="AO148" s="137"/>
      <c r="AP148" s="137"/>
      <c r="AQ148" s="137"/>
      <c r="AR148" s="137"/>
      <c r="AS148" s="137"/>
    </row>
    <row r="149" ht="18.0" customHeight="1">
      <c r="A149" s="137"/>
      <c r="B149" s="137"/>
      <c r="C149" s="137"/>
      <c r="D149" s="137"/>
      <c r="E149" s="137"/>
      <c r="F149" s="137"/>
      <c r="G149" s="137"/>
      <c r="H149" s="139"/>
      <c r="I149" s="137"/>
      <c r="J149" s="137"/>
      <c r="K149" s="137"/>
      <c r="L149" s="137"/>
      <c r="M149" s="137"/>
      <c r="N149" s="137"/>
      <c r="O149" s="137"/>
      <c r="P149" s="137"/>
      <c r="Q149" s="140"/>
      <c r="R149" s="137"/>
      <c r="S149" s="137"/>
      <c r="T149" s="137"/>
      <c r="U149" s="137"/>
      <c r="V149" s="137"/>
      <c r="W149" s="137"/>
      <c r="X149" s="137"/>
      <c r="Y149" s="137"/>
      <c r="Z149" s="137"/>
      <c r="AA149" s="137"/>
      <c r="AB149" s="137"/>
      <c r="AC149" s="137"/>
      <c r="AD149" s="137"/>
      <c r="AE149" s="137"/>
      <c r="AF149" s="137"/>
      <c r="AG149" s="137"/>
      <c r="AH149" s="137"/>
      <c r="AI149" s="137"/>
      <c r="AJ149" s="137"/>
      <c r="AK149" s="137"/>
      <c r="AL149" s="137"/>
      <c r="AM149" s="137"/>
      <c r="AN149" s="137"/>
      <c r="AO149" s="137"/>
      <c r="AP149" s="137"/>
      <c r="AQ149" s="137"/>
      <c r="AR149" s="137"/>
      <c r="AS149" s="137"/>
    </row>
    <row r="150" ht="18.0" customHeight="1">
      <c r="A150" s="137"/>
      <c r="B150" s="137"/>
      <c r="C150" s="137"/>
      <c r="D150" s="137"/>
      <c r="E150" s="137"/>
      <c r="F150" s="137"/>
      <c r="G150" s="137"/>
      <c r="H150" s="139"/>
      <c r="I150" s="137"/>
      <c r="J150" s="137"/>
      <c r="K150" s="137"/>
      <c r="L150" s="137"/>
      <c r="M150" s="137"/>
      <c r="N150" s="137"/>
      <c r="O150" s="137"/>
      <c r="P150" s="137"/>
      <c r="Q150" s="140"/>
      <c r="R150" s="137"/>
      <c r="S150" s="137"/>
      <c r="T150" s="137"/>
      <c r="U150" s="137"/>
      <c r="V150" s="137"/>
      <c r="W150" s="137"/>
      <c r="X150" s="137"/>
      <c r="Y150" s="137"/>
      <c r="Z150" s="137"/>
      <c r="AA150" s="137"/>
      <c r="AB150" s="137"/>
      <c r="AC150" s="137"/>
      <c r="AD150" s="137"/>
      <c r="AE150" s="137"/>
      <c r="AF150" s="137"/>
      <c r="AG150" s="137"/>
      <c r="AH150" s="137"/>
      <c r="AI150" s="137"/>
      <c r="AJ150" s="137"/>
      <c r="AK150" s="137"/>
      <c r="AL150" s="137"/>
      <c r="AM150" s="137"/>
      <c r="AN150" s="137"/>
      <c r="AO150" s="137"/>
      <c r="AP150" s="137"/>
      <c r="AQ150" s="137"/>
      <c r="AR150" s="137"/>
      <c r="AS150" s="137"/>
    </row>
    <row r="151" ht="18.0" customHeight="1">
      <c r="A151" s="137"/>
      <c r="B151" s="137"/>
      <c r="C151" s="137"/>
      <c r="D151" s="137"/>
      <c r="E151" s="137"/>
      <c r="F151" s="137"/>
      <c r="G151" s="137"/>
      <c r="H151" s="139"/>
      <c r="I151" s="137"/>
      <c r="J151" s="137"/>
      <c r="K151" s="137"/>
      <c r="L151" s="137"/>
      <c r="M151" s="137"/>
      <c r="N151" s="137"/>
      <c r="O151" s="137"/>
      <c r="P151" s="137"/>
      <c r="Q151" s="140"/>
      <c r="R151" s="137"/>
      <c r="S151" s="137"/>
      <c r="T151" s="137"/>
      <c r="U151" s="137"/>
      <c r="V151" s="137"/>
      <c r="W151" s="137"/>
      <c r="X151" s="137"/>
      <c r="Y151" s="137"/>
      <c r="Z151" s="137"/>
      <c r="AA151" s="137"/>
      <c r="AB151" s="137"/>
      <c r="AC151" s="137"/>
      <c r="AD151" s="137"/>
      <c r="AE151" s="137"/>
      <c r="AF151" s="137"/>
      <c r="AG151" s="137"/>
      <c r="AH151" s="137"/>
      <c r="AI151" s="137"/>
      <c r="AJ151" s="137"/>
      <c r="AK151" s="137"/>
      <c r="AL151" s="137"/>
      <c r="AM151" s="137"/>
      <c r="AN151" s="137"/>
      <c r="AO151" s="137"/>
      <c r="AP151" s="137"/>
      <c r="AQ151" s="137"/>
      <c r="AR151" s="137"/>
      <c r="AS151" s="137"/>
    </row>
    <row r="152" ht="18.0" customHeight="1">
      <c r="A152" s="137"/>
      <c r="B152" s="137"/>
      <c r="C152" s="137"/>
      <c r="D152" s="137"/>
      <c r="E152" s="137"/>
      <c r="F152" s="137"/>
      <c r="G152" s="137"/>
      <c r="H152" s="139"/>
      <c r="I152" s="137"/>
      <c r="J152" s="137"/>
      <c r="K152" s="137"/>
      <c r="L152" s="137"/>
      <c r="M152" s="137"/>
      <c r="N152" s="137"/>
      <c r="O152" s="137"/>
      <c r="P152" s="137"/>
      <c r="Q152" s="140"/>
      <c r="R152" s="137"/>
      <c r="S152" s="137"/>
      <c r="T152" s="137"/>
      <c r="U152" s="137"/>
      <c r="V152" s="137"/>
      <c r="W152" s="137"/>
      <c r="X152" s="137"/>
      <c r="Y152" s="137"/>
      <c r="Z152" s="137"/>
      <c r="AA152" s="137"/>
      <c r="AB152" s="137"/>
      <c r="AC152" s="137"/>
      <c r="AD152" s="137"/>
      <c r="AE152" s="137"/>
      <c r="AF152" s="137"/>
      <c r="AG152" s="137"/>
      <c r="AH152" s="137"/>
      <c r="AI152" s="137"/>
      <c r="AJ152" s="137"/>
      <c r="AK152" s="137"/>
      <c r="AL152" s="137"/>
      <c r="AM152" s="137"/>
      <c r="AN152" s="137"/>
      <c r="AO152" s="137"/>
      <c r="AP152" s="137"/>
      <c r="AQ152" s="137"/>
      <c r="AR152" s="137"/>
      <c r="AS152" s="137"/>
    </row>
    <row r="153" ht="18.0" customHeight="1">
      <c r="A153" s="137"/>
      <c r="B153" s="137"/>
      <c r="C153" s="137"/>
      <c r="D153" s="137"/>
      <c r="E153" s="137"/>
      <c r="F153" s="137"/>
      <c r="G153" s="137"/>
      <c r="H153" s="139"/>
      <c r="I153" s="137"/>
      <c r="J153" s="137"/>
      <c r="K153" s="137"/>
      <c r="L153" s="137"/>
      <c r="M153" s="137"/>
      <c r="N153" s="137"/>
      <c r="O153" s="137"/>
      <c r="P153" s="137"/>
      <c r="Q153" s="140"/>
      <c r="R153" s="137"/>
      <c r="S153" s="137"/>
      <c r="T153" s="137"/>
      <c r="U153" s="137"/>
      <c r="V153" s="137"/>
      <c r="W153" s="137"/>
      <c r="X153" s="137"/>
      <c r="Y153" s="137"/>
      <c r="Z153" s="137"/>
      <c r="AA153" s="137"/>
      <c r="AB153" s="137"/>
      <c r="AC153" s="137"/>
      <c r="AD153" s="137"/>
      <c r="AE153" s="137"/>
      <c r="AF153" s="137"/>
      <c r="AG153" s="137"/>
      <c r="AH153" s="137"/>
      <c r="AI153" s="137"/>
      <c r="AJ153" s="137"/>
      <c r="AK153" s="137"/>
      <c r="AL153" s="137"/>
      <c r="AM153" s="137"/>
      <c r="AN153" s="137"/>
      <c r="AO153" s="137"/>
      <c r="AP153" s="137"/>
      <c r="AQ153" s="137"/>
      <c r="AR153" s="137"/>
      <c r="AS153" s="137"/>
    </row>
    <row r="154" ht="18.0" customHeight="1">
      <c r="A154" s="137"/>
      <c r="B154" s="137"/>
      <c r="C154" s="137"/>
      <c r="D154" s="137"/>
      <c r="E154" s="137"/>
      <c r="F154" s="137"/>
      <c r="G154" s="137"/>
      <c r="H154" s="139"/>
      <c r="I154" s="137"/>
      <c r="J154" s="137"/>
      <c r="K154" s="137"/>
      <c r="L154" s="137"/>
      <c r="M154" s="137"/>
      <c r="N154" s="137"/>
      <c r="O154" s="137"/>
      <c r="P154" s="137"/>
      <c r="Q154" s="140"/>
      <c r="R154" s="137"/>
      <c r="S154" s="137"/>
      <c r="T154" s="137"/>
      <c r="U154" s="137"/>
      <c r="V154" s="137"/>
      <c r="W154" s="137"/>
      <c r="X154" s="137"/>
      <c r="Y154" s="137"/>
      <c r="Z154" s="137"/>
      <c r="AA154" s="137"/>
      <c r="AB154" s="137"/>
      <c r="AC154" s="137"/>
      <c r="AD154" s="137"/>
      <c r="AE154" s="137"/>
      <c r="AF154" s="137"/>
      <c r="AG154" s="137"/>
      <c r="AH154" s="137"/>
      <c r="AI154" s="137"/>
      <c r="AJ154" s="137"/>
      <c r="AK154" s="137"/>
      <c r="AL154" s="137"/>
      <c r="AM154" s="137"/>
      <c r="AN154" s="137"/>
      <c r="AO154" s="137"/>
      <c r="AP154" s="137"/>
      <c r="AQ154" s="137"/>
      <c r="AR154" s="137"/>
      <c r="AS154" s="137"/>
    </row>
    <row r="155" ht="18.0" customHeight="1">
      <c r="A155" s="137"/>
      <c r="B155" s="137"/>
      <c r="C155" s="137"/>
      <c r="D155" s="137"/>
      <c r="E155" s="137"/>
      <c r="F155" s="137"/>
      <c r="G155" s="137"/>
      <c r="H155" s="139"/>
      <c r="I155" s="137"/>
      <c r="J155" s="137"/>
      <c r="K155" s="137"/>
      <c r="L155" s="137"/>
      <c r="M155" s="137"/>
      <c r="N155" s="137"/>
      <c r="O155" s="137"/>
      <c r="P155" s="137"/>
      <c r="Q155" s="140"/>
      <c r="R155" s="137"/>
      <c r="S155" s="137"/>
      <c r="T155" s="137"/>
      <c r="U155" s="137"/>
      <c r="V155" s="137"/>
      <c r="W155" s="137"/>
      <c r="X155" s="137"/>
      <c r="Y155" s="137"/>
      <c r="Z155" s="137"/>
      <c r="AA155" s="137"/>
      <c r="AB155" s="137"/>
      <c r="AC155" s="137"/>
      <c r="AD155" s="137"/>
      <c r="AE155" s="137"/>
      <c r="AF155" s="137"/>
      <c r="AG155" s="137"/>
      <c r="AH155" s="137"/>
      <c r="AI155" s="137"/>
      <c r="AJ155" s="137"/>
      <c r="AK155" s="137"/>
      <c r="AL155" s="137"/>
      <c r="AM155" s="137"/>
      <c r="AN155" s="137"/>
      <c r="AO155" s="137"/>
      <c r="AP155" s="137"/>
      <c r="AQ155" s="137"/>
      <c r="AR155" s="137"/>
      <c r="AS155" s="137"/>
    </row>
    <row r="156" ht="18.0" customHeight="1">
      <c r="A156" s="137"/>
      <c r="B156" s="137"/>
      <c r="C156" s="137"/>
      <c r="D156" s="137"/>
      <c r="E156" s="137"/>
      <c r="F156" s="137"/>
      <c r="G156" s="137"/>
      <c r="H156" s="139"/>
      <c r="I156" s="137"/>
      <c r="J156" s="137"/>
      <c r="K156" s="137"/>
      <c r="L156" s="137"/>
      <c r="M156" s="137"/>
      <c r="N156" s="137"/>
      <c r="O156" s="137"/>
      <c r="P156" s="137"/>
      <c r="Q156" s="140"/>
      <c r="R156" s="137"/>
      <c r="S156" s="137"/>
      <c r="T156" s="137"/>
      <c r="U156" s="137"/>
      <c r="V156" s="137"/>
      <c r="W156" s="137"/>
      <c r="X156" s="137"/>
      <c r="Y156" s="137"/>
      <c r="Z156" s="137"/>
      <c r="AA156" s="137"/>
      <c r="AB156" s="137"/>
      <c r="AC156" s="137"/>
      <c r="AD156" s="137"/>
      <c r="AE156" s="137"/>
      <c r="AF156" s="137"/>
      <c r="AG156" s="137"/>
      <c r="AH156" s="137"/>
      <c r="AI156" s="137"/>
      <c r="AJ156" s="137"/>
      <c r="AK156" s="137"/>
      <c r="AL156" s="137"/>
      <c r="AM156" s="137"/>
      <c r="AN156" s="137"/>
      <c r="AO156" s="137"/>
      <c r="AP156" s="137"/>
      <c r="AQ156" s="137"/>
      <c r="AR156" s="137"/>
      <c r="AS156" s="137"/>
    </row>
    <row r="157" ht="18.0" customHeight="1">
      <c r="A157" s="137"/>
      <c r="B157" s="137"/>
      <c r="C157" s="137"/>
      <c r="D157" s="137"/>
      <c r="E157" s="137"/>
      <c r="F157" s="137"/>
      <c r="G157" s="137"/>
      <c r="H157" s="139"/>
      <c r="I157" s="137"/>
      <c r="J157" s="137"/>
      <c r="K157" s="137"/>
      <c r="L157" s="137"/>
      <c r="M157" s="137"/>
      <c r="N157" s="137"/>
      <c r="O157" s="137"/>
      <c r="P157" s="137"/>
      <c r="Q157" s="140"/>
      <c r="R157" s="137"/>
      <c r="S157" s="137"/>
      <c r="T157" s="137"/>
      <c r="U157" s="137"/>
      <c r="V157" s="137"/>
      <c r="W157" s="137"/>
      <c r="X157" s="137"/>
      <c r="Y157" s="137"/>
      <c r="Z157" s="137"/>
      <c r="AA157" s="137"/>
      <c r="AB157" s="137"/>
      <c r="AC157" s="137"/>
      <c r="AD157" s="137"/>
      <c r="AE157" s="137"/>
      <c r="AF157" s="137"/>
      <c r="AG157" s="137"/>
      <c r="AH157" s="137"/>
      <c r="AI157" s="137"/>
      <c r="AJ157" s="137"/>
      <c r="AK157" s="137"/>
      <c r="AL157" s="137"/>
      <c r="AM157" s="137"/>
      <c r="AN157" s="137"/>
      <c r="AO157" s="137"/>
      <c r="AP157" s="137"/>
      <c r="AQ157" s="137"/>
      <c r="AR157" s="137"/>
      <c r="AS157" s="137"/>
    </row>
    <row r="158" ht="18.0" customHeight="1">
      <c r="A158" s="137"/>
      <c r="B158" s="137"/>
      <c r="C158" s="137"/>
      <c r="D158" s="137"/>
      <c r="E158" s="137"/>
      <c r="F158" s="137"/>
      <c r="G158" s="137"/>
      <c r="H158" s="139"/>
      <c r="I158" s="137"/>
      <c r="J158" s="137"/>
      <c r="K158" s="137"/>
      <c r="L158" s="137"/>
      <c r="M158" s="137"/>
      <c r="N158" s="137"/>
      <c r="O158" s="137"/>
      <c r="P158" s="137"/>
      <c r="Q158" s="140"/>
      <c r="R158" s="137"/>
      <c r="S158" s="137"/>
      <c r="T158" s="137"/>
      <c r="U158" s="137"/>
      <c r="V158" s="137"/>
      <c r="W158" s="137"/>
      <c r="X158" s="137"/>
      <c r="Y158" s="137"/>
      <c r="Z158" s="137"/>
      <c r="AA158" s="137"/>
      <c r="AB158" s="137"/>
      <c r="AC158" s="137"/>
      <c r="AD158" s="137"/>
      <c r="AE158" s="137"/>
      <c r="AF158" s="137"/>
      <c r="AG158" s="137"/>
      <c r="AH158" s="137"/>
      <c r="AI158" s="137"/>
      <c r="AJ158" s="137"/>
      <c r="AK158" s="137"/>
      <c r="AL158" s="137"/>
      <c r="AM158" s="137"/>
      <c r="AN158" s="137"/>
      <c r="AO158" s="137"/>
      <c r="AP158" s="137"/>
      <c r="AQ158" s="137"/>
      <c r="AR158" s="137"/>
      <c r="AS158" s="137"/>
    </row>
    <row r="159" ht="18.0" customHeight="1">
      <c r="A159" s="137"/>
      <c r="B159" s="137"/>
      <c r="C159" s="137"/>
      <c r="D159" s="137"/>
      <c r="E159" s="137"/>
      <c r="F159" s="137"/>
      <c r="G159" s="137"/>
      <c r="H159" s="139"/>
      <c r="I159" s="137"/>
      <c r="J159" s="137"/>
      <c r="K159" s="137"/>
      <c r="L159" s="137"/>
      <c r="M159" s="137"/>
      <c r="N159" s="137"/>
      <c r="O159" s="137"/>
      <c r="P159" s="137"/>
      <c r="Q159" s="140"/>
      <c r="R159" s="137"/>
      <c r="S159" s="137"/>
      <c r="T159" s="137"/>
      <c r="U159" s="137"/>
      <c r="V159" s="137"/>
      <c r="W159" s="137"/>
      <c r="X159" s="137"/>
      <c r="Y159" s="137"/>
      <c r="Z159" s="137"/>
      <c r="AA159" s="137"/>
      <c r="AB159" s="137"/>
      <c r="AC159" s="137"/>
      <c r="AD159" s="137"/>
      <c r="AE159" s="137"/>
      <c r="AF159" s="137"/>
      <c r="AG159" s="137"/>
      <c r="AH159" s="137"/>
      <c r="AI159" s="137"/>
      <c r="AJ159" s="137"/>
      <c r="AK159" s="137"/>
      <c r="AL159" s="137"/>
      <c r="AM159" s="137"/>
      <c r="AN159" s="137"/>
      <c r="AO159" s="137"/>
      <c r="AP159" s="137"/>
      <c r="AQ159" s="137"/>
      <c r="AR159" s="137"/>
      <c r="AS159" s="137"/>
    </row>
    <row r="160" ht="18.0" customHeight="1">
      <c r="A160" s="137"/>
      <c r="B160" s="137"/>
      <c r="C160" s="137"/>
      <c r="D160" s="137"/>
      <c r="E160" s="137"/>
      <c r="F160" s="137"/>
      <c r="G160" s="137"/>
      <c r="H160" s="139"/>
      <c r="I160" s="137"/>
      <c r="J160" s="137"/>
      <c r="K160" s="137"/>
      <c r="L160" s="137"/>
      <c r="M160" s="137"/>
      <c r="N160" s="137"/>
      <c r="O160" s="137"/>
      <c r="P160" s="137"/>
      <c r="Q160" s="140"/>
      <c r="R160" s="137"/>
      <c r="S160" s="137"/>
      <c r="T160" s="137"/>
      <c r="U160" s="137"/>
      <c r="V160" s="137"/>
      <c r="W160" s="137"/>
      <c r="X160" s="137"/>
      <c r="Y160" s="137"/>
      <c r="Z160" s="137"/>
      <c r="AA160" s="137"/>
      <c r="AB160" s="137"/>
      <c r="AC160" s="137"/>
      <c r="AD160" s="137"/>
      <c r="AE160" s="137"/>
      <c r="AF160" s="137"/>
      <c r="AG160" s="137"/>
      <c r="AH160" s="137"/>
      <c r="AI160" s="137"/>
      <c r="AJ160" s="137"/>
      <c r="AK160" s="137"/>
      <c r="AL160" s="137"/>
      <c r="AM160" s="137"/>
      <c r="AN160" s="137"/>
      <c r="AO160" s="137"/>
      <c r="AP160" s="137"/>
      <c r="AQ160" s="137"/>
      <c r="AR160" s="137"/>
      <c r="AS160" s="137"/>
    </row>
    <row r="161" ht="18.0" customHeight="1">
      <c r="A161" s="137"/>
      <c r="B161" s="137"/>
      <c r="C161" s="137"/>
      <c r="D161" s="137"/>
      <c r="E161" s="137"/>
      <c r="F161" s="137"/>
      <c r="G161" s="137"/>
      <c r="H161" s="139"/>
      <c r="I161" s="137"/>
      <c r="J161" s="137"/>
      <c r="K161" s="137"/>
      <c r="L161" s="137"/>
      <c r="M161" s="137"/>
      <c r="N161" s="137"/>
      <c r="O161" s="137"/>
      <c r="P161" s="137"/>
      <c r="Q161" s="140"/>
      <c r="R161" s="137"/>
      <c r="S161" s="137"/>
      <c r="T161" s="137"/>
      <c r="U161" s="137"/>
      <c r="V161" s="137"/>
      <c r="W161" s="137"/>
      <c r="X161" s="137"/>
      <c r="Y161" s="137"/>
      <c r="Z161" s="137"/>
      <c r="AA161" s="137"/>
      <c r="AB161" s="137"/>
      <c r="AC161" s="137"/>
      <c r="AD161" s="137"/>
      <c r="AE161" s="137"/>
      <c r="AF161" s="137"/>
      <c r="AG161" s="137"/>
      <c r="AH161" s="137"/>
      <c r="AI161" s="137"/>
      <c r="AJ161" s="137"/>
      <c r="AK161" s="137"/>
      <c r="AL161" s="137"/>
      <c r="AM161" s="137"/>
      <c r="AN161" s="137"/>
      <c r="AO161" s="137"/>
      <c r="AP161" s="137"/>
      <c r="AQ161" s="137"/>
      <c r="AR161" s="137"/>
      <c r="AS161" s="137"/>
    </row>
    <row r="162" ht="18.0" customHeight="1">
      <c r="A162" s="137"/>
      <c r="B162" s="137"/>
      <c r="C162" s="137"/>
      <c r="D162" s="137"/>
      <c r="E162" s="137"/>
      <c r="F162" s="137"/>
      <c r="G162" s="137"/>
      <c r="H162" s="139"/>
      <c r="I162" s="137"/>
      <c r="J162" s="137"/>
      <c r="K162" s="137"/>
      <c r="L162" s="137"/>
      <c r="M162" s="137"/>
      <c r="N162" s="137"/>
      <c r="O162" s="137"/>
      <c r="P162" s="137"/>
      <c r="Q162" s="140"/>
      <c r="R162" s="137"/>
      <c r="S162" s="137"/>
      <c r="T162" s="137"/>
      <c r="U162" s="137"/>
      <c r="V162" s="137"/>
      <c r="W162" s="137"/>
      <c r="X162" s="137"/>
      <c r="Y162" s="137"/>
      <c r="Z162" s="137"/>
      <c r="AA162" s="137"/>
      <c r="AB162" s="137"/>
      <c r="AC162" s="137"/>
      <c r="AD162" s="137"/>
      <c r="AE162" s="137"/>
      <c r="AF162" s="137"/>
      <c r="AG162" s="137"/>
      <c r="AH162" s="137"/>
      <c r="AI162" s="137"/>
      <c r="AJ162" s="137"/>
      <c r="AK162" s="137"/>
      <c r="AL162" s="137"/>
      <c r="AM162" s="137"/>
      <c r="AN162" s="137"/>
      <c r="AO162" s="137"/>
      <c r="AP162" s="137"/>
      <c r="AQ162" s="137"/>
      <c r="AR162" s="137"/>
      <c r="AS162" s="137"/>
    </row>
    <row r="163" ht="18.0" customHeight="1">
      <c r="A163" s="137"/>
      <c r="B163" s="137"/>
      <c r="C163" s="137"/>
      <c r="D163" s="137"/>
      <c r="E163" s="137"/>
      <c r="F163" s="137"/>
      <c r="G163" s="137"/>
      <c r="H163" s="139"/>
      <c r="I163" s="137"/>
      <c r="J163" s="137"/>
      <c r="K163" s="137"/>
      <c r="L163" s="137"/>
      <c r="M163" s="137"/>
      <c r="N163" s="137"/>
      <c r="O163" s="137"/>
      <c r="P163" s="137"/>
      <c r="Q163" s="140"/>
      <c r="R163" s="137"/>
      <c r="S163" s="137"/>
      <c r="T163" s="137"/>
      <c r="U163" s="137"/>
      <c r="V163" s="137"/>
      <c r="W163" s="137"/>
      <c r="X163" s="137"/>
      <c r="Y163" s="137"/>
      <c r="Z163" s="137"/>
      <c r="AA163" s="137"/>
      <c r="AB163" s="137"/>
      <c r="AC163" s="137"/>
      <c r="AD163" s="137"/>
      <c r="AE163" s="137"/>
      <c r="AF163" s="137"/>
      <c r="AG163" s="137"/>
      <c r="AH163" s="137"/>
      <c r="AI163" s="137"/>
      <c r="AJ163" s="137"/>
      <c r="AK163" s="137"/>
      <c r="AL163" s="137"/>
      <c r="AM163" s="137"/>
      <c r="AN163" s="137"/>
      <c r="AO163" s="137"/>
      <c r="AP163" s="137"/>
      <c r="AQ163" s="137"/>
      <c r="AR163" s="137"/>
      <c r="AS163" s="137"/>
    </row>
    <row r="164" ht="18.0" customHeight="1">
      <c r="A164" s="137"/>
      <c r="B164" s="137"/>
      <c r="C164" s="137"/>
      <c r="D164" s="137"/>
      <c r="E164" s="137"/>
      <c r="F164" s="137"/>
      <c r="G164" s="137"/>
      <c r="H164" s="139"/>
      <c r="I164" s="137"/>
      <c r="J164" s="137"/>
      <c r="K164" s="137"/>
      <c r="L164" s="137"/>
      <c r="M164" s="137"/>
      <c r="N164" s="137"/>
      <c r="O164" s="137"/>
      <c r="P164" s="137"/>
      <c r="Q164" s="140"/>
      <c r="R164" s="137"/>
      <c r="S164" s="137"/>
      <c r="T164" s="137"/>
      <c r="U164" s="137"/>
      <c r="V164" s="137"/>
      <c r="W164" s="137"/>
      <c r="X164" s="137"/>
      <c r="Y164" s="137"/>
      <c r="Z164" s="137"/>
      <c r="AA164" s="137"/>
      <c r="AB164" s="137"/>
      <c r="AC164" s="137"/>
      <c r="AD164" s="137"/>
      <c r="AE164" s="137"/>
      <c r="AF164" s="137"/>
      <c r="AG164" s="137"/>
      <c r="AH164" s="137"/>
      <c r="AI164" s="137"/>
      <c r="AJ164" s="137"/>
      <c r="AK164" s="137"/>
      <c r="AL164" s="137"/>
      <c r="AM164" s="137"/>
      <c r="AN164" s="137"/>
      <c r="AO164" s="137"/>
      <c r="AP164" s="137"/>
      <c r="AQ164" s="137"/>
      <c r="AR164" s="137"/>
      <c r="AS164" s="137"/>
    </row>
    <row r="165" ht="18.0" customHeight="1">
      <c r="A165" s="137"/>
      <c r="B165" s="137"/>
      <c r="C165" s="137"/>
      <c r="D165" s="137"/>
      <c r="E165" s="137"/>
      <c r="F165" s="137"/>
      <c r="G165" s="137"/>
      <c r="H165" s="139"/>
      <c r="I165" s="137"/>
      <c r="J165" s="137"/>
      <c r="K165" s="137"/>
      <c r="L165" s="137"/>
      <c r="M165" s="137"/>
      <c r="N165" s="137"/>
      <c r="O165" s="137"/>
      <c r="P165" s="137"/>
      <c r="Q165" s="140"/>
      <c r="R165" s="137"/>
      <c r="S165" s="137"/>
      <c r="T165" s="137"/>
      <c r="U165" s="137"/>
      <c r="V165" s="137"/>
      <c r="W165" s="137"/>
      <c r="X165" s="137"/>
      <c r="Y165" s="137"/>
      <c r="Z165" s="137"/>
      <c r="AA165" s="137"/>
      <c r="AB165" s="137"/>
      <c r="AC165" s="137"/>
      <c r="AD165" s="137"/>
      <c r="AE165" s="137"/>
      <c r="AF165" s="137"/>
      <c r="AG165" s="137"/>
      <c r="AH165" s="137"/>
      <c r="AI165" s="137"/>
      <c r="AJ165" s="137"/>
      <c r="AK165" s="137"/>
      <c r="AL165" s="137"/>
      <c r="AM165" s="137"/>
      <c r="AN165" s="137"/>
      <c r="AO165" s="137"/>
      <c r="AP165" s="137"/>
      <c r="AQ165" s="137"/>
      <c r="AR165" s="137"/>
      <c r="AS165" s="137"/>
    </row>
    <row r="166" ht="18.0" customHeight="1">
      <c r="A166" s="137"/>
      <c r="B166" s="137"/>
      <c r="C166" s="137"/>
      <c r="D166" s="137"/>
      <c r="E166" s="137"/>
      <c r="F166" s="137"/>
      <c r="G166" s="137"/>
      <c r="H166" s="139"/>
      <c r="I166" s="137"/>
      <c r="J166" s="137"/>
      <c r="K166" s="137"/>
      <c r="L166" s="137"/>
      <c r="M166" s="137"/>
      <c r="N166" s="137"/>
      <c r="O166" s="137"/>
      <c r="P166" s="137"/>
      <c r="Q166" s="140"/>
      <c r="R166" s="137"/>
      <c r="S166" s="137"/>
      <c r="T166" s="137"/>
      <c r="U166" s="137"/>
      <c r="V166" s="137"/>
      <c r="W166" s="137"/>
      <c r="X166" s="137"/>
      <c r="Y166" s="137"/>
      <c r="Z166" s="137"/>
      <c r="AA166" s="137"/>
      <c r="AB166" s="137"/>
      <c r="AC166" s="137"/>
      <c r="AD166" s="137"/>
      <c r="AE166" s="137"/>
      <c r="AF166" s="137"/>
      <c r="AG166" s="137"/>
      <c r="AH166" s="137"/>
      <c r="AI166" s="137"/>
      <c r="AJ166" s="137"/>
      <c r="AK166" s="137"/>
      <c r="AL166" s="137"/>
      <c r="AM166" s="137"/>
      <c r="AN166" s="137"/>
      <c r="AO166" s="137"/>
      <c r="AP166" s="137"/>
      <c r="AQ166" s="137"/>
      <c r="AR166" s="137"/>
      <c r="AS166" s="137"/>
    </row>
    <row r="167" ht="18.0" customHeight="1">
      <c r="A167" s="137"/>
      <c r="B167" s="137"/>
      <c r="C167" s="137"/>
      <c r="D167" s="137"/>
      <c r="E167" s="137"/>
      <c r="F167" s="137"/>
      <c r="G167" s="137"/>
      <c r="H167" s="139"/>
      <c r="I167" s="137"/>
      <c r="J167" s="137"/>
      <c r="K167" s="137"/>
      <c r="L167" s="137"/>
      <c r="M167" s="137"/>
      <c r="N167" s="137"/>
      <c r="O167" s="137"/>
      <c r="P167" s="137"/>
      <c r="Q167" s="140"/>
      <c r="R167" s="137"/>
      <c r="S167" s="137"/>
      <c r="T167" s="137"/>
      <c r="U167" s="137"/>
      <c r="V167" s="137"/>
      <c r="W167" s="137"/>
      <c r="X167" s="137"/>
      <c r="Y167" s="137"/>
      <c r="Z167" s="137"/>
      <c r="AA167" s="137"/>
      <c r="AB167" s="137"/>
      <c r="AC167" s="137"/>
      <c r="AD167" s="137"/>
      <c r="AE167" s="137"/>
      <c r="AF167" s="137"/>
      <c r="AG167" s="137"/>
      <c r="AH167" s="137"/>
      <c r="AI167" s="137"/>
      <c r="AJ167" s="137"/>
      <c r="AK167" s="137"/>
      <c r="AL167" s="137"/>
      <c r="AM167" s="137"/>
      <c r="AN167" s="137"/>
      <c r="AO167" s="137"/>
      <c r="AP167" s="137"/>
      <c r="AQ167" s="137"/>
      <c r="AR167" s="137"/>
      <c r="AS167" s="137"/>
    </row>
    <row r="168" ht="18.0" customHeight="1">
      <c r="A168" s="137"/>
      <c r="B168" s="137"/>
      <c r="C168" s="137"/>
      <c r="D168" s="137"/>
      <c r="E168" s="137"/>
      <c r="F168" s="137"/>
      <c r="G168" s="137"/>
      <c r="H168" s="139"/>
      <c r="I168" s="137"/>
      <c r="J168" s="137"/>
      <c r="K168" s="137"/>
      <c r="L168" s="137"/>
      <c r="M168" s="137"/>
      <c r="N168" s="137"/>
      <c r="O168" s="137"/>
      <c r="P168" s="137"/>
      <c r="Q168" s="140"/>
      <c r="R168" s="137"/>
      <c r="S168" s="137"/>
      <c r="T168" s="137"/>
      <c r="U168" s="137"/>
      <c r="V168" s="137"/>
      <c r="W168" s="137"/>
      <c r="X168" s="137"/>
      <c r="Y168" s="137"/>
      <c r="Z168" s="137"/>
      <c r="AA168" s="137"/>
      <c r="AB168" s="137"/>
      <c r="AC168" s="137"/>
      <c r="AD168" s="137"/>
      <c r="AE168" s="137"/>
      <c r="AF168" s="137"/>
      <c r="AG168" s="137"/>
      <c r="AH168" s="137"/>
      <c r="AI168" s="137"/>
      <c r="AJ168" s="137"/>
      <c r="AK168" s="137"/>
      <c r="AL168" s="137"/>
      <c r="AM168" s="137"/>
      <c r="AN168" s="137"/>
      <c r="AO168" s="137"/>
      <c r="AP168" s="137"/>
      <c r="AQ168" s="137"/>
      <c r="AR168" s="137"/>
      <c r="AS168" s="137"/>
    </row>
    <row r="169" ht="18.0" customHeight="1">
      <c r="A169" s="137"/>
      <c r="B169" s="137"/>
      <c r="C169" s="137"/>
      <c r="D169" s="137"/>
      <c r="E169" s="137"/>
      <c r="F169" s="137"/>
      <c r="G169" s="137"/>
      <c r="H169" s="139"/>
      <c r="I169" s="137"/>
      <c r="J169" s="137"/>
      <c r="K169" s="137"/>
      <c r="L169" s="137"/>
      <c r="M169" s="137"/>
      <c r="N169" s="137"/>
      <c r="O169" s="137"/>
      <c r="P169" s="137"/>
      <c r="Q169" s="140"/>
      <c r="R169" s="137"/>
      <c r="S169" s="137"/>
      <c r="T169" s="137"/>
      <c r="U169" s="137"/>
      <c r="V169" s="137"/>
      <c r="W169" s="137"/>
      <c r="X169" s="137"/>
      <c r="Y169" s="137"/>
      <c r="Z169" s="137"/>
      <c r="AA169" s="137"/>
      <c r="AB169" s="137"/>
      <c r="AC169" s="137"/>
      <c r="AD169" s="137"/>
      <c r="AE169" s="137"/>
      <c r="AF169" s="137"/>
      <c r="AG169" s="137"/>
      <c r="AH169" s="137"/>
      <c r="AI169" s="137"/>
      <c r="AJ169" s="137"/>
      <c r="AK169" s="137"/>
      <c r="AL169" s="137"/>
      <c r="AM169" s="137"/>
      <c r="AN169" s="137"/>
      <c r="AO169" s="137"/>
      <c r="AP169" s="137"/>
      <c r="AQ169" s="137"/>
      <c r="AR169" s="137"/>
      <c r="AS169" s="137"/>
    </row>
    <row r="170" ht="18.0" customHeight="1">
      <c r="A170" s="137"/>
      <c r="B170" s="137"/>
      <c r="C170" s="137"/>
      <c r="D170" s="137"/>
      <c r="E170" s="137"/>
      <c r="F170" s="137"/>
      <c r="G170" s="137"/>
      <c r="H170" s="139"/>
      <c r="I170" s="137"/>
      <c r="J170" s="137"/>
      <c r="K170" s="137"/>
      <c r="L170" s="137"/>
      <c r="M170" s="137"/>
      <c r="N170" s="137"/>
      <c r="O170" s="137"/>
      <c r="P170" s="137"/>
      <c r="Q170" s="140"/>
      <c r="R170" s="137"/>
      <c r="S170" s="137"/>
      <c r="T170" s="137"/>
      <c r="U170" s="137"/>
      <c r="V170" s="137"/>
      <c r="W170" s="137"/>
      <c r="X170" s="137"/>
      <c r="Y170" s="137"/>
      <c r="Z170" s="137"/>
      <c r="AA170" s="137"/>
      <c r="AB170" s="137"/>
      <c r="AC170" s="137"/>
      <c r="AD170" s="137"/>
      <c r="AE170" s="137"/>
      <c r="AF170" s="137"/>
      <c r="AG170" s="137"/>
      <c r="AH170" s="137"/>
      <c r="AI170" s="137"/>
      <c r="AJ170" s="137"/>
      <c r="AK170" s="137"/>
      <c r="AL170" s="137"/>
      <c r="AM170" s="137"/>
      <c r="AN170" s="137"/>
      <c r="AO170" s="137"/>
      <c r="AP170" s="137"/>
      <c r="AQ170" s="137"/>
      <c r="AR170" s="137"/>
      <c r="AS170" s="137"/>
    </row>
    <row r="171" ht="18.0" customHeight="1">
      <c r="A171" s="137"/>
      <c r="B171" s="137"/>
      <c r="C171" s="137"/>
      <c r="D171" s="137"/>
      <c r="E171" s="137"/>
      <c r="F171" s="137"/>
      <c r="G171" s="137"/>
      <c r="H171" s="139"/>
      <c r="I171" s="137"/>
      <c r="J171" s="137"/>
      <c r="K171" s="137"/>
      <c r="L171" s="137"/>
      <c r="M171" s="137"/>
      <c r="N171" s="137"/>
      <c r="O171" s="137"/>
      <c r="P171" s="137"/>
      <c r="Q171" s="140"/>
      <c r="R171" s="137"/>
      <c r="S171" s="137"/>
      <c r="T171" s="137"/>
      <c r="U171" s="137"/>
      <c r="V171" s="137"/>
      <c r="W171" s="137"/>
      <c r="X171" s="137"/>
      <c r="Y171" s="137"/>
      <c r="Z171" s="137"/>
      <c r="AA171" s="137"/>
      <c r="AB171" s="137"/>
      <c r="AC171" s="137"/>
      <c r="AD171" s="137"/>
      <c r="AE171" s="137"/>
      <c r="AF171" s="137"/>
      <c r="AG171" s="137"/>
      <c r="AH171" s="137"/>
      <c r="AI171" s="137"/>
      <c r="AJ171" s="137"/>
      <c r="AK171" s="137"/>
      <c r="AL171" s="137"/>
      <c r="AM171" s="137"/>
      <c r="AN171" s="137"/>
      <c r="AO171" s="137"/>
      <c r="AP171" s="137"/>
      <c r="AQ171" s="137"/>
      <c r="AR171" s="137"/>
      <c r="AS171" s="137"/>
    </row>
    <row r="172" ht="18.0" customHeight="1">
      <c r="A172" s="137"/>
      <c r="B172" s="137"/>
      <c r="C172" s="137"/>
      <c r="D172" s="137"/>
      <c r="E172" s="137"/>
      <c r="F172" s="137"/>
      <c r="G172" s="137"/>
      <c r="H172" s="139"/>
      <c r="I172" s="137"/>
      <c r="J172" s="137"/>
      <c r="K172" s="137"/>
      <c r="L172" s="137"/>
      <c r="M172" s="137"/>
      <c r="N172" s="137"/>
      <c r="O172" s="137"/>
      <c r="P172" s="137"/>
      <c r="Q172" s="140"/>
      <c r="R172" s="137"/>
      <c r="S172" s="137"/>
      <c r="T172" s="137"/>
      <c r="U172" s="137"/>
      <c r="V172" s="137"/>
      <c r="W172" s="137"/>
      <c r="X172" s="137"/>
      <c r="Y172" s="137"/>
      <c r="Z172" s="137"/>
      <c r="AA172" s="137"/>
      <c r="AB172" s="137"/>
      <c r="AC172" s="137"/>
      <c r="AD172" s="137"/>
      <c r="AE172" s="137"/>
      <c r="AF172" s="137"/>
      <c r="AG172" s="137"/>
      <c r="AH172" s="137"/>
      <c r="AI172" s="137"/>
      <c r="AJ172" s="137"/>
      <c r="AK172" s="137"/>
      <c r="AL172" s="137"/>
      <c r="AM172" s="137"/>
      <c r="AN172" s="137"/>
      <c r="AO172" s="137"/>
      <c r="AP172" s="137"/>
      <c r="AQ172" s="137"/>
      <c r="AR172" s="137"/>
      <c r="AS172" s="137"/>
    </row>
    <row r="173" ht="18.0" customHeight="1">
      <c r="A173" s="137"/>
      <c r="B173" s="137"/>
      <c r="C173" s="137"/>
      <c r="D173" s="137"/>
      <c r="E173" s="137"/>
      <c r="F173" s="137"/>
      <c r="G173" s="137"/>
      <c r="H173" s="139"/>
      <c r="I173" s="137"/>
      <c r="J173" s="137"/>
      <c r="K173" s="137"/>
      <c r="L173" s="137"/>
      <c r="M173" s="137"/>
      <c r="N173" s="137"/>
      <c r="O173" s="137"/>
      <c r="P173" s="137"/>
      <c r="Q173" s="140"/>
      <c r="R173" s="137"/>
      <c r="S173" s="137"/>
      <c r="T173" s="137"/>
      <c r="U173" s="137"/>
      <c r="V173" s="137"/>
      <c r="W173" s="137"/>
      <c r="X173" s="137"/>
      <c r="Y173" s="137"/>
      <c r="Z173" s="137"/>
      <c r="AA173" s="137"/>
      <c r="AB173" s="137"/>
      <c r="AC173" s="137"/>
      <c r="AD173" s="137"/>
      <c r="AE173" s="137"/>
      <c r="AF173" s="137"/>
      <c r="AG173" s="137"/>
      <c r="AH173" s="137"/>
      <c r="AI173" s="137"/>
      <c r="AJ173" s="137"/>
      <c r="AK173" s="137"/>
      <c r="AL173" s="137"/>
      <c r="AM173" s="137"/>
      <c r="AN173" s="137"/>
      <c r="AO173" s="137"/>
      <c r="AP173" s="137"/>
      <c r="AQ173" s="137"/>
      <c r="AR173" s="137"/>
      <c r="AS173" s="137"/>
    </row>
    <row r="174" ht="18.0" customHeight="1">
      <c r="A174" s="137"/>
      <c r="B174" s="137"/>
      <c r="C174" s="137"/>
      <c r="D174" s="137"/>
      <c r="E174" s="137"/>
      <c r="F174" s="137"/>
      <c r="G174" s="137"/>
      <c r="H174" s="139"/>
      <c r="I174" s="137"/>
      <c r="J174" s="137"/>
      <c r="K174" s="137"/>
      <c r="L174" s="137"/>
      <c r="M174" s="137"/>
      <c r="N174" s="137"/>
      <c r="O174" s="137"/>
      <c r="P174" s="137"/>
      <c r="Q174" s="140"/>
      <c r="R174" s="137"/>
      <c r="S174" s="137"/>
      <c r="T174" s="137"/>
      <c r="U174" s="137"/>
      <c r="V174" s="137"/>
      <c r="W174" s="137"/>
      <c r="X174" s="137"/>
      <c r="Y174" s="137"/>
      <c r="Z174" s="137"/>
      <c r="AA174" s="137"/>
      <c r="AB174" s="137"/>
      <c r="AC174" s="137"/>
      <c r="AD174" s="137"/>
      <c r="AE174" s="137"/>
      <c r="AF174" s="137"/>
      <c r="AG174" s="137"/>
      <c r="AH174" s="137"/>
      <c r="AI174" s="137"/>
      <c r="AJ174" s="137"/>
      <c r="AK174" s="137"/>
      <c r="AL174" s="137"/>
      <c r="AM174" s="137"/>
      <c r="AN174" s="137"/>
      <c r="AO174" s="137"/>
      <c r="AP174" s="137"/>
      <c r="AQ174" s="137"/>
      <c r="AR174" s="137"/>
      <c r="AS174" s="137"/>
    </row>
    <row r="175" ht="18.0" customHeight="1">
      <c r="A175" s="137"/>
      <c r="B175" s="137"/>
      <c r="C175" s="137"/>
      <c r="D175" s="137"/>
      <c r="E175" s="137"/>
      <c r="F175" s="137"/>
      <c r="G175" s="137"/>
      <c r="H175" s="139"/>
      <c r="I175" s="137"/>
      <c r="J175" s="137"/>
      <c r="K175" s="137"/>
      <c r="L175" s="137"/>
      <c r="M175" s="137"/>
      <c r="N175" s="137"/>
      <c r="O175" s="137"/>
      <c r="P175" s="137"/>
      <c r="Q175" s="140"/>
      <c r="R175" s="137"/>
      <c r="S175" s="137"/>
      <c r="T175" s="137"/>
      <c r="U175" s="137"/>
      <c r="V175" s="137"/>
      <c r="W175" s="137"/>
      <c r="X175" s="137"/>
      <c r="Y175" s="137"/>
      <c r="Z175" s="137"/>
      <c r="AA175" s="137"/>
      <c r="AB175" s="137"/>
      <c r="AC175" s="137"/>
      <c r="AD175" s="137"/>
      <c r="AE175" s="137"/>
      <c r="AF175" s="137"/>
      <c r="AG175" s="137"/>
      <c r="AH175" s="137"/>
      <c r="AI175" s="137"/>
      <c r="AJ175" s="137"/>
      <c r="AK175" s="137"/>
      <c r="AL175" s="137"/>
      <c r="AM175" s="137"/>
      <c r="AN175" s="137"/>
      <c r="AO175" s="137"/>
      <c r="AP175" s="137"/>
      <c r="AQ175" s="137"/>
      <c r="AR175" s="137"/>
      <c r="AS175" s="137"/>
    </row>
    <row r="176" ht="18.0" customHeight="1">
      <c r="A176" s="137"/>
      <c r="B176" s="137"/>
      <c r="C176" s="137"/>
      <c r="D176" s="137"/>
      <c r="E176" s="137"/>
      <c r="F176" s="137"/>
      <c r="G176" s="137"/>
      <c r="H176" s="139"/>
      <c r="I176" s="137"/>
      <c r="J176" s="137"/>
      <c r="K176" s="137"/>
      <c r="L176" s="137"/>
      <c r="M176" s="137"/>
      <c r="N176" s="137"/>
      <c r="O176" s="137"/>
      <c r="P176" s="137"/>
      <c r="Q176" s="140"/>
      <c r="R176" s="137"/>
      <c r="S176" s="137"/>
      <c r="T176" s="137"/>
      <c r="U176" s="137"/>
      <c r="V176" s="137"/>
      <c r="W176" s="137"/>
      <c r="X176" s="137"/>
      <c r="Y176" s="137"/>
      <c r="Z176" s="137"/>
      <c r="AA176" s="137"/>
      <c r="AB176" s="137"/>
      <c r="AC176" s="137"/>
      <c r="AD176" s="137"/>
      <c r="AE176" s="137"/>
      <c r="AF176" s="137"/>
      <c r="AG176" s="137"/>
      <c r="AH176" s="137"/>
      <c r="AI176" s="137"/>
      <c r="AJ176" s="137"/>
      <c r="AK176" s="137"/>
      <c r="AL176" s="137"/>
      <c r="AM176" s="137"/>
      <c r="AN176" s="137"/>
      <c r="AO176" s="137"/>
      <c r="AP176" s="137"/>
      <c r="AQ176" s="137"/>
      <c r="AR176" s="137"/>
      <c r="AS176" s="137"/>
    </row>
    <row r="177" ht="18.0" customHeight="1">
      <c r="A177" s="137"/>
      <c r="B177" s="137"/>
      <c r="C177" s="137"/>
      <c r="D177" s="137"/>
      <c r="E177" s="137"/>
      <c r="F177" s="137"/>
      <c r="G177" s="137"/>
      <c r="H177" s="139"/>
      <c r="I177" s="137"/>
      <c r="J177" s="137"/>
      <c r="K177" s="137"/>
      <c r="L177" s="137"/>
      <c r="M177" s="137"/>
      <c r="N177" s="137"/>
      <c r="O177" s="137"/>
      <c r="P177" s="137"/>
      <c r="Q177" s="140"/>
      <c r="R177" s="137"/>
      <c r="S177" s="137"/>
      <c r="T177" s="137"/>
      <c r="U177" s="137"/>
      <c r="V177" s="137"/>
      <c r="W177" s="137"/>
      <c r="X177" s="137"/>
      <c r="Y177" s="137"/>
      <c r="Z177" s="137"/>
      <c r="AA177" s="137"/>
      <c r="AB177" s="137"/>
      <c r="AC177" s="137"/>
      <c r="AD177" s="137"/>
      <c r="AE177" s="137"/>
      <c r="AF177" s="137"/>
      <c r="AG177" s="137"/>
      <c r="AH177" s="137"/>
      <c r="AI177" s="137"/>
      <c r="AJ177" s="137"/>
      <c r="AK177" s="137"/>
      <c r="AL177" s="137"/>
      <c r="AM177" s="137"/>
      <c r="AN177" s="137"/>
      <c r="AO177" s="137"/>
      <c r="AP177" s="137"/>
      <c r="AQ177" s="137"/>
      <c r="AR177" s="137"/>
      <c r="AS177" s="137"/>
    </row>
    <row r="178" ht="18.0" customHeight="1">
      <c r="A178" s="137"/>
      <c r="B178" s="137"/>
      <c r="C178" s="137"/>
      <c r="D178" s="137"/>
      <c r="E178" s="137"/>
      <c r="F178" s="137"/>
      <c r="G178" s="137"/>
      <c r="H178" s="139"/>
      <c r="I178" s="137"/>
      <c r="J178" s="137"/>
      <c r="K178" s="137"/>
      <c r="L178" s="137"/>
      <c r="M178" s="137"/>
      <c r="N178" s="137"/>
      <c r="O178" s="137"/>
      <c r="P178" s="137"/>
      <c r="Q178" s="140"/>
      <c r="R178" s="137"/>
      <c r="S178" s="137"/>
      <c r="T178" s="137"/>
      <c r="U178" s="137"/>
      <c r="V178" s="137"/>
      <c r="W178" s="137"/>
      <c r="X178" s="137"/>
      <c r="Y178" s="137"/>
      <c r="Z178" s="137"/>
      <c r="AA178" s="137"/>
      <c r="AB178" s="137"/>
      <c r="AC178" s="137"/>
      <c r="AD178" s="137"/>
      <c r="AE178" s="137"/>
      <c r="AF178" s="137"/>
      <c r="AG178" s="137"/>
      <c r="AH178" s="137"/>
      <c r="AI178" s="137"/>
      <c r="AJ178" s="137"/>
      <c r="AK178" s="137"/>
      <c r="AL178" s="137"/>
      <c r="AM178" s="137"/>
      <c r="AN178" s="137"/>
      <c r="AO178" s="137"/>
      <c r="AP178" s="137"/>
      <c r="AQ178" s="137"/>
      <c r="AR178" s="137"/>
      <c r="AS178" s="137"/>
    </row>
    <row r="179" ht="18.0" customHeight="1">
      <c r="A179" s="137"/>
      <c r="B179" s="137"/>
      <c r="C179" s="137"/>
      <c r="D179" s="137"/>
      <c r="E179" s="137"/>
      <c r="F179" s="137"/>
      <c r="G179" s="137"/>
      <c r="H179" s="139"/>
      <c r="I179" s="137"/>
      <c r="J179" s="137"/>
      <c r="K179" s="137"/>
      <c r="L179" s="137"/>
      <c r="M179" s="137"/>
      <c r="N179" s="137"/>
      <c r="O179" s="137"/>
      <c r="P179" s="137"/>
      <c r="Q179" s="140"/>
      <c r="R179" s="137"/>
      <c r="S179" s="137"/>
      <c r="T179" s="137"/>
      <c r="U179" s="137"/>
      <c r="V179" s="137"/>
      <c r="W179" s="137"/>
      <c r="X179" s="137"/>
      <c r="Y179" s="137"/>
      <c r="Z179" s="137"/>
      <c r="AA179" s="137"/>
      <c r="AB179" s="137"/>
      <c r="AC179" s="137"/>
      <c r="AD179" s="137"/>
      <c r="AE179" s="137"/>
      <c r="AF179" s="137"/>
      <c r="AG179" s="137"/>
      <c r="AH179" s="137"/>
      <c r="AI179" s="137"/>
      <c r="AJ179" s="137"/>
      <c r="AK179" s="137"/>
      <c r="AL179" s="137"/>
      <c r="AM179" s="137"/>
      <c r="AN179" s="137"/>
      <c r="AO179" s="137"/>
      <c r="AP179" s="137"/>
      <c r="AQ179" s="137"/>
      <c r="AR179" s="137"/>
      <c r="AS179" s="137"/>
    </row>
    <row r="180" ht="18.0" customHeight="1">
      <c r="A180" s="137"/>
      <c r="B180" s="137"/>
      <c r="C180" s="137"/>
      <c r="D180" s="137"/>
      <c r="E180" s="137"/>
      <c r="F180" s="137"/>
      <c r="G180" s="137"/>
      <c r="H180" s="139"/>
      <c r="I180" s="137"/>
      <c r="J180" s="137"/>
      <c r="K180" s="137"/>
      <c r="L180" s="137"/>
      <c r="M180" s="137"/>
      <c r="N180" s="137"/>
      <c r="O180" s="137"/>
      <c r="P180" s="137"/>
      <c r="Q180" s="140"/>
      <c r="R180" s="137"/>
      <c r="S180" s="137"/>
      <c r="T180" s="137"/>
      <c r="U180" s="137"/>
      <c r="V180" s="137"/>
      <c r="W180" s="137"/>
      <c r="X180" s="137"/>
      <c r="Y180" s="137"/>
      <c r="Z180" s="137"/>
      <c r="AA180" s="137"/>
      <c r="AB180" s="137"/>
      <c r="AC180" s="137"/>
      <c r="AD180" s="137"/>
      <c r="AE180" s="137"/>
      <c r="AF180" s="137"/>
      <c r="AG180" s="137"/>
      <c r="AH180" s="137"/>
      <c r="AI180" s="137"/>
      <c r="AJ180" s="137"/>
      <c r="AK180" s="137"/>
      <c r="AL180" s="137"/>
      <c r="AM180" s="137"/>
      <c r="AN180" s="137"/>
      <c r="AO180" s="137"/>
      <c r="AP180" s="137"/>
      <c r="AQ180" s="137"/>
      <c r="AR180" s="137"/>
      <c r="AS180" s="137"/>
    </row>
    <row r="181" ht="18.0" customHeight="1">
      <c r="A181" s="137"/>
      <c r="B181" s="137"/>
      <c r="C181" s="137"/>
      <c r="D181" s="137"/>
      <c r="E181" s="137"/>
      <c r="F181" s="137"/>
      <c r="G181" s="137"/>
      <c r="H181" s="139"/>
      <c r="I181" s="137"/>
      <c r="J181" s="137"/>
      <c r="K181" s="137"/>
      <c r="L181" s="137"/>
      <c r="M181" s="137"/>
      <c r="N181" s="137"/>
      <c r="O181" s="137"/>
      <c r="P181" s="137"/>
      <c r="Q181" s="140"/>
      <c r="R181" s="137"/>
      <c r="S181" s="137"/>
      <c r="T181" s="137"/>
      <c r="U181" s="137"/>
      <c r="V181" s="137"/>
      <c r="W181" s="137"/>
      <c r="X181" s="137"/>
      <c r="Y181" s="137"/>
      <c r="Z181" s="137"/>
      <c r="AA181" s="137"/>
      <c r="AB181" s="137"/>
      <c r="AC181" s="137"/>
      <c r="AD181" s="137"/>
      <c r="AE181" s="137"/>
      <c r="AF181" s="137"/>
      <c r="AG181" s="137"/>
      <c r="AH181" s="137"/>
      <c r="AI181" s="137"/>
      <c r="AJ181" s="137"/>
      <c r="AK181" s="137"/>
      <c r="AL181" s="137"/>
      <c r="AM181" s="137"/>
      <c r="AN181" s="137"/>
      <c r="AO181" s="137"/>
      <c r="AP181" s="137"/>
      <c r="AQ181" s="137"/>
      <c r="AR181" s="137"/>
      <c r="AS181" s="137"/>
    </row>
    <row r="182" ht="18.0" customHeight="1">
      <c r="A182" s="137"/>
      <c r="B182" s="137"/>
      <c r="C182" s="137"/>
      <c r="D182" s="137"/>
      <c r="E182" s="137"/>
      <c r="F182" s="137"/>
      <c r="G182" s="137"/>
      <c r="H182" s="139"/>
      <c r="I182" s="137"/>
      <c r="J182" s="137"/>
      <c r="K182" s="137"/>
      <c r="L182" s="137"/>
      <c r="M182" s="137"/>
      <c r="N182" s="137"/>
      <c r="O182" s="137"/>
      <c r="P182" s="137"/>
      <c r="Q182" s="140"/>
      <c r="R182" s="137"/>
      <c r="S182" s="137"/>
      <c r="T182" s="137"/>
      <c r="U182" s="137"/>
      <c r="V182" s="137"/>
      <c r="W182" s="137"/>
      <c r="X182" s="137"/>
      <c r="Y182" s="137"/>
      <c r="Z182" s="137"/>
      <c r="AA182" s="137"/>
      <c r="AB182" s="137"/>
      <c r="AC182" s="137"/>
      <c r="AD182" s="137"/>
      <c r="AE182" s="137"/>
      <c r="AF182" s="137"/>
      <c r="AG182" s="137"/>
      <c r="AH182" s="137"/>
      <c r="AI182" s="137"/>
      <c r="AJ182" s="137"/>
      <c r="AK182" s="137"/>
      <c r="AL182" s="137"/>
      <c r="AM182" s="137"/>
      <c r="AN182" s="137"/>
      <c r="AO182" s="137"/>
      <c r="AP182" s="137"/>
      <c r="AQ182" s="137"/>
      <c r="AR182" s="137"/>
      <c r="AS182" s="137"/>
    </row>
    <row r="183" ht="18.0" customHeight="1">
      <c r="A183" s="137"/>
      <c r="B183" s="137"/>
      <c r="C183" s="137"/>
      <c r="D183" s="137"/>
      <c r="E183" s="137"/>
      <c r="F183" s="137"/>
      <c r="G183" s="137"/>
      <c r="H183" s="139"/>
      <c r="I183" s="137"/>
      <c r="J183" s="137"/>
      <c r="K183" s="137"/>
      <c r="L183" s="137"/>
      <c r="M183" s="137"/>
      <c r="N183" s="137"/>
      <c r="O183" s="137"/>
      <c r="P183" s="137"/>
      <c r="Q183" s="140"/>
      <c r="R183" s="137"/>
      <c r="S183" s="137"/>
      <c r="T183" s="137"/>
      <c r="U183" s="137"/>
      <c r="V183" s="137"/>
      <c r="W183" s="137"/>
      <c r="X183" s="137"/>
      <c r="Y183" s="137"/>
      <c r="Z183" s="137"/>
      <c r="AA183" s="137"/>
      <c r="AB183" s="137"/>
      <c r="AC183" s="137"/>
      <c r="AD183" s="137"/>
      <c r="AE183" s="137"/>
      <c r="AF183" s="137"/>
      <c r="AG183" s="137"/>
      <c r="AH183" s="137"/>
      <c r="AI183" s="137"/>
      <c r="AJ183" s="137"/>
      <c r="AK183" s="137"/>
      <c r="AL183" s="137"/>
      <c r="AM183" s="137"/>
      <c r="AN183" s="137"/>
      <c r="AO183" s="137"/>
      <c r="AP183" s="137"/>
      <c r="AQ183" s="137"/>
      <c r="AR183" s="137"/>
      <c r="AS183" s="137"/>
    </row>
    <row r="184" ht="18.0" customHeight="1">
      <c r="A184" s="137"/>
      <c r="B184" s="137"/>
      <c r="C184" s="137"/>
      <c r="D184" s="137"/>
      <c r="E184" s="137"/>
      <c r="F184" s="137"/>
      <c r="G184" s="137"/>
      <c r="H184" s="139"/>
      <c r="I184" s="137"/>
      <c r="J184" s="137"/>
      <c r="K184" s="137"/>
      <c r="L184" s="137"/>
      <c r="M184" s="137"/>
      <c r="N184" s="137"/>
      <c r="O184" s="137"/>
      <c r="P184" s="137"/>
      <c r="Q184" s="140"/>
      <c r="R184" s="137"/>
      <c r="S184" s="137"/>
      <c r="T184" s="137"/>
      <c r="U184" s="137"/>
      <c r="V184" s="137"/>
      <c r="W184" s="137"/>
      <c r="X184" s="137"/>
      <c r="Y184" s="137"/>
      <c r="Z184" s="137"/>
      <c r="AA184" s="137"/>
      <c r="AB184" s="137"/>
      <c r="AC184" s="137"/>
      <c r="AD184" s="137"/>
      <c r="AE184" s="137"/>
      <c r="AF184" s="137"/>
      <c r="AG184" s="137"/>
      <c r="AH184" s="137"/>
      <c r="AI184" s="137"/>
      <c r="AJ184" s="137"/>
      <c r="AK184" s="137"/>
      <c r="AL184" s="137"/>
      <c r="AM184" s="137"/>
      <c r="AN184" s="137"/>
      <c r="AO184" s="137"/>
      <c r="AP184" s="137"/>
      <c r="AQ184" s="137"/>
      <c r="AR184" s="137"/>
      <c r="AS184" s="137"/>
    </row>
    <row r="185" ht="18.0" customHeight="1">
      <c r="A185" s="137"/>
      <c r="B185" s="137"/>
      <c r="C185" s="137"/>
      <c r="D185" s="137"/>
      <c r="E185" s="137"/>
      <c r="F185" s="137"/>
      <c r="G185" s="137"/>
      <c r="H185" s="139"/>
      <c r="I185" s="137"/>
      <c r="J185" s="137"/>
      <c r="K185" s="137"/>
      <c r="L185" s="137"/>
      <c r="M185" s="137"/>
      <c r="N185" s="137"/>
      <c r="O185" s="137"/>
      <c r="P185" s="137"/>
      <c r="Q185" s="140"/>
      <c r="R185" s="137"/>
      <c r="S185" s="137"/>
      <c r="T185" s="137"/>
      <c r="U185" s="137"/>
      <c r="V185" s="137"/>
      <c r="W185" s="137"/>
      <c r="X185" s="137"/>
      <c r="Y185" s="137"/>
      <c r="Z185" s="137"/>
      <c r="AA185" s="137"/>
      <c r="AB185" s="137"/>
      <c r="AC185" s="137"/>
      <c r="AD185" s="137"/>
      <c r="AE185" s="137"/>
      <c r="AF185" s="137"/>
      <c r="AG185" s="137"/>
      <c r="AH185" s="137"/>
      <c r="AI185" s="137"/>
      <c r="AJ185" s="137"/>
      <c r="AK185" s="137"/>
      <c r="AL185" s="137"/>
      <c r="AM185" s="137"/>
      <c r="AN185" s="137"/>
      <c r="AO185" s="137"/>
      <c r="AP185" s="137"/>
      <c r="AQ185" s="137"/>
      <c r="AR185" s="137"/>
      <c r="AS185" s="137"/>
    </row>
    <row r="186" ht="18.0" customHeight="1">
      <c r="A186" s="137"/>
      <c r="B186" s="137"/>
      <c r="C186" s="137"/>
      <c r="D186" s="137"/>
      <c r="E186" s="137"/>
      <c r="F186" s="137"/>
      <c r="G186" s="137"/>
      <c r="H186" s="139"/>
      <c r="I186" s="137"/>
      <c r="J186" s="137"/>
      <c r="K186" s="137"/>
      <c r="L186" s="137"/>
      <c r="M186" s="137"/>
      <c r="N186" s="137"/>
      <c r="O186" s="137"/>
      <c r="P186" s="137"/>
      <c r="Q186" s="140"/>
      <c r="R186" s="137"/>
      <c r="S186" s="137"/>
      <c r="T186" s="137"/>
      <c r="U186" s="137"/>
      <c r="V186" s="137"/>
      <c r="W186" s="137"/>
      <c r="X186" s="137"/>
      <c r="Y186" s="137"/>
      <c r="Z186" s="137"/>
      <c r="AA186" s="137"/>
      <c r="AB186" s="137"/>
      <c r="AC186" s="137"/>
      <c r="AD186" s="137"/>
      <c r="AE186" s="137"/>
      <c r="AF186" s="137"/>
      <c r="AG186" s="137"/>
      <c r="AH186" s="137"/>
      <c r="AI186" s="137"/>
      <c r="AJ186" s="137"/>
      <c r="AK186" s="137"/>
      <c r="AL186" s="137"/>
      <c r="AM186" s="137"/>
      <c r="AN186" s="137"/>
      <c r="AO186" s="137"/>
      <c r="AP186" s="137"/>
      <c r="AQ186" s="137"/>
      <c r="AR186" s="137"/>
      <c r="AS186" s="137"/>
    </row>
    <row r="187" ht="18.0" customHeight="1">
      <c r="A187" s="137"/>
      <c r="B187" s="137"/>
      <c r="C187" s="137"/>
      <c r="D187" s="137"/>
      <c r="E187" s="137"/>
      <c r="F187" s="137"/>
      <c r="G187" s="137"/>
      <c r="H187" s="139"/>
      <c r="I187" s="137"/>
      <c r="J187" s="137"/>
      <c r="K187" s="137"/>
      <c r="L187" s="137"/>
      <c r="M187" s="137"/>
      <c r="N187" s="137"/>
      <c r="O187" s="137"/>
      <c r="P187" s="137"/>
      <c r="Q187" s="140"/>
      <c r="R187" s="137"/>
      <c r="S187" s="137"/>
      <c r="T187" s="137"/>
      <c r="U187" s="137"/>
      <c r="V187" s="137"/>
      <c r="W187" s="137"/>
      <c r="X187" s="137"/>
      <c r="Y187" s="137"/>
      <c r="Z187" s="137"/>
      <c r="AA187" s="137"/>
      <c r="AB187" s="137"/>
      <c r="AC187" s="137"/>
      <c r="AD187" s="137"/>
      <c r="AE187" s="137"/>
      <c r="AF187" s="137"/>
      <c r="AG187" s="137"/>
      <c r="AH187" s="137"/>
      <c r="AI187" s="137"/>
      <c r="AJ187" s="137"/>
      <c r="AK187" s="137"/>
      <c r="AL187" s="137"/>
      <c r="AM187" s="137"/>
      <c r="AN187" s="137"/>
      <c r="AO187" s="137"/>
      <c r="AP187" s="137"/>
      <c r="AQ187" s="137"/>
      <c r="AR187" s="137"/>
      <c r="AS187" s="137"/>
    </row>
    <row r="188" ht="18.0" customHeight="1">
      <c r="A188" s="137"/>
      <c r="B188" s="137"/>
      <c r="C188" s="137"/>
      <c r="D188" s="137"/>
      <c r="E188" s="137"/>
      <c r="F188" s="137"/>
      <c r="G188" s="137"/>
      <c r="H188" s="139"/>
      <c r="I188" s="137"/>
      <c r="J188" s="137"/>
      <c r="K188" s="137"/>
      <c r="L188" s="137"/>
      <c r="M188" s="137"/>
      <c r="N188" s="137"/>
      <c r="O188" s="137"/>
      <c r="P188" s="137"/>
      <c r="Q188" s="140"/>
      <c r="R188" s="137"/>
      <c r="S188" s="137"/>
      <c r="T188" s="137"/>
      <c r="U188" s="137"/>
      <c r="V188" s="137"/>
      <c r="W188" s="137"/>
      <c r="X188" s="137"/>
      <c r="Y188" s="137"/>
      <c r="Z188" s="137"/>
      <c r="AA188" s="137"/>
      <c r="AB188" s="137"/>
      <c r="AC188" s="137"/>
      <c r="AD188" s="137"/>
      <c r="AE188" s="137"/>
      <c r="AF188" s="137"/>
      <c r="AG188" s="137"/>
      <c r="AH188" s="137"/>
      <c r="AI188" s="137"/>
      <c r="AJ188" s="137"/>
      <c r="AK188" s="137"/>
      <c r="AL188" s="137"/>
      <c r="AM188" s="137"/>
      <c r="AN188" s="137"/>
      <c r="AO188" s="137"/>
      <c r="AP188" s="137"/>
      <c r="AQ188" s="137"/>
      <c r="AR188" s="137"/>
      <c r="AS188" s="137"/>
    </row>
    <row r="189" ht="18.0" customHeight="1">
      <c r="A189" s="137"/>
      <c r="B189" s="137"/>
      <c r="C189" s="137"/>
      <c r="D189" s="137"/>
      <c r="E189" s="137"/>
      <c r="F189" s="137"/>
      <c r="G189" s="137"/>
      <c r="H189" s="139"/>
      <c r="I189" s="137"/>
      <c r="J189" s="137"/>
      <c r="K189" s="137"/>
      <c r="L189" s="137"/>
      <c r="M189" s="137"/>
      <c r="N189" s="137"/>
      <c r="O189" s="137"/>
      <c r="P189" s="137"/>
      <c r="Q189" s="140"/>
      <c r="R189" s="137"/>
      <c r="S189" s="137"/>
      <c r="T189" s="137"/>
      <c r="U189" s="137"/>
      <c r="V189" s="137"/>
      <c r="W189" s="137"/>
      <c r="X189" s="137"/>
      <c r="Y189" s="137"/>
      <c r="Z189" s="137"/>
      <c r="AA189" s="137"/>
      <c r="AB189" s="137"/>
      <c r="AC189" s="137"/>
      <c r="AD189" s="137"/>
      <c r="AE189" s="137"/>
      <c r="AF189" s="137"/>
      <c r="AG189" s="137"/>
      <c r="AH189" s="137"/>
      <c r="AI189" s="137"/>
      <c r="AJ189" s="137"/>
      <c r="AK189" s="137"/>
      <c r="AL189" s="137"/>
      <c r="AM189" s="137"/>
      <c r="AN189" s="137"/>
      <c r="AO189" s="137"/>
      <c r="AP189" s="137"/>
      <c r="AQ189" s="137"/>
      <c r="AR189" s="137"/>
      <c r="AS189" s="137"/>
    </row>
    <row r="190" ht="18.0" customHeight="1">
      <c r="A190" s="137"/>
      <c r="B190" s="137"/>
      <c r="C190" s="137"/>
      <c r="D190" s="137"/>
      <c r="E190" s="137"/>
      <c r="F190" s="137"/>
      <c r="G190" s="137"/>
      <c r="H190" s="139"/>
      <c r="I190" s="137"/>
      <c r="J190" s="137"/>
      <c r="K190" s="137"/>
      <c r="L190" s="137"/>
      <c r="M190" s="137"/>
      <c r="N190" s="137"/>
      <c r="O190" s="137"/>
      <c r="P190" s="137"/>
      <c r="Q190" s="140"/>
      <c r="R190" s="137"/>
      <c r="S190" s="137"/>
      <c r="T190" s="137"/>
      <c r="U190" s="137"/>
      <c r="V190" s="137"/>
      <c r="W190" s="137"/>
      <c r="X190" s="137"/>
      <c r="Y190" s="137"/>
      <c r="Z190" s="137"/>
      <c r="AA190" s="137"/>
      <c r="AB190" s="137"/>
      <c r="AC190" s="137"/>
      <c r="AD190" s="137"/>
      <c r="AE190" s="137"/>
      <c r="AF190" s="137"/>
      <c r="AG190" s="137"/>
      <c r="AH190" s="137"/>
      <c r="AI190" s="137"/>
      <c r="AJ190" s="137"/>
      <c r="AK190" s="137"/>
      <c r="AL190" s="137"/>
      <c r="AM190" s="137"/>
      <c r="AN190" s="137"/>
      <c r="AO190" s="137"/>
      <c r="AP190" s="137"/>
      <c r="AQ190" s="137"/>
      <c r="AR190" s="137"/>
      <c r="AS190" s="137"/>
    </row>
    <row r="191" ht="18.0" customHeight="1">
      <c r="A191" s="137"/>
      <c r="B191" s="137"/>
      <c r="C191" s="137"/>
      <c r="D191" s="137"/>
      <c r="E191" s="137"/>
      <c r="F191" s="137"/>
      <c r="G191" s="137"/>
      <c r="H191" s="139"/>
      <c r="I191" s="137"/>
      <c r="J191" s="137"/>
      <c r="K191" s="137"/>
      <c r="L191" s="137"/>
      <c r="M191" s="137"/>
      <c r="N191" s="137"/>
      <c r="O191" s="137"/>
      <c r="P191" s="137"/>
      <c r="Q191" s="140"/>
      <c r="R191" s="137"/>
      <c r="S191" s="137"/>
      <c r="T191" s="137"/>
      <c r="U191" s="137"/>
      <c r="V191" s="137"/>
      <c r="W191" s="137"/>
      <c r="X191" s="137"/>
      <c r="Y191" s="137"/>
      <c r="Z191" s="137"/>
      <c r="AA191" s="137"/>
      <c r="AB191" s="137"/>
      <c r="AC191" s="137"/>
      <c r="AD191" s="137"/>
      <c r="AE191" s="137"/>
      <c r="AF191" s="137"/>
      <c r="AG191" s="137"/>
      <c r="AH191" s="137"/>
      <c r="AI191" s="137"/>
      <c r="AJ191" s="137"/>
      <c r="AK191" s="137"/>
      <c r="AL191" s="137"/>
      <c r="AM191" s="137"/>
      <c r="AN191" s="137"/>
      <c r="AO191" s="137"/>
      <c r="AP191" s="137"/>
      <c r="AQ191" s="137"/>
      <c r="AR191" s="137"/>
      <c r="AS191" s="137"/>
    </row>
    <row r="192" ht="18.0" customHeight="1">
      <c r="A192" s="137"/>
      <c r="B192" s="137"/>
      <c r="C192" s="137"/>
      <c r="D192" s="137"/>
      <c r="E192" s="137"/>
      <c r="F192" s="137"/>
      <c r="G192" s="137"/>
      <c r="H192" s="139"/>
      <c r="I192" s="137"/>
      <c r="J192" s="137"/>
      <c r="K192" s="137"/>
      <c r="L192" s="137"/>
      <c r="M192" s="137"/>
      <c r="N192" s="137"/>
      <c r="O192" s="137"/>
      <c r="P192" s="137"/>
      <c r="Q192" s="140"/>
      <c r="R192" s="137"/>
      <c r="S192" s="137"/>
      <c r="T192" s="137"/>
      <c r="U192" s="137"/>
      <c r="V192" s="137"/>
      <c r="W192" s="137"/>
      <c r="X192" s="137"/>
      <c r="Y192" s="137"/>
      <c r="Z192" s="137"/>
      <c r="AA192" s="137"/>
      <c r="AB192" s="137"/>
      <c r="AC192" s="137"/>
      <c r="AD192" s="137"/>
      <c r="AE192" s="137"/>
      <c r="AF192" s="137"/>
      <c r="AG192" s="137"/>
      <c r="AH192" s="137"/>
      <c r="AI192" s="137"/>
      <c r="AJ192" s="137"/>
      <c r="AK192" s="137"/>
      <c r="AL192" s="137"/>
      <c r="AM192" s="137"/>
      <c r="AN192" s="137"/>
      <c r="AO192" s="137"/>
      <c r="AP192" s="137"/>
      <c r="AQ192" s="137"/>
      <c r="AR192" s="137"/>
      <c r="AS192" s="137"/>
    </row>
    <row r="193" ht="18.0" customHeight="1">
      <c r="A193" s="137"/>
      <c r="B193" s="137"/>
      <c r="C193" s="137"/>
      <c r="D193" s="137"/>
      <c r="E193" s="137"/>
      <c r="F193" s="137"/>
      <c r="G193" s="137"/>
      <c r="H193" s="139"/>
      <c r="I193" s="137"/>
      <c r="J193" s="137"/>
      <c r="K193" s="137"/>
      <c r="L193" s="137"/>
      <c r="M193" s="137"/>
      <c r="N193" s="137"/>
      <c r="O193" s="137"/>
      <c r="P193" s="137"/>
      <c r="Q193" s="140"/>
      <c r="R193" s="137"/>
      <c r="S193" s="137"/>
      <c r="T193" s="137"/>
      <c r="U193" s="137"/>
      <c r="V193" s="137"/>
      <c r="W193" s="137"/>
      <c r="X193" s="137"/>
      <c r="Y193" s="137"/>
      <c r="Z193" s="137"/>
      <c r="AA193" s="137"/>
      <c r="AB193" s="137"/>
      <c r="AC193" s="137"/>
      <c r="AD193" s="137"/>
      <c r="AE193" s="137"/>
      <c r="AF193" s="137"/>
      <c r="AG193" s="137"/>
      <c r="AH193" s="137"/>
      <c r="AI193" s="137"/>
      <c r="AJ193" s="137"/>
      <c r="AK193" s="137"/>
      <c r="AL193" s="137"/>
      <c r="AM193" s="137"/>
      <c r="AN193" s="137"/>
      <c r="AO193" s="137"/>
      <c r="AP193" s="137"/>
      <c r="AQ193" s="137"/>
      <c r="AR193" s="137"/>
      <c r="AS193" s="137"/>
    </row>
    <row r="194" ht="18.0" customHeight="1">
      <c r="A194" s="137"/>
      <c r="B194" s="137"/>
      <c r="C194" s="137"/>
      <c r="D194" s="137"/>
      <c r="E194" s="137"/>
      <c r="F194" s="137"/>
      <c r="G194" s="137"/>
      <c r="H194" s="139"/>
      <c r="I194" s="137"/>
      <c r="J194" s="137"/>
      <c r="K194" s="137"/>
      <c r="L194" s="137"/>
      <c r="M194" s="137"/>
      <c r="N194" s="137"/>
      <c r="O194" s="137"/>
      <c r="P194" s="137"/>
      <c r="Q194" s="140"/>
      <c r="R194" s="137"/>
      <c r="S194" s="137"/>
      <c r="T194" s="137"/>
      <c r="U194" s="137"/>
      <c r="V194" s="137"/>
      <c r="W194" s="137"/>
      <c r="X194" s="137"/>
      <c r="Y194" s="137"/>
      <c r="Z194" s="137"/>
      <c r="AA194" s="137"/>
      <c r="AB194" s="137"/>
      <c r="AC194" s="137"/>
      <c r="AD194" s="137"/>
      <c r="AE194" s="137"/>
      <c r="AF194" s="137"/>
      <c r="AG194" s="137"/>
      <c r="AH194" s="137"/>
      <c r="AI194" s="137"/>
      <c r="AJ194" s="137"/>
      <c r="AK194" s="137"/>
      <c r="AL194" s="137"/>
      <c r="AM194" s="137"/>
      <c r="AN194" s="137"/>
      <c r="AO194" s="137"/>
      <c r="AP194" s="137"/>
      <c r="AQ194" s="137"/>
      <c r="AR194" s="137"/>
      <c r="AS194" s="137"/>
    </row>
    <row r="195" ht="18.0" customHeight="1">
      <c r="A195" s="137"/>
      <c r="B195" s="137"/>
      <c r="C195" s="137"/>
      <c r="D195" s="137"/>
      <c r="E195" s="137"/>
      <c r="F195" s="137"/>
      <c r="G195" s="137"/>
      <c r="H195" s="139"/>
      <c r="I195" s="137"/>
      <c r="J195" s="137"/>
      <c r="K195" s="137"/>
      <c r="L195" s="137"/>
      <c r="M195" s="137"/>
      <c r="N195" s="137"/>
      <c r="O195" s="137"/>
      <c r="P195" s="137"/>
      <c r="Q195" s="140"/>
      <c r="R195" s="137"/>
      <c r="S195" s="137"/>
      <c r="T195" s="137"/>
      <c r="U195" s="137"/>
      <c r="V195" s="137"/>
      <c r="W195" s="137"/>
      <c r="X195" s="137"/>
      <c r="Y195" s="137"/>
      <c r="Z195" s="137"/>
      <c r="AA195" s="137"/>
      <c r="AB195" s="137"/>
      <c r="AC195" s="137"/>
      <c r="AD195" s="137"/>
      <c r="AE195" s="137"/>
      <c r="AF195" s="137"/>
      <c r="AG195" s="137"/>
      <c r="AH195" s="137"/>
      <c r="AI195" s="137"/>
      <c r="AJ195" s="137"/>
      <c r="AK195" s="137"/>
      <c r="AL195" s="137"/>
      <c r="AM195" s="137"/>
      <c r="AN195" s="137"/>
      <c r="AO195" s="137"/>
      <c r="AP195" s="137"/>
      <c r="AQ195" s="137"/>
      <c r="AR195" s="137"/>
      <c r="AS195" s="137"/>
    </row>
    <row r="196" ht="18.0" customHeight="1">
      <c r="A196" s="137"/>
      <c r="B196" s="137"/>
      <c r="C196" s="137"/>
      <c r="D196" s="137"/>
      <c r="E196" s="137"/>
      <c r="F196" s="137"/>
      <c r="G196" s="137"/>
      <c r="H196" s="139"/>
      <c r="I196" s="137"/>
      <c r="J196" s="137"/>
      <c r="K196" s="137"/>
      <c r="L196" s="137"/>
      <c r="M196" s="137"/>
      <c r="N196" s="137"/>
      <c r="O196" s="137"/>
      <c r="P196" s="137"/>
      <c r="Q196" s="140"/>
      <c r="R196" s="137"/>
      <c r="S196" s="137"/>
      <c r="T196" s="137"/>
      <c r="U196" s="137"/>
      <c r="V196" s="137"/>
      <c r="W196" s="137"/>
      <c r="X196" s="137"/>
      <c r="Y196" s="137"/>
      <c r="Z196" s="137"/>
      <c r="AA196" s="137"/>
      <c r="AB196" s="137"/>
      <c r="AC196" s="137"/>
      <c r="AD196" s="137"/>
      <c r="AE196" s="137"/>
      <c r="AF196" s="137"/>
      <c r="AG196" s="137"/>
      <c r="AH196" s="137"/>
      <c r="AI196" s="137"/>
      <c r="AJ196" s="137"/>
      <c r="AK196" s="137"/>
      <c r="AL196" s="137"/>
      <c r="AM196" s="137"/>
      <c r="AN196" s="137"/>
      <c r="AO196" s="137"/>
      <c r="AP196" s="137"/>
      <c r="AQ196" s="137"/>
      <c r="AR196" s="137"/>
      <c r="AS196" s="137"/>
    </row>
    <row r="197" ht="18.0" customHeight="1">
      <c r="A197" s="137"/>
      <c r="B197" s="137"/>
      <c r="C197" s="137"/>
      <c r="D197" s="137"/>
      <c r="E197" s="137"/>
      <c r="F197" s="137"/>
      <c r="G197" s="137"/>
      <c r="H197" s="139"/>
      <c r="I197" s="137"/>
      <c r="J197" s="137"/>
      <c r="K197" s="137"/>
      <c r="L197" s="137"/>
      <c r="M197" s="137"/>
      <c r="N197" s="137"/>
      <c r="O197" s="137"/>
      <c r="P197" s="137"/>
      <c r="Q197" s="140"/>
      <c r="R197" s="137"/>
      <c r="S197" s="137"/>
      <c r="T197" s="137"/>
      <c r="U197" s="137"/>
      <c r="V197" s="137"/>
      <c r="W197" s="137"/>
      <c r="X197" s="137"/>
      <c r="Y197" s="137"/>
      <c r="Z197" s="137"/>
      <c r="AA197" s="137"/>
      <c r="AB197" s="137"/>
      <c r="AC197" s="137"/>
      <c r="AD197" s="137"/>
      <c r="AE197" s="137"/>
      <c r="AF197" s="137"/>
      <c r="AG197" s="137"/>
      <c r="AH197" s="137"/>
      <c r="AI197" s="137"/>
      <c r="AJ197" s="137"/>
      <c r="AK197" s="137"/>
      <c r="AL197" s="137"/>
      <c r="AM197" s="137"/>
      <c r="AN197" s="137"/>
      <c r="AO197" s="137"/>
      <c r="AP197" s="137"/>
      <c r="AQ197" s="137"/>
      <c r="AR197" s="137"/>
      <c r="AS197" s="137"/>
    </row>
    <row r="198" ht="18.0" customHeight="1">
      <c r="A198" s="137"/>
      <c r="B198" s="137"/>
      <c r="C198" s="137"/>
      <c r="D198" s="137"/>
      <c r="E198" s="137"/>
      <c r="F198" s="137"/>
      <c r="G198" s="137"/>
      <c r="H198" s="139"/>
      <c r="I198" s="137"/>
      <c r="J198" s="137"/>
      <c r="K198" s="137"/>
      <c r="L198" s="137"/>
      <c r="M198" s="137"/>
      <c r="N198" s="137"/>
      <c r="O198" s="137"/>
      <c r="P198" s="137"/>
      <c r="Q198" s="140"/>
      <c r="R198" s="137"/>
      <c r="S198" s="137"/>
      <c r="T198" s="137"/>
      <c r="U198" s="137"/>
      <c r="V198" s="137"/>
      <c r="W198" s="137"/>
      <c r="X198" s="137"/>
      <c r="Y198" s="137"/>
      <c r="Z198" s="137"/>
      <c r="AA198" s="137"/>
      <c r="AB198" s="137"/>
      <c r="AC198" s="137"/>
      <c r="AD198" s="137"/>
      <c r="AE198" s="137"/>
      <c r="AF198" s="137"/>
      <c r="AG198" s="137"/>
      <c r="AH198" s="137"/>
      <c r="AI198" s="137"/>
      <c r="AJ198" s="137"/>
      <c r="AK198" s="137"/>
      <c r="AL198" s="137"/>
      <c r="AM198" s="137"/>
      <c r="AN198" s="137"/>
      <c r="AO198" s="137"/>
      <c r="AP198" s="137"/>
      <c r="AQ198" s="137"/>
      <c r="AR198" s="137"/>
      <c r="AS198" s="137"/>
    </row>
    <row r="199" ht="18.0" customHeight="1">
      <c r="A199" s="137"/>
      <c r="B199" s="137"/>
      <c r="C199" s="137"/>
      <c r="D199" s="137"/>
      <c r="E199" s="137"/>
      <c r="F199" s="137"/>
      <c r="G199" s="137"/>
      <c r="H199" s="139"/>
      <c r="I199" s="137"/>
      <c r="J199" s="137"/>
      <c r="K199" s="137"/>
      <c r="L199" s="137"/>
      <c r="M199" s="137"/>
      <c r="N199" s="137"/>
      <c r="O199" s="137"/>
      <c r="P199" s="137"/>
      <c r="Q199" s="140"/>
      <c r="R199" s="137"/>
      <c r="S199" s="137"/>
      <c r="T199" s="137"/>
      <c r="U199" s="137"/>
      <c r="V199" s="137"/>
      <c r="W199" s="137"/>
      <c r="X199" s="137"/>
      <c r="Y199" s="137"/>
      <c r="Z199" s="137"/>
      <c r="AA199" s="137"/>
      <c r="AB199" s="137"/>
      <c r="AC199" s="137"/>
      <c r="AD199" s="137"/>
      <c r="AE199" s="137"/>
      <c r="AF199" s="137"/>
      <c r="AG199" s="137"/>
      <c r="AH199" s="137"/>
      <c r="AI199" s="137"/>
      <c r="AJ199" s="137"/>
      <c r="AK199" s="137"/>
      <c r="AL199" s="137"/>
      <c r="AM199" s="137"/>
      <c r="AN199" s="137"/>
      <c r="AO199" s="137"/>
      <c r="AP199" s="137"/>
      <c r="AQ199" s="137"/>
      <c r="AR199" s="137"/>
      <c r="AS199" s="137"/>
    </row>
    <row r="200" ht="18.0" customHeight="1">
      <c r="A200" s="137"/>
      <c r="B200" s="137"/>
      <c r="C200" s="137"/>
      <c r="D200" s="137"/>
      <c r="E200" s="137"/>
      <c r="F200" s="137"/>
      <c r="G200" s="137"/>
      <c r="H200" s="139"/>
      <c r="I200" s="137"/>
      <c r="J200" s="137"/>
      <c r="K200" s="137"/>
      <c r="L200" s="137"/>
      <c r="M200" s="137"/>
      <c r="N200" s="137"/>
      <c r="O200" s="137"/>
      <c r="P200" s="137"/>
      <c r="Q200" s="140"/>
      <c r="R200" s="137"/>
      <c r="S200" s="137"/>
      <c r="T200" s="137"/>
      <c r="U200" s="137"/>
      <c r="V200" s="137"/>
      <c r="W200" s="137"/>
      <c r="X200" s="137"/>
      <c r="Y200" s="137"/>
      <c r="Z200" s="137"/>
      <c r="AA200" s="137"/>
      <c r="AB200" s="137"/>
      <c r="AC200" s="137"/>
      <c r="AD200" s="137"/>
      <c r="AE200" s="137"/>
      <c r="AF200" s="137"/>
      <c r="AG200" s="137"/>
      <c r="AH200" s="137"/>
      <c r="AI200" s="137"/>
      <c r="AJ200" s="137"/>
      <c r="AK200" s="137"/>
      <c r="AL200" s="137"/>
      <c r="AM200" s="137"/>
      <c r="AN200" s="137"/>
      <c r="AO200" s="137"/>
      <c r="AP200" s="137"/>
      <c r="AQ200" s="137"/>
      <c r="AR200" s="137"/>
      <c r="AS200" s="137"/>
    </row>
    <row r="201" ht="18.0" customHeight="1">
      <c r="A201" s="137"/>
      <c r="B201" s="137"/>
      <c r="C201" s="137"/>
      <c r="D201" s="137"/>
      <c r="E201" s="137"/>
      <c r="F201" s="137"/>
      <c r="G201" s="137"/>
      <c r="H201" s="139"/>
      <c r="I201" s="137"/>
      <c r="J201" s="137"/>
      <c r="K201" s="137"/>
      <c r="L201" s="137"/>
      <c r="M201" s="137"/>
      <c r="N201" s="137"/>
      <c r="O201" s="137"/>
      <c r="P201" s="137"/>
      <c r="Q201" s="140"/>
      <c r="R201" s="137"/>
      <c r="S201" s="137"/>
      <c r="T201" s="137"/>
      <c r="U201" s="137"/>
      <c r="V201" s="137"/>
      <c r="W201" s="137"/>
      <c r="X201" s="137"/>
      <c r="Y201" s="137"/>
      <c r="Z201" s="137"/>
      <c r="AA201" s="137"/>
      <c r="AB201" s="137"/>
      <c r="AC201" s="137"/>
      <c r="AD201" s="137"/>
      <c r="AE201" s="137"/>
      <c r="AF201" s="137"/>
      <c r="AG201" s="137"/>
      <c r="AH201" s="137"/>
      <c r="AI201" s="137"/>
      <c r="AJ201" s="137"/>
      <c r="AK201" s="137"/>
      <c r="AL201" s="137"/>
      <c r="AM201" s="137"/>
      <c r="AN201" s="137"/>
      <c r="AO201" s="137"/>
      <c r="AP201" s="137"/>
      <c r="AQ201" s="137"/>
      <c r="AR201" s="137"/>
      <c r="AS201" s="137"/>
    </row>
    <row r="202" ht="18.0" customHeight="1">
      <c r="A202" s="137"/>
      <c r="B202" s="137"/>
      <c r="C202" s="137"/>
      <c r="D202" s="137"/>
      <c r="E202" s="137"/>
      <c r="F202" s="137"/>
      <c r="G202" s="137"/>
      <c r="H202" s="139"/>
      <c r="I202" s="137"/>
      <c r="J202" s="137"/>
      <c r="K202" s="137"/>
      <c r="L202" s="137"/>
      <c r="M202" s="137"/>
      <c r="N202" s="137"/>
      <c r="O202" s="137"/>
      <c r="P202" s="137"/>
      <c r="Q202" s="140"/>
      <c r="R202" s="137"/>
      <c r="S202" s="137"/>
      <c r="T202" s="137"/>
      <c r="U202" s="137"/>
      <c r="V202" s="137"/>
      <c r="W202" s="137"/>
      <c r="X202" s="137"/>
      <c r="Y202" s="137"/>
      <c r="Z202" s="137"/>
      <c r="AA202" s="137"/>
      <c r="AB202" s="137"/>
      <c r="AC202" s="137"/>
      <c r="AD202" s="137"/>
      <c r="AE202" s="137"/>
      <c r="AF202" s="137"/>
      <c r="AG202" s="137"/>
      <c r="AH202" s="137"/>
      <c r="AI202" s="137"/>
      <c r="AJ202" s="137"/>
      <c r="AK202" s="137"/>
      <c r="AL202" s="137"/>
      <c r="AM202" s="137"/>
      <c r="AN202" s="137"/>
      <c r="AO202" s="137"/>
      <c r="AP202" s="137"/>
      <c r="AQ202" s="137"/>
      <c r="AR202" s="137"/>
      <c r="AS202" s="137"/>
    </row>
    <row r="203" ht="18.0" customHeight="1">
      <c r="A203" s="137"/>
      <c r="B203" s="137"/>
      <c r="C203" s="137"/>
      <c r="D203" s="137"/>
      <c r="E203" s="137"/>
      <c r="F203" s="137"/>
      <c r="G203" s="137"/>
      <c r="H203" s="139"/>
      <c r="I203" s="137"/>
      <c r="J203" s="137"/>
      <c r="K203" s="137"/>
      <c r="L203" s="137"/>
      <c r="M203" s="137"/>
      <c r="N203" s="137"/>
      <c r="O203" s="137"/>
      <c r="P203" s="137"/>
      <c r="Q203" s="140"/>
      <c r="R203" s="137"/>
      <c r="S203" s="137"/>
      <c r="T203" s="137"/>
      <c r="U203" s="137"/>
      <c r="V203" s="137"/>
      <c r="W203" s="137"/>
      <c r="X203" s="137"/>
      <c r="Y203" s="137"/>
      <c r="Z203" s="137"/>
      <c r="AA203" s="137"/>
      <c r="AB203" s="137"/>
      <c r="AC203" s="137"/>
      <c r="AD203" s="137"/>
      <c r="AE203" s="137"/>
      <c r="AF203" s="137"/>
      <c r="AG203" s="137"/>
      <c r="AH203" s="137"/>
      <c r="AI203" s="137"/>
      <c r="AJ203" s="137"/>
      <c r="AK203" s="137"/>
      <c r="AL203" s="137"/>
      <c r="AM203" s="137"/>
      <c r="AN203" s="137"/>
      <c r="AO203" s="137"/>
      <c r="AP203" s="137"/>
      <c r="AQ203" s="137"/>
      <c r="AR203" s="137"/>
      <c r="AS203" s="137"/>
    </row>
    <row r="204" ht="18.0" customHeight="1">
      <c r="A204" s="137"/>
      <c r="B204" s="137"/>
      <c r="C204" s="137"/>
      <c r="D204" s="137"/>
      <c r="E204" s="137"/>
      <c r="F204" s="137"/>
      <c r="G204" s="137"/>
      <c r="H204" s="139"/>
      <c r="I204" s="137"/>
      <c r="J204" s="137"/>
      <c r="K204" s="137"/>
      <c r="L204" s="137"/>
      <c r="M204" s="137"/>
      <c r="N204" s="137"/>
      <c r="O204" s="137"/>
      <c r="P204" s="137"/>
      <c r="Q204" s="140"/>
      <c r="R204" s="137"/>
      <c r="S204" s="137"/>
      <c r="T204" s="137"/>
      <c r="U204" s="137"/>
      <c r="V204" s="137"/>
      <c r="W204" s="137"/>
      <c r="X204" s="137"/>
      <c r="Y204" s="137"/>
      <c r="Z204" s="137"/>
      <c r="AA204" s="137"/>
      <c r="AB204" s="137"/>
      <c r="AC204" s="137"/>
      <c r="AD204" s="137"/>
      <c r="AE204" s="137"/>
      <c r="AF204" s="137"/>
      <c r="AG204" s="137"/>
      <c r="AH204" s="137"/>
      <c r="AI204" s="137"/>
      <c r="AJ204" s="137"/>
      <c r="AK204" s="137"/>
      <c r="AL204" s="137"/>
      <c r="AM204" s="137"/>
      <c r="AN204" s="137"/>
      <c r="AO204" s="137"/>
      <c r="AP204" s="137"/>
      <c r="AQ204" s="137"/>
      <c r="AR204" s="137"/>
      <c r="AS204" s="137"/>
    </row>
    <row r="205" ht="18.0" customHeight="1">
      <c r="A205" s="137"/>
      <c r="B205" s="137"/>
      <c r="C205" s="137"/>
      <c r="D205" s="137"/>
      <c r="E205" s="137"/>
      <c r="F205" s="137"/>
      <c r="G205" s="137"/>
      <c r="H205" s="139"/>
      <c r="I205" s="137"/>
      <c r="J205" s="137"/>
      <c r="K205" s="137"/>
      <c r="L205" s="137"/>
      <c r="M205" s="137"/>
      <c r="N205" s="137"/>
      <c r="O205" s="137"/>
      <c r="P205" s="137"/>
      <c r="Q205" s="140"/>
      <c r="R205" s="137"/>
      <c r="S205" s="137"/>
      <c r="T205" s="137"/>
      <c r="U205" s="137"/>
      <c r="V205" s="137"/>
      <c r="W205" s="137"/>
      <c r="X205" s="137"/>
      <c r="Y205" s="137"/>
      <c r="Z205" s="137"/>
      <c r="AA205" s="137"/>
      <c r="AB205" s="137"/>
      <c r="AC205" s="137"/>
      <c r="AD205" s="137"/>
      <c r="AE205" s="137"/>
      <c r="AF205" s="137"/>
      <c r="AG205" s="137"/>
      <c r="AH205" s="137"/>
      <c r="AI205" s="137"/>
      <c r="AJ205" s="137"/>
      <c r="AK205" s="137"/>
      <c r="AL205" s="137"/>
      <c r="AM205" s="137"/>
      <c r="AN205" s="137"/>
      <c r="AO205" s="137"/>
      <c r="AP205" s="137"/>
      <c r="AQ205" s="137"/>
      <c r="AR205" s="137"/>
      <c r="AS205" s="137"/>
    </row>
    <row r="206" ht="18.0" customHeight="1">
      <c r="A206" s="137"/>
      <c r="B206" s="137"/>
      <c r="C206" s="137"/>
      <c r="D206" s="137"/>
      <c r="E206" s="137"/>
      <c r="F206" s="137"/>
      <c r="G206" s="137"/>
      <c r="H206" s="139"/>
      <c r="I206" s="137"/>
      <c r="J206" s="137"/>
      <c r="K206" s="137"/>
      <c r="L206" s="137"/>
      <c r="M206" s="137"/>
      <c r="N206" s="137"/>
      <c r="O206" s="137"/>
      <c r="P206" s="137"/>
      <c r="Q206" s="140"/>
      <c r="R206" s="137"/>
      <c r="S206" s="137"/>
      <c r="T206" s="137"/>
      <c r="U206" s="137"/>
      <c r="V206" s="137"/>
      <c r="W206" s="137"/>
      <c r="X206" s="137"/>
      <c r="Y206" s="137"/>
      <c r="Z206" s="137"/>
      <c r="AA206" s="137"/>
      <c r="AB206" s="137"/>
      <c r="AC206" s="137"/>
      <c r="AD206" s="137"/>
      <c r="AE206" s="137"/>
      <c r="AF206" s="137"/>
      <c r="AG206" s="137"/>
      <c r="AH206" s="137"/>
      <c r="AI206" s="137"/>
      <c r="AJ206" s="137"/>
      <c r="AK206" s="137"/>
      <c r="AL206" s="137"/>
      <c r="AM206" s="137"/>
      <c r="AN206" s="137"/>
      <c r="AO206" s="137"/>
      <c r="AP206" s="137"/>
      <c r="AQ206" s="137"/>
      <c r="AR206" s="137"/>
      <c r="AS206" s="137"/>
    </row>
    <row r="207" ht="18.0" customHeight="1">
      <c r="A207" s="137"/>
      <c r="B207" s="137"/>
      <c r="C207" s="137"/>
      <c r="D207" s="137"/>
      <c r="E207" s="137"/>
      <c r="F207" s="137"/>
      <c r="G207" s="137"/>
      <c r="H207" s="139"/>
      <c r="I207" s="137"/>
      <c r="J207" s="137"/>
      <c r="K207" s="137"/>
      <c r="L207" s="137"/>
      <c r="M207" s="137"/>
      <c r="N207" s="137"/>
      <c r="O207" s="137"/>
      <c r="P207" s="137"/>
      <c r="Q207" s="140"/>
      <c r="R207" s="137"/>
      <c r="S207" s="137"/>
      <c r="T207" s="137"/>
      <c r="U207" s="137"/>
      <c r="V207" s="137"/>
      <c r="W207" s="137"/>
      <c r="X207" s="137"/>
      <c r="Y207" s="137"/>
      <c r="Z207" s="137"/>
      <c r="AA207" s="137"/>
      <c r="AB207" s="137"/>
      <c r="AC207" s="137"/>
      <c r="AD207" s="137"/>
      <c r="AE207" s="137"/>
      <c r="AF207" s="137"/>
      <c r="AG207" s="137"/>
      <c r="AH207" s="137"/>
      <c r="AI207" s="137"/>
      <c r="AJ207" s="137"/>
      <c r="AK207" s="137"/>
      <c r="AL207" s="137"/>
      <c r="AM207" s="137"/>
      <c r="AN207" s="137"/>
      <c r="AO207" s="137"/>
      <c r="AP207" s="137"/>
      <c r="AQ207" s="137"/>
      <c r="AR207" s="137"/>
      <c r="AS207" s="137"/>
    </row>
    <row r="208" ht="18.0" customHeight="1">
      <c r="A208" s="137"/>
      <c r="B208" s="137"/>
      <c r="C208" s="137"/>
      <c r="D208" s="137"/>
      <c r="E208" s="137"/>
      <c r="F208" s="137"/>
      <c r="G208" s="137"/>
      <c r="H208" s="139"/>
      <c r="I208" s="137"/>
      <c r="J208" s="137"/>
      <c r="K208" s="137"/>
      <c r="L208" s="137"/>
      <c r="M208" s="137"/>
      <c r="N208" s="137"/>
      <c r="O208" s="137"/>
      <c r="P208" s="137"/>
      <c r="Q208" s="140"/>
      <c r="R208" s="137"/>
      <c r="S208" s="137"/>
      <c r="T208" s="137"/>
      <c r="U208" s="137"/>
      <c r="V208" s="137"/>
      <c r="W208" s="137"/>
      <c r="X208" s="137"/>
      <c r="Y208" s="137"/>
      <c r="Z208" s="137"/>
      <c r="AA208" s="137"/>
      <c r="AB208" s="137"/>
      <c r="AC208" s="137"/>
      <c r="AD208" s="137"/>
      <c r="AE208" s="137"/>
      <c r="AF208" s="137"/>
      <c r="AG208" s="137"/>
      <c r="AH208" s="137"/>
      <c r="AI208" s="137"/>
      <c r="AJ208" s="137"/>
      <c r="AK208" s="137"/>
      <c r="AL208" s="137"/>
      <c r="AM208" s="137"/>
      <c r="AN208" s="137"/>
      <c r="AO208" s="137"/>
      <c r="AP208" s="137"/>
      <c r="AQ208" s="137"/>
      <c r="AR208" s="137"/>
      <c r="AS208" s="137"/>
    </row>
    <row r="209" ht="18.0" customHeight="1">
      <c r="A209" s="137"/>
      <c r="B209" s="137"/>
      <c r="C209" s="137"/>
      <c r="D209" s="137"/>
      <c r="E209" s="137"/>
      <c r="F209" s="137"/>
      <c r="G209" s="137"/>
      <c r="H209" s="139"/>
      <c r="I209" s="137"/>
      <c r="J209" s="137"/>
      <c r="K209" s="137"/>
      <c r="L209" s="137"/>
      <c r="M209" s="137"/>
      <c r="N209" s="137"/>
      <c r="O209" s="137"/>
      <c r="P209" s="137"/>
      <c r="Q209" s="140"/>
      <c r="R209" s="137"/>
      <c r="S209" s="137"/>
      <c r="T209" s="137"/>
      <c r="U209" s="137"/>
      <c r="V209" s="137"/>
      <c r="W209" s="137"/>
      <c r="X209" s="137"/>
      <c r="Y209" s="137"/>
      <c r="Z209" s="137"/>
      <c r="AA209" s="137"/>
      <c r="AB209" s="137"/>
      <c r="AC209" s="137"/>
      <c r="AD209" s="137"/>
      <c r="AE209" s="137"/>
      <c r="AF209" s="137"/>
      <c r="AG209" s="137"/>
      <c r="AH209" s="137"/>
      <c r="AI209" s="137"/>
      <c r="AJ209" s="137"/>
      <c r="AK209" s="137"/>
      <c r="AL209" s="137"/>
      <c r="AM209" s="137"/>
      <c r="AN209" s="137"/>
      <c r="AO209" s="137"/>
      <c r="AP209" s="137"/>
      <c r="AQ209" s="137"/>
      <c r="AR209" s="137"/>
      <c r="AS209" s="137"/>
    </row>
    <row r="210" ht="18.0" customHeight="1">
      <c r="A210" s="137"/>
      <c r="B210" s="137"/>
      <c r="C210" s="137"/>
      <c r="D210" s="137"/>
      <c r="E210" s="137"/>
      <c r="F210" s="137"/>
      <c r="G210" s="137"/>
      <c r="H210" s="139"/>
      <c r="I210" s="137"/>
      <c r="J210" s="137"/>
      <c r="K210" s="137"/>
      <c r="L210" s="137"/>
      <c r="M210" s="137"/>
      <c r="N210" s="137"/>
      <c r="O210" s="137"/>
      <c r="P210" s="137"/>
      <c r="Q210" s="140"/>
      <c r="R210" s="137"/>
      <c r="S210" s="137"/>
      <c r="T210" s="137"/>
      <c r="U210" s="137"/>
      <c r="V210" s="137"/>
      <c r="W210" s="137"/>
      <c r="X210" s="137"/>
      <c r="Y210" s="137"/>
      <c r="Z210" s="137"/>
      <c r="AA210" s="137"/>
      <c r="AB210" s="137"/>
      <c r="AC210" s="137"/>
      <c r="AD210" s="137"/>
      <c r="AE210" s="137"/>
      <c r="AF210" s="137"/>
      <c r="AG210" s="137"/>
      <c r="AH210" s="137"/>
      <c r="AI210" s="137"/>
      <c r="AJ210" s="137"/>
      <c r="AK210" s="137"/>
      <c r="AL210" s="137"/>
      <c r="AM210" s="137"/>
      <c r="AN210" s="137"/>
      <c r="AO210" s="137"/>
      <c r="AP210" s="137"/>
      <c r="AQ210" s="137"/>
      <c r="AR210" s="137"/>
      <c r="AS210" s="137"/>
    </row>
    <row r="211" ht="18.0" customHeight="1">
      <c r="A211" s="137"/>
      <c r="B211" s="137"/>
      <c r="C211" s="137"/>
      <c r="D211" s="137"/>
      <c r="E211" s="137"/>
      <c r="F211" s="137"/>
      <c r="G211" s="137"/>
      <c r="H211" s="139"/>
      <c r="I211" s="137"/>
      <c r="J211" s="137"/>
      <c r="K211" s="137"/>
      <c r="L211" s="137"/>
      <c r="M211" s="137"/>
      <c r="N211" s="137"/>
      <c r="O211" s="137"/>
      <c r="P211" s="137"/>
      <c r="Q211" s="140"/>
      <c r="R211" s="137"/>
      <c r="S211" s="137"/>
      <c r="T211" s="137"/>
      <c r="U211" s="137"/>
      <c r="V211" s="137"/>
      <c r="W211" s="137"/>
      <c r="X211" s="137"/>
      <c r="Y211" s="137"/>
      <c r="Z211" s="137"/>
      <c r="AA211" s="137"/>
      <c r="AB211" s="137"/>
      <c r="AC211" s="137"/>
      <c r="AD211" s="137"/>
      <c r="AE211" s="137"/>
      <c r="AF211" s="137"/>
      <c r="AG211" s="137"/>
      <c r="AH211" s="137"/>
      <c r="AI211" s="137"/>
      <c r="AJ211" s="137"/>
      <c r="AK211" s="137"/>
      <c r="AL211" s="137"/>
      <c r="AM211" s="137"/>
      <c r="AN211" s="137"/>
      <c r="AO211" s="137"/>
      <c r="AP211" s="137"/>
      <c r="AQ211" s="137"/>
      <c r="AR211" s="137"/>
      <c r="AS211" s="137"/>
    </row>
    <row r="212" ht="18.0" customHeight="1">
      <c r="A212" s="137"/>
      <c r="B212" s="137"/>
      <c r="C212" s="137"/>
      <c r="D212" s="137"/>
      <c r="E212" s="137"/>
      <c r="F212" s="137"/>
      <c r="G212" s="137"/>
      <c r="H212" s="139"/>
      <c r="I212" s="137"/>
      <c r="J212" s="137"/>
      <c r="K212" s="137"/>
      <c r="L212" s="137"/>
      <c r="M212" s="137"/>
      <c r="N212" s="137"/>
      <c r="O212" s="137"/>
      <c r="P212" s="137"/>
      <c r="Q212" s="140"/>
      <c r="R212" s="137"/>
      <c r="S212" s="137"/>
      <c r="T212" s="137"/>
      <c r="U212" s="137"/>
      <c r="V212" s="137"/>
      <c r="W212" s="137"/>
      <c r="X212" s="137"/>
      <c r="Y212" s="137"/>
      <c r="Z212" s="137"/>
      <c r="AA212" s="137"/>
      <c r="AB212" s="137"/>
      <c r="AC212" s="137"/>
      <c r="AD212" s="137"/>
      <c r="AE212" s="137"/>
      <c r="AF212" s="137"/>
      <c r="AG212" s="137"/>
      <c r="AH212" s="137"/>
      <c r="AI212" s="137"/>
      <c r="AJ212" s="137"/>
      <c r="AK212" s="137"/>
      <c r="AL212" s="137"/>
      <c r="AM212" s="137"/>
      <c r="AN212" s="137"/>
      <c r="AO212" s="137"/>
      <c r="AP212" s="137"/>
      <c r="AQ212" s="137"/>
      <c r="AR212" s="137"/>
      <c r="AS212" s="137"/>
    </row>
    <row r="213" ht="18.0" customHeight="1">
      <c r="A213" s="137"/>
      <c r="B213" s="137"/>
      <c r="C213" s="137"/>
      <c r="D213" s="137"/>
      <c r="E213" s="137"/>
      <c r="F213" s="137"/>
      <c r="G213" s="137"/>
      <c r="H213" s="139"/>
      <c r="I213" s="137"/>
      <c r="J213" s="137"/>
      <c r="K213" s="137"/>
      <c r="L213" s="137"/>
      <c r="M213" s="137"/>
      <c r="N213" s="137"/>
      <c r="O213" s="137"/>
      <c r="P213" s="137"/>
      <c r="Q213" s="140"/>
      <c r="R213" s="137"/>
      <c r="S213" s="137"/>
      <c r="T213" s="137"/>
      <c r="U213" s="137"/>
      <c r="V213" s="137"/>
      <c r="W213" s="137"/>
      <c r="X213" s="137"/>
      <c r="Y213" s="137"/>
      <c r="Z213" s="137"/>
      <c r="AA213" s="137"/>
      <c r="AB213" s="137"/>
      <c r="AC213" s="137"/>
      <c r="AD213" s="137"/>
      <c r="AE213" s="137"/>
      <c r="AF213" s="137"/>
      <c r="AG213" s="137"/>
      <c r="AH213" s="137"/>
      <c r="AI213" s="137"/>
      <c r="AJ213" s="137"/>
      <c r="AK213" s="137"/>
      <c r="AL213" s="137"/>
      <c r="AM213" s="137"/>
      <c r="AN213" s="137"/>
      <c r="AO213" s="137"/>
      <c r="AP213" s="137"/>
      <c r="AQ213" s="137"/>
      <c r="AR213" s="137"/>
      <c r="AS213" s="137"/>
    </row>
    <row r="214" ht="18.0" customHeight="1">
      <c r="A214" s="137"/>
      <c r="B214" s="137"/>
      <c r="C214" s="137"/>
      <c r="D214" s="137"/>
      <c r="E214" s="137"/>
      <c r="F214" s="137"/>
      <c r="G214" s="137"/>
      <c r="H214" s="139"/>
      <c r="I214" s="137"/>
      <c r="J214" s="137"/>
      <c r="K214" s="137"/>
      <c r="L214" s="137"/>
      <c r="M214" s="137"/>
      <c r="N214" s="137"/>
      <c r="O214" s="137"/>
      <c r="P214" s="137"/>
      <c r="Q214" s="140"/>
      <c r="R214" s="137"/>
      <c r="S214" s="137"/>
      <c r="T214" s="137"/>
      <c r="U214" s="137"/>
      <c r="V214" s="137"/>
      <c r="W214" s="137"/>
      <c r="X214" s="137"/>
      <c r="Y214" s="137"/>
      <c r="Z214" s="137"/>
      <c r="AA214" s="137"/>
      <c r="AB214" s="137"/>
      <c r="AC214" s="137"/>
      <c r="AD214" s="137"/>
      <c r="AE214" s="137"/>
      <c r="AF214" s="137"/>
      <c r="AG214" s="137"/>
      <c r="AH214" s="137"/>
      <c r="AI214" s="137"/>
      <c r="AJ214" s="137"/>
      <c r="AK214" s="137"/>
      <c r="AL214" s="137"/>
      <c r="AM214" s="137"/>
      <c r="AN214" s="137"/>
      <c r="AO214" s="137"/>
      <c r="AP214" s="137"/>
      <c r="AQ214" s="137"/>
      <c r="AR214" s="137"/>
      <c r="AS214" s="137"/>
    </row>
    <row r="215" ht="18.0" customHeight="1">
      <c r="A215" s="137"/>
      <c r="B215" s="137"/>
      <c r="C215" s="137"/>
      <c r="D215" s="137"/>
      <c r="E215" s="137"/>
      <c r="F215" s="137"/>
      <c r="G215" s="137"/>
      <c r="H215" s="139"/>
      <c r="I215" s="137"/>
      <c r="J215" s="137"/>
      <c r="K215" s="137"/>
      <c r="L215" s="137"/>
      <c r="M215" s="137"/>
      <c r="N215" s="137"/>
      <c r="O215" s="137"/>
      <c r="P215" s="137"/>
      <c r="Q215" s="140"/>
      <c r="R215" s="137"/>
      <c r="S215" s="137"/>
      <c r="T215" s="137"/>
      <c r="U215" s="137"/>
      <c r="V215" s="137"/>
      <c r="W215" s="137"/>
      <c r="X215" s="137"/>
      <c r="Y215" s="137"/>
      <c r="Z215" s="137"/>
      <c r="AA215" s="137"/>
      <c r="AB215" s="137"/>
      <c r="AC215" s="137"/>
      <c r="AD215" s="137"/>
      <c r="AE215" s="137"/>
      <c r="AF215" s="137"/>
      <c r="AG215" s="137"/>
      <c r="AH215" s="137"/>
      <c r="AI215" s="137"/>
      <c r="AJ215" s="137"/>
      <c r="AK215" s="137"/>
      <c r="AL215" s="137"/>
      <c r="AM215" s="137"/>
      <c r="AN215" s="137"/>
      <c r="AO215" s="137"/>
      <c r="AP215" s="137"/>
      <c r="AQ215" s="137"/>
      <c r="AR215" s="137"/>
      <c r="AS215" s="137"/>
    </row>
    <row r="216" ht="18.0" customHeight="1">
      <c r="A216" s="137"/>
      <c r="B216" s="137"/>
      <c r="C216" s="137"/>
      <c r="D216" s="137"/>
      <c r="E216" s="137"/>
      <c r="F216" s="137"/>
      <c r="G216" s="137"/>
      <c r="H216" s="139"/>
      <c r="I216" s="137"/>
      <c r="J216" s="137"/>
      <c r="K216" s="137"/>
      <c r="L216" s="137"/>
      <c r="M216" s="137"/>
      <c r="N216" s="137"/>
      <c r="O216" s="137"/>
      <c r="P216" s="137"/>
      <c r="Q216" s="140"/>
      <c r="R216" s="137"/>
      <c r="S216" s="137"/>
      <c r="T216" s="137"/>
      <c r="U216" s="137"/>
      <c r="V216" s="137"/>
      <c r="W216" s="137"/>
      <c r="X216" s="137"/>
      <c r="Y216" s="137"/>
      <c r="Z216" s="137"/>
      <c r="AA216" s="137"/>
      <c r="AB216" s="137"/>
      <c r="AC216" s="137"/>
      <c r="AD216" s="137"/>
      <c r="AE216" s="137"/>
      <c r="AF216" s="137"/>
      <c r="AG216" s="137"/>
      <c r="AH216" s="137"/>
      <c r="AI216" s="137"/>
      <c r="AJ216" s="137"/>
      <c r="AK216" s="137"/>
      <c r="AL216" s="137"/>
      <c r="AM216" s="137"/>
      <c r="AN216" s="137"/>
      <c r="AO216" s="137"/>
      <c r="AP216" s="137"/>
      <c r="AQ216" s="137"/>
      <c r="AR216" s="137"/>
      <c r="AS216" s="137"/>
    </row>
    <row r="217" ht="18.0" customHeight="1">
      <c r="A217" s="137"/>
      <c r="B217" s="137"/>
      <c r="C217" s="137"/>
      <c r="D217" s="137"/>
      <c r="E217" s="137"/>
      <c r="F217" s="137"/>
      <c r="G217" s="137"/>
      <c r="H217" s="139"/>
      <c r="I217" s="137"/>
      <c r="J217" s="137"/>
      <c r="K217" s="137"/>
      <c r="L217" s="137"/>
      <c r="M217" s="137"/>
      <c r="N217" s="137"/>
      <c r="O217" s="137"/>
      <c r="P217" s="137"/>
      <c r="Q217" s="140"/>
      <c r="R217" s="137"/>
      <c r="S217" s="137"/>
      <c r="T217" s="137"/>
      <c r="U217" s="137"/>
      <c r="V217" s="137"/>
      <c r="W217" s="137"/>
      <c r="X217" s="137"/>
      <c r="Y217" s="137"/>
      <c r="Z217" s="137"/>
      <c r="AA217" s="137"/>
      <c r="AB217" s="137"/>
      <c r="AC217" s="137"/>
      <c r="AD217" s="137"/>
      <c r="AE217" s="137"/>
      <c r="AF217" s="137"/>
      <c r="AG217" s="137"/>
      <c r="AH217" s="137"/>
      <c r="AI217" s="137"/>
      <c r="AJ217" s="137"/>
      <c r="AK217" s="137"/>
      <c r="AL217" s="137"/>
      <c r="AM217" s="137"/>
      <c r="AN217" s="137"/>
      <c r="AO217" s="137"/>
      <c r="AP217" s="137"/>
      <c r="AQ217" s="137"/>
      <c r="AR217" s="137"/>
      <c r="AS217" s="137"/>
    </row>
    <row r="218" ht="18.0" customHeight="1">
      <c r="A218" s="137"/>
      <c r="B218" s="137"/>
      <c r="C218" s="137"/>
      <c r="D218" s="137"/>
      <c r="E218" s="137"/>
      <c r="F218" s="137"/>
      <c r="G218" s="137"/>
      <c r="H218" s="139"/>
      <c r="I218" s="137"/>
      <c r="J218" s="137"/>
      <c r="K218" s="137"/>
      <c r="L218" s="137"/>
      <c r="M218" s="137"/>
      <c r="N218" s="137"/>
      <c r="O218" s="137"/>
      <c r="P218" s="137"/>
      <c r="Q218" s="140"/>
      <c r="R218" s="137"/>
      <c r="S218" s="137"/>
      <c r="T218" s="137"/>
      <c r="U218" s="137"/>
      <c r="V218" s="137"/>
      <c r="W218" s="137"/>
      <c r="X218" s="137"/>
      <c r="Y218" s="137"/>
      <c r="Z218" s="137"/>
      <c r="AA218" s="137"/>
      <c r="AB218" s="137"/>
      <c r="AC218" s="137"/>
      <c r="AD218" s="137"/>
      <c r="AE218" s="137"/>
      <c r="AF218" s="137"/>
      <c r="AG218" s="137"/>
      <c r="AH218" s="137"/>
      <c r="AI218" s="137"/>
      <c r="AJ218" s="137"/>
      <c r="AK218" s="137"/>
      <c r="AL218" s="137"/>
      <c r="AM218" s="137"/>
      <c r="AN218" s="137"/>
      <c r="AO218" s="137"/>
      <c r="AP218" s="137"/>
      <c r="AQ218" s="137"/>
      <c r="AR218" s="137"/>
      <c r="AS218" s="137"/>
    </row>
    <row r="219" ht="18.0" customHeight="1">
      <c r="A219" s="137"/>
      <c r="B219" s="137"/>
      <c r="C219" s="137"/>
      <c r="D219" s="137"/>
      <c r="E219" s="137"/>
      <c r="F219" s="137"/>
      <c r="G219" s="137"/>
      <c r="H219" s="139"/>
      <c r="I219" s="137"/>
      <c r="J219" s="137"/>
      <c r="K219" s="137"/>
      <c r="L219" s="137"/>
      <c r="M219" s="137"/>
      <c r="N219" s="137"/>
      <c r="O219" s="137"/>
      <c r="P219" s="137"/>
      <c r="Q219" s="140"/>
      <c r="R219" s="137"/>
      <c r="S219" s="137"/>
      <c r="T219" s="137"/>
      <c r="U219" s="137"/>
      <c r="V219" s="137"/>
      <c r="W219" s="137"/>
      <c r="X219" s="137"/>
      <c r="Y219" s="137"/>
      <c r="Z219" s="137"/>
      <c r="AA219" s="137"/>
      <c r="AB219" s="137"/>
      <c r="AC219" s="137"/>
      <c r="AD219" s="137"/>
      <c r="AE219" s="137"/>
      <c r="AF219" s="137"/>
      <c r="AG219" s="137"/>
      <c r="AH219" s="137"/>
      <c r="AI219" s="137"/>
      <c r="AJ219" s="137"/>
      <c r="AK219" s="137"/>
      <c r="AL219" s="137"/>
      <c r="AM219" s="137"/>
      <c r="AN219" s="137"/>
      <c r="AO219" s="137"/>
      <c r="AP219" s="137"/>
      <c r="AQ219" s="137"/>
      <c r="AR219" s="137"/>
      <c r="AS219" s="137"/>
    </row>
    <row r="220" ht="18.0" customHeight="1">
      <c r="A220" s="137"/>
      <c r="B220" s="137"/>
      <c r="C220" s="137"/>
      <c r="D220" s="137"/>
      <c r="E220" s="137"/>
      <c r="F220" s="137"/>
      <c r="G220" s="137"/>
      <c r="H220" s="139"/>
      <c r="I220" s="137"/>
      <c r="J220" s="137"/>
      <c r="K220" s="137"/>
      <c r="L220" s="137"/>
      <c r="M220" s="137"/>
      <c r="N220" s="137"/>
      <c r="O220" s="137"/>
      <c r="P220" s="137"/>
      <c r="Q220" s="140"/>
      <c r="R220" s="137"/>
      <c r="S220" s="137"/>
      <c r="T220" s="137"/>
      <c r="U220" s="137"/>
      <c r="V220" s="137"/>
      <c r="W220" s="137"/>
      <c r="X220" s="137"/>
      <c r="Y220" s="137"/>
      <c r="Z220" s="137"/>
      <c r="AA220" s="137"/>
      <c r="AB220" s="137"/>
      <c r="AC220" s="137"/>
      <c r="AD220" s="137"/>
      <c r="AE220" s="137"/>
      <c r="AF220" s="137"/>
      <c r="AG220" s="137"/>
      <c r="AH220" s="137"/>
      <c r="AI220" s="137"/>
      <c r="AJ220" s="137"/>
      <c r="AK220" s="137"/>
      <c r="AL220" s="137"/>
      <c r="AM220" s="137"/>
      <c r="AN220" s="137"/>
      <c r="AO220" s="137"/>
      <c r="AP220" s="137"/>
      <c r="AQ220" s="137"/>
      <c r="AR220" s="137"/>
      <c r="AS220" s="137"/>
    </row>
    <row r="221" ht="18.0" customHeight="1">
      <c r="A221" s="137"/>
      <c r="B221" s="137"/>
      <c r="C221" s="137"/>
      <c r="D221" s="137"/>
      <c r="E221" s="137"/>
      <c r="F221" s="137"/>
      <c r="G221" s="137"/>
      <c r="H221" s="139"/>
      <c r="I221" s="137"/>
      <c r="J221" s="137"/>
      <c r="K221" s="137"/>
      <c r="L221" s="137"/>
      <c r="M221" s="137"/>
      <c r="N221" s="137"/>
      <c r="O221" s="137"/>
      <c r="P221" s="137"/>
      <c r="Q221" s="140"/>
      <c r="R221" s="137"/>
      <c r="S221" s="137"/>
      <c r="T221" s="137"/>
      <c r="U221" s="137"/>
      <c r="V221" s="137"/>
      <c r="W221" s="137"/>
      <c r="X221" s="137"/>
      <c r="Y221" s="137"/>
      <c r="Z221" s="137"/>
      <c r="AA221" s="137"/>
      <c r="AB221" s="137"/>
      <c r="AC221" s="137"/>
      <c r="AD221" s="137"/>
      <c r="AE221" s="137"/>
      <c r="AF221" s="137"/>
      <c r="AG221" s="137"/>
      <c r="AH221" s="137"/>
      <c r="AI221" s="137"/>
      <c r="AJ221" s="137"/>
      <c r="AK221" s="137"/>
      <c r="AL221" s="137"/>
      <c r="AM221" s="137"/>
      <c r="AN221" s="137"/>
      <c r="AO221" s="137"/>
      <c r="AP221" s="137"/>
      <c r="AQ221" s="137"/>
      <c r="AR221" s="137"/>
      <c r="AS221" s="137"/>
    </row>
    <row r="222" ht="18.0" customHeight="1">
      <c r="A222" s="137"/>
      <c r="B222" s="137"/>
      <c r="C222" s="137"/>
      <c r="D222" s="137"/>
      <c r="E222" s="137"/>
      <c r="F222" s="137"/>
      <c r="G222" s="137"/>
      <c r="H222" s="139"/>
      <c r="I222" s="137"/>
      <c r="J222" s="137"/>
      <c r="K222" s="137"/>
      <c r="L222" s="137"/>
      <c r="M222" s="137"/>
      <c r="N222" s="137"/>
      <c r="O222" s="137"/>
      <c r="P222" s="137"/>
      <c r="Q222" s="140"/>
      <c r="R222" s="137"/>
      <c r="S222" s="137"/>
      <c r="T222" s="137"/>
      <c r="U222" s="137"/>
      <c r="V222" s="137"/>
      <c r="W222" s="137"/>
      <c r="X222" s="137"/>
      <c r="Y222" s="137"/>
      <c r="Z222" s="137"/>
      <c r="AA222" s="137"/>
      <c r="AB222" s="137"/>
      <c r="AC222" s="137"/>
      <c r="AD222" s="137"/>
      <c r="AE222" s="137"/>
      <c r="AF222" s="137"/>
      <c r="AG222" s="137"/>
      <c r="AH222" s="137"/>
      <c r="AI222" s="137"/>
      <c r="AJ222" s="137"/>
      <c r="AK222" s="137"/>
      <c r="AL222" s="137"/>
      <c r="AM222" s="137"/>
      <c r="AN222" s="137"/>
      <c r="AO222" s="137"/>
      <c r="AP222" s="137"/>
      <c r="AQ222" s="137"/>
      <c r="AR222" s="137"/>
      <c r="AS222" s="137"/>
    </row>
    <row r="223" ht="18.0" customHeight="1">
      <c r="A223" s="137"/>
      <c r="B223" s="137"/>
      <c r="C223" s="137"/>
      <c r="D223" s="137"/>
      <c r="E223" s="137"/>
      <c r="F223" s="137"/>
      <c r="G223" s="137"/>
      <c r="H223" s="139"/>
      <c r="I223" s="137"/>
      <c r="J223" s="137"/>
      <c r="K223" s="137"/>
      <c r="L223" s="137"/>
      <c r="M223" s="137"/>
      <c r="N223" s="137"/>
      <c r="O223" s="137"/>
      <c r="P223" s="137"/>
      <c r="Q223" s="140"/>
      <c r="R223" s="137"/>
      <c r="S223" s="137"/>
      <c r="T223" s="137"/>
      <c r="U223" s="137"/>
      <c r="V223" s="137"/>
      <c r="W223" s="137"/>
      <c r="X223" s="137"/>
      <c r="Y223" s="137"/>
      <c r="Z223" s="137"/>
      <c r="AA223" s="137"/>
      <c r="AB223" s="137"/>
      <c r="AC223" s="137"/>
      <c r="AD223" s="137"/>
      <c r="AE223" s="137"/>
      <c r="AF223" s="137"/>
      <c r="AG223" s="137"/>
      <c r="AH223" s="137"/>
      <c r="AI223" s="137"/>
      <c r="AJ223" s="137"/>
      <c r="AK223" s="137"/>
      <c r="AL223" s="137"/>
      <c r="AM223" s="137"/>
      <c r="AN223" s="137"/>
      <c r="AO223" s="137"/>
      <c r="AP223" s="137"/>
      <c r="AQ223" s="137"/>
      <c r="AR223" s="137"/>
      <c r="AS223" s="137"/>
    </row>
    <row r="224" ht="18.0" customHeight="1">
      <c r="A224" s="137"/>
      <c r="B224" s="137"/>
      <c r="C224" s="137"/>
      <c r="D224" s="137"/>
      <c r="E224" s="137"/>
      <c r="F224" s="137"/>
      <c r="G224" s="137"/>
      <c r="H224" s="139"/>
      <c r="I224" s="137"/>
      <c r="J224" s="137"/>
      <c r="K224" s="137"/>
      <c r="L224" s="137"/>
      <c r="M224" s="137"/>
      <c r="N224" s="137"/>
      <c r="O224" s="137"/>
      <c r="P224" s="137"/>
      <c r="Q224" s="140"/>
      <c r="R224" s="137"/>
      <c r="S224" s="137"/>
      <c r="T224" s="137"/>
      <c r="U224" s="137"/>
      <c r="V224" s="137"/>
      <c r="W224" s="137"/>
      <c r="X224" s="137"/>
      <c r="Y224" s="137"/>
      <c r="Z224" s="137"/>
      <c r="AA224" s="137"/>
      <c r="AB224" s="137"/>
      <c r="AC224" s="137"/>
      <c r="AD224" s="137"/>
      <c r="AE224" s="137"/>
      <c r="AF224" s="137"/>
      <c r="AG224" s="137"/>
      <c r="AH224" s="137"/>
      <c r="AI224" s="137"/>
      <c r="AJ224" s="137"/>
      <c r="AK224" s="137"/>
      <c r="AL224" s="137"/>
      <c r="AM224" s="137"/>
      <c r="AN224" s="137"/>
      <c r="AO224" s="137"/>
      <c r="AP224" s="137"/>
      <c r="AQ224" s="137"/>
      <c r="AR224" s="137"/>
      <c r="AS224" s="137"/>
    </row>
    <row r="225" ht="18.0" customHeight="1">
      <c r="A225" s="137"/>
      <c r="B225" s="137"/>
      <c r="C225" s="137"/>
      <c r="D225" s="137"/>
      <c r="E225" s="137"/>
      <c r="F225" s="137"/>
      <c r="G225" s="137"/>
      <c r="H225" s="139"/>
      <c r="I225" s="137"/>
      <c r="J225" s="137"/>
      <c r="K225" s="137"/>
      <c r="L225" s="137"/>
      <c r="M225" s="137"/>
      <c r="N225" s="137"/>
      <c r="O225" s="137"/>
      <c r="P225" s="137"/>
      <c r="Q225" s="140"/>
      <c r="R225" s="137"/>
      <c r="S225" s="137"/>
      <c r="T225" s="137"/>
      <c r="U225" s="137"/>
      <c r="V225" s="137"/>
      <c r="W225" s="137"/>
      <c r="X225" s="137"/>
      <c r="Y225" s="137"/>
      <c r="Z225" s="137"/>
      <c r="AA225" s="137"/>
      <c r="AB225" s="137"/>
      <c r="AC225" s="137"/>
      <c r="AD225" s="137"/>
      <c r="AE225" s="137"/>
      <c r="AF225" s="137"/>
      <c r="AG225" s="137"/>
      <c r="AH225" s="137"/>
      <c r="AI225" s="137"/>
      <c r="AJ225" s="137"/>
      <c r="AK225" s="137"/>
      <c r="AL225" s="137"/>
      <c r="AM225" s="137"/>
      <c r="AN225" s="137"/>
      <c r="AO225" s="137"/>
      <c r="AP225" s="137"/>
      <c r="AQ225" s="137"/>
      <c r="AR225" s="137"/>
      <c r="AS225" s="137"/>
    </row>
    <row r="226" ht="18.0" customHeight="1">
      <c r="A226" s="137"/>
      <c r="B226" s="137"/>
      <c r="C226" s="137"/>
      <c r="D226" s="137"/>
      <c r="E226" s="137"/>
      <c r="F226" s="137"/>
      <c r="G226" s="137"/>
      <c r="H226" s="139"/>
      <c r="I226" s="137"/>
      <c r="J226" s="137"/>
      <c r="K226" s="137"/>
      <c r="L226" s="137"/>
      <c r="M226" s="137"/>
      <c r="N226" s="137"/>
      <c r="O226" s="137"/>
      <c r="P226" s="137"/>
      <c r="Q226" s="140"/>
      <c r="R226" s="137"/>
      <c r="S226" s="137"/>
      <c r="T226" s="137"/>
      <c r="U226" s="137"/>
      <c r="V226" s="137"/>
      <c r="W226" s="137"/>
      <c r="X226" s="137"/>
      <c r="Y226" s="137"/>
      <c r="Z226" s="137"/>
      <c r="AA226" s="137"/>
      <c r="AB226" s="137"/>
      <c r="AC226" s="137"/>
      <c r="AD226" s="137"/>
      <c r="AE226" s="137"/>
      <c r="AF226" s="137"/>
      <c r="AG226" s="137"/>
      <c r="AH226" s="137"/>
      <c r="AI226" s="137"/>
      <c r="AJ226" s="137"/>
      <c r="AK226" s="137"/>
      <c r="AL226" s="137"/>
      <c r="AM226" s="137"/>
      <c r="AN226" s="137"/>
      <c r="AO226" s="137"/>
      <c r="AP226" s="137"/>
      <c r="AQ226" s="137"/>
      <c r="AR226" s="137"/>
      <c r="AS226" s="137"/>
    </row>
    <row r="227" ht="18.0" customHeight="1">
      <c r="A227" s="137"/>
      <c r="B227" s="137"/>
      <c r="C227" s="137"/>
      <c r="D227" s="137"/>
      <c r="E227" s="137"/>
      <c r="F227" s="137"/>
      <c r="G227" s="137"/>
      <c r="H227" s="139"/>
      <c r="I227" s="137"/>
      <c r="J227" s="137"/>
      <c r="K227" s="137"/>
      <c r="L227" s="137"/>
      <c r="M227" s="137"/>
      <c r="N227" s="137"/>
      <c r="O227" s="137"/>
      <c r="P227" s="137"/>
      <c r="Q227" s="140"/>
      <c r="R227" s="137"/>
      <c r="S227" s="137"/>
      <c r="T227" s="137"/>
      <c r="U227" s="137"/>
      <c r="V227" s="137"/>
      <c r="W227" s="137"/>
      <c r="X227" s="137"/>
      <c r="Y227" s="137"/>
      <c r="Z227" s="137"/>
      <c r="AA227" s="137"/>
      <c r="AB227" s="137"/>
      <c r="AC227" s="137"/>
      <c r="AD227" s="137"/>
      <c r="AE227" s="137"/>
      <c r="AF227" s="137"/>
      <c r="AG227" s="137"/>
      <c r="AH227" s="137"/>
      <c r="AI227" s="137"/>
      <c r="AJ227" s="137"/>
      <c r="AK227" s="137"/>
      <c r="AL227" s="137"/>
      <c r="AM227" s="137"/>
      <c r="AN227" s="137"/>
      <c r="AO227" s="137"/>
      <c r="AP227" s="137"/>
      <c r="AQ227" s="137"/>
      <c r="AR227" s="137"/>
      <c r="AS227" s="137"/>
    </row>
    <row r="228" ht="18.0" customHeight="1">
      <c r="A228" s="137"/>
      <c r="B228" s="137"/>
      <c r="C228" s="137"/>
      <c r="D228" s="137"/>
      <c r="E228" s="137"/>
      <c r="F228" s="137"/>
      <c r="G228" s="137"/>
      <c r="H228" s="139"/>
      <c r="I228" s="137"/>
      <c r="J228" s="137"/>
      <c r="K228" s="137"/>
      <c r="L228" s="137"/>
      <c r="M228" s="137"/>
      <c r="N228" s="137"/>
      <c r="O228" s="137"/>
      <c r="P228" s="137"/>
      <c r="Q228" s="140"/>
      <c r="R228" s="137"/>
      <c r="S228" s="137"/>
      <c r="T228" s="137"/>
      <c r="U228" s="137"/>
      <c r="V228" s="137"/>
      <c r="W228" s="137"/>
      <c r="X228" s="137"/>
      <c r="Y228" s="137"/>
      <c r="Z228" s="137"/>
      <c r="AA228" s="137"/>
      <c r="AB228" s="137"/>
      <c r="AC228" s="137"/>
      <c r="AD228" s="137"/>
      <c r="AE228" s="137"/>
      <c r="AF228" s="137"/>
      <c r="AG228" s="137"/>
      <c r="AH228" s="137"/>
      <c r="AI228" s="137"/>
      <c r="AJ228" s="137"/>
      <c r="AK228" s="137"/>
      <c r="AL228" s="137"/>
      <c r="AM228" s="137"/>
      <c r="AN228" s="137"/>
      <c r="AO228" s="137"/>
      <c r="AP228" s="137"/>
      <c r="AQ228" s="137"/>
      <c r="AR228" s="137"/>
      <c r="AS228" s="137"/>
    </row>
    <row r="229" ht="18.0" customHeight="1">
      <c r="A229" s="137"/>
      <c r="B229" s="137"/>
      <c r="C229" s="137"/>
      <c r="D229" s="137"/>
      <c r="E229" s="137"/>
      <c r="F229" s="137"/>
      <c r="G229" s="137"/>
      <c r="H229" s="139"/>
      <c r="I229" s="137"/>
      <c r="J229" s="137"/>
      <c r="K229" s="137"/>
      <c r="L229" s="137"/>
      <c r="M229" s="137"/>
      <c r="N229" s="137"/>
      <c r="O229" s="137"/>
      <c r="P229" s="137"/>
      <c r="Q229" s="140"/>
      <c r="R229" s="137"/>
      <c r="S229" s="137"/>
      <c r="T229" s="137"/>
      <c r="U229" s="137"/>
      <c r="V229" s="137"/>
      <c r="W229" s="137"/>
      <c r="X229" s="137"/>
      <c r="Y229" s="137"/>
      <c r="Z229" s="137"/>
      <c r="AA229" s="137"/>
      <c r="AB229" s="137"/>
      <c r="AC229" s="137"/>
      <c r="AD229" s="137"/>
      <c r="AE229" s="137"/>
      <c r="AF229" s="137"/>
      <c r="AG229" s="137"/>
      <c r="AH229" s="137"/>
      <c r="AI229" s="137"/>
      <c r="AJ229" s="137"/>
      <c r="AK229" s="137"/>
      <c r="AL229" s="137"/>
      <c r="AM229" s="137"/>
      <c r="AN229" s="137"/>
      <c r="AO229" s="137"/>
      <c r="AP229" s="137"/>
      <c r="AQ229" s="137"/>
      <c r="AR229" s="137"/>
      <c r="AS229" s="137"/>
    </row>
    <row r="230" ht="18.0" customHeight="1">
      <c r="A230" s="137"/>
      <c r="B230" s="137"/>
      <c r="C230" s="137"/>
      <c r="D230" s="137"/>
      <c r="E230" s="137"/>
      <c r="F230" s="137"/>
      <c r="G230" s="137"/>
      <c r="H230" s="139"/>
      <c r="I230" s="137"/>
      <c r="J230" s="137"/>
      <c r="K230" s="137"/>
      <c r="L230" s="137"/>
      <c r="M230" s="137"/>
      <c r="N230" s="137"/>
      <c r="O230" s="137"/>
      <c r="P230" s="137"/>
      <c r="Q230" s="140"/>
      <c r="R230" s="137"/>
      <c r="S230" s="137"/>
      <c r="T230" s="137"/>
      <c r="U230" s="137"/>
      <c r="V230" s="137"/>
      <c r="W230" s="137"/>
      <c r="X230" s="137"/>
      <c r="Y230" s="137"/>
      <c r="Z230" s="137"/>
      <c r="AA230" s="137"/>
      <c r="AB230" s="137"/>
      <c r="AC230" s="137"/>
      <c r="AD230" s="137"/>
      <c r="AE230" s="137"/>
      <c r="AF230" s="137"/>
      <c r="AG230" s="137"/>
      <c r="AH230" s="137"/>
      <c r="AI230" s="137"/>
      <c r="AJ230" s="137"/>
      <c r="AK230" s="137"/>
      <c r="AL230" s="137"/>
      <c r="AM230" s="137"/>
      <c r="AN230" s="137"/>
      <c r="AO230" s="137"/>
      <c r="AP230" s="137"/>
      <c r="AQ230" s="137"/>
      <c r="AR230" s="137"/>
      <c r="AS230" s="137"/>
    </row>
    <row r="231" ht="18.0" customHeight="1">
      <c r="A231" s="137"/>
      <c r="B231" s="137"/>
      <c r="C231" s="137"/>
      <c r="D231" s="137"/>
      <c r="E231" s="137"/>
      <c r="F231" s="137"/>
      <c r="G231" s="137"/>
      <c r="H231" s="139"/>
      <c r="I231" s="137"/>
      <c r="J231" s="137"/>
      <c r="K231" s="137"/>
      <c r="L231" s="137"/>
      <c r="M231" s="137"/>
      <c r="N231" s="137"/>
      <c r="O231" s="137"/>
      <c r="P231" s="137"/>
      <c r="Q231" s="140"/>
      <c r="R231" s="137"/>
      <c r="S231" s="137"/>
      <c r="T231" s="137"/>
      <c r="U231" s="137"/>
      <c r="V231" s="137"/>
      <c r="W231" s="137"/>
      <c r="X231" s="137"/>
      <c r="Y231" s="137"/>
      <c r="Z231" s="137"/>
      <c r="AA231" s="137"/>
      <c r="AB231" s="137"/>
      <c r="AC231" s="137"/>
      <c r="AD231" s="137"/>
      <c r="AE231" s="137"/>
      <c r="AF231" s="137"/>
      <c r="AG231" s="137"/>
      <c r="AH231" s="137"/>
      <c r="AI231" s="137"/>
      <c r="AJ231" s="137"/>
      <c r="AK231" s="137"/>
      <c r="AL231" s="137"/>
      <c r="AM231" s="137"/>
      <c r="AN231" s="137"/>
      <c r="AO231" s="137"/>
      <c r="AP231" s="137"/>
      <c r="AQ231" s="137"/>
      <c r="AR231" s="137"/>
      <c r="AS231" s="137"/>
    </row>
    <row r="232" ht="18.0" customHeight="1">
      <c r="A232" s="137"/>
      <c r="B232" s="137"/>
      <c r="C232" s="137"/>
      <c r="D232" s="137"/>
      <c r="E232" s="137"/>
      <c r="F232" s="137"/>
      <c r="G232" s="137"/>
      <c r="H232" s="139"/>
      <c r="I232" s="137"/>
      <c r="J232" s="137"/>
      <c r="K232" s="137"/>
      <c r="L232" s="137"/>
      <c r="M232" s="137"/>
      <c r="N232" s="137"/>
      <c r="O232" s="137"/>
      <c r="P232" s="137"/>
      <c r="Q232" s="140"/>
      <c r="R232" s="137"/>
      <c r="S232" s="137"/>
      <c r="T232" s="137"/>
      <c r="U232" s="137"/>
      <c r="V232" s="137"/>
      <c r="W232" s="137"/>
      <c r="X232" s="137"/>
      <c r="Y232" s="137"/>
      <c r="Z232" s="137"/>
      <c r="AA232" s="137"/>
      <c r="AB232" s="137"/>
      <c r="AC232" s="137"/>
      <c r="AD232" s="137"/>
      <c r="AE232" s="137"/>
      <c r="AF232" s="137"/>
      <c r="AG232" s="137"/>
      <c r="AH232" s="137"/>
      <c r="AI232" s="137"/>
      <c r="AJ232" s="137"/>
      <c r="AK232" s="137"/>
      <c r="AL232" s="137"/>
      <c r="AM232" s="137"/>
      <c r="AN232" s="137"/>
      <c r="AO232" s="137"/>
      <c r="AP232" s="137"/>
      <c r="AQ232" s="137"/>
      <c r="AR232" s="137"/>
      <c r="AS232" s="137"/>
    </row>
    <row r="233" ht="18.0" customHeight="1">
      <c r="A233" s="137"/>
      <c r="B233" s="137"/>
      <c r="C233" s="137"/>
      <c r="D233" s="137"/>
      <c r="E233" s="137"/>
      <c r="F233" s="137"/>
      <c r="G233" s="137"/>
      <c r="H233" s="139"/>
      <c r="I233" s="137"/>
      <c r="J233" s="137"/>
      <c r="K233" s="137"/>
      <c r="L233" s="137"/>
      <c r="M233" s="137"/>
      <c r="N233" s="137"/>
      <c r="O233" s="137"/>
      <c r="P233" s="137"/>
      <c r="Q233" s="140"/>
      <c r="R233" s="137"/>
      <c r="S233" s="137"/>
      <c r="T233" s="137"/>
      <c r="U233" s="137"/>
      <c r="V233" s="137"/>
      <c r="W233" s="137"/>
      <c r="X233" s="137"/>
      <c r="Y233" s="137"/>
      <c r="Z233" s="137"/>
      <c r="AA233" s="137"/>
      <c r="AB233" s="137"/>
      <c r="AC233" s="137"/>
      <c r="AD233" s="137"/>
      <c r="AE233" s="137"/>
      <c r="AF233" s="137"/>
      <c r="AG233" s="137"/>
      <c r="AH233" s="137"/>
      <c r="AI233" s="137"/>
      <c r="AJ233" s="137"/>
      <c r="AK233" s="137"/>
      <c r="AL233" s="137"/>
      <c r="AM233" s="137"/>
      <c r="AN233" s="137"/>
      <c r="AO233" s="137"/>
      <c r="AP233" s="137"/>
      <c r="AQ233" s="137"/>
      <c r="AR233" s="137"/>
      <c r="AS233" s="137"/>
    </row>
    <row r="234" ht="18.0" customHeight="1">
      <c r="A234" s="137"/>
      <c r="B234" s="137"/>
      <c r="C234" s="137"/>
      <c r="D234" s="137"/>
      <c r="E234" s="137"/>
      <c r="F234" s="137"/>
      <c r="G234" s="137"/>
      <c r="H234" s="139"/>
      <c r="I234" s="137"/>
      <c r="J234" s="137"/>
      <c r="K234" s="137"/>
      <c r="L234" s="137"/>
      <c r="M234" s="137"/>
      <c r="N234" s="137"/>
      <c r="O234" s="137"/>
      <c r="P234" s="137"/>
      <c r="Q234" s="140"/>
      <c r="R234" s="137"/>
      <c r="S234" s="137"/>
      <c r="T234" s="137"/>
      <c r="U234" s="137"/>
      <c r="V234" s="137"/>
      <c r="W234" s="137"/>
      <c r="X234" s="137"/>
      <c r="Y234" s="137"/>
      <c r="Z234" s="137"/>
      <c r="AA234" s="137"/>
      <c r="AB234" s="137"/>
      <c r="AC234" s="137"/>
      <c r="AD234" s="137"/>
      <c r="AE234" s="137"/>
      <c r="AF234" s="137"/>
      <c r="AG234" s="137"/>
      <c r="AH234" s="137"/>
      <c r="AI234" s="137"/>
      <c r="AJ234" s="137"/>
      <c r="AK234" s="137"/>
      <c r="AL234" s="137"/>
      <c r="AM234" s="137"/>
      <c r="AN234" s="137"/>
      <c r="AO234" s="137"/>
      <c r="AP234" s="137"/>
      <c r="AQ234" s="137"/>
      <c r="AR234" s="137"/>
      <c r="AS234" s="137"/>
    </row>
    <row r="235" ht="18.0" customHeight="1">
      <c r="A235" s="137"/>
      <c r="B235" s="137"/>
      <c r="C235" s="137"/>
      <c r="D235" s="137"/>
      <c r="E235" s="137"/>
      <c r="F235" s="137"/>
      <c r="G235" s="137"/>
      <c r="H235" s="139"/>
      <c r="I235" s="137"/>
      <c r="J235" s="137"/>
      <c r="K235" s="137"/>
      <c r="L235" s="137"/>
      <c r="M235" s="137"/>
      <c r="N235" s="137"/>
      <c r="O235" s="137"/>
      <c r="P235" s="137"/>
      <c r="Q235" s="140"/>
      <c r="R235" s="137"/>
      <c r="S235" s="137"/>
      <c r="T235" s="137"/>
      <c r="U235" s="137"/>
      <c r="V235" s="137"/>
      <c r="W235" s="137"/>
      <c r="X235" s="137"/>
      <c r="Y235" s="137"/>
      <c r="Z235" s="137"/>
      <c r="AA235" s="137"/>
      <c r="AB235" s="137"/>
      <c r="AC235" s="137"/>
      <c r="AD235" s="137"/>
      <c r="AE235" s="137"/>
      <c r="AF235" s="137"/>
      <c r="AG235" s="137"/>
      <c r="AH235" s="137"/>
      <c r="AI235" s="137"/>
      <c r="AJ235" s="137"/>
      <c r="AK235" s="137"/>
      <c r="AL235" s="137"/>
      <c r="AM235" s="137"/>
      <c r="AN235" s="137"/>
      <c r="AO235" s="137"/>
      <c r="AP235" s="137"/>
      <c r="AQ235" s="137"/>
      <c r="AR235" s="137"/>
      <c r="AS235" s="137"/>
    </row>
    <row r="236" ht="18.0" customHeight="1">
      <c r="A236" s="137"/>
      <c r="B236" s="137"/>
      <c r="C236" s="137"/>
      <c r="D236" s="137"/>
      <c r="E236" s="137"/>
      <c r="F236" s="137"/>
      <c r="G236" s="137"/>
      <c r="H236" s="139"/>
      <c r="I236" s="137"/>
      <c r="J236" s="137"/>
      <c r="K236" s="137"/>
      <c r="L236" s="137"/>
      <c r="M236" s="137"/>
      <c r="N236" s="137"/>
      <c r="O236" s="137"/>
      <c r="P236" s="137"/>
      <c r="Q236" s="140"/>
      <c r="R236" s="137"/>
      <c r="S236" s="137"/>
      <c r="T236" s="137"/>
      <c r="U236" s="137"/>
      <c r="V236" s="137"/>
      <c r="W236" s="137"/>
      <c r="X236" s="137"/>
      <c r="Y236" s="137"/>
      <c r="Z236" s="137"/>
      <c r="AA236" s="137"/>
      <c r="AB236" s="137"/>
      <c r="AC236" s="137"/>
      <c r="AD236" s="137"/>
      <c r="AE236" s="137"/>
      <c r="AF236" s="137"/>
      <c r="AG236" s="137"/>
      <c r="AH236" s="137"/>
      <c r="AI236" s="137"/>
      <c r="AJ236" s="137"/>
      <c r="AK236" s="137"/>
      <c r="AL236" s="137"/>
      <c r="AM236" s="137"/>
      <c r="AN236" s="137"/>
      <c r="AO236" s="137"/>
      <c r="AP236" s="137"/>
      <c r="AQ236" s="137"/>
      <c r="AR236" s="137"/>
      <c r="AS236" s="137"/>
    </row>
    <row r="237" ht="18.0" customHeight="1">
      <c r="A237" s="137"/>
      <c r="B237" s="137"/>
      <c r="C237" s="137"/>
      <c r="D237" s="137"/>
      <c r="E237" s="137"/>
      <c r="F237" s="137"/>
      <c r="G237" s="137"/>
      <c r="H237" s="139"/>
      <c r="I237" s="137"/>
      <c r="J237" s="137"/>
      <c r="K237" s="137"/>
      <c r="L237" s="137"/>
      <c r="M237" s="137"/>
      <c r="N237" s="137"/>
      <c r="O237" s="137"/>
      <c r="P237" s="137"/>
      <c r="Q237" s="140"/>
      <c r="R237" s="137"/>
      <c r="S237" s="137"/>
      <c r="T237" s="137"/>
      <c r="U237" s="137"/>
      <c r="V237" s="137"/>
      <c r="W237" s="137"/>
      <c r="X237" s="137"/>
      <c r="Y237" s="137"/>
      <c r="Z237" s="137"/>
      <c r="AA237" s="137"/>
      <c r="AB237" s="137"/>
      <c r="AC237" s="137"/>
      <c r="AD237" s="137"/>
      <c r="AE237" s="137"/>
      <c r="AF237" s="137"/>
      <c r="AG237" s="137"/>
      <c r="AH237" s="137"/>
      <c r="AI237" s="137"/>
      <c r="AJ237" s="137"/>
      <c r="AK237" s="137"/>
      <c r="AL237" s="137"/>
      <c r="AM237" s="137"/>
      <c r="AN237" s="137"/>
      <c r="AO237" s="137"/>
      <c r="AP237" s="137"/>
      <c r="AQ237" s="137"/>
      <c r="AR237" s="137"/>
      <c r="AS237" s="137"/>
    </row>
    <row r="238" ht="18.0" customHeight="1">
      <c r="A238" s="137"/>
      <c r="B238" s="137"/>
      <c r="C238" s="137"/>
      <c r="D238" s="137"/>
      <c r="E238" s="137"/>
      <c r="F238" s="137"/>
      <c r="G238" s="137"/>
      <c r="H238" s="139"/>
      <c r="I238" s="137"/>
      <c r="J238" s="137"/>
      <c r="K238" s="137"/>
      <c r="L238" s="137"/>
      <c r="M238" s="137"/>
      <c r="N238" s="137"/>
      <c r="O238" s="137"/>
      <c r="P238" s="137"/>
      <c r="Q238" s="140"/>
      <c r="R238" s="137"/>
      <c r="S238" s="137"/>
      <c r="T238" s="137"/>
      <c r="U238" s="137"/>
      <c r="V238" s="137"/>
      <c r="W238" s="137"/>
      <c r="X238" s="137"/>
      <c r="Y238" s="137"/>
      <c r="Z238" s="137"/>
      <c r="AA238" s="137"/>
      <c r="AB238" s="137"/>
      <c r="AC238" s="137"/>
      <c r="AD238" s="137"/>
      <c r="AE238" s="137"/>
      <c r="AF238" s="137"/>
      <c r="AG238" s="137"/>
      <c r="AH238" s="137"/>
      <c r="AI238" s="137"/>
      <c r="AJ238" s="137"/>
      <c r="AK238" s="137"/>
      <c r="AL238" s="137"/>
      <c r="AM238" s="137"/>
      <c r="AN238" s="137"/>
      <c r="AO238" s="137"/>
      <c r="AP238" s="137"/>
      <c r="AQ238" s="137"/>
      <c r="AR238" s="137"/>
      <c r="AS238" s="137"/>
    </row>
    <row r="239" ht="18.0" customHeight="1">
      <c r="A239" s="137"/>
      <c r="B239" s="137"/>
      <c r="C239" s="137"/>
      <c r="D239" s="137"/>
      <c r="E239" s="137"/>
      <c r="F239" s="137"/>
      <c r="G239" s="137"/>
      <c r="H239" s="139"/>
      <c r="I239" s="137"/>
      <c r="J239" s="137"/>
      <c r="K239" s="137"/>
      <c r="L239" s="137"/>
      <c r="M239" s="137"/>
      <c r="N239" s="137"/>
      <c r="O239" s="137"/>
      <c r="P239" s="137"/>
      <c r="Q239" s="140"/>
      <c r="R239" s="137"/>
      <c r="S239" s="137"/>
      <c r="T239" s="137"/>
      <c r="U239" s="137"/>
      <c r="V239" s="137"/>
      <c r="W239" s="137"/>
      <c r="X239" s="137"/>
      <c r="Y239" s="137"/>
      <c r="Z239" s="137"/>
      <c r="AA239" s="137"/>
      <c r="AB239" s="137"/>
      <c r="AC239" s="137"/>
      <c r="AD239" s="137"/>
      <c r="AE239" s="137"/>
      <c r="AF239" s="137"/>
      <c r="AG239" s="137"/>
      <c r="AH239" s="137"/>
      <c r="AI239" s="137"/>
      <c r="AJ239" s="137"/>
      <c r="AK239" s="137"/>
      <c r="AL239" s="137"/>
      <c r="AM239" s="137"/>
      <c r="AN239" s="137"/>
      <c r="AO239" s="137"/>
      <c r="AP239" s="137"/>
      <c r="AQ239" s="137"/>
      <c r="AR239" s="137"/>
      <c r="AS239" s="137"/>
    </row>
    <row r="240" ht="18.0" customHeight="1">
      <c r="A240" s="137"/>
      <c r="B240" s="137"/>
      <c r="C240" s="137"/>
      <c r="D240" s="137"/>
      <c r="E240" s="137"/>
      <c r="F240" s="137"/>
      <c r="G240" s="137"/>
      <c r="H240" s="139"/>
      <c r="I240" s="137"/>
      <c r="J240" s="137"/>
      <c r="K240" s="137"/>
      <c r="L240" s="137"/>
      <c r="M240" s="137"/>
      <c r="N240" s="137"/>
      <c r="O240" s="137"/>
      <c r="P240" s="137"/>
      <c r="Q240" s="140"/>
      <c r="R240" s="137"/>
      <c r="S240" s="137"/>
      <c r="T240" s="137"/>
      <c r="U240" s="137"/>
      <c r="V240" s="137"/>
      <c r="W240" s="137"/>
      <c r="X240" s="137"/>
      <c r="Y240" s="137"/>
      <c r="Z240" s="137"/>
      <c r="AA240" s="137"/>
      <c r="AB240" s="137"/>
      <c r="AC240" s="137"/>
      <c r="AD240" s="137"/>
      <c r="AE240" s="137"/>
      <c r="AF240" s="137"/>
      <c r="AG240" s="137"/>
      <c r="AH240" s="137"/>
      <c r="AI240" s="137"/>
      <c r="AJ240" s="137"/>
      <c r="AK240" s="137"/>
      <c r="AL240" s="137"/>
      <c r="AM240" s="137"/>
      <c r="AN240" s="137"/>
      <c r="AO240" s="137"/>
      <c r="AP240" s="137"/>
      <c r="AQ240" s="137"/>
      <c r="AR240" s="137"/>
      <c r="AS240" s="137"/>
    </row>
    <row r="241" ht="18.0" customHeight="1">
      <c r="A241" s="137"/>
      <c r="B241" s="137"/>
      <c r="C241" s="137"/>
      <c r="D241" s="137"/>
      <c r="E241" s="137"/>
      <c r="F241" s="137"/>
      <c r="G241" s="137"/>
      <c r="H241" s="139"/>
      <c r="I241" s="137"/>
      <c r="J241" s="137"/>
      <c r="K241" s="137"/>
      <c r="L241" s="137"/>
      <c r="M241" s="137"/>
      <c r="N241" s="137"/>
      <c r="O241" s="137"/>
      <c r="P241" s="137"/>
      <c r="Q241" s="140"/>
      <c r="R241" s="137"/>
      <c r="S241" s="137"/>
      <c r="T241" s="137"/>
      <c r="U241" s="137"/>
      <c r="V241" s="137"/>
      <c r="W241" s="137"/>
      <c r="X241" s="137"/>
      <c r="Y241" s="137"/>
      <c r="Z241" s="137"/>
      <c r="AA241" s="137"/>
      <c r="AB241" s="137"/>
      <c r="AC241" s="137"/>
      <c r="AD241" s="137"/>
      <c r="AE241" s="137"/>
      <c r="AF241" s="137"/>
      <c r="AG241" s="137"/>
      <c r="AH241" s="137"/>
      <c r="AI241" s="137"/>
      <c r="AJ241" s="137"/>
      <c r="AK241" s="137"/>
      <c r="AL241" s="137"/>
      <c r="AM241" s="137"/>
      <c r="AN241" s="137"/>
      <c r="AO241" s="137"/>
      <c r="AP241" s="137"/>
      <c r="AQ241" s="137"/>
      <c r="AR241" s="137"/>
      <c r="AS241" s="137"/>
    </row>
    <row r="242" ht="18.0" customHeight="1">
      <c r="A242" s="137"/>
      <c r="B242" s="137"/>
      <c r="C242" s="137"/>
      <c r="D242" s="137"/>
      <c r="E242" s="137"/>
      <c r="F242" s="137"/>
      <c r="G242" s="137"/>
      <c r="H242" s="139"/>
      <c r="I242" s="137"/>
      <c r="J242" s="137"/>
      <c r="K242" s="137"/>
      <c r="L242" s="137"/>
      <c r="M242" s="137"/>
      <c r="N242" s="137"/>
      <c r="O242" s="137"/>
      <c r="P242" s="137"/>
      <c r="Q242" s="140"/>
      <c r="R242" s="137"/>
      <c r="S242" s="137"/>
      <c r="T242" s="137"/>
      <c r="U242" s="137"/>
      <c r="V242" s="137"/>
      <c r="W242" s="137"/>
      <c r="X242" s="137"/>
      <c r="Y242" s="137"/>
      <c r="Z242" s="137"/>
      <c r="AA242" s="137"/>
      <c r="AB242" s="137"/>
      <c r="AC242" s="137"/>
      <c r="AD242" s="137"/>
      <c r="AE242" s="137"/>
      <c r="AF242" s="137"/>
      <c r="AG242" s="137"/>
      <c r="AH242" s="137"/>
      <c r="AI242" s="137"/>
      <c r="AJ242" s="137"/>
      <c r="AK242" s="137"/>
      <c r="AL242" s="137"/>
      <c r="AM242" s="137"/>
      <c r="AN242" s="137"/>
      <c r="AO242" s="137"/>
      <c r="AP242" s="137"/>
      <c r="AQ242" s="137"/>
      <c r="AR242" s="137"/>
      <c r="AS242" s="137"/>
    </row>
    <row r="243" ht="18.0" customHeight="1">
      <c r="A243" s="137"/>
      <c r="B243" s="137"/>
      <c r="C243" s="137"/>
      <c r="D243" s="137"/>
      <c r="E243" s="137"/>
      <c r="F243" s="137"/>
      <c r="G243" s="137"/>
      <c r="H243" s="139"/>
      <c r="I243" s="137"/>
      <c r="J243" s="137"/>
      <c r="K243" s="137"/>
      <c r="L243" s="137"/>
      <c r="M243" s="137"/>
      <c r="N243" s="137"/>
      <c r="O243" s="137"/>
      <c r="P243" s="137"/>
      <c r="Q243" s="140"/>
      <c r="R243" s="137"/>
      <c r="S243" s="137"/>
      <c r="T243" s="137"/>
      <c r="U243" s="137"/>
      <c r="V243" s="137"/>
      <c r="W243" s="137"/>
      <c r="X243" s="137"/>
      <c r="Y243" s="137"/>
      <c r="Z243" s="137"/>
      <c r="AA243" s="137"/>
      <c r="AB243" s="137"/>
      <c r="AC243" s="137"/>
      <c r="AD243" s="137"/>
      <c r="AE243" s="137"/>
      <c r="AF243" s="137"/>
      <c r="AG243" s="137"/>
      <c r="AH243" s="137"/>
      <c r="AI243" s="137"/>
      <c r="AJ243" s="137"/>
      <c r="AK243" s="137"/>
      <c r="AL243" s="137"/>
      <c r="AM243" s="137"/>
      <c r="AN243" s="137"/>
      <c r="AO243" s="137"/>
      <c r="AP243" s="137"/>
      <c r="AQ243" s="137"/>
      <c r="AR243" s="137"/>
      <c r="AS243" s="137"/>
    </row>
    <row r="244" ht="18.0" customHeight="1">
      <c r="A244" s="137"/>
      <c r="B244" s="137"/>
      <c r="C244" s="137"/>
      <c r="D244" s="137"/>
      <c r="E244" s="137"/>
      <c r="F244" s="137"/>
      <c r="G244" s="137"/>
      <c r="H244" s="139"/>
      <c r="I244" s="137"/>
      <c r="J244" s="137"/>
      <c r="K244" s="137"/>
      <c r="L244" s="137"/>
      <c r="M244" s="137"/>
      <c r="N244" s="137"/>
      <c r="O244" s="137"/>
      <c r="P244" s="137"/>
      <c r="Q244" s="140"/>
      <c r="R244" s="137"/>
      <c r="S244" s="137"/>
      <c r="T244" s="137"/>
      <c r="U244" s="137"/>
      <c r="V244" s="137"/>
      <c r="W244" s="137"/>
      <c r="X244" s="137"/>
      <c r="Y244" s="137"/>
      <c r="Z244" s="137"/>
      <c r="AA244" s="137"/>
      <c r="AB244" s="137"/>
      <c r="AC244" s="137"/>
      <c r="AD244" s="137"/>
      <c r="AE244" s="137"/>
      <c r="AF244" s="137"/>
      <c r="AG244" s="137"/>
      <c r="AH244" s="137"/>
      <c r="AI244" s="137"/>
      <c r="AJ244" s="137"/>
      <c r="AK244" s="137"/>
      <c r="AL244" s="137"/>
      <c r="AM244" s="137"/>
      <c r="AN244" s="137"/>
      <c r="AO244" s="137"/>
      <c r="AP244" s="137"/>
      <c r="AQ244" s="137"/>
      <c r="AR244" s="137"/>
      <c r="AS244" s="137"/>
    </row>
    <row r="245" ht="18.0" customHeight="1">
      <c r="A245" s="137"/>
      <c r="B245" s="137"/>
      <c r="C245" s="137"/>
      <c r="D245" s="137"/>
      <c r="E245" s="137"/>
      <c r="F245" s="137"/>
      <c r="G245" s="137"/>
      <c r="H245" s="139"/>
      <c r="I245" s="137"/>
      <c r="J245" s="137"/>
      <c r="K245" s="137"/>
      <c r="L245" s="137"/>
      <c r="M245" s="137"/>
      <c r="N245" s="137"/>
      <c r="O245" s="137"/>
      <c r="P245" s="137"/>
      <c r="Q245" s="140"/>
      <c r="R245" s="137"/>
      <c r="S245" s="137"/>
      <c r="T245" s="137"/>
      <c r="U245" s="137"/>
      <c r="V245" s="137"/>
      <c r="W245" s="137"/>
      <c r="X245" s="137"/>
      <c r="Y245" s="137"/>
      <c r="Z245" s="137"/>
      <c r="AA245" s="137"/>
      <c r="AB245" s="137"/>
      <c r="AC245" s="137"/>
      <c r="AD245" s="137"/>
      <c r="AE245" s="137"/>
      <c r="AF245" s="137"/>
      <c r="AG245" s="137"/>
      <c r="AH245" s="137"/>
      <c r="AI245" s="137"/>
      <c r="AJ245" s="137"/>
      <c r="AK245" s="137"/>
      <c r="AL245" s="137"/>
      <c r="AM245" s="137"/>
      <c r="AN245" s="137"/>
      <c r="AO245" s="137"/>
      <c r="AP245" s="137"/>
      <c r="AQ245" s="137"/>
      <c r="AR245" s="137"/>
      <c r="AS245" s="137"/>
    </row>
    <row r="246" ht="18.0" customHeight="1">
      <c r="A246" s="137"/>
      <c r="B246" s="137"/>
      <c r="C246" s="137"/>
      <c r="D246" s="137"/>
      <c r="E246" s="137"/>
      <c r="F246" s="137"/>
      <c r="G246" s="137"/>
      <c r="H246" s="139"/>
      <c r="I246" s="137"/>
      <c r="J246" s="137"/>
      <c r="K246" s="137"/>
      <c r="L246" s="137"/>
      <c r="M246" s="137"/>
      <c r="N246" s="137"/>
      <c r="O246" s="137"/>
      <c r="P246" s="137"/>
      <c r="Q246" s="140"/>
      <c r="R246" s="137"/>
      <c r="S246" s="137"/>
      <c r="T246" s="137"/>
      <c r="U246" s="137"/>
      <c r="V246" s="137"/>
      <c r="W246" s="137"/>
      <c r="X246" s="137"/>
      <c r="Y246" s="137"/>
      <c r="Z246" s="137"/>
      <c r="AA246" s="137"/>
      <c r="AB246" s="137"/>
      <c r="AC246" s="137"/>
      <c r="AD246" s="137"/>
      <c r="AE246" s="137"/>
      <c r="AF246" s="137"/>
      <c r="AG246" s="137"/>
      <c r="AH246" s="137"/>
      <c r="AI246" s="137"/>
      <c r="AJ246" s="137"/>
      <c r="AK246" s="137"/>
      <c r="AL246" s="137"/>
      <c r="AM246" s="137"/>
      <c r="AN246" s="137"/>
      <c r="AO246" s="137"/>
      <c r="AP246" s="137"/>
      <c r="AQ246" s="137"/>
      <c r="AR246" s="137"/>
      <c r="AS246" s="137"/>
    </row>
    <row r="247" ht="18.0" customHeight="1">
      <c r="A247" s="137"/>
      <c r="B247" s="137"/>
      <c r="C247" s="137"/>
      <c r="D247" s="137"/>
      <c r="E247" s="137"/>
      <c r="F247" s="137"/>
      <c r="G247" s="137"/>
      <c r="H247" s="139"/>
      <c r="I247" s="137"/>
      <c r="J247" s="137"/>
      <c r="K247" s="137"/>
      <c r="L247" s="137"/>
      <c r="M247" s="137"/>
      <c r="N247" s="137"/>
      <c r="O247" s="137"/>
      <c r="P247" s="137"/>
      <c r="Q247" s="140"/>
      <c r="R247" s="137"/>
      <c r="S247" s="137"/>
      <c r="T247" s="137"/>
      <c r="U247" s="137"/>
      <c r="V247" s="137"/>
      <c r="W247" s="137"/>
      <c r="X247" s="137"/>
      <c r="Y247" s="137"/>
      <c r="Z247" s="137"/>
      <c r="AA247" s="137"/>
      <c r="AB247" s="137"/>
      <c r="AC247" s="137"/>
      <c r="AD247" s="137"/>
      <c r="AE247" s="137"/>
      <c r="AF247" s="137"/>
      <c r="AG247" s="137"/>
      <c r="AH247" s="137"/>
      <c r="AI247" s="137"/>
      <c r="AJ247" s="137"/>
      <c r="AK247" s="137"/>
      <c r="AL247" s="137"/>
      <c r="AM247" s="137"/>
      <c r="AN247" s="137"/>
      <c r="AO247" s="137"/>
      <c r="AP247" s="137"/>
      <c r="AQ247" s="137"/>
      <c r="AR247" s="137"/>
      <c r="AS247" s="137"/>
    </row>
    <row r="248" ht="18.0" customHeight="1">
      <c r="A248" s="137"/>
      <c r="B248" s="137"/>
      <c r="C248" s="137"/>
      <c r="D248" s="137"/>
      <c r="E248" s="137"/>
      <c r="F248" s="137"/>
      <c r="G248" s="137"/>
      <c r="H248" s="139"/>
      <c r="I248" s="137"/>
      <c r="J248" s="137"/>
      <c r="K248" s="137"/>
      <c r="L248" s="137"/>
      <c r="M248" s="137"/>
      <c r="N248" s="137"/>
      <c r="O248" s="137"/>
      <c r="P248" s="137"/>
      <c r="Q248" s="140"/>
      <c r="R248" s="137"/>
      <c r="S248" s="137"/>
      <c r="T248" s="137"/>
      <c r="U248" s="137"/>
      <c r="V248" s="137"/>
      <c r="W248" s="137"/>
      <c r="X248" s="137"/>
      <c r="Y248" s="137"/>
      <c r="Z248" s="137"/>
      <c r="AA248" s="137"/>
      <c r="AB248" s="137"/>
      <c r="AC248" s="137"/>
      <c r="AD248" s="137"/>
      <c r="AE248" s="137"/>
      <c r="AF248" s="137"/>
      <c r="AG248" s="137"/>
      <c r="AH248" s="137"/>
      <c r="AI248" s="137"/>
      <c r="AJ248" s="137"/>
      <c r="AK248" s="137"/>
      <c r="AL248" s="137"/>
      <c r="AM248" s="137"/>
      <c r="AN248" s="137"/>
      <c r="AO248" s="137"/>
      <c r="AP248" s="137"/>
      <c r="AQ248" s="137"/>
      <c r="AR248" s="137"/>
      <c r="AS248" s="137"/>
    </row>
    <row r="249" ht="18.0" customHeight="1">
      <c r="A249" s="137"/>
      <c r="B249" s="137"/>
      <c r="C249" s="137"/>
      <c r="D249" s="137"/>
      <c r="E249" s="137"/>
      <c r="F249" s="137"/>
      <c r="G249" s="137"/>
      <c r="H249" s="139"/>
      <c r="I249" s="137"/>
      <c r="J249" s="137"/>
      <c r="K249" s="137"/>
      <c r="L249" s="137"/>
      <c r="M249" s="137"/>
      <c r="N249" s="137"/>
      <c r="O249" s="137"/>
      <c r="P249" s="137"/>
      <c r="Q249" s="140"/>
      <c r="R249" s="137"/>
      <c r="S249" s="137"/>
      <c r="T249" s="137"/>
      <c r="U249" s="137"/>
      <c r="V249" s="137"/>
      <c r="W249" s="137"/>
      <c r="X249" s="137"/>
      <c r="Y249" s="137"/>
      <c r="Z249" s="137"/>
      <c r="AA249" s="137"/>
      <c r="AB249" s="137"/>
      <c r="AC249" s="137"/>
      <c r="AD249" s="137"/>
      <c r="AE249" s="137"/>
      <c r="AF249" s="137"/>
      <c r="AG249" s="137"/>
      <c r="AH249" s="137"/>
      <c r="AI249" s="137"/>
      <c r="AJ249" s="137"/>
      <c r="AK249" s="137"/>
      <c r="AL249" s="137"/>
      <c r="AM249" s="137"/>
      <c r="AN249" s="137"/>
      <c r="AO249" s="137"/>
      <c r="AP249" s="137"/>
      <c r="AQ249" s="137"/>
      <c r="AR249" s="137"/>
      <c r="AS249" s="137"/>
    </row>
    <row r="250" ht="18.0" customHeight="1">
      <c r="A250" s="137"/>
      <c r="B250" s="137"/>
      <c r="C250" s="137"/>
      <c r="D250" s="137"/>
      <c r="E250" s="137"/>
      <c r="F250" s="137"/>
      <c r="G250" s="137"/>
      <c r="H250" s="139"/>
      <c r="I250" s="137"/>
      <c r="J250" s="137"/>
      <c r="K250" s="137"/>
      <c r="L250" s="137"/>
      <c r="M250" s="137"/>
      <c r="N250" s="137"/>
      <c r="O250" s="137"/>
      <c r="P250" s="137"/>
      <c r="Q250" s="140"/>
      <c r="R250" s="137"/>
      <c r="S250" s="137"/>
      <c r="T250" s="137"/>
      <c r="U250" s="137"/>
      <c r="V250" s="137"/>
      <c r="W250" s="137"/>
      <c r="X250" s="137"/>
      <c r="Y250" s="137"/>
      <c r="Z250" s="137"/>
      <c r="AA250" s="137"/>
      <c r="AB250" s="137"/>
      <c r="AC250" s="137"/>
      <c r="AD250" s="137"/>
      <c r="AE250" s="137"/>
      <c r="AF250" s="137"/>
      <c r="AG250" s="137"/>
      <c r="AH250" s="137"/>
      <c r="AI250" s="137"/>
      <c r="AJ250" s="137"/>
      <c r="AK250" s="137"/>
      <c r="AL250" s="137"/>
      <c r="AM250" s="137"/>
      <c r="AN250" s="137"/>
      <c r="AO250" s="137"/>
      <c r="AP250" s="137"/>
      <c r="AQ250" s="137"/>
      <c r="AR250" s="137"/>
      <c r="AS250" s="137"/>
    </row>
    <row r="251" ht="18.0" customHeight="1">
      <c r="A251" s="137"/>
      <c r="B251" s="137"/>
      <c r="C251" s="137"/>
      <c r="D251" s="137"/>
      <c r="E251" s="137"/>
      <c r="F251" s="137"/>
      <c r="G251" s="137"/>
      <c r="H251" s="139"/>
      <c r="I251" s="137"/>
      <c r="J251" s="137"/>
      <c r="K251" s="137"/>
      <c r="L251" s="137"/>
      <c r="M251" s="137"/>
      <c r="N251" s="137"/>
      <c r="O251" s="137"/>
      <c r="P251" s="137"/>
      <c r="Q251" s="140"/>
      <c r="R251" s="137"/>
      <c r="S251" s="137"/>
      <c r="T251" s="137"/>
      <c r="U251" s="137"/>
      <c r="V251" s="137"/>
      <c r="W251" s="137"/>
      <c r="X251" s="137"/>
      <c r="Y251" s="137"/>
      <c r="Z251" s="137"/>
      <c r="AA251" s="137"/>
      <c r="AB251" s="137"/>
      <c r="AC251" s="137"/>
      <c r="AD251" s="137"/>
      <c r="AE251" s="137"/>
      <c r="AF251" s="137"/>
      <c r="AG251" s="137"/>
      <c r="AH251" s="137"/>
      <c r="AI251" s="137"/>
      <c r="AJ251" s="137"/>
      <c r="AK251" s="137"/>
      <c r="AL251" s="137"/>
      <c r="AM251" s="137"/>
      <c r="AN251" s="137"/>
      <c r="AO251" s="137"/>
      <c r="AP251" s="137"/>
      <c r="AQ251" s="137"/>
      <c r="AR251" s="137"/>
      <c r="AS251" s="137"/>
    </row>
    <row r="252" ht="18.0" customHeight="1">
      <c r="A252" s="137"/>
      <c r="B252" s="137"/>
      <c r="C252" s="137"/>
      <c r="D252" s="137"/>
      <c r="E252" s="137"/>
      <c r="F252" s="137"/>
      <c r="G252" s="137"/>
      <c r="H252" s="139"/>
      <c r="I252" s="137"/>
      <c r="J252" s="137"/>
      <c r="K252" s="137"/>
      <c r="L252" s="137"/>
      <c r="M252" s="137"/>
      <c r="N252" s="137"/>
      <c r="O252" s="137"/>
      <c r="P252" s="137"/>
      <c r="Q252" s="140"/>
      <c r="R252" s="137"/>
      <c r="S252" s="137"/>
      <c r="T252" s="137"/>
      <c r="U252" s="137"/>
      <c r="V252" s="137"/>
      <c r="W252" s="137"/>
      <c r="X252" s="137"/>
      <c r="Y252" s="137"/>
      <c r="Z252" s="137"/>
      <c r="AA252" s="137"/>
      <c r="AB252" s="137"/>
      <c r="AC252" s="137"/>
      <c r="AD252" s="137"/>
      <c r="AE252" s="137"/>
      <c r="AF252" s="137"/>
      <c r="AG252" s="137"/>
      <c r="AH252" s="137"/>
      <c r="AI252" s="137"/>
      <c r="AJ252" s="137"/>
      <c r="AK252" s="137"/>
      <c r="AL252" s="137"/>
      <c r="AM252" s="137"/>
      <c r="AN252" s="137"/>
      <c r="AO252" s="137"/>
      <c r="AP252" s="137"/>
      <c r="AQ252" s="137"/>
      <c r="AR252" s="137"/>
      <c r="AS252" s="137"/>
    </row>
    <row r="253" ht="18.0" customHeight="1">
      <c r="A253" s="137"/>
      <c r="B253" s="137"/>
      <c r="C253" s="137"/>
      <c r="D253" s="137"/>
      <c r="E253" s="137"/>
      <c r="F253" s="137"/>
      <c r="G253" s="137"/>
      <c r="H253" s="139"/>
      <c r="I253" s="137"/>
      <c r="J253" s="137"/>
      <c r="K253" s="137"/>
      <c r="L253" s="137"/>
      <c r="M253" s="137"/>
      <c r="N253" s="137"/>
      <c r="O253" s="137"/>
      <c r="P253" s="137"/>
      <c r="Q253" s="140"/>
      <c r="R253" s="137"/>
      <c r="S253" s="137"/>
      <c r="T253" s="137"/>
      <c r="U253" s="137"/>
      <c r="V253" s="137"/>
      <c r="W253" s="137"/>
      <c r="X253" s="137"/>
      <c r="Y253" s="137"/>
      <c r="Z253" s="137"/>
      <c r="AA253" s="137"/>
      <c r="AB253" s="137"/>
      <c r="AC253" s="137"/>
      <c r="AD253" s="137"/>
      <c r="AE253" s="137"/>
      <c r="AF253" s="137"/>
      <c r="AG253" s="137"/>
      <c r="AH253" s="137"/>
      <c r="AI253" s="137"/>
      <c r="AJ253" s="137"/>
      <c r="AK253" s="137"/>
      <c r="AL253" s="137"/>
      <c r="AM253" s="137"/>
      <c r="AN253" s="137"/>
      <c r="AO253" s="137"/>
      <c r="AP253" s="137"/>
      <c r="AQ253" s="137"/>
      <c r="AR253" s="137"/>
      <c r="AS253" s="137"/>
    </row>
    <row r="254" ht="18.0" customHeight="1">
      <c r="A254" s="137"/>
      <c r="B254" s="137"/>
      <c r="C254" s="137"/>
      <c r="D254" s="137"/>
      <c r="E254" s="137"/>
      <c r="F254" s="137"/>
      <c r="G254" s="137"/>
      <c r="H254" s="139"/>
      <c r="I254" s="137"/>
      <c r="J254" s="137"/>
      <c r="K254" s="137"/>
      <c r="L254" s="137"/>
      <c r="M254" s="137"/>
      <c r="N254" s="137"/>
      <c r="O254" s="137"/>
      <c r="P254" s="137"/>
      <c r="Q254" s="140"/>
      <c r="R254" s="137"/>
      <c r="S254" s="137"/>
      <c r="T254" s="137"/>
      <c r="U254" s="137"/>
      <c r="V254" s="137"/>
      <c r="W254" s="137"/>
      <c r="X254" s="137"/>
      <c r="Y254" s="137"/>
      <c r="Z254" s="137"/>
      <c r="AA254" s="137"/>
      <c r="AB254" s="137"/>
      <c r="AC254" s="137"/>
      <c r="AD254" s="137"/>
      <c r="AE254" s="137"/>
      <c r="AF254" s="137"/>
      <c r="AG254" s="137"/>
      <c r="AH254" s="137"/>
      <c r="AI254" s="137"/>
      <c r="AJ254" s="137"/>
      <c r="AK254" s="137"/>
      <c r="AL254" s="137"/>
      <c r="AM254" s="137"/>
      <c r="AN254" s="137"/>
      <c r="AO254" s="137"/>
      <c r="AP254" s="137"/>
      <c r="AQ254" s="137"/>
      <c r="AR254" s="137"/>
      <c r="AS254" s="137"/>
    </row>
    <row r="255" ht="18.0" customHeight="1">
      <c r="A255" s="137"/>
      <c r="B255" s="137"/>
      <c r="C255" s="137"/>
      <c r="D255" s="137"/>
      <c r="E255" s="137"/>
      <c r="F255" s="137"/>
      <c r="G255" s="137"/>
      <c r="H255" s="139"/>
      <c r="I255" s="137"/>
      <c r="J255" s="137"/>
      <c r="K255" s="137"/>
      <c r="L255" s="137"/>
      <c r="M255" s="137"/>
      <c r="N255" s="137"/>
      <c r="O255" s="137"/>
      <c r="P255" s="137"/>
      <c r="Q255" s="140"/>
      <c r="R255" s="137"/>
      <c r="S255" s="137"/>
      <c r="T255" s="137"/>
      <c r="U255" s="137"/>
      <c r="V255" s="137"/>
      <c r="W255" s="137"/>
      <c r="X255" s="137"/>
      <c r="Y255" s="137"/>
      <c r="Z255" s="137"/>
      <c r="AA255" s="137"/>
      <c r="AB255" s="137"/>
      <c r="AC255" s="137"/>
      <c r="AD255" s="137"/>
      <c r="AE255" s="137"/>
      <c r="AF255" s="137"/>
      <c r="AG255" s="137"/>
      <c r="AH255" s="137"/>
      <c r="AI255" s="137"/>
      <c r="AJ255" s="137"/>
      <c r="AK255" s="137"/>
      <c r="AL255" s="137"/>
      <c r="AM255" s="137"/>
      <c r="AN255" s="137"/>
      <c r="AO255" s="137"/>
      <c r="AP255" s="137"/>
      <c r="AQ255" s="137"/>
      <c r="AR255" s="137"/>
      <c r="AS255" s="137"/>
    </row>
    <row r="256" ht="18.0" customHeight="1">
      <c r="A256" s="137"/>
      <c r="B256" s="137"/>
      <c r="C256" s="137"/>
      <c r="D256" s="137"/>
      <c r="E256" s="137"/>
      <c r="F256" s="137"/>
      <c r="G256" s="137"/>
      <c r="H256" s="139"/>
      <c r="I256" s="137"/>
      <c r="J256" s="137"/>
      <c r="K256" s="137"/>
      <c r="L256" s="137"/>
      <c r="M256" s="137"/>
      <c r="N256" s="137"/>
      <c r="O256" s="137"/>
      <c r="P256" s="137"/>
      <c r="Q256" s="140"/>
      <c r="R256" s="137"/>
      <c r="S256" s="137"/>
      <c r="T256" s="137"/>
      <c r="U256" s="137"/>
      <c r="V256" s="137"/>
      <c r="W256" s="137"/>
      <c r="X256" s="137"/>
      <c r="Y256" s="137"/>
      <c r="Z256" s="137"/>
      <c r="AA256" s="137"/>
      <c r="AB256" s="137"/>
      <c r="AC256" s="137"/>
      <c r="AD256" s="137"/>
      <c r="AE256" s="137"/>
      <c r="AF256" s="137"/>
      <c r="AG256" s="137"/>
      <c r="AH256" s="137"/>
      <c r="AI256" s="137"/>
      <c r="AJ256" s="137"/>
      <c r="AK256" s="137"/>
      <c r="AL256" s="137"/>
      <c r="AM256" s="137"/>
      <c r="AN256" s="137"/>
      <c r="AO256" s="137"/>
      <c r="AP256" s="137"/>
      <c r="AQ256" s="137"/>
      <c r="AR256" s="137"/>
      <c r="AS256" s="137"/>
    </row>
    <row r="257" ht="18.0" customHeight="1">
      <c r="A257" s="137"/>
      <c r="B257" s="137"/>
      <c r="C257" s="137"/>
      <c r="D257" s="137"/>
      <c r="E257" s="137"/>
      <c r="F257" s="137"/>
      <c r="G257" s="137"/>
      <c r="H257" s="139"/>
      <c r="I257" s="137"/>
      <c r="J257" s="137"/>
      <c r="K257" s="137"/>
      <c r="L257" s="137"/>
      <c r="M257" s="137"/>
      <c r="N257" s="137"/>
      <c r="O257" s="137"/>
      <c r="P257" s="137"/>
      <c r="Q257" s="140"/>
      <c r="R257" s="137"/>
      <c r="S257" s="137"/>
      <c r="T257" s="137"/>
      <c r="U257" s="137"/>
      <c r="V257" s="137"/>
      <c r="W257" s="137"/>
      <c r="X257" s="137"/>
      <c r="Y257" s="137"/>
      <c r="Z257" s="137"/>
      <c r="AA257" s="137"/>
      <c r="AB257" s="137"/>
      <c r="AC257" s="137"/>
      <c r="AD257" s="137"/>
      <c r="AE257" s="137"/>
      <c r="AF257" s="137"/>
      <c r="AG257" s="137"/>
      <c r="AH257" s="137"/>
      <c r="AI257" s="137"/>
      <c r="AJ257" s="137"/>
      <c r="AK257" s="137"/>
      <c r="AL257" s="137"/>
      <c r="AM257" s="137"/>
      <c r="AN257" s="137"/>
      <c r="AO257" s="137"/>
      <c r="AP257" s="137"/>
      <c r="AQ257" s="137"/>
      <c r="AR257" s="137"/>
      <c r="AS257" s="137"/>
    </row>
    <row r="258" ht="18.0" customHeight="1">
      <c r="A258" s="137"/>
      <c r="B258" s="137"/>
      <c r="C258" s="137"/>
      <c r="D258" s="137"/>
      <c r="E258" s="137"/>
      <c r="F258" s="137"/>
      <c r="G258" s="137"/>
      <c r="H258" s="139"/>
      <c r="I258" s="137"/>
      <c r="J258" s="137"/>
      <c r="K258" s="137"/>
      <c r="L258" s="137"/>
      <c r="M258" s="137"/>
      <c r="N258" s="137"/>
      <c r="O258" s="137"/>
      <c r="P258" s="137"/>
      <c r="Q258" s="140"/>
      <c r="R258" s="137"/>
      <c r="S258" s="137"/>
      <c r="T258" s="137"/>
      <c r="U258" s="137"/>
      <c r="V258" s="137"/>
      <c r="W258" s="137"/>
      <c r="X258" s="137"/>
      <c r="Y258" s="137"/>
      <c r="Z258" s="137"/>
      <c r="AA258" s="137"/>
      <c r="AB258" s="137"/>
      <c r="AC258" s="137"/>
      <c r="AD258" s="137"/>
      <c r="AE258" s="137"/>
      <c r="AF258" s="137"/>
      <c r="AG258" s="137"/>
      <c r="AH258" s="137"/>
      <c r="AI258" s="137"/>
      <c r="AJ258" s="137"/>
      <c r="AK258" s="137"/>
      <c r="AL258" s="137"/>
      <c r="AM258" s="137"/>
      <c r="AN258" s="137"/>
      <c r="AO258" s="137"/>
      <c r="AP258" s="137"/>
      <c r="AQ258" s="137"/>
      <c r="AR258" s="137"/>
      <c r="AS258" s="137"/>
    </row>
    <row r="259" ht="18.0" customHeight="1">
      <c r="A259" s="137"/>
      <c r="B259" s="137"/>
      <c r="C259" s="137"/>
      <c r="D259" s="137"/>
      <c r="E259" s="137"/>
      <c r="F259" s="137"/>
      <c r="G259" s="137"/>
      <c r="H259" s="139"/>
      <c r="I259" s="137"/>
      <c r="J259" s="137"/>
      <c r="K259" s="137"/>
      <c r="L259" s="137"/>
      <c r="M259" s="137"/>
      <c r="N259" s="137"/>
      <c r="O259" s="137"/>
      <c r="P259" s="137"/>
      <c r="Q259" s="140"/>
      <c r="R259" s="137"/>
      <c r="S259" s="137"/>
      <c r="T259" s="137"/>
      <c r="U259" s="137"/>
      <c r="V259" s="137"/>
      <c r="W259" s="137"/>
      <c r="X259" s="137"/>
      <c r="Y259" s="137"/>
      <c r="Z259" s="137"/>
      <c r="AA259" s="137"/>
      <c r="AB259" s="137"/>
      <c r="AC259" s="137"/>
      <c r="AD259" s="137"/>
      <c r="AE259" s="137"/>
      <c r="AF259" s="137"/>
      <c r="AG259" s="137"/>
      <c r="AH259" s="137"/>
      <c r="AI259" s="137"/>
      <c r="AJ259" s="137"/>
      <c r="AK259" s="137"/>
      <c r="AL259" s="137"/>
      <c r="AM259" s="137"/>
      <c r="AN259" s="137"/>
      <c r="AO259" s="137"/>
      <c r="AP259" s="137"/>
      <c r="AQ259" s="137"/>
      <c r="AR259" s="137"/>
      <c r="AS259" s="137"/>
    </row>
    <row r="260" ht="18.0" customHeight="1">
      <c r="A260" s="137"/>
      <c r="B260" s="137"/>
      <c r="C260" s="137"/>
      <c r="D260" s="137"/>
      <c r="E260" s="137"/>
      <c r="F260" s="137"/>
      <c r="G260" s="137"/>
      <c r="H260" s="139"/>
      <c r="I260" s="137"/>
      <c r="J260" s="137"/>
      <c r="K260" s="137"/>
      <c r="L260" s="137"/>
      <c r="M260" s="137"/>
      <c r="N260" s="137"/>
      <c r="O260" s="137"/>
      <c r="P260" s="137"/>
      <c r="Q260" s="140"/>
      <c r="R260" s="137"/>
      <c r="S260" s="137"/>
      <c r="T260" s="137"/>
      <c r="U260" s="137"/>
      <c r="V260" s="137"/>
      <c r="W260" s="137"/>
      <c r="X260" s="137"/>
      <c r="Y260" s="137"/>
      <c r="Z260" s="137"/>
      <c r="AA260" s="137"/>
      <c r="AB260" s="137"/>
      <c r="AC260" s="137"/>
      <c r="AD260" s="137"/>
      <c r="AE260" s="137"/>
      <c r="AF260" s="137"/>
      <c r="AG260" s="137"/>
      <c r="AH260" s="137"/>
      <c r="AI260" s="137"/>
      <c r="AJ260" s="137"/>
      <c r="AK260" s="137"/>
      <c r="AL260" s="137"/>
      <c r="AM260" s="137"/>
      <c r="AN260" s="137"/>
      <c r="AO260" s="137"/>
      <c r="AP260" s="137"/>
      <c r="AQ260" s="137"/>
      <c r="AR260" s="137"/>
      <c r="AS260" s="137"/>
    </row>
    <row r="261" ht="18.0" customHeight="1">
      <c r="A261" s="137"/>
      <c r="B261" s="137"/>
      <c r="C261" s="137"/>
      <c r="D261" s="137"/>
      <c r="E261" s="137"/>
      <c r="F261" s="137"/>
      <c r="G261" s="137"/>
      <c r="H261" s="139"/>
      <c r="I261" s="137"/>
      <c r="J261" s="137"/>
      <c r="K261" s="137"/>
      <c r="L261" s="137"/>
      <c r="M261" s="137"/>
      <c r="N261" s="137"/>
      <c r="O261" s="137"/>
      <c r="P261" s="137"/>
      <c r="Q261" s="140"/>
      <c r="R261" s="137"/>
      <c r="S261" s="137"/>
      <c r="T261" s="137"/>
      <c r="U261" s="137"/>
      <c r="V261" s="137"/>
      <c r="W261" s="137"/>
      <c r="X261" s="137"/>
      <c r="Y261" s="137"/>
      <c r="Z261" s="137"/>
      <c r="AA261" s="137"/>
      <c r="AB261" s="137"/>
      <c r="AC261" s="137"/>
      <c r="AD261" s="137"/>
      <c r="AE261" s="137"/>
      <c r="AF261" s="137"/>
      <c r="AG261" s="137"/>
      <c r="AH261" s="137"/>
      <c r="AI261" s="137"/>
      <c r="AJ261" s="137"/>
      <c r="AK261" s="137"/>
      <c r="AL261" s="137"/>
      <c r="AM261" s="137"/>
      <c r="AN261" s="137"/>
      <c r="AO261" s="137"/>
      <c r="AP261" s="137"/>
      <c r="AQ261" s="137"/>
      <c r="AR261" s="137"/>
      <c r="AS261" s="137"/>
    </row>
    <row r="262" ht="18.0" customHeight="1">
      <c r="A262" s="137"/>
      <c r="B262" s="137"/>
      <c r="C262" s="137"/>
      <c r="D262" s="137"/>
      <c r="E262" s="137"/>
      <c r="F262" s="137"/>
      <c r="G262" s="137"/>
      <c r="H262" s="139"/>
      <c r="I262" s="137"/>
      <c r="J262" s="137"/>
      <c r="K262" s="137"/>
      <c r="L262" s="137"/>
      <c r="M262" s="137"/>
      <c r="N262" s="137"/>
      <c r="O262" s="137"/>
      <c r="P262" s="137"/>
      <c r="Q262" s="140"/>
      <c r="R262" s="137"/>
      <c r="S262" s="137"/>
      <c r="T262" s="137"/>
      <c r="U262" s="137"/>
      <c r="V262" s="137"/>
      <c r="W262" s="137"/>
      <c r="X262" s="137"/>
      <c r="Y262" s="137"/>
      <c r="Z262" s="137"/>
      <c r="AA262" s="137"/>
      <c r="AB262" s="137"/>
      <c r="AC262" s="137"/>
      <c r="AD262" s="137"/>
      <c r="AE262" s="137"/>
      <c r="AF262" s="137"/>
      <c r="AG262" s="137"/>
      <c r="AH262" s="137"/>
      <c r="AI262" s="137"/>
      <c r="AJ262" s="137"/>
      <c r="AK262" s="137"/>
      <c r="AL262" s="137"/>
      <c r="AM262" s="137"/>
      <c r="AN262" s="137"/>
      <c r="AO262" s="137"/>
      <c r="AP262" s="137"/>
      <c r="AQ262" s="137"/>
      <c r="AR262" s="137"/>
      <c r="AS262" s="137"/>
    </row>
    <row r="263" ht="18.0" customHeight="1">
      <c r="A263" s="137"/>
      <c r="B263" s="137"/>
      <c r="C263" s="137"/>
      <c r="D263" s="137"/>
      <c r="E263" s="137"/>
      <c r="F263" s="137"/>
      <c r="G263" s="137"/>
      <c r="H263" s="139"/>
      <c r="I263" s="137"/>
      <c r="J263" s="137"/>
      <c r="K263" s="137"/>
      <c r="L263" s="137"/>
      <c r="M263" s="137"/>
      <c r="N263" s="137"/>
      <c r="O263" s="137"/>
      <c r="P263" s="137"/>
      <c r="Q263" s="140"/>
      <c r="R263" s="137"/>
      <c r="S263" s="137"/>
      <c r="T263" s="137"/>
      <c r="U263" s="137"/>
      <c r="V263" s="137"/>
      <c r="W263" s="137"/>
      <c r="X263" s="137"/>
      <c r="Y263" s="137"/>
      <c r="Z263" s="137"/>
      <c r="AA263" s="137"/>
      <c r="AB263" s="137"/>
      <c r="AC263" s="137"/>
      <c r="AD263" s="137"/>
      <c r="AE263" s="137"/>
      <c r="AF263" s="137"/>
      <c r="AG263" s="137"/>
      <c r="AH263" s="137"/>
      <c r="AI263" s="137"/>
      <c r="AJ263" s="137"/>
      <c r="AK263" s="137"/>
      <c r="AL263" s="137"/>
      <c r="AM263" s="137"/>
      <c r="AN263" s="137"/>
      <c r="AO263" s="137"/>
      <c r="AP263" s="137"/>
      <c r="AQ263" s="137"/>
      <c r="AR263" s="137"/>
      <c r="AS263" s="137"/>
    </row>
    <row r="264" ht="18.0" customHeight="1">
      <c r="A264" s="137"/>
      <c r="B264" s="137"/>
      <c r="C264" s="137"/>
      <c r="D264" s="137"/>
      <c r="E264" s="137"/>
      <c r="F264" s="137"/>
      <c r="G264" s="137"/>
      <c r="H264" s="139"/>
      <c r="I264" s="137"/>
      <c r="J264" s="137"/>
      <c r="K264" s="137"/>
      <c r="L264" s="137"/>
      <c r="M264" s="137"/>
      <c r="N264" s="137"/>
      <c r="O264" s="137"/>
      <c r="P264" s="137"/>
      <c r="Q264" s="140"/>
      <c r="R264" s="137"/>
      <c r="S264" s="137"/>
      <c r="T264" s="137"/>
      <c r="U264" s="137"/>
      <c r="V264" s="137"/>
      <c r="W264" s="137"/>
      <c r="X264" s="137"/>
      <c r="Y264" s="137"/>
      <c r="Z264" s="137"/>
      <c r="AA264" s="137"/>
      <c r="AB264" s="137"/>
      <c r="AC264" s="137"/>
      <c r="AD264" s="137"/>
      <c r="AE264" s="137"/>
      <c r="AF264" s="137"/>
      <c r="AG264" s="137"/>
      <c r="AH264" s="137"/>
      <c r="AI264" s="137"/>
      <c r="AJ264" s="137"/>
      <c r="AK264" s="137"/>
      <c r="AL264" s="137"/>
      <c r="AM264" s="137"/>
      <c r="AN264" s="137"/>
      <c r="AO264" s="137"/>
      <c r="AP264" s="137"/>
      <c r="AQ264" s="137"/>
      <c r="AR264" s="137"/>
      <c r="AS264" s="137"/>
    </row>
    <row r="265" ht="18.0" customHeight="1">
      <c r="A265" s="137"/>
      <c r="B265" s="137"/>
      <c r="C265" s="137"/>
      <c r="D265" s="137"/>
      <c r="E265" s="137"/>
      <c r="F265" s="137"/>
      <c r="G265" s="137"/>
      <c r="H265" s="139"/>
      <c r="I265" s="137"/>
      <c r="J265" s="137"/>
      <c r="K265" s="137"/>
      <c r="L265" s="137"/>
      <c r="M265" s="137"/>
      <c r="N265" s="137"/>
      <c r="O265" s="137"/>
      <c r="P265" s="137"/>
      <c r="Q265" s="140"/>
      <c r="R265" s="137"/>
      <c r="S265" s="137"/>
      <c r="T265" s="137"/>
      <c r="U265" s="137"/>
      <c r="V265" s="137"/>
      <c r="W265" s="137"/>
      <c r="X265" s="137"/>
      <c r="Y265" s="137"/>
      <c r="Z265" s="137"/>
      <c r="AA265" s="137"/>
      <c r="AB265" s="137"/>
      <c r="AC265" s="137"/>
      <c r="AD265" s="137"/>
      <c r="AE265" s="137"/>
      <c r="AF265" s="137"/>
      <c r="AG265" s="137"/>
      <c r="AH265" s="137"/>
      <c r="AI265" s="137"/>
      <c r="AJ265" s="137"/>
      <c r="AK265" s="137"/>
      <c r="AL265" s="137"/>
      <c r="AM265" s="137"/>
      <c r="AN265" s="137"/>
      <c r="AO265" s="137"/>
      <c r="AP265" s="137"/>
      <c r="AQ265" s="137"/>
      <c r="AR265" s="137"/>
      <c r="AS265" s="137"/>
    </row>
    <row r="266" ht="18.0" customHeight="1">
      <c r="A266" s="137"/>
      <c r="B266" s="137"/>
      <c r="C266" s="137"/>
      <c r="D266" s="137"/>
      <c r="E266" s="137"/>
      <c r="F266" s="137"/>
      <c r="G266" s="137"/>
      <c r="H266" s="139"/>
      <c r="I266" s="137"/>
      <c r="J266" s="137"/>
      <c r="K266" s="137"/>
      <c r="L266" s="137"/>
      <c r="M266" s="137"/>
      <c r="N266" s="137"/>
      <c r="O266" s="137"/>
      <c r="P266" s="137"/>
      <c r="Q266" s="140"/>
      <c r="R266" s="137"/>
      <c r="S266" s="137"/>
      <c r="T266" s="137"/>
      <c r="U266" s="137"/>
      <c r="V266" s="137"/>
      <c r="W266" s="137"/>
      <c r="X266" s="137"/>
      <c r="Y266" s="137"/>
      <c r="Z266" s="137"/>
      <c r="AA266" s="137"/>
      <c r="AB266" s="137"/>
      <c r="AC266" s="137"/>
      <c r="AD266" s="137"/>
      <c r="AE266" s="137"/>
      <c r="AF266" s="137"/>
      <c r="AG266" s="137"/>
      <c r="AH266" s="137"/>
      <c r="AI266" s="137"/>
      <c r="AJ266" s="137"/>
      <c r="AK266" s="137"/>
      <c r="AL266" s="137"/>
      <c r="AM266" s="137"/>
      <c r="AN266" s="137"/>
      <c r="AO266" s="137"/>
      <c r="AP266" s="137"/>
      <c r="AQ266" s="137"/>
      <c r="AR266" s="137"/>
      <c r="AS266" s="137"/>
    </row>
    <row r="267" ht="18.0" customHeight="1">
      <c r="A267" s="137"/>
      <c r="B267" s="137"/>
      <c r="C267" s="137"/>
      <c r="D267" s="137"/>
      <c r="E267" s="137"/>
      <c r="F267" s="137"/>
      <c r="G267" s="137"/>
      <c r="H267" s="139"/>
      <c r="I267" s="137"/>
      <c r="J267" s="137"/>
      <c r="K267" s="137"/>
      <c r="L267" s="137"/>
      <c r="M267" s="137"/>
      <c r="N267" s="137"/>
      <c r="O267" s="137"/>
      <c r="P267" s="137"/>
      <c r="Q267" s="140"/>
      <c r="R267" s="137"/>
      <c r="S267" s="137"/>
      <c r="T267" s="137"/>
      <c r="U267" s="137"/>
      <c r="V267" s="137"/>
      <c r="W267" s="137"/>
      <c r="X267" s="137"/>
      <c r="Y267" s="137"/>
      <c r="Z267" s="137"/>
      <c r="AA267" s="137"/>
      <c r="AB267" s="137"/>
      <c r="AC267" s="137"/>
      <c r="AD267" s="137"/>
      <c r="AE267" s="137"/>
      <c r="AF267" s="137"/>
      <c r="AG267" s="137"/>
      <c r="AH267" s="137"/>
      <c r="AI267" s="137"/>
      <c r="AJ267" s="137"/>
      <c r="AK267" s="137"/>
      <c r="AL267" s="137"/>
      <c r="AM267" s="137"/>
      <c r="AN267" s="137"/>
      <c r="AO267" s="137"/>
      <c r="AP267" s="137"/>
      <c r="AQ267" s="137"/>
      <c r="AR267" s="137"/>
      <c r="AS267" s="137"/>
    </row>
    <row r="268" ht="18.0" customHeight="1">
      <c r="A268" s="137"/>
      <c r="B268" s="137"/>
      <c r="C268" s="137"/>
      <c r="D268" s="137"/>
      <c r="E268" s="137"/>
      <c r="F268" s="137"/>
      <c r="G268" s="137"/>
      <c r="H268" s="139"/>
      <c r="I268" s="137"/>
      <c r="J268" s="137"/>
      <c r="K268" s="137"/>
      <c r="L268" s="137"/>
      <c r="M268" s="137"/>
      <c r="N268" s="137"/>
      <c r="O268" s="137"/>
      <c r="P268" s="137"/>
      <c r="Q268" s="140"/>
      <c r="R268" s="137"/>
      <c r="S268" s="137"/>
      <c r="T268" s="137"/>
      <c r="U268" s="137"/>
      <c r="V268" s="137"/>
      <c r="W268" s="137"/>
      <c r="X268" s="137"/>
      <c r="Y268" s="137"/>
      <c r="Z268" s="137"/>
      <c r="AA268" s="137"/>
      <c r="AB268" s="137"/>
      <c r="AC268" s="137"/>
      <c r="AD268" s="137"/>
      <c r="AE268" s="137"/>
      <c r="AF268" s="137"/>
      <c r="AG268" s="137"/>
      <c r="AH268" s="137"/>
      <c r="AI268" s="137"/>
      <c r="AJ268" s="137"/>
      <c r="AK268" s="137"/>
      <c r="AL268" s="137"/>
      <c r="AM268" s="137"/>
      <c r="AN268" s="137"/>
      <c r="AO268" s="137"/>
      <c r="AP268" s="137"/>
      <c r="AQ268" s="137"/>
      <c r="AR268" s="137"/>
      <c r="AS268" s="137"/>
    </row>
    <row r="269" ht="18.0" customHeight="1">
      <c r="A269" s="137"/>
      <c r="B269" s="137"/>
      <c r="C269" s="137"/>
      <c r="D269" s="137"/>
      <c r="E269" s="137"/>
      <c r="F269" s="137"/>
      <c r="G269" s="137"/>
      <c r="H269" s="139"/>
      <c r="I269" s="137"/>
      <c r="J269" s="137"/>
      <c r="K269" s="137"/>
      <c r="L269" s="137"/>
      <c r="M269" s="137"/>
      <c r="N269" s="137"/>
      <c r="O269" s="137"/>
      <c r="P269" s="137"/>
      <c r="Q269" s="140"/>
      <c r="R269" s="137"/>
      <c r="S269" s="137"/>
      <c r="T269" s="137"/>
      <c r="U269" s="137"/>
      <c r="V269" s="137"/>
      <c r="W269" s="137"/>
      <c r="X269" s="137"/>
      <c r="Y269" s="137"/>
      <c r="Z269" s="137"/>
      <c r="AA269" s="137"/>
      <c r="AB269" s="137"/>
      <c r="AC269" s="137"/>
      <c r="AD269" s="137"/>
      <c r="AE269" s="137"/>
      <c r="AF269" s="137"/>
      <c r="AG269" s="137"/>
      <c r="AH269" s="137"/>
      <c r="AI269" s="137"/>
      <c r="AJ269" s="137"/>
      <c r="AK269" s="137"/>
      <c r="AL269" s="137"/>
      <c r="AM269" s="137"/>
      <c r="AN269" s="137"/>
      <c r="AO269" s="137"/>
      <c r="AP269" s="137"/>
      <c r="AQ269" s="137"/>
      <c r="AR269" s="137"/>
      <c r="AS269" s="137"/>
    </row>
    <row r="270" ht="18.0" customHeight="1">
      <c r="A270" s="137"/>
      <c r="B270" s="137"/>
      <c r="C270" s="137"/>
      <c r="D270" s="137"/>
      <c r="E270" s="137"/>
      <c r="F270" s="137"/>
      <c r="G270" s="137"/>
      <c r="H270" s="139"/>
      <c r="I270" s="137"/>
      <c r="J270" s="137"/>
      <c r="K270" s="137"/>
      <c r="L270" s="137"/>
      <c r="M270" s="137"/>
      <c r="N270" s="137"/>
      <c r="O270" s="137"/>
      <c r="P270" s="137"/>
      <c r="Q270" s="140"/>
      <c r="R270" s="137"/>
      <c r="S270" s="137"/>
      <c r="T270" s="137"/>
      <c r="U270" s="137"/>
      <c r="V270" s="137"/>
      <c r="W270" s="137"/>
      <c r="X270" s="137"/>
      <c r="Y270" s="137"/>
      <c r="Z270" s="137"/>
      <c r="AA270" s="137"/>
      <c r="AB270" s="137"/>
      <c r="AC270" s="137"/>
      <c r="AD270" s="137"/>
      <c r="AE270" s="137"/>
      <c r="AF270" s="137"/>
      <c r="AG270" s="137"/>
      <c r="AH270" s="137"/>
      <c r="AI270" s="137"/>
      <c r="AJ270" s="137"/>
      <c r="AK270" s="137"/>
      <c r="AL270" s="137"/>
      <c r="AM270" s="137"/>
      <c r="AN270" s="137"/>
      <c r="AO270" s="137"/>
      <c r="AP270" s="137"/>
      <c r="AQ270" s="137"/>
      <c r="AR270" s="137"/>
      <c r="AS270" s="137"/>
    </row>
    <row r="271" ht="18.0" customHeight="1">
      <c r="A271" s="137"/>
      <c r="B271" s="137"/>
      <c r="C271" s="137"/>
      <c r="D271" s="137"/>
      <c r="E271" s="137"/>
      <c r="F271" s="137"/>
      <c r="G271" s="137"/>
      <c r="H271" s="139"/>
      <c r="I271" s="137"/>
      <c r="J271" s="137"/>
      <c r="K271" s="137"/>
      <c r="L271" s="137"/>
      <c r="M271" s="137"/>
      <c r="N271" s="137"/>
      <c r="O271" s="137"/>
      <c r="P271" s="137"/>
      <c r="Q271" s="140"/>
      <c r="R271" s="137"/>
      <c r="S271" s="137"/>
      <c r="T271" s="137"/>
      <c r="U271" s="137"/>
      <c r="V271" s="137"/>
      <c r="W271" s="137"/>
      <c r="X271" s="137"/>
      <c r="Y271" s="137"/>
      <c r="Z271" s="137"/>
      <c r="AA271" s="137"/>
      <c r="AB271" s="137"/>
      <c r="AC271" s="137"/>
      <c r="AD271" s="137"/>
      <c r="AE271" s="137"/>
      <c r="AF271" s="137"/>
      <c r="AG271" s="137"/>
      <c r="AH271" s="137"/>
      <c r="AI271" s="137"/>
      <c r="AJ271" s="137"/>
      <c r="AK271" s="137"/>
      <c r="AL271" s="137"/>
      <c r="AM271" s="137"/>
      <c r="AN271" s="137"/>
      <c r="AO271" s="137"/>
      <c r="AP271" s="137"/>
      <c r="AQ271" s="137"/>
      <c r="AR271" s="137"/>
      <c r="AS271" s="137"/>
    </row>
    <row r="272" ht="18.0" customHeight="1">
      <c r="A272" s="137"/>
      <c r="B272" s="137"/>
      <c r="C272" s="137"/>
      <c r="D272" s="137"/>
      <c r="E272" s="137"/>
      <c r="F272" s="137"/>
      <c r="G272" s="137"/>
      <c r="H272" s="139"/>
      <c r="I272" s="137"/>
      <c r="J272" s="137"/>
      <c r="K272" s="137"/>
      <c r="L272" s="137"/>
      <c r="M272" s="137"/>
      <c r="N272" s="137"/>
      <c r="O272" s="137"/>
      <c r="P272" s="137"/>
      <c r="Q272" s="140"/>
      <c r="R272" s="137"/>
      <c r="S272" s="137"/>
      <c r="T272" s="137"/>
      <c r="U272" s="137"/>
      <c r="V272" s="137"/>
      <c r="W272" s="137"/>
      <c r="X272" s="137"/>
      <c r="Y272" s="137"/>
      <c r="Z272" s="137"/>
      <c r="AA272" s="137"/>
      <c r="AB272" s="137"/>
      <c r="AC272" s="137"/>
      <c r="AD272" s="137"/>
      <c r="AE272" s="137"/>
      <c r="AF272" s="137"/>
      <c r="AG272" s="137"/>
      <c r="AH272" s="137"/>
      <c r="AI272" s="137"/>
      <c r="AJ272" s="137"/>
      <c r="AK272" s="137"/>
      <c r="AL272" s="137"/>
      <c r="AM272" s="137"/>
      <c r="AN272" s="137"/>
      <c r="AO272" s="137"/>
      <c r="AP272" s="137"/>
      <c r="AQ272" s="137"/>
      <c r="AR272" s="137"/>
      <c r="AS272" s="137"/>
    </row>
    <row r="273" ht="18.0" customHeight="1">
      <c r="A273" s="137"/>
      <c r="B273" s="137"/>
      <c r="C273" s="137"/>
      <c r="D273" s="137"/>
      <c r="E273" s="137"/>
      <c r="F273" s="137"/>
      <c r="G273" s="137"/>
      <c r="H273" s="139"/>
      <c r="I273" s="137"/>
      <c r="J273" s="137"/>
      <c r="K273" s="137"/>
      <c r="L273" s="137"/>
      <c r="M273" s="137"/>
      <c r="N273" s="137"/>
      <c r="O273" s="137"/>
      <c r="P273" s="137"/>
      <c r="Q273" s="140"/>
      <c r="R273" s="137"/>
      <c r="S273" s="137"/>
      <c r="T273" s="137"/>
      <c r="U273" s="137"/>
      <c r="V273" s="137"/>
      <c r="W273" s="137"/>
      <c r="X273" s="137"/>
      <c r="Y273" s="137"/>
      <c r="Z273" s="137"/>
      <c r="AA273" s="137"/>
      <c r="AB273" s="137"/>
      <c r="AC273" s="137"/>
      <c r="AD273" s="137"/>
      <c r="AE273" s="137"/>
      <c r="AF273" s="137"/>
      <c r="AG273" s="137"/>
      <c r="AH273" s="137"/>
      <c r="AI273" s="137"/>
      <c r="AJ273" s="137"/>
      <c r="AK273" s="137"/>
      <c r="AL273" s="137"/>
      <c r="AM273" s="137"/>
      <c r="AN273" s="137"/>
      <c r="AO273" s="137"/>
      <c r="AP273" s="137"/>
      <c r="AQ273" s="137"/>
      <c r="AR273" s="137"/>
      <c r="AS273" s="137"/>
    </row>
    <row r="274" ht="18.0" customHeight="1">
      <c r="A274" s="137"/>
      <c r="B274" s="137"/>
      <c r="C274" s="137"/>
      <c r="D274" s="137"/>
      <c r="E274" s="137"/>
      <c r="F274" s="137"/>
      <c r="G274" s="137"/>
      <c r="H274" s="139"/>
      <c r="I274" s="137"/>
      <c r="J274" s="137"/>
      <c r="K274" s="137"/>
      <c r="L274" s="137"/>
      <c r="M274" s="137"/>
      <c r="N274" s="137"/>
      <c r="O274" s="137"/>
      <c r="P274" s="137"/>
      <c r="Q274" s="140"/>
      <c r="R274" s="137"/>
      <c r="S274" s="137"/>
      <c r="T274" s="137"/>
      <c r="U274" s="137"/>
      <c r="V274" s="137"/>
      <c r="W274" s="137"/>
      <c r="X274" s="137"/>
      <c r="Y274" s="137"/>
      <c r="Z274" s="137"/>
      <c r="AA274" s="137"/>
      <c r="AB274" s="137"/>
      <c r="AC274" s="137"/>
      <c r="AD274" s="137"/>
      <c r="AE274" s="137"/>
      <c r="AF274" s="137"/>
      <c r="AG274" s="137"/>
      <c r="AH274" s="137"/>
      <c r="AI274" s="137"/>
      <c r="AJ274" s="137"/>
      <c r="AK274" s="137"/>
      <c r="AL274" s="137"/>
      <c r="AM274" s="137"/>
      <c r="AN274" s="137"/>
      <c r="AO274" s="137"/>
      <c r="AP274" s="137"/>
      <c r="AQ274" s="137"/>
      <c r="AR274" s="137"/>
      <c r="AS274" s="137"/>
    </row>
    <row r="275" ht="18.0" customHeight="1">
      <c r="A275" s="137"/>
      <c r="B275" s="137"/>
      <c r="C275" s="137"/>
      <c r="D275" s="137"/>
      <c r="E275" s="137"/>
      <c r="F275" s="137"/>
      <c r="G275" s="137"/>
      <c r="H275" s="139"/>
      <c r="I275" s="137"/>
      <c r="J275" s="137"/>
      <c r="K275" s="137"/>
      <c r="L275" s="137"/>
      <c r="M275" s="137"/>
      <c r="N275" s="137"/>
      <c r="O275" s="137"/>
      <c r="P275" s="137"/>
      <c r="Q275" s="140"/>
      <c r="R275" s="137"/>
      <c r="S275" s="137"/>
      <c r="T275" s="137"/>
      <c r="U275" s="137"/>
      <c r="V275" s="137"/>
      <c r="W275" s="137"/>
      <c r="X275" s="137"/>
      <c r="Y275" s="137"/>
      <c r="Z275" s="137"/>
      <c r="AA275" s="137"/>
      <c r="AB275" s="137"/>
      <c r="AC275" s="137"/>
      <c r="AD275" s="137"/>
      <c r="AE275" s="137"/>
      <c r="AF275" s="137"/>
      <c r="AG275" s="137"/>
      <c r="AH275" s="137"/>
      <c r="AI275" s="137"/>
      <c r="AJ275" s="137"/>
      <c r="AK275" s="137"/>
      <c r="AL275" s="137"/>
      <c r="AM275" s="137"/>
      <c r="AN275" s="137"/>
      <c r="AO275" s="137"/>
      <c r="AP275" s="137"/>
      <c r="AQ275" s="137"/>
      <c r="AR275" s="137"/>
      <c r="AS275" s="137"/>
    </row>
    <row r="276" ht="18.0" customHeight="1">
      <c r="A276" s="137"/>
      <c r="B276" s="137"/>
      <c r="C276" s="137"/>
      <c r="D276" s="137"/>
      <c r="E276" s="137"/>
      <c r="F276" s="137"/>
      <c r="G276" s="137"/>
      <c r="H276" s="139"/>
      <c r="I276" s="137"/>
      <c r="J276" s="137"/>
      <c r="K276" s="137"/>
      <c r="L276" s="137"/>
      <c r="M276" s="137"/>
      <c r="N276" s="137"/>
      <c r="O276" s="137"/>
      <c r="P276" s="137"/>
      <c r="Q276" s="140"/>
      <c r="R276" s="137"/>
      <c r="S276" s="137"/>
      <c r="T276" s="137"/>
      <c r="U276" s="137"/>
      <c r="V276" s="137"/>
      <c r="W276" s="137"/>
      <c r="X276" s="137"/>
      <c r="Y276" s="137"/>
      <c r="Z276" s="137"/>
      <c r="AA276" s="137"/>
      <c r="AB276" s="137"/>
      <c r="AC276" s="137"/>
      <c r="AD276" s="137"/>
      <c r="AE276" s="137"/>
      <c r="AF276" s="137"/>
      <c r="AG276" s="137"/>
      <c r="AH276" s="137"/>
      <c r="AI276" s="137"/>
      <c r="AJ276" s="137"/>
      <c r="AK276" s="137"/>
      <c r="AL276" s="137"/>
      <c r="AM276" s="137"/>
      <c r="AN276" s="137"/>
      <c r="AO276" s="137"/>
      <c r="AP276" s="137"/>
      <c r="AQ276" s="137"/>
      <c r="AR276" s="137"/>
      <c r="AS276" s="137"/>
    </row>
    <row r="277" ht="18.0" customHeight="1">
      <c r="A277" s="137"/>
      <c r="B277" s="137"/>
      <c r="C277" s="137"/>
      <c r="D277" s="137"/>
      <c r="E277" s="137"/>
      <c r="F277" s="137"/>
      <c r="G277" s="137"/>
      <c r="H277" s="139"/>
      <c r="I277" s="137"/>
      <c r="J277" s="137"/>
      <c r="K277" s="137"/>
      <c r="L277" s="137"/>
      <c r="M277" s="137"/>
      <c r="N277" s="137"/>
      <c r="O277" s="137"/>
      <c r="P277" s="137"/>
      <c r="Q277" s="140"/>
      <c r="R277" s="137"/>
      <c r="S277" s="137"/>
      <c r="T277" s="137"/>
      <c r="U277" s="137"/>
      <c r="V277" s="137"/>
      <c r="W277" s="137"/>
      <c r="X277" s="137"/>
      <c r="Y277" s="137"/>
      <c r="Z277" s="137"/>
      <c r="AA277" s="137"/>
      <c r="AB277" s="137"/>
      <c r="AC277" s="137"/>
      <c r="AD277" s="137"/>
      <c r="AE277" s="137"/>
      <c r="AF277" s="137"/>
      <c r="AG277" s="137"/>
      <c r="AH277" s="137"/>
      <c r="AI277" s="137"/>
      <c r="AJ277" s="137"/>
      <c r="AK277" s="137"/>
      <c r="AL277" s="137"/>
      <c r="AM277" s="137"/>
      <c r="AN277" s="137"/>
      <c r="AO277" s="137"/>
      <c r="AP277" s="137"/>
      <c r="AQ277" s="137"/>
      <c r="AR277" s="137"/>
      <c r="AS277" s="137"/>
    </row>
    <row r="278" ht="18.0" customHeight="1">
      <c r="A278" s="137"/>
      <c r="B278" s="137"/>
      <c r="C278" s="137"/>
      <c r="D278" s="137"/>
      <c r="E278" s="137"/>
      <c r="F278" s="137"/>
      <c r="G278" s="137"/>
      <c r="H278" s="139"/>
      <c r="I278" s="137"/>
      <c r="J278" s="137"/>
      <c r="K278" s="137"/>
      <c r="L278" s="137"/>
      <c r="M278" s="137"/>
      <c r="N278" s="137"/>
      <c r="O278" s="137"/>
      <c r="P278" s="137"/>
      <c r="Q278" s="140"/>
      <c r="R278" s="137"/>
      <c r="S278" s="137"/>
      <c r="T278" s="137"/>
      <c r="U278" s="137"/>
      <c r="V278" s="137"/>
      <c r="W278" s="137"/>
      <c r="X278" s="137"/>
      <c r="Y278" s="137"/>
      <c r="Z278" s="137"/>
      <c r="AA278" s="137"/>
      <c r="AB278" s="137"/>
      <c r="AC278" s="137"/>
      <c r="AD278" s="137"/>
      <c r="AE278" s="137"/>
      <c r="AF278" s="137"/>
      <c r="AG278" s="137"/>
      <c r="AH278" s="137"/>
      <c r="AI278" s="137"/>
      <c r="AJ278" s="137"/>
      <c r="AK278" s="137"/>
      <c r="AL278" s="137"/>
      <c r="AM278" s="137"/>
      <c r="AN278" s="137"/>
      <c r="AO278" s="137"/>
      <c r="AP278" s="137"/>
      <c r="AQ278" s="137"/>
      <c r="AR278" s="137"/>
      <c r="AS278" s="137"/>
    </row>
    <row r="279" ht="18.0" customHeight="1">
      <c r="A279" s="137"/>
      <c r="B279" s="137"/>
      <c r="C279" s="137"/>
      <c r="D279" s="137"/>
      <c r="E279" s="137"/>
      <c r="F279" s="137"/>
      <c r="G279" s="137"/>
      <c r="H279" s="139"/>
      <c r="I279" s="137"/>
      <c r="J279" s="137"/>
      <c r="K279" s="137"/>
      <c r="L279" s="137"/>
      <c r="M279" s="137"/>
      <c r="N279" s="137"/>
      <c r="O279" s="137"/>
      <c r="P279" s="137"/>
      <c r="Q279" s="140"/>
      <c r="R279" s="137"/>
      <c r="S279" s="137"/>
      <c r="T279" s="137"/>
      <c r="U279" s="137"/>
      <c r="V279" s="137"/>
      <c r="W279" s="137"/>
      <c r="X279" s="137"/>
      <c r="Y279" s="137"/>
      <c r="Z279" s="137"/>
      <c r="AA279" s="137"/>
      <c r="AB279" s="137"/>
      <c r="AC279" s="137"/>
      <c r="AD279" s="137"/>
      <c r="AE279" s="137"/>
      <c r="AF279" s="137"/>
      <c r="AG279" s="137"/>
      <c r="AH279" s="137"/>
      <c r="AI279" s="137"/>
      <c r="AJ279" s="137"/>
      <c r="AK279" s="137"/>
      <c r="AL279" s="137"/>
      <c r="AM279" s="137"/>
      <c r="AN279" s="137"/>
      <c r="AO279" s="137"/>
      <c r="AP279" s="137"/>
      <c r="AQ279" s="137"/>
      <c r="AR279" s="137"/>
      <c r="AS279" s="137"/>
    </row>
    <row r="280" ht="18.0" customHeight="1">
      <c r="A280" s="137"/>
      <c r="B280" s="137"/>
      <c r="C280" s="137"/>
      <c r="D280" s="137"/>
      <c r="E280" s="137"/>
      <c r="F280" s="137"/>
      <c r="G280" s="137"/>
      <c r="H280" s="139"/>
      <c r="I280" s="137"/>
      <c r="J280" s="137"/>
      <c r="K280" s="137"/>
      <c r="L280" s="137"/>
      <c r="M280" s="137"/>
      <c r="N280" s="137"/>
      <c r="O280" s="137"/>
      <c r="P280" s="137"/>
      <c r="Q280" s="140"/>
      <c r="R280" s="137"/>
      <c r="S280" s="137"/>
      <c r="T280" s="137"/>
      <c r="U280" s="137"/>
      <c r="V280" s="137"/>
      <c r="W280" s="137"/>
      <c r="X280" s="137"/>
      <c r="Y280" s="137"/>
      <c r="Z280" s="137"/>
      <c r="AA280" s="137"/>
      <c r="AB280" s="137"/>
      <c r="AC280" s="137"/>
      <c r="AD280" s="137"/>
      <c r="AE280" s="137"/>
      <c r="AF280" s="137"/>
      <c r="AG280" s="137"/>
      <c r="AH280" s="137"/>
      <c r="AI280" s="137"/>
      <c r="AJ280" s="137"/>
      <c r="AK280" s="137"/>
      <c r="AL280" s="137"/>
      <c r="AM280" s="137"/>
      <c r="AN280" s="137"/>
      <c r="AO280" s="137"/>
      <c r="AP280" s="137"/>
      <c r="AQ280" s="137"/>
      <c r="AR280" s="137"/>
      <c r="AS280" s="137"/>
    </row>
    <row r="281" ht="18.0" customHeight="1">
      <c r="A281" s="137"/>
      <c r="B281" s="137"/>
      <c r="C281" s="137"/>
      <c r="D281" s="137"/>
      <c r="E281" s="137"/>
      <c r="F281" s="137"/>
      <c r="G281" s="137"/>
      <c r="H281" s="139"/>
      <c r="I281" s="137"/>
      <c r="J281" s="137"/>
      <c r="K281" s="137"/>
      <c r="L281" s="137"/>
      <c r="M281" s="137"/>
      <c r="N281" s="137"/>
      <c r="O281" s="137"/>
      <c r="P281" s="137"/>
      <c r="Q281" s="140"/>
      <c r="R281" s="137"/>
      <c r="S281" s="137"/>
      <c r="T281" s="137"/>
      <c r="U281" s="137"/>
      <c r="V281" s="137"/>
      <c r="W281" s="137"/>
      <c r="X281" s="137"/>
      <c r="Y281" s="137"/>
      <c r="Z281" s="137"/>
      <c r="AA281" s="137"/>
      <c r="AB281" s="137"/>
      <c r="AC281" s="137"/>
      <c r="AD281" s="137"/>
      <c r="AE281" s="137"/>
      <c r="AF281" s="137"/>
      <c r="AG281" s="137"/>
      <c r="AH281" s="137"/>
      <c r="AI281" s="137"/>
      <c r="AJ281" s="137"/>
      <c r="AK281" s="137"/>
      <c r="AL281" s="137"/>
      <c r="AM281" s="137"/>
      <c r="AN281" s="137"/>
      <c r="AO281" s="137"/>
      <c r="AP281" s="137"/>
      <c r="AQ281" s="137"/>
      <c r="AR281" s="137"/>
      <c r="AS281" s="137"/>
    </row>
    <row r="282" ht="18.0" customHeight="1">
      <c r="A282" s="137"/>
      <c r="B282" s="137"/>
      <c r="C282" s="137"/>
      <c r="D282" s="137"/>
      <c r="E282" s="137"/>
      <c r="F282" s="137"/>
      <c r="G282" s="137"/>
      <c r="H282" s="139"/>
      <c r="I282" s="137"/>
      <c r="J282" s="137"/>
      <c r="K282" s="137"/>
      <c r="L282" s="137"/>
      <c r="M282" s="137"/>
      <c r="N282" s="137"/>
      <c r="O282" s="137"/>
      <c r="P282" s="137"/>
      <c r="Q282" s="140"/>
      <c r="R282" s="137"/>
      <c r="S282" s="137"/>
      <c r="T282" s="137"/>
      <c r="U282" s="137"/>
      <c r="V282" s="137"/>
      <c r="W282" s="137"/>
      <c r="X282" s="137"/>
      <c r="Y282" s="137"/>
      <c r="Z282" s="137"/>
      <c r="AA282" s="137"/>
      <c r="AB282" s="137"/>
      <c r="AC282" s="137"/>
      <c r="AD282" s="137"/>
      <c r="AE282" s="137"/>
      <c r="AF282" s="137"/>
      <c r="AG282" s="137"/>
      <c r="AH282" s="137"/>
      <c r="AI282" s="137"/>
      <c r="AJ282" s="137"/>
      <c r="AK282" s="137"/>
      <c r="AL282" s="137"/>
      <c r="AM282" s="137"/>
      <c r="AN282" s="137"/>
      <c r="AO282" s="137"/>
      <c r="AP282" s="137"/>
      <c r="AQ282" s="137"/>
      <c r="AR282" s="137"/>
      <c r="AS282" s="137"/>
    </row>
    <row r="283" ht="18.0" customHeight="1">
      <c r="A283" s="137"/>
      <c r="B283" s="137"/>
      <c r="C283" s="137"/>
      <c r="D283" s="137"/>
      <c r="E283" s="137"/>
      <c r="F283" s="137"/>
      <c r="G283" s="137"/>
      <c r="H283" s="139"/>
      <c r="I283" s="137"/>
      <c r="J283" s="137"/>
      <c r="K283" s="137"/>
      <c r="L283" s="137"/>
      <c r="M283" s="137"/>
      <c r="N283" s="137"/>
      <c r="O283" s="137"/>
      <c r="P283" s="137"/>
      <c r="Q283" s="140"/>
      <c r="R283" s="137"/>
      <c r="S283" s="137"/>
      <c r="T283" s="137"/>
      <c r="U283" s="137"/>
      <c r="V283" s="137"/>
      <c r="W283" s="137"/>
      <c r="X283" s="137"/>
      <c r="Y283" s="137"/>
      <c r="Z283" s="137"/>
      <c r="AA283" s="137"/>
      <c r="AB283" s="137"/>
      <c r="AC283" s="137"/>
      <c r="AD283" s="137"/>
      <c r="AE283" s="137"/>
      <c r="AF283" s="137"/>
      <c r="AG283" s="137"/>
      <c r="AH283" s="137"/>
      <c r="AI283" s="137"/>
      <c r="AJ283" s="137"/>
      <c r="AK283" s="137"/>
      <c r="AL283" s="137"/>
      <c r="AM283" s="137"/>
      <c r="AN283" s="137"/>
      <c r="AO283" s="137"/>
      <c r="AP283" s="137"/>
      <c r="AQ283" s="137"/>
      <c r="AR283" s="137"/>
      <c r="AS283" s="137"/>
    </row>
    <row r="284" ht="18.0" customHeight="1">
      <c r="A284" s="137"/>
      <c r="B284" s="137"/>
      <c r="C284" s="137"/>
      <c r="D284" s="137"/>
      <c r="E284" s="137"/>
      <c r="F284" s="137"/>
      <c r="G284" s="137"/>
      <c r="H284" s="139"/>
      <c r="I284" s="137"/>
      <c r="J284" s="137"/>
      <c r="K284" s="137"/>
      <c r="L284" s="137"/>
      <c r="M284" s="137"/>
      <c r="N284" s="137"/>
      <c r="O284" s="137"/>
      <c r="P284" s="137"/>
      <c r="Q284" s="140"/>
      <c r="R284" s="137"/>
      <c r="S284" s="137"/>
      <c r="T284" s="137"/>
      <c r="U284" s="137"/>
      <c r="V284" s="137"/>
      <c r="W284" s="137"/>
      <c r="X284" s="137"/>
      <c r="Y284" s="137"/>
      <c r="Z284" s="137"/>
      <c r="AA284" s="137"/>
      <c r="AB284" s="137"/>
      <c r="AC284" s="137"/>
      <c r="AD284" s="137"/>
      <c r="AE284" s="137"/>
      <c r="AF284" s="137"/>
      <c r="AG284" s="137"/>
      <c r="AH284" s="137"/>
      <c r="AI284" s="137"/>
      <c r="AJ284" s="137"/>
      <c r="AK284" s="137"/>
      <c r="AL284" s="137"/>
      <c r="AM284" s="137"/>
      <c r="AN284" s="137"/>
      <c r="AO284" s="137"/>
      <c r="AP284" s="137"/>
      <c r="AQ284" s="137"/>
      <c r="AR284" s="137"/>
      <c r="AS284" s="137"/>
    </row>
    <row r="285" ht="18.0" customHeight="1">
      <c r="A285" s="137"/>
      <c r="B285" s="137"/>
      <c r="C285" s="137"/>
      <c r="D285" s="137"/>
      <c r="E285" s="137"/>
      <c r="F285" s="137"/>
      <c r="G285" s="137"/>
      <c r="H285" s="139"/>
      <c r="I285" s="137"/>
      <c r="J285" s="137"/>
      <c r="K285" s="137"/>
      <c r="L285" s="137"/>
      <c r="M285" s="137"/>
      <c r="N285" s="137"/>
      <c r="O285" s="137"/>
      <c r="P285" s="137"/>
      <c r="Q285" s="140"/>
      <c r="R285" s="137"/>
      <c r="S285" s="137"/>
      <c r="T285" s="137"/>
      <c r="U285" s="137"/>
      <c r="V285" s="137"/>
      <c r="W285" s="137"/>
      <c r="X285" s="137"/>
      <c r="Y285" s="137"/>
      <c r="Z285" s="137"/>
      <c r="AA285" s="137"/>
      <c r="AB285" s="137"/>
      <c r="AC285" s="137"/>
      <c r="AD285" s="137"/>
      <c r="AE285" s="137"/>
      <c r="AF285" s="137"/>
      <c r="AG285" s="137"/>
      <c r="AH285" s="137"/>
      <c r="AI285" s="137"/>
      <c r="AJ285" s="137"/>
      <c r="AK285" s="137"/>
      <c r="AL285" s="137"/>
      <c r="AM285" s="137"/>
      <c r="AN285" s="137"/>
      <c r="AO285" s="137"/>
      <c r="AP285" s="137"/>
      <c r="AQ285" s="137"/>
      <c r="AR285" s="137"/>
      <c r="AS285" s="137"/>
    </row>
    <row r="286" ht="18.0" customHeight="1">
      <c r="A286" s="137"/>
      <c r="B286" s="137"/>
      <c r="C286" s="137"/>
      <c r="D286" s="137"/>
      <c r="E286" s="137"/>
      <c r="F286" s="137"/>
      <c r="G286" s="137"/>
      <c r="H286" s="139"/>
      <c r="I286" s="137"/>
      <c r="J286" s="137"/>
      <c r="K286" s="137"/>
      <c r="L286" s="137"/>
      <c r="M286" s="137"/>
      <c r="N286" s="137"/>
      <c r="O286" s="137"/>
      <c r="P286" s="137"/>
      <c r="Q286" s="140"/>
      <c r="R286" s="137"/>
      <c r="S286" s="137"/>
      <c r="T286" s="137"/>
      <c r="U286" s="137"/>
      <c r="V286" s="137"/>
      <c r="W286" s="137"/>
      <c r="X286" s="137"/>
      <c r="Y286" s="137"/>
      <c r="Z286" s="137"/>
      <c r="AA286" s="137"/>
      <c r="AB286" s="137"/>
      <c r="AC286" s="137"/>
      <c r="AD286" s="137"/>
      <c r="AE286" s="137"/>
      <c r="AF286" s="137"/>
      <c r="AG286" s="137"/>
      <c r="AH286" s="137"/>
      <c r="AI286" s="137"/>
      <c r="AJ286" s="137"/>
      <c r="AK286" s="137"/>
      <c r="AL286" s="137"/>
      <c r="AM286" s="137"/>
      <c r="AN286" s="137"/>
      <c r="AO286" s="137"/>
      <c r="AP286" s="137"/>
      <c r="AQ286" s="137"/>
      <c r="AR286" s="137"/>
      <c r="AS286" s="137"/>
    </row>
    <row r="287" ht="18.0" customHeight="1">
      <c r="A287" s="137"/>
      <c r="B287" s="137"/>
      <c r="C287" s="137"/>
      <c r="D287" s="137"/>
      <c r="E287" s="137"/>
      <c r="F287" s="137"/>
      <c r="G287" s="137"/>
      <c r="H287" s="139"/>
      <c r="I287" s="137"/>
      <c r="J287" s="137"/>
      <c r="K287" s="137"/>
      <c r="L287" s="137"/>
      <c r="M287" s="137"/>
      <c r="N287" s="137"/>
      <c r="O287" s="137"/>
      <c r="P287" s="137"/>
      <c r="Q287" s="140"/>
      <c r="R287" s="137"/>
      <c r="S287" s="137"/>
      <c r="T287" s="137"/>
      <c r="U287" s="137"/>
      <c r="V287" s="137"/>
      <c r="W287" s="137"/>
      <c r="X287" s="137"/>
      <c r="Y287" s="137"/>
      <c r="Z287" s="137"/>
      <c r="AA287" s="137"/>
      <c r="AB287" s="137"/>
      <c r="AC287" s="137"/>
      <c r="AD287" s="137"/>
      <c r="AE287" s="137"/>
      <c r="AF287" s="137"/>
      <c r="AG287" s="137"/>
      <c r="AH287" s="137"/>
      <c r="AI287" s="137"/>
      <c r="AJ287" s="137"/>
      <c r="AK287" s="137"/>
      <c r="AL287" s="137"/>
      <c r="AM287" s="137"/>
      <c r="AN287" s="137"/>
      <c r="AO287" s="137"/>
      <c r="AP287" s="137"/>
      <c r="AQ287" s="137"/>
      <c r="AR287" s="137"/>
      <c r="AS287" s="137"/>
    </row>
    <row r="288" ht="18.0" customHeight="1">
      <c r="A288" s="137"/>
      <c r="B288" s="137"/>
      <c r="C288" s="137"/>
      <c r="D288" s="137"/>
      <c r="E288" s="137"/>
      <c r="F288" s="137"/>
      <c r="G288" s="137"/>
      <c r="H288" s="139"/>
      <c r="I288" s="137"/>
      <c r="J288" s="137"/>
      <c r="K288" s="137"/>
      <c r="L288" s="137"/>
      <c r="M288" s="137"/>
      <c r="N288" s="137"/>
      <c r="O288" s="137"/>
      <c r="P288" s="137"/>
      <c r="Q288" s="140"/>
      <c r="R288" s="137"/>
      <c r="S288" s="137"/>
      <c r="T288" s="137"/>
      <c r="U288" s="137"/>
      <c r="V288" s="137"/>
      <c r="W288" s="137"/>
      <c r="X288" s="137"/>
      <c r="Y288" s="137"/>
      <c r="Z288" s="137"/>
      <c r="AA288" s="137"/>
      <c r="AB288" s="137"/>
      <c r="AC288" s="137"/>
      <c r="AD288" s="137"/>
      <c r="AE288" s="137"/>
      <c r="AF288" s="137"/>
      <c r="AG288" s="137"/>
      <c r="AH288" s="137"/>
      <c r="AI288" s="137"/>
      <c r="AJ288" s="137"/>
      <c r="AK288" s="137"/>
      <c r="AL288" s="137"/>
      <c r="AM288" s="137"/>
      <c r="AN288" s="137"/>
      <c r="AO288" s="137"/>
      <c r="AP288" s="137"/>
      <c r="AQ288" s="137"/>
      <c r="AR288" s="137"/>
      <c r="AS288" s="137"/>
    </row>
    <row r="289" ht="18.0" customHeight="1">
      <c r="A289" s="137"/>
      <c r="B289" s="137"/>
      <c r="C289" s="137"/>
      <c r="D289" s="137"/>
      <c r="E289" s="137"/>
      <c r="F289" s="137"/>
      <c r="G289" s="137"/>
      <c r="H289" s="139"/>
      <c r="I289" s="137"/>
      <c r="J289" s="137"/>
      <c r="K289" s="137"/>
      <c r="L289" s="137"/>
      <c r="M289" s="137"/>
      <c r="N289" s="137"/>
      <c r="O289" s="137"/>
      <c r="P289" s="137"/>
      <c r="Q289" s="140"/>
      <c r="R289" s="137"/>
      <c r="S289" s="137"/>
      <c r="T289" s="137"/>
      <c r="U289" s="137"/>
      <c r="V289" s="137"/>
      <c r="W289" s="137"/>
      <c r="X289" s="137"/>
      <c r="Y289" s="137"/>
      <c r="Z289" s="137"/>
      <c r="AA289" s="137"/>
      <c r="AB289" s="137"/>
      <c r="AC289" s="137"/>
      <c r="AD289" s="137"/>
      <c r="AE289" s="137"/>
      <c r="AF289" s="137"/>
      <c r="AG289" s="137"/>
      <c r="AH289" s="137"/>
      <c r="AI289" s="137"/>
      <c r="AJ289" s="137"/>
      <c r="AK289" s="137"/>
      <c r="AL289" s="137"/>
      <c r="AM289" s="137"/>
      <c r="AN289" s="137"/>
      <c r="AO289" s="137"/>
      <c r="AP289" s="137"/>
      <c r="AQ289" s="137"/>
      <c r="AR289" s="137"/>
      <c r="AS289" s="137"/>
    </row>
    <row r="290" ht="18.0" customHeight="1">
      <c r="A290" s="137"/>
      <c r="B290" s="137"/>
      <c r="C290" s="137"/>
      <c r="D290" s="137"/>
      <c r="E290" s="137"/>
      <c r="F290" s="137"/>
      <c r="G290" s="137"/>
      <c r="H290" s="139"/>
      <c r="I290" s="137"/>
      <c r="J290" s="137"/>
      <c r="K290" s="137"/>
      <c r="L290" s="137"/>
      <c r="M290" s="137"/>
      <c r="N290" s="137"/>
      <c r="O290" s="137"/>
      <c r="P290" s="137"/>
      <c r="Q290" s="140"/>
      <c r="R290" s="137"/>
      <c r="S290" s="137"/>
      <c r="T290" s="137"/>
      <c r="U290" s="137"/>
      <c r="V290" s="137"/>
      <c r="W290" s="137"/>
      <c r="X290" s="137"/>
      <c r="Y290" s="137"/>
      <c r="Z290" s="137"/>
      <c r="AA290" s="137"/>
      <c r="AB290" s="137"/>
      <c r="AC290" s="137"/>
      <c r="AD290" s="137"/>
      <c r="AE290" s="137"/>
      <c r="AF290" s="137"/>
      <c r="AG290" s="137"/>
      <c r="AH290" s="137"/>
      <c r="AI290" s="137"/>
      <c r="AJ290" s="137"/>
      <c r="AK290" s="137"/>
      <c r="AL290" s="137"/>
      <c r="AM290" s="137"/>
      <c r="AN290" s="137"/>
      <c r="AO290" s="137"/>
      <c r="AP290" s="137"/>
      <c r="AQ290" s="137"/>
      <c r="AR290" s="137"/>
      <c r="AS290" s="137"/>
    </row>
    <row r="291" ht="18.0" customHeight="1">
      <c r="A291" s="137"/>
      <c r="B291" s="137"/>
      <c r="C291" s="137"/>
      <c r="D291" s="137"/>
      <c r="E291" s="137"/>
      <c r="F291" s="137"/>
      <c r="G291" s="137"/>
      <c r="H291" s="139"/>
      <c r="I291" s="137"/>
      <c r="J291" s="137"/>
      <c r="K291" s="137"/>
      <c r="L291" s="137"/>
      <c r="M291" s="137"/>
      <c r="N291" s="137"/>
      <c r="O291" s="137"/>
      <c r="P291" s="137"/>
      <c r="Q291" s="140"/>
      <c r="R291" s="137"/>
      <c r="S291" s="137"/>
      <c r="T291" s="137"/>
      <c r="U291" s="137"/>
      <c r="V291" s="137"/>
      <c r="W291" s="137"/>
      <c r="X291" s="137"/>
      <c r="Y291" s="137"/>
      <c r="Z291" s="137"/>
      <c r="AA291" s="137"/>
      <c r="AB291" s="137"/>
      <c r="AC291" s="137"/>
      <c r="AD291" s="137"/>
      <c r="AE291" s="137"/>
      <c r="AF291" s="137"/>
      <c r="AG291" s="137"/>
      <c r="AH291" s="137"/>
      <c r="AI291" s="137"/>
      <c r="AJ291" s="137"/>
      <c r="AK291" s="137"/>
      <c r="AL291" s="137"/>
      <c r="AM291" s="137"/>
      <c r="AN291" s="137"/>
      <c r="AO291" s="137"/>
      <c r="AP291" s="137"/>
      <c r="AQ291" s="137"/>
      <c r="AR291" s="137"/>
      <c r="AS291" s="137"/>
    </row>
    <row r="292" ht="18.0" customHeight="1">
      <c r="A292" s="137"/>
      <c r="B292" s="137"/>
      <c r="C292" s="137"/>
      <c r="D292" s="137"/>
      <c r="E292" s="137"/>
      <c r="F292" s="137"/>
      <c r="G292" s="137"/>
      <c r="H292" s="139"/>
      <c r="I292" s="137"/>
      <c r="J292" s="137"/>
      <c r="K292" s="137"/>
      <c r="L292" s="137"/>
      <c r="M292" s="137"/>
      <c r="N292" s="137"/>
      <c r="O292" s="137"/>
      <c r="P292" s="137"/>
      <c r="Q292" s="140"/>
      <c r="R292" s="137"/>
      <c r="S292" s="137"/>
      <c r="T292" s="137"/>
      <c r="U292" s="137"/>
      <c r="V292" s="137"/>
      <c r="W292" s="137"/>
      <c r="X292" s="137"/>
      <c r="Y292" s="137"/>
      <c r="Z292" s="137"/>
      <c r="AA292" s="137"/>
      <c r="AB292" s="137"/>
      <c r="AC292" s="137"/>
      <c r="AD292" s="137"/>
      <c r="AE292" s="137"/>
      <c r="AF292" s="137"/>
      <c r="AG292" s="137"/>
      <c r="AH292" s="137"/>
      <c r="AI292" s="137"/>
      <c r="AJ292" s="137"/>
      <c r="AK292" s="137"/>
      <c r="AL292" s="137"/>
      <c r="AM292" s="137"/>
      <c r="AN292" s="137"/>
      <c r="AO292" s="137"/>
      <c r="AP292" s="137"/>
      <c r="AQ292" s="137"/>
      <c r="AR292" s="137"/>
      <c r="AS292" s="137"/>
    </row>
    <row r="293" ht="18.0" customHeight="1">
      <c r="A293" s="137"/>
      <c r="B293" s="137"/>
      <c r="C293" s="137"/>
      <c r="D293" s="137"/>
      <c r="E293" s="137"/>
      <c r="F293" s="137"/>
      <c r="G293" s="137"/>
      <c r="H293" s="139"/>
      <c r="I293" s="137"/>
      <c r="J293" s="137"/>
      <c r="K293" s="137"/>
      <c r="L293" s="137"/>
      <c r="M293" s="137"/>
      <c r="N293" s="137"/>
      <c r="O293" s="137"/>
      <c r="P293" s="137"/>
      <c r="Q293" s="140"/>
      <c r="R293" s="137"/>
      <c r="S293" s="137"/>
      <c r="T293" s="137"/>
      <c r="U293" s="137"/>
      <c r="V293" s="137"/>
      <c r="W293" s="137"/>
      <c r="X293" s="137"/>
      <c r="Y293" s="137"/>
      <c r="Z293" s="137"/>
      <c r="AA293" s="137"/>
      <c r="AB293" s="137"/>
      <c r="AC293" s="137"/>
      <c r="AD293" s="137"/>
      <c r="AE293" s="137"/>
      <c r="AF293" s="137"/>
      <c r="AG293" s="137"/>
      <c r="AH293" s="137"/>
      <c r="AI293" s="137"/>
      <c r="AJ293" s="137"/>
      <c r="AK293" s="137"/>
      <c r="AL293" s="137"/>
      <c r="AM293" s="137"/>
      <c r="AN293" s="137"/>
      <c r="AO293" s="137"/>
      <c r="AP293" s="137"/>
      <c r="AQ293" s="137"/>
      <c r="AR293" s="137"/>
      <c r="AS293" s="137"/>
    </row>
    <row r="294" ht="18.0" customHeight="1">
      <c r="A294" s="137"/>
      <c r="B294" s="137"/>
      <c r="C294" s="137"/>
      <c r="D294" s="137"/>
      <c r="E294" s="137"/>
      <c r="F294" s="137"/>
      <c r="G294" s="137"/>
      <c r="H294" s="139"/>
      <c r="I294" s="137"/>
      <c r="J294" s="137"/>
      <c r="K294" s="137"/>
      <c r="L294" s="137"/>
      <c r="M294" s="137"/>
      <c r="N294" s="137"/>
      <c r="O294" s="137"/>
      <c r="P294" s="137"/>
      <c r="Q294" s="140"/>
      <c r="R294" s="137"/>
      <c r="S294" s="137"/>
      <c r="T294" s="137"/>
      <c r="U294" s="137"/>
      <c r="V294" s="137"/>
      <c r="W294" s="137"/>
      <c r="X294" s="137"/>
      <c r="Y294" s="137"/>
      <c r="Z294" s="137"/>
      <c r="AA294" s="137"/>
      <c r="AB294" s="137"/>
      <c r="AC294" s="137"/>
      <c r="AD294" s="137"/>
      <c r="AE294" s="137"/>
      <c r="AF294" s="137"/>
      <c r="AG294" s="137"/>
      <c r="AH294" s="137"/>
      <c r="AI294" s="137"/>
      <c r="AJ294" s="137"/>
      <c r="AK294" s="137"/>
      <c r="AL294" s="137"/>
      <c r="AM294" s="137"/>
      <c r="AN294" s="137"/>
      <c r="AO294" s="137"/>
      <c r="AP294" s="137"/>
      <c r="AQ294" s="137"/>
      <c r="AR294" s="137"/>
      <c r="AS294" s="137"/>
    </row>
    <row r="295" ht="18.0" customHeight="1">
      <c r="A295" s="137"/>
      <c r="B295" s="137"/>
      <c r="C295" s="137"/>
      <c r="D295" s="137"/>
      <c r="E295" s="137"/>
      <c r="F295" s="137"/>
      <c r="G295" s="137"/>
      <c r="H295" s="139"/>
      <c r="I295" s="137"/>
      <c r="J295" s="137"/>
      <c r="K295" s="137"/>
      <c r="L295" s="137"/>
      <c r="M295" s="137"/>
      <c r="N295" s="137"/>
      <c r="O295" s="137"/>
      <c r="P295" s="137"/>
      <c r="Q295" s="140"/>
      <c r="R295" s="137"/>
      <c r="S295" s="137"/>
      <c r="T295" s="137"/>
      <c r="U295" s="137"/>
      <c r="V295" s="137"/>
      <c r="W295" s="137"/>
      <c r="X295" s="137"/>
      <c r="Y295" s="137"/>
      <c r="Z295" s="137"/>
      <c r="AA295" s="137"/>
      <c r="AB295" s="137"/>
      <c r="AC295" s="137"/>
      <c r="AD295" s="137"/>
      <c r="AE295" s="137"/>
      <c r="AF295" s="137"/>
      <c r="AG295" s="137"/>
      <c r="AH295" s="137"/>
      <c r="AI295" s="137"/>
      <c r="AJ295" s="137"/>
      <c r="AK295" s="137"/>
      <c r="AL295" s="137"/>
      <c r="AM295" s="137"/>
      <c r="AN295" s="137"/>
      <c r="AO295" s="137"/>
      <c r="AP295" s="137"/>
      <c r="AQ295" s="137"/>
      <c r="AR295" s="137"/>
      <c r="AS295" s="137"/>
    </row>
    <row r="296" ht="18.0" customHeight="1">
      <c r="A296" s="137"/>
      <c r="B296" s="137"/>
      <c r="C296" s="137"/>
      <c r="D296" s="137"/>
      <c r="E296" s="137"/>
      <c r="F296" s="137"/>
      <c r="G296" s="137"/>
      <c r="H296" s="139"/>
      <c r="I296" s="137"/>
      <c r="J296" s="137"/>
      <c r="K296" s="137"/>
      <c r="L296" s="137"/>
      <c r="M296" s="137"/>
      <c r="N296" s="137"/>
      <c r="O296" s="137"/>
      <c r="P296" s="137"/>
      <c r="Q296" s="140"/>
      <c r="R296" s="137"/>
      <c r="S296" s="137"/>
      <c r="T296" s="137"/>
      <c r="U296" s="137"/>
      <c r="V296" s="137"/>
      <c r="W296" s="137"/>
      <c r="X296" s="137"/>
      <c r="Y296" s="137"/>
      <c r="Z296" s="137"/>
      <c r="AA296" s="137"/>
      <c r="AB296" s="137"/>
      <c r="AC296" s="137"/>
      <c r="AD296" s="137"/>
      <c r="AE296" s="137"/>
      <c r="AF296" s="137"/>
      <c r="AG296" s="137"/>
      <c r="AH296" s="137"/>
      <c r="AI296" s="137"/>
      <c r="AJ296" s="137"/>
      <c r="AK296" s="137"/>
      <c r="AL296" s="137"/>
      <c r="AM296" s="137"/>
      <c r="AN296" s="137"/>
      <c r="AO296" s="137"/>
      <c r="AP296" s="137"/>
      <c r="AQ296" s="137"/>
      <c r="AR296" s="137"/>
      <c r="AS296" s="137"/>
    </row>
    <row r="297" ht="18.0" customHeight="1">
      <c r="A297" s="137"/>
      <c r="B297" s="137"/>
      <c r="C297" s="137"/>
      <c r="D297" s="137"/>
      <c r="E297" s="137"/>
      <c r="F297" s="137"/>
      <c r="G297" s="137"/>
      <c r="H297" s="139"/>
      <c r="I297" s="137"/>
      <c r="J297" s="137"/>
      <c r="K297" s="137"/>
      <c r="L297" s="137"/>
      <c r="M297" s="137"/>
      <c r="N297" s="137"/>
      <c r="O297" s="137"/>
      <c r="P297" s="137"/>
      <c r="Q297" s="140"/>
      <c r="R297" s="137"/>
      <c r="S297" s="137"/>
      <c r="T297" s="137"/>
      <c r="U297" s="137"/>
      <c r="V297" s="137"/>
      <c r="W297" s="137"/>
      <c r="X297" s="137"/>
      <c r="Y297" s="137"/>
      <c r="Z297" s="137"/>
      <c r="AA297" s="137"/>
      <c r="AB297" s="137"/>
      <c r="AC297" s="137"/>
      <c r="AD297" s="137"/>
      <c r="AE297" s="137"/>
      <c r="AF297" s="137"/>
      <c r="AG297" s="137"/>
      <c r="AH297" s="137"/>
      <c r="AI297" s="137"/>
      <c r="AJ297" s="137"/>
      <c r="AK297" s="137"/>
      <c r="AL297" s="137"/>
      <c r="AM297" s="137"/>
      <c r="AN297" s="137"/>
      <c r="AO297" s="137"/>
      <c r="AP297" s="137"/>
      <c r="AQ297" s="137"/>
      <c r="AR297" s="137"/>
      <c r="AS297" s="137"/>
    </row>
    <row r="298" ht="18.0" customHeight="1">
      <c r="A298" s="137"/>
      <c r="B298" s="137"/>
      <c r="C298" s="137"/>
      <c r="D298" s="137"/>
      <c r="E298" s="137"/>
      <c r="F298" s="137"/>
      <c r="G298" s="137"/>
      <c r="H298" s="139"/>
      <c r="I298" s="137"/>
      <c r="J298" s="137"/>
      <c r="K298" s="137"/>
      <c r="L298" s="137"/>
      <c r="M298" s="137"/>
      <c r="N298" s="137"/>
      <c r="O298" s="137"/>
      <c r="P298" s="137"/>
      <c r="Q298" s="140"/>
      <c r="R298" s="137"/>
      <c r="S298" s="137"/>
      <c r="T298" s="137"/>
      <c r="U298" s="137"/>
      <c r="V298" s="137"/>
      <c r="W298" s="137"/>
      <c r="X298" s="137"/>
      <c r="Y298" s="137"/>
      <c r="Z298" s="137"/>
      <c r="AA298" s="137"/>
      <c r="AB298" s="137"/>
      <c r="AC298" s="137"/>
      <c r="AD298" s="137"/>
      <c r="AE298" s="137"/>
      <c r="AF298" s="137"/>
      <c r="AG298" s="137"/>
      <c r="AH298" s="137"/>
      <c r="AI298" s="137"/>
      <c r="AJ298" s="137"/>
      <c r="AK298" s="137"/>
      <c r="AL298" s="137"/>
      <c r="AM298" s="137"/>
      <c r="AN298" s="137"/>
      <c r="AO298" s="137"/>
      <c r="AP298" s="137"/>
      <c r="AQ298" s="137"/>
      <c r="AR298" s="137"/>
      <c r="AS298" s="137"/>
    </row>
    <row r="299" ht="18.0" customHeight="1">
      <c r="A299" s="137"/>
      <c r="B299" s="137"/>
      <c r="C299" s="137"/>
      <c r="D299" s="137"/>
      <c r="E299" s="137"/>
      <c r="F299" s="137"/>
      <c r="G299" s="137"/>
      <c r="H299" s="139"/>
      <c r="I299" s="137"/>
      <c r="J299" s="137"/>
      <c r="K299" s="137"/>
      <c r="L299" s="137"/>
      <c r="M299" s="137"/>
      <c r="N299" s="137"/>
      <c r="O299" s="137"/>
      <c r="P299" s="137"/>
      <c r="Q299" s="140"/>
      <c r="R299" s="137"/>
      <c r="S299" s="137"/>
      <c r="T299" s="137"/>
      <c r="U299" s="137"/>
      <c r="V299" s="137"/>
      <c r="W299" s="137"/>
      <c r="X299" s="137"/>
      <c r="Y299" s="137"/>
      <c r="Z299" s="137"/>
      <c r="AA299" s="137"/>
      <c r="AB299" s="137"/>
      <c r="AC299" s="137"/>
      <c r="AD299" s="137"/>
      <c r="AE299" s="137"/>
      <c r="AF299" s="137"/>
      <c r="AG299" s="137"/>
      <c r="AH299" s="137"/>
      <c r="AI299" s="137"/>
      <c r="AJ299" s="137"/>
      <c r="AK299" s="137"/>
      <c r="AL299" s="137"/>
      <c r="AM299" s="137"/>
      <c r="AN299" s="137"/>
      <c r="AO299" s="137"/>
      <c r="AP299" s="137"/>
      <c r="AQ299" s="137"/>
      <c r="AR299" s="137"/>
      <c r="AS299" s="137"/>
    </row>
    <row r="300" ht="18.0" customHeight="1">
      <c r="A300" s="137"/>
      <c r="B300" s="137"/>
      <c r="C300" s="137"/>
      <c r="D300" s="137"/>
      <c r="E300" s="137"/>
      <c r="F300" s="137"/>
      <c r="G300" s="137"/>
      <c r="H300" s="139"/>
      <c r="I300" s="137"/>
      <c r="J300" s="137"/>
      <c r="K300" s="137"/>
      <c r="L300" s="137"/>
      <c r="M300" s="137"/>
      <c r="N300" s="137"/>
      <c r="O300" s="137"/>
      <c r="P300" s="137"/>
      <c r="Q300" s="140"/>
      <c r="R300" s="137"/>
      <c r="S300" s="137"/>
      <c r="T300" s="137"/>
      <c r="U300" s="137"/>
      <c r="V300" s="137"/>
      <c r="W300" s="137"/>
      <c r="X300" s="137"/>
      <c r="Y300" s="137"/>
      <c r="Z300" s="137"/>
      <c r="AA300" s="137"/>
      <c r="AB300" s="137"/>
      <c r="AC300" s="137"/>
      <c r="AD300" s="137"/>
      <c r="AE300" s="137"/>
      <c r="AF300" s="137"/>
      <c r="AG300" s="137"/>
      <c r="AH300" s="137"/>
      <c r="AI300" s="137"/>
      <c r="AJ300" s="137"/>
      <c r="AK300" s="137"/>
      <c r="AL300" s="137"/>
      <c r="AM300" s="137"/>
      <c r="AN300" s="137"/>
      <c r="AO300" s="137"/>
      <c r="AP300" s="137"/>
      <c r="AQ300" s="137"/>
      <c r="AR300" s="137"/>
      <c r="AS300" s="137"/>
    </row>
    <row r="301" ht="18.0" customHeight="1">
      <c r="A301" s="137"/>
      <c r="B301" s="137"/>
      <c r="C301" s="137"/>
      <c r="D301" s="137"/>
      <c r="E301" s="137"/>
      <c r="F301" s="137"/>
      <c r="G301" s="137"/>
      <c r="H301" s="139"/>
      <c r="I301" s="137"/>
      <c r="J301" s="137"/>
      <c r="K301" s="137"/>
      <c r="L301" s="137"/>
      <c r="M301" s="137"/>
      <c r="N301" s="137"/>
      <c r="O301" s="137"/>
      <c r="P301" s="137"/>
      <c r="Q301" s="140"/>
      <c r="R301" s="137"/>
      <c r="S301" s="137"/>
      <c r="T301" s="137"/>
      <c r="U301" s="137"/>
      <c r="V301" s="137"/>
      <c r="W301" s="137"/>
      <c r="X301" s="137"/>
      <c r="Y301" s="137"/>
      <c r="Z301" s="137"/>
      <c r="AA301" s="137"/>
      <c r="AB301" s="137"/>
      <c r="AC301" s="137"/>
      <c r="AD301" s="137"/>
      <c r="AE301" s="137"/>
      <c r="AF301" s="137"/>
      <c r="AG301" s="137"/>
      <c r="AH301" s="137"/>
      <c r="AI301" s="137"/>
      <c r="AJ301" s="137"/>
      <c r="AK301" s="137"/>
      <c r="AL301" s="137"/>
      <c r="AM301" s="137"/>
      <c r="AN301" s="137"/>
      <c r="AO301" s="137"/>
      <c r="AP301" s="137"/>
      <c r="AQ301" s="137"/>
      <c r="AR301" s="137"/>
      <c r="AS301" s="137"/>
    </row>
    <row r="302" ht="18.0" customHeight="1">
      <c r="A302" s="137"/>
      <c r="B302" s="137"/>
      <c r="C302" s="137"/>
      <c r="D302" s="137"/>
      <c r="E302" s="137"/>
      <c r="F302" s="137"/>
      <c r="G302" s="137"/>
      <c r="H302" s="139"/>
      <c r="I302" s="137"/>
      <c r="J302" s="137"/>
      <c r="K302" s="137"/>
      <c r="L302" s="137"/>
      <c r="M302" s="137"/>
      <c r="N302" s="137"/>
      <c r="O302" s="137"/>
      <c r="P302" s="137"/>
      <c r="Q302" s="140"/>
      <c r="R302" s="137"/>
      <c r="S302" s="137"/>
      <c r="T302" s="137"/>
      <c r="U302" s="137"/>
      <c r="V302" s="137"/>
      <c r="W302" s="137"/>
      <c r="X302" s="137"/>
      <c r="Y302" s="137"/>
      <c r="Z302" s="137"/>
      <c r="AA302" s="137"/>
      <c r="AB302" s="137"/>
      <c r="AC302" s="137"/>
      <c r="AD302" s="137"/>
      <c r="AE302" s="137"/>
      <c r="AF302" s="137"/>
      <c r="AG302" s="137"/>
      <c r="AH302" s="137"/>
      <c r="AI302" s="137"/>
      <c r="AJ302" s="137"/>
      <c r="AK302" s="137"/>
      <c r="AL302" s="137"/>
      <c r="AM302" s="137"/>
      <c r="AN302" s="137"/>
      <c r="AO302" s="137"/>
      <c r="AP302" s="137"/>
      <c r="AQ302" s="137"/>
      <c r="AR302" s="137"/>
      <c r="AS302" s="137"/>
    </row>
    <row r="303" ht="18.0" customHeight="1">
      <c r="A303" s="137"/>
      <c r="B303" s="137"/>
      <c r="C303" s="137"/>
      <c r="D303" s="137"/>
      <c r="E303" s="137"/>
      <c r="F303" s="137"/>
      <c r="G303" s="137"/>
      <c r="H303" s="139"/>
      <c r="I303" s="137"/>
      <c r="J303" s="137"/>
      <c r="K303" s="137"/>
      <c r="L303" s="137"/>
      <c r="M303" s="137"/>
      <c r="N303" s="137"/>
      <c r="O303" s="137"/>
      <c r="P303" s="137"/>
      <c r="Q303" s="140"/>
      <c r="R303" s="137"/>
      <c r="S303" s="137"/>
      <c r="T303" s="137"/>
      <c r="U303" s="137"/>
      <c r="V303" s="137"/>
      <c r="W303" s="137"/>
      <c r="X303" s="137"/>
      <c r="Y303" s="137"/>
      <c r="Z303" s="137"/>
      <c r="AA303" s="137"/>
      <c r="AB303" s="137"/>
      <c r="AC303" s="137"/>
      <c r="AD303" s="137"/>
      <c r="AE303" s="137"/>
      <c r="AF303" s="137"/>
      <c r="AG303" s="137"/>
      <c r="AH303" s="137"/>
      <c r="AI303" s="137"/>
      <c r="AJ303" s="137"/>
      <c r="AK303" s="137"/>
      <c r="AL303" s="137"/>
      <c r="AM303" s="137"/>
      <c r="AN303" s="137"/>
      <c r="AO303" s="137"/>
      <c r="AP303" s="137"/>
      <c r="AQ303" s="137"/>
      <c r="AR303" s="137"/>
      <c r="AS303" s="137"/>
    </row>
    <row r="304" ht="18.0" customHeight="1">
      <c r="A304" s="137"/>
      <c r="B304" s="137"/>
      <c r="C304" s="137"/>
      <c r="D304" s="137"/>
      <c r="E304" s="137"/>
      <c r="F304" s="137"/>
      <c r="G304" s="137"/>
      <c r="H304" s="139"/>
      <c r="I304" s="137"/>
      <c r="J304" s="137"/>
      <c r="K304" s="137"/>
      <c r="L304" s="137"/>
      <c r="M304" s="137"/>
      <c r="N304" s="137"/>
      <c r="O304" s="137"/>
      <c r="P304" s="137"/>
      <c r="Q304" s="140"/>
      <c r="R304" s="137"/>
      <c r="S304" s="137"/>
      <c r="T304" s="137"/>
      <c r="U304" s="137"/>
      <c r="V304" s="137"/>
      <c r="W304" s="137"/>
      <c r="X304" s="137"/>
      <c r="Y304" s="137"/>
      <c r="Z304" s="137"/>
      <c r="AA304" s="137"/>
      <c r="AB304" s="137"/>
      <c r="AC304" s="137"/>
      <c r="AD304" s="137"/>
      <c r="AE304" s="137"/>
      <c r="AF304" s="137"/>
      <c r="AG304" s="137"/>
      <c r="AH304" s="137"/>
      <c r="AI304" s="137"/>
      <c r="AJ304" s="137"/>
      <c r="AK304" s="137"/>
      <c r="AL304" s="137"/>
      <c r="AM304" s="137"/>
      <c r="AN304" s="137"/>
      <c r="AO304" s="137"/>
      <c r="AP304" s="137"/>
      <c r="AQ304" s="137"/>
      <c r="AR304" s="137"/>
      <c r="AS304" s="137"/>
    </row>
    <row r="305" ht="18.0" customHeight="1">
      <c r="A305" s="137"/>
      <c r="B305" s="137"/>
      <c r="C305" s="137"/>
      <c r="D305" s="137"/>
      <c r="E305" s="137"/>
      <c r="F305" s="137"/>
      <c r="G305" s="137"/>
      <c r="H305" s="139"/>
      <c r="I305" s="137"/>
      <c r="J305" s="137"/>
      <c r="K305" s="137"/>
      <c r="L305" s="137"/>
      <c r="M305" s="137"/>
      <c r="N305" s="137"/>
      <c r="O305" s="137"/>
      <c r="P305" s="137"/>
      <c r="Q305" s="140"/>
      <c r="R305" s="137"/>
      <c r="S305" s="137"/>
      <c r="T305" s="137"/>
      <c r="U305" s="137"/>
      <c r="V305" s="137"/>
      <c r="W305" s="137"/>
      <c r="X305" s="137"/>
      <c r="Y305" s="137"/>
      <c r="Z305" s="137"/>
      <c r="AA305" s="137"/>
      <c r="AB305" s="137"/>
      <c r="AC305" s="137"/>
      <c r="AD305" s="137"/>
      <c r="AE305" s="137"/>
      <c r="AF305" s="137"/>
      <c r="AG305" s="137"/>
      <c r="AH305" s="137"/>
      <c r="AI305" s="137"/>
      <c r="AJ305" s="137"/>
      <c r="AK305" s="137"/>
      <c r="AL305" s="137"/>
      <c r="AM305" s="137"/>
      <c r="AN305" s="137"/>
      <c r="AO305" s="137"/>
      <c r="AP305" s="137"/>
      <c r="AQ305" s="137"/>
      <c r="AR305" s="137"/>
      <c r="AS305" s="137"/>
    </row>
    <row r="306" ht="18.0" customHeight="1">
      <c r="A306" s="137"/>
      <c r="B306" s="137"/>
      <c r="C306" s="137"/>
      <c r="D306" s="137"/>
      <c r="E306" s="137"/>
      <c r="F306" s="137"/>
      <c r="G306" s="137"/>
      <c r="H306" s="139"/>
      <c r="I306" s="137"/>
      <c r="J306" s="137"/>
      <c r="K306" s="137"/>
      <c r="L306" s="137"/>
      <c r="M306" s="137"/>
      <c r="N306" s="137"/>
      <c r="O306" s="137"/>
      <c r="P306" s="137"/>
      <c r="Q306" s="140"/>
      <c r="R306" s="137"/>
      <c r="S306" s="137"/>
      <c r="T306" s="137"/>
      <c r="U306" s="137"/>
      <c r="V306" s="137"/>
      <c r="W306" s="137"/>
      <c r="X306" s="137"/>
      <c r="Y306" s="137"/>
      <c r="Z306" s="137"/>
      <c r="AA306" s="137"/>
      <c r="AB306" s="137"/>
      <c r="AC306" s="137"/>
      <c r="AD306" s="137"/>
      <c r="AE306" s="137"/>
      <c r="AF306" s="137"/>
      <c r="AG306" s="137"/>
      <c r="AH306" s="137"/>
      <c r="AI306" s="137"/>
      <c r="AJ306" s="137"/>
      <c r="AK306" s="137"/>
      <c r="AL306" s="137"/>
      <c r="AM306" s="137"/>
      <c r="AN306" s="137"/>
      <c r="AO306" s="137"/>
      <c r="AP306" s="137"/>
      <c r="AQ306" s="137"/>
      <c r="AR306" s="137"/>
      <c r="AS306" s="137"/>
    </row>
    <row r="307" ht="18.0" customHeight="1">
      <c r="A307" s="137"/>
      <c r="B307" s="137"/>
      <c r="C307" s="137"/>
      <c r="D307" s="137"/>
      <c r="E307" s="137"/>
      <c r="F307" s="137"/>
      <c r="G307" s="137"/>
      <c r="H307" s="139"/>
      <c r="I307" s="137"/>
      <c r="J307" s="137"/>
      <c r="K307" s="137"/>
      <c r="L307" s="137"/>
      <c r="M307" s="137"/>
      <c r="N307" s="137"/>
      <c r="O307" s="137"/>
      <c r="P307" s="137"/>
      <c r="Q307" s="140"/>
      <c r="R307" s="137"/>
      <c r="S307" s="137"/>
      <c r="T307" s="137"/>
      <c r="U307" s="137"/>
      <c r="V307" s="137"/>
      <c r="W307" s="137"/>
      <c r="X307" s="137"/>
      <c r="Y307" s="137"/>
      <c r="Z307" s="137"/>
      <c r="AA307" s="137"/>
      <c r="AB307" s="137"/>
      <c r="AC307" s="137"/>
      <c r="AD307" s="137"/>
      <c r="AE307" s="137"/>
      <c r="AF307" s="137"/>
      <c r="AG307" s="137"/>
      <c r="AH307" s="137"/>
      <c r="AI307" s="137"/>
      <c r="AJ307" s="137"/>
      <c r="AK307" s="137"/>
      <c r="AL307" s="137"/>
      <c r="AM307" s="137"/>
      <c r="AN307" s="137"/>
      <c r="AO307" s="137"/>
      <c r="AP307" s="137"/>
      <c r="AQ307" s="137"/>
      <c r="AR307" s="137"/>
      <c r="AS307" s="137"/>
    </row>
    <row r="308" ht="18.0" customHeight="1">
      <c r="A308" s="137"/>
      <c r="B308" s="137"/>
      <c r="C308" s="137"/>
      <c r="D308" s="137"/>
      <c r="E308" s="137"/>
      <c r="F308" s="137"/>
      <c r="G308" s="137"/>
      <c r="H308" s="139"/>
      <c r="I308" s="137"/>
      <c r="J308" s="137"/>
      <c r="K308" s="137"/>
      <c r="L308" s="137"/>
      <c r="M308" s="137"/>
      <c r="N308" s="137"/>
      <c r="O308" s="137"/>
      <c r="P308" s="137"/>
      <c r="Q308" s="140"/>
      <c r="R308" s="137"/>
      <c r="S308" s="137"/>
      <c r="T308" s="137"/>
      <c r="U308" s="137"/>
      <c r="V308" s="137"/>
      <c r="W308" s="137"/>
      <c r="X308" s="137"/>
      <c r="Y308" s="137"/>
      <c r="Z308" s="137"/>
      <c r="AA308" s="137"/>
      <c r="AB308" s="137"/>
      <c r="AC308" s="137"/>
      <c r="AD308" s="137"/>
      <c r="AE308" s="137"/>
      <c r="AF308" s="137"/>
      <c r="AG308" s="137"/>
      <c r="AH308" s="137"/>
      <c r="AI308" s="137"/>
      <c r="AJ308" s="137"/>
      <c r="AK308" s="137"/>
      <c r="AL308" s="137"/>
      <c r="AM308" s="137"/>
      <c r="AN308" s="137"/>
      <c r="AO308" s="137"/>
      <c r="AP308" s="137"/>
      <c r="AQ308" s="137"/>
      <c r="AR308" s="137"/>
      <c r="AS308" s="137"/>
    </row>
    <row r="309" ht="18.0" customHeight="1">
      <c r="A309" s="137"/>
      <c r="B309" s="137"/>
      <c r="C309" s="137"/>
      <c r="D309" s="137"/>
      <c r="E309" s="137"/>
      <c r="F309" s="137"/>
      <c r="G309" s="137"/>
      <c r="H309" s="139"/>
      <c r="I309" s="137"/>
      <c r="J309" s="137"/>
      <c r="K309" s="137"/>
      <c r="L309" s="137"/>
      <c r="M309" s="137"/>
      <c r="N309" s="137"/>
      <c r="O309" s="137"/>
      <c r="P309" s="137"/>
      <c r="Q309" s="140"/>
      <c r="R309" s="137"/>
      <c r="S309" s="137"/>
      <c r="T309" s="137"/>
      <c r="U309" s="137"/>
      <c r="V309" s="137"/>
      <c r="W309" s="137"/>
      <c r="X309" s="137"/>
      <c r="Y309" s="137"/>
      <c r="Z309" s="137"/>
      <c r="AA309" s="137"/>
      <c r="AB309" s="137"/>
      <c r="AC309" s="137"/>
      <c r="AD309" s="137"/>
      <c r="AE309" s="137"/>
      <c r="AF309" s="137"/>
      <c r="AG309" s="137"/>
      <c r="AH309" s="137"/>
      <c r="AI309" s="137"/>
      <c r="AJ309" s="137"/>
      <c r="AK309" s="137"/>
      <c r="AL309" s="137"/>
      <c r="AM309" s="137"/>
      <c r="AN309" s="137"/>
      <c r="AO309" s="137"/>
      <c r="AP309" s="137"/>
      <c r="AQ309" s="137"/>
      <c r="AR309" s="137"/>
      <c r="AS309" s="137"/>
    </row>
    <row r="310" ht="18.0" customHeight="1">
      <c r="A310" s="137"/>
      <c r="B310" s="137"/>
      <c r="C310" s="137"/>
      <c r="D310" s="137"/>
      <c r="E310" s="137"/>
      <c r="F310" s="137"/>
      <c r="G310" s="137"/>
      <c r="H310" s="139"/>
      <c r="I310" s="137"/>
      <c r="J310" s="137"/>
      <c r="K310" s="137"/>
      <c r="L310" s="137"/>
      <c r="M310" s="137"/>
      <c r="N310" s="137"/>
      <c r="O310" s="137"/>
      <c r="P310" s="137"/>
      <c r="Q310" s="140"/>
      <c r="R310" s="137"/>
      <c r="S310" s="137"/>
      <c r="T310" s="137"/>
      <c r="U310" s="137"/>
      <c r="V310" s="137"/>
      <c r="W310" s="137"/>
      <c r="X310" s="137"/>
      <c r="Y310" s="137"/>
      <c r="Z310" s="137"/>
      <c r="AA310" s="137"/>
      <c r="AB310" s="137"/>
      <c r="AC310" s="137"/>
      <c r="AD310" s="137"/>
      <c r="AE310" s="137"/>
      <c r="AF310" s="137"/>
      <c r="AG310" s="137"/>
      <c r="AH310" s="137"/>
      <c r="AI310" s="137"/>
      <c r="AJ310" s="137"/>
      <c r="AK310" s="137"/>
      <c r="AL310" s="137"/>
      <c r="AM310" s="137"/>
      <c r="AN310" s="137"/>
      <c r="AO310" s="137"/>
      <c r="AP310" s="137"/>
      <c r="AQ310" s="137"/>
      <c r="AR310" s="137"/>
      <c r="AS310" s="137"/>
    </row>
    <row r="311" ht="18.0" customHeight="1">
      <c r="A311" s="137"/>
      <c r="B311" s="137"/>
      <c r="C311" s="137"/>
      <c r="D311" s="137"/>
      <c r="E311" s="137"/>
      <c r="F311" s="137"/>
      <c r="G311" s="137"/>
      <c r="H311" s="139"/>
      <c r="I311" s="137"/>
      <c r="J311" s="137"/>
      <c r="K311" s="137"/>
      <c r="L311" s="137"/>
      <c r="M311" s="137"/>
      <c r="N311" s="137"/>
      <c r="O311" s="137"/>
      <c r="P311" s="137"/>
      <c r="Q311" s="140"/>
      <c r="R311" s="137"/>
      <c r="S311" s="137"/>
      <c r="T311" s="137"/>
      <c r="U311" s="137"/>
      <c r="V311" s="137"/>
      <c r="W311" s="137"/>
      <c r="X311" s="137"/>
      <c r="Y311" s="137"/>
      <c r="Z311" s="137"/>
      <c r="AA311" s="137"/>
      <c r="AB311" s="137"/>
      <c r="AC311" s="137"/>
      <c r="AD311" s="137"/>
      <c r="AE311" s="137"/>
      <c r="AF311" s="137"/>
      <c r="AG311" s="137"/>
      <c r="AH311" s="137"/>
      <c r="AI311" s="137"/>
      <c r="AJ311" s="137"/>
      <c r="AK311" s="137"/>
      <c r="AL311" s="137"/>
      <c r="AM311" s="137"/>
      <c r="AN311" s="137"/>
      <c r="AO311" s="137"/>
      <c r="AP311" s="137"/>
      <c r="AQ311" s="137"/>
      <c r="AR311" s="137"/>
      <c r="AS311" s="137"/>
    </row>
    <row r="312" ht="18.0" customHeight="1">
      <c r="A312" s="137"/>
      <c r="B312" s="137"/>
      <c r="C312" s="137"/>
      <c r="D312" s="137"/>
      <c r="E312" s="137"/>
      <c r="F312" s="137"/>
      <c r="G312" s="137"/>
      <c r="H312" s="139"/>
      <c r="I312" s="137"/>
      <c r="J312" s="137"/>
      <c r="K312" s="137"/>
      <c r="L312" s="137"/>
      <c r="M312" s="137"/>
      <c r="N312" s="137"/>
      <c r="O312" s="137"/>
      <c r="P312" s="137"/>
      <c r="Q312" s="140"/>
      <c r="R312" s="137"/>
      <c r="S312" s="137"/>
      <c r="T312" s="137"/>
      <c r="U312" s="137"/>
      <c r="V312" s="137"/>
      <c r="W312" s="137"/>
      <c r="X312" s="137"/>
      <c r="Y312" s="137"/>
      <c r="Z312" s="137"/>
      <c r="AA312" s="137"/>
      <c r="AB312" s="137"/>
      <c r="AC312" s="137"/>
      <c r="AD312" s="137"/>
      <c r="AE312" s="137"/>
      <c r="AF312" s="137"/>
      <c r="AG312" s="137"/>
      <c r="AH312" s="137"/>
      <c r="AI312" s="137"/>
      <c r="AJ312" s="137"/>
      <c r="AK312" s="137"/>
      <c r="AL312" s="137"/>
      <c r="AM312" s="137"/>
      <c r="AN312" s="137"/>
      <c r="AO312" s="137"/>
      <c r="AP312" s="137"/>
      <c r="AQ312" s="137"/>
      <c r="AR312" s="137"/>
      <c r="AS312" s="137"/>
    </row>
    <row r="313" ht="18.0" customHeight="1">
      <c r="A313" s="137"/>
      <c r="B313" s="137"/>
      <c r="C313" s="137"/>
      <c r="D313" s="137"/>
      <c r="E313" s="137"/>
      <c r="F313" s="137"/>
      <c r="G313" s="137"/>
      <c r="H313" s="139"/>
      <c r="I313" s="137"/>
      <c r="J313" s="137"/>
      <c r="K313" s="137"/>
      <c r="L313" s="137"/>
      <c r="M313" s="137"/>
      <c r="N313" s="137"/>
      <c r="O313" s="137"/>
      <c r="P313" s="137"/>
      <c r="Q313" s="140"/>
      <c r="R313" s="137"/>
      <c r="S313" s="137"/>
      <c r="T313" s="137"/>
      <c r="U313" s="137"/>
      <c r="V313" s="137"/>
      <c r="W313" s="137"/>
      <c r="X313" s="137"/>
      <c r="Y313" s="137"/>
      <c r="Z313" s="137"/>
      <c r="AA313" s="137"/>
      <c r="AB313" s="137"/>
      <c r="AC313" s="137"/>
      <c r="AD313" s="137"/>
      <c r="AE313" s="137"/>
      <c r="AF313" s="137"/>
      <c r="AG313" s="137"/>
      <c r="AH313" s="137"/>
      <c r="AI313" s="137"/>
      <c r="AJ313" s="137"/>
      <c r="AK313" s="137"/>
      <c r="AL313" s="137"/>
      <c r="AM313" s="137"/>
      <c r="AN313" s="137"/>
      <c r="AO313" s="137"/>
      <c r="AP313" s="137"/>
      <c r="AQ313" s="137"/>
      <c r="AR313" s="137"/>
      <c r="AS313" s="137"/>
    </row>
    <row r="314" ht="18.0" customHeight="1">
      <c r="A314" s="137"/>
      <c r="B314" s="137"/>
      <c r="C314" s="137"/>
      <c r="D314" s="137"/>
      <c r="E314" s="137"/>
      <c r="F314" s="137"/>
      <c r="G314" s="137"/>
      <c r="H314" s="139"/>
      <c r="I314" s="137"/>
      <c r="J314" s="137"/>
      <c r="K314" s="137"/>
      <c r="L314" s="137"/>
      <c r="M314" s="137"/>
      <c r="N314" s="137"/>
      <c r="O314" s="137"/>
      <c r="P314" s="137"/>
      <c r="Q314" s="140"/>
      <c r="R314" s="137"/>
      <c r="S314" s="137"/>
      <c r="T314" s="137"/>
      <c r="U314" s="137"/>
      <c r="V314" s="137"/>
      <c r="W314" s="137"/>
      <c r="X314" s="137"/>
      <c r="Y314" s="137"/>
      <c r="Z314" s="137"/>
      <c r="AA314" s="137"/>
      <c r="AB314" s="137"/>
      <c r="AC314" s="137"/>
      <c r="AD314" s="137"/>
      <c r="AE314" s="137"/>
      <c r="AF314" s="137"/>
      <c r="AG314" s="137"/>
      <c r="AH314" s="137"/>
      <c r="AI314" s="137"/>
      <c r="AJ314" s="137"/>
      <c r="AK314" s="137"/>
      <c r="AL314" s="137"/>
      <c r="AM314" s="137"/>
      <c r="AN314" s="137"/>
      <c r="AO314" s="137"/>
      <c r="AP314" s="137"/>
      <c r="AQ314" s="137"/>
      <c r="AR314" s="137"/>
      <c r="AS314" s="137"/>
    </row>
    <row r="315" ht="18.0" customHeight="1">
      <c r="A315" s="137"/>
      <c r="B315" s="137"/>
      <c r="C315" s="137"/>
      <c r="D315" s="137"/>
      <c r="E315" s="137"/>
      <c r="F315" s="137"/>
      <c r="G315" s="137"/>
      <c r="H315" s="139"/>
      <c r="I315" s="137"/>
      <c r="J315" s="137"/>
      <c r="K315" s="137"/>
      <c r="L315" s="137"/>
      <c r="M315" s="137"/>
      <c r="N315" s="137"/>
      <c r="O315" s="137"/>
      <c r="P315" s="137"/>
      <c r="Q315" s="140"/>
      <c r="R315" s="137"/>
      <c r="S315" s="137"/>
      <c r="T315" s="137"/>
      <c r="U315" s="137"/>
      <c r="V315" s="137"/>
      <c r="W315" s="137"/>
      <c r="X315" s="137"/>
      <c r="Y315" s="137"/>
      <c r="Z315" s="137"/>
      <c r="AA315" s="137"/>
      <c r="AB315" s="137"/>
      <c r="AC315" s="137"/>
      <c r="AD315" s="137"/>
      <c r="AE315" s="137"/>
      <c r="AF315" s="137"/>
      <c r="AG315" s="137"/>
      <c r="AH315" s="137"/>
      <c r="AI315" s="137"/>
      <c r="AJ315" s="137"/>
      <c r="AK315" s="137"/>
      <c r="AL315" s="137"/>
      <c r="AM315" s="137"/>
      <c r="AN315" s="137"/>
      <c r="AO315" s="137"/>
      <c r="AP315" s="137"/>
      <c r="AQ315" s="137"/>
      <c r="AR315" s="137"/>
      <c r="AS315" s="137"/>
    </row>
    <row r="316" ht="18.0" customHeight="1">
      <c r="A316" s="137"/>
      <c r="B316" s="137"/>
      <c r="C316" s="137"/>
      <c r="D316" s="137"/>
      <c r="E316" s="137"/>
      <c r="F316" s="137"/>
      <c r="G316" s="137"/>
      <c r="H316" s="139"/>
      <c r="I316" s="137"/>
      <c r="J316" s="137"/>
      <c r="K316" s="137"/>
      <c r="L316" s="137"/>
      <c r="M316" s="137"/>
      <c r="N316" s="137"/>
      <c r="O316" s="137"/>
      <c r="P316" s="137"/>
      <c r="Q316" s="140"/>
      <c r="R316" s="137"/>
      <c r="S316" s="137"/>
      <c r="T316" s="137"/>
      <c r="U316" s="137"/>
      <c r="V316" s="137"/>
      <c r="W316" s="137"/>
      <c r="X316" s="137"/>
      <c r="Y316" s="137"/>
      <c r="Z316" s="137"/>
      <c r="AA316" s="137"/>
      <c r="AB316" s="137"/>
      <c r="AC316" s="137"/>
      <c r="AD316" s="137"/>
      <c r="AE316" s="137"/>
      <c r="AF316" s="137"/>
      <c r="AG316" s="137"/>
      <c r="AH316" s="137"/>
      <c r="AI316" s="137"/>
      <c r="AJ316" s="137"/>
      <c r="AK316" s="137"/>
      <c r="AL316" s="137"/>
      <c r="AM316" s="137"/>
      <c r="AN316" s="137"/>
      <c r="AO316" s="137"/>
      <c r="AP316" s="137"/>
      <c r="AQ316" s="137"/>
      <c r="AR316" s="137"/>
      <c r="AS316" s="137"/>
    </row>
    <row r="317" ht="18.0" customHeight="1">
      <c r="A317" s="137"/>
      <c r="B317" s="137"/>
      <c r="C317" s="137"/>
      <c r="D317" s="137"/>
      <c r="E317" s="137"/>
      <c r="F317" s="137"/>
      <c r="G317" s="137"/>
      <c r="H317" s="139"/>
      <c r="I317" s="137"/>
      <c r="J317" s="137"/>
      <c r="K317" s="137"/>
      <c r="L317" s="137"/>
      <c r="M317" s="137"/>
      <c r="N317" s="137"/>
      <c r="O317" s="137"/>
      <c r="P317" s="137"/>
      <c r="Q317" s="140"/>
      <c r="R317" s="137"/>
      <c r="S317" s="137"/>
      <c r="T317" s="137"/>
      <c r="U317" s="137"/>
      <c r="V317" s="137"/>
      <c r="W317" s="137"/>
      <c r="X317" s="137"/>
      <c r="Y317" s="137"/>
      <c r="Z317" s="137"/>
      <c r="AA317" s="137"/>
      <c r="AB317" s="137"/>
      <c r="AC317" s="137"/>
      <c r="AD317" s="137"/>
      <c r="AE317" s="137"/>
      <c r="AF317" s="137"/>
      <c r="AG317" s="137"/>
      <c r="AH317" s="137"/>
      <c r="AI317" s="137"/>
      <c r="AJ317" s="137"/>
      <c r="AK317" s="137"/>
      <c r="AL317" s="137"/>
      <c r="AM317" s="137"/>
      <c r="AN317" s="137"/>
      <c r="AO317" s="137"/>
      <c r="AP317" s="137"/>
      <c r="AQ317" s="137"/>
      <c r="AR317" s="137"/>
      <c r="AS317" s="137"/>
    </row>
    <row r="318" ht="18.0" customHeight="1">
      <c r="A318" s="137"/>
      <c r="B318" s="137"/>
      <c r="C318" s="137"/>
      <c r="D318" s="137"/>
      <c r="E318" s="137"/>
      <c r="F318" s="137"/>
      <c r="G318" s="137"/>
      <c r="H318" s="139"/>
      <c r="I318" s="137"/>
      <c r="J318" s="137"/>
      <c r="K318" s="137"/>
      <c r="L318" s="137"/>
      <c r="M318" s="137"/>
      <c r="N318" s="137"/>
      <c r="O318" s="137"/>
      <c r="P318" s="137"/>
      <c r="Q318" s="140"/>
      <c r="R318" s="137"/>
      <c r="S318" s="137"/>
      <c r="T318" s="137"/>
      <c r="U318" s="137"/>
      <c r="V318" s="137"/>
      <c r="W318" s="137"/>
      <c r="X318" s="137"/>
      <c r="Y318" s="137"/>
      <c r="Z318" s="137"/>
      <c r="AA318" s="137"/>
      <c r="AB318" s="137"/>
      <c r="AC318" s="137"/>
      <c r="AD318" s="137"/>
      <c r="AE318" s="137"/>
      <c r="AF318" s="137"/>
      <c r="AG318" s="137"/>
      <c r="AH318" s="137"/>
      <c r="AI318" s="137"/>
      <c r="AJ318" s="137"/>
      <c r="AK318" s="137"/>
      <c r="AL318" s="137"/>
      <c r="AM318" s="137"/>
      <c r="AN318" s="137"/>
      <c r="AO318" s="137"/>
      <c r="AP318" s="137"/>
      <c r="AQ318" s="137"/>
      <c r="AR318" s="137"/>
      <c r="AS318" s="137"/>
    </row>
    <row r="319" ht="18.0" customHeight="1">
      <c r="A319" s="137"/>
      <c r="B319" s="137"/>
      <c r="C319" s="137"/>
      <c r="D319" s="137"/>
      <c r="E319" s="137"/>
      <c r="F319" s="137"/>
      <c r="G319" s="137"/>
      <c r="H319" s="139"/>
      <c r="I319" s="137"/>
      <c r="J319" s="137"/>
      <c r="K319" s="137"/>
      <c r="L319" s="137"/>
      <c r="M319" s="137"/>
      <c r="N319" s="137"/>
      <c r="O319" s="137"/>
      <c r="P319" s="137"/>
      <c r="Q319" s="140"/>
      <c r="R319" s="137"/>
      <c r="S319" s="137"/>
      <c r="T319" s="137"/>
      <c r="U319" s="137"/>
      <c r="V319" s="137"/>
      <c r="W319" s="137"/>
      <c r="X319" s="137"/>
      <c r="Y319" s="137"/>
      <c r="Z319" s="137"/>
      <c r="AA319" s="137"/>
      <c r="AB319" s="137"/>
      <c r="AC319" s="137"/>
      <c r="AD319" s="137"/>
      <c r="AE319" s="137"/>
      <c r="AF319" s="137"/>
      <c r="AG319" s="137"/>
      <c r="AH319" s="137"/>
      <c r="AI319" s="137"/>
      <c r="AJ319" s="137"/>
      <c r="AK319" s="137"/>
      <c r="AL319" s="137"/>
      <c r="AM319" s="137"/>
      <c r="AN319" s="137"/>
      <c r="AO319" s="137"/>
      <c r="AP319" s="137"/>
      <c r="AQ319" s="137"/>
      <c r="AR319" s="137"/>
      <c r="AS319" s="137"/>
    </row>
    <row r="320" ht="18.0" customHeight="1">
      <c r="A320" s="137"/>
      <c r="B320" s="137"/>
      <c r="C320" s="137"/>
      <c r="D320" s="137"/>
      <c r="E320" s="137"/>
      <c r="F320" s="137"/>
      <c r="G320" s="137"/>
      <c r="H320" s="139"/>
      <c r="I320" s="137"/>
      <c r="J320" s="137"/>
      <c r="K320" s="137"/>
      <c r="L320" s="137"/>
      <c r="M320" s="137"/>
      <c r="N320" s="137"/>
      <c r="O320" s="137"/>
      <c r="P320" s="137"/>
      <c r="Q320" s="140"/>
      <c r="R320" s="137"/>
      <c r="S320" s="137"/>
      <c r="T320" s="137"/>
      <c r="U320" s="137"/>
      <c r="V320" s="137"/>
      <c r="W320" s="137"/>
      <c r="X320" s="137"/>
      <c r="Y320" s="137"/>
      <c r="Z320" s="137"/>
      <c r="AA320" s="137"/>
      <c r="AB320" s="137"/>
      <c r="AC320" s="137"/>
      <c r="AD320" s="137"/>
      <c r="AE320" s="137"/>
      <c r="AF320" s="137"/>
      <c r="AG320" s="137"/>
      <c r="AH320" s="137"/>
      <c r="AI320" s="137"/>
      <c r="AJ320" s="137"/>
      <c r="AK320" s="137"/>
      <c r="AL320" s="137"/>
      <c r="AM320" s="137"/>
      <c r="AN320" s="137"/>
      <c r="AO320" s="137"/>
      <c r="AP320" s="137"/>
      <c r="AQ320" s="137"/>
      <c r="AR320" s="137"/>
      <c r="AS320" s="137"/>
    </row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12:D12"/>
    <mergeCell ref="E13:H13"/>
    <mergeCell ref="C18:E18"/>
    <mergeCell ref="C87:E87"/>
    <mergeCell ref="C99:E99"/>
  </mergeCells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FF"/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9.57"/>
    <col customWidth="1" min="18" max="18" width="17.43"/>
    <col customWidth="1" min="19" max="19" width="17.86"/>
    <col customWidth="1" min="20" max="20" width="17.0"/>
    <col customWidth="1" min="21" max="21" width="15.14"/>
    <col customWidth="1" min="22" max="22" width="13.86"/>
    <col customWidth="1" min="23" max="24" width="9.14"/>
    <col customWidth="1" min="25" max="25" width="16.0"/>
    <col customWidth="1" min="26" max="40" width="9.14"/>
  </cols>
  <sheetData>
    <row r="1" ht="18.75" customHeight="1">
      <c r="A1" s="1" t="s">
        <v>0</v>
      </c>
      <c r="B1" s="1"/>
      <c r="C1" s="1"/>
      <c r="D1" s="1"/>
      <c r="E1" s="1"/>
      <c r="F1" s="1"/>
      <c r="G1" s="2"/>
      <c r="H1" s="3"/>
      <c r="I1" s="1"/>
      <c r="J1" s="1"/>
      <c r="K1" s="1"/>
      <c r="L1" s="1"/>
      <c r="M1" s="1"/>
      <c r="N1" s="1"/>
      <c r="O1" s="1"/>
      <c r="P1" s="1"/>
      <c r="Q1" s="4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</row>
    <row r="2" ht="18.75" customHeight="1">
      <c r="A2" s="1"/>
      <c r="B2" s="1"/>
      <c r="C2" s="1"/>
      <c r="D2" s="1"/>
      <c r="E2" s="1"/>
      <c r="F2" s="1"/>
      <c r="G2" s="2"/>
      <c r="H2" s="3"/>
      <c r="I2" s="1"/>
      <c r="J2" s="1"/>
      <c r="K2" s="1"/>
      <c r="L2" s="1"/>
      <c r="M2" s="1"/>
      <c r="N2" s="1"/>
      <c r="O2" s="1"/>
      <c r="P2" s="1"/>
      <c r="Q2" s="4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</row>
    <row r="3" ht="18.75" customHeight="1">
      <c r="A3" s="5" t="s">
        <v>1</v>
      </c>
      <c r="B3" s="5"/>
      <c r="C3" s="5"/>
      <c r="D3" s="1"/>
      <c r="E3" s="1"/>
      <c r="F3" s="1"/>
      <c r="G3" s="2"/>
      <c r="H3" s="3"/>
      <c r="I3" s="1"/>
      <c r="J3" s="1"/>
      <c r="K3" s="1"/>
      <c r="L3" s="1"/>
      <c r="M3" s="1"/>
      <c r="N3" s="1"/>
      <c r="O3" s="1"/>
      <c r="P3" s="1"/>
      <c r="Q3" s="4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</row>
    <row r="4" ht="29.25" customHeight="1">
      <c r="A4" s="1"/>
      <c r="B4" s="1"/>
      <c r="C4" s="1"/>
      <c r="D4" s="1"/>
      <c r="E4" s="1"/>
      <c r="F4" s="1"/>
      <c r="G4" s="2"/>
      <c r="H4" s="3" t="s">
        <v>2</v>
      </c>
      <c r="I4" s="6">
        <v>44296.0</v>
      </c>
      <c r="J4" s="1"/>
      <c r="K4" s="1"/>
      <c r="L4" s="1"/>
      <c r="M4" s="1"/>
      <c r="N4" s="1"/>
      <c r="O4" s="1"/>
      <c r="P4" s="1"/>
      <c r="Q4" s="4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</row>
    <row r="5" ht="18.75" customHeight="1">
      <c r="A5" s="1" t="s">
        <v>3</v>
      </c>
      <c r="B5" s="1"/>
      <c r="C5" s="1"/>
      <c r="D5" s="1"/>
      <c r="E5" s="1"/>
      <c r="F5" s="1"/>
      <c r="G5" s="2"/>
      <c r="H5" s="3"/>
      <c r="I5" s="1"/>
      <c r="J5" s="1"/>
      <c r="K5" s="1"/>
      <c r="L5" s="1"/>
      <c r="M5" s="1"/>
      <c r="N5" s="1"/>
      <c r="O5" s="1"/>
      <c r="P5" s="1"/>
      <c r="Q5" s="4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</row>
    <row r="6" ht="18.75" customHeight="1">
      <c r="A6" s="7"/>
      <c r="B6" s="7"/>
      <c r="C6" s="7"/>
      <c r="D6" s="7"/>
      <c r="E6" s="7"/>
      <c r="F6" s="7"/>
      <c r="G6" s="8"/>
      <c r="H6" s="9"/>
      <c r="I6" s="7"/>
      <c r="J6" s="1"/>
      <c r="K6" s="1"/>
      <c r="L6" s="1"/>
      <c r="M6" s="1"/>
      <c r="N6" s="1"/>
      <c r="O6" s="1"/>
      <c r="P6" s="1"/>
      <c r="Q6" s="4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</row>
    <row r="7" ht="36.0" customHeight="1">
      <c r="A7" s="10" t="s">
        <v>4</v>
      </c>
      <c r="B7" s="11"/>
      <c r="C7" s="12" t="s">
        <v>90</v>
      </c>
      <c r="D7" s="13" t="s">
        <v>6</v>
      </c>
      <c r="E7" s="14" t="s">
        <v>7</v>
      </c>
      <c r="F7" s="15"/>
      <c r="G7" s="15"/>
      <c r="H7" s="11"/>
      <c r="I7" s="16" t="s">
        <v>8</v>
      </c>
      <c r="J7" s="1"/>
      <c r="K7" s="1"/>
      <c r="L7" s="1"/>
      <c r="M7" s="1"/>
      <c r="N7" s="1"/>
      <c r="O7" s="1"/>
      <c r="P7" s="1"/>
      <c r="Q7" s="25">
        <f>+I140</f>
        <v>0.002100305902</v>
      </c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</row>
    <row r="8" ht="26.25" customHeight="1">
      <c r="A8" s="17">
        <v>1.0</v>
      </c>
      <c r="B8" s="18" t="s">
        <v>91</v>
      </c>
      <c r="C8" s="26">
        <v>20.0</v>
      </c>
      <c r="D8" s="27">
        <v>0.0957</v>
      </c>
      <c r="E8" s="28">
        <f>221.726*12</f>
        <v>2660.712</v>
      </c>
      <c r="F8" s="28"/>
      <c r="G8" s="29"/>
      <c r="H8" s="22">
        <v>12.0</v>
      </c>
      <c r="I8" s="23">
        <f t="shared" ref="I8:I12" si="1">+D8*E8</f>
        <v>254.6301384</v>
      </c>
      <c r="J8" s="24">
        <f t="shared" ref="J8:J12" si="2">E8-I8</f>
        <v>2406.081862</v>
      </c>
      <c r="K8" s="1"/>
      <c r="L8" s="1"/>
      <c r="M8" s="1"/>
      <c r="N8" s="1"/>
      <c r="O8" s="1"/>
      <c r="P8" s="1"/>
      <c r="Q8" s="4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</row>
    <row r="9" ht="26.25" customHeight="1">
      <c r="A9" s="17">
        <v>2.0</v>
      </c>
      <c r="B9" s="26" t="s">
        <v>72</v>
      </c>
      <c r="C9" s="26">
        <v>25.0</v>
      </c>
      <c r="D9" s="27">
        <v>0.0577</v>
      </c>
      <c r="E9" s="28">
        <f>254.809*21</f>
        <v>5350.989</v>
      </c>
      <c r="F9" s="28"/>
      <c r="G9" s="29"/>
      <c r="H9" s="22">
        <v>21.0</v>
      </c>
      <c r="I9" s="23">
        <f t="shared" si="1"/>
        <v>308.7520653</v>
      </c>
      <c r="J9" s="24">
        <f t="shared" si="2"/>
        <v>5042.236935</v>
      </c>
      <c r="K9" s="1"/>
      <c r="L9" s="1"/>
      <c r="M9" s="1"/>
      <c r="N9" s="1"/>
      <c r="O9" s="1"/>
      <c r="P9" s="1"/>
      <c r="Q9" s="4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</row>
    <row r="10" ht="26.25" customHeight="1">
      <c r="A10" s="17">
        <v>3.0</v>
      </c>
      <c r="B10" s="26" t="s">
        <v>62</v>
      </c>
      <c r="C10" s="26">
        <v>24.0</v>
      </c>
      <c r="D10" s="27">
        <v>0.0575</v>
      </c>
      <c r="E10" s="28">
        <f>247.888*11</f>
        <v>2726.768</v>
      </c>
      <c r="F10" s="28"/>
      <c r="G10" s="29"/>
      <c r="H10" s="22">
        <v>11.0</v>
      </c>
      <c r="I10" s="23">
        <f t="shared" si="1"/>
        <v>156.78916</v>
      </c>
      <c r="J10" s="24">
        <f t="shared" si="2"/>
        <v>2569.97884</v>
      </c>
      <c r="K10" s="1"/>
      <c r="L10" s="1"/>
      <c r="M10" s="1"/>
      <c r="N10" s="1"/>
      <c r="O10" s="1"/>
      <c r="P10" s="1"/>
      <c r="Q10" s="4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</row>
    <row r="11" ht="26.25" customHeight="1">
      <c r="A11" s="17">
        <v>4.0</v>
      </c>
      <c r="B11" s="26" t="s">
        <v>61</v>
      </c>
      <c r="C11" s="18">
        <v>18.0</v>
      </c>
      <c r="D11" s="19">
        <v>0.0846</v>
      </c>
      <c r="E11" s="20">
        <f>219.54*30</f>
        <v>6586.2</v>
      </c>
      <c r="F11" s="20"/>
      <c r="G11" s="21"/>
      <c r="H11" s="22">
        <v>30.0</v>
      </c>
      <c r="I11" s="23">
        <f t="shared" si="1"/>
        <v>557.19252</v>
      </c>
      <c r="J11" s="24">
        <f t="shared" si="2"/>
        <v>6029.00748</v>
      </c>
      <c r="K11" s="1"/>
      <c r="L11" s="1"/>
      <c r="M11" s="1"/>
      <c r="N11" s="1"/>
      <c r="O11" s="1"/>
      <c r="P11" s="1"/>
      <c r="Q11" s="4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</row>
    <row r="12" ht="26.25" customHeight="1">
      <c r="A12" s="17">
        <v>5.0</v>
      </c>
      <c r="B12" s="26" t="s">
        <v>73</v>
      </c>
      <c r="C12" s="26">
        <v>29.0</v>
      </c>
      <c r="D12" s="27">
        <v>0.0143</v>
      </c>
      <c r="E12" s="28">
        <f>230.042*22</f>
        <v>5060.924</v>
      </c>
      <c r="F12" s="28"/>
      <c r="G12" s="29"/>
      <c r="H12" s="22">
        <v>22.0</v>
      </c>
      <c r="I12" s="23">
        <f t="shared" si="1"/>
        <v>72.3712132</v>
      </c>
      <c r="J12" s="24">
        <f t="shared" si="2"/>
        <v>4988.552787</v>
      </c>
      <c r="K12" s="1"/>
      <c r="L12" s="1"/>
      <c r="M12" s="1"/>
      <c r="N12" s="1"/>
      <c r="O12" s="1"/>
      <c r="P12" s="1"/>
      <c r="Q12" s="4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</row>
    <row r="13" ht="18.75" customHeight="1">
      <c r="A13" s="30"/>
      <c r="B13" s="31"/>
      <c r="C13" s="32"/>
      <c r="D13" s="33"/>
      <c r="E13" s="34">
        <f>SUM(E8:E12)</f>
        <v>22385.593</v>
      </c>
      <c r="F13" s="35"/>
      <c r="G13" s="36"/>
      <c r="H13" s="37"/>
      <c r="I13" s="38">
        <f t="shared" ref="I13:J13" si="3">SUM(I8:I12)</f>
        <v>1349.735097</v>
      </c>
      <c r="J13" s="39">
        <f t="shared" si="3"/>
        <v>21035.8579</v>
      </c>
      <c r="K13" s="1"/>
      <c r="L13" s="1"/>
      <c r="M13" s="1"/>
      <c r="N13" s="1"/>
      <c r="O13" s="1"/>
      <c r="P13" s="1"/>
      <c r="Q13" s="4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</row>
    <row r="14" ht="18.75" customHeight="1">
      <c r="A14" s="40"/>
      <c r="B14" s="7"/>
      <c r="C14" s="7"/>
      <c r="D14" s="41"/>
      <c r="E14" s="42"/>
      <c r="F14" s="15"/>
      <c r="G14" s="15"/>
      <c r="H14" s="11"/>
      <c r="I14" s="43"/>
      <c r="J14" s="1"/>
      <c r="K14" s="1"/>
      <c r="L14" s="1"/>
      <c r="M14" s="1"/>
      <c r="N14" s="1"/>
      <c r="O14" s="1"/>
      <c r="P14" s="1"/>
      <c r="Q14" s="4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</row>
    <row r="15" ht="18.75" customHeight="1">
      <c r="A15" s="1"/>
      <c r="B15" s="1"/>
      <c r="C15" s="1"/>
      <c r="D15" s="1"/>
      <c r="E15" s="1"/>
      <c r="F15" s="1"/>
      <c r="G15" s="2"/>
      <c r="H15" s="3"/>
      <c r="I15" s="1"/>
      <c r="J15" s="1"/>
      <c r="K15" s="1"/>
      <c r="L15" s="1"/>
      <c r="M15" s="1"/>
      <c r="N15" s="1"/>
      <c r="O15" s="1"/>
      <c r="P15" s="1"/>
      <c r="Q15" s="4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</row>
    <row r="16" ht="18.75" customHeight="1">
      <c r="A16" s="1"/>
      <c r="B16" s="1"/>
      <c r="C16" s="1"/>
      <c r="D16" s="1"/>
      <c r="E16" s="1"/>
      <c r="F16" s="1"/>
      <c r="G16" s="2"/>
      <c r="H16" s="3"/>
      <c r="I16" s="1"/>
      <c r="J16" s="1"/>
      <c r="K16" s="1"/>
      <c r="L16" s="1"/>
      <c r="M16" s="1"/>
      <c r="N16" s="1"/>
      <c r="O16" s="1"/>
      <c r="P16" s="1"/>
      <c r="Q16" s="4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</row>
    <row r="17" ht="18.75" customHeight="1">
      <c r="A17" s="1" t="s">
        <v>13</v>
      </c>
      <c r="B17" s="1"/>
      <c r="C17" s="1"/>
      <c r="D17" s="1"/>
      <c r="E17" s="1"/>
      <c r="F17" s="1"/>
      <c r="G17" s="2"/>
      <c r="H17" s="3"/>
      <c r="I17" s="1"/>
      <c r="J17" s="1"/>
      <c r="K17" s="1"/>
      <c r="L17" s="1"/>
      <c r="M17" s="1"/>
      <c r="N17" s="1"/>
      <c r="O17" s="1"/>
      <c r="P17" s="1"/>
      <c r="Q17" s="4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</row>
    <row r="18" ht="18.75" customHeight="1">
      <c r="A18" s="1"/>
      <c r="B18" s="1"/>
      <c r="C18" s="1"/>
      <c r="D18" s="1"/>
      <c r="E18" s="1"/>
      <c r="F18" s="1"/>
      <c r="G18" s="2"/>
      <c r="H18" s="3"/>
      <c r="I18" s="1"/>
      <c r="J18" s="1"/>
      <c r="K18" s="1"/>
      <c r="L18" s="1"/>
      <c r="M18" s="1"/>
      <c r="N18" s="1"/>
      <c r="O18" s="1"/>
      <c r="P18" s="1"/>
      <c r="Q18" s="4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</row>
    <row r="19" ht="40.5" customHeight="1">
      <c r="A19" s="44"/>
      <c r="B19" s="26" t="s">
        <v>14</v>
      </c>
      <c r="C19" s="45" t="s">
        <v>15</v>
      </c>
      <c r="D19" s="46"/>
      <c r="E19" s="47"/>
      <c r="F19" s="48"/>
      <c r="G19" s="49"/>
      <c r="H19" s="50" t="s">
        <v>16</v>
      </c>
      <c r="I19" s="26" t="s">
        <v>17</v>
      </c>
      <c r="J19" s="26" t="s">
        <v>18</v>
      </c>
      <c r="K19" s="1"/>
      <c r="L19" s="26" t="s">
        <v>19</v>
      </c>
      <c r="M19" s="26" t="s">
        <v>17</v>
      </c>
      <c r="N19" s="44" t="s">
        <v>20</v>
      </c>
      <c r="O19" s="1"/>
      <c r="P19" s="1"/>
      <c r="Q19" s="51"/>
      <c r="R19" s="26" t="s">
        <v>19</v>
      </c>
      <c r="S19" s="26" t="s">
        <v>17</v>
      </c>
      <c r="T19" s="44" t="s">
        <v>20</v>
      </c>
      <c r="U19" s="1"/>
      <c r="V19" s="44" t="s">
        <v>21</v>
      </c>
      <c r="W19" s="44" t="s">
        <v>22</v>
      </c>
      <c r="X19" s="44" t="s">
        <v>23</v>
      </c>
      <c r="Y19" s="44" t="s">
        <v>92</v>
      </c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</row>
    <row r="20" ht="27.0" customHeight="1">
      <c r="A20" s="52">
        <v>1.0</v>
      </c>
      <c r="B20" s="53" t="s">
        <v>93</v>
      </c>
      <c r="C20" s="54">
        <v>80.0</v>
      </c>
      <c r="D20" s="54">
        <v>201.0</v>
      </c>
      <c r="E20" s="54">
        <v>273.0</v>
      </c>
      <c r="F20" s="54">
        <f t="shared" ref="F20:F101" si="5">VALUE(IF(RIGHT(B20,1)="%",RIGHT(B20,3),0))</f>
        <v>0.8</v>
      </c>
      <c r="G20" s="55">
        <f t="shared" ref="G20:G101" si="6">Q20*C20/100*D20/100*E20/100</f>
        <v>92.18664</v>
      </c>
      <c r="H20" s="55">
        <f t="shared" ref="H20:H101" si="7">IF(F20=0,G20,F20*G20)</f>
        <v>73.749312</v>
      </c>
      <c r="I20" s="54">
        <v>1.0</v>
      </c>
      <c r="J20" s="66">
        <f t="shared" ref="J20:J101" si="8">+I20*H20</f>
        <v>73.749312</v>
      </c>
      <c r="K20" s="57"/>
      <c r="L20" s="58">
        <f>D20*25.4/1000</f>
        <v>5.1054</v>
      </c>
      <c r="M20" s="52">
        <f>+I20</f>
        <v>1</v>
      </c>
      <c r="N20" s="52">
        <f>M20*L20</f>
        <v>5.1054</v>
      </c>
      <c r="O20" s="57"/>
      <c r="P20" s="57"/>
      <c r="Q20" s="59">
        <v>21.0</v>
      </c>
      <c r="R20" s="58">
        <f t="shared" ref="R20:R102" si="9">E20/100</f>
        <v>2.73</v>
      </c>
      <c r="S20" s="52">
        <f t="shared" ref="S20:S102" si="10">I20</f>
        <v>1</v>
      </c>
      <c r="T20" s="52">
        <f t="shared" ref="T20:T102" si="11">S20*R20</f>
        <v>2.73</v>
      </c>
      <c r="U20" s="60">
        <f t="shared" ref="U20:U101" si="12">Q20*C20/100*D20/100*E20/100</f>
        <v>92.18664</v>
      </c>
      <c r="V20" s="58">
        <f t="shared" ref="V20:W20" si="4">C20/100</f>
        <v>0.8</v>
      </c>
      <c r="W20" s="58">
        <f t="shared" si="4"/>
        <v>2.01</v>
      </c>
      <c r="X20" s="58">
        <f t="shared" ref="X20:X102" si="14">T20</f>
        <v>2.73</v>
      </c>
      <c r="Y20" s="61">
        <f t="shared" ref="Y20:Y102" si="15">V20*W20*X20</f>
        <v>4.38984</v>
      </c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  <c r="AN20" s="57"/>
    </row>
    <row r="21" ht="27.0" customHeight="1">
      <c r="A21" s="52">
        <v>2.0</v>
      </c>
      <c r="B21" s="62" t="s">
        <v>94</v>
      </c>
      <c r="C21" s="62">
        <v>100.0</v>
      </c>
      <c r="D21" s="62">
        <v>201.0</v>
      </c>
      <c r="E21" s="62">
        <v>272.0</v>
      </c>
      <c r="F21" s="62">
        <f t="shared" si="5"/>
        <v>0</v>
      </c>
      <c r="G21" s="63">
        <f t="shared" si="6"/>
        <v>114.8112</v>
      </c>
      <c r="H21" s="63">
        <f t="shared" si="7"/>
        <v>114.8112</v>
      </c>
      <c r="I21" s="62">
        <v>4.0</v>
      </c>
      <c r="J21" s="66">
        <f t="shared" si="8"/>
        <v>459.2448</v>
      </c>
      <c r="K21" s="57"/>
      <c r="L21" s="58"/>
      <c r="M21" s="52"/>
      <c r="N21" s="52"/>
      <c r="O21" s="57"/>
      <c r="P21" s="57"/>
      <c r="Q21" s="59">
        <v>21.0</v>
      </c>
      <c r="R21" s="58">
        <f t="shared" si="9"/>
        <v>2.72</v>
      </c>
      <c r="S21" s="52">
        <f t="shared" si="10"/>
        <v>4</v>
      </c>
      <c r="T21" s="52">
        <f t="shared" si="11"/>
        <v>10.88</v>
      </c>
      <c r="U21" s="60">
        <f t="shared" si="12"/>
        <v>114.8112</v>
      </c>
      <c r="V21" s="58">
        <f t="shared" ref="V21:W21" si="13">C21/100</f>
        <v>1</v>
      </c>
      <c r="W21" s="58">
        <f t="shared" si="13"/>
        <v>2.01</v>
      </c>
      <c r="X21" s="58">
        <f t="shared" si="14"/>
        <v>10.88</v>
      </c>
      <c r="Y21" s="61">
        <f t="shared" si="15"/>
        <v>21.8688</v>
      </c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</row>
    <row r="22" ht="27.0" customHeight="1">
      <c r="A22" s="52">
        <v>3.0</v>
      </c>
      <c r="B22" s="62" t="s">
        <v>94</v>
      </c>
      <c r="C22" s="62">
        <v>100.0</v>
      </c>
      <c r="D22" s="62">
        <v>201.0</v>
      </c>
      <c r="E22" s="62">
        <v>274.0</v>
      </c>
      <c r="F22" s="62">
        <f t="shared" si="5"/>
        <v>0</v>
      </c>
      <c r="G22" s="63">
        <f t="shared" si="6"/>
        <v>115.6554</v>
      </c>
      <c r="H22" s="63">
        <f t="shared" si="7"/>
        <v>115.6554</v>
      </c>
      <c r="I22" s="62">
        <v>1.0</v>
      </c>
      <c r="J22" s="66">
        <f t="shared" si="8"/>
        <v>115.6554</v>
      </c>
      <c r="K22" s="57"/>
      <c r="L22" s="58">
        <f t="shared" ref="L22:L37" si="17">D22*25.4/1000</f>
        <v>5.1054</v>
      </c>
      <c r="M22" s="52">
        <f t="shared" ref="M22:M40" si="18">+I22</f>
        <v>1</v>
      </c>
      <c r="N22" s="52">
        <f t="shared" ref="N22:N37" si="19">M22*L22</f>
        <v>5.1054</v>
      </c>
      <c r="O22" s="57"/>
      <c r="P22" s="57"/>
      <c r="Q22" s="59">
        <v>21.0</v>
      </c>
      <c r="R22" s="58">
        <f t="shared" si="9"/>
        <v>2.74</v>
      </c>
      <c r="S22" s="52">
        <f t="shared" si="10"/>
        <v>1</v>
      </c>
      <c r="T22" s="52">
        <f t="shared" si="11"/>
        <v>2.74</v>
      </c>
      <c r="U22" s="60">
        <f t="shared" si="12"/>
        <v>115.6554</v>
      </c>
      <c r="V22" s="58">
        <f t="shared" ref="V22:W22" si="16">C22/100</f>
        <v>1</v>
      </c>
      <c r="W22" s="58">
        <f t="shared" si="16"/>
        <v>2.01</v>
      </c>
      <c r="X22" s="58">
        <f t="shared" si="14"/>
        <v>2.74</v>
      </c>
      <c r="Y22" s="61">
        <f t="shared" si="15"/>
        <v>5.5074</v>
      </c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</row>
    <row r="23" ht="27.0" customHeight="1">
      <c r="A23" s="52">
        <v>4.0</v>
      </c>
      <c r="B23" s="62" t="s">
        <v>94</v>
      </c>
      <c r="C23" s="62">
        <v>100.0</v>
      </c>
      <c r="D23" s="62">
        <v>201.0</v>
      </c>
      <c r="E23" s="62">
        <v>273.0</v>
      </c>
      <c r="F23" s="62">
        <f t="shared" si="5"/>
        <v>0</v>
      </c>
      <c r="G23" s="63">
        <f t="shared" si="6"/>
        <v>115.2333</v>
      </c>
      <c r="H23" s="63">
        <f t="shared" si="7"/>
        <v>115.2333</v>
      </c>
      <c r="I23" s="62">
        <v>2.0</v>
      </c>
      <c r="J23" s="66">
        <f t="shared" si="8"/>
        <v>230.4666</v>
      </c>
      <c r="K23" s="57"/>
      <c r="L23" s="58">
        <f t="shared" si="17"/>
        <v>5.1054</v>
      </c>
      <c r="M23" s="52">
        <f t="shared" si="18"/>
        <v>2</v>
      </c>
      <c r="N23" s="52">
        <f t="shared" si="19"/>
        <v>10.2108</v>
      </c>
      <c r="O23" s="57"/>
      <c r="P23" s="57"/>
      <c r="Q23" s="59">
        <v>21.0</v>
      </c>
      <c r="R23" s="58">
        <f t="shared" si="9"/>
        <v>2.73</v>
      </c>
      <c r="S23" s="52">
        <f t="shared" si="10"/>
        <v>2</v>
      </c>
      <c r="T23" s="52">
        <f t="shared" si="11"/>
        <v>5.46</v>
      </c>
      <c r="U23" s="60">
        <f t="shared" si="12"/>
        <v>115.2333</v>
      </c>
      <c r="V23" s="58">
        <f t="shared" ref="V23:W23" si="20">C23/100</f>
        <v>1</v>
      </c>
      <c r="W23" s="58">
        <f t="shared" si="20"/>
        <v>2.01</v>
      </c>
      <c r="X23" s="58">
        <f t="shared" si="14"/>
        <v>5.46</v>
      </c>
      <c r="Y23" s="61">
        <f t="shared" si="15"/>
        <v>10.9746</v>
      </c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  <c r="AL23" s="57"/>
      <c r="AM23" s="57"/>
      <c r="AN23" s="57"/>
    </row>
    <row r="24" ht="27.0" customHeight="1">
      <c r="A24" s="52">
        <v>5.0</v>
      </c>
      <c r="B24" s="62" t="s">
        <v>94</v>
      </c>
      <c r="C24" s="62">
        <v>102.0</v>
      </c>
      <c r="D24" s="62">
        <v>201.0</v>
      </c>
      <c r="E24" s="62">
        <v>273.0</v>
      </c>
      <c r="F24" s="62">
        <f t="shared" si="5"/>
        <v>0</v>
      </c>
      <c r="G24" s="63">
        <f t="shared" si="6"/>
        <v>117.537966</v>
      </c>
      <c r="H24" s="63">
        <f t="shared" si="7"/>
        <v>117.537966</v>
      </c>
      <c r="I24" s="62">
        <v>4.0</v>
      </c>
      <c r="J24" s="66">
        <f t="shared" si="8"/>
        <v>470.151864</v>
      </c>
      <c r="K24" s="57"/>
      <c r="L24" s="58">
        <f t="shared" si="17"/>
        <v>5.1054</v>
      </c>
      <c r="M24" s="52">
        <f t="shared" si="18"/>
        <v>4</v>
      </c>
      <c r="N24" s="52">
        <f t="shared" si="19"/>
        <v>20.4216</v>
      </c>
      <c r="O24" s="57"/>
      <c r="P24" s="57"/>
      <c r="Q24" s="59">
        <v>21.0</v>
      </c>
      <c r="R24" s="58">
        <f t="shared" si="9"/>
        <v>2.73</v>
      </c>
      <c r="S24" s="52">
        <f t="shared" si="10"/>
        <v>4</v>
      </c>
      <c r="T24" s="52">
        <f t="shared" si="11"/>
        <v>10.92</v>
      </c>
      <c r="U24" s="60">
        <f t="shared" si="12"/>
        <v>117.537966</v>
      </c>
      <c r="V24" s="58">
        <f t="shared" ref="V24:W24" si="21">C24/100</f>
        <v>1.02</v>
      </c>
      <c r="W24" s="58">
        <f t="shared" si="21"/>
        <v>2.01</v>
      </c>
      <c r="X24" s="58">
        <f t="shared" si="14"/>
        <v>10.92</v>
      </c>
      <c r="Y24" s="61">
        <f t="shared" si="15"/>
        <v>22.388184</v>
      </c>
      <c r="Z24" s="57"/>
      <c r="AA24" s="57"/>
      <c r="AB24" s="57"/>
      <c r="AC24" s="57"/>
      <c r="AD24" s="57"/>
      <c r="AE24" s="57"/>
      <c r="AF24" s="57"/>
      <c r="AG24" s="57"/>
      <c r="AH24" s="57"/>
      <c r="AI24" s="57"/>
      <c r="AJ24" s="57"/>
      <c r="AK24" s="57"/>
      <c r="AL24" s="57"/>
      <c r="AM24" s="57"/>
      <c r="AN24" s="57"/>
    </row>
    <row r="25" ht="27.0" customHeight="1">
      <c r="A25" s="52">
        <v>6.0</v>
      </c>
      <c r="B25" s="62" t="s">
        <v>94</v>
      </c>
      <c r="C25" s="62">
        <v>103.0</v>
      </c>
      <c r="D25" s="62">
        <v>201.0</v>
      </c>
      <c r="E25" s="62">
        <v>272.0</v>
      </c>
      <c r="F25" s="62">
        <f t="shared" si="5"/>
        <v>0</v>
      </c>
      <c r="G25" s="63">
        <f t="shared" si="6"/>
        <v>118.255536</v>
      </c>
      <c r="H25" s="63">
        <f t="shared" si="7"/>
        <v>118.255536</v>
      </c>
      <c r="I25" s="62">
        <v>1.0</v>
      </c>
      <c r="J25" s="66">
        <f t="shared" si="8"/>
        <v>118.255536</v>
      </c>
      <c r="K25" s="57"/>
      <c r="L25" s="58">
        <f t="shared" si="17"/>
        <v>5.1054</v>
      </c>
      <c r="M25" s="52">
        <f t="shared" si="18"/>
        <v>1</v>
      </c>
      <c r="N25" s="52">
        <f t="shared" si="19"/>
        <v>5.1054</v>
      </c>
      <c r="O25" s="57"/>
      <c r="P25" s="57"/>
      <c r="Q25" s="59">
        <v>21.0</v>
      </c>
      <c r="R25" s="58">
        <f t="shared" si="9"/>
        <v>2.72</v>
      </c>
      <c r="S25" s="52">
        <f t="shared" si="10"/>
        <v>1</v>
      </c>
      <c r="T25" s="52">
        <f t="shared" si="11"/>
        <v>2.72</v>
      </c>
      <c r="U25" s="60">
        <f t="shared" si="12"/>
        <v>118.255536</v>
      </c>
      <c r="V25" s="58">
        <f t="shared" ref="V25:W25" si="22">C25/100</f>
        <v>1.03</v>
      </c>
      <c r="W25" s="58">
        <f t="shared" si="22"/>
        <v>2.01</v>
      </c>
      <c r="X25" s="58">
        <f t="shared" si="14"/>
        <v>2.72</v>
      </c>
      <c r="Y25" s="61">
        <f t="shared" si="15"/>
        <v>5.631216</v>
      </c>
      <c r="Z25" s="57"/>
      <c r="AA25" s="57"/>
      <c r="AB25" s="57"/>
      <c r="AC25" s="57"/>
      <c r="AD25" s="57"/>
      <c r="AE25" s="57"/>
      <c r="AF25" s="57"/>
      <c r="AG25" s="57"/>
      <c r="AH25" s="57"/>
      <c r="AI25" s="57"/>
      <c r="AJ25" s="57"/>
      <c r="AK25" s="57"/>
      <c r="AL25" s="57"/>
      <c r="AM25" s="57"/>
      <c r="AN25" s="57"/>
    </row>
    <row r="26" ht="27.0" customHeight="1">
      <c r="A26" s="52">
        <v>7.0</v>
      </c>
      <c r="B26" s="62" t="s">
        <v>94</v>
      </c>
      <c r="C26" s="62">
        <v>99.0</v>
      </c>
      <c r="D26" s="62">
        <v>201.0</v>
      </c>
      <c r="E26" s="62">
        <v>273.0</v>
      </c>
      <c r="F26" s="62">
        <f t="shared" si="5"/>
        <v>0</v>
      </c>
      <c r="G26" s="63">
        <f t="shared" si="6"/>
        <v>114.080967</v>
      </c>
      <c r="H26" s="63">
        <f t="shared" si="7"/>
        <v>114.080967</v>
      </c>
      <c r="I26" s="62">
        <v>2.0</v>
      </c>
      <c r="J26" s="66">
        <f t="shared" si="8"/>
        <v>228.161934</v>
      </c>
      <c r="K26" s="57"/>
      <c r="L26" s="58">
        <f t="shared" si="17"/>
        <v>5.1054</v>
      </c>
      <c r="M26" s="52">
        <f t="shared" si="18"/>
        <v>2</v>
      </c>
      <c r="N26" s="52">
        <f t="shared" si="19"/>
        <v>10.2108</v>
      </c>
      <c r="O26" s="57"/>
      <c r="P26" s="57"/>
      <c r="Q26" s="59">
        <v>21.0</v>
      </c>
      <c r="R26" s="58">
        <f t="shared" si="9"/>
        <v>2.73</v>
      </c>
      <c r="S26" s="52">
        <f t="shared" si="10"/>
        <v>2</v>
      </c>
      <c r="T26" s="52">
        <f t="shared" si="11"/>
        <v>5.46</v>
      </c>
      <c r="U26" s="60">
        <f t="shared" si="12"/>
        <v>114.080967</v>
      </c>
      <c r="V26" s="58">
        <f t="shared" ref="V26:W26" si="23">C26/100</f>
        <v>0.99</v>
      </c>
      <c r="W26" s="58">
        <f t="shared" si="23"/>
        <v>2.01</v>
      </c>
      <c r="X26" s="58">
        <f t="shared" si="14"/>
        <v>5.46</v>
      </c>
      <c r="Y26" s="61">
        <f t="shared" si="15"/>
        <v>10.864854</v>
      </c>
      <c r="Z26" s="57"/>
      <c r="AA26" s="57"/>
      <c r="AB26" s="57"/>
      <c r="AC26" s="57"/>
      <c r="AD26" s="57"/>
      <c r="AE26" s="57"/>
      <c r="AF26" s="57"/>
      <c r="AG26" s="57"/>
      <c r="AH26" s="57"/>
      <c r="AI26" s="57"/>
      <c r="AJ26" s="57"/>
      <c r="AK26" s="57"/>
      <c r="AL26" s="57"/>
      <c r="AM26" s="57"/>
      <c r="AN26" s="57"/>
    </row>
    <row r="27" ht="27.0" customHeight="1">
      <c r="A27" s="52">
        <v>8.0</v>
      </c>
      <c r="B27" s="62" t="s">
        <v>94</v>
      </c>
      <c r="C27" s="62">
        <v>99.0</v>
      </c>
      <c r="D27" s="62">
        <v>201.0</v>
      </c>
      <c r="E27" s="62">
        <v>272.0</v>
      </c>
      <c r="F27" s="62">
        <f t="shared" si="5"/>
        <v>0</v>
      </c>
      <c r="G27" s="63">
        <f t="shared" si="6"/>
        <v>113.663088</v>
      </c>
      <c r="H27" s="63">
        <f t="shared" si="7"/>
        <v>113.663088</v>
      </c>
      <c r="I27" s="62">
        <v>2.0</v>
      </c>
      <c r="J27" s="66">
        <f t="shared" si="8"/>
        <v>227.326176</v>
      </c>
      <c r="K27" s="57"/>
      <c r="L27" s="58">
        <f t="shared" si="17"/>
        <v>5.1054</v>
      </c>
      <c r="M27" s="52">
        <f t="shared" si="18"/>
        <v>2</v>
      </c>
      <c r="N27" s="52">
        <f t="shared" si="19"/>
        <v>10.2108</v>
      </c>
      <c r="O27" s="57"/>
      <c r="P27" s="57"/>
      <c r="Q27" s="59">
        <v>21.0</v>
      </c>
      <c r="R27" s="58">
        <f t="shared" si="9"/>
        <v>2.72</v>
      </c>
      <c r="S27" s="52">
        <f t="shared" si="10"/>
        <v>2</v>
      </c>
      <c r="T27" s="52">
        <f t="shared" si="11"/>
        <v>5.44</v>
      </c>
      <c r="U27" s="60">
        <f t="shared" si="12"/>
        <v>113.663088</v>
      </c>
      <c r="V27" s="58">
        <f t="shared" ref="V27:W27" si="24">C27/100</f>
        <v>0.99</v>
      </c>
      <c r="W27" s="58">
        <f t="shared" si="24"/>
        <v>2.01</v>
      </c>
      <c r="X27" s="58">
        <f t="shared" si="14"/>
        <v>5.44</v>
      </c>
      <c r="Y27" s="61">
        <f t="shared" si="15"/>
        <v>10.825056</v>
      </c>
      <c r="Z27" s="57"/>
      <c r="AA27" s="57"/>
      <c r="AB27" s="57"/>
      <c r="AC27" s="57"/>
      <c r="AD27" s="57"/>
      <c r="AE27" s="57"/>
      <c r="AF27" s="57"/>
      <c r="AG27" s="57"/>
      <c r="AH27" s="57"/>
      <c r="AI27" s="57"/>
      <c r="AJ27" s="57"/>
      <c r="AK27" s="57"/>
      <c r="AL27" s="57"/>
      <c r="AM27" s="57"/>
      <c r="AN27" s="57"/>
    </row>
    <row r="28" ht="27.0" customHeight="1">
      <c r="A28" s="52">
        <v>9.0</v>
      </c>
      <c r="B28" s="62" t="s">
        <v>94</v>
      </c>
      <c r="C28" s="62">
        <v>103.0</v>
      </c>
      <c r="D28" s="62">
        <v>201.0</v>
      </c>
      <c r="E28" s="62">
        <v>271.0</v>
      </c>
      <c r="F28" s="62">
        <f t="shared" si="5"/>
        <v>0</v>
      </c>
      <c r="G28" s="63">
        <f t="shared" si="6"/>
        <v>117.820773</v>
      </c>
      <c r="H28" s="63">
        <f t="shared" si="7"/>
        <v>117.820773</v>
      </c>
      <c r="I28" s="62">
        <v>1.0</v>
      </c>
      <c r="J28" s="66">
        <f t="shared" si="8"/>
        <v>117.820773</v>
      </c>
      <c r="K28" s="57"/>
      <c r="L28" s="58">
        <f t="shared" si="17"/>
        <v>5.1054</v>
      </c>
      <c r="M28" s="52">
        <f t="shared" si="18"/>
        <v>1</v>
      </c>
      <c r="N28" s="52">
        <f t="shared" si="19"/>
        <v>5.1054</v>
      </c>
      <c r="O28" s="57"/>
      <c r="P28" s="57"/>
      <c r="Q28" s="59">
        <v>21.0</v>
      </c>
      <c r="R28" s="58">
        <f t="shared" si="9"/>
        <v>2.71</v>
      </c>
      <c r="S28" s="52">
        <f t="shared" si="10"/>
        <v>1</v>
      </c>
      <c r="T28" s="52">
        <f t="shared" si="11"/>
        <v>2.71</v>
      </c>
      <c r="U28" s="60">
        <f t="shared" si="12"/>
        <v>117.820773</v>
      </c>
      <c r="V28" s="58">
        <f t="shared" ref="V28:W28" si="25">C28/100</f>
        <v>1.03</v>
      </c>
      <c r="W28" s="58">
        <f t="shared" si="25"/>
        <v>2.01</v>
      </c>
      <c r="X28" s="58">
        <f t="shared" si="14"/>
        <v>2.71</v>
      </c>
      <c r="Y28" s="61">
        <f t="shared" si="15"/>
        <v>5.610513</v>
      </c>
      <c r="Z28" s="57"/>
      <c r="AA28" s="57"/>
      <c r="AB28" s="57"/>
      <c r="AC28" s="57"/>
      <c r="AD28" s="57"/>
      <c r="AE28" s="57"/>
      <c r="AF28" s="57"/>
      <c r="AG28" s="57"/>
      <c r="AH28" s="57"/>
      <c r="AI28" s="57"/>
      <c r="AJ28" s="57"/>
      <c r="AK28" s="57"/>
      <c r="AL28" s="57"/>
      <c r="AM28" s="57"/>
      <c r="AN28" s="57"/>
    </row>
    <row r="29" ht="27.0" customHeight="1">
      <c r="A29" s="52">
        <v>10.0</v>
      </c>
      <c r="B29" s="62" t="s">
        <v>94</v>
      </c>
      <c r="C29" s="62">
        <v>103.0</v>
      </c>
      <c r="D29" s="62">
        <v>201.0</v>
      </c>
      <c r="E29" s="62">
        <v>273.0</v>
      </c>
      <c r="F29" s="62">
        <f t="shared" si="5"/>
        <v>0</v>
      </c>
      <c r="G29" s="63">
        <f t="shared" si="6"/>
        <v>118.690299</v>
      </c>
      <c r="H29" s="63">
        <f t="shared" si="7"/>
        <v>118.690299</v>
      </c>
      <c r="I29" s="62">
        <v>2.0</v>
      </c>
      <c r="J29" s="66">
        <f t="shared" si="8"/>
        <v>237.380598</v>
      </c>
      <c r="K29" s="57"/>
      <c r="L29" s="58">
        <f t="shared" si="17"/>
        <v>5.1054</v>
      </c>
      <c r="M29" s="52">
        <f t="shared" si="18"/>
        <v>2</v>
      </c>
      <c r="N29" s="52">
        <f t="shared" si="19"/>
        <v>10.2108</v>
      </c>
      <c r="O29" s="57"/>
      <c r="P29" s="57"/>
      <c r="Q29" s="59">
        <v>21.0</v>
      </c>
      <c r="R29" s="58">
        <f t="shared" si="9"/>
        <v>2.73</v>
      </c>
      <c r="S29" s="52">
        <f t="shared" si="10"/>
        <v>2</v>
      </c>
      <c r="T29" s="52">
        <f t="shared" si="11"/>
        <v>5.46</v>
      </c>
      <c r="U29" s="60">
        <f t="shared" si="12"/>
        <v>118.690299</v>
      </c>
      <c r="V29" s="58">
        <f t="shared" ref="V29:W29" si="26">C29/100</f>
        <v>1.03</v>
      </c>
      <c r="W29" s="58">
        <f t="shared" si="26"/>
        <v>2.01</v>
      </c>
      <c r="X29" s="58">
        <f t="shared" si="14"/>
        <v>5.46</v>
      </c>
      <c r="Y29" s="61">
        <f t="shared" si="15"/>
        <v>11.303838</v>
      </c>
      <c r="Z29" s="57"/>
      <c r="AA29" s="57"/>
      <c r="AB29" s="57"/>
      <c r="AC29" s="57"/>
      <c r="AD29" s="57"/>
      <c r="AE29" s="57"/>
      <c r="AF29" s="57"/>
      <c r="AG29" s="57"/>
      <c r="AH29" s="57"/>
      <c r="AI29" s="57"/>
      <c r="AJ29" s="57"/>
      <c r="AK29" s="57"/>
      <c r="AL29" s="57"/>
      <c r="AM29" s="57"/>
      <c r="AN29" s="57"/>
    </row>
    <row r="30" ht="27.0" customHeight="1">
      <c r="A30" s="52">
        <v>11.0</v>
      </c>
      <c r="B30" s="62" t="s">
        <v>94</v>
      </c>
      <c r="C30" s="62">
        <v>102.0</v>
      </c>
      <c r="D30" s="62">
        <v>201.0</v>
      </c>
      <c r="E30" s="62">
        <v>274.0</v>
      </c>
      <c r="F30" s="62">
        <f t="shared" si="5"/>
        <v>0</v>
      </c>
      <c r="G30" s="63">
        <f t="shared" si="6"/>
        <v>117.968508</v>
      </c>
      <c r="H30" s="63">
        <f t="shared" si="7"/>
        <v>117.968508</v>
      </c>
      <c r="I30" s="62">
        <v>1.0</v>
      </c>
      <c r="J30" s="66">
        <f t="shared" si="8"/>
        <v>117.968508</v>
      </c>
      <c r="K30" s="57"/>
      <c r="L30" s="58">
        <f t="shared" si="17"/>
        <v>5.1054</v>
      </c>
      <c r="M30" s="52">
        <f t="shared" si="18"/>
        <v>1</v>
      </c>
      <c r="N30" s="52">
        <f t="shared" si="19"/>
        <v>5.1054</v>
      </c>
      <c r="O30" s="57"/>
      <c r="P30" s="57"/>
      <c r="Q30" s="59">
        <v>21.0</v>
      </c>
      <c r="R30" s="58">
        <f t="shared" si="9"/>
        <v>2.74</v>
      </c>
      <c r="S30" s="52">
        <f t="shared" si="10"/>
        <v>1</v>
      </c>
      <c r="T30" s="52">
        <f t="shared" si="11"/>
        <v>2.74</v>
      </c>
      <c r="U30" s="60">
        <f t="shared" si="12"/>
        <v>117.968508</v>
      </c>
      <c r="V30" s="58">
        <f t="shared" ref="V30:W30" si="27">C30/100</f>
        <v>1.02</v>
      </c>
      <c r="W30" s="58">
        <f t="shared" si="27"/>
        <v>2.01</v>
      </c>
      <c r="X30" s="58">
        <f t="shared" si="14"/>
        <v>2.74</v>
      </c>
      <c r="Y30" s="61">
        <f t="shared" si="15"/>
        <v>5.617548</v>
      </c>
      <c r="Z30" s="57"/>
      <c r="AA30" s="57"/>
      <c r="AB30" s="57"/>
      <c r="AC30" s="57"/>
      <c r="AD30" s="57"/>
      <c r="AE30" s="57"/>
      <c r="AF30" s="57"/>
      <c r="AG30" s="57"/>
      <c r="AH30" s="57"/>
      <c r="AI30" s="57"/>
      <c r="AJ30" s="57"/>
      <c r="AK30" s="57"/>
      <c r="AL30" s="57"/>
      <c r="AM30" s="57"/>
      <c r="AN30" s="57"/>
    </row>
    <row r="31" ht="27.0" customHeight="1">
      <c r="A31" s="52">
        <v>12.0</v>
      </c>
      <c r="B31" s="62" t="s">
        <v>94</v>
      </c>
      <c r="C31" s="62">
        <v>96.0</v>
      </c>
      <c r="D31" s="62">
        <v>201.0</v>
      </c>
      <c r="E31" s="62">
        <v>272.0</v>
      </c>
      <c r="F31" s="62">
        <f t="shared" si="5"/>
        <v>0</v>
      </c>
      <c r="G31" s="63">
        <f t="shared" si="6"/>
        <v>110.218752</v>
      </c>
      <c r="H31" s="63">
        <f t="shared" si="7"/>
        <v>110.218752</v>
      </c>
      <c r="I31" s="62">
        <v>1.0</v>
      </c>
      <c r="J31" s="66">
        <f t="shared" si="8"/>
        <v>110.218752</v>
      </c>
      <c r="K31" s="57"/>
      <c r="L31" s="58">
        <f t="shared" si="17"/>
        <v>5.1054</v>
      </c>
      <c r="M31" s="52">
        <f t="shared" si="18"/>
        <v>1</v>
      </c>
      <c r="N31" s="52">
        <f t="shared" si="19"/>
        <v>5.1054</v>
      </c>
      <c r="O31" s="57"/>
      <c r="P31" s="57"/>
      <c r="Q31" s="59">
        <v>21.0</v>
      </c>
      <c r="R31" s="58">
        <f t="shared" si="9"/>
        <v>2.72</v>
      </c>
      <c r="S31" s="52">
        <f t="shared" si="10"/>
        <v>1</v>
      </c>
      <c r="T31" s="52">
        <f t="shared" si="11"/>
        <v>2.72</v>
      </c>
      <c r="U31" s="60">
        <f t="shared" si="12"/>
        <v>110.218752</v>
      </c>
      <c r="V31" s="58">
        <f t="shared" ref="V31:W31" si="28">C31/100</f>
        <v>0.96</v>
      </c>
      <c r="W31" s="58">
        <f t="shared" si="28"/>
        <v>2.01</v>
      </c>
      <c r="X31" s="58">
        <f t="shared" si="14"/>
        <v>2.72</v>
      </c>
      <c r="Y31" s="61">
        <f t="shared" si="15"/>
        <v>5.248512</v>
      </c>
      <c r="Z31" s="57"/>
      <c r="AA31" s="57"/>
      <c r="AB31" s="57"/>
      <c r="AC31" s="57"/>
      <c r="AD31" s="57"/>
      <c r="AE31" s="57"/>
      <c r="AF31" s="57"/>
      <c r="AG31" s="57"/>
      <c r="AH31" s="57"/>
      <c r="AI31" s="57"/>
      <c r="AJ31" s="57"/>
      <c r="AK31" s="57"/>
      <c r="AL31" s="57"/>
      <c r="AM31" s="57"/>
      <c r="AN31" s="57"/>
    </row>
    <row r="32" ht="27.0" customHeight="1">
      <c r="A32" s="52">
        <v>13.0</v>
      </c>
      <c r="B32" s="53" t="s">
        <v>75</v>
      </c>
      <c r="C32" s="54">
        <v>85.0</v>
      </c>
      <c r="D32" s="54">
        <v>201.0</v>
      </c>
      <c r="E32" s="54">
        <v>273.0</v>
      </c>
      <c r="F32" s="54">
        <f t="shared" si="5"/>
        <v>0.8</v>
      </c>
      <c r="G32" s="55">
        <f t="shared" si="6"/>
        <v>121.26933</v>
      </c>
      <c r="H32" s="55">
        <f t="shared" si="7"/>
        <v>97.015464</v>
      </c>
      <c r="I32" s="54">
        <v>1.0</v>
      </c>
      <c r="J32" s="66">
        <f t="shared" si="8"/>
        <v>97.015464</v>
      </c>
      <c r="K32" s="57"/>
      <c r="L32" s="58">
        <f t="shared" si="17"/>
        <v>5.1054</v>
      </c>
      <c r="M32" s="52">
        <f t="shared" si="18"/>
        <v>1</v>
      </c>
      <c r="N32" s="52">
        <f t="shared" si="19"/>
        <v>5.1054</v>
      </c>
      <c r="O32" s="57"/>
      <c r="P32" s="57"/>
      <c r="Q32" s="59">
        <v>26.0</v>
      </c>
      <c r="R32" s="58">
        <f t="shared" si="9"/>
        <v>2.73</v>
      </c>
      <c r="S32" s="52">
        <f t="shared" si="10"/>
        <v>1</v>
      </c>
      <c r="T32" s="52">
        <f t="shared" si="11"/>
        <v>2.73</v>
      </c>
      <c r="U32" s="60">
        <f t="shared" si="12"/>
        <v>121.26933</v>
      </c>
      <c r="V32" s="58">
        <f t="shared" ref="V32:W32" si="29">C32/100</f>
        <v>0.85</v>
      </c>
      <c r="W32" s="58">
        <f t="shared" si="29"/>
        <v>2.01</v>
      </c>
      <c r="X32" s="58">
        <f t="shared" si="14"/>
        <v>2.73</v>
      </c>
      <c r="Y32" s="61">
        <f t="shared" si="15"/>
        <v>4.664205</v>
      </c>
      <c r="Z32" s="57"/>
      <c r="AA32" s="57"/>
      <c r="AB32" s="57"/>
      <c r="AC32" s="57"/>
      <c r="AD32" s="57"/>
      <c r="AE32" s="57"/>
      <c r="AF32" s="57"/>
      <c r="AG32" s="57"/>
      <c r="AH32" s="57"/>
      <c r="AI32" s="57"/>
      <c r="AJ32" s="57"/>
      <c r="AK32" s="57"/>
      <c r="AL32" s="57"/>
      <c r="AM32" s="57"/>
      <c r="AN32" s="57"/>
    </row>
    <row r="33" ht="27.0" customHeight="1">
      <c r="A33" s="52">
        <v>14.0</v>
      </c>
      <c r="B33" s="62" t="s">
        <v>76</v>
      </c>
      <c r="C33" s="62">
        <v>100.0</v>
      </c>
      <c r="D33" s="62">
        <v>201.0</v>
      </c>
      <c r="E33" s="62">
        <v>273.0</v>
      </c>
      <c r="F33" s="62">
        <f t="shared" si="5"/>
        <v>0</v>
      </c>
      <c r="G33" s="63">
        <f t="shared" si="6"/>
        <v>142.6698</v>
      </c>
      <c r="H33" s="63">
        <f t="shared" si="7"/>
        <v>142.6698</v>
      </c>
      <c r="I33" s="62">
        <v>4.0</v>
      </c>
      <c r="J33" s="66">
        <f t="shared" si="8"/>
        <v>570.6792</v>
      </c>
      <c r="K33" s="57"/>
      <c r="L33" s="58">
        <f t="shared" si="17"/>
        <v>5.1054</v>
      </c>
      <c r="M33" s="52">
        <f t="shared" si="18"/>
        <v>4</v>
      </c>
      <c r="N33" s="52">
        <f t="shared" si="19"/>
        <v>20.4216</v>
      </c>
      <c r="O33" s="57"/>
      <c r="P33" s="57"/>
      <c r="Q33" s="59">
        <v>26.0</v>
      </c>
      <c r="R33" s="58">
        <f t="shared" si="9"/>
        <v>2.73</v>
      </c>
      <c r="S33" s="52">
        <f t="shared" si="10"/>
        <v>4</v>
      </c>
      <c r="T33" s="52">
        <f t="shared" si="11"/>
        <v>10.92</v>
      </c>
      <c r="U33" s="60">
        <f t="shared" si="12"/>
        <v>142.6698</v>
      </c>
      <c r="V33" s="58">
        <f t="shared" ref="V33:W33" si="30">C33/100</f>
        <v>1</v>
      </c>
      <c r="W33" s="58">
        <f t="shared" si="30"/>
        <v>2.01</v>
      </c>
      <c r="X33" s="58">
        <f t="shared" si="14"/>
        <v>10.92</v>
      </c>
      <c r="Y33" s="61">
        <f t="shared" si="15"/>
        <v>21.9492</v>
      </c>
      <c r="Z33" s="57"/>
      <c r="AA33" s="57"/>
      <c r="AB33" s="57"/>
      <c r="AC33" s="57"/>
      <c r="AD33" s="57"/>
      <c r="AE33" s="57"/>
      <c r="AF33" s="57"/>
      <c r="AG33" s="57"/>
      <c r="AH33" s="57"/>
      <c r="AI33" s="57"/>
      <c r="AJ33" s="57"/>
      <c r="AK33" s="57"/>
      <c r="AL33" s="57"/>
      <c r="AM33" s="57"/>
      <c r="AN33" s="57"/>
    </row>
    <row r="34" ht="27.0" customHeight="1">
      <c r="A34" s="52">
        <v>15.0</v>
      </c>
      <c r="B34" s="62" t="s">
        <v>76</v>
      </c>
      <c r="C34" s="62">
        <v>102.0</v>
      </c>
      <c r="D34" s="62">
        <v>201.0</v>
      </c>
      <c r="E34" s="62">
        <v>273.0</v>
      </c>
      <c r="F34" s="62">
        <f t="shared" si="5"/>
        <v>0</v>
      </c>
      <c r="G34" s="63">
        <f t="shared" si="6"/>
        <v>145.523196</v>
      </c>
      <c r="H34" s="63">
        <f t="shared" si="7"/>
        <v>145.523196</v>
      </c>
      <c r="I34" s="62">
        <v>5.0</v>
      </c>
      <c r="J34" s="66">
        <f t="shared" si="8"/>
        <v>727.61598</v>
      </c>
      <c r="K34" s="57"/>
      <c r="L34" s="58">
        <f t="shared" si="17"/>
        <v>5.1054</v>
      </c>
      <c r="M34" s="52">
        <f t="shared" si="18"/>
        <v>5</v>
      </c>
      <c r="N34" s="52">
        <f t="shared" si="19"/>
        <v>25.527</v>
      </c>
      <c r="O34" s="57"/>
      <c r="P34" s="57"/>
      <c r="Q34" s="59">
        <v>26.0</v>
      </c>
      <c r="R34" s="58">
        <f t="shared" si="9"/>
        <v>2.73</v>
      </c>
      <c r="S34" s="52">
        <f t="shared" si="10"/>
        <v>5</v>
      </c>
      <c r="T34" s="52">
        <f t="shared" si="11"/>
        <v>13.65</v>
      </c>
      <c r="U34" s="60">
        <f t="shared" si="12"/>
        <v>145.523196</v>
      </c>
      <c r="V34" s="58">
        <f t="shared" ref="V34:W34" si="31">C34/100</f>
        <v>1.02</v>
      </c>
      <c r="W34" s="58">
        <f t="shared" si="31"/>
        <v>2.01</v>
      </c>
      <c r="X34" s="58">
        <f t="shared" si="14"/>
        <v>13.65</v>
      </c>
      <c r="Y34" s="61">
        <f t="shared" si="15"/>
        <v>27.98523</v>
      </c>
      <c r="Z34" s="57"/>
      <c r="AA34" s="57"/>
      <c r="AB34" s="57"/>
      <c r="AC34" s="57"/>
      <c r="AD34" s="57"/>
      <c r="AE34" s="57"/>
      <c r="AF34" s="57"/>
      <c r="AG34" s="57"/>
      <c r="AH34" s="57"/>
      <c r="AI34" s="57"/>
      <c r="AJ34" s="57"/>
      <c r="AK34" s="57"/>
      <c r="AL34" s="57"/>
      <c r="AM34" s="57"/>
      <c r="AN34" s="57"/>
    </row>
    <row r="35" ht="27.0" customHeight="1">
      <c r="A35" s="52">
        <v>16.0</v>
      </c>
      <c r="B35" s="62" t="s">
        <v>76</v>
      </c>
      <c r="C35" s="62">
        <v>100.0</v>
      </c>
      <c r="D35" s="62">
        <v>201.0</v>
      </c>
      <c r="E35" s="62">
        <v>272.0</v>
      </c>
      <c r="F35" s="62">
        <f t="shared" si="5"/>
        <v>0</v>
      </c>
      <c r="G35" s="63">
        <f t="shared" si="6"/>
        <v>142.1472</v>
      </c>
      <c r="H35" s="63">
        <f t="shared" si="7"/>
        <v>142.1472</v>
      </c>
      <c r="I35" s="62">
        <v>3.0</v>
      </c>
      <c r="J35" s="66">
        <f t="shared" si="8"/>
        <v>426.4416</v>
      </c>
      <c r="K35" s="57"/>
      <c r="L35" s="58">
        <f t="shared" si="17"/>
        <v>5.1054</v>
      </c>
      <c r="M35" s="52">
        <f t="shared" si="18"/>
        <v>3</v>
      </c>
      <c r="N35" s="52">
        <f t="shared" si="19"/>
        <v>15.3162</v>
      </c>
      <c r="O35" s="57"/>
      <c r="P35" s="57"/>
      <c r="Q35" s="59">
        <v>26.0</v>
      </c>
      <c r="R35" s="58">
        <f t="shared" si="9"/>
        <v>2.72</v>
      </c>
      <c r="S35" s="52">
        <f t="shared" si="10"/>
        <v>3</v>
      </c>
      <c r="T35" s="52">
        <f t="shared" si="11"/>
        <v>8.16</v>
      </c>
      <c r="U35" s="60">
        <f t="shared" si="12"/>
        <v>142.1472</v>
      </c>
      <c r="V35" s="58">
        <f t="shared" ref="V35:W35" si="32">C35/100</f>
        <v>1</v>
      </c>
      <c r="W35" s="58">
        <f t="shared" si="32"/>
        <v>2.01</v>
      </c>
      <c r="X35" s="58">
        <f t="shared" si="14"/>
        <v>8.16</v>
      </c>
      <c r="Y35" s="61">
        <f t="shared" si="15"/>
        <v>16.4016</v>
      </c>
      <c r="Z35" s="57"/>
      <c r="AA35" s="57"/>
      <c r="AB35" s="57"/>
      <c r="AC35" s="57"/>
      <c r="AD35" s="57"/>
      <c r="AE35" s="57"/>
      <c r="AF35" s="57"/>
      <c r="AG35" s="57"/>
      <c r="AH35" s="57"/>
      <c r="AI35" s="57"/>
      <c r="AJ35" s="57"/>
      <c r="AK35" s="57"/>
      <c r="AL35" s="57"/>
      <c r="AM35" s="57"/>
      <c r="AN35" s="57"/>
    </row>
    <row r="36" ht="27.0" customHeight="1">
      <c r="A36" s="52">
        <v>17.0</v>
      </c>
      <c r="B36" s="62" t="s">
        <v>76</v>
      </c>
      <c r="C36" s="62">
        <v>103.0</v>
      </c>
      <c r="D36" s="62">
        <v>201.0</v>
      </c>
      <c r="E36" s="62">
        <v>272.0</v>
      </c>
      <c r="F36" s="62">
        <f t="shared" si="5"/>
        <v>0</v>
      </c>
      <c r="G36" s="63">
        <f t="shared" si="6"/>
        <v>146.411616</v>
      </c>
      <c r="H36" s="63">
        <f t="shared" si="7"/>
        <v>146.411616</v>
      </c>
      <c r="I36" s="62">
        <v>2.0</v>
      </c>
      <c r="J36" s="66">
        <f t="shared" si="8"/>
        <v>292.823232</v>
      </c>
      <c r="K36" s="57"/>
      <c r="L36" s="58">
        <f t="shared" si="17"/>
        <v>5.1054</v>
      </c>
      <c r="M36" s="52">
        <f t="shared" si="18"/>
        <v>2</v>
      </c>
      <c r="N36" s="52">
        <f t="shared" si="19"/>
        <v>10.2108</v>
      </c>
      <c r="O36" s="57"/>
      <c r="P36" s="57"/>
      <c r="Q36" s="59">
        <v>26.0</v>
      </c>
      <c r="R36" s="58">
        <f t="shared" si="9"/>
        <v>2.72</v>
      </c>
      <c r="S36" s="52">
        <f t="shared" si="10"/>
        <v>2</v>
      </c>
      <c r="T36" s="52">
        <f t="shared" si="11"/>
        <v>5.44</v>
      </c>
      <c r="U36" s="60">
        <f t="shared" si="12"/>
        <v>146.411616</v>
      </c>
      <c r="V36" s="58">
        <f t="shared" ref="V36:W36" si="33">C36/100</f>
        <v>1.03</v>
      </c>
      <c r="W36" s="58">
        <f t="shared" si="33"/>
        <v>2.01</v>
      </c>
      <c r="X36" s="58">
        <f t="shared" si="14"/>
        <v>5.44</v>
      </c>
      <c r="Y36" s="61">
        <f t="shared" si="15"/>
        <v>11.262432</v>
      </c>
      <c r="Z36" s="57"/>
      <c r="AA36" s="57"/>
      <c r="AB36" s="57"/>
      <c r="AC36" s="57"/>
      <c r="AD36" s="57"/>
      <c r="AE36" s="57"/>
      <c r="AF36" s="57"/>
      <c r="AG36" s="57"/>
      <c r="AH36" s="57"/>
      <c r="AI36" s="57"/>
      <c r="AJ36" s="57"/>
      <c r="AK36" s="57"/>
      <c r="AL36" s="57"/>
      <c r="AM36" s="57"/>
      <c r="AN36" s="57"/>
    </row>
    <row r="37" ht="27.0" customHeight="1">
      <c r="A37" s="52">
        <v>18.0</v>
      </c>
      <c r="B37" s="62" t="s">
        <v>76</v>
      </c>
      <c r="C37" s="62">
        <v>103.0</v>
      </c>
      <c r="D37" s="62">
        <v>201.0</v>
      </c>
      <c r="E37" s="62">
        <v>273.0</v>
      </c>
      <c r="F37" s="62">
        <f t="shared" si="5"/>
        <v>0</v>
      </c>
      <c r="G37" s="63">
        <f t="shared" si="6"/>
        <v>146.949894</v>
      </c>
      <c r="H37" s="63">
        <f t="shared" si="7"/>
        <v>146.949894</v>
      </c>
      <c r="I37" s="62">
        <v>1.0</v>
      </c>
      <c r="J37" s="66">
        <f t="shared" si="8"/>
        <v>146.949894</v>
      </c>
      <c r="K37" s="57"/>
      <c r="L37" s="31">
        <f t="shared" si="17"/>
        <v>5.1054</v>
      </c>
      <c r="M37" s="67">
        <f t="shared" si="18"/>
        <v>1</v>
      </c>
      <c r="N37" s="67">
        <f t="shared" si="19"/>
        <v>5.1054</v>
      </c>
      <c r="O37" s="57"/>
      <c r="P37" s="57"/>
      <c r="Q37" s="59">
        <v>26.0</v>
      </c>
      <c r="R37" s="58">
        <f t="shared" si="9"/>
        <v>2.73</v>
      </c>
      <c r="S37" s="52">
        <f t="shared" si="10"/>
        <v>1</v>
      </c>
      <c r="T37" s="52">
        <f t="shared" si="11"/>
        <v>2.73</v>
      </c>
      <c r="U37" s="60">
        <f t="shared" si="12"/>
        <v>146.949894</v>
      </c>
      <c r="V37" s="58">
        <f t="shared" ref="V37:W37" si="34">C37/100</f>
        <v>1.03</v>
      </c>
      <c r="W37" s="58">
        <f t="shared" si="34"/>
        <v>2.01</v>
      </c>
      <c r="X37" s="58">
        <f t="shared" si="14"/>
        <v>2.73</v>
      </c>
      <c r="Y37" s="61">
        <f t="shared" si="15"/>
        <v>5.651919</v>
      </c>
      <c r="Z37" s="57"/>
      <c r="AA37" s="57"/>
      <c r="AB37" s="57"/>
      <c r="AC37" s="57"/>
      <c r="AD37" s="57"/>
      <c r="AE37" s="57"/>
      <c r="AF37" s="57"/>
      <c r="AG37" s="57"/>
      <c r="AH37" s="57"/>
      <c r="AI37" s="57"/>
      <c r="AJ37" s="57"/>
      <c r="AK37" s="57"/>
      <c r="AL37" s="57"/>
      <c r="AM37" s="57"/>
      <c r="AN37" s="57"/>
    </row>
    <row r="38" ht="27.0" customHeight="1">
      <c r="A38" s="52">
        <v>19.0</v>
      </c>
      <c r="B38" s="62" t="s">
        <v>76</v>
      </c>
      <c r="C38" s="62">
        <v>103.0</v>
      </c>
      <c r="D38" s="62">
        <v>201.0</v>
      </c>
      <c r="E38" s="62">
        <v>274.0</v>
      </c>
      <c r="F38" s="62">
        <f t="shared" si="5"/>
        <v>0</v>
      </c>
      <c r="G38" s="63">
        <f t="shared" si="6"/>
        <v>147.488172</v>
      </c>
      <c r="H38" s="63">
        <f t="shared" si="7"/>
        <v>147.488172</v>
      </c>
      <c r="I38" s="62">
        <v>2.0</v>
      </c>
      <c r="J38" s="66">
        <f t="shared" si="8"/>
        <v>294.976344</v>
      </c>
      <c r="K38" s="57"/>
      <c r="L38" s="31"/>
      <c r="M38" s="67">
        <f t="shared" si="18"/>
        <v>2</v>
      </c>
      <c r="N38" s="67"/>
      <c r="O38" s="57"/>
      <c r="P38" s="57"/>
      <c r="Q38" s="59">
        <v>26.0</v>
      </c>
      <c r="R38" s="58">
        <f t="shared" si="9"/>
        <v>2.74</v>
      </c>
      <c r="S38" s="52">
        <f t="shared" si="10"/>
        <v>2</v>
      </c>
      <c r="T38" s="52">
        <f t="shared" si="11"/>
        <v>5.48</v>
      </c>
      <c r="U38" s="60">
        <f t="shared" si="12"/>
        <v>147.488172</v>
      </c>
      <c r="V38" s="58">
        <f t="shared" ref="V38:W38" si="35">C38/100</f>
        <v>1.03</v>
      </c>
      <c r="W38" s="58">
        <f t="shared" si="35"/>
        <v>2.01</v>
      </c>
      <c r="X38" s="58">
        <f t="shared" si="14"/>
        <v>5.48</v>
      </c>
      <c r="Y38" s="61">
        <f t="shared" si="15"/>
        <v>11.345244</v>
      </c>
      <c r="Z38" s="57"/>
      <c r="AA38" s="57"/>
      <c r="AB38" s="57"/>
      <c r="AC38" s="57"/>
      <c r="AD38" s="57"/>
      <c r="AE38" s="57"/>
      <c r="AF38" s="57"/>
      <c r="AG38" s="57"/>
      <c r="AH38" s="57"/>
      <c r="AI38" s="57"/>
      <c r="AJ38" s="57"/>
      <c r="AK38" s="57"/>
      <c r="AL38" s="57"/>
      <c r="AM38" s="57"/>
      <c r="AN38" s="57"/>
    </row>
    <row r="39" ht="27.0" customHeight="1">
      <c r="A39" s="52">
        <v>20.0</v>
      </c>
      <c r="B39" s="62" t="s">
        <v>76</v>
      </c>
      <c r="C39" s="62">
        <v>102.0</v>
      </c>
      <c r="D39" s="62">
        <v>201.0</v>
      </c>
      <c r="E39" s="62">
        <v>272.0</v>
      </c>
      <c r="F39" s="62">
        <f t="shared" si="5"/>
        <v>0</v>
      </c>
      <c r="G39" s="63">
        <f t="shared" si="6"/>
        <v>144.990144</v>
      </c>
      <c r="H39" s="63">
        <f t="shared" si="7"/>
        <v>144.990144</v>
      </c>
      <c r="I39" s="62">
        <v>4.0</v>
      </c>
      <c r="J39" s="66">
        <f t="shared" si="8"/>
        <v>579.960576</v>
      </c>
      <c r="K39" s="57"/>
      <c r="L39" s="31"/>
      <c r="M39" s="67">
        <f t="shared" si="18"/>
        <v>4</v>
      </c>
      <c r="N39" s="67"/>
      <c r="O39" s="57"/>
      <c r="P39" s="57"/>
      <c r="Q39" s="59">
        <v>26.0</v>
      </c>
      <c r="R39" s="58">
        <f t="shared" si="9"/>
        <v>2.72</v>
      </c>
      <c r="S39" s="52">
        <f t="shared" si="10"/>
        <v>4</v>
      </c>
      <c r="T39" s="52">
        <f t="shared" si="11"/>
        <v>10.88</v>
      </c>
      <c r="U39" s="60">
        <f t="shared" si="12"/>
        <v>144.990144</v>
      </c>
      <c r="V39" s="58">
        <f t="shared" ref="V39:W39" si="36">C39/100</f>
        <v>1.02</v>
      </c>
      <c r="W39" s="58">
        <f t="shared" si="36"/>
        <v>2.01</v>
      </c>
      <c r="X39" s="58">
        <f t="shared" si="14"/>
        <v>10.88</v>
      </c>
      <c r="Y39" s="61">
        <f t="shared" si="15"/>
        <v>22.306176</v>
      </c>
      <c r="Z39" s="57"/>
      <c r="AA39" s="57"/>
      <c r="AB39" s="57"/>
      <c r="AC39" s="57"/>
      <c r="AD39" s="57"/>
      <c r="AE39" s="57"/>
      <c r="AF39" s="57"/>
      <c r="AG39" s="57"/>
      <c r="AH39" s="57"/>
      <c r="AI39" s="57"/>
      <c r="AJ39" s="57"/>
      <c r="AK39" s="57"/>
      <c r="AL39" s="57"/>
      <c r="AM39" s="57"/>
      <c r="AN39" s="57"/>
    </row>
    <row r="40" ht="27.0" customHeight="1">
      <c r="A40" s="52">
        <v>21.0</v>
      </c>
      <c r="B40" s="62" t="s">
        <v>76</v>
      </c>
      <c r="C40" s="62">
        <v>102.0</v>
      </c>
      <c r="D40" s="62">
        <v>201.0</v>
      </c>
      <c r="E40" s="62">
        <v>273.0</v>
      </c>
      <c r="F40" s="62">
        <f t="shared" si="5"/>
        <v>0</v>
      </c>
      <c r="G40" s="63">
        <f t="shared" si="6"/>
        <v>145.523196</v>
      </c>
      <c r="H40" s="63">
        <f t="shared" si="7"/>
        <v>145.523196</v>
      </c>
      <c r="I40" s="62">
        <v>1.0</v>
      </c>
      <c r="J40" s="66">
        <f t="shared" si="8"/>
        <v>145.523196</v>
      </c>
      <c r="K40" s="57"/>
      <c r="L40" s="31"/>
      <c r="M40" s="67">
        <f t="shared" si="18"/>
        <v>1</v>
      </c>
      <c r="N40" s="67"/>
      <c r="O40" s="57"/>
      <c r="P40" s="57"/>
      <c r="Q40" s="59">
        <v>26.0</v>
      </c>
      <c r="R40" s="58">
        <f t="shared" si="9"/>
        <v>2.73</v>
      </c>
      <c r="S40" s="52">
        <f t="shared" si="10"/>
        <v>1</v>
      </c>
      <c r="T40" s="52">
        <f t="shared" si="11"/>
        <v>2.73</v>
      </c>
      <c r="U40" s="60">
        <f t="shared" si="12"/>
        <v>145.523196</v>
      </c>
      <c r="V40" s="58">
        <f t="shared" ref="V40:W40" si="37">C40/100</f>
        <v>1.02</v>
      </c>
      <c r="W40" s="58">
        <f t="shared" si="37"/>
        <v>2.01</v>
      </c>
      <c r="X40" s="58">
        <f t="shared" si="14"/>
        <v>2.73</v>
      </c>
      <c r="Y40" s="61">
        <f t="shared" si="15"/>
        <v>5.597046</v>
      </c>
      <c r="Z40" s="57"/>
      <c r="AA40" s="57"/>
      <c r="AB40" s="57"/>
      <c r="AC40" s="57"/>
      <c r="AD40" s="57"/>
      <c r="AE40" s="57"/>
      <c r="AF40" s="57"/>
      <c r="AG40" s="57"/>
      <c r="AH40" s="57"/>
      <c r="AI40" s="57"/>
      <c r="AJ40" s="57"/>
      <c r="AK40" s="57"/>
      <c r="AL40" s="57"/>
      <c r="AM40" s="57"/>
      <c r="AN40" s="57"/>
    </row>
    <row r="41" ht="27.0" customHeight="1">
      <c r="A41" s="52">
        <v>22.0</v>
      </c>
      <c r="B41" s="62" t="s">
        <v>76</v>
      </c>
      <c r="C41" s="62">
        <v>100.0</v>
      </c>
      <c r="D41" s="62">
        <v>201.0</v>
      </c>
      <c r="E41" s="62">
        <v>271.0</v>
      </c>
      <c r="F41" s="62">
        <f t="shared" si="5"/>
        <v>0</v>
      </c>
      <c r="G41" s="63">
        <f t="shared" si="6"/>
        <v>141.6246</v>
      </c>
      <c r="H41" s="63">
        <f t="shared" si="7"/>
        <v>141.6246</v>
      </c>
      <c r="I41" s="62">
        <v>1.0</v>
      </c>
      <c r="J41" s="66">
        <f t="shared" si="8"/>
        <v>141.6246</v>
      </c>
      <c r="K41" s="57"/>
      <c r="L41" s="31"/>
      <c r="M41" s="67"/>
      <c r="N41" s="67"/>
      <c r="O41" s="57"/>
      <c r="P41" s="57"/>
      <c r="Q41" s="59">
        <v>26.0</v>
      </c>
      <c r="R41" s="58">
        <f t="shared" si="9"/>
        <v>2.71</v>
      </c>
      <c r="S41" s="52">
        <f t="shared" si="10"/>
        <v>1</v>
      </c>
      <c r="T41" s="52">
        <f t="shared" si="11"/>
        <v>2.71</v>
      </c>
      <c r="U41" s="60">
        <f t="shared" si="12"/>
        <v>141.6246</v>
      </c>
      <c r="V41" s="58">
        <f t="shared" ref="V41:W41" si="38">C41/100</f>
        <v>1</v>
      </c>
      <c r="W41" s="58">
        <f t="shared" si="38"/>
        <v>2.01</v>
      </c>
      <c r="X41" s="58">
        <f t="shared" si="14"/>
        <v>2.71</v>
      </c>
      <c r="Y41" s="61">
        <f t="shared" si="15"/>
        <v>5.4471</v>
      </c>
      <c r="Z41" s="57"/>
      <c r="AA41" s="57"/>
      <c r="AB41" s="57"/>
      <c r="AC41" s="57"/>
      <c r="AD41" s="57"/>
      <c r="AE41" s="57"/>
      <c r="AF41" s="57"/>
      <c r="AG41" s="57"/>
      <c r="AH41" s="57"/>
      <c r="AI41" s="57"/>
      <c r="AJ41" s="57"/>
      <c r="AK41" s="57"/>
      <c r="AL41" s="57"/>
      <c r="AM41" s="57"/>
      <c r="AN41" s="57"/>
    </row>
    <row r="42" ht="27.0" customHeight="1">
      <c r="A42" s="52">
        <v>23.0</v>
      </c>
      <c r="B42" s="62" t="s">
        <v>76</v>
      </c>
      <c r="C42" s="62">
        <v>101.0</v>
      </c>
      <c r="D42" s="62">
        <v>201.0</v>
      </c>
      <c r="E42" s="62">
        <v>273.0</v>
      </c>
      <c r="F42" s="62">
        <f t="shared" si="5"/>
        <v>0</v>
      </c>
      <c r="G42" s="63">
        <f t="shared" si="6"/>
        <v>144.096498</v>
      </c>
      <c r="H42" s="63">
        <f t="shared" si="7"/>
        <v>144.096498</v>
      </c>
      <c r="I42" s="62">
        <v>2.0</v>
      </c>
      <c r="J42" s="66">
        <f t="shared" si="8"/>
        <v>288.192996</v>
      </c>
      <c r="K42" s="57"/>
      <c r="L42" s="31"/>
      <c r="M42" s="67"/>
      <c r="N42" s="67"/>
      <c r="O42" s="57"/>
      <c r="P42" s="57"/>
      <c r="Q42" s="59">
        <v>26.0</v>
      </c>
      <c r="R42" s="58">
        <f t="shared" si="9"/>
        <v>2.73</v>
      </c>
      <c r="S42" s="52">
        <f t="shared" si="10"/>
        <v>2</v>
      </c>
      <c r="T42" s="52">
        <f t="shared" si="11"/>
        <v>5.46</v>
      </c>
      <c r="U42" s="60">
        <f t="shared" si="12"/>
        <v>144.096498</v>
      </c>
      <c r="V42" s="58">
        <f t="shared" ref="V42:W42" si="39">C42/100</f>
        <v>1.01</v>
      </c>
      <c r="W42" s="58">
        <f t="shared" si="39"/>
        <v>2.01</v>
      </c>
      <c r="X42" s="58">
        <f t="shared" si="14"/>
        <v>5.46</v>
      </c>
      <c r="Y42" s="61">
        <f t="shared" si="15"/>
        <v>11.084346</v>
      </c>
      <c r="Z42" s="57"/>
      <c r="AA42" s="57"/>
      <c r="AB42" s="57"/>
      <c r="AC42" s="57"/>
      <c r="AD42" s="57"/>
      <c r="AE42" s="57"/>
      <c r="AF42" s="57"/>
      <c r="AG42" s="57"/>
      <c r="AH42" s="57"/>
      <c r="AI42" s="57"/>
      <c r="AJ42" s="57"/>
      <c r="AK42" s="57"/>
      <c r="AL42" s="57"/>
      <c r="AM42" s="57"/>
      <c r="AN42" s="57"/>
    </row>
    <row r="43" ht="27.0" customHeight="1">
      <c r="A43" s="52">
        <v>24.0</v>
      </c>
      <c r="B43" s="62" t="s">
        <v>76</v>
      </c>
      <c r="C43" s="62">
        <v>101.0</v>
      </c>
      <c r="D43" s="62">
        <v>201.0</v>
      </c>
      <c r="E43" s="62">
        <v>274.0</v>
      </c>
      <c r="F43" s="62">
        <f t="shared" si="5"/>
        <v>0</v>
      </c>
      <c r="G43" s="63">
        <f t="shared" si="6"/>
        <v>144.624324</v>
      </c>
      <c r="H43" s="63">
        <f t="shared" si="7"/>
        <v>144.624324</v>
      </c>
      <c r="I43" s="62">
        <v>1.0</v>
      </c>
      <c r="J43" s="66">
        <f t="shared" si="8"/>
        <v>144.624324</v>
      </c>
      <c r="K43" s="57"/>
      <c r="L43" s="31"/>
      <c r="M43" s="67"/>
      <c r="N43" s="67"/>
      <c r="O43" s="57"/>
      <c r="P43" s="57"/>
      <c r="Q43" s="59">
        <v>26.0</v>
      </c>
      <c r="R43" s="58">
        <f t="shared" si="9"/>
        <v>2.74</v>
      </c>
      <c r="S43" s="52">
        <f t="shared" si="10"/>
        <v>1</v>
      </c>
      <c r="T43" s="52">
        <f t="shared" si="11"/>
        <v>2.74</v>
      </c>
      <c r="U43" s="60">
        <f t="shared" si="12"/>
        <v>144.624324</v>
      </c>
      <c r="V43" s="58">
        <f t="shared" ref="V43:W43" si="40">C43/100</f>
        <v>1.01</v>
      </c>
      <c r="W43" s="58">
        <f t="shared" si="40"/>
        <v>2.01</v>
      </c>
      <c r="X43" s="58">
        <f t="shared" si="14"/>
        <v>2.74</v>
      </c>
      <c r="Y43" s="61">
        <f t="shared" si="15"/>
        <v>5.562474</v>
      </c>
      <c r="Z43" s="57"/>
      <c r="AA43" s="57"/>
      <c r="AB43" s="57"/>
      <c r="AC43" s="57"/>
      <c r="AD43" s="57"/>
      <c r="AE43" s="57"/>
      <c r="AF43" s="57"/>
      <c r="AG43" s="57"/>
      <c r="AH43" s="57"/>
      <c r="AI43" s="57"/>
      <c r="AJ43" s="57"/>
      <c r="AK43" s="57"/>
      <c r="AL43" s="57"/>
      <c r="AM43" s="57"/>
      <c r="AN43" s="57"/>
    </row>
    <row r="44" ht="27.0" customHeight="1">
      <c r="A44" s="52">
        <v>25.0</v>
      </c>
      <c r="B44" s="62" t="s">
        <v>76</v>
      </c>
      <c r="C44" s="62">
        <v>101.0</v>
      </c>
      <c r="D44" s="62">
        <v>201.0</v>
      </c>
      <c r="E44" s="62">
        <v>165.0</v>
      </c>
      <c r="F44" s="62">
        <f t="shared" si="5"/>
        <v>0</v>
      </c>
      <c r="G44" s="63">
        <f t="shared" si="6"/>
        <v>87.09129</v>
      </c>
      <c r="H44" s="63">
        <f t="shared" si="7"/>
        <v>87.09129</v>
      </c>
      <c r="I44" s="62">
        <v>1.0</v>
      </c>
      <c r="J44" s="66">
        <f t="shared" si="8"/>
        <v>87.09129</v>
      </c>
      <c r="K44" s="57"/>
      <c r="L44" s="31"/>
      <c r="M44" s="67"/>
      <c r="N44" s="67"/>
      <c r="O44" s="57"/>
      <c r="P44" s="57"/>
      <c r="Q44" s="59">
        <v>26.0</v>
      </c>
      <c r="R44" s="58">
        <f t="shared" si="9"/>
        <v>1.65</v>
      </c>
      <c r="S44" s="52">
        <f t="shared" si="10"/>
        <v>1</v>
      </c>
      <c r="T44" s="52">
        <f t="shared" si="11"/>
        <v>1.65</v>
      </c>
      <c r="U44" s="60">
        <f t="shared" si="12"/>
        <v>87.09129</v>
      </c>
      <c r="V44" s="58">
        <f t="shared" ref="V44:W44" si="41">C44/100</f>
        <v>1.01</v>
      </c>
      <c r="W44" s="58">
        <f t="shared" si="41"/>
        <v>2.01</v>
      </c>
      <c r="X44" s="58">
        <f t="shared" si="14"/>
        <v>1.65</v>
      </c>
      <c r="Y44" s="61">
        <f t="shared" si="15"/>
        <v>3.349665</v>
      </c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</row>
    <row r="45" ht="27.0" customHeight="1">
      <c r="A45" s="52">
        <v>26.0</v>
      </c>
      <c r="B45" s="62" t="s">
        <v>76</v>
      </c>
      <c r="C45" s="62">
        <v>95.0</v>
      </c>
      <c r="D45" s="62">
        <v>201.0</v>
      </c>
      <c r="E45" s="62">
        <v>273.0</v>
      </c>
      <c r="F45" s="62">
        <f t="shared" si="5"/>
        <v>0</v>
      </c>
      <c r="G45" s="63">
        <f t="shared" si="6"/>
        <v>135.53631</v>
      </c>
      <c r="H45" s="63">
        <f t="shared" si="7"/>
        <v>135.53631</v>
      </c>
      <c r="I45" s="62">
        <v>1.0</v>
      </c>
      <c r="J45" s="66">
        <f t="shared" si="8"/>
        <v>135.53631</v>
      </c>
      <c r="K45" s="57"/>
      <c r="L45" s="31"/>
      <c r="M45" s="67"/>
      <c r="N45" s="67"/>
      <c r="O45" s="57"/>
      <c r="P45" s="57"/>
      <c r="Q45" s="59">
        <v>26.0</v>
      </c>
      <c r="R45" s="58">
        <f t="shared" si="9"/>
        <v>2.73</v>
      </c>
      <c r="S45" s="52">
        <f t="shared" si="10"/>
        <v>1</v>
      </c>
      <c r="T45" s="52">
        <f t="shared" si="11"/>
        <v>2.73</v>
      </c>
      <c r="U45" s="60">
        <f t="shared" si="12"/>
        <v>135.53631</v>
      </c>
      <c r="V45" s="58">
        <f t="shared" ref="V45:W45" si="42">C45/100</f>
        <v>0.95</v>
      </c>
      <c r="W45" s="58">
        <f t="shared" si="42"/>
        <v>2.01</v>
      </c>
      <c r="X45" s="58">
        <f t="shared" si="14"/>
        <v>2.73</v>
      </c>
      <c r="Y45" s="61">
        <f t="shared" si="15"/>
        <v>5.212935</v>
      </c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</row>
    <row r="46" ht="27.0" customHeight="1">
      <c r="A46" s="52">
        <v>27.0</v>
      </c>
      <c r="B46" s="62" t="s">
        <v>76</v>
      </c>
      <c r="C46" s="62">
        <v>102.0</v>
      </c>
      <c r="D46" s="62">
        <v>201.0</v>
      </c>
      <c r="E46" s="62">
        <v>277.0</v>
      </c>
      <c r="F46" s="62">
        <f t="shared" si="5"/>
        <v>0</v>
      </c>
      <c r="G46" s="63">
        <f t="shared" si="6"/>
        <v>147.655404</v>
      </c>
      <c r="H46" s="63">
        <f t="shared" si="7"/>
        <v>147.655404</v>
      </c>
      <c r="I46" s="62">
        <v>1.0</v>
      </c>
      <c r="J46" s="66">
        <f t="shared" si="8"/>
        <v>147.655404</v>
      </c>
      <c r="K46" s="57"/>
      <c r="L46" s="31"/>
      <c r="M46" s="67"/>
      <c r="N46" s="67"/>
      <c r="O46" s="57"/>
      <c r="P46" s="57"/>
      <c r="Q46" s="59">
        <v>26.0</v>
      </c>
      <c r="R46" s="58">
        <f t="shared" si="9"/>
        <v>2.77</v>
      </c>
      <c r="S46" s="52">
        <f t="shared" si="10"/>
        <v>1</v>
      </c>
      <c r="T46" s="52">
        <f t="shared" si="11"/>
        <v>2.77</v>
      </c>
      <c r="U46" s="60">
        <f t="shared" si="12"/>
        <v>147.655404</v>
      </c>
      <c r="V46" s="58">
        <f t="shared" ref="V46:W46" si="43">C46/100</f>
        <v>1.02</v>
      </c>
      <c r="W46" s="58">
        <f t="shared" si="43"/>
        <v>2.01</v>
      </c>
      <c r="X46" s="58">
        <f t="shared" si="14"/>
        <v>2.77</v>
      </c>
      <c r="Y46" s="61">
        <f t="shared" si="15"/>
        <v>5.679054</v>
      </c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</row>
    <row r="47" ht="27.0" customHeight="1">
      <c r="A47" s="52">
        <v>28.0</v>
      </c>
      <c r="B47" s="62" t="s">
        <v>76</v>
      </c>
      <c r="C47" s="62">
        <v>102.0</v>
      </c>
      <c r="D47" s="62">
        <v>201.0</v>
      </c>
      <c r="E47" s="62">
        <v>274.0</v>
      </c>
      <c r="F47" s="62">
        <f t="shared" si="5"/>
        <v>0</v>
      </c>
      <c r="G47" s="63">
        <f t="shared" si="6"/>
        <v>146.056248</v>
      </c>
      <c r="H47" s="63">
        <f t="shared" si="7"/>
        <v>146.056248</v>
      </c>
      <c r="I47" s="62">
        <v>1.0</v>
      </c>
      <c r="J47" s="68">
        <f t="shared" si="8"/>
        <v>146.056248</v>
      </c>
      <c r="K47" s="1"/>
      <c r="L47" s="69"/>
      <c r="M47" s="70"/>
      <c r="N47" s="70"/>
      <c r="O47" s="1"/>
      <c r="P47" s="1"/>
      <c r="Q47" s="59">
        <v>26.0</v>
      </c>
      <c r="R47" s="58">
        <f t="shared" si="9"/>
        <v>2.74</v>
      </c>
      <c r="S47" s="52">
        <f t="shared" si="10"/>
        <v>1</v>
      </c>
      <c r="T47" s="52">
        <f t="shared" si="11"/>
        <v>2.74</v>
      </c>
      <c r="U47" s="60">
        <f t="shared" si="12"/>
        <v>146.056248</v>
      </c>
      <c r="V47" s="58">
        <f t="shared" ref="V47:W47" si="44">C47/100</f>
        <v>1.02</v>
      </c>
      <c r="W47" s="58">
        <f t="shared" si="44"/>
        <v>2.01</v>
      </c>
      <c r="X47" s="58">
        <f t="shared" si="14"/>
        <v>2.74</v>
      </c>
      <c r="Y47" s="61">
        <f t="shared" si="15"/>
        <v>5.617548</v>
      </c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</row>
    <row r="48" ht="27.0" customHeight="1">
      <c r="A48" s="52">
        <v>29.0</v>
      </c>
      <c r="B48" s="62" t="s">
        <v>76</v>
      </c>
      <c r="C48" s="62">
        <v>101.0</v>
      </c>
      <c r="D48" s="62">
        <v>201.0</v>
      </c>
      <c r="E48" s="62">
        <v>272.0</v>
      </c>
      <c r="F48" s="62">
        <f t="shared" si="5"/>
        <v>0</v>
      </c>
      <c r="G48" s="63">
        <f t="shared" si="6"/>
        <v>143.568672</v>
      </c>
      <c r="H48" s="63">
        <f t="shared" si="7"/>
        <v>143.568672</v>
      </c>
      <c r="I48" s="62">
        <v>1.0</v>
      </c>
      <c r="J48" s="68">
        <f t="shared" si="8"/>
        <v>143.568672</v>
      </c>
      <c r="K48" s="1"/>
      <c r="L48" s="69"/>
      <c r="M48" s="70"/>
      <c r="N48" s="70"/>
      <c r="O48" s="1"/>
      <c r="P48" s="1"/>
      <c r="Q48" s="59">
        <v>26.0</v>
      </c>
      <c r="R48" s="58">
        <f t="shared" si="9"/>
        <v>2.72</v>
      </c>
      <c r="S48" s="52">
        <f t="shared" si="10"/>
        <v>1</v>
      </c>
      <c r="T48" s="52">
        <f t="shared" si="11"/>
        <v>2.72</v>
      </c>
      <c r="U48" s="60">
        <f t="shared" si="12"/>
        <v>143.568672</v>
      </c>
      <c r="V48" s="58">
        <f t="shared" ref="V48:W48" si="45">C48/100</f>
        <v>1.01</v>
      </c>
      <c r="W48" s="58">
        <f t="shared" si="45"/>
        <v>2.01</v>
      </c>
      <c r="X48" s="58">
        <f t="shared" si="14"/>
        <v>2.72</v>
      </c>
      <c r="Y48" s="61">
        <f t="shared" si="15"/>
        <v>5.521872</v>
      </c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</row>
    <row r="49" ht="27.0" customHeight="1">
      <c r="A49" s="52">
        <v>30.0</v>
      </c>
      <c r="B49" s="62" t="s">
        <v>76</v>
      </c>
      <c r="C49" s="62">
        <v>102.0</v>
      </c>
      <c r="D49" s="62">
        <v>201.0</v>
      </c>
      <c r="E49" s="62">
        <v>270.0</v>
      </c>
      <c r="F49" s="62">
        <f t="shared" si="5"/>
        <v>0</v>
      </c>
      <c r="G49" s="63">
        <f t="shared" si="6"/>
        <v>143.92404</v>
      </c>
      <c r="H49" s="63">
        <f t="shared" si="7"/>
        <v>143.92404</v>
      </c>
      <c r="I49" s="62">
        <v>1.0</v>
      </c>
      <c r="J49" s="68">
        <f t="shared" si="8"/>
        <v>143.92404</v>
      </c>
      <c r="K49" s="1"/>
      <c r="L49" s="69"/>
      <c r="M49" s="70"/>
      <c r="N49" s="70"/>
      <c r="O49" s="1"/>
      <c r="P49" s="1"/>
      <c r="Q49" s="59">
        <v>26.0</v>
      </c>
      <c r="R49" s="58">
        <f t="shared" si="9"/>
        <v>2.7</v>
      </c>
      <c r="S49" s="52">
        <f t="shared" si="10"/>
        <v>1</v>
      </c>
      <c r="T49" s="52">
        <f t="shared" si="11"/>
        <v>2.7</v>
      </c>
      <c r="U49" s="60">
        <f t="shared" si="12"/>
        <v>143.92404</v>
      </c>
      <c r="V49" s="58">
        <f t="shared" ref="V49:W49" si="46">C49/100</f>
        <v>1.02</v>
      </c>
      <c r="W49" s="58">
        <f t="shared" si="46"/>
        <v>2.01</v>
      </c>
      <c r="X49" s="58">
        <f t="shared" si="14"/>
        <v>2.7</v>
      </c>
      <c r="Y49" s="61">
        <f t="shared" si="15"/>
        <v>5.53554</v>
      </c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</row>
    <row r="50" ht="27.0" customHeight="1">
      <c r="A50" s="52">
        <v>31.0</v>
      </c>
      <c r="B50" s="62" t="s">
        <v>76</v>
      </c>
      <c r="C50" s="62">
        <v>81.0</v>
      </c>
      <c r="D50" s="62">
        <v>201.0</v>
      </c>
      <c r="E50" s="62">
        <v>232.0</v>
      </c>
      <c r="F50" s="62">
        <f t="shared" si="5"/>
        <v>0</v>
      </c>
      <c r="G50" s="63">
        <f t="shared" si="6"/>
        <v>98.206992</v>
      </c>
      <c r="H50" s="63">
        <f t="shared" si="7"/>
        <v>98.206992</v>
      </c>
      <c r="I50" s="62">
        <v>1.0</v>
      </c>
      <c r="J50" s="68">
        <f t="shared" si="8"/>
        <v>98.206992</v>
      </c>
      <c r="K50" s="1"/>
      <c r="L50" s="69"/>
      <c r="M50" s="70"/>
      <c r="N50" s="70"/>
      <c r="O50" s="1"/>
      <c r="P50" s="1"/>
      <c r="Q50" s="59">
        <v>26.0</v>
      </c>
      <c r="R50" s="58">
        <f t="shared" si="9"/>
        <v>2.32</v>
      </c>
      <c r="S50" s="52">
        <f t="shared" si="10"/>
        <v>1</v>
      </c>
      <c r="T50" s="52">
        <f t="shared" si="11"/>
        <v>2.32</v>
      </c>
      <c r="U50" s="60">
        <f t="shared" si="12"/>
        <v>98.206992</v>
      </c>
      <c r="V50" s="58">
        <f t="shared" ref="V50:W50" si="47">C50/100</f>
        <v>0.81</v>
      </c>
      <c r="W50" s="58">
        <f t="shared" si="47"/>
        <v>2.01</v>
      </c>
      <c r="X50" s="58">
        <f t="shared" si="14"/>
        <v>2.32</v>
      </c>
      <c r="Y50" s="61">
        <f t="shared" si="15"/>
        <v>3.777192</v>
      </c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</row>
    <row r="51" ht="27.0" customHeight="1">
      <c r="A51" s="52">
        <v>32.0</v>
      </c>
      <c r="B51" s="53" t="s">
        <v>65</v>
      </c>
      <c r="C51" s="54">
        <v>93.0</v>
      </c>
      <c r="D51" s="54">
        <v>190.0</v>
      </c>
      <c r="E51" s="54">
        <v>157.0</v>
      </c>
      <c r="F51" s="54">
        <f t="shared" si="5"/>
        <v>0.8</v>
      </c>
      <c r="G51" s="55">
        <f t="shared" si="6"/>
        <v>67.967655</v>
      </c>
      <c r="H51" s="55">
        <f t="shared" si="7"/>
        <v>54.374124</v>
      </c>
      <c r="I51" s="54">
        <v>1.0</v>
      </c>
      <c r="J51" s="68">
        <f t="shared" si="8"/>
        <v>54.374124</v>
      </c>
      <c r="K51" s="1"/>
      <c r="L51" s="69"/>
      <c r="M51" s="70"/>
      <c r="N51" s="70"/>
      <c r="O51" s="1"/>
      <c r="P51" s="1"/>
      <c r="Q51" s="4">
        <v>24.5</v>
      </c>
      <c r="R51" s="58">
        <f t="shared" si="9"/>
        <v>1.57</v>
      </c>
      <c r="S51" s="52">
        <f t="shared" si="10"/>
        <v>1</v>
      </c>
      <c r="T51" s="52">
        <f t="shared" si="11"/>
        <v>1.57</v>
      </c>
      <c r="U51" s="60">
        <f t="shared" si="12"/>
        <v>67.967655</v>
      </c>
      <c r="V51" s="58">
        <f t="shared" ref="V51:W51" si="48">C51/100</f>
        <v>0.93</v>
      </c>
      <c r="W51" s="58">
        <f t="shared" si="48"/>
        <v>1.9</v>
      </c>
      <c r="X51" s="58">
        <f t="shared" si="14"/>
        <v>1.57</v>
      </c>
      <c r="Y51" s="61">
        <f t="shared" si="15"/>
        <v>2.77419</v>
      </c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</row>
    <row r="52" ht="27.0" customHeight="1">
      <c r="A52" s="52">
        <v>33.0</v>
      </c>
      <c r="B52" s="62" t="s">
        <v>59</v>
      </c>
      <c r="C52" s="62">
        <v>97.0</v>
      </c>
      <c r="D52" s="62">
        <v>190.0</v>
      </c>
      <c r="E52" s="62">
        <v>158.0</v>
      </c>
      <c r="F52" s="62">
        <f t="shared" si="5"/>
        <v>0</v>
      </c>
      <c r="G52" s="63">
        <f t="shared" si="6"/>
        <v>71.34253</v>
      </c>
      <c r="H52" s="63">
        <f t="shared" si="7"/>
        <v>71.34253</v>
      </c>
      <c r="I52" s="62">
        <v>1.0</v>
      </c>
      <c r="J52" s="68">
        <f t="shared" si="8"/>
        <v>71.34253</v>
      </c>
      <c r="K52" s="1"/>
      <c r="L52" s="69"/>
      <c r="M52" s="70"/>
      <c r="N52" s="70"/>
      <c r="O52" s="1"/>
      <c r="P52" s="1"/>
      <c r="Q52" s="4">
        <v>24.5</v>
      </c>
      <c r="R52" s="58">
        <f t="shared" si="9"/>
        <v>1.58</v>
      </c>
      <c r="S52" s="52">
        <f t="shared" si="10"/>
        <v>1</v>
      </c>
      <c r="T52" s="52">
        <f t="shared" si="11"/>
        <v>1.58</v>
      </c>
      <c r="U52" s="60">
        <f t="shared" si="12"/>
        <v>71.34253</v>
      </c>
      <c r="V52" s="58">
        <f t="shared" ref="V52:W52" si="49">C52/100</f>
        <v>0.97</v>
      </c>
      <c r="W52" s="58">
        <f t="shared" si="49"/>
        <v>1.9</v>
      </c>
      <c r="X52" s="58">
        <f t="shared" si="14"/>
        <v>1.58</v>
      </c>
      <c r="Y52" s="61">
        <f t="shared" si="15"/>
        <v>2.91194</v>
      </c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</row>
    <row r="53" ht="27.0" customHeight="1">
      <c r="A53" s="52">
        <v>34.0</v>
      </c>
      <c r="B53" s="62" t="s">
        <v>59</v>
      </c>
      <c r="C53" s="62">
        <v>83.0</v>
      </c>
      <c r="D53" s="62">
        <v>190.0</v>
      </c>
      <c r="E53" s="62">
        <v>189.0</v>
      </c>
      <c r="F53" s="62">
        <f t="shared" si="5"/>
        <v>0</v>
      </c>
      <c r="G53" s="63">
        <f t="shared" si="6"/>
        <v>73.022985</v>
      </c>
      <c r="H53" s="63">
        <f t="shared" si="7"/>
        <v>73.022985</v>
      </c>
      <c r="I53" s="62">
        <v>1.0</v>
      </c>
      <c r="J53" s="68">
        <f t="shared" si="8"/>
        <v>73.022985</v>
      </c>
      <c r="K53" s="1"/>
      <c r="L53" s="69"/>
      <c r="M53" s="70"/>
      <c r="N53" s="70"/>
      <c r="O53" s="1"/>
      <c r="P53" s="1"/>
      <c r="Q53" s="4">
        <v>24.5</v>
      </c>
      <c r="R53" s="58">
        <f t="shared" si="9"/>
        <v>1.89</v>
      </c>
      <c r="S53" s="52">
        <f t="shared" si="10"/>
        <v>1</v>
      </c>
      <c r="T53" s="52">
        <f t="shared" si="11"/>
        <v>1.89</v>
      </c>
      <c r="U53" s="60">
        <f t="shared" si="12"/>
        <v>73.022985</v>
      </c>
      <c r="V53" s="58">
        <f t="shared" ref="V53:W53" si="50">C53/100</f>
        <v>0.83</v>
      </c>
      <c r="W53" s="58">
        <f t="shared" si="50"/>
        <v>1.9</v>
      </c>
      <c r="X53" s="58">
        <f t="shared" si="14"/>
        <v>1.89</v>
      </c>
      <c r="Y53" s="61">
        <f t="shared" si="15"/>
        <v>2.98053</v>
      </c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</row>
    <row r="54" ht="27.0" customHeight="1">
      <c r="A54" s="52">
        <v>35.0</v>
      </c>
      <c r="B54" s="62" t="s">
        <v>59</v>
      </c>
      <c r="C54" s="62">
        <v>102.0</v>
      </c>
      <c r="D54" s="62">
        <v>190.0</v>
      </c>
      <c r="E54" s="62">
        <v>180.0</v>
      </c>
      <c r="F54" s="62">
        <f t="shared" si="5"/>
        <v>0</v>
      </c>
      <c r="G54" s="63">
        <f t="shared" si="6"/>
        <v>85.4658</v>
      </c>
      <c r="H54" s="63">
        <f t="shared" si="7"/>
        <v>85.4658</v>
      </c>
      <c r="I54" s="62">
        <v>4.0</v>
      </c>
      <c r="J54" s="68">
        <f t="shared" si="8"/>
        <v>341.8632</v>
      </c>
      <c r="K54" s="1"/>
      <c r="L54" s="69"/>
      <c r="M54" s="70"/>
      <c r="N54" s="70"/>
      <c r="O54" s="1"/>
      <c r="P54" s="1"/>
      <c r="Q54" s="4">
        <v>24.5</v>
      </c>
      <c r="R54" s="58">
        <f t="shared" si="9"/>
        <v>1.8</v>
      </c>
      <c r="S54" s="52">
        <f t="shared" si="10"/>
        <v>4</v>
      </c>
      <c r="T54" s="52">
        <f t="shared" si="11"/>
        <v>7.2</v>
      </c>
      <c r="U54" s="60">
        <f t="shared" si="12"/>
        <v>85.4658</v>
      </c>
      <c r="V54" s="58">
        <f t="shared" ref="V54:W54" si="51">C54/100</f>
        <v>1.02</v>
      </c>
      <c r="W54" s="58">
        <f t="shared" si="51"/>
        <v>1.9</v>
      </c>
      <c r="X54" s="58">
        <f t="shared" si="14"/>
        <v>7.2</v>
      </c>
      <c r="Y54" s="61">
        <f t="shared" si="15"/>
        <v>13.9536</v>
      </c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</row>
    <row r="55" ht="27.0" customHeight="1">
      <c r="A55" s="52">
        <v>36.0</v>
      </c>
      <c r="B55" s="62" t="s">
        <v>59</v>
      </c>
      <c r="C55" s="62">
        <v>102.0</v>
      </c>
      <c r="D55" s="62">
        <v>190.0</v>
      </c>
      <c r="E55" s="62">
        <v>178.0</v>
      </c>
      <c r="F55" s="62">
        <f t="shared" si="5"/>
        <v>0</v>
      </c>
      <c r="G55" s="63">
        <f t="shared" si="6"/>
        <v>84.51618</v>
      </c>
      <c r="H55" s="63">
        <f t="shared" si="7"/>
        <v>84.51618</v>
      </c>
      <c r="I55" s="62">
        <v>4.0</v>
      </c>
      <c r="J55" s="68">
        <f t="shared" si="8"/>
        <v>338.06472</v>
      </c>
      <c r="K55" s="1"/>
      <c r="L55" s="69"/>
      <c r="M55" s="70"/>
      <c r="N55" s="70"/>
      <c r="O55" s="1"/>
      <c r="P55" s="1"/>
      <c r="Q55" s="4">
        <v>24.5</v>
      </c>
      <c r="R55" s="58">
        <f t="shared" si="9"/>
        <v>1.78</v>
      </c>
      <c r="S55" s="52">
        <f t="shared" si="10"/>
        <v>4</v>
      </c>
      <c r="T55" s="52">
        <f t="shared" si="11"/>
        <v>7.12</v>
      </c>
      <c r="U55" s="60">
        <f t="shared" si="12"/>
        <v>84.51618</v>
      </c>
      <c r="V55" s="58">
        <f t="shared" ref="V55:W55" si="52">C55/100</f>
        <v>1.02</v>
      </c>
      <c r="W55" s="58">
        <f t="shared" si="52"/>
        <v>1.9</v>
      </c>
      <c r="X55" s="58">
        <f t="shared" si="14"/>
        <v>7.12</v>
      </c>
      <c r="Y55" s="61">
        <f t="shared" si="15"/>
        <v>13.79856</v>
      </c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</row>
    <row r="56" ht="27.0" customHeight="1">
      <c r="A56" s="52">
        <v>37.0</v>
      </c>
      <c r="B56" s="62" t="s">
        <v>59</v>
      </c>
      <c r="C56" s="62">
        <v>102.0</v>
      </c>
      <c r="D56" s="62">
        <v>190.0</v>
      </c>
      <c r="E56" s="62">
        <v>188.0</v>
      </c>
      <c r="F56" s="62">
        <f t="shared" si="5"/>
        <v>0</v>
      </c>
      <c r="G56" s="63">
        <f t="shared" si="6"/>
        <v>89.26428</v>
      </c>
      <c r="H56" s="63">
        <f t="shared" si="7"/>
        <v>89.26428</v>
      </c>
      <c r="I56" s="62">
        <v>4.0</v>
      </c>
      <c r="J56" s="68">
        <f t="shared" si="8"/>
        <v>357.05712</v>
      </c>
      <c r="K56" s="1"/>
      <c r="L56" s="69"/>
      <c r="M56" s="70"/>
      <c r="N56" s="70"/>
      <c r="O56" s="1"/>
      <c r="P56" s="1"/>
      <c r="Q56" s="4">
        <v>24.5</v>
      </c>
      <c r="R56" s="58">
        <f t="shared" si="9"/>
        <v>1.88</v>
      </c>
      <c r="S56" s="52">
        <f t="shared" si="10"/>
        <v>4</v>
      </c>
      <c r="T56" s="52">
        <f t="shared" si="11"/>
        <v>7.52</v>
      </c>
      <c r="U56" s="60">
        <f t="shared" si="12"/>
        <v>89.26428</v>
      </c>
      <c r="V56" s="58">
        <f t="shared" ref="V56:W56" si="53">C56/100</f>
        <v>1.02</v>
      </c>
      <c r="W56" s="58">
        <f t="shared" si="53"/>
        <v>1.9</v>
      </c>
      <c r="X56" s="58">
        <f t="shared" si="14"/>
        <v>7.52</v>
      </c>
      <c r="Y56" s="61">
        <f t="shared" si="15"/>
        <v>14.57376</v>
      </c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</row>
    <row r="57" ht="27.0" customHeight="1">
      <c r="A57" s="52">
        <v>38.0</v>
      </c>
      <c r="B57" s="62" t="s">
        <v>59</v>
      </c>
      <c r="C57" s="62">
        <v>102.0</v>
      </c>
      <c r="D57" s="62">
        <v>190.0</v>
      </c>
      <c r="E57" s="62">
        <v>156.0</v>
      </c>
      <c r="F57" s="62">
        <f t="shared" si="5"/>
        <v>0</v>
      </c>
      <c r="G57" s="63">
        <f t="shared" si="6"/>
        <v>74.07036</v>
      </c>
      <c r="H57" s="63">
        <f t="shared" si="7"/>
        <v>74.07036</v>
      </c>
      <c r="I57" s="62">
        <v>2.0</v>
      </c>
      <c r="J57" s="68">
        <f t="shared" si="8"/>
        <v>148.14072</v>
      </c>
      <c r="K57" s="1"/>
      <c r="L57" s="69"/>
      <c r="M57" s="70"/>
      <c r="N57" s="70"/>
      <c r="O57" s="1"/>
      <c r="P57" s="1"/>
      <c r="Q57" s="4">
        <v>24.5</v>
      </c>
      <c r="R57" s="58">
        <f t="shared" si="9"/>
        <v>1.56</v>
      </c>
      <c r="S57" s="52">
        <f t="shared" si="10"/>
        <v>2</v>
      </c>
      <c r="T57" s="52">
        <f t="shared" si="11"/>
        <v>3.12</v>
      </c>
      <c r="U57" s="60">
        <f t="shared" si="12"/>
        <v>74.07036</v>
      </c>
      <c r="V57" s="58">
        <f t="shared" ref="V57:W57" si="54">C57/100</f>
        <v>1.02</v>
      </c>
      <c r="W57" s="58">
        <f t="shared" si="54"/>
        <v>1.9</v>
      </c>
      <c r="X57" s="58">
        <f t="shared" si="14"/>
        <v>3.12</v>
      </c>
      <c r="Y57" s="61">
        <f t="shared" si="15"/>
        <v>6.04656</v>
      </c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</row>
    <row r="58" ht="27.0" customHeight="1">
      <c r="A58" s="52">
        <v>39.0</v>
      </c>
      <c r="B58" s="62" t="s">
        <v>59</v>
      </c>
      <c r="C58" s="62">
        <v>102.0</v>
      </c>
      <c r="D58" s="62">
        <v>190.0</v>
      </c>
      <c r="E58" s="62">
        <v>158.0</v>
      </c>
      <c r="F58" s="62">
        <f t="shared" si="5"/>
        <v>0</v>
      </c>
      <c r="G58" s="63">
        <f t="shared" si="6"/>
        <v>75.01998</v>
      </c>
      <c r="H58" s="63">
        <f t="shared" si="7"/>
        <v>75.01998</v>
      </c>
      <c r="I58" s="62">
        <v>1.0</v>
      </c>
      <c r="J58" s="68">
        <f t="shared" si="8"/>
        <v>75.01998</v>
      </c>
      <c r="K58" s="1"/>
      <c r="L58" s="69"/>
      <c r="M58" s="70"/>
      <c r="N58" s="70"/>
      <c r="O58" s="1"/>
      <c r="P58" s="1"/>
      <c r="Q58" s="4">
        <v>24.5</v>
      </c>
      <c r="R58" s="58">
        <f t="shared" si="9"/>
        <v>1.58</v>
      </c>
      <c r="S58" s="52">
        <f t="shared" si="10"/>
        <v>1</v>
      </c>
      <c r="T58" s="52">
        <f t="shared" si="11"/>
        <v>1.58</v>
      </c>
      <c r="U58" s="60">
        <f t="shared" si="12"/>
        <v>75.01998</v>
      </c>
      <c r="V58" s="58">
        <f t="shared" ref="V58:W58" si="55">C58/100</f>
        <v>1.02</v>
      </c>
      <c r="W58" s="58">
        <f t="shared" si="55"/>
        <v>1.9</v>
      </c>
      <c r="X58" s="58">
        <f t="shared" si="14"/>
        <v>1.58</v>
      </c>
      <c r="Y58" s="61">
        <f t="shared" si="15"/>
        <v>3.06204</v>
      </c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</row>
    <row r="59" ht="27.0" customHeight="1">
      <c r="A59" s="52">
        <v>40.0</v>
      </c>
      <c r="B59" s="62" t="s">
        <v>59</v>
      </c>
      <c r="C59" s="62">
        <v>102.0</v>
      </c>
      <c r="D59" s="62">
        <v>190.0</v>
      </c>
      <c r="E59" s="62">
        <v>190.0</v>
      </c>
      <c r="F59" s="62">
        <f t="shared" si="5"/>
        <v>0</v>
      </c>
      <c r="G59" s="63">
        <f t="shared" si="6"/>
        <v>90.2139</v>
      </c>
      <c r="H59" s="63">
        <f t="shared" si="7"/>
        <v>90.2139</v>
      </c>
      <c r="I59" s="62">
        <v>8.0</v>
      </c>
      <c r="J59" s="68">
        <f t="shared" si="8"/>
        <v>721.7112</v>
      </c>
      <c r="K59" s="1"/>
      <c r="L59" s="69"/>
      <c r="M59" s="70"/>
      <c r="N59" s="70"/>
      <c r="O59" s="1"/>
      <c r="P59" s="1"/>
      <c r="Q59" s="4">
        <v>24.5</v>
      </c>
      <c r="R59" s="58">
        <f t="shared" si="9"/>
        <v>1.9</v>
      </c>
      <c r="S59" s="52">
        <f t="shared" si="10"/>
        <v>8</v>
      </c>
      <c r="T59" s="52">
        <f t="shared" si="11"/>
        <v>15.2</v>
      </c>
      <c r="U59" s="60">
        <f t="shared" si="12"/>
        <v>90.2139</v>
      </c>
      <c r="V59" s="58">
        <f t="shared" ref="V59:W59" si="56">C59/100</f>
        <v>1.02</v>
      </c>
      <c r="W59" s="58">
        <f t="shared" si="56"/>
        <v>1.9</v>
      </c>
      <c r="X59" s="58">
        <f t="shared" si="14"/>
        <v>15.2</v>
      </c>
      <c r="Y59" s="61">
        <f t="shared" si="15"/>
        <v>29.4576</v>
      </c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</row>
    <row r="60" ht="27.0" customHeight="1">
      <c r="A60" s="52">
        <v>41.0</v>
      </c>
      <c r="B60" s="62" t="s">
        <v>59</v>
      </c>
      <c r="C60" s="62">
        <v>102.0</v>
      </c>
      <c r="D60" s="62">
        <v>190.0</v>
      </c>
      <c r="E60" s="62">
        <v>174.0</v>
      </c>
      <c r="F60" s="62">
        <f t="shared" si="5"/>
        <v>0</v>
      </c>
      <c r="G60" s="63">
        <f t="shared" si="6"/>
        <v>82.61694</v>
      </c>
      <c r="H60" s="63">
        <f t="shared" si="7"/>
        <v>82.61694</v>
      </c>
      <c r="I60" s="62">
        <v>2.0</v>
      </c>
      <c r="J60" s="68">
        <f t="shared" si="8"/>
        <v>165.23388</v>
      </c>
      <c r="K60" s="1"/>
      <c r="L60" s="69"/>
      <c r="M60" s="70"/>
      <c r="N60" s="70"/>
      <c r="O60" s="1"/>
      <c r="P60" s="1"/>
      <c r="Q60" s="4">
        <v>24.5</v>
      </c>
      <c r="R60" s="58">
        <f t="shared" si="9"/>
        <v>1.74</v>
      </c>
      <c r="S60" s="52">
        <f t="shared" si="10"/>
        <v>2</v>
      </c>
      <c r="T60" s="52">
        <f t="shared" si="11"/>
        <v>3.48</v>
      </c>
      <c r="U60" s="60">
        <f t="shared" si="12"/>
        <v>82.61694</v>
      </c>
      <c r="V60" s="58">
        <f t="shared" ref="V60:W60" si="57">C60/100</f>
        <v>1.02</v>
      </c>
      <c r="W60" s="58">
        <f t="shared" si="57"/>
        <v>1.9</v>
      </c>
      <c r="X60" s="58">
        <f t="shared" si="14"/>
        <v>3.48</v>
      </c>
      <c r="Y60" s="61">
        <f t="shared" si="15"/>
        <v>6.74424</v>
      </c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</row>
    <row r="61" ht="27.0" customHeight="1">
      <c r="A61" s="52">
        <v>42.0</v>
      </c>
      <c r="B61" s="62" t="s">
        <v>59</v>
      </c>
      <c r="C61" s="62">
        <v>102.0</v>
      </c>
      <c r="D61" s="62">
        <v>190.0</v>
      </c>
      <c r="E61" s="62">
        <v>187.0</v>
      </c>
      <c r="F61" s="62">
        <f t="shared" si="5"/>
        <v>0</v>
      </c>
      <c r="G61" s="63">
        <f t="shared" si="6"/>
        <v>88.78947</v>
      </c>
      <c r="H61" s="63">
        <f t="shared" si="7"/>
        <v>88.78947</v>
      </c>
      <c r="I61" s="62">
        <v>1.0</v>
      </c>
      <c r="J61" s="68">
        <f t="shared" si="8"/>
        <v>88.78947</v>
      </c>
      <c r="K61" s="1"/>
      <c r="L61" s="69"/>
      <c r="M61" s="70"/>
      <c r="N61" s="70"/>
      <c r="O61" s="1"/>
      <c r="P61" s="1"/>
      <c r="Q61" s="4">
        <v>24.5</v>
      </c>
      <c r="R61" s="58">
        <f t="shared" si="9"/>
        <v>1.87</v>
      </c>
      <c r="S61" s="52">
        <f t="shared" si="10"/>
        <v>1</v>
      </c>
      <c r="T61" s="52">
        <f t="shared" si="11"/>
        <v>1.87</v>
      </c>
      <c r="U61" s="60">
        <f t="shared" si="12"/>
        <v>88.78947</v>
      </c>
      <c r="V61" s="58">
        <f t="shared" ref="V61:W61" si="58">C61/100</f>
        <v>1.02</v>
      </c>
      <c r="W61" s="58">
        <f t="shared" si="58"/>
        <v>1.9</v>
      </c>
      <c r="X61" s="58">
        <f t="shared" si="14"/>
        <v>1.87</v>
      </c>
      <c r="Y61" s="61">
        <f t="shared" si="15"/>
        <v>3.62406</v>
      </c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</row>
    <row r="62" ht="27.0" customHeight="1">
      <c r="A62" s="52">
        <v>43.0</v>
      </c>
      <c r="B62" s="62" t="s">
        <v>59</v>
      </c>
      <c r="C62" s="62">
        <v>97.0</v>
      </c>
      <c r="D62" s="62">
        <v>190.0</v>
      </c>
      <c r="E62" s="62">
        <v>178.0</v>
      </c>
      <c r="F62" s="62">
        <f t="shared" si="5"/>
        <v>0</v>
      </c>
      <c r="G62" s="63">
        <f t="shared" si="6"/>
        <v>80.37323</v>
      </c>
      <c r="H62" s="63">
        <f t="shared" si="7"/>
        <v>80.37323</v>
      </c>
      <c r="I62" s="62">
        <v>1.0</v>
      </c>
      <c r="J62" s="68">
        <f t="shared" si="8"/>
        <v>80.37323</v>
      </c>
      <c r="K62" s="1"/>
      <c r="L62" s="69"/>
      <c r="M62" s="70"/>
      <c r="N62" s="70"/>
      <c r="O62" s="1"/>
      <c r="P62" s="1"/>
      <c r="Q62" s="4">
        <v>24.5</v>
      </c>
      <c r="R62" s="58">
        <f t="shared" si="9"/>
        <v>1.78</v>
      </c>
      <c r="S62" s="52">
        <f t="shared" si="10"/>
        <v>1</v>
      </c>
      <c r="T62" s="52">
        <f t="shared" si="11"/>
        <v>1.78</v>
      </c>
      <c r="U62" s="60">
        <f t="shared" si="12"/>
        <v>80.37323</v>
      </c>
      <c r="V62" s="58">
        <f t="shared" ref="V62:W62" si="59">C62/100</f>
        <v>0.97</v>
      </c>
      <c r="W62" s="58">
        <f t="shared" si="59"/>
        <v>1.9</v>
      </c>
      <c r="X62" s="58">
        <f t="shared" si="14"/>
        <v>1.78</v>
      </c>
      <c r="Y62" s="61">
        <f t="shared" si="15"/>
        <v>3.28054</v>
      </c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</row>
    <row r="63" ht="27.0" customHeight="1">
      <c r="A63" s="52">
        <v>44.0</v>
      </c>
      <c r="B63" s="62" t="s">
        <v>59</v>
      </c>
      <c r="C63" s="62">
        <v>101.0</v>
      </c>
      <c r="D63" s="62">
        <v>190.0</v>
      </c>
      <c r="E63" s="62">
        <v>158.0</v>
      </c>
      <c r="F63" s="62">
        <f t="shared" si="5"/>
        <v>0</v>
      </c>
      <c r="G63" s="63">
        <f t="shared" si="6"/>
        <v>74.28449</v>
      </c>
      <c r="H63" s="63">
        <f t="shared" si="7"/>
        <v>74.28449</v>
      </c>
      <c r="I63" s="62">
        <v>2.0</v>
      </c>
      <c r="J63" s="68">
        <f t="shared" si="8"/>
        <v>148.56898</v>
      </c>
      <c r="K63" s="1"/>
      <c r="L63" s="69"/>
      <c r="M63" s="70"/>
      <c r="N63" s="70"/>
      <c r="O63" s="1"/>
      <c r="P63" s="1"/>
      <c r="Q63" s="4">
        <v>24.5</v>
      </c>
      <c r="R63" s="58">
        <f t="shared" si="9"/>
        <v>1.58</v>
      </c>
      <c r="S63" s="52">
        <f t="shared" si="10"/>
        <v>2</v>
      </c>
      <c r="T63" s="52">
        <f t="shared" si="11"/>
        <v>3.16</v>
      </c>
      <c r="U63" s="60">
        <f t="shared" si="12"/>
        <v>74.28449</v>
      </c>
      <c r="V63" s="58">
        <f t="shared" ref="V63:W63" si="60">C63/100</f>
        <v>1.01</v>
      </c>
      <c r="W63" s="58">
        <f t="shared" si="60"/>
        <v>1.9</v>
      </c>
      <c r="X63" s="58">
        <f t="shared" si="14"/>
        <v>3.16</v>
      </c>
      <c r="Y63" s="61">
        <f t="shared" si="15"/>
        <v>6.06404</v>
      </c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</row>
    <row r="64" ht="27.0" customHeight="1">
      <c r="A64" s="52">
        <v>45.0</v>
      </c>
      <c r="B64" s="53" t="s">
        <v>64</v>
      </c>
      <c r="C64" s="54">
        <v>72.0</v>
      </c>
      <c r="D64" s="54">
        <v>201.0</v>
      </c>
      <c r="E64" s="54">
        <v>168.0</v>
      </c>
      <c r="F64" s="54">
        <f t="shared" si="5"/>
        <v>0.8</v>
      </c>
      <c r="G64" s="55">
        <f t="shared" si="6"/>
        <v>46.194624</v>
      </c>
      <c r="H64" s="55">
        <f t="shared" si="7"/>
        <v>36.9556992</v>
      </c>
      <c r="I64" s="54">
        <v>1.0</v>
      </c>
      <c r="J64" s="68">
        <f t="shared" si="8"/>
        <v>36.9556992</v>
      </c>
      <c r="K64" s="1"/>
      <c r="L64" s="69"/>
      <c r="M64" s="70"/>
      <c r="N64" s="70"/>
      <c r="O64" s="1"/>
      <c r="P64" s="1"/>
      <c r="Q64" s="4">
        <v>19.0</v>
      </c>
      <c r="R64" s="58">
        <f t="shared" si="9"/>
        <v>1.68</v>
      </c>
      <c r="S64" s="52">
        <f t="shared" si="10"/>
        <v>1</v>
      </c>
      <c r="T64" s="52">
        <f t="shared" si="11"/>
        <v>1.68</v>
      </c>
      <c r="U64" s="60">
        <f t="shared" si="12"/>
        <v>46.194624</v>
      </c>
      <c r="V64" s="58">
        <f t="shared" ref="V64:W64" si="61">C64/100</f>
        <v>0.72</v>
      </c>
      <c r="W64" s="58">
        <f t="shared" si="61"/>
        <v>2.01</v>
      </c>
      <c r="X64" s="58">
        <f t="shared" si="14"/>
        <v>1.68</v>
      </c>
      <c r="Y64" s="61">
        <f t="shared" si="15"/>
        <v>2.431296</v>
      </c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</row>
    <row r="65" ht="27.0" customHeight="1">
      <c r="A65" s="52">
        <v>46.0</v>
      </c>
      <c r="B65" s="62" t="s">
        <v>89</v>
      </c>
      <c r="C65" s="149">
        <v>87.0</v>
      </c>
      <c r="D65" s="149">
        <v>201.0</v>
      </c>
      <c r="E65" s="149">
        <v>273.0</v>
      </c>
      <c r="F65" s="149">
        <f t="shared" si="5"/>
        <v>0.93</v>
      </c>
      <c r="G65" s="150">
        <f t="shared" si="6"/>
        <v>90.705069</v>
      </c>
      <c r="H65" s="150">
        <f t="shared" si="7"/>
        <v>84.35571417</v>
      </c>
      <c r="I65" s="149">
        <v>1.0</v>
      </c>
      <c r="J65" s="68">
        <f t="shared" si="8"/>
        <v>84.35571417</v>
      </c>
      <c r="K65" s="1"/>
      <c r="L65" s="69"/>
      <c r="M65" s="70"/>
      <c r="N65" s="70"/>
      <c r="O65" s="1"/>
      <c r="P65" s="1"/>
      <c r="Q65" s="4">
        <v>19.0</v>
      </c>
      <c r="R65" s="58">
        <f t="shared" si="9"/>
        <v>2.73</v>
      </c>
      <c r="S65" s="52">
        <f t="shared" si="10"/>
        <v>1</v>
      </c>
      <c r="T65" s="52">
        <f t="shared" si="11"/>
        <v>2.73</v>
      </c>
      <c r="U65" s="60">
        <f t="shared" si="12"/>
        <v>90.705069</v>
      </c>
      <c r="V65" s="58">
        <f t="shared" ref="V65:W65" si="62">C65/100</f>
        <v>0.87</v>
      </c>
      <c r="W65" s="58">
        <f t="shared" si="62"/>
        <v>2.01</v>
      </c>
      <c r="X65" s="58">
        <f t="shared" si="14"/>
        <v>2.73</v>
      </c>
      <c r="Y65" s="61">
        <f t="shared" si="15"/>
        <v>4.773951</v>
      </c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</row>
    <row r="66" ht="27.0" customHeight="1">
      <c r="A66" s="52">
        <v>47.0</v>
      </c>
      <c r="B66" s="62" t="s">
        <v>61</v>
      </c>
      <c r="C66" s="62">
        <v>75.0</v>
      </c>
      <c r="D66" s="62">
        <v>201.0</v>
      </c>
      <c r="E66" s="62">
        <v>275.0</v>
      </c>
      <c r="F66" s="62">
        <f t="shared" si="5"/>
        <v>0</v>
      </c>
      <c r="G66" s="63">
        <f t="shared" si="6"/>
        <v>78.766875</v>
      </c>
      <c r="H66" s="63">
        <f t="shared" si="7"/>
        <v>78.766875</v>
      </c>
      <c r="I66" s="62">
        <v>1.0</v>
      </c>
      <c r="J66" s="68">
        <f t="shared" si="8"/>
        <v>78.766875</v>
      </c>
      <c r="K66" s="1"/>
      <c r="L66" s="69"/>
      <c r="M66" s="70"/>
      <c r="N66" s="70"/>
      <c r="O66" s="1"/>
      <c r="P66" s="1"/>
      <c r="Q66" s="4">
        <v>19.0</v>
      </c>
      <c r="R66" s="58">
        <f t="shared" si="9"/>
        <v>2.75</v>
      </c>
      <c r="S66" s="52">
        <f t="shared" si="10"/>
        <v>1</v>
      </c>
      <c r="T66" s="52">
        <f t="shared" si="11"/>
        <v>2.75</v>
      </c>
      <c r="U66" s="60">
        <f t="shared" si="12"/>
        <v>78.766875</v>
      </c>
      <c r="V66" s="58">
        <f t="shared" ref="V66:W66" si="63">C66/100</f>
        <v>0.75</v>
      </c>
      <c r="W66" s="58">
        <f t="shared" si="63"/>
        <v>2.01</v>
      </c>
      <c r="X66" s="58">
        <f t="shared" si="14"/>
        <v>2.75</v>
      </c>
      <c r="Y66" s="61">
        <f t="shared" si="15"/>
        <v>4.145625</v>
      </c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</row>
    <row r="67" ht="27.0" customHeight="1">
      <c r="A67" s="52">
        <v>48.0</v>
      </c>
      <c r="B67" s="62" t="s">
        <v>61</v>
      </c>
      <c r="C67" s="62">
        <v>100.0</v>
      </c>
      <c r="D67" s="62">
        <v>201.0</v>
      </c>
      <c r="E67" s="62">
        <v>270.0</v>
      </c>
      <c r="F67" s="62">
        <f t="shared" si="5"/>
        <v>0</v>
      </c>
      <c r="G67" s="63">
        <f t="shared" si="6"/>
        <v>103.113</v>
      </c>
      <c r="H67" s="63">
        <f t="shared" si="7"/>
        <v>103.113</v>
      </c>
      <c r="I67" s="62">
        <v>1.0</v>
      </c>
      <c r="J67" s="68">
        <f t="shared" si="8"/>
        <v>103.113</v>
      </c>
      <c r="K67" s="1"/>
      <c r="L67" s="69"/>
      <c r="M67" s="70"/>
      <c r="N67" s="70"/>
      <c r="O67" s="1"/>
      <c r="P67" s="1"/>
      <c r="Q67" s="4">
        <v>19.0</v>
      </c>
      <c r="R67" s="58">
        <f t="shared" si="9"/>
        <v>2.7</v>
      </c>
      <c r="S67" s="52">
        <f t="shared" si="10"/>
        <v>1</v>
      </c>
      <c r="T67" s="52">
        <f t="shared" si="11"/>
        <v>2.7</v>
      </c>
      <c r="U67" s="60">
        <f t="shared" si="12"/>
        <v>103.113</v>
      </c>
      <c r="V67" s="58">
        <f t="shared" ref="V67:W67" si="64">C67/100</f>
        <v>1</v>
      </c>
      <c r="W67" s="58">
        <f t="shared" si="64"/>
        <v>2.01</v>
      </c>
      <c r="X67" s="58">
        <f t="shared" si="14"/>
        <v>2.7</v>
      </c>
      <c r="Y67" s="61">
        <f t="shared" si="15"/>
        <v>5.427</v>
      </c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</row>
    <row r="68" ht="27.0" customHeight="1">
      <c r="A68" s="52">
        <v>49.0</v>
      </c>
      <c r="B68" s="62" t="s">
        <v>61</v>
      </c>
      <c r="C68" s="62">
        <v>101.0</v>
      </c>
      <c r="D68" s="62">
        <v>201.0</v>
      </c>
      <c r="E68" s="62">
        <v>273.0</v>
      </c>
      <c r="F68" s="62">
        <f t="shared" si="5"/>
        <v>0</v>
      </c>
      <c r="G68" s="63">
        <f t="shared" si="6"/>
        <v>105.301287</v>
      </c>
      <c r="H68" s="63">
        <f t="shared" si="7"/>
        <v>105.301287</v>
      </c>
      <c r="I68" s="62">
        <v>6.0</v>
      </c>
      <c r="J68" s="68">
        <f t="shared" si="8"/>
        <v>631.807722</v>
      </c>
      <c r="K68" s="1"/>
      <c r="L68" s="69"/>
      <c r="M68" s="70"/>
      <c r="N68" s="70"/>
      <c r="O68" s="1"/>
      <c r="P68" s="1"/>
      <c r="Q68" s="4">
        <v>19.0</v>
      </c>
      <c r="R68" s="58">
        <f t="shared" si="9"/>
        <v>2.73</v>
      </c>
      <c r="S68" s="52">
        <f t="shared" si="10"/>
        <v>6</v>
      </c>
      <c r="T68" s="52">
        <f t="shared" si="11"/>
        <v>16.38</v>
      </c>
      <c r="U68" s="60">
        <f t="shared" si="12"/>
        <v>105.301287</v>
      </c>
      <c r="V68" s="58">
        <f t="shared" ref="V68:W68" si="65">C68/100</f>
        <v>1.01</v>
      </c>
      <c r="W68" s="58">
        <f t="shared" si="65"/>
        <v>2.01</v>
      </c>
      <c r="X68" s="58">
        <f t="shared" si="14"/>
        <v>16.38</v>
      </c>
      <c r="Y68" s="61">
        <f t="shared" si="15"/>
        <v>33.253038</v>
      </c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</row>
    <row r="69" ht="27.0" customHeight="1">
      <c r="A69" s="52">
        <v>50.0</v>
      </c>
      <c r="B69" s="62" t="s">
        <v>61</v>
      </c>
      <c r="C69" s="62">
        <v>103.0</v>
      </c>
      <c r="D69" s="62">
        <v>201.0</v>
      </c>
      <c r="E69" s="62">
        <v>272.0</v>
      </c>
      <c r="F69" s="62">
        <f t="shared" si="5"/>
        <v>0</v>
      </c>
      <c r="G69" s="63">
        <f t="shared" si="6"/>
        <v>106.993104</v>
      </c>
      <c r="H69" s="63">
        <f t="shared" si="7"/>
        <v>106.993104</v>
      </c>
      <c r="I69" s="62">
        <v>1.0</v>
      </c>
      <c r="J69" s="68">
        <f t="shared" si="8"/>
        <v>106.993104</v>
      </c>
      <c r="K69" s="1"/>
      <c r="L69" s="69"/>
      <c r="M69" s="70"/>
      <c r="N69" s="70"/>
      <c r="O69" s="1"/>
      <c r="P69" s="1"/>
      <c r="Q69" s="4">
        <v>19.0</v>
      </c>
      <c r="R69" s="58">
        <f t="shared" si="9"/>
        <v>2.72</v>
      </c>
      <c r="S69" s="52">
        <f t="shared" si="10"/>
        <v>1</v>
      </c>
      <c r="T69" s="52">
        <f t="shared" si="11"/>
        <v>2.72</v>
      </c>
      <c r="U69" s="60">
        <f t="shared" si="12"/>
        <v>106.993104</v>
      </c>
      <c r="V69" s="58">
        <f t="shared" ref="V69:W69" si="66">C69/100</f>
        <v>1.03</v>
      </c>
      <c r="W69" s="58">
        <f t="shared" si="66"/>
        <v>2.01</v>
      </c>
      <c r="X69" s="58">
        <f t="shared" si="14"/>
        <v>2.72</v>
      </c>
      <c r="Y69" s="61">
        <f t="shared" si="15"/>
        <v>5.631216</v>
      </c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</row>
    <row r="70" ht="27.0" customHeight="1">
      <c r="A70" s="52">
        <v>51.0</v>
      </c>
      <c r="B70" s="62" t="s">
        <v>61</v>
      </c>
      <c r="C70" s="62">
        <v>102.0</v>
      </c>
      <c r="D70" s="62">
        <v>201.0</v>
      </c>
      <c r="E70" s="62">
        <v>272.0</v>
      </c>
      <c r="F70" s="62">
        <f t="shared" si="5"/>
        <v>0</v>
      </c>
      <c r="G70" s="63">
        <f t="shared" si="6"/>
        <v>105.954336</v>
      </c>
      <c r="H70" s="63">
        <f t="shared" si="7"/>
        <v>105.954336</v>
      </c>
      <c r="I70" s="62">
        <v>14.0</v>
      </c>
      <c r="J70" s="68">
        <f t="shared" si="8"/>
        <v>1483.360704</v>
      </c>
      <c r="K70" s="1"/>
      <c r="L70" s="69"/>
      <c r="M70" s="70"/>
      <c r="N70" s="70"/>
      <c r="O70" s="1"/>
      <c r="P70" s="1"/>
      <c r="Q70" s="4">
        <v>19.0</v>
      </c>
      <c r="R70" s="58">
        <f t="shared" si="9"/>
        <v>2.72</v>
      </c>
      <c r="S70" s="52">
        <f t="shared" si="10"/>
        <v>14</v>
      </c>
      <c r="T70" s="52">
        <f t="shared" si="11"/>
        <v>38.08</v>
      </c>
      <c r="U70" s="60">
        <f t="shared" si="12"/>
        <v>105.954336</v>
      </c>
      <c r="V70" s="58">
        <f t="shared" ref="V70:W70" si="67">C70/100</f>
        <v>1.02</v>
      </c>
      <c r="W70" s="58">
        <f t="shared" si="67"/>
        <v>2.01</v>
      </c>
      <c r="X70" s="58">
        <f t="shared" si="14"/>
        <v>38.08</v>
      </c>
      <c r="Y70" s="61">
        <f t="shared" si="15"/>
        <v>78.071616</v>
      </c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</row>
    <row r="71" ht="27.0" customHeight="1">
      <c r="A71" s="52">
        <v>52.0</v>
      </c>
      <c r="B71" s="62" t="s">
        <v>61</v>
      </c>
      <c r="C71" s="62">
        <v>101.0</v>
      </c>
      <c r="D71" s="62">
        <v>201.0</v>
      </c>
      <c r="E71" s="62">
        <v>272.0</v>
      </c>
      <c r="F71" s="62">
        <f t="shared" si="5"/>
        <v>0</v>
      </c>
      <c r="G71" s="63">
        <f t="shared" si="6"/>
        <v>104.915568</v>
      </c>
      <c r="H71" s="63">
        <f t="shared" si="7"/>
        <v>104.915568</v>
      </c>
      <c r="I71" s="62">
        <v>3.0</v>
      </c>
      <c r="J71" s="68">
        <f t="shared" si="8"/>
        <v>314.746704</v>
      </c>
      <c r="K71" s="1"/>
      <c r="L71" s="69"/>
      <c r="M71" s="70"/>
      <c r="N71" s="70"/>
      <c r="O71" s="1"/>
      <c r="P71" s="1"/>
      <c r="Q71" s="4">
        <v>19.0</v>
      </c>
      <c r="R71" s="58">
        <f t="shared" si="9"/>
        <v>2.72</v>
      </c>
      <c r="S71" s="52">
        <f t="shared" si="10"/>
        <v>3</v>
      </c>
      <c r="T71" s="52">
        <f t="shared" si="11"/>
        <v>8.16</v>
      </c>
      <c r="U71" s="60">
        <f t="shared" si="12"/>
        <v>104.915568</v>
      </c>
      <c r="V71" s="58">
        <f t="shared" ref="V71:W71" si="68">C71/100</f>
        <v>1.01</v>
      </c>
      <c r="W71" s="58">
        <f t="shared" si="68"/>
        <v>2.01</v>
      </c>
      <c r="X71" s="58">
        <f t="shared" si="14"/>
        <v>8.16</v>
      </c>
      <c r="Y71" s="61">
        <f t="shared" si="15"/>
        <v>16.565616</v>
      </c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</row>
    <row r="72" ht="27.0" customHeight="1">
      <c r="A72" s="52">
        <v>53.0</v>
      </c>
      <c r="B72" s="62" t="s">
        <v>61</v>
      </c>
      <c r="C72" s="62">
        <v>103.0</v>
      </c>
      <c r="D72" s="62">
        <v>201.0</v>
      </c>
      <c r="E72" s="62">
        <v>273.0</v>
      </c>
      <c r="F72" s="62">
        <f t="shared" si="5"/>
        <v>0</v>
      </c>
      <c r="G72" s="63">
        <f t="shared" si="6"/>
        <v>107.386461</v>
      </c>
      <c r="H72" s="63">
        <f t="shared" si="7"/>
        <v>107.386461</v>
      </c>
      <c r="I72" s="62">
        <v>3.0</v>
      </c>
      <c r="J72" s="68">
        <f t="shared" si="8"/>
        <v>322.159383</v>
      </c>
      <c r="K72" s="1"/>
      <c r="L72" s="69"/>
      <c r="M72" s="70"/>
      <c r="N72" s="70"/>
      <c r="O72" s="1"/>
      <c r="P72" s="1"/>
      <c r="Q72" s="4">
        <v>19.0</v>
      </c>
      <c r="R72" s="58">
        <f t="shared" si="9"/>
        <v>2.73</v>
      </c>
      <c r="S72" s="52">
        <f t="shared" si="10"/>
        <v>3</v>
      </c>
      <c r="T72" s="52">
        <f t="shared" si="11"/>
        <v>8.19</v>
      </c>
      <c r="U72" s="60">
        <f t="shared" si="12"/>
        <v>107.386461</v>
      </c>
      <c r="V72" s="58">
        <f t="shared" ref="V72:W72" si="69">C72/100</f>
        <v>1.03</v>
      </c>
      <c r="W72" s="58">
        <f t="shared" si="69"/>
        <v>2.01</v>
      </c>
      <c r="X72" s="58">
        <f t="shared" si="14"/>
        <v>8.19</v>
      </c>
      <c r="Y72" s="61">
        <f t="shared" si="15"/>
        <v>16.955757</v>
      </c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</row>
    <row r="73" ht="27.0" customHeight="1">
      <c r="A73" s="52">
        <v>54.0</v>
      </c>
      <c r="B73" s="62" t="s">
        <v>61</v>
      </c>
      <c r="C73" s="62">
        <v>103.0</v>
      </c>
      <c r="D73" s="62">
        <v>201.0</v>
      </c>
      <c r="E73" s="62">
        <v>271.0</v>
      </c>
      <c r="F73" s="62">
        <f t="shared" si="5"/>
        <v>0</v>
      </c>
      <c r="G73" s="63">
        <f t="shared" si="6"/>
        <v>106.599747</v>
      </c>
      <c r="H73" s="63">
        <f t="shared" si="7"/>
        <v>106.599747</v>
      </c>
      <c r="I73" s="62">
        <v>1.0</v>
      </c>
      <c r="J73" s="68">
        <f t="shared" si="8"/>
        <v>106.599747</v>
      </c>
      <c r="K73" s="1"/>
      <c r="L73" s="69"/>
      <c r="M73" s="70"/>
      <c r="N73" s="70"/>
      <c r="O73" s="1"/>
      <c r="P73" s="1"/>
      <c r="Q73" s="4">
        <v>19.0</v>
      </c>
      <c r="R73" s="58">
        <f t="shared" si="9"/>
        <v>2.71</v>
      </c>
      <c r="S73" s="52">
        <f t="shared" si="10"/>
        <v>1</v>
      </c>
      <c r="T73" s="52">
        <f t="shared" si="11"/>
        <v>2.71</v>
      </c>
      <c r="U73" s="60">
        <f t="shared" si="12"/>
        <v>106.599747</v>
      </c>
      <c r="V73" s="58">
        <f t="shared" ref="V73:W73" si="70">C73/100</f>
        <v>1.03</v>
      </c>
      <c r="W73" s="58">
        <f t="shared" si="70"/>
        <v>2.01</v>
      </c>
      <c r="X73" s="58">
        <f t="shared" si="14"/>
        <v>2.71</v>
      </c>
      <c r="Y73" s="61">
        <f t="shared" si="15"/>
        <v>5.610513</v>
      </c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</row>
    <row r="74" ht="27.0" customHeight="1">
      <c r="A74" s="52">
        <v>55.0</v>
      </c>
      <c r="B74" s="62" t="s">
        <v>61</v>
      </c>
      <c r="C74" s="62">
        <v>101.0</v>
      </c>
      <c r="D74" s="62">
        <v>201.0</v>
      </c>
      <c r="E74" s="62">
        <v>270.0</v>
      </c>
      <c r="F74" s="62">
        <f t="shared" si="5"/>
        <v>0</v>
      </c>
      <c r="G74" s="63">
        <f t="shared" si="6"/>
        <v>104.14413</v>
      </c>
      <c r="H74" s="63">
        <f t="shared" si="7"/>
        <v>104.14413</v>
      </c>
      <c r="I74" s="62">
        <v>1.0</v>
      </c>
      <c r="J74" s="68">
        <f t="shared" si="8"/>
        <v>104.14413</v>
      </c>
      <c r="K74" s="1"/>
      <c r="L74" s="69"/>
      <c r="M74" s="70"/>
      <c r="N74" s="70"/>
      <c r="O74" s="1"/>
      <c r="P74" s="1"/>
      <c r="Q74" s="4">
        <v>19.0</v>
      </c>
      <c r="R74" s="58">
        <f t="shared" si="9"/>
        <v>2.7</v>
      </c>
      <c r="S74" s="52">
        <f t="shared" si="10"/>
        <v>1</v>
      </c>
      <c r="T74" s="52">
        <f t="shared" si="11"/>
        <v>2.7</v>
      </c>
      <c r="U74" s="60">
        <f t="shared" si="12"/>
        <v>104.14413</v>
      </c>
      <c r="V74" s="58">
        <f t="shared" ref="V74:W74" si="71">C74/100</f>
        <v>1.01</v>
      </c>
      <c r="W74" s="58">
        <f t="shared" si="71"/>
        <v>2.01</v>
      </c>
      <c r="X74" s="58">
        <f t="shared" si="14"/>
        <v>2.7</v>
      </c>
      <c r="Y74" s="61">
        <f t="shared" si="15"/>
        <v>5.48127</v>
      </c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</row>
    <row r="75" ht="27.0" customHeight="1">
      <c r="A75" s="52">
        <v>56.0</v>
      </c>
      <c r="B75" s="62" t="s">
        <v>61</v>
      </c>
      <c r="C75" s="62">
        <v>102.0</v>
      </c>
      <c r="D75" s="62">
        <v>201.0</v>
      </c>
      <c r="E75" s="62">
        <v>273.0</v>
      </c>
      <c r="F75" s="62">
        <f t="shared" si="5"/>
        <v>0</v>
      </c>
      <c r="G75" s="63">
        <f t="shared" si="6"/>
        <v>106.343874</v>
      </c>
      <c r="H75" s="63">
        <f t="shared" si="7"/>
        <v>106.343874</v>
      </c>
      <c r="I75" s="62">
        <v>4.0</v>
      </c>
      <c r="J75" s="68">
        <f t="shared" si="8"/>
        <v>425.375496</v>
      </c>
      <c r="K75" s="1"/>
      <c r="L75" s="69"/>
      <c r="M75" s="70"/>
      <c r="N75" s="70"/>
      <c r="O75" s="1"/>
      <c r="P75" s="1"/>
      <c r="Q75" s="4">
        <v>19.0</v>
      </c>
      <c r="R75" s="58">
        <f t="shared" si="9"/>
        <v>2.73</v>
      </c>
      <c r="S75" s="52">
        <f t="shared" si="10"/>
        <v>4</v>
      </c>
      <c r="T75" s="52">
        <f t="shared" si="11"/>
        <v>10.92</v>
      </c>
      <c r="U75" s="60">
        <f t="shared" si="12"/>
        <v>106.343874</v>
      </c>
      <c r="V75" s="58">
        <f t="shared" ref="V75:W75" si="72">C75/100</f>
        <v>1.02</v>
      </c>
      <c r="W75" s="58">
        <f t="shared" si="72"/>
        <v>2.01</v>
      </c>
      <c r="X75" s="58">
        <f t="shared" si="14"/>
        <v>10.92</v>
      </c>
      <c r="Y75" s="61">
        <f t="shared" si="15"/>
        <v>22.388184</v>
      </c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</row>
    <row r="76" ht="27.0" customHeight="1">
      <c r="A76" s="52">
        <v>57.0</v>
      </c>
      <c r="B76" s="62" t="s">
        <v>61</v>
      </c>
      <c r="C76" s="62">
        <v>102.0</v>
      </c>
      <c r="D76" s="62">
        <v>201.0</v>
      </c>
      <c r="E76" s="62">
        <v>271.0</v>
      </c>
      <c r="F76" s="62">
        <f t="shared" si="5"/>
        <v>0</v>
      </c>
      <c r="G76" s="63">
        <f t="shared" si="6"/>
        <v>105.564798</v>
      </c>
      <c r="H76" s="63">
        <f t="shared" si="7"/>
        <v>105.564798</v>
      </c>
      <c r="I76" s="62">
        <v>5.0</v>
      </c>
      <c r="J76" s="68">
        <f t="shared" si="8"/>
        <v>527.82399</v>
      </c>
      <c r="K76" s="1"/>
      <c r="L76" s="69"/>
      <c r="M76" s="70"/>
      <c r="N76" s="70"/>
      <c r="O76" s="1"/>
      <c r="P76" s="1"/>
      <c r="Q76" s="4">
        <v>19.0</v>
      </c>
      <c r="R76" s="58">
        <f t="shared" si="9"/>
        <v>2.71</v>
      </c>
      <c r="S76" s="52">
        <f t="shared" si="10"/>
        <v>5</v>
      </c>
      <c r="T76" s="52">
        <f t="shared" si="11"/>
        <v>13.55</v>
      </c>
      <c r="U76" s="60">
        <f t="shared" si="12"/>
        <v>105.564798</v>
      </c>
      <c r="V76" s="58">
        <f t="shared" ref="V76:W76" si="73">C76/100</f>
        <v>1.02</v>
      </c>
      <c r="W76" s="58">
        <f t="shared" si="73"/>
        <v>2.01</v>
      </c>
      <c r="X76" s="58">
        <f t="shared" si="14"/>
        <v>13.55</v>
      </c>
      <c r="Y76" s="61">
        <f t="shared" si="15"/>
        <v>27.78021</v>
      </c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</row>
    <row r="77" ht="27.0" customHeight="1">
      <c r="A77" s="52">
        <v>58.0</v>
      </c>
      <c r="B77" s="62" t="s">
        <v>61</v>
      </c>
      <c r="C77" s="62">
        <v>101.0</v>
      </c>
      <c r="D77" s="62">
        <v>201.0</v>
      </c>
      <c r="E77" s="62">
        <v>271.0</v>
      </c>
      <c r="F77" s="62">
        <f t="shared" si="5"/>
        <v>0</v>
      </c>
      <c r="G77" s="63">
        <f t="shared" si="6"/>
        <v>104.529849</v>
      </c>
      <c r="H77" s="63">
        <f t="shared" si="7"/>
        <v>104.529849</v>
      </c>
      <c r="I77" s="62">
        <v>3.0</v>
      </c>
      <c r="J77" s="68">
        <f t="shared" si="8"/>
        <v>313.589547</v>
      </c>
      <c r="K77" s="1"/>
      <c r="L77" s="69"/>
      <c r="M77" s="70"/>
      <c r="N77" s="70"/>
      <c r="O77" s="1"/>
      <c r="P77" s="1"/>
      <c r="Q77" s="4">
        <v>19.0</v>
      </c>
      <c r="R77" s="58">
        <f t="shared" si="9"/>
        <v>2.71</v>
      </c>
      <c r="S77" s="52">
        <f t="shared" si="10"/>
        <v>3</v>
      </c>
      <c r="T77" s="52">
        <f t="shared" si="11"/>
        <v>8.13</v>
      </c>
      <c r="U77" s="60">
        <f t="shared" si="12"/>
        <v>104.529849</v>
      </c>
      <c r="V77" s="58">
        <f t="shared" ref="V77:W77" si="74">C77/100</f>
        <v>1.01</v>
      </c>
      <c r="W77" s="58">
        <f t="shared" si="74"/>
        <v>2.01</v>
      </c>
      <c r="X77" s="58">
        <f t="shared" si="14"/>
        <v>8.13</v>
      </c>
      <c r="Y77" s="61">
        <f t="shared" si="15"/>
        <v>16.504713</v>
      </c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</row>
    <row r="78" ht="27.0" customHeight="1">
      <c r="A78" s="52">
        <v>59.0</v>
      </c>
      <c r="B78" s="62" t="s">
        <v>61</v>
      </c>
      <c r="C78" s="62">
        <v>102.0</v>
      </c>
      <c r="D78" s="62">
        <v>201.0</v>
      </c>
      <c r="E78" s="62">
        <v>273.0</v>
      </c>
      <c r="F78" s="62">
        <f t="shared" si="5"/>
        <v>0</v>
      </c>
      <c r="G78" s="63">
        <f t="shared" si="6"/>
        <v>106.343874</v>
      </c>
      <c r="H78" s="63">
        <f t="shared" si="7"/>
        <v>106.343874</v>
      </c>
      <c r="I78" s="62">
        <v>2.0</v>
      </c>
      <c r="J78" s="68">
        <f t="shared" si="8"/>
        <v>212.687748</v>
      </c>
      <c r="K78" s="1"/>
      <c r="L78" s="69"/>
      <c r="M78" s="70"/>
      <c r="N78" s="70"/>
      <c r="O78" s="1"/>
      <c r="P78" s="1"/>
      <c r="Q78" s="4">
        <v>19.0</v>
      </c>
      <c r="R78" s="58">
        <f t="shared" si="9"/>
        <v>2.73</v>
      </c>
      <c r="S78" s="52">
        <f t="shared" si="10"/>
        <v>2</v>
      </c>
      <c r="T78" s="52">
        <f t="shared" si="11"/>
        <v>5.46</v>
      </c>
      <c r="U78" s="60">
        <f t="shared" si="12"/>
        <v>106.343874</v>
      </c>
      <c r="V78" s="58">
        <f t="shared" ref="V78:W78" si="75">C78/100</f>
        <v>1.02</v>
      </c>
      <c r="W78" s="58">
        <f t="shared" si="75"/>
        <v>2.01</v>
      </c>
      <c r="X78" s="58">
        <f t="shared" si="14"/>
        <v>5.46</v>
      </c>
      <c r="Y78" s="61">
        <f t="shared" si="15"/>
        <v>11.194092</v>
      </c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</row>
    <row r="79" ht="27.0" customHeight="1">
      <c r="A79" s="52">
        <v>60.0</v>
      </c>
      <c r="B79" s="62" t="s">
        <v>61</v>
      </c>
      <c r="C79" s="62">
        <v>99.0</v>
      </c>
      <c r="D79" s="62">
        <v>201.0</v>
      </c>
      <c r="E79" s="62">
        <v>273.0</v>
      </c>
      <c r="F79" s="62">
        <f t="shared" si="5"/>
        <v>0</v>
      </c>
      <c r="G79" s="63">
        <f t="shared" si="6"/>
        <v>103.216113</v>
      </c>
      <c r="H79" s="63">
        <f t="shared" si="7"/>
        <v>103.216113</v>
      </c>
      <c r="I79" s="62">
        <v>1.0</v>
      </c>
      <c r="J79" s="68">
        <f t="shared" si="8"/>
        <v>103.216113</v>
      </c>
      <c r="K79" s="1"/>
      <c r="L79" s="69"/>
      <c r="M79" s="70"/>
      <c r="N79" s="70"/>
      <c r="O79" s="1"/>
      <c r="P79" s="1"/>
      <c r="Q79" s="4">
        <v>19.0</v>
      </c>
      <c r="R79" s="58">
        <f t="shared" si="9"/>
        <v>2.73</v>
      </c>
      <c r="S79" s="52">
        <f t="shared" si="10"/>
        <v>1</v>
      </c>
      <c r="T79" s="52">
        <f t="shared" si="11"/>
        <v>2.73</v>
      </c>
      <c r="U79" s="60">
        <f t="shared" si="12"/>
        <v>103.216113</v>
      </c>
      <c r="V79" s="58">
        <f t="shared" ref="V79:W79" si="76">C79/100</f>
        <v>0.99</v>
      </c>
      <c r="W79" s="58">
        <f t="shared" si="76"/>
        <v>2.01</v>
      </c>
      <c r="X79" s="58">
        <f t="shared" si="14"/>
        <v>2.73</v>
      </c>
      <c r="Y79" s="61">
        <f t="shared" si="15"/>
        <v>5.432427</v>
      </c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</row>
    <row r="80" ht="27.0" customHeight="1">
      <c r="A80" s="52">
        <v>61.0</v>
      </c>
      <c r="B80" s="62" t="s">
        <v>61</v>
      </c>
      <c r="C80" s="62">
        <v>99.0</v>
      </c>
      <c r="D80" s="62">
        <v>201.0</v>
      </c>
      <c r="E80" s="62">
        <v>272.0</v>
      </c>
      <c r="F80" s="62">
        <f t="shared" si="5"/>
        <v>0</v>
      </c>
      <c r="G80" s="63">
        <f t="shared" si="6"/>
        <v>102.838032</v>
      </c>
      <c r="H80" s="63">
        <f t="shared" si="7"/>
        <v>102.838032</v>
      </c>
      <c r="I80" s="62">
        <v>2.0</v>
      </c>
      <c r="J80" s="68">
        <f t="shared" si="8"/>
        <v>205.676064</v>
      </c>
      <c r="K80" s="1"/>
      <c r="L80" s="69"/>
      <c r="M80" s="70"/>
      <c r="N80" s="70"/>
      <c r="O80" s="1"/>
      <c r="P80" s="1"/>
      <c r="Q80" s="4">
        <v>19.0</v>
      </c>
      <c r="R80" s="58">
        <f t="shared" si="9"/>
        <v>2.72</v>
      </c>
      <c r="S80" s="52">
        <f t="shared" si="10"/>
        <v>2</v>
      </c>
      <c r="T80" s="52">
        <f t="shared" si="11"/>
        <v>5.44</v>
      </c>
      <c r="U80" s="60">
        <f t="shared" si="12"/>
        <v>102.838032</v>
      </c>
      <c r="V80" s="58">
        <f t="shared" ref="V80:W80" si="77">C80/100</f>
        <v>0.99</v>
      </c>
      <c r="W80" s="58">
        <f t="shared" si="77"/>
        <v>2.01</v>
      </c>
      <c r="X80" s="58">
        <f t="shared" si="14"/>
        <v>5.44</v>
      </c>
      <c r="Y80" s="61">
        <f t="shared" si="15"/>
        <v>10.825056</v>
      </c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</row>
    <row r="81" ht="27.0" customHeight="1">
      <c r="A81" s="52">
        <v>62.0</v>
      </c>
      <c r="B81" s="62" t="s">
        <v>61</v>
      </c>
      <c r="C81" s="62">
        <v>104.0</v>
      </c>
      <c r="D81" s="62">
        <v>201.0</v>
      </c>
      <c r="E81" s="62">
        <v>272.0</v>
      </c>
      <c r="F81" s="62">
        <f t="shared" si="5"/>
        <v>0</v>
      </c>
      <c r="G81" s="63">
        <f t="shared" si="6"/>
        <v>108.031872</v>
      </c>
      <c r="H81" s="63">
        <f t="shared" si="7"/>
        <v>108.031872</v>
      </c>
      <c r="I81" s="62">
        <v>1.0</v>
      </c>
      <c r="J81" s="68">
        <f t="shared" si="8"/>
        <v>108.031872</v>
      </c>
      <c r="K81" s="1"/>
      <c r="L81" s="69"/>
      <c r="M81" s="70"/>
      <c r="N81" s="70"/>
      <c r="O81" s="1"/>
      <c r="P81" s="1"/>
      <c r="Q81" s="4">
        <v>19.0</v>
      </c>
      <c r="R81" s="58">
        <f t="shared" si="9"/>
        <v>2.72</v>
      </c>
      <c r="S81" s="52">
        <f t="shared" si="10"/>
        <v>1</v>
      </c>
      <c r="T81" s="52">
        <f t="shared" si="11"/>
        <v>2.72</v>
      </c>
      <c r="U81" s="60">
        <f t="shared" si="12"/>
        <v>108.031872</v>
      </c>
      <c r="V81" s="58">
        <f t="shared" ref="V81:W81" si="78">C81/100</f>
        <v>1.04</v>
      </c>
      <c r="W81" s="58">
        <f t="shared" si="78"/>
        <v>2.01</v>
      </c>
      <c r="X81" s="58">
        <f t="shared" si="14"/>
        <v>2.72</v>
      </c>
      <c r="Y81" s="61">
        <f t="shared" si="15"/>
        <v>5.685888</v>
      </c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</row>
    <row r="82" ht="27.0" customHeight="1">
      <c r="A82" s="52">
        <v>63.0</v>
      </c>
      <c r="B82" s="62" t="s">
        <v>61</v>
      </c>
      <c r="C82" s="62">
        <v>105.0</v>
      </c>
      <c r="D82" s="62">
        <v>201.0</v>
      </c>
      <c r="E82" s="62">
        <v>273.0</v>
      </c>
      <c r="F82" s="62">
        <f t="shared" si="5"/>
        <v>0</v>
      </c>
      <c r="G82" s="63">
        <f t="shared" si="6"/>
        <v>109.471635</v>
      </c>
      <c r="H82" s="63">
        <f t="shared" si="7"/>
        <v>109.471635</v>
      </c>
      <c r="I82" s="62">
        <v>1.0</v>
      </c>
      <c r="J82" s="68">
        <f t="shared" si="8"/>
        <v>109.471635</v>
      </c>
      <c r="K82" s="1"/>
      <c r="L82" s="69"/>
      <c r="M82" s="70"/>
      <c r="N82" s="70"/>
      <c r="O82" s="1"/>
      <c r="P82" s="1"/>
      <c r="Q82" s="4">
        <v>19.0</v>
      </c>
      <c r="R82" s="58">
        <f t="shared" si="9"/>
        <v>2.73</v>
      </c>
      <c r="S82" s="52">
        <f t="shared" si="10"/>
        <v>1</v>
      </c>
      <c r="T82" s="52">
        <f t="shared" si="11"/>
        <v>2.73</v>
      </c>
      <c r="U82" s="60">
        <f t="shared" si="12"/>
        <v>109.471635</v>
      </c>
      <c r="V82" s="58">
        <f t="shared" ref="V82:W82" si="79">C82/100</f>
        <v>1.05</v>
      </c>
      <c r="W82" s="58">
        <f t="shared" si="79"/>
        <v>2.01</v>
      </c>
      <c r="X82" s="58">
        <f t="shared" si="14"/>
        <v>2.73</v>
      </c>
      <c r="Y82" s="61">
        <f t="shared" si="15"/>
        <v>5.761665</v>
      </c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</row>
    <row r="83" ht="27.0" customHeight="1">
      <c r="A83" s="52">
        <v>64.0</v>
      </c>
      <c r="B83" s="62" t="s">
        <v>61</v>
      </c>
      <c r="C83" s="62">
        <v>98.0</v>
      </c>
      <c r="D83" s="62">
        <v>201.0</v>
      </c>
      <c r="E83" s="62">
        <v>272.0</v>
      </c>
      <c r="F83" s="62">
        <f t="shared" si="5"/>
        <v>0</v>
      </c>
      <c r="G83" s="63">
        <f t="shared" si="6"/>
        <v>101.799264</v>
      </c>
      <c r="H83" s="63">
        <f t="shared" si="7"/>
        <v>101.799264</v>
      </c>
      <c r="I83" s="62">
        <v>1.0</v>
      </c>
      <c r="J83" s="68">
        <f t="shared" si="8"/>
        <v>101.799264</v>
      </c>
      <c r="K83" s="1"/>
      <c r="L83" s="69"/>
      <c r="M83" s="70"/>
      <c r="N83" s="70"/>
      <c r="O83" s="1"/>
      <c r="P83" s="1"/>
      <c r="Q83" s="4">
        <v>19.0</v>
      </c>
      <c r="R83" s="58">
        <f t="shared" si="9"/>
        <v>2.72</v>
      </c>
      <c r="S83" s="52">
        <f t="shared" si="10"/>
        <v>1</v>
      </c>
      <c r="T83" s="52">
        <f t="shared" si="11"/>
        <v>2.72</v>
      </c>
      <c r="U83" s="60">
        <f t="shared" si="12"/>
        <v>101.799264</v>
      </c>
      <c r="V83" s="58">
        <f t="shared" ref="V83:W83" si="80">C83/100</f>
        <v>0.98</v>
      </c>
      <c r="W83" s="58">
        <f t="shared" si="80"/>
        <v>2.01</v>
      </c>
      <c r="X83" s="58">
        <f t="shared" si="14"/>
        <v>2.72</v>
      </c>
      <c r="Y83" s="61">
        <f t="shared" si="15"/>
        <v>5.357856</v>
      </c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</row>
    <row r="84" ht="27.0" customHeight="1">
      <c r="A84" s="52">
        <v>65.0</v>
      </c>
      <c r="B84" s="62" t="s">
        <v>61</v>
      </c>
      <c r="C84" s="62">
        <v>105.0</v>
      </c>
      <c r="D84" s="62">
        <v>201.0</v>
      </c>
      <c r="E84" s="62">
        <v>275.0</v>
      </c>
      <c r="F84" s="62">
        <f t="shared" si="5"/>
        <v>0</v>
      </c>
      <c r="G84" s="63">
        <f t="shared" si="6"/>
        <v>110.273625</v>
      </c>
      <c r="H84" s="63">
        <f t="shared" si="7"/>
        <v>110.273625</v>
      </c>
      <c r="I84" s="62">
        <v>1.0</v>
      </c>
      <c r="J84" s="68">
        <f t="shared" si="8"/>
        <v>110.273625</v>
      </c>
      <c r="K84" s="1"/>
      <c r="L84" s="69"/>
      <c r="M84" s="70"/>
      <c r="N84" s="70"/>
      <c r="O84" s="1"/>
      <c r="P84" s="1"/>
      <c r="Q84" s="4">
        <v>19.0</v>
      </c>
      <c r="R84" s="58">
        <f t="shared" si="9"/>
        <v>2.75</v>
      </c>
      <c r="S84" s="52">
        <f t="shared" si="10"/>
        <v>1</v>
      </c>
      <c r="T84" s="52">
        <f t="shared" si="11"/>
        <v>2.75</v>
      </c>
      <c r="U84" s="60">
        <f t="shared" si="12"/>
        <v>110.273625</v>
      </c>
      <c r="V84" s="58">
        <f t="shared" ref="V84:W84" si="81">C84/100</f>
        <v>1.05</v>
      </c>
      <c r="W84" s="58">
        <f t="shared" si="81"/>
        <v>2.01</v>
      </c>
      <c r="X84" s="58">
        <f t="shared" si="14"/>
        <v>2.75</v>
      </c>
      <c r="Y84" s="61">
        <f t="shared" si="15"/>
        <v>5.803875</v>
      </c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</row>
    <row r="85" ht="27.0" customHeight="1">
      <c r="A85" s="52">
        <v>66.0</v>
      </c>
      <c r="B85" s="62" t="s">
        <v>61</v>
      </c>
      <c r="C85" s="62">
        <v>98.0</v>
      </c>
      <c r="D85" s="62">
        <v>201.0</v>
      </c>
      <c r="E85" s="62">
        <v>271.0</v>
      </c>
      <c r="F85" s="62">
        <f t="shared" si="5"/>
        <v>0</v>
      </c>
      <c r="G85" s="63">
        <f t="shared" si="6"/>
        <v>101.425002</v>
      </c>
      <c r="H85" s="63">
        <f t="shared" si="7"/>
        <v>101.425002</v>
      </c>
      <c r="I85" s="62">
        <v>1.0</v>
      </c>
      <c r="J85" s="68">
        <f t="shared" si="8"/>
        <v>101.425002</v>
      </c>
      <c r="K85" s="1"/>
      <c r="L85" s="69"/>
      <c r="M85" s="70"/>
      <c r="N85" s="70"/>
      <c r="O85" s="1"/>
      <c r="P85" s="1"/>
      <c r="Q85" s="4">
        <v>19.0</v>
      </c>
      <c r="R85" s="58">
        <f t="shared" si="9"/>
        <v>2.71</v>
      </c>
      <c r="S85" s="52">
        <f t="shared" si="10"/>
        <v>1</v>
      </c>
      <c r="T85" s="52">
        <f t="shared" si="11"/>
        <v>2.71</v>
      </c>
      <c r="U85" s="60">
        <f t="shared" si="12"/>
        <v>101.425002</v>
      </c>
      <c r="V85" s="58">
        <f t="shared" ref="V85:W85" si="82">C85/100</f>
        <v>0.98</v>
      </c>
      <c r="W85" s="58">
        <f t="shared" si="82"/>
        <v>2.01</v>
      </c>
      <c r="X85" s="58">
        <f t="shared" si="14"/>
        <v>2.71</v>
      </c>
      <c r="Y85" s="61">
        <f t="shared" si="15"/>
        <v>5.338158</v>
      </c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</row>
    <row r="86" ht="27.0" customHeight="1">
      <c r="A86" s="52">
        <v>67.0</v>
      </c>
      <c r="B86" s="53" t="s">
        <v>77</v>
      </c>
      <c r="C86" s="54">
        <v>81.0</v>
      </c>
      <c r="D86" s="54">
        <v>203.0</v>
      </c>
      <c r="E86" s="54">
        <v>252.0</v>
      </c>
      <c r="F86" s="54">
        <f t="shared" si="5"/>
        <v>0.8</v>
      </c>
      <c r="G86" s="55">
        <f t="shared" si="6"/>
        <v>122.237262</v>
      </c>
      <c r="H86" s="55">
        <f t="shared" si="7"/>
        <v>97.7898096</v>
      </c>
      <c r="I86" s="54">
        <v>1.0</v>
      </c>
      <c r="J86" s="68">
        <f t="shared" si="8"/>
        <v>97.7898096</v>
      </c>
      <c r="K86" s="1"/>
      <c r="L86" s="69"/>
      <c r="M86" s="70"/>
      <c r="N86" s="70"/>
      <c r="O86" s="1"/>
      <c r="P86" s="1"/>
      <c r="Q86" s="4">
        <v>29.5</v>
      </c>
      <c r="R86" s="58">
        <f t="shared" si="9"/>
        <v>2.52</v>
      </c>
      <c r="S86" s="52">
        <f t="shared" si="10"/>
        <v>1</v>
      </c>
      <c r="T86" s="52">
        <f t="shared" si="11"/>
        <v>2.52</v>
      </c>
      <c r="U86" s="60">
        <f t="shared" si="12"/>
        <v>122.237262</v>
      </c>
      <c r="V86" s="58">
        <f t="shared" ref="V86:W86" si="83">C86/100</f>
        <v>0.81</v>
      </c>
      <c r="W86" s="58">
        <f t="shared" si="83"/>
        <v>2.03</v>
      </c>
      <c r="X86" s="58">
        <f t="shared" si="14"/>
        <v>2.52</v>
      </c>
      <c r="Y86" s="61">
        <f t="shared" si="15"/>
        <v>4.143636</v>
      </c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</row>
    <row r="87" ht="27.0" customHeight="1">
      <c r="A87" s="52">
        <v>68.0</v>
      </c>
      <c r="B87" s="62" t="s">
        <v>73</v>
      </c>
      <c r="C87" s="62">
        <v>103.0</v>
      </c>
      <c r="D87" s="62">
        <v>203.0</v>
      </c>
      <c r="E87" s="62">
        <v>254.0</v>
      </c>
      <c r="F87" s="62">
        <f t="shared" si="5"/>
        <v>0</v>
      </c>
      <c r="G87" s="63">
        <f t="shared" si="6"/>
        <v>156.671137</v>
      </c>
      <c r="H87" s="63">
        <f t="shared" si="7"/>
        <v>156.671137</v>
      </c>
      <c r="I87" s="62">
        <v>6.0</v>
      </c>
      <c r="J87" s="68">
        <f t="shared" si="8"/>
        <v>940.026822</v>
      </c>
      <c r="K87" s="1"/>
      <c r="L87" s="69"/>
      <c r="M87" s="70"/>
      <c r="N87" s="70"/>
      <c r="O87" s="1"/>
      <c r="P87" s="1"/>
      <c r="Q87" s="4">
        <v>29.5</v>
      </c>
      <c r="R87" s="58">
        <f t="shared" si="9"/>
        <v>2.54</v>
      </c>
      <c r="S87" s="52">
        <f t="shared" si="10"/>
        <v>6</v>
      </c>
      <c r="T87" s="52">
        <f t="shared" si="11"/>
        <v>15.24</v>
      </c>
      <c r="U87" s="60">
        <f t="shared" si="12"/>
        <v>156.671137</v>
      </c>
      <c r="V87" s="58">
        <f t="shared" ref="V87:W87" si="84">C87/100</f>
        <v>1.03</v>
      </c>
      <c r="W87" s="58">
        <f t="shared" si="84"/>
        <v>2.03</v>
      </c>
      <c r="X87" s="58">
        <f t="shared" si="14"/>
        <v>15.24</v>
      </c>
      <c r="Y87" s="61">
        <f t="shared" si="15"/>
        <v>31.865316</v>
      </c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</row>
    <row r="88" ht="27.0" customHeight="1">
      <c r="A88" s="52">
        <v>69.0</v>
      </c>
      <c r="B88" s="62" t="s">
        <v>73</v>
      </c>
      <c r="C88" s="62">
        <v>103.0</v>
      </c>
      <c r="D88" s="62">
        <v>203.0</v>
      </c>
      <c r="E88" s="62">
        <v>253.0</v>
      </c>
      <c r="F88" s="62">
        <f t="shared" si="5"/>
        <v>0</v>
      </c>
      <c r="G88" s="63">
        <f t="shared" si="6"/>
        <v>156.0543215</v>
      </c>
      <c r="H88" s="63">
        <f t="shared" si="7"/>
        <v>156.0543215</v>
      </c>
      <c r="I88" s="62">
        <v>6.0</v>
      </c>
      <c r="J88" s="68">
        <f t="shared" si="8"/>
        <v>936.325929</v>
      </c>
      <c r="K88" s="1"/>
      <c r="L88" s="69"/>
      <c r="M88" s="70"/>
      <c r="N88" s="70"/>
      <c r="O88" s="1"/>
      <c r="P88" s="1"/>
      <c r="Q88" s="4">
        <v>29.5</v>
      </c>
      <c r="R88" s="58">
        <f t="shared" si="9"/>
        <v>2.53</v>
      </c>
      <c r="S88" s="52">
        <f t="shared" si="10"/>
        <v>6</v>
      </c>
      <c r="T88" s="52">
        <f t="shared" si="11"/>
        <v>15.18</v>
      </c>
      <c r="U88" s="60">
        <f t="shared" si="12"/>
        <v>156.0543215</v>
      </c>
      <c r="V88" s="58">
        <f t="shared" ref="V88:W88" si="85">C88/100</f>
        <v>1.03</v>
      </c>
      <c r="W88" s="58">
        <f t="shared" si="85"/>
        <v>2.03</v>
      </c>
      <c r="X88" s="58">
        <f t="shared" si="14"/>
        <v>15.18</v>
      </c>
      <c r="Y88" s="61">
        <f t="shared" si="15"/>
        <v>31.739862</v>
      </c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</row>
    <row r="89" ht="27.0" customHeight="1">
      <c r="A89" s="52">
        <v>70.0</v>
      </c>
      <c r="B89" s="62" t="s">
        <v>73</v>
      </c>
      <c r="C89" s="62">
        <v>102.0</v>
      </c>
      <c r="D89" s="62">
        <v>203.0</v>
      </c>
      <c r="E89" s="62">
        <v>252.0</v>
      </c>
      <c r="F89" s="62">
        <f t="shared" si="5"/>
        <v>0</v>
      </c>
      <c r="G89" s="63">
        <f t="shared" si="6"/>
        <v>153.928404</v>
      </c>
      <c r="H89" s="63">
        <f t="shared" si="7"/>
        <v>153.928404</v>
      </c>
      <c r="I89" s="62">
        <v>3.0</v>
      </c>
      <c r="J89" s="68">
        <f t="shared" si="8"/>
        <v>461.785212</v>
      </c>
      <c r="K89" s="1"/>
      <c r="L89" s="69"/>
      <c r="M89" s="70"/>
      <c r="N89" s="70"/>
      <c r="O89" s="1"/>
      <c r="P89" s="1"/>
      <c r="Q89" s="4">
        <v>29.5</v>
      </c>
      <c r="R89" s="58">
        <f t="shared" si="9"/>
        <v>2.52</v>
      </c>
      <c r="S89" s="52">
        <f t="shared" si="10"/>
        <v>3</v>
      </c>
      <c r="T89" s="52">
        <f t="shared" si="11"/>
        <v>7.56</v>
      </c>
      <c r="U89" s="60">
        <f t="shared" si="12"/>
        <v>153.928404</v>
      </c>
      <c r="V89" s="58">
        <f t="shared" ref="V89:W89" si="86">C89/100</f>
        <v>1.02</v>
      </c>
      <c r="W89" s="58">
        <f t="shared" si="86"/>
        <v>2.03</v>
      </c>
      <c r="X89" s="58">
        <f t="shared" si="14"/>
        <v>7.56</v>
      </c>
      <c r="Y89" s="61">
        <f t="shared" si="15"/>
        <v>15.653736</v>
      </c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</row>
    <row r="90" ht="27.0" customHeight="1">
      <c r="A90" s="52">
        <v>71.0</v>
      </c>
      <c r="B90" s="62" t="s">
        <v>73</v>
      </c>
      <c r="C90" s="62">
        <v>105.0</v>
      </c>
      <c r="D90" s="62">
        <v>203.0</v>
      </c>
      <c r="E90" s="62">
        <v>250.0</v>
      </c>
      <c r="F90" s="62">
        <f t="shared" si="5"/>
        <v>0</v>
      </c>
      <c r="G90" s="63">
        <f t="shared" si="6"/>
        <v>157.198125</v>
      </c>
      <c r="H90" s="63">
        <f t="shared" si="7"/>
        <v>157.198125</v>
      </c>
      <c r="I90" s="62">
        <v>3.0</v>
      </c>
      <c r="J90" s="68">
        <f t="shared" si="8"/>
        <v>471.594375</v>
      </c>
      <c r="K90" s="1"/>
      <c r="L90" s="69"/>
      <c r="M90" s="70"/>
      <c r="N90" s="70"/>
      <c r="O90" s="1"/>
      <c r="P90" s="1"/>
      <c r="Q90" s="4">
        <v>29.5</v>
      </c>
      <c r="R90" s="58">
        <f t="shared" si="9"/>
        <v>2.5</v>
      </c>
      <c r="S90" s="52">
        <f t="shared" si="10"/>
        <v>3</v>
      </c>
      <c r="T90" s="52">
        <f t="shared" si="11"/>
        <v>7.5</v>
      </c>
      <c r="U90" s="60">
        <f t="shared" si="12"/>
        <v>157.198125</v>
      </c>
      <c r="V90" s="58">
        <f t="shared" ref="V90:W90" si="87">C90/100</f>
        <v>1.05</v>
      </c>
      <c r="W90" s="58">
        <f t="shared" si="87"/>
        <v>2.03</v>
      </c>
      <c r="X90" s="58">
        <f t="shared" si="14"/>
        <v>7.5</v>
      </c>
      <c r="Y90" s="61">
        <f t="shared" si="15"/>
        <v>15.98625</v>
      </c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</row>
    <row r="91" ht="27.0" customHeight="1">
      <c r="A91" s="52">
        <v>72.0</v>
      </c>
      <c r="B91" s="62" t="s">
        <v>73</v>
      </c>
      <c r="C91" s="62">
        <v>104.0</v>
      </c>
      <c r="D91" s="62">
        <v>203.0</v>
      </c>
      <c r="E91" s="62">
        <v>254.0</v>
      </c>
      <c r="F91" s="62">
        <f t="shared" si="5"/>
        <v>0</v>
      </c>
      <c r="G91" s="63">
        <f t="shared" si="6"/>
        <v>158.192216</v>
      </c>
      <c r="H91" s="63">
        <f t="shared" si="7"/>
        <v>158.192216</v>
      </c>
      <c r="I91" s="62">
        <v>1.0</v>
      </c>
      <c r="J91" s="68">
        <f t="shared" si="8"/>
        <v>158.192216</v>
      </c>
      <c r="K91" s="1"/>
      <c r="L91" s="69"/>
      <c r="M91" s="70"/>
      <c r="N91" s="70"/>
      <c r="O91" s="1"/>
      <c r="P91" s="1"/>
      <c r="Q91" s="4">
        <v>29.5</v>
      </c>
      <c r="R91" s="58">
        <f t="shared" si="9"/>
        <v>2.54</v>
      </c>
      <c r="S91" s="52">
        <f t="shared" si="10"/>
        <v>1</v>
      </c>
      <c r="T91" s="52">
        <f t="shared" si="11"/>
        <v>2.54</v>
      </c>
      <c r="U91" s="60">
        <f t="shared" si="12"/>
        <v>158.192216</v>
      </c>
      <c r="V91" s="58">
        <f t="shared" ref="V91:W91" si="88">C91/100</f>
        <v>1.04</v>
      </c>
      <c r="W91" s="58">
        <f t="shared" si="88"/>
        <v>2.03</v>
      </c>
      <c r="X91" s="58">
        <f t="shared" si="14"/>
        <v>2.54</v>
      </c>
      <c r="Y91" s="61">
        <f t="shared" si="15"/>
        <v>5.362448</v>
      </c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</row>
    <row r="92" ht="27.0" customHeight="1">
      <c r="A92" s="52">
        <v>73.0</v>
      </c>
      <c r="B92" s="62" t="s">
        <v>73</v>
      </c>
      <c r="C92" s="62">
        <v>104.0</v>
      </c>
      <c r="D92" s="62">
        <v>203.0</v>
      </c>
      <c r="E92" s="62">
        <v>252.0</v>
      </c>
      <c r="F92" s="62">
        <f t="shared" si="5"/>
        <v>0</v>
      </c>
      <c r="G92" s="63">
        <f t="shared" si="6"/>
        <v>156.946608</v>
      </c>
      <c r="H92" s="63">
        <f t="shared" si="7"/>
        <v>156.946608</v>
      </c>
      <c r="I92" s="62">
        <v>1.0</v>
      </c>
      <c r="J92" s="68">
        <f t="shared" si="8"/>
        <v>156.946608</v>
      </c>
      <c r="K92" s="1"/>
      <c r="L92" s="69"/>
      <c r="M92" s="70"/>
      <c r="N92" s="70"/>
      <c r="O92" s="1"/>
      <c r="P92" s="1"/>
      <c r="Q92" s="4">
        <v>29.5</v>
      </c>
      <c r="R92" s="58">
        <f t="shared" si="9"/>
        <v>2.52</v>
      </c>
      <c r="S92" s="52">
        <f t="shared" si="10"/>
        <v>1</v>
      </c>
      <c r="T92" s="52">
        <f t="shared" si="11"/>
        <v>2.52</v>
      </c>
      <c r="U92" s="60">
        <f t="shared" si="12"/>
        <v>156.946608</v>
      </c>
      <c r="V92" s="58">
        <f t="shared" ref="V92:W92" si="89">C92/100</f>
        <v>1.04</v>
      </c>
      <c r="W92" s="58">
        <f t="shared" si="89"/>
        <v>2.03</v>
      </c>
      <c r="X92" s="58">
        <f t="shared" si="14"/>
        <v>2.52</v>
      </c>
      <c r="Y92" s="61">
        <f t="shared" si="15"/>
        <v>5.320224</v>
      </c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</row>
    <row r="93" ht="27.0" customHeight="1">
      <c r="A93" s="52">
        <v>74.0</v>
      </c>
      <c r="B93" s="62" t="s">
        <v>73</v>
      </c>
      <c r="C93" s="62">
        <v>104.0</v>
      </c>
      <c r="D93" s="62">
        <v>203.0</v>
      </c>
      <c r="E93" s="62">
        <v>250.0</v>
      </c>
      <c r="F93" s="62">
        <f t="shared" si="5"/>
        <v>0</v>
      </c>
      <c r="G93" s="63">
        <f t="shared" si="6"/>
        <v>155.701</v>
      </c>
      <c r="H93" s="63">
        <f t="shared" si="7"/>
        <v>155.701</v>
      </c>
      <c r="I93" s="62">
        <v>1.0</v>
      </c>
      <c r="J93" s="68">
        <f t="shared" si="8"/>
        <v>155.701</v>
      </c>
      <c r="K93" s="1"/>
      <c r="L93" s="69"/>
      <c r="M93" s="70"/>
      <c r="N93" s="70"/>
      <c r="O93" s="1"/>
      <c r="P93" s="1"/>
      <c r="Q93" s="4">
        <v>29.5</v>
      </c>
      <c r="R93" s="58">
        <f t="shared" si="9"/>
        <v>2.5</v>
      </c>
      <c r="S93" s="52">
        <f t="shared" si="10"/>
        <v>1</v>
      </c>
      <c r="T93" s="52">
        <f t="shared" si="11"/>
        <v>2.5</v>
      </c>
      <c r="U93" s="60">
        <f t="shared" si="12"/>
        <v>155.701</v>
      </c>
      <c r="V93" s="58">
        <f t="shared" ref="V93:W93" si="90">C93/100</f>
        <v>1.04</v>
      </c>
      <c r="W93" s="58">
        <f t="shared" si="90"/>
        <v>2.03</v>
      </c>
      <c r="X93" s="58">
        <f t="shared" si="14"/>
        <v>2.5</v>
      </c>
      <c r="Y93" s="61">
        <f t="shared" si="15"/>
        <v>5.278</v>
      </c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</row>
    <row r="94" ht="27.0" customHeight="1">
      <c r="A94" s="52">
        <v>75.0</v>
      </c>
      <c r="B94" s="62" t="s">
        <v>73</v>
      </c>
      <c r="C94" s="62">
        <v>98.0</v>
      </c>
      <c r="D94" s="62">
        <v>203.0</v>
      </c>
      <c r="E94" s="62">
        <v>251.0</v>
      </c>
      <c r="F94" s="62">
        <f t="shared" si="5"/>
        <v>0</v>
      </c>
      <c r="G94" s="63">
        <f t="shared" si="6"/>
        <v>147.305123</v>
      </c>
      <c r="H94" s="63">
        <f t="shared" si="7"/>
        <v>147.305123</v>
      </c>
      <c r="I94" s="62">
        <v>1.0</v>
      </c>
      <c r="J94" s="68">
        <f t="shared" si="8"/>
        <v>147.305123</v>
      </c>
      <c r="K94" s="1"/>
      <c r="L94" s="69"/>
      <c r="M94" s="70"/>
      <c r="N94" s="70"/>
      <c r="O94" s="1"/>
      <c r="P94" s="1"/>
      <c r="Q94" s="4">
        <v>29.5</v>
      </c>
      <c r="R94" s="58">
        <f t="shared" si="9"/>
        <v>2.51</v>
      </c>
      <c r="S94" s="52">
        <f t="shared" si="10"/>
        <v>1</v>
      </c>
      <c r="T94" s="52">
        <f t="shared" si="11"/>
        <v>2.51</v>
      </c>
      <c r="U94" s="60">
        <f t="shared" si="12"/>
        <v>147.305123</v>
      </c>
      <c r="V94" s="58">
        <f t="shared" ref="V94:W94" si="91">C94/100</f>
        <v>0.98</v>
      </c>
      <c r="W94" s="58">
        <f t="shared" si="91"/>
        <v>2.03</v>
      </c>
      <c r="X94" s="58">
        <f t="shared" si="14"/>
        <v>2.51</v>
      </c>
      <c r="Y94" s="61">
        <f t="shared" si="15"/>
        <v>4.993394</v>
      </c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</row>
    <row r="95" ht="27.0" customHeight="1">
      <c r="A95" s="52">
        <v>76.0</v>
      </c>
      <c r="B95" s="62" t="s">
        <v>73</v>
      </c>
      <c r="C95" s="62">
        <v>96.0</v>
      </c>
      <c r="D95" s="62">
        <v>203.0</v>
      </c>
      <c r="E95" s="62">
        <v>252.0</v>
      </c>
      <c r="F95" s="62">
        <f t="shared" si="5"/>
        <v>0</v>
      </c>
      <c r="G95" s="63">
        <f t="shared" si="6"/>
        <v>144.873792</v>
      </c>
      <c r="H95" s="63">
        <f t="shared" si="7"/>
        <v>144.873792</v>
      </c>
      <c r="I95" s="62">
        <v>1.0</v>
      </c>
      <c r="J95" s="68">
        <f t="shared" si="8"/>
        <v>144.873792</v>
      </c>
      <c r="K95" s="1"/>
      <c r="L95" s="69"/>
      <c r="M95" s="70"/>
      <c r="N95" s="70"/>
      <c r="O95" s="1"/>
      <c r="P95" s="1"/>
      <c r="Q95" s="4">
        <v>29.5</v>
      </c>
      <c r="R95" s="58">
        <f t="shared" si="9"/>
        <v>2.52</v>
      </c>
      <c r="S95" s="52">
        <f t="shared" si="10"/>
        <v>1</v>
      </c>
      <c r="T95" s="52">
        <f t="shared" si="11"/>
        <v>2.52</v>
      </c>
      <c r="U95" s="60">
        <f t="shared" si="12"/>
        <v>144.873792</v>
      </c>
      <c r="V95" s="58">
        <f t="shared" ref="V95:W95" si="92">C95/100</f>
        <v>0.96</v>
      </c>
      <c r="W95" s="58">
        <f t="shared" si="92"/>
        <v>2.03</v>
      </c>
      <c r="X95" s="58">
        <f t="shared" si="14"/>
        <v>2.52</v>
      </c>
      <c r="Y95" s="61">
        <f t="shared" si="15"/>
        <v>4.910976</v>
      </c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</row>
    <row r="96" ht="27.0" customHeight="1">
      <c r="A96" s="52">
        <v>77.0</v>
      </c>
      <c r="B96" s="62" t="s">
        <v>73</v>
      </c>
      <c r="C96" s="62">
        <v>92.0</v>
      </c>
      <c r="D96" s="62">
        <v>203.0</v>
      </c>
      <c r="E96" s="62">
        <v>253.0</v>
      </c>
      <c r="F96" s="62">
        <f t="shared" si="5"/>
        <v>0</v>
      </c>
      <c r="G96" s="63">
        <f t="shared" si="6"/>
        <v>139.388326</v>
      </c>
      <c r="H96" s="63">
        <f t="shared" si="7"/>
        <v>139.388326</v>
      </c>
      <c r="I96" s="62">
        <v>1.0</v>
      </c>
      <c r="J96" s="68">
        <f t="shared" si="8"/>
        <v>139.388326</v>
      </c>
      <c r="K96" s="1"/>
      <c r="L96" s="69"/>
      <c r="M96" s="70"/>
      <c r="N96" s="70"/>
      <c r="O96" s="1"/>
      <c r="P96" s="1"/>
      <c r="Q96" s="4">
        <v>29.5</v>
      </c>
      <c r="R96" s="58">
        <f t="shared" si="9"/>
        <v>2.53</v>
      </c>
      <c r="S96" s="52">
        <f t="shared" si="10"/>
        <v>1</v>
      </c>
      <c r="T96" s="52">
        <f t="shared" si="11"/>
        <v>2.53</v>
      </c>
      <c r="U96" s="60">
        <f t="shared" si="12"/>
        <v>139.388326</v>
      </c>
      <c r="V96" s="58">
        <f t="shared" ref="V96:W96" si="93">C96/100</f>
        <v>0.92</v>
      </c>
      <c r="W96" s="58">
        <f t="shared" si="93"/>
        <v>2.03</v>
      </c>
      <c r="X96" s="58">
        <f t="shared" si="14"/>
        <v>2.53</v>
      </c>
      <c r="Y96" s="61">
        <f t="shared" si="15"/>
        <v>4.725028</v>
      </c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</row>
    <row r="97" ht="27.0" customHeight="1">
      <c r="A97" s="52">
        <v>78.0</v>
      </c>
      <c r="B97" s="62" t="s">
        <v>73</v>
      </c>
      <c r="C97" s="62">
        <v>102.0</v>
      </c>
      <c r="D97" s="62">
        <v>203.0</v>
      </c>
      <c r="E97" s="62">
        <v>253.0</v>
      </c>
      <c r="F97" s="62">
        <f t="shared" si="5"/>
        <v>0</v>
      </c>
      <c r="G97" s="63">
        <f t="shared" si="6"/>
        <v>154.539231</v>
      </c>
      <c r="H97" s="63">
        <f t="shared" si="7"/>
        <v>154.539231</v>
      </c>
      <c r="I97" s="62">
        <v>2.0</v>
      </c>
      <c r="J97" s="68">
        <f t="shared" si="8"/>
        <v>309.078462</v>
      </c>
      <c r="K97" s="1"/>
      <c r="L97" s="69"/>
      <c r="M97" s="70"/>
      <c r="N97" s="70"/>
      <c r="O97" s="1"/>
      <c r="P97" s="1"/>
      <c r="Q97" s="4">
        <v>29.5</v>
      </c>
      <c r="R97" s="58">
        <f t="shared" si="9"/>
        <v>2.53</v>
      </c>
      <c r="S97" s="52">
        <f t="shared" si="10"/>
        <v>2</v>
      </c>
      <c r="T97" s="52">
        <f t="shared" si="11"/>
        <v>5.06</v>
      </c>
      <c r="U97" s="60">
        <f t="shared" si="12"/>
        <v>154.539231</v>
      </c>
      <c r="V97" s="58">
        <f t="shared" ref="V97:W97" si="94">C97/100</f>
        <v>1.02</v>
      </c>
      <c r="W97" s="58">
        <f t="shared" si="94"/>
        <v>2.03</v>
      </c>
      <c r="X97" s="58">
        <f t="shared" si="14"/>
        <v>5.06</v>
      </c>
      <c r="Y97" s="61">
        <f t="shared" si="15"/>
        <v>10.477236</v>
      </c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</row>
    <row r="98" ht="27.0" customHeight="1">
      <c r="A98" s="52">
        <v>79.0</v>
      </c>
      <c r="B98" s="62" t="s">
        <v>73</v>
      </c>
      <c r="C98" s="62">
        <v>82.0</v>
      </c>
      <c r="D98" s="62">
        <v>203.0</v>
      </c>
      <c r="E98" s="62">
        <v>241.0</v>
      </c>
      <c r="F98" s="62">
        <f t="shared" si="5"/>
        <v>0</v>
      </c>
      <c r="G98" s="63">
        <f t="shared" si="6"/>
        <v>118.344737</v>
      </c>
      <c r="H98" s="63">
        <f t="shared" si="7"/>
        <v>118.344737</v>
      </c>
      <c r="I98" s="62">
        <v>1.0</v>
      </c>
      <c r="J98" s="68">
        <f t="shared" si="8"/>
        <v>118.344737</v>
      </c>
      <c r="K98" s="1"/>
      <c r="L98" s="69"/>
      <c r="M98" s="70"/>
      <c r="N98" s="70"/>
      <c r="O98" s="1"/>
      <c r="P98" s="1"/>
      <c r="Q98" s="4">
        <v>29.5</v>
      </c>
      <c r="R98" s="58">
        <f t="shared" si="9"/>
        <v>2.41</v>
      </c>
      <c r="S98" s="52">
        <f t="shared" si="10"/>
        <v>1</v>
      </c>
      <c r="T98" s="52">
        <f t="shared" si="11"/>
        <v>2.41</v>
      </c>
      <c r="U98" s="60">
        <f t="shared" si="12"/>
        <v>118.344737</v>
      </c>
      <c r="V98" s="58">
        <f t="shared" ref="V98:W98" si="95">C98/100</f>
        <v>0.82</v>
      </c>
      <c r="W98" s="58">
        <f t="shared" si="95"/>
        <v>2.03</v>
      </c>
      <c r="X98" s="58">
        <f t="shared" si="14"/>
        <v>2.41</v>
      </c>
      <c r="Y98" s="61">
        <f t="shared" si="15"/>
        <v>4.011686</v>
      </c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</row>
    <row r="99" ht="27.0" customHeight="1">
      <c r="A99" s="52">
        <v>80.0</v>
      </c>
      <c r="B99" s="62" t="s">
        <v>73</v>
      </c>
      <c r="C99" s="62">
        <v>102.0</v>
      </c>
      <c r="D99" s="62">
        <v>203.0</v>
      </c>
      <c r="E99" s="62">
        <v>254.0</v>
      </c>
      <c r="F99" s="62">
        <f t="shared" si="5"/>
        <v>0</v>
      </c>
      <c r="G99" s="63">
        <f t="shared" si="6"/>
        <v>155.150058</v>
      </c>
      <c r="H99" s="63">
        <f t="shared" si="7"/>
        <v>155.150058</v>
      </c>
      <c r="I99" s="62">
        <v>3.0</v>
      </c>
      <c r="J99" s="68">
        <f t="shared" si="8"/>
        <v>465.450174</v>
      </c>
      <c r="K99" s="1"/>
      <c r="L99" s="69"/>
      <c r="M99" s="70"/>
      <c r="N99" s="70"/>
      <c r="O99" s="1"/>
      <c r="P99" s="1"/>
      <c r="Q99" s="4">
        <v>29.5</v>
      </c>
      <c r="R99" s="58">
        <f t="shared" si="9"/>
        <v>2.54</v>
      </c>
      <c r="S99" s="52">
        <f t="shared" si="10"/>
        <v>3</v>
      </c>
      <c r="T99" s="52">
        <f t="shared" si="11"/>
        <v>7.62</v>
      </c>
      <c r="U99" s="60">
        <f t="shared" si="12"/>
        <v>155.150058</v>
      </c>
      <c r="V99" s="58">
        <f t="shared" ref="V99:W99" si="96">C99/100</f>
        <v>1.02</v>
      </c>
      <c r="W99" s="58">
        <f t="shared" si="96"/>
        <v>2.03</v>
      </c>
      <c r="X99" s="58">
        <f t="shared" si="14"/>
        <v>7.62</v>
      </c>
      <c r="Y99" s="61">
        <f t="shared" si="15"/>
        <v>15.777972</v>
      </c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</row>
    <row r="100" ht="27.0" customHeight="1">
      <c r="A100" s="52">
        <v>81.0</v>
      </c>
      <c r="B100" s="62" t="s">
        <v>73</v>
      </c>
      <c r="C100" s="62">
        <v>98.0</v>
      </c>
      <c r="D100" s="62">
        <v>203.0</v>
      </c>
      <c r="E100" s="62">
        <v>253.0</v>
      </c>
      <c r="F100" s="62">
        <f t="shared" si="5"/>
        <v>0</v>
      </c>
      <c r="G100" s="63">
        <f t="shared" si="6"/>
        <v>148.478869</v>
      </c>
      <c r="H100" s="63">
        <f t="shared" si="7"/>
        <v>148.478869</v>
      </c>
      <c r="I100" s="62">
        <v>1.0</v>
      </c>
      <c r="J100" s="68">
        <f t="shared" si="8"/>
        <v>148.478869</v>
      </c>
      <c r="K100" s="1"/>
      <c r="L100" s="69"/>
      <c r="M100" s="70"/>
      <c r="N100" s="70"/>
      <c r="O100" s="1"/>
      <c r="P100" s="1"/>
      <c r="Q100" s="4">
        <v>29.5</v>
      </c>
      <c r="R100" s="58">
        <f t="shared" si="9"/>
        <v>2.53</v>
      </c>
      <c r="S100" s="52">
        <f t="shared" si="10"/>
        <v>1</v>
      </c>
      <c r="T100" s="52">
        <f t="shared" si="11"/>
        <v>2.53</v>
      </c>
      <c r="U100" s="60">
        <f t="shared" si="12"/>
        <v>148.478869</v>
      </c>
      <c r="V100" s="58">
        <f t="shared" ref="V100:W100" si="97">C100/100</f>
        <v>0.98</v>
      </c>
      <c r="W100" s="58">
        <f t="shared" si="97"/>
        <v>2.03</v>
      </c>
      <c r="X100" s="58">
        <f t="shared" si="14"/>
        <v>2.53</v>
      </c>
      <c r="Y100" s="61">
        <f t="shared" si="15"/>
        <v>5.033182</v>
      </c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</row>
    <row r="101" ht="27.0" customHeight="1">
      <c r="A101" s="52">
        <v>82.0</v>
      </c>
      <c r="B101" s="62" t="s">
        <v>73</v>
      </c>
      <c r="C101" s="62">
        <v>103.0</v>
      </c>
      <c r="D101" s="62">
        <v>203.0</v>
      </c>
      <c r="E101" s="62">
        <v>252.0</v>
      </c>
      <c r="F101" s="62">
        <f t="shared" si="5"/>
        <v>0</v>
      </c>
      <c r="G101" s="63">
        <f t="shared" si="6"/>
        <v>155.437506</v>
      </c>
      <c r="H101" s="63">
        <f t="shared" si="7"/>
        <v>155.437506</v>
      </c>
      <c r="I101" s="62">
        <v>1.0</v>
      </c>
      <c r="J101" s="68">
        <f t="shared" si="8"/>
        <v>155.437506</v>
      </c>
      <c r="K101" s="1"/>
      <c r="L101" s="69"/>
      <c r="M101" s="70"/>
      <c r="N101" s="70"/>
      <c r="O101" s="1"/>
      <c r="P101" s="1"/>
      <c r="Q101" s="4">
        <v>29.5</v>
      </c>
      <c r="R101" s="58">
        <f t="shared" si="9"/>
        <v>2.52</v>
      </c>
      <c r="S101" s="52">
        <f t="shared" si="10"/>
        <v>1</v>
      </c>
      <c r="T101" s="52">
        <f t="shared" si="11"/>
        <v>2.52</v>
      </c>
      <c r="U101" s="60">
        <f t="shared" si="12"/>
        <v>155.437506</v>
      </c>
      <c r="V101" s="58">
        <f t="shared" ref="V101:W101" si="98">C101/100</f>
        <v>1.03</v>
      </c>
      <c r="W101" s="58">
        <f t="shared" si="98"/>
        <v>2.03</v>
      </c>
      <c r="X101" s="58">
        <f t="shared" si="14"/>
        <v>2.52</v>
      </c>
      <c r="Y101" s="61">
        <f t="shared" si="15"/>
        <v>5.269068</v>
      </c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</row>
    <row r="102" ht="27.0" customHeight="1">
      <c r="A102" s="26"/>
      <c r="B102" s="44"/>
      <c r="C102" s="44"/>
      <c r="D102" s="44"/>
      <c r="E102" s="44"/>
      <c r="F102" s="44"/>
      <c r="G102" s="29"/>
      <c r="H102" s="50"/>
      <c r="I102" s="26"/>
      <c r="J102" s="72">
        <f>+Q134</f>
        <v>106</v>
      </c>
      <c r="K102" s="1"/>
      <c r="L102" s="1"/>
      <c r="M102" s="1"/>
      <c r="N102" s="1"/>
      <c r="O102" s="1"/>
      <c r="P102" s="1"/>
      <c r="Q102" s="73"/>
      <c r="R102" s="58">
        <f t="shared" si="9"/>
        <v>0</v>
      </c>
      <c r="S102" s="52" t="str">
        <f t="shared" si="10"/>
        <v/>
      </c>
      <c r="T102" s="52">
        <f t="shared" si="11"/>
        <v>0</v>
      </c>
      <c r="U102" s="57"/>
      <c r="V102" s="58">
        <f t="shared" ref="V102:W102" si="99">C102/100</f>
        <v>0</v>
      </c>
      <c r="W102" s="58">
        <f t="shared" si="99"/>
        <v>0</v>
      </c>
      <c r="X102" s="58">
        <f t="shared" si="14"/>
        <v>0</v>
      </c>
      <c r="Y102" s="61">
        <f t="shared" si="15"/>
        <v>0</v>
      </c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</row>
    <row r="103" ht="27.0" customHeight="1">
      <c r="A103" s="26"/>
      <c r="B103" s="74"/>
      <c r="C103" s="74"/>
      <c r="D103" s="74"/>
      <c r="E103" s="74"/>
      <c r="F103" s="74"/>
      <c r="G103" s="75"/>
      <c r="H103" s="76"/>
      <c r="I103" s="77">
        <f>SUM(I20:I101)</f>
        <v>176</v>
      </c>
      <c r="J103" s="78">
        <f>SUM(J20:J102)</f>
        <v>20733.52085</v>
      </c>
      <c r="K103" s="79"/>
      <c r="L103" s="79"/>
      <c r="M103" s="79"/>
      <c r="N103" s="79"/>
      <c r="O103" s="79"/>
      <c r="P103" s="79"/>
      <c r="Q103" s="4"/>
      <c r="R103" s="79">
        <f>SUMIFS($S$18:$S$101,$R$18:$R$101,"&gt;=3")</f>
        <v>0</v>
      </c>
      <c r="S103" s="79">
        <f t="shared" ref="S103:T103" si="100">SUM(S37:S101)</f>
        <v>139</v>
      </c>
      <c r="T103" s="79">
        <f t="shared" si="100"/>
        <v>339.35</v>
      </c>
      <c r="U103" s="79"/>
      <c r="V103" s="79"/>
      <c r="W103" s="79"/>
      <c r="X103" s="79"/>
      <c r="Y103" s="81">
        <f>SUM(Y20:Y102)</f>
        <v>884.419835</v>
      </c>
      <c r="Z103" s="79"/>
      <c r="AA103" s="79"/>
      <c r="AB103" s="79"/>
      <c r="AC103" s="79"/>
      <c r="AD103" s="79"/>
      <c r="AE103" s="79"/>
      <c r="AF103" s="79"/>
      <c r="AG103" s="79"/>
      <c r="AH103" s="79"/>
      <c r="AI103" s="79"/>
      <c r="AJ103" s="79"/>
      <c r="AK103" s="79"/>
      <c r="AL103" s="79"/>
      <c r="AM103" s="79"/>
      <c r="AN103" s="79"/>
    </row>
    <row r="104" ht="29.25" customHeight="1">
      <c r="A104" s="1"/>
      <c r="B104" s="1"/>
      <c r="C104" s="1"/>
      <c r="D104" s="1"/>
      <c r="E104" s="1"/>
      <c r="F104" s="1"/>
      <c r="G104" s="2"/>
      <c r="H104" s="3"/>
      <c r="I104" s="1"/>
      <c r="J104" s="1"/>
      <c r="K104" s="1"/>
      <c r="L104" s="1"/>
      <c r="M104" s="1"/>
      <c r="N104" s="1"/>
      <c r="O104" s="1"/>
      <c r="P104" s="1"/>
      <c r="Q104" s="4"/>
      <c r="R104" s="57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</row>
    <row r="105" ht="29.25" customHeight="1">
      <c r="A105" s="1"/>
      <c r="B105" s="1"/>
      <c r="C105" s="1"/>
      <c r="D105" s="1"/>
      <c r="E105" s="1"/>
      <c r="F105" s="1"/>
      <c r="G105" s="2"/>
      <c r="H105" s="3"/>
      <c r="I105" s="1"/>
      <c r="J105" s="1"/>
      <c r="K105" s="1"/>
      <c r="L105" s="1"/>
      <c r="M105" s="1"/>
      <c r="N105" s="1"/>
      <c r="O105" s="1"/>
      <c r="P105" s="1"/>
      <c r="Q105" s="73"/>
      <c r="R105" s="1"/>
      <c r="S105" s="1" t="s">
        <v>30</v>
      </c>
      <c r="T105" s="1" t="s">
        <v>31</v>
      </c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</row>
    <row r="106" ht="29.25" customHeight="1">
      <c r="A106" s="1"/>
      <c r="B106" s="1"/>
      <c r="C106" s="1"/>
      <c r="D106" s="1"/>
      <c r="E106" s="1"/>
      <c r="F106" s="1"/>
      <c r="G106" s="2"/>
      <c r="H106" s="3"/>
      <c r="I106" s="1"/>
      <c r="J106" s="1"/>
      <c r="K106" s="1"/>
      <c r="L106" s="1"/>
      <c r="M106" s="1"/>
      <c r="N106" s="1"/>
      <c r="O106" s="1"/>
      <c r="P106" s="1"/>
      <c r="Q106" s="4"/>
      <c r="R106" s="1" t="s">
        <v>32</v>
      </c>
      <c r="S106" s="146">
        <f>SUMIFS($J$18:$J$101,$R$18:$R$101,"&gt;=3")</f>
        <v>0</v>
      </c>
      <c r="T106" s="147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</row>
    <row r="107" ht="29.25" customHeight="1">
      <c r="A107" s="1" t="s">
        <v>33</v>
      </c>
      <c r="B107" s="1"/>
      <c r="C107" s="1"/>
      <c r="D107" s="1" t="s">
        <v>34</v>
      </c>
      <c r="E107" s="1"/>
      <c r="F107" s="1"/>
      <c r="G107" s="2"/>
      <c r="H107" s="3"/>
      <c r="I107" s="1"/>
      <c r="J107" s="1"/>
      <c r="K107" s="1"/>
      <c r="L107" s="1"/>
      <c r="M107" s="1"/>
      <c r="N107" s="1"/>
      <c r="O107" s="1"/>
      <c r="P107" s="1"/>
      <c r="Q107" s="4"/>
      <c r="R107" s="1" t="s">
        <v>35</v>
      </c>
      <c r="S107" s="84">
        <f>+J103-S106</f>
        <v>20733.52085</v>
      </c>
      <c r="T107" s="147">
        <f>+SUMIFS($T$18:$T$101,$R$18:$R$101,"&gt;=3")</f>
        <v>0</v>
      </c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</row>
    <row r="108" ht="29.25" customHeight="1">
      <c r="A108" s="1"/>
      <c r="B108" s="1"/>
      <c r="C108" s="1"/>
      <c r="D108" s="1"/>
      <c r="E108" s="1"/>
      <c r="F108" s="1"/>
      <c r="G108" s="2"/>
      <c r="H108" s="3"/>
      <c r="I108" s="1"/>
      <c r="J108" s="1"/>
      <c r="K108" s="1"/>
      <c r="L108" s="1"/>
      <c r="M108" s="1"/>
      <c r="N108" s="1"/>
      <c r="O108" s="1"/>
      <c r="P108" s="1"/>
      <c r="Q108" s="73"/>
      <c r="R108" s="1"/>
      <c r="S108" s="85">
        <f>+I103</f>
        <v>176</v>
      </c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</row>
    <row r="109" ht="39.0" customHeight="1">
      <c r="A109" s="44"/>
      <c r="B109" s="26" t="s">
        <v>14</v>
      </c>
      <c r="C109" s="45" t="s">
        <v>36</v>
      </c>
      <c r="D109" s="46"/>
      <c r="E109" s="47"/>
      <c r="F109" s="48"/>
      <c r="G109" s="49"/>
      <c r="H109" s="50" t="s">
        <v>16</v>
      </c>
      <c r="I109" s="26" t="s">
        <v>17</v>
      </c>
      <c r="J109" s="26" t="s">
        <v>18</v>
      </c>
      <c r="K109" s="1"/>
      <c r="L109" s="1"/>
      <c r="M109" s="1"/>
      <c r="N109" s="1"/>
      <c r="O109" s="1"/>
      <c r="P109" s="1"/>
      <c r="Q109" s="4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</row>
    <row r="110" ht="27.0" customHeight="1">
      <c r="A110" s="18">
        <v>1.0</v>
      </c>
      <c r="B110" s="142" t="s">
        <v>93</v>
      </c>
      <c r="C110" s="142">
        <v>80.0</v>
      </c>
      <c r="D110" s="142">
        <v>201.0</v>
      </c>
      <c r="E110" s="142">
        <v>273.0</v>
      </c>
      <c r="F110" s="142">
        <f t="shared" ref="F110:F115" si="101">1-VALUE(IF(RIGHT(B110,1)="%",RIGHT(B110,3),0))</f>
        <v>0.2</v>
      </c>
      <c r="G110" s="143">
        <f t="shared" ref="G110:G115" si="102">+Q110*C110/100*D110/100*E110/100</f>
        <v>92.18664</v>
      </c>
      <c r="H110" s="143">
        <f t="shared" ref="H110:H115" si="103">IF(F110=0,G110,F110*G110)</f>
        <v>18.437328</v>
      </c>
      <c r="I110" s="142">
        <v>1.0</v>
      </c>
      <c r="J110" s="86">
        <f t="shared" ref="J110:J115" si="104">+H110*I110</f>
        <v>18.437328</v>
      </c>
      <c r="K110" s="1"/>
      <c r="L110" s="44">
        <f t="shared" ref="L110:L115" si="105">D110*25.4/1000</f>
        <v>5.1054</v>
      </c>
      <c r="M110" s="26">
        <f t="shared" ref="M110:M113" si="106">+I110</f>
        <v>1</v>
      </c>
      <c r="N110" s="26">
        <f t="shared" ref="N110:N113" si="107">M110*L110</f>
        <v>5.1054</v>
      </c>
      <c r="O110" s="1"/>
      <c r="P110" s="1"/>
      <c r="Q110" s="4">
        <v>21.0</v>
      </c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</row>
    <row r="111" ht="27.0" customHeight="1">
      <c r="A111" s="26">
        <v>2.0</v>
      </c>
      <c r="B111" s="65" t="s">
        <v>75</v>
      </c>
      <c r="C111" s="65">
        <v>85.0</v>
      </c>
      <c r="D111" s="65">
        <v>201.0</v>
      </c>
      <c r="E111" s="65">
        <v>273.0</v>
      </c>
      <c r="F111" s="65">
        <f t="shared" si="101"/>
        <v>0.2</v>
      </c>
      <c r="G111" s="64">
        <f t="shared" si="102"/>
        <v>121.26933</v>
      </c>
      <c r="H111" s="64">
        <f t="shared" si="103"/>
        <v>24.253866</v>
      </c>
      <c r="I111" s="142">
        <v>1.0</v>
      </c>
      <c r="J111" s="68">
        <f t="shared" si="104"/>
        <v>24.253866</v>
      </c>
      <c r="K111" s="1"/>
      <c r="L111" s="44">
        <f t="shared" si="105"/>
        <v>5.1054</v>
      </c>
      <c r="M111" s="26">
        <f t="shared" si="106"/>
        <v>1</v>
      </c>
      <c r="N111" s="26">
        <f t="shared" si="107"/>
        <v>5.1054</v>
      </c>
      <c r="O111" s="1"/>
      <c r="P111" s="1"/>
      <c r="Q111" s="4">
        <v>26.0</v>
      </c>
      <c r="R111" s="1"/>
      <c r="S111" s="87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</row>
    <row r="112" ht="27.0" customHeight="1">
      <c r="A112" s="26">
        <v>3.0</v>
      </c>
      <c r="B112" s="65" t="s">
        <v>65</v>
      </c>
      <c r="C112" s="65">
        <v>93.0</v>
      </c>
      <c r="D112" s="65">
        <v>190.0</v>
      </c>
      <c r="E112" s="65">
        <v>157.0</v>
      </c>
      <c r="F112" s="65">
        <f t="shared" si="101"/>
        <v>0.2</v>
      </c>
      <c r="G112" s="64">
        <f t="shared" si="102"/>
        <v>67.967655</v>
      </c>
      <c r="H112" s="64">
        <f t="shared" si="103"/>
        <v>13.593531</v>
      </c>
      <c r="I112" s="142">
        <v>1.0</v>
      </c>
      <c r="J112" s="68">
        <f t="shared" si="104"/>
        <v>13.593531</v>
      </c>
      <c r="K112" s="1"/>
      <c r="L112" s="44">
        <f t="shared" si="105"/>
        <v>4.826</v>
      </c>
      <c r="M112" s="26">
        <f t="shared" si="106"/>
        <v>1</v>
      </c>
      <c r="N112" s="26">
        <f t="shared" si="107"/>
        <v>4.826</v>
      </c>
      <c r="O112" s="1"/>
      <c r="P112" s="1"/>
      <c r="Q112" s="4">
        <v>24.5</v>
      </c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</row>
    <row r="113" ht="27.0" customHeight="1">
      <c r="A113" s="26">
        <v>4.0</v>
      </c>
      <c r="B113" s="65" t="s">
        <v>64</v>
      </c>
      <c r="C113" s="65">
        <v>72.0</v>
      </c>
      <c r="D113" s="65">
        <v>201.0</v>
      </c>
      <c r="E113" s="65">
        <v>168.0</v>
      </c>
      <c r="F113" s="65">
        <f t="shared" si="101"/>
        <v>0.2</v>
      </c>
      <c r="G113" s="64">
        <f t="shared" si="102"/>
        <v>46.194624</v>
      </c>
      <c r="H113" s="64">
        <f t="shared" si="103"/>
        <v>9.2389248</v>
      </c>
      <c r="I113" s="142">
        <v>1.0</v>
      </c>
      <c r="J113" s="68">
        <f t="shared" si="104"/>
        <v>9.2389248</v>
      </c>
      <c r="K113" s="1"/>
      <c r="L113" s="44">
        <f t="shared" si="105"/>
        <v>5.1054</v>
      </c>
      <c r="M113" s="26">
        <f t="shared" si="106"/>
        <v>1</v>
      </c>
      <c r="N113" s="26">
        <f t="shared" si="107"/>
        <v>5.1054</v>
      </c>
      <c r="O113" s="1"/>
      <c r="P113" s="1"/>
      <c r="Q113" s="4">
        <v>19.0</v>
      </c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</row>
    <row r="114" ht="27.0" customHeight="1">
      <c r="A114" s="26">
        <v>5.0</v>
      </c>
      <c r="B114" s="65" t="s">
        <v>89</v>
      </c>
      <c r="C114" s="65">
        <v>87.0</v>
      </c>
      <c r="D114" s="65">
        <v>201.0</v>
      </c>
      <c r="E114" s="65">
        <v>273.0</v>
      </c>
      <c r="F114" s="65">
        <f t="shared" si="101"/>
        <v>0.07</v>
      </c>
      <c r="G114" s="64">
        <f t="shared" si="102"/>
        <v>90.705069</v>
      </c>
      <c r="H114" s="64">
        <f t="shared" si="103"/>
        <v>6.34935483</v>
      </c>
      <c r="I114" s="142">
        <v>1.0</v>
      </c>
      <c r="J114" s="68">
        <f t="shared" si="104"/>
        <v>6.34935483</v>
      </c>
      <c r="K114" s="1"/>
      <c r="L114" s="1">
        <f t="shared" si="105"/>
        <v>5.1054</v>
      </c>
      <c r="M114" s="120"/>
      <c r="N114" s="120"/>
      <c r="O114" s="1"/>
      <c r="P114" s="1"/>
      <c r="Q114" s="4">
        <v>19.0</v>
      </c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</row>
    <row r="115" ht="27.0" customHeight="1">
      <c r="A115" s="26">
        <v>6.0</v>
      </c>
      <c r="B115" s="65" t="s">
        <v>77</v>
      </c>
      <c r="C115" s="65">
        <v>81.0</v>
      </c>
      <c r="D115" s="65">
        <v>203.0</v>
      </c>
      <c r="E115" s="65">
        <v>252.0</v>
      </c>
      <c r="F115" s="65">
        <f t="shared" si="101"/>
        <v>0.2</v>
      </c>
      <c r="G115" s="64">
        <f t="shared" si="102"/>
        <v>122.237262</v>
      </c>
      <c r="H115" s="64">
        <f t="shared" si="103"/>
        <v>24.4474524</v>
      </c>
      <c r="I115" s="142">
        <v>1.0</v>
      </c>
      <c r="J115" s="68">
        <f t="shared" si="104"/>
        <v>24.4474524</v>
      </c>
      <c r="K115" s="1"/>
      <c r="L115" s="1">
        <f t="shared" si="105"/>
        <v>5.1562</v>
      </c>
      <c r="M115" s="120"/>
      <c r="N115" s="120"/>
      <c r="O115" s="1"/>
      <c r="P115" s="1"/>
      <c r="Q115" s="4">
        <v>29.5</v>
      </c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</row>
    <row r="116" ht="24.75" customHeight="1">
      <c r="A116" s="26"/>
      <c r="B116" s="69"/>
      <c r="C116" s="69"/>
      <c r="D116" s="69"/>
      <c r="E116" s="69"/>
      <c r="F116" s="69"/>
      <c r="G116" s="88"/>
      <c r="H116" s="89" t="s">
        <v>37</v>
      </c>
      <c r="I116" s="69"/>
      <c r="J116" s="90">
        <f>SUM(J110:J115)</f>
        <v>96.32045703</v>
      </c>
      <c r="K116" s="1"/>
      <c r="L116" s="1"/>
      <c r="M116" s="1"/>
      <c r="N116" s="1"/>
      <c r="O116" s="1"/>
      <c r="P116" s="1"/>
      <c r="Q116" s="4"/>
      <c r="R116" s="9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</row>
    <row r="117" ht="18.75" customHeight="1">
      <c r="A117" s="42"/>
      <c r="B117" s="7"/>
      <c r="C117" s="7"/>
      <c r="D117" s="7"/>
      <c r="E117" s="7"/>
      <c r="F117" s="7"/>
      <c r="G117" s="8"/>
      <c r="H117" s="9"/>
      <c r="I117" s="7"/>
      <c r="J117" s="43"/>
      <c r="K117" s="1"/>
      <c r="L117" s="1"/>
      <c r="M117" s="1"/>
      <c r="N117" s="1"/>
      <c r="O117" s="1"/>
      <c r="P117" s="1"/>
      <c r="Q117" s="4"/>
      <c r="R117" s="9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</row>
    <row r="118" ht="18.75" customHeight="1">
      <c r="A118" s="1"/>
      <c r="B118" s="1"/>
      <c r="C118" s="1"/>
      <c r="D118" s="1"/>
      <c r="E118" s="1"/>
      <c r="F118" s="1"/>
      <c r="G118" s="2"/>
      <c r="H118" s="3"/>
      <c r="I118" s="1"/>
      <c r="J118" s="1"/>
      <c r="K118" s="1"/>
      <c r="L118" s="1"/>
      <c r="M118" s="1"/>
      <c r="N118" s="1"/>
      <c r="O118" s="1"/>
      <c r="P118" s="1"/>
      <c r="Q118" s="4"/>
      <c r="R118" s="9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</row>
    <row r="119" ht="18.75" customHeight="1">
      <c r="A119" s="1"/>
      <c r="B119" s="1"/>
      <c r="C119" s="1"/>
      <c r="D119" s="1"/>
      <c r="E119" s="1"/>
      <c r="F119" s="1"/>
      <c r="G119" s="2"/>
      <c r="H119" s="3"/>
      <c r="I119" s="1"/>
      <c r="J119" s="1"/>
      <c r="K119" s="1"/>
      <c r="L119" s="1"/>
      <c r="M119" s="1"/>
      <c r="N119" s="1"/>
      <c r="O119" s="1"/>
      <c r="P119" s="1"/>
      <c r="Q119" s="4"/>
      <c r="R119" s="9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</row>
    <row r="120" ht="18.75" customHeight="1">
      <c r="A120" s="1" t="s">
        <v>38</v>
      </c>
      <c r="B120" s="1"/>
      <c r="C120" s="1"/>
      <c r="D120" s="1"/>
      <c r="E120" s="1"/>
      <c r="F120" s="1"/>
      <c r="G120" s="2"/>
      <c r="H120" s="3"/>
      <c r="I120" s="1"/>
      <c r="J120" s="1"/>
      <c r="K120" s="1"/>
      <c r="L120" s="1"/>
      <c r="M120" s="1"/>
      <c r="N120" s="1"/>
      <c r="O120" s="1"/>
      <c r="P120" s="1"/>
      <c r="Q120" s="4"/>
      <c r="R120" s="9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</row>
    <row r="121" ht="18.75" customHeight="1">
      <c r="A121" s="1"/>
      <c r="B121" s="1"/>
      <c r="C121" s="1"/>
      <c r="D121" s="1"/>
      <c r="E121" s="1"/>
      <c r="F121" s="1"/>
      <c r="G121" s="2"/>
      <c r="H121" s="3"/>
      <c r="I121" s="1"/>
      <c r="J121" s="1"/>
      <c r="K121" s="1"/>
      <c r="L121" s="1"/>
      <c r="M121" s="1"/>
      <c r="N121" s="1"/>
      <c r="O121" s="1"/>
      <c r="P121" s="1"/>
      <c r="Q121" s="4"/>
      <c r="R121" s="9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</row>
    <row r="122" ht="42.0" customHeight="1">
      <c r="A122" s="44"/>
      <c r="B122" s="26" t="s">
        <v>14</v>
      </c>
      <c r="C122" s="45" t="s">
        <v>39</v>
      </c>
      <c r="D122" s="46"/>
      <c r="E122" s="47"/>
      <c r="F122" s="92"/>
      <c r="G122" s="93"/>
      <c r="H122" s="50" t="s">
        <v>16</v>
      </c>
      <c r="I122" s="94" t="s">
        <v>17</v>
      </c>
      <c r="J122" s="26" t="s">
        <v>18</v>
      </c>
      <c r="K122" s="1"/>
      <c r="L122" s="1"/>
      <c r="M122" s="1"/>
      <c r="N122" s="1"/>
      <c r="O122" s="1"/>
      <c r="P122" s="1"/>
      <c r="Q122" s="4"/>
      <c r="R122" s="9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</row>
    <row r="123" ht="24.75" customHeight="1">
      <c r="A123" s="26">
        <v>1.0</v>
      </c>
      <c r="B123" s="53" t="s">
        <v>95</v>
      </c>
      <c r="C123" s="52"/>
      <c r="D123" s="52"/>
      <c r="E123" s="52"/>
      <c r="F123" s="52"/>
      <c r="G123" s="151"/>
      <c r="H123" s="145">
        <v>47.0</v>
      </c>
      <c r="I123" s="52">
        <v>1.0</v>
      </c>
      <c r="J123" s="68">
        <f t="shared" ref="J123:J132" si="108">+I123*H123</f>
        <v>47</v>
      </c>
      <c r="K123" s="44"/>
      <c r="L123" s="44"/>
      <c r="M123" s="44"/>
      <c r="N123" s="44"/>
      <c r="O123" s="44"/>
      <c r="P123" s="44"/>
      <c r="Q123" s="97"/>
      <c r="R123" s="9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</row>
    <row r="124" ht="24.75" customHeight="1">
      <c r="A124" s="26">
        <v>2.0</v>
      </c>
      <c r="B124" s="62" t="s">
        <v>95</v>
      </c>
      <c r="C124" s="52"/>
      <c r="D124" s="52"/>
      <c r="E124" s="52"/>
      <c r="F124" s="52"/>
      <c r="G124" s="151"/>
      <c r="H124" s="145">
        <v>10.0</v>
      </c>
      <c r="I124" s="52">
        <v>1.0</v>
      </c>
      <c r="J124" s="68">
        <f t="shared" si="108"/>
        <v>10</v>
      </c>
      <c r="K124" s="44"/>
      <c r="L124" s="44"/>
      <c r="M124" s="44"/>
      <c r="N124" s="44"/>
      <c r="O124" s="44"/>
      <c r="P124" s="44"/>
      <c r="Q124" s="97"/>
      <c r="R124" s="9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</row>
    <row r="125" ht="24.75" customHeight="1">
      <c r="A125" s="26">
        <v>3.0</v>
      </c>
      <c r="B125" s="53" t="s">
        <v>72</v>
      </c>
      <c r="C125" s="52"/>
      <c r="D125" s="52"/>
      <c r="E125" s="52"/>
      <c r="F125" s="52"/>
      <c r="G125" s="151"/>
      <c r="H125" s="145">
        <v>39.0</v>
      </c>
      <c r="I125" s="52">
        <v>1.0</v>
      </c>
      <c r="J125" s="68">
        <f t="shared" si="108"/>
        <v>39</v>
      </c>
      <c r="K125" s="44"/>
      <c r="L125" s="44"/>
      <c r="M125" s="44"/>
      <c r="N125" s="44"/>
      <c r="O125" s="44"/>
      <c r="P125" s="44"/>
      <c r="Q125" s="97"/>
      <c r="R125" s="9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</row>
    <row r="126" ht="24.75" customHeight="1">
      <c r="A126" s="26">
        <v>4.0</v>
      </c>
      <c r="B126" s="62" t="s">
        <v>72</v>
      </c>
      <c r="C126" s="52"/>
      <c r="D126" s="52"/>
      <c r="E126" s="52"/>
      <c r="F126" s="52"/>
      <c r="G126" s="151"/>
      <c r="H126" s="145">
        <v>15.0</v>
      </c>
      <c r="I126" s="52">
        <v>1.0</v>
      </c>
      <c r="J126" s="68">
        <f t="shared" si="108"/>
        <v>15</v>
      </c>
      <c r="K126" s="44"/>
      <c r="L126" s="44"/>
      <c r="M126" s="44"/>
      <c r="N126" s="44"/>
      <c r="O126" s="44"/>
      <c r="P126" s="44"/>
      <c r="Q126" s="97"/>
      <c r="R126" s="9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</row>
    <row r="127" ht="24.75" customHeight="1">
      <c r="A127" s="26">
        <v>5.0</v>
      </c>
      <c r="B127" s="53" t="s">
        <v>62</v>
      </c>
      <c r="C127" s="52"/>
      <c r="D127" s="52"/>
      <c r="E127" s="52"/>
      <c r="F127" s="52"/>
      <c r="G127" s="151"/>
      <c r="H127" s="145">
        <v>37.0</v>
      </c>
      <c r="I127" s="52">
        <v>1.0</v>
      </c>
      <c r="J127" s="68">
        <f t="shared" si="108"/>
        <v>37</v>
      </c>
      <c r="K127" s="44"/>
      <c r="L127" s="44"/>
      <c r="M127" s="44"/>
      <c r="N127" s="44"/>
      <c r="O127" s="44"/>
      <c r="P127" s="44"/>
      <c r="Q127" s="97"/>
      <c r="R127" s="9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</row>
    <row r="128" ht="24.75" customHeight="1">
      <c r="A128" s="26">
        <v>6.0</v>
      </c>
      <c r="B128" s="62" t="s">
        <v>62</v>
      </c>
      <c r="C128" s="52"/>
      <c r="D128" s="52"/>
      <c r="E128" s="52"/>
      <c r="F128" s="52"/>
      <c r="G128" s="151"/>
      <c r="H128" s="145">
        <v>15.0</v>
      </c>
      <c r="I128" s="52">
        <v>1.0</v>
      </c>
      <c r="J128" s="68">
        <f t="shared" si="108"/>
        <v>15</v>
      </c>
      <c r="K128" s="44"/>
      <c r="L128" s="44"/>
      <c r="M128" s="44"/>
      <c r="N128" s="44"/>
      <c r="O128" s="44"/>
      <c r="P128" s="44"/>
      <c r="Q128" s="97"/>
      <c r="R128" s="9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</row>
    <row r="129" ht="24.75" customHeight="1">
      <c r="A129" s="26">
        <v>7.0</v>
      </c>
      <c r="B129" s="53" t="s">
        <v>61</v>
      </c>
      <c r="C129" s="52"/>
      <c r="D129" s="52"/>
      <c r="E129" s="52"/>
      <c r="F129" s="52"/>
      <c r="G129" s="151"/>
      <c r="H129" s="145">
        <v>19.0</v>
      </c>
      <c r="I129" s="52">
        <v>1.0</v>
      </c>
      <c r="J129" s="68">
        <f t="shared" si="108"/>
        <v>19</v>
      </c>
      <c r="K129" s="44"/>
      <c r="L129" s="44"/>
      <c r="M129" s="44"/>
      <c r="N129" s="44"/>
      <c r="O129" s="44"/>
      <c r="P129" s="44"/>
      <c r="Q129" s="97"/>
      <c r="R129" s="9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</row>
    <row r="130" ht="24.75" customHeight="1">
      <c r="A130" s="26">
        <v>8.0</v>
      </c>
      <c r="B130" s="62" t="s">
        <v>61</v>
      </c>
      <c r="C130" s="52"/>
      <c r="D130" s="52"/>
      <c r="E130" s="52"/>
      <c r="F130" s="52"/>
      <c r="G130" s="151"/>
      <c r="H130" s="145">
        <v>24.0</v>
      </c>
      <c r="I130" s="52">
        <v>1.0</v>
      </c>
      <c r="J130" s="68">
        <f t="shared" si="108"/>
        <v>24</v>
      </c>
      <c r="K130" s="44"/>
      <c r="L130" s="44"/>
      <c r="M130" s="44"/>
      <c r="N130" s="44"/>
      <c r="O130" s="44"/>
      <c r="P130" s="44"/>
      <c r="Q130" s="97"/>
      <c r="R130" s="9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</row>
    <row r="131" ht="24.75" customHeight="1">
      <c r="A131" s="26">
        <v>9.0</v>
      </c>
      <c r="B131" s="53" t="s">
        <v>73</v>
      </c>
      <c r="C131" s="52"/>
      <c r="D131" s="52"/>
      <c r="E131" s="52"/>
      <c r="F131" s="52"/>
      <c r="G131" s="151"/>
      <c r="H131" s="145">
        <v>41.0</v>
      </c>
      <c r="I131" s="52">
        <v>1.0</v>
      </c>
      <c r="J131" s="68">
        <f t="shared" si="108"/>
        <v>41</v>
      </c>
      <c r="K131" s="44"/>
      <c r="L131" s="44"/>
      <c r="M131" s="44"/>
      <c r="N131" s="44"/>
      <c r="O131" s="44"/>
      <c r="P131" s="44"/>
      <c r="Q131" s="97"/>
      <c r="R131" s="9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</row>
    <row r="132" ht="24.75" customHeight="1">
      <c r="A132" s="26">
        <v>10.0</v>
      </c>
      <c r="B132" s="62" t="s">
        <v>73</v>
      </c>
      <c r="C132" s="52"/>
      <c r="D132" s="52"/>
      <c r="E132" s="52"/>
      <c r="F132" s="52"/>
      <c r="G132" s="151"/>
      <c r="H132" s="145">
        <v>18.0</v>
      </c>
      <c r="I132" s="52">
        <v>1.0</v>
      </c>
      <c r="J132" s="68">
        <f t="shared" si="108"/>
        <v>18</v>
      </c>
      <c r="K132" s="44"/>
      <c r="L132" s="44"/>
      <c r="M132" s="44"/>
      <c r="N132" s="44"/>
      <c r="O132" s="44"/>
      <c r="P132" s="44"/>
      <c r="Q132" s="97"/>
      <c r="R132" s="9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</row>
    <row r="133" ht="18.75" customHeight="1">
      <c r="A133" s="1"/>
      <c r="B133" s="1"/>
      <c r="C133" s="1"/>
      <c r="D133" s="1"/>
      <c r="E133" s="1"/>
      <c r="F133" s="1"/>
      <c r="G133" s="2"/>
      <c r="H133" s="3" t="s">
        <v>37</v>
      </c>
      <c r="I133" s="1"/>
      <c r="J133" s="98">
        <f>SUM(J123:J132)</f>
        <v>265</v>
      </c>
      <c r="K133" s="99"/>
      <c r="L133" s="99"/>
      <c r="M133" s="99"/>
      <c r="N133" s="99"/>
      <c r="O133" s="99"/>
      <c r="P133" s="99"/>
      <c r="Q133" s="100"/>
      <c r="R133" s="9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</row>
    <row r="134" ht="18.75" customHeight="1">
      <c r="A134" s="7"/>
      <c r="B134" s="7"/>
      <c r="C134" s="7"/>
      <c r="D134" s="7"/>
      <c r="E134" s="7"/>
      <c r="F134" s="7"/>
      <c r="G134" s="8"/>
      <c r="H134" s="9"/>
      <c r="I134" s="41"/>
      <c r="J134" s="74">
        <f>+J133*60%</f>
        <v>159</v>
      </c>
      <c r="K134" s="74"/>
      <c r="L134" s="74"/>
      <c r="M134" s="74"/>
      <c r="N134" s="74"/>
      <c r="O134" s="74"/>
      <c r="P134" s="74"/>
      <c r="Q134" s="77">
        <f>+J133*40%</f>
        <v>106</v>
      </c>
      <c r="R134" s="9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</row>
    <row r="135" ht="18.75" customHeight="1">
      <c r="A135" s="1"/>
      <c r="B135" s="1"/>
      <c r="C135" s="1"/>
      <c r="D135" s="1"/>
      <c r="E135" s="1"/>
      <c r="F135" s="1"/>
      <c r="G135" s="2"/>
      <c r="H135" s="3"/>
      <c r="I135" s="1"/>
      <c r="J135" s="1"/>
      <c r="K135" s="1"/>
      <c r="L135" s="1"/>
      <c r="M135" s="1"/>
      <c r="N135" s="1"/>
      <c r="O135" s="1"/>
      <c r="P135" s="1"/>
      <c r="Q135" s="4"/>
      <c r="R135" s="9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</row>
    <row r="136" ht="18.75" customHeight="1">
      <c r="A136" s="1"/>
      <c r="B136" s="1"/>
      <c r="C136" s="1"/>
      <c r="D136" s="1"/>
      <c r="E136" s="1"/>
      <c r="F136" s="1"/>
      <c r="G136" s="2"/>
      <c r="H136" s="3"/>
      <c r="I136" s="1"/>
      <c r="J136" s="1"/>
      <c r="K136" s="1"/>
      <c r="L136" s="1"/>
      <c r="M136" s="1"/>
      <c r="N136" s="1"/>
      <c r="O136" s="1"/>
      <c r="P136" s="1"/>
      <c r="Q136" s="4"/>
      <c r="R136" s="9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</row>
    <row r="137" ht="19.5" customHeight="1">
      <c r="A137" s="101" t="s">
        <v>42</v>
      </c>
      <c r="B137" s="1"/>
      <c r="C137" s="1"/>
      <c r="D137" s="1"/>
      <c r="E137" s="1"/>
      <c r="F137" s="1"/>
      <c r="G137" s="2"/>
      <c r="H137" s="3"/>
      <c r="I137" s="1"/>
      <c r="J137" s="1"/>
      <c r="K137" s="1"/>
      <c r="L137" s="1"/>
      <c r="M137" s="1"/>
      <c r="N137" s="1"/>
      <c r="O137" s="1"/>
      <c r="P137" s="1"/>
      <c r="Q137" s="4"/>
      <c r="R137" s="9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</row>
    <row r="138" ht="57.0" customHeight="1">
      <c r="A138" s="102"/>
      <c r="B138" s="103" t="s">
        <v>43</v>
      </c>
      <c r="C138" s="103" t="s">
        <v>44</v>
      </c>
      <c r="D138" s="103" t="s">
        <v>45</v>
      </c>
      <c r="E138" s="103" t="s">
        <v>46</v>
      </c>
      <c r="F138" s="103"/>
      <c r="G138" s="104"/>
      <c r="H138" s="105" t="s">
        <v>47</v>
      </c>
      <c r="I138" s="106" t="s">
        <v>48</v>
      </c>
      <c r="J138" s="1"/>
      <c r="K138" s="1"/>
      <c r="L138" s="1"/>
      <c r="M138" s="1"/>
      <c r="N138" s="1"/>
      <c r="O138" s="1"/>
      <c r="P138" s="1"/>
      <c r="Q138" s="4"/>
      <c r="R138" s="9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</row>
    <row r="139" ht="18.75" customHeight="1">
      <c r="A139" s="107" t="s">
        <v>30</v>
      </c>
      <c r="B139" s="108">
        <f>+E13</f>
        <v>22385.593</v>
      </c>
      <c r="C139" s="109">
        <f>+J103</f>
        <v>20733.52085</v>
      </c>
      <c r="D139" s="109">
        <f>+J116</f>
        <v>96.32045703</v>
      </c>
      <c r="E139" s="110">
        <f>J134</f>
        <v>159</v>
      </c>
      <c r="F139" s="110"/>
      <c r="G139" s="111"/>
      <c r="H139" s="112">
        <f>+I13</f>
        <v>1349.735097</v>
      </c>
      <c r="I139" s="113">
        <f>+B139-C139-D139-E139-H139</f>
        <v>47.0165931</v>
      </c>
      <c r="J139" s="1"/>
      <c r="K139" s="1"/>
      <c r="L139" s="1"/>
      <c r="M139" s="1"/>
      <c r="N139" s="1"/>
      <c r="O139" s="1"/>
      <c r="P139" s="1"/>
      <c r="Q139" s="4"/>
      <c r="R139" s="9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</row>
    <row r="140" ht="19.5" customHeight="1">
      <c r="A140" s="114" t="s">
        <v>49</v>
      </c>
      <c r="B140" s="115"/>
      <c r="C140" s="116">
        <f>+C139/B139</f>
        <v>0.9261993128</v>
      </c>
      <c r="D140" s="116">
        <f>+D139/B139</f>
        <v>0.004302787826</v>
      </c>
      <c r="E140" s="116">
        <f>+E139/B139</f>
        <v>0.00710278258</v>
      </c>
      <c r="F140" s="116"/>
      <c r="G140" s="117"/>
      <c r="H140" s="118">
        <f>+H139/B139</f>
        <v>0.0602948109</v>
      </c>
      <c r="I140" s="119">
        <f>+I139/B139</f>
        <v>0.002100305902</v>
      </c>
      <c r="J140" s="1"/>
      <c r="K140" s="1"/>
      <c r="L140" s="1"/>
      <c r="M140" s="1"/>
      <c r="N140" s="1"/>
      <c r="O140" s="1"/>
      <c r="P140" s="1"/>
      <c r="Q140" s="4"/>
      <c r="R140" s="9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</row>
    <row r="141" ht="19.5" customHeight="1">
      <c r="A141" s="30"/>
      <c r="B141" s="120"/>
      <c r="C141" s="121"/>
      <c r="D141" s="121"/>
      <c r="E141" s="121"/>
      <c r="F141" s="121"/>
      <c r="G141" s="122"/>
      <c r="H141" s="123"/>
      <c r="I141" s="124"/>
      <c r="J141" s="1"/>
      <c r="K141" s="1"/>
      <c r="L141" s="1"/>
      <c r="M141" s="1"/>
      <c r="N141" s="1"/>
      <c r="O141" s="1"/>
      <c r="P141" s="1"/>
      <c r="Q141" s="4"/>
      <c r="R141" s="9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</row>
    <row r="142" ht="18.75" customHeight="1">
      <c r="A142" s="125"/>
      <c r="B142" s="126"/>
      <c r="C142" s="126"/>
      <c r="D142" s="126" t="s">
        <v>50</v>
      </c>
      <c r="E142" s="126" t="s">
        <v>30</v>
      </c>
      <c r="F142" s="126"/>
      <c r="G142" s="127"/>
      <c r="H142" s="128">
        <f>+D139+E139+H139+I139</f>
        <v>1652.072147</v>
      </c>
      <c r="I142" s="129"/>
      <c r="J142" s="1"/>
      <c r="K142" s="1"/>
      <c r="L142" s="1"/>
      <c r="M142" s="1"/>
      <c r="N142" s="1"/>
      <c r="O142" s="1"/>
      <c r="P142" s="1"/>
      <c r="Q142" s="4"/>
      <c r="R142" s="3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</row>
    <row r="143" ht="18.75" customHeight="1">
      <c r="A143" s="130"/>
      <c r="B143" s="1"/>
      <c r="C143" s="1"/>
      <c r="D143" s="1"/>
      <c r="E143" s="1" t="s">
        <v>49</v>
      </c>
      <c r="F143" s="1"/>
      <c r="G143" s="2"/>
      <c r="H143" s="123">
        <f>+H142/B139</f>
        <v>0.07380068721</v>
      </c>
      <c r="I143" s="131"/>
      <c r="J143" s="1"/>
      <c r="K143" s="1"/>
      <c r="L143" s="1"/>
      <c r="M143" s="1"/>
      <c r="N143" s="1"/>
      <c r="O143" s="1"/>
      <c r="P143" s="1"/>
      <c r="Q143" s="4"/>
      <c r="R143" s="3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</row>
    <row r="144" ht="18.75" customHeight="1">
      <c r="A144" s="130"/>
      <c r="B144" s="1"/>
      <c r="C144" s="1" t="s">
        <v>51</v>
      </c>
      <c r="D144" s="1"/>
      <c r="E144" s="1"/>
      <c r="F144" s="1"/>
      <c r="G144" s="2"/>
      <c r="H144" s="3"/>
      <c r="I144" s="131"/>
      <c r="J144" s="1"/>
      <c r="K144" s="1"/>
      <c r="L144" s="1"/>
      <c r="M144" s="1"/>
      <c r="N144" s="1"/>
      <c r="O144" s="1"/>
      <c r="P144" s="1"/>
      <c r="Q144" s="4"/>
      <c r="R144" s="3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</row>
    <row r="145" ht="18.75" customHeight="1">
      <c r="A145" s="130"/>
      <c r="B145" s="1"/>
      <c r="C145" s="1"/>
      <c r="D145" s="1" t="s">
        <v>52</v>
      </c>
      <c r="E145" s="1"/>
      <c r="F145" s="1"/>
      <c r="G145" s="2"/>
      <c r="H145" s="3">
        <f>+H144*(H142-H139)</f>
        <v>0</v>
      </c>
      <c r="I145" s="131"/>
      <c r="J145" s="1"/>
      <c r="K145" s="1"/>
      <c r="L145" s="1"/>
      <c r="M145" s="1"/>
      <c r="N145" s="1"/>
      <c r="O145" s="1"/>
      <c r="P145" s="1"/>
      <c r="Q145" s="4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</row>
    <row r="146" ht="19.5" customHeight="1">
      <c r="A146" s="132"/>
      <c r="B146" s="133"/>
      <c r="C146" s="133"/>
      <c r="D146" s="133"/>
      <c r="E146" s="133"/>
      <c r="F146" s="133"/>
      <c r="G146" s="134"/>
      <c r="H146" s="135"/>
      <c r="I146" s="136"/>
      <c r="J146" s="1"/>
      <c r="K146" s="1"/>
      <c r="L146" s="1"/>
      <c r="M146" s="1"/>
      <c r="N146" s="1"/>
      <c r="O146" s="1"/>
      <c r="P146" s="1"/>
      <c r="Q146" s="4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</row>
    <row r="147" ht="18.75" customHeight="1">
      <c r="A147" s="1"/>
      <c r="B147" s="1"/>
      <c r="C147" s="1"/>
      <c r="D147" s="1"/>
      <c r="E147" s="1"/>
      <c r="F147" s="1"/>
      <c r="G147" s="2"/>
      <c r="H147" s="3"/>
      <c r="I147" s="1"/>
      <c r="J147" s="1"/>
      <c r="K147" s="1"/>
      <c r="L147" s="1"/>
      <c r="M147" s="1"/>
      <c r="N147" s="1"/>
      <c r="O147" s="1"/>
      <c r="P147" s="1"/>
      <c r="Q147" s="4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</row>
    <row r="148" ht="18.75" customHeight="1">
      <c r="A148" s="1"/>
      <c r="B148" s="1"/>
      <c r="C148" s="1"/>
      <c r="D148" s="1"/>
      <c r="E148" s="1"/>
      <c r="F148" s="1"/>
      <c r="G148" s="2"/>
      <c r="H148" s="3"/>
      <c r="I148" s="1"/>
      <c r="J148" s="1"/>
      <c r="K148" s="1"/>
      <c r="L148" s="1"/>
      <c r="M148" s="1"/>
      <c r="N148" s="1"/>
      <c r="O148" s="1"/>
      <c r="P148" s="1"/>
      <c r="Q148" s="4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</row>
    <row r="149" ht="18.75" customHeight="1">
      <c r="A149" s="1"/>
      <c r="B149" s="1"/>
      <c r="C149" s="1"/>
      <c r="D149" s="1"/>
      <c r="E149" s="1"/>
      <c r="F149" s="1"/>
      <c r="G149" s="2"/>
      <c r="H149" s="3"/>
      <c r="I149" s="1"/>
      <c r="J149" s="1"/>
      <c r="K149" s="1"/>
      <c r="L149" s="1"/>
      <c r="M149" s="1"/>
      <c r="N149" s="1"/>
      <c r="O149" s="1"/>
      <c r="P149" s="1"/>
      <c r="Q149" s="4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</row>
    <row r="150" ht="18.0" customHeight="1">
      <c r="A150" s="137"/>
      <c r="B150" s="137"/>
      <c r="C150" s="137"/>
      <c r="D150" s="137"/>
      <c r="E150" s="137"/>
      <c r="F150" s="137"/>
      <c r="G150" s="138"/>
      <c r="H150" s="139"/>
      <c r="I150" s="137"/>
      <c r="J150" s="137"/>
      <c r="K150" s="137"/>
      <c r="L150" s="137"/>
      <c r="M150" s="137"/>
      <c r="N150" s="137"/>
      <c r="O150" s="137"/>
      <c r="P150" s="137"/>
      <c r="Q150" s="140"/>
      <c r="R150" s="137"/>
      <c r="S150" s="137"/>
      <c r="T150" s="137"/>
      <c r="U150" s="137"/>
      <c r="V150" s="137"/>
      <c r="W150" s="137"/>
      <c r="X150" s="137"/>
      <c r="Y150" s="137"/>
      <c r="Z150" s="137"/>
      <c r="AA150" s="137"/>
      <c r="AB150" s="137"/>
      <c r="AC150" s="137"/>
      <c r="AD150" s="137"/>
      <c r="AE150" s="137"/>
      <c r="AF150" s="137"/>
      <c r="AG150" s="137"/>
      <c r="AH150" s="137"/>
      <c r="AI150" s="137"/>
      <c r="AJ150" s="137"/>
      <c r="AK150" s="137"/>
      <c r="AL150" s="137"/>
      <c r="AM150" s="137"/>
      <c r="AN150" s="137"/>
    </row>
    <row r="151" ht="18.0" customHeight="1">
      <c r="A151" s="137"/>
      <c r="B151" s="137"/>
      <c r="C151" s="137"/>
      <c r="D151" s="137"/>
      <c r="E151" s="137"/>
      <c r="F151" s="137"/>
      <c r="G151" s="138"/>
      <c r="H151" s="139"/>
      <c r="I151" s="137"/>
      <c r="J151" s="137"/>
      <c r="K151" s="137"/>
      <c r="L151" s="137"/>
      <c r="M151" s="137"/>
      <c r="N151" s="137"/>
      <c r="O151" s="137"/>
      <c r="P151" s="137"/>
      <c r="Q151" s="140"/>
      <c r="R151" s="137"/>
      <c r="S151" s="137"/>
      <c r="T151" s="137"/>
      <c r="U151" s="137"/>
      <c r="V151" s="137"/>
      <c r="W151" s="137"/>
      <c r="X151" s="137"/>
      <c r="Y151" s="137"/>
      <c r="Z151" s="137"/>
      <c r="AA151" s="137"/>
      <c r="AB151" s="137"/>
      <c r="AC151" s="137"/>
      <c r="AD151" s="137"/>
      <c r="AE151" s="137"/>
      <c r="AF151" s="137"/>
      <c r="AG151" s="137"/>
      <c r="AH151" s="137"/>
      <c r="AI151" s="137"/>
      <c r="AJ151" s="137"/>
      <c r="AK151" s="137"/>
      <c r="AL151" s="137"/>
      <c r="AM151" s="137"/>
      <c r="AN151" s="137"/>
    </row>
    <row r="152" ht="18.0" customHeight="1">
      <c r="A152" s="137"/>
      <c r="B152" s="137"/>
      <c r="C152" s="137"/>
      <c r="D152" s="137"/>
      <c r="E152" s="137"/>
      <c r="F152" s="137"/>
      <c r="G152" s="138"/>
      <c r="H152" s="139"/>
      <c r="I152" s="137"/>
      <c r="J152" s="137"/>
      <c r="K152" s="137"/>
      <c r="L152" s="137"/>
      <c r="M152" s="137"/>
      <c r="N152" s="137"/>
      <c r="O152" s="137"/>
      <c r="P152" s="137"/>
      <c r="Q152" s="140"/>
      <c r="R152" s="137"/>
      <c r="S152" s="137"/>
      <c r="T152" s="137"/>
      <c r="U152" s="137"/>
      <c r="V152" s="137"/>
      <c r="W152" s="137"/>
      <c r="X152" s="137"/>
      <c r="Y152" s="137"/>
      <c r="Z152" s="137"/>
      <c r="AA152" s="137"/>
      <c r="AB152" s="137"/>
      <c r="AC152" s="137"/>
      <c r="AD152" s="137"/>
      <c r="AE152" s="137"/>
      <c r="AF152" s="137"/>
      <c r="AG152" s="137"/>
      <c r="AH152" s="137"/>
      <c r="AI152" s="137"/>
      <c r="AJ152" s="137"/>
      <c r="AK152" s="137"/>
      <c r="AL152" s="137"/>
      <c r="AM152" s="137"/>
      <c r="AN152" s="137"/>
    </row>
    <row r="153" ht="18.0" customHeight="1">
      <c r="A153" s="137"/>
      <c r="B153" s="137"/>
      <c r="C153" s="137"/>
      <c r="D153" s="137"/>
      <c r="E153" s="137"/>
      <c r="F153" s="137"/>
      <c r="G153" s="138"/>
      <c r="H153" s="139"/>
      <c r="I153" s="137"/>
      <c r="J153" s="137"/>
      <c r="K153" s="137"/>
      <c r="L153" s="137"/>
      <c r="M153" s="137"/>
      <c r="N153" s="137"/>
      <c r="O153" s="137"/>
      <c r="P153" s="137"/>
      <c r="Q153" s="140"/>
      <c r="R153" s="137"/>
      <c r="S153" s="137"/>
      <c r="T153" s="137"/>
      <c r="U153" s="137"/>
      <c r="V153" s="137"/>
      <c r="W153" s="137"/>
      <c r="X153" s="137"/>
      <c r="Y153" s="137"/>
      <c r="Z153" s="137"/>
      <c r="AA153" s="137"/>
      <c r="AB153" s="137"/>
      <c r="AC153" s="137"/>
      <c r="AD153" s="137"/>
      <c r="AE153" s="137"/>
      <c r="AF153" s="137"/>
      <c r="AG153" s="137"/>
      <c r="AH153" s="137"/>
      <c r="AI153" s="137"/>
      <c r="AJ153" s="137"/>
      <c r="AK153" s="137"/>
      <c r="AL153" s="137"/>
      <c r="AM153" s="137"/>
      <c r="AN153" s="137"/>
    </row>
    <row r="154" ht="18.0" customHeight="1">
      <c r="A154" s="137"/>
      <c r="B154" s="137"/>
      <c r="C154" s="137"/>
      <c r="D154" s="137"/>
      <c r="E154" s="137"/>
      <c r="F154" s="137"/>
      <c r="G154" s="138"/>
      <c r="H154" s="139"/>
      <c r="I154" s="137"/>
      <c r="J154" s="137"/>
      <c r="K154" s="137"/>
      <c r="L154" s="137"/>
      <c r="M154" s="137"/>
      <c r="N154" s="137"/>
      <c r="O154" s="137"/>
      <c r="P154" s="137"/>
      <c r="Q154" s="140"/>
      <c r="R154" s="137"/>
      <c r="S154" s="137"/>
      <c r="T154" s="137"/>
      <c r="U154" s="137"/>
      <c r="V154" s="137"/>
      <c r="W154" s="137"/>
      <c r="X154" s="137"/>
      <c r="Y154" s="137"/>
      <c r="Z154" s="137"/>
      <c r="AA154" s="137"/>
      <c r="AB154" s="137"/>
      <c r="AC154" s="137"/>
      <c r="AD154" s="137"/>
      <c r="AE154" s="137"/>
      <c r="AF154" s="137"/>
      <c r="AG154" s="137"/>
      <c r="AH154" s="137"/>
      <c r="AI154" s="137"/>
      <c r="AJ154" s="137"/>
      <c r="AK154" s="137"/>
      <c r="AL154" s="137"/>
      <c r="AM154" s="137"/>
      <c r="AN154" s="137"/>
    </row>
    <row r="155" ht="18.0" customHeight="1">
      <c r="A155" s="137"/>
      <c r="B155" s="137"/>
      <c r="C155" s="137"/>
      <c r="D155" s="137"/>
      <c r="E155" s="137"/>
      <c r="F155" s="137"/>
      <c r="G155" s="138"/>
      <c r="H155" s="139"/>
      <c r="I155" s="137"/>
      <c r="J155" s="137"/>
      <c r="K155" s="137"/>
      <c r="L155" s="137"/>
      <c r="M155" s="137"/>
      <c r="N155" s="137"/>
      <c r="O155" s="137"/>
      <c r="P155" s="137"/>
      <c r="Q155" s="140"/>
      <c r="R155" s="137"/>
      <c r="S155" s="137"/>
      <c r="T155" s="137"/>
      <c r="U155" s="137"/>
      <c r="V155" s="137"/>
      <c r="W155" s="137"/>
      <c r="X155" s="137"/>
      <c r="Y155" s="137"/>
      <c r="Z155" s="137"/>
      <c r="AA155" s="137"/>
      <c r="AB155" s="137"/>
      <c r="AC155" s="137"/>
      <c r="AD155" s="137"/>
      <c r="AE155" s="137"/>
      <c r="AF155" s="137"/>
      <c r="AG155" s="137"/>
      <c r="AH155" s="137"/>
      <c r="AI155" s="137"/>
      <c r="AJ155" s="137"/>
      <c r="AK155" s="137"/>
      <c r="AL155" s="137"/>
      <c r="AM155" s="137"/>
      <c r="AN155" s="137"/>
    </row>
    <row r="156" ht="18.0" customHeight="1">
      <c r="A156" s="137"/>
      <c r="B156" s="137"/>
      <c r="C156" s="137"/>
      <c r="D156" s="137"/>
      <c r="E156" s="137"/>
      <c r="F156" s="137"/>
      <c r="G156" s="138"/>
      <c r="H156" s="139"/>
      <c r="I156" s="137"/>
      <c r="J156" s="137"/>
      <c r="K156" s="137"/>
      <c r="L156" s="137"/>
      <c r="M156" s="137"/>
      <c r="N156" s="137"/>
      <c r="O156" s="137"/>
      <c r="P156" s="137"/>
      <c r="Q156" s="140"/>
      <c r="R156" s="137"/>
      <c r="S156" s="137"/>
      <c r="T156" s="137"/>
      <c r="U156" s="137"/>
      <c r="V156" s="137"/>
      <c r="W156" s="137"/>
      <c r="X156" s="137"/>
      <c r="Y156" s="137"/>
      <c r="Z156" s="137"/>
      <c r="AA156" s="137"/>
      <c r="AB156" s="137"/>
      <c r="AC156" s="137"/>
      <c r="AD156" s="137"/>
      <c r="AE156" s="137"/>
      <c r="AF156" s="137"/>
      <c r="AG156" s="137"/>
      <c r="AH156" s="137"/>
      <c r="AI156" s="137"/>
      <c r="AJ156" s="137"/>
      <c r="AK156" s="137"/>
      <c r="AL156" s="137"/>
      <c r="AM156" s="137"/>
      <c r="AN156" s="137"/>
    </row>
    <row r="157" ht="18.0" customHeight="1">
      <c r="A157" s="137"/>
      <c r="B157" s="137"/>
      <c r="C157" s="137"/>
      <c r="D157" s="137"/>
      <c r="E157" s="137"/>
      <c r="F157" s="137"/>
      <c r="G157" s="138"/>
      <c r="H157" s="139"/>
      <c r="I157" s="137"/>
      <c r="J157" s="137"/>
      <c r="K157" s="137"/>
      <c r="L157" s="137"/>
      <c r="M157" s="137"/>
      <c r="N157" s="137"/>
      <c r="O157" s="137"/>
      <c r="P157" s="137"/>
      <c r="Q157" s="140"/>
      <c r="R157" s="137"/>
      <c r="S157" s="137"/>
      <c r="T157" s="137"/>
      <c r="U157" s="137"/>
      <c r="V157" s="137"/>
      <c r="W157" s="137"/>
      <c r="X157" s="137"/>
      <c r="Y157" s="137"/>
      <c r="Z157" s="137"/>
      <c r="AA157" s="137"/>
      <c r="AB157" s="137"/>
      <c r="AC157" s="137"/>
      <c r="AD157" s="137"/>
      <c r="AE157" s="137"/>
      <c r="AF157" s="137"/>
      <c r="AG157" s="137"/>
      <c r="AH157" s="137"/>
      <c r="AI157" s="137"/>
      <c r="AJ157" s="137"/>
      <c r="AK157" s="137"/>
      <c r="AL157" s="137"/>
      <c r="AM157" s="137"/>
      <c r="AN157" s="137"/>
    </row>
    <row r="158" ht="18.0" customHeight="1">
      <c r="A158" s="137"/>
      <c r="B158" s="137"/>
      <c r="C158" s="137"/>
      <c r="D158" s="137"/>
      <c r="E158" s="137"/>
      <c r="F158" s="137"/>
      <c r="G158" s="138"/>
      <c r="H158" s="139"/>
      <c r="I158" s="137"/>
      <c r="J158" s="137"/>
      <c r="K158" s="137"/>
      <c r="L158" s="137"/>
      <c r="M158" s="137"/>
      <c r="N158" s="137"/>
      <c r="O158" s="137"/>
      <c r="P158" s="137"/>
      <c r="Q158" s="140"/>
      <c r="R158" s="137"/>
      <c r="S158" s="137"/>
      <c r="T158" s="137"/>
      <c r="U158" s="137"/>
      <c r="V158" s="137"/>
      <c r="W158" s="137"/>
      <c r="X158" s="137"/>
      <c r="Y158" s="137"/>
      <c r="Z158" s="137"/>
      <c r="AA158" s="137"/>
      <c r="AB158" s="137"/>
      <c r="AC158" s="137"/>
      <c r="AD158" s="137"/>
      <c r="AE158" s="137"/>
      <c r="AF158" s="137"/>
      <c r="AG158" s="137"/>
      <c r="AH158" s="137"/>
      <c r="AI158" s="137"/>
      <c r="AJ158" s="137"/>
      <c r="AK158" s="137"/>
      <c r="AL158" s="137"/>
      <c r="AM158" s="137"/>
      <c r="AN158" s="137"/>
    </row>
    <row r="159" ht="18.0" customHeight="1">
      <c r="A159" s="137"/>
      <c r="B159" s="137"/>
      <c r="C159" s="137"/>
      <c r="D159" s="137"/>
      <c r="E159" s="137"/>
      <c r="F159" s="137"/>
      <c r="G159" s="138"/>
      <c r="H159" s="139"/>
      <c r="I159" s="137"/>
      <c r="J159" s="137"/>
      <c r="K159" s="137"/>
      <c r="L159" s="137"/>
      <c r="M159" s="137"/>
      <c r="N159" s="137"/>
      <c r="O159" s="137"/>
      <c r="P159" s="137"/>
      <c r="Q159" s="140"/>
      <c r="R159" s="137"/>
      <c r="S159" s="137"/>
      <c r="T159" s="137"/>
      <c r="U159" s="137"/>
      <c r="V159" s="137"/>
      <c r="W159" s="137"/>
      <c r="X159" s="137"/>
      <c r="Y159" s="137"/>
      <c r="Z159" s="137"/>
      <c r="AA159" s="137"/>
      <c r="AB159" s="137"/>
      <c r="AC159" s="137"/>
      <c r="AD159" s="137"/>
      <c r="AE159" s="137"/>
      <c r="AF159" s="137"/>
      <c r="AG159" s="137"/>
      <c r="AH159" s="137"/>
      <c r="AI159" s="137"/>
      <c r="AJ159" s="137"/>
      <c r="AK159" s="137"/>
      <c r="AL159" s="137"/>
      <c r="AM159" s="137"/>
      <c r="AN159" s="137"/>
    </row>
    <row r="160" ht="18.0" customHeight="1">
      <c r="A160" s="137"/>
      <c r="B160" s="137"/>
      <c r="C160" s="137"/>
      <c r="D160" s="137"/>
      <c r="E160" s="137"/>
      <c r="F160" s="137"/>
      <c r="G160" s="138"/>
      <c r="H160" s="139"/>
      <c r="I160" s="137"/>
      <c r="J160" s="137"/>
      <c r="K160" s="137"/>
      <c r="L160" s="137"/>
      <c r="M160" s="137"/>
      <c r="N160" s="137"/>
      <c r="O160" s="137"/>
      <c r="P160" s="137"/>
      <c r="Q160" s="140"/>
      <c r="R160" s="137"/>
      <c r="S160" s="137"/>
      <c r="T160" s="137"/>
      <c r="U160" s="137"/>
      <c r="V160" s="137"/>
      <c r="W160" s="137"/>
      <c r="X160" s="137"/>
      <c r="Y160" s="137"/>
      <c r="Z160" s="137"/>
      <c r="AA160" s="137"/>
      <c r="AB160" s="137"/>
      <c r="AC160" s="137"/>
      <c r="AD160" s="137"/>
      <c r="AE160" s="137"/>
      <c r="AF160" s="137"/>
      <c r="AG160" s="137"/>
      <c r="AH160" s="137"/>
      <c r="AI160" s="137"/>
      <c r="AJ160" s="137"/>
      <c r="AK160" s="137"/>
      <c r="AL160" s="137"/>
      <c r="AM160" s="137"/>
      <c r="AN160" s="137"/>
    </row>
    <row r="161" ht="18.0" customHeight="1">
      <c r="A161" s="137"/>
      <c r="B161" s="137"/>
      <c r="C161" s="137"/>
      <c r="D161" s="137"/>
      <c r="E161" s="137"/>
      <c r="F161" s="137"/>
      <c r="G161" s="138"/>
      <c r="H161" s="139"/>
      <c r="I161" s="137"/>
      <c r="J161" s="137"/>
      <c r="K161" s="137"/>
      <c r="L161" s="137"/>
      <c r="M161" s="137"/>
      <c r="N161" s="137"/>
      <c r="O161" s="137"/>
      <c r="P161" s="137"/>
      <c r="Q161" s="140"/>
      <c r="R161" s="137"/>
      <c r="S161" s="137"/>
      <c r="T161" s="137"/>
      <c r="U161" s="137"/>
      <c r="V161" s="137"/>
      <c r="W161" s="137"/>
      <c r="X161" s="137"/>
      <c r="Y161" s="137"/>
      <c r="Z161" s="137"/>
      <c r="AA161" s="137"/>
      <c r="AB161" s="137"/>
      <c r="AC161" s="137"/>
      <c r="AD161" s="137"/>
      <c r="AE161" s="137"/>
      <c r="AF161" s="137"/>
      <c r="AG161" s="137"/>
      <c r="AH161" s="137"/>
      <c r="AI161" s="137"/>
      <c r="AJ161" s="137"/>
      <c r="AK161" s="137"/>
      <c r="AL161" s="137"/>
      <c r="AM161" s="137"/>
      <c r="AN161" s="137"/>
    </row>
    <row r="162" ht="18.0" customHeight="1">
      <c r="A162" s="137"/>
      <c r="B162" s="137"/>
      <c r="C162" s="137"/>
      <c r="D162" s="137"/>
      <c r="E162" s="137"/>
      <c r="F162" s="137"/>
      <c r="G162" s="138"/>
      <c r="H162" s="139"/>
      <c r="I162" s="137"/>
      <c r="J162" s="137"/>
      <c r="K162" s="137"/>
      <c r="L162" s="137"/>
      <c r="M162" s="137"/>
      <c r="N162" s="137"/>
      <c r="O162" s="137"/>
      <c r="P162" s="137"/>
      <c r="Q162" s="140"/>
      <c r="R162" s="137"/>
      <c r="S162" s="137"/>
      <c r="T162" s="137"/>
      <c r="U162" s="137"/>
      <c r="V162" s="137"/>
      <c r="W162" s="137"/>
      <c r="X162" s="137"/>
      <c r="Y162" s="137"/>
      <c r="Z162" s="137"/>
      <c r="AA162" s="137"/>
      <c r="AB162" s="137"/>
      <c r="AC162" s="137"/>
      <c r="AD162" s="137"/>
      <c r="AE162" s="137"/>
      <c r="AF162" s="137"/>
      <c r="AG162" s="137"/>
      <c r="AH162" s="137"/>
      <c r="AI162" s="137"/>
      <c r="AJ162" s="137"/>
      <c r="AK162" s="137"/>
      <c r="AL162" s="137"/>
      <c r="AM162" s="137"/>
      <c r="AN162" s="137"/>
    </row>
    <row r="163" ht="18.0" customHeight="1">
      <c r="A163" s="137"/>
      <c r="B163" s="137"/>
      <c r="C163" s="137"/>
      <c r="D163" s="137"/>
      <c r="E163" s="137"/>
      <c r="F163" s="137"/>
      <c r="G163" s="138"/>
      <c r="H163" s="139"/>
      <c r="I163" s="137"/>
      <c r="J163" s="137"/>
      <c r="K163" s="137"/>
      <c r="L163" s="137"/>
      <c r="M163" s="137"/>
      <c r="N163" s="137"/>
      <c r="O163" s="137"/>
      <c r="P163" s="137"/>
      <c r="Q163" s="140"/>
      <c r="R163" s="137"/>
      <c r="S163" s="137"/>
      <c r="T163" s="137"/>
      <c r="U163" s="137"/>
      <c r="V163" s="137"/>
      <c r="W163" s="137"/>
      <c r="X163" s="137"/>
      <c r="Y163" s="137"/>
      <c r="Z163" s="137"/>
      <c r="AA163" s="137"/>
      <c r="AB163" s="137"/>
      <c r="AC163" s="137"/>
      <c r="AD163" s="137"/>
      <c r="AE163" s="137"/>
      <c r="AF163" s="137"/>
      <c r="AG163" s="137"/>
      <c r="AH163" s="137"/>
      <c r="AI163" s="137"/>
      <c r="AJ163" s="137"/>
      <c r="AK163" s="137"/>
      <c r="AL163" s="137"/>
      <c r="AM163" s="137"/>
      <c r="AN163" s="137"/>
    </row>
    <row r="164" ht="18.0" customHeight="1">
      <c r="A164" s="137"/>
      <c r="B164" s="137"/>
      <c r="C164" s="137"/>
      <c r="D164" s="137"/>
      <c r="E164" s="137"/>
      <c r="F164" s="137"/>
      <c r="G164" s="138"/>
      <c r="H164" s="139"/>
      <c r="I164" s="137"/>
      <c r="J164" s="137"/>
      <c r="K164" s="137"/>
      <c r="L164" s="137"/>
      <c r="M164" s="137"/>
      <c r="N164" s="137"/>
      <c r="O164" s="137"/>
      <c r="P164" s="137"/>
      <c r="Q164" s="140"/>
      <c r="R164" s="137"/>
      <c r="S164" s="137"/>
      <c r="T164" s="137"/>
      <c r="U164" s="137"/>
      <c r="V164" s="137"/>
      <c r="W164" s="137"/>
      <c r="X164" s="137"/>
      <c r="Y164" s="137"/>
      <c r="Z164" s="137"/>
      <c r="AA164" s="137"/>
      <c r="AB164" s="137"/>
      <c r="AC164" s="137"/>
      <c r="AD164" s="137"/>
      <c r="AE164" s="137"/>
      <c r="AF164" s="137"/>
      <c r="AG164" s="137"/>
      <c r="AH164" s="137"/>
      <c r="AI164" s="137"/>
      <c r="AJ164" s="137"/>
      <c r="AK164" s="137"/>
      <c r="AL164" s="137"/>
      <c r="AM164" s="137"/>
      <c r="AN164" s="137"/>
    </row>
    <row r="165" ht="18.0" customHeight="1">
      <c r="A165" s="137"/>
      <c r="B165" s="137"/>
      <c r="C165" s="137"/>
      <c r="D165" s="137"/>
      <c r="E165" s="137"/>
      <c r="F165" s="137"/>
      <c r="G165" s="138"/>
      <c r="H165" s="139"/>
      <c r="I165" s="137"/>
      <c r="J165" s="137"/>
      <c r="K165" s="137"/>
      <c r="L165" s="137"/>
      <c r="M165" s="137"/>
      <c r="N165" s="137"/>
      <c r="O165" s="137"/>
      <c r="P165" s="137"/>
      <c r="Q165" s="140"/>
      <c r="R165" s="137"/>
      <c r="S165" s="137"/>
      <c r="T165" s="137"/>
      <c r="U165" s="137"/>
      <c r="V165" s="137"/>
      <c r="W165" s="137"/>
      <c r="X165" s="137"/>
      <c r="Y165" s="137"/>
      <c r="Z165" s="137"/>
      <c r="AA165" s="137"/>
      <c r="AB165" s="137"/>
      <c r="AC165" s="137"/>
      <c r="AD165" s="137"/>
      <c r="AE165" s="137"/>
      <c r="AF165" s="137"/>
      <c r="AG165" s="137"/>
      <c r="AH165" s="137"/>
      <c r="AI165" s="137"/>
      <c r="AJ165" s="137"/>
      <c r="AK165" s="137"/>
      <c r="AL165" s="137"/>
      <c r="AM165" s="137"/>
      <c r="AN165" s="137"/>
    </row>
    <row r="166" ht="18.0" customHeight="1">
      <c r="A166" s="137"/>
      <c r="B166" s="137"/>
      <c r="C166" s="137"/>
      <c r="D166" s="137"/>
      <c r="E166" s="137"/>
      <c r="F166" s="137"/>
      <c r="G166" s="138"/>
      <c r="H166" s="139"/>
      <c r="I166" s="137"/>
      <c r="J166" s="137"/>
      <c r="K166" s="137"/>
      <c r="L166" s="137"/>
      <c r="M166" s="137"/>
      <c r="N166" s="137"/>
      <c r="O166" s="137"/>
      <c r="P166" s="137"/>
      <c r="Q166" s="140"/>
      <c r="R166" s="137"/>
      <c r="S166" s="137"/>
      <c r="T166" s="137"/>
      <c r="U166" s="137"/>
      <c r="V166" s="137"/>
      <c r="W166" s="137"/>
      <c r="X166" s="137"/>
      <c r="Y166" s="137"/>
      <c r="Z166" s="137"/>
      <c r="AA166" s="137"/>
      <c r="AB166" s="137"/>
      <c r="AC166" s="137"/>
      <c r="AD166" s="137"/>
      <c r="AE166" s="137"/>
      <c r="AF166" s="137"/>
      <c r="AG166" s="137"/>
      <c r="AH166" s="137"/>
      <c r="AI166" s="137"/>
      <c r="AJ166" s="137"/>
      <c r="AK166" s="137"/>
      <c r="AL166" s="137"/>
      <c r="AM166" s="137"/>
      <c r="AN166" s="137"/>
    </row>
    <row r="167" ht="18.0" customHeight="1">
      <c r="A167" s="137"/>
      <c r="B167" s="137"/>
      <c r="C167" s="137"/>
      <c r="D167" s="137"/>
      <c r="E167" s="137"/>
      <c r="F167" s="137"/>
      <c r="G167" s="138"/>
      <c r="H167" s="139"/>
      <c r="I167" s="137"/>
      <c r="J167" s="137"/>
      <c r="K167" s="137"/>
      <c r="L167" s="137"/>
      <c r="M167" s="137"/>
      <c r="N167" s="137"/>
      <c r="O167" s="137"/>
      <c r="P167" s="137"/>
      <c r="Q167" s="140"/>
      <c r="R167" s="137"/>
      <c r="S167" s="137"/>
      <c r="T167" s="137"/>
      <c r="U167" s="137"/>
      <c r="V167" s="137"/>
      <c r="W167" s="137"/>
      <c r="X167" s="137"/>
      <c r="Y167" s="137"/>
      <c r="Z167" s="137"/>
      <c r="AA167" s="137"/>
      <c r="AB167" s="137"/>
      <c r="AC167" s="137"/>
      <c r="AD167" s="137"/>
      <c r="AE167" s="137"/>
      <c r="AF167" s="137"/>
      <c r="AG167" s="137"/>
      <c r="AH167" s="137"/>
      <c r="AI167" s="137"/>
      <c r="AJ167" s="137"/>
      <c r="AK167" s="137"/>
      <c r="AL167" s="137"/>
      <c r="AM167" s="137"/>
      <c r="AN167" s="137"/>
    </row>
    <row r="168" ht="18.0" customHeight="1">
      <c r="A168" s="137"/>
      <c r="B168" s="137"/>
      <c r="C168" s="137"/>
      <c r="D168" s="137"/>
      <c r="E168" s="137"/>
      <c r="F168" s="137"/>
      <c r="G168" s="138"/>
      <c r="H168" s="139"/>
      <c r="I168" s="137"/>
      <c r="J168" s="137"/>
      <c r="K168" s="137"/>
      <c r="L168" s="137"/>
      <c r="M168" s="137"/>
      <c r="N168" s="137"/>
      <c r="O168" s="137"/>
      <c r="P168" s="137"/>
      <c r="Q168" s="140"/>
      <c r="R168" s="137"/>
      <c r="S168" s="137"/>
      <c r="T168" s="137"/>
      <c r="U168" s="137"/>
      <c r="V168" s="137"/>
      <c r="W168" s="137"/>
      <c r="X168" s="137"/>
      <c r="Y168" s="137"/>
      <c r="Z168" s="137"/>
      <c r="AA168" s="137"/>
      <c r="AB168" s="137"/>
      <c r="AC168" s="137"/>
      <c r="AD168" s="137"/>
      <c r="AE168" s="137"/>
      <c r="AF168" s="137"/>
      <c r="AG168" s="137"/>
      <c r="AH168" s="137"/>
      <c r="AI168" s="137"/>
      <c r="AJ168" s="137"/>
      <c r="AK168" s="137"/>
      <c r="AL168" s="137"/>
      <c r="AM168" s="137"/>
      <c r="AN168" s="137"/>
    </row>
    <row r="169" ht="18.0" customHeight="1">
      <c r="A169" s="137"/>
      <c r="B169" s="137"/>
      <c r="C169" s="137"/>
      <c r="D169" s="137"/>
      <c r="E169" s="137"/>
      <c r="F169" s="137"/>
      <c r="G169" s="138"/>
      <c r="H169" s="139"/>
      <c r="I169" s="137"/>
      <c r="J169" s="137"/>
      <c r="K169" s="137"/>
      <c r="L169" s="137"/>
      <c r="M169" s="137"/>
      <c r="N169" s="137"/>
      <c r="O169" s="137"/>
      <c r="P169" s="137"/>
      <c r="Q169" s="140"/>
      <c r="R169" s="137"/>
      <c r="S169" s="137"/>
      <c r="T169" s="137"/>
      <c r="U169" s="137"/>
      <c r="V169" s="137"/>
      <c r="W169" s="137"/>
      <c r="X169" s="137"/>
      <c r="Y169" s="137"/>
      <c r="Z169" s="137"/>
      <c r="AA169" s="137"/>
      <c r="AB169" s="137"/>
      <c r="AC169" s="137"/>
      <c r="AD169" s="137"/>
      <c r="AE169" s="137"/>
      <c r="AF169" s="137"/>
      <c r="AG169" s="137"/>
      <c r="AH169" s="137"/>
      <c r="AI169" s="137"/>
      <c r="AJ169" s="137"/>
      <c r="AK169" s="137"/>
      <c r="AL169" s="137"/>
      <c r="AM169" s="137"/>
      <c r="AN169" s="137"/>
    </row>
    <row r="170" ht="18.0" customHeight="1">
      <c r="A170" s="137"/>
      <c r="B170" s="137"/>
      <c r="C170" s="137"/>
      <c r="D170" s="137"/>
      <c r="E170" s="137"/>
      <c r="F170" s="137"/>
      <c r="G170" s="138"/>
      <c r="H170" s="139"/>
      <c r="I170" s="137"/>
      <c r="J170" s="137"/>
      <c r="K170" s="137"/>
      <c r="L170" s="137"/>
      <c r="M170" s="137"/>
      <c r="N170" s="137"/>
      <c r="O170" s="137"/>
      <c r="P170" s="137"/>
      <c r="Q170" s="140"/>
      <c r="R170" s="137"/>
      <c r="S170" s="137"/>
      <c r="T170" s="137"/>
      <c r="U170" s="137"/>
      <c r="V170" s="137"/>
      <c r="W170" s="137"/>
      <c r="X170" s="137"/>
      <c r="Y170" s="137"/>
      <c r="Z170" s="137"/>
      <c r="AA170" s="137"/>
      <c r="AB170" s="137"/>
      <c r="AC170" s="137"/>
      <c r="AD170" s="137"/>
      <c r="AE170" s="137"/>
      <c r="AF170" s="137"/>
      <c r="AG170" s="137"/>
      <c r="AH170" s="137"/>
      <c r="AI170" s="137"/>
      <c r="AJ170" s="137"/>
      <c r="AK170" s="137"/>
      <c r="AL170" s="137"/>
      <c r="AM170" s="137"/>
      <c r="AN170" s="137"/>
    </row>
    <row r="171" ht="18.0" customHeight="1">
      <c r="A171" s="137"/>
      <c r="B171" s="137"/>
      <c r="C171" s="137"/>
      <c r="D171" s="137"/>
      <c r="E171" s="137"/>
      <c r="F171" s="137"/>
      <c r="G171" s="138"/>
      <c r="H171" s="139"/>
      <c r="I171" s="137"/>
      <c r="J171" s="137"/>
      <c r="K171" s="137"/>
      <c r="L171" s="137"/>
      <c r="M171" s="137"/>
      <c r="N171" s="137"/>
      <c r="O171" s="137"/>
      <c r="P171" s="137"/>
      <c r="Q171" s="140"/>
      <c r="R171" s="137"/>
      <c r="S171" s="137"/>
      <c r="T171" s="137"/>
      <c r="U171" s="137"/>
      <c r="V171" s="137"/>
      <c r="W171" s="137"/>
      <c r="X171" s="137"/>
      <c r="Y171" s="137"/>
      <c r="Z171" s="137"/>
      <c r="AA171" s="137"/>
      <c r="AB171" s="137"/>
      <c r="AC171" s="137"/>
      <c r="AD171" s="137"/>
      <c r="AE171" s="137"/>
      <c r="AF171" s="137"/>
      <c r="AG171" s="137"/>
      <c r="AH171" s="137"/>
      <c r="AI171" s="137"/>
      <c r="AJ171" s="137"/>
      <c r="AK171" s="137"/>
      <c r="AL171" s="137"/>
      <c r="AM171" s="137"/>
      <c r="AN171" s="137"/>
    </row>
    <row r="172" ht="18.0" customHeight="1">
      <c r="A172" s="137"/>
      <c r="B172" s="137"/>
      <c r="C172" s="137"/>
      <c r="D172" s="137"/>
      <c r="E172" s="137"/>
      <c r="F172" s="137"/>
      <c r="G172" s="138"/>
      <c r="H172" s="139"/>
      <c r="I172" s="137"/>
      <c r="J172" s="137"/>
      <c r="K172" s="137"/>
      <c r="L172" s="137"/>
      <c r="M172" s="137"/>
      <c r="N172" s="137"/>
      <c r="O172" s="137"/>
      <c r="P172" s="137"/>
      <c r="Q172" s="140"/>
      <c r="R172" s="137"/>
      <c r="S172" s="137"/>
      <c r="T172" s="137"/>
      <c r="U172" s="137"/>
      <c r="V172" s="137"/>
      <c r="W172" s="137"/>
      <c r="X172" s="137"/>
      <c r="Y172" s="137"/>
      <c r="Z172" s="137"/>
      <c r="AA172" s="137"/>
      <c r="AB172" s="137"/>
      <c r="AC172" s="137"/>
      <c r="AD172" s="137"/>
      <c r="AE172" s="137"/>
      <c r="AF172" s="137"/>
      <c r="AG172" s="137"/>
      <c r="AH172" s="137"/>
      <c r="AI172" s="137"/>
      <c r="AJ172" s="137"/>
      <c r="AK172" s="137"/>
      <c r="AL172" s="137"/>
      <c r="AM172" s="137"/>
      <c r="AN172" s="137"/>
    </row>
    <row r="173" ht="18.0" customHeight="1">
      <c r="A173" s="137"/>
      <c r="B173" s="137"/>
      <c r="C173" s="137"/>
      <c r="D173" s="137"/>
      <c r="E173" s="137"/>
      <c r="F173" s="137"/>
      <c r="G173" s="138"/>
      <c r="H173" s="139"/>
      <c r="I173" s="137"/>
      <c r="J173" s="137"/>
      <c r="K173" s="137"/>
      <c r="L173" s="137"/>
      <c r="M173" s="137"/>
      <c r="N173" s="137"/>
      <c r="O173" s="137"/>
      <c r="P173" s="137"/>
      <c r="Q173" s="140"/>
      <c r="R173" s="137"/>
      <c r="S173" s="137"/>
      <c r="T173" s="137"/>
      <c r="U173" s="137"/>
      <c r="V173" s="137"/>
      <c r="W173" s="137"/>
      <c r="X173" s="137"/>
      <c r="Y173" s="137"/>
      <c r="Z173" s="137"/>
      <c r="AA173" s="137"/>
      <c r="AB173" s="137"/>
      <c r="AC173" s="137"/>
      <c r="AD173" s="137"/>
      <c r="AE173" s="137"/>
      <c r="AF173" s="137"/>
      <c r="AG173" s="137"/>
      <c r="AH173" s="137"/>
      <c r="AI173" s="137"/>
      <c r="AJ173" s="137"/>
      <c r="AK173" s="137"/>
      <c r="AL173" s="137"/>
      <c r="AM173" s="137"/>
      <c r="AN173" s="137"/>
    </row>
    <row r="174" ht="18.0" customHeight="1">
      <c r="A174" s="137"/>
      <c r="B174" s="137"/>
      <c r="C174" s="137"/>
      <c r="D174" s="137"/>
      <c r="E174" s="137"/>
      <c r="F174" s="137"/>
      <c r="G174" s="138"/>
      <c r="H174" s="139"/>
      <c r="I174" s="137"/>
      <c r="J174" s="137"/>
      <c r="K174" s="137"/>
      <c r="L174" s="137"/>
      <c r="M174" s="137"/>
      <c r="N174" s="137"/>
      <c r="O174" s="137"/>
      <c r="P174" s="137"/>
      <c r="Q174" s="140"/>
      <c r="R174" s="137"/>
      <c r="S174" s="137"/>
      <c r="T174" s="137"/>
      <c r="U174" s="137"/>
      <c r="V174" s="137"/>
      <c r="W174" s="137"/>
      <c r="X174" s="137"/>
      <c r="Y174" s="137"/>
      <c r="Z174" s="137"/>
      <c r="AA174" s="137"/>
      <c r="AB174" s="137"/>
      <c r="AC174" s="137"/>
      <c r="AD174" s="137"/>
      <c r="AE174" s="137"/>
      <c r="AF174" s="137"/>
      <c r="AG174" s="137"/>
      <c r="AH174" s="137"/>
      <c r="AI174" s="137"/>
      <c r="AJ174" s="137"/>
      <c r="AK174" s="137"/>
      <c r="AL174" s="137"/>
      <c r="AM174" s="137"/>
      <c r="AN174" s="137"/>
    </row>
    <row r="175" ht="18.0" customHeight="1">
      <c r="A175" s="137"/>
      <c r="B175" s="137"/>
      <c r="C175" s="137"/>
      <c r="D175" s="137"/>
      <c r="E175" s="137"/>
      <c r="F175" s="137"/>
      <c r="G175" s="138"/>
      <c r="H175" s="139"/>
      <c r="I175" s="137"/>
      <c r="J175" s="137"/>
      <c r="K175" s="137"/>
      <c r="L175" s="137"/>
      <c r="M175" s="137"/>
      <c r="N175" s="137"/>
      <c r="O175" s="137"/>
      <c r="P175" s="137"/>
      <c r="Q175" s="140"/>
      <c r="R175" s="137"/>
      <c r="S175" s="137"/>
      <c r="T175" s="137"/>
      <c r="U175" s="137"/>
      <c r="V175" s="137"/>
      <c r="W175" s="137"/>
      <c r="X175" s="137"/>
      <c r="Y175" s="137"/>
      <c r="Z175" s="137"/>
      <c r="AA175" s="137"/>
      <c r="AB175" s="137"/>
      <c r="AC175" s="137"/>
      <c r="AD175" s="137"/>
      <c r="AE175" s="137"/>
      <c r="AF175" s="137"/>
      <c r="AG175" s="137"/>
      <c r="AH175" s="137"/>
      <c r="AI175" s="137"/>
      <c r="AJ175" s="137"/>
      <c r="AK175" s="137"/>
      <c r="AL175" s="137"/>
      <c r="AM175" s="137"/>
      <c r="AN175" s="137"/>
    </row>
    <row r="176" ht="18.0" customHeight="1">
      <c r="A176" s="137"/>
      <c r="B176" s="137"/>
      <c r="C176" s="137"/>
      <c r="D176" s="137"/>
      <c r="E176" s="137"/>
      <c r="F176" s="137"/>
      <c r="G176" s="138"/>
      <c r="H176" s="139"/>
      <c r="I176" s="137"/>
      <c r="J176" s="137"/>
      <c r="K176" s="137"/>
      <c r="L176" s="137"/>
      <c r="M176" s="137"/>
      <c r="N176" s="137"/>
      <c r="O176" s="137"/>
      <c r="P176" s="137"/>
      <c r="Q176" s="140"/>
      <c r="R176" s="137"/>
      <c r="S176" s="137"/>
      <c r="T176" s="137"/>
      <c r="U176" s="137"/>
      <c r="V176" s="137"/>
      <c r="W176" s="137"/>
      <c r="X176" s="137"/>
      <c r="Y176" s="137"/>
      <c r="Z176" s="137"/>
      <c r="AA176" s="137"/>
      <c r="AB176" s="137"/>
      <c r="AC176" s="137"/>
      <c r="AD176" s="137"/>
      <c r="AE176" s="137"/>
      <c r="AF176" s="137"/>
      <c r="AG176" s="137"/>
      <c r="AH176" s="137"/>
      <c r="AI176" s="137"/>
      <c r="AJ176" s="137"/>
      <c r="AK176" s="137"/>
      <c r="AL176" s="137"/>
      <c r="AM176" s="137"/>
      <c r="AN176" s="137"/>
    </row>
    <row r="177" ht="18.0" customHeight="1">
      <c r="A177" s="137"/>
      <c r="B177" s="137"/>
      <c r="C177" s="137"/>
      <c r="D177" s="137"/>
      <c r="E177" s="137"/>
      <c r="F177" s="137"/>
      <c r="G177" s="138"/>
      <c r="H177" s="139"/>
      <c r="I177" s="137"/>
      <c r="J177" s="137"/>
      <c r="K177" s="137"/>
      <c r="L177" s="137"/>
      <c r="M177" s="137"/>
      <c r="N177" s="137"/>
      <c r="O177" s="137"/>
      <c r="P177" s="137"/>
      <c r="Q177" s="140"/>
      <c r="R177" s="137"/>
      <c r="S177" s="137"/>
      <c r="T177" s="137"/>
      <c r="U177" s="137"/>
      <c r="V177" s="137"/>
      <c r="W177" s="137"/>
      <c r="X177" s="137"/>
      <c r="Y177" s="137"/>
      <c r="Z177" s="137"/>
      <c r="AA177" s="137"/>
      <c r="AB177" s="137"/>
      <c r="AC177" s="137"/>
      <c r="AD177" s="137"/>
      <c r="AE177" s="137"/>
      <c r="AF177" s="137"/>
      <c r="AG177" s="137"/>
      <c r="AH177" s="137"/>
      <c r="AI177" s="137"/>
      <c r="AJ177" s="137"/>
      <c r="AK177" s="137"/>
      <c r="AL177" s="137"/>
      <c r="AM177" s="137"/>
      <c r="AN177" s="137"/>
    </row>
    <row r="178" ht="18.0" customHeight="1">
      <c r="A178" s="137"/>
      <c r="B178" s="137"/>
      <c r="C178" s="137"/>
      <c r="D178" s="137"/>
      <c r="E178" s="137"/>
      <c r="F178" s="137"/>
      <c r="G178" s="138"/>
      <c r="H178" s="139"/>
      <c r="I178" s="137"/>
      <c r="J178" s="137"/>
      <c r="K178" s="137"/>
      <c r="L178" s="137"/>
      <c r="M178" s="137"/>
      <c r="N178" s="137"/>
      <c r="O178" s="137"/>
      <c r="P178" s="137"/>
      <c r="Q178" s="140"/>
      <c r="R178" s="137"/>
      <c r="S178" s="137"/>
      <c r="T178" s="137"/>
      <c r="U178" s="137"/>
      <c r="V178" s="137"/>
      <c r="W178" s="137"/>
      <c r="X178" s="137"/>
      <c r="Y178" s="137"/>
      <c r="Z178" s="137"/>
      <c r="AA178" s="137"/>
      <c r="AB178" s="137"/>
      <c r="AC178" s="137"/>
      <c r="AD178" s="137"/>
      <c r="AE178" s="137"/>
      <c r="AF178" s="137"/>
      <c r="AG178" s="137"/>
      <c r="AH178" s="137"/>
      <c r="AI178" s="137"/>
      <c r="AJ178" s="137"/>
      <c r="AK178" s="137"/>
      <c r="AL178" s="137"/>
      <c r="AM178" s="137"/>
      <c r="AN178" s="137"/>
    </row>
    <row r="179" ht="18.0" customHeight="1">
      <c r="A179" s="137"/>
      <c r="B179" s="137"/>
      <c r="C179" s="137"/>
      <c r="D179" s="137"/>
      <c r="E179" s="137"/>
      <c r="F179" s="137"/>
      <c r="G179" s="138"/>
      <c r="H179" s="139"/>
      <c r="I179" s="137"/>
      <c r="J179" s="137"/>
      <c r="K179" s="137"/>
      <c r="L179" s="137"/>
      <c r="M179" s="137"/>
      <c r="N179" s="137"/>
      <c r="O179" s="137"/>
      <c r="P179" s="137"/>
      <c r="Q179" s="140"/>
      <c r="R179" s="137"/>
      <c r="S179" s="137"/>
      <c r="T179" s="137"/>
      <c r="U179" s="137"/>
      <c r="V179" s="137"/>
      <c r="W179" s="137"/>
      <c r="X179" s="137"/>
      <c r="Y179" s="137"/>
      <c r="Z179" s="137"/>
      <c r="AA179" s="137"/>
      <c r="AB179" s="137"/>
      <c r="AC179" s="137"/>
      <c r="AD179" s="137"/>
      <c r="AE179" s="137"/>
      <c r="AF179" s="137"/>
      <c r="AG179" s="137"/>
      <c r="AH179" s="137"/>
      <c r="AI179" s="137"/>
      <c r="AJ179" s="137"/>
      <c r="AK179" s="137"/>
      <c r="AL179" s="137"/>
      <c r="AM179" s="137"/>
      <c r="AN179" s="137"/>
    </row>
    <row r="180" ht="18.0" customHeight="1">
      <c r="A180" s="137"/>
      <c r="B180" s="137"/>
      <c r="C180" s="137"/>
      <c r="D180" s="137"/>
      <c r="E180" s="137"/>
      <c r="F180" s="137"/>
      <c r="G180" s="138"/>
      <c r="H180" s="139"/>
      <c r="I180" s="137"/>
      <c r="J180" s="137"/>
      <c r="K180" s="137"/>
      <c r="L180" s="137"/>
      <c r="M180" s="137"/>
      <c r="N180" s="137"/>
      <c r="O180" s="137"/>
      <c r="P180" s="137"/>
      <c r="Q180" s="140"/>
      <c r="R180" s="137"/>
      <c r="S180" s="137"/>
      <c r="T180" s="137"/>
      <c r="U180" s="137"/>
      <c r="V180" s="137"/>
      <c r="W180" s="137"/>
      <c r="X180" s="137"/>
      <c r="Y180" s="137"/>
      <c r="Z180" s="137"/>
      <c r="AA180" s="137"/>
      <c r="AB180" s="137"/>
      <c r="AC180" s="137"/>
      <c r="AD180" s="137"/>
      <c r="AE180" s="137"/>
      <c r="AF180" s="137"/>
      <c r="AG180" s="137"/>
      <c r="AH180" s="137"/>
      <c r="AI180" s="137"/>
      <c r="AJ180" s="137"/>
      <c r="AK180" s="137"/>
      <c r="AL180" s="137"/>
      <c r="AM180" s="137"/>
      <c r="AN180" s="137"/>
    </row>
    <row r="181" ht="18.0" customHeight="1">
      <c r="A181" s="137"/>
      <c r="B181" s="137"/>
      <c r="C181" s="137"/>
      <c r="D181" s="137"/>
      <c r="E181" s="137"/>
      <c r="F181" s="137"/>
      <c r="G181" s="138"/>
      <c r="H181" s="139"/>
      <c r="I181" s="137"/>
      <c r="J181" s="137"/>
      <c r="K181" s="137"/>
      <c r="L181" s="137"/>
      <c r="M181" s="137"/>
      <c r="N181" s="137"/>
      <c r="O181" s="137"/>
      <c r="P181" s="137"/>
      <c r="Q181" s="140"/>
      <c r="R181" s="137"/>
      <c r="S181" s="137"/>
      <c r="T181" s="137"/>
      <c r="U181" s="137"/>
      <c r="V181" s="137"/>
      <c r="W181" s="137"/>
      <c r="X181" s="137"/>
      <c r="Y181" s="137"/>
      <c r="Z181" s="137"/>
      <c r="AA181" s="137"/>
      <c r="AB181" s="137"/>
      <c r="AC181" s="137"/>
      <c r="AD181" s="137"/>
      <c r="AE181" s="137"/>
      <c r="AF181" s="137"/>
      <c r="AG181" s="137"/>
      <c r="AH181" s="137"/>
      <c r="AI181" s="137"/>
      <c r="AJ181" s="137"/>
      <c r="AK181" s="137"/>
      <c r="AL181" s="137"/>
      <c r="AM181" s="137"/>
      <c r="AN181" s="137"/>
    </row>
    <row r="182" ht="18.0" customHeight="1">
      <c r="A182" s="137"/>
      <c r="B182" s="137"/>
      <c r="C182" s="137"/>
      <c r="D182" s="137"/>
      <c r="E182" s="137"/>
      <c r="F182" s="137"/>
      <c r="G182" s="138"/>
      <c r="H182" s="139"/>
      <c r="I182" s="137"/>
      <c r="J182" s="137"/>
      <c r="K182" s="137"/>
      <c r="L182" s="137"/>
      <c r="M182" s="137"/>
      <c r="N182" s="137"/>
      <c r="O182" s="137"/>
      <c r="P182" s="137"/>
      <c r="Q182" s="140"/>
      <c r="R182" s="137"/>
      <c r="S182" s="137"/>
      <c r="T182" s="137"/>
      <c r="U182" s="137"/>
      <c r="V182" s="137"/>
      <c r="W182" s="137"/>
      <c r="X182" s="137"/>
      <c r="Y182" s="137"/>
      <c r="Z182" s="137"/>
      <c r="AA182" s="137"/>
      <c r="AB182" s="137"/>
      <c r="AC182" s="137"/>
      <c r="AD182" s="137"/>
      <c r="AE182" s="137"/>
      <c r="AF182" s="137"/>
      <c r="AG182" s="137"/>
      <c r="AH182" s="137"/>
      <c r="AI182" s="137"/>
      <c r="AJ182" s="137"/>
      <c r="AK182" s="137"/>
      <c r="AL182" s="137"/>
      <c r="AM182" s="137"/>
      <c r="AN182" s="137"/>
    </row>
    <row r="183" ht="18.0" customHeight="1">
      <c r="A183" s="137"/>
      <c r="B183" s="137"/>
      <c r="C183" s="137"/>
      <c r="D183" s="137"/>
      <c r="E183" s="137"/>
      <c r="F183" s="137"/>
      <c r="G183" s="138"/>
      <c r="H183" s="139"/>
      <c r="I183" s="137"/>
      <c r="J183" s="137"/>
      <c r="K183" s="137"/>
      <c r="L183" s="137"/>
      <c r="M183" s="137"/>
      <c r="N183" s="137"/>
      <c r="O183" s="137"/>
      <c r="P183" s="137"/>
      <c r="Q183" s="140"/>
      <c r="R183" s="137"/>
      <c r="S183" s="137"/>
      <c r="T183" s="137"/>
      <c r="U183" s="137"/>
      <c r="V183" s="137"/>
      <c r="W183" s="137"/>
      <c r="X183" s="137"/>
      <c r="Y183" s="137"/>
      <c r="Z183" s="137"/>
      <c r="AA183" s="137"/>
      <c r="AB183" s="137"/>
      <c r="AC183" s="137"/>
      <c r="AD183" s="137"/>
      <c r="AE183" s="137"/>
      <c r="AF183" s="137"/>
      <c r="AG183" s="137"/>
      <c r="AH183" s="137"/>
      <c r="AI183" s="137"/>
      <c r="AJ183" s="137"/>
      <c r="AK183" s="137"/>
      <c r="AL183" s="137"/>
      <c r="AM183" s="137"/>
      <c r="AN183" s="137"/>
    </row>
    <row r="184" ht="18.0" customHeight="1">
      <c r="A184" s="137"/>
      <c r="B184" s="137"/>
      <c r="C184" s="137"/>
      <c r="D184" s="137"/>
      <c r="E184" s="137"/>
      <c r="F184" s="137"/>
      <c r="G184" s="138"/>
      <c r="H184" s="139"/>
      <c r="I184" s="137"/>
      <c r="J184" s="137"/>
      <c r="K184" s="137"/>
      <c r="L184" s="137"/>
      <c r="M184" s="137"/>
      <c r="N184" s="137"/>
      <c r="O184" s="137"/>
      <c r="P184" s="137"/>
      <c r="Q184" s="140"/>
      <c r="R184" s="137"/>
      <c r="S184" s="137"/>
      <c r="T184" s="137"/>
      <c r="U184" s="137"/>
      <c r="V184" s="137"/>
      <c r="W184" s="137"/>
      <c r="X184" s="137"/>
      <c r="Y184" s="137"/>
      <c r="Z184" s="137"/>
      <c r="AA184" s="137"/>
      <c r="AB184" s="137"/>
      <c r="AC184" s="137"/>
      <c r="AD184" s="137"/>
      <c r="AE184" s="137"/>
      <c r="AF184" s="137"/>
      <c r="AG184" s="137"/>
      <c r="AH184" s="137"/>
      <c r="AI184" s="137"/>
      <c r="AJ184" s="137"/>
      <c r="AK184" s="137"/>
      <c r="AL184" s="137"/>
      <c r="AM184" s="137"/>
      <c r="AN184" s="137"/>
    </row>
    <row r="185" ht="18.0" customHeight="1">
      <c r="A185" s="137"/>
      <c r="B185" s="137"/>
      <c r="C185" s="137"/>
      <c r="D185" s="137"/>
      <c r="E185" s="137"/>
      <c r="F185" s="137"/>
      <c r="G185" s="138"/>
      <c r="H185" s="139"/>
      <c r="I185" s="137"/>
      <c r="J185" s="137"/>
      <c r="K185" s="137"/>
      <c r="L185" s="137"/>
      <c r="M185" s="137"/>
      <c r="N185" s="137"/>
      <c r="O185" s="137"/>
      <c r="P185" s="137"/>
      <c r="Q185" s="140"/>
      <c r="R185" s="137"/>
      <c r="S185" s="137"/>
      <c r="T185" s="137"/>
      <c r="U185" s="137"/>
      <c r="V185" s="137"/>
      <c r="W185" s="137"/>
      <c r="X185" s="137"/>
      <c r="Y185" s="137"/>
      <c r="Z185" s="137"/>
      <c r="AA185" s="137"/>
      <c r="AB185" s="137"/>
      <c r="AC185" s="137"/>
      <c r="AD185" s="137"/>
      <c r="AE185" s="137"/>
      <c r="AF185" s="137"/>
      <c r="AG185" s="137"/>
      <c r="AH185" s="137"/>
      <c r="AI185" s="137"/>
      <c r="AJ185" s="137"/>
      <c r="AK185" s="137"/>
      <c r="AL185" s="137"/>
      <c r="AM185" s="137"/>
      <c r="AN185" s="137"/>
    </row>
    <row r="186" ht="18.0" customHeight="1">
      <c r="A186" s="137"/>
      <c r="B186" s="137"/>
      <c r="C186" s="137"/>
      <c r="D186" s="137"/>
      <c r="E186" s="137"/>
      <c r="F186" s="137"/>
      <c r="G186" s="138"/>
      <c r="H186" s="139"/>
      <c r="I186" s="137"/>
      <c r="J186" s="137"/>
      <c r="K186" s="137"/>
      <c r="L186" s="137"/>
      <c r="M186" s="137"/>
      <c r="N186" s="137"/>
      <c r="O186" s="137"/>
      <c r="P186" s="137"/>
      <c r="Q186" s="140"/>
      <c r="R186" s="137"/>
      <c r="S186" s="137"/>
      <c r="T186" s="137"/>
      <c r="U186" s="137"/>
      <c r="V186" s="137"/>
      <c r="W186" s="137"/>
      <c r="X186" s="137"/>
      <c r="Y186" s="137"/>
      <c r="Z186" s="137"/>
      <c r="AA186" s="137"/>
      <c r="AB186" s="137"/>
      <c r="AC186" s="137"/>
      <c r="AD186" s="137"/>
      <c r="AE186" s="137"/>
      <c r="AF186" s="137"/>
      <c r="AG186" s="137"/>
      <c r="AH186" s="137"/>
      <c r="AI186" s="137"/>
      <c r="AJ186" s="137"/>
      <c r="AK186" s="137"/>
      <c r="AL186" s="137"/>
      <c r="AM186" s="137"/>
      <c r="AN186" s="137"/>
    </row>
    <row r="187" ht="18.0" customHeight="1">
      <c r="A187" s="137"/>
      <c r="B187" s="137"/>
      <c r="C187" s="137"/>
      <c r="D187" s="137"/>
      <c r="E187" s="137"/>
      <c r="F187" s="137"/>
      <c r="G187" s="138"/>
      <c r="H187" s="139"/>
      <c r="I187" s="137"/>
      <c r="J187" s="137"/>
      <c r="K187" s="137"/>
      <c r="L187" s="137"/>
      <c r="M187" s="137"/>
      <c r="N187" s="137"/>
      <c r="O187" s="137"/>
      <c r="P187" s="137"/>
      <c r="Q187" s="140"/>
      <c r="R187" s="137"/>
      <c r="S187" s="137"/>
      <c r="T187" s="137"/>
      <c r="U187" s="137"/>
      <c r="V187" s="137"/>
      <c r="W187" s="137"/>
      <c r="X187" s="137"/>
      <c r="Y187" s="137"/>
      <c r="Z187" s="137"/>
      <c r="AA187" s="137"/>
      <c r="AB187" s="137"/>
      <c r="AC187" s="137"/>
      <c r="AD187" s="137"/>
      <c r="AE187" s="137"/>
      <c r="AF187" s="137"/>
      <c r="AG187" s="137"/>
      <c r="AH187" s="137"/>
      <c r="AI187" s="137"/>
      <c r="AJ187" s="137"/>
      <c r="AK187" s="137"/>
      <c r="AL187" s="137"/>
      <c r="AM187" s="137"/>
      <c r="AN187" s="137"/>
    </row>
    <row r="188" ht="18.0" customHeight="1">
      <c r="A188" s="137"/>
      <c r="B188" s="137"/>
      <c r="C188" s="137"/>
      <c r="D188" s="137"/>
      <c r="E188" s="137"/>
      <c r="F188" s="137"/>
      <c r="G188" s="138"/>
      <c r="H188" s="139"/>
      <c r="I188" s="137"/>
      <c r="J188" s="137"/>
      <c r="K188" s="137"/>
      <c r="L188" s="137"/>
      <c r="M188" s="137"/>
      <c r="N188" s="137"/>
      <c r="O188" s="137"/>
      <c r="P188" s="137"/>
      <c r="Q188" s="140"/>
      <c r="R188" s="137"/>
      <c r="S188" s="137"/>
      <c r="T188" s="137"/>
      <c r="U188" s="137"/>
      <c r="V188" s="137"/>
      <c r="W188" s="137"/>
      <c r="X188" s="137"/>
      <c r="Y188" s="137"/>
      <c r="Z188" s="137"/>
      <c r="AA188" s="137"/>
      <c r="AB188" s="137"/>
      <c r="AC188" s="137"/>
      <c r="AD188" s="137"/>
      <c r="AE188" s="137"/>
      <c r="AF188" s="137"/>
      <c r="AG188" s="137"/>
      <c r="AH188" s="137"/>
      <c r="AI188" s="137"/>
      <c r="AJ188" s="137"/>
      <c r="AK188" s="137"/>
      <c r="AL188" s="137"/>
      <c r="AM188" s="137"/>
      <c r="AN188" s="137"/>
    </row>
    <row r="189" ht="18.0" customHeight="1">
      <c r="A189" s="137"/>
      <c r="B189" s="137"/>
      <c r="C189" s="137"/>
      <c r="D189" s="137"/>
      <c r="E189" s="137"/>
      <c r="F189" s="137"/>
      <c r="G189" s="138"/>
      <c r="H189" s="139"/>
      <c r="I189" s="137"/>
      <c r="J189" s="137"/>
      <c r="K189" s="137"/>
      <c r="L189" s="137"/>
      <c r="M189" s="137"/>
      <c r="N189" s="137"/>
      <c r="O189" s="137"/>
      <c r="P189" s="137"/>
      <c r="Q189" s="140"/>
      <c r="R189" s="137"/>
      <c r="S189" s="137"/>
      <c r="T189" s="137"/>
      <c r="U189" s="137"/>
      <c r="V189" s="137"/>
      <c r="W189" s="137"/>
      <c r="X189" s="137"/>
      <c r="Y189" s="137"/>
      <c r="Z189" s="137"/>
      <c r="AA189" s="137"/>
      <c r="AB189" s="137"/>
      <c r="AC189" s="137"/>
      <c r="AD189" s="137"/>
      <c r="AE189" s="137"/>
      <c r="AF189" s="137"/>
      <c r="AG189" s="137"/>
      <c r="AH189" s="137"/>
      <c r="AI189" s="137"/>
      <c r="AJ189" s="137"/>
      <c r="AK189" s="137"/>
      <c r="AL189" s="137"/>
      <c r="AM189" s="137"/>
      <c r="AN189" s="137"/>
    </row>
    <row r="190" ht="18.0" customHeight="1">
      <c r="A190" s="137"/>
      <c r="B190" s="137"/>
      <c r="C190" s="137"/>
      <c r="D190" s="137"/>
      <c r="E190" s="137"/>
      <c r="F190" s="137"/>
      <c r="G190" s="138"/>
      <c r="H190" s="139"/>
      <c r="I190" s="137"/>
      <c r="J190" s="137"/>
      <c r="K190" s="137"/>
      <c r="L190" s="137"/>
      <c r="M190" s="137"/>
      <c r="N190" s="137"/>
      <c r="O190" s="137"/>
      <c r="P190" s="137"/>
      <c r="Q190" s="140"/>
      <c r="R190" s="137"/>
      <c r="S190" s="137"/>
      <c r="T190" s="137"/>
      <c r="U190" s="137"/>
      <c r="V190" s="137"/>
      <c r="W190" s="137"/>
      <c r="X190" s="137"/>
      <c r="Y190" s="137"/>
      <c r="Z190" s="137"/>
      <c r="AA190" s="137"/>
      <c r="AB190" s="137"/>
      <c r="AC190" s="137"/>
      <c r="AD190" s="137"/>
      <c r="AE190" s="137"/>
      <c r="AF190" s="137"/>
      <c r="AG190" s="137"/>
      <c r="AH190" s="137"/>
      <c r="AI190" s="137"/>
      <c r="AJ190" s="137"/>
      <c r="AK190" s="137"/>
      <c r="AL190" s="137"/>
      <c r="AM190" s="137"/>
      <c r="AN190" s="137"/>
    </row>
    <row r="191" ht="18.0" customHeight="1">
      <c r="A191" s="137"/>
      <c r="B191" s="137"/>
      <c r="C191" s="137"/>
      <c r="D191" s="137"/>
      <c r="E191" s="137"/>
      <c r="F191" s="137"/>
      <c r="G191" s="138"/>
      <c r="H191" s="139"/>
      <c r="I191" s="137"/>
      <c r="J191" s="137"/>
      <c r="K191" s="137"/>
      <c r="L191" s="137"/>
      <c r="M191" s="137"/>
      <c r="N191" s="137"/>
      <c r="O191" s="137"/>
      <c r="P191" s="137"/>
      <c r="Q191" s="140"/>
      <c r="R191" s="137"/>
      <c r="S191" s="137"/>
      <c r="T191" s="137"/>
      <c r="U191" s="137"/>
      <c r="V191" s="137"/>
      <c r="W191" s="137"/>
      <c r="X191" s="137"/>
      <c r="Y191" s="137"/>
      <c r="Z191" s="137"/>
      <c r="AA191" s="137"/>
      <c r="AB191" s="137"/>
      <c r="AC191" s="137"/>
      <c r="AD191" s="137"/>
      <c r="AE191" s="137"/>
      <c r="AF191" s="137"/>
      <c r="AG191" s="137"/>
      <c r="AH191" s="137"/>
      <c r="AI191" s="137"/>
      <c r="AJ191" s="137"/>
      <c r="AK191" s="137"/>
      <c r="AL191" s="137"/>
      <c r="AM191" s="137"/>
      <c r="AN191" s="137"/>
    </row>
    <row r="192" ht="18.0" customHeight="1">
      <c r="A192" s="137"/>
      <c r="B192" s="137"/>
      <c r="C192" s="137"/>
      <c r="D192" s="137"/>
      <c r="E192" s="137"/>
      <c r="F192" s="137"/>
      <c r="G192" s="138"/>
      <c r="H192" s="139"/>
      <c r="I192" s="137"/>
      <c r="J192" s="137"/>
      <c r="K192" s="137"/>
      <c r="L192" s="137"/>
      <c r="M192" s="137"/>
      <c r="N192" s="137"/>
      <c r="O192" s="137"/>
      <c r="P192" s="137"/>
      <c r="Q192" s="140"/>
      <c r="R192" s="137"/>
      <c r="S192" s="137"/>
      <c r="T192" s="137"/>
      <c r="U192" s="137"/>
      <c r="V192" s="137"/>
      <c r="W192" s="137"/>
      <c r="X192" s="137"/>
      <c r="Y192" s="137"/>
      <c r="Z192" s="137"/>
      <c r="AA192" s="137"/>
      <c r="AB192" s="137"/>
      <c r="AC192" s="137"/>
      <c r="AD192" s="137"/>
      <c r="AE192" s="137"/>
      <c r="AF192" s="137"/>
      <c r="AG192" s="137"/>
      <c r="AH192" s="137"/>
      <c r="AI192" s="137"/>
      <c r="AJ192" s="137"/>
      <c r="AK192" s="137"/>
      <c r="AL192" s="137"/>
      <c r="AM192" s="137"/>
      <c r="AN192" s="137"/>
    </row>
    <row r="193" ht="18.0" customHeight="1">
      <c r="A193" s="137"/>
      <c r="B193" s="137"/>
      <c r="C193" s="137"/>
      <c r="D193" s="137"/>
      <c r="E193" s="137"/>
      <c r="F193" s="137"/>
      <c r="G193" s="138"/>
      <c r="H193" s="139"/>
      <c r="I193" s="137"/>
      <c r="J193" s="137"/>
      <c r="K193" s="137"/>
      <c r="L193" s="137"/>
      <c r="M193" s="137"/>
      <c r="N193" s="137"/>
      <c r="O193" s="137"/>
      <c r="P193" s="137"/>
      <c r="Q193" s="140"/>
      <c r="R193" s="137"/>
      <c r="S193" s="137"/>
      <c r="T193" s="137"/>
      <c r="U193" s="137"/>
      <c r="V193" s="137"/>
      <c r="W193" s="137"/>
      <c r="X193" s="137"/>
      <c r="Y193" s="137"/>
      <c r="Z193" s="137"/>
      <c r="AA193" s="137"/>
      <c r="AB193" s="137"/>
      <c r="AC193" s="137"/>
      <c r="AD193" s="137"/>
      <c r="AE193" s="137"/>
      <c r="AF193" s="137"/>
      <c r="AG193" s="137"/>
      <c r="AH193" s="137"/>
      <c r="AI193" s="137"/>
      <c r="AJ193" s="137"/>
      <c r="AK193" s="137"/>
      <c r="AL193" s="137"/>
      <c r="AM193" s="137"/>
      <c r="AN193" s="137"/>
    </row>
    <row r="194" ht="18.0" customHeight="1">
      <c r="A194" s="137"/>
      <c r="B194" s="137"/>
      <c r="C194" s="137"/>
      <c r="D194" s="137"/>
      <c r="E194" s="137"/>
      <c r="F194" s="137"/>
      <c r="G194" s="138"/>
      <c r="H194" s="139"/>
      <c r="I194" s="137"/>
      <c r="J194" s="137"/>
      <c r="K194" s="137"/>
      <c r="L194" s="137"/>
      <c r="M194" s="137"/>
      <c r="N194" s="137"/>
      <c r="O194" s="137"/>
      <c r="P194" s="137"/>
      <c r="Q194" s="140"/>
      <c r="R194" s="137"/>
      <c r="S194" s="137"/>
      <c r="T194" s="137"/>
      <c r="U194" s="137"/>
      <c r="V194" s="137"/>
      <c r="W194" s="137"/>
      <c r="X194" s="137"/>
      <c r="Y194" s="137"/>
      <c r="Z194" s="137"/>
      <c r="AA194" s="137"/>
      <c r="AB194" s="137"/>
      <c r="AC194" s="137"/>
      <c r="AD194" s="137"/>
      <c r="AE194" s="137"/>
      <c r="AF194" s="137"/>
      <c r="AG194" s="137"/>
      <c r="AH194" s="137"/>
      <c r="AI194" s="137"/>
      <c r="AJ194" s="137"/>
      <c r="AK194" s="137"/>
      <c r="AL194" s="137"/>
      <c r="AM194" s="137"/>
      <c r="AN194" s="137"/>
    </row>
    <row r="195" ht="18.0" customHeight="1">
      <c r="A195" s="137"/>
      <c r="B195" s="137"/>
      <c r="C195" s="137"/>
      <c r="D195" s="137"/>
      <c r="E195" s="137"/>
      <c r="F195" s="137"/>
      <c r="G195" s="138"/>
      <c r="H195" s="139"/>
      <c r="I195" s="137"/>
      <c r="J195" s="137"/>
      <c r="K195" s="137"/>
      <c r="L195" s="137"/>
      <c r="M195" s="137"/>
      <c r="N195" s="137"/>
      <c r="O195" s="137"/>
      <c r="P195" s="137"/>
      <c r="Q195" s="140"/>
      <c r="R195" s="137"/>
      <c r="S195" s="137"/>
      <c r="T195" s="137"/>
      <c r="U195" s="137"/>
      <c r="V195" s="137"/>
      <c r="W195" s="137"/>
      <c r="X195" s="137"/>
      <c r="Y195" s="137"/>
      <c r="Z195" s="137"/>
      <c r="AA195" s="137"/>
      <c r="AB195" s="137"/>
      <c r="AC195" s="137"/>
      <c r="AD195" s="137"/>
      <c r="AE195" s="137"/>
      <c r="AF195" s="137"/>
      <c r="AG195" s="137"/>
      <c r="AH195" s="137"/>
      <c r="AI195" s="137"/>
      <c r="AJ195" s="137"/>
      <c r="AK195" s="137"/>
      <c r="AL195" s="137"/>
      <c r="AM195" s="137"/>
      <c r="AN195" s="137"/>
    </row>
    <row r="196" ht="18.0" customHeight="1">
      <c r="A196" s="137"/>
      <c r="B196" s="137"/>
      <c r="C196" s="137"/>
      <c r="D196" s="137"/>
      <c r="E196" s="137"/>
      <c r="F196" s="137"/>
      <c r="G196" s="138"/>
      <c r="H196" s="139"/>
      <c r="I196" s="137"/>
      <c r="J196" s="137"/>
      <c r="K196" s="137"/>
      <c r="L196" s="137"/>
      <c r="M196" s="137"/>
      <c r="N196" s="137"/>
      <c r="O196" s="137"/>
      <c r="P196" s="137"/>
      <c r="Q196" s="140"/>
      <c r="R196" s="137"/>
      <c r="S196" s="137"/>
      <c r="T196" s="137"/>
      <c r="U196" s="137"/>
      <c r="V196" s="137"/>
      <c r="W196" s="137"/>
      <c r="X196" s="137"/>
      <c r="Y196" s="137"/>
      <c r="Z196" s="137"/>
      <c r="AA196" s="137"/>
      <c r="AB196" s="137"/>
      <c r="AC196" s="137"/>
      <c r="AD196" s="137"/>
      <c r="AE196" s="137"/>
      <c r="AF196" s="137"/>
      <c r="AG196" s="137"/>
      <c r="AH196" s="137"/>
      <c r="AI196" s="137"/>
      <c r="AJ196" s="137"/>
      <c r="AK196" s="137"/>
      <c r="AL196" s="137"/>
      <c r="AM196" s="137"/>
      <c r="AN196" s="137"/>
    </row>
    <row r="197" ht="18.0" customHeight="1">
      <c r="A197" s="137"/>
      <c r="B197" s="137"/>
      <c r="C197" s="137"/>
      <c r="D197" s="137"/>
      <c r="E197" s="137"/>
      <c r="F197" s="137"/>
      <c r="G197" s="138"/>
      <c r="H197" s="139"/>
      <c r="I197" s="137"/>
      <c r="J197" s="137"/>
      <c r="K197" s="137"/>
      <c r="L197" s="137"/>
      <c r="M197" s="137"/>
      <c r="N197" s="137"/>
      <c r="O197" s="137"/>
      <c r="P197" s="137"/>
      <c r="Q197" s="140"/>
      <c r="R197" s="137"/>
      <c r="S197" s="137"/>
      <c r="T197" s="137"/>
      <c r="U197" s="137"/>
      <c r="V197" s="137"/>
      <c r="W197" s="137"/>
      <c r="X197" s="137"/>
      <c r="Y197" s="137"/>
      <c r="Z197" s="137"/>
      <c r="AA197" s="137"/>
      <c r="AB197" s="137"/>
      <c r="AC197" s="137"/>
      <c r="AD197" s="137"/>
      <c r="AE197" s="137"/>
      <c r="AF197" s="137"/>
      <c r="AG197" s="137"/>
      <c r="AH197" s="137"/>
      <c r="AI197" s="137"/>
      <c r="AJ197" s="137"/>
      <c r="AK197" s="137"/>
      <c r="AL197" s="137"/>
      <c r="AM197" s="137"/>
      <c r="AN197" s="137"/>
    </row>
    <row r="198" ht="18.0" customHeight="1">
      <c r="A198" s="137"/>
      <c r="B198" s="137"/>
      <c r="C198" s="137"/>
      <c r="D198" s="137"/>
      <c r="E198" s="137"/>
      <c r="F198" s="137"/>
      <c r="G198" s="138"/>
      <c r="H198" s="139"/>
      <c r="I198" s="137"/>
      <c r="J198" s="137"/>
      <c r="K198" s="137"/>
      <c r="L198" s="137"/>
      <c r="M198" s="137"/>
      <c r="N198" s="137"/>
      <c r="O198" s="137"/>
      <c r="P198" s="137"/>
      <c r="Q198" s="140"/>
      <c r="R198" s="137"/>
      <c r="S198" s="137"/>
      <c r="T198" s="137"/>
      <c r="U198" s="137"/>
      <c r="V198" s="137"/>
      <c r="W198" s="137"/>
      <c r="X198" s="137"/>
      <c r="Y198" s="137"/>
      <c r="Z198" s="137"/>
      <c r="AA198" s="137"/>
      <c r="AB198" s="137"/>
      <c r="AC198" s="137"/>
      <c r="AD198" s="137"/>
      <c r="AE198" s="137"/>
      <c r="AF198" s="137"/>
      <c r="AG198" s="137"/>
      <c r="AH198" s="137"/>
      <c r="AI198" s="137"/>
      <c r="AJ198" s="137"/>
      <c r="AK198" s="137"/>
      <c r="AL198" s="137"/>
      <c r="AM198" s="137"/>
      <c r="AN198" s="137"/>
    </row>
    <row r="199" ht="18.0" customHeight="1">
      <c r="A199" s="137"/>
      <c r="B199" s="137"/>
      <c r="C199" s="137"/>
      <c r="D199" s="137"/>
      <c r="E199" s="137"/>
      <c r="F199" s="137"/>
      <c r="G199" s="138"/>
      <c r="H199" s="139"/>
      <c r="I199" s="137"/>
      <c r="J199" s="137"/>
      <c r="K199" s="137"/>
      <c r="L199" s="137"/>
      <c r="M199" s="137"/>
      <c r="N199" s="137"/>
      <c r="O199" s="137"/>
      <c r="P199" s="137"/>
      <c r="Q199" s="140"/>
      <c r="R199" s="137"/>
      <c r="S199" s="137"/>
      <c r="T199" s="137"/>
      <c r="U199" s="137"/>
      <c r="V199" s="137"/>
      <c r="W199" s="137"/>
      <c r="X199" s="137"/>
      <c r="Y199" s="137"/>
      <c r="Z199" s="137"/>
      <c r="AA199" s="137"/>
      <c r="AB199" s="137"/>
      <c r="AC199" s="137"/>
      <c r="AD199" s="137"/>
      <c r="AE199" s="137"/>
      <c r="AF199" s="137"/>
      <c r="AG199" s="137"/>
      <c r="AH199" s="137"/>
      <c r="AI199" s="137"/>
      <c r="AJ199" s="137"/>
      <c r="AK199" s="137"/>
      <c r="AL199" s="137"/>
      <c r="AM199" s="137"/>
      <c r="AN199" s="137"/>
    </row>
    <row r="200" ht="18.0" customHeight="1">
      <c r="A200" s="137"/>
      <c r="B200" s="137"/>
      <c r="C200" s="137"/>
      <c r="D200" s="137"/>
      <c r="E200" s="137"/>
      <c r="F200" s="137"/>
      <c r="G200" s="138"/>
      <c r="H200" s="139"/>
      <c r="I200" s="137"/>
      <c r="J200" s="137"/>
      <c r="K200" s="137"/>
      <c r="L200" s="137"/>
      <c r="M200" s="137"/>
      <c r="N200" s="137"/>
      <c r="O200" s="137"/>
      <c r="P200" s="137"/>
      <c r="Q200" s="140"/>
      <c r="R200" s="137"/>
      <c r="S200" s="137"/>
      <c r="T200" s="137"/>
      <c r="U200" s="137"/>
      <c r="V200" s="137"/>
      <c r="W200" s="137"/>
      <c r="X200" s="137"/>
      <c r="Y200" s="137"/>
      <c r="Z200" s="137"/>
      <c r="AA200" s="137"/>
      <c r="AB200" s="137"/>
      <c r="AC200" s="137"/>
      <c r="AD200" s="137"/>
      <c r="AE200" s="137"/>
      <c r="AF200" s="137"/>
      <c r="AG200" s="137"/>
      <c r="AH200" s="137"/>
      <c r="AI200" s="137"/>
      <c r="AJ200" s="137"/>
      <c r="AK200" s="137"/>
      <c r="AL200" s="137"/>
      <c r="AM200" s="137"/>
      <c r="AN200" s="137"/>
    </row>
    <row r="201" ht="18.0" customHeight="1">
      <c r="A201" s="137"/>
      <c r="B201" s="137"/>
      <c r="C201" s="137"/>
      <c r="D201" s="137"/>
      <c r="E201" s="137"/>
      <c r="F201" s="137"/>
      <c r="G201" s="138"/>
      <c r="H201" s="139"/>
      <c r="I201" s="137"/>
      <c r="J201" s="137"/>
      <c r="K201" s="137"/>
      <c r="L201" s="137"/>
      <c r="M201" s="137"/>
      <c r="N201" s="137"/>
      <c r="O201" s="137"/>
      <c r="P201" s="137"/>
      <c r="Q201" s="140"/>
      <c r="R201" s="137"/>
      <c r="S201" s="137"/>
      <c r="T201" s="137"/>
      <c r="U201" s="137"/>
      <c r="V201" s="137"/>
      <c r="W201" s="137"/>
      <c r="X201" s="137"/>
      <c r="Y201" s="137"/>
      <c r="Z201" s="137"/>
      <c r="AA201" s="137"/>
      <c r="AB201" s="137"/>
      <c r="AC201" s="137"/>
      <c r="AD201" s="137"/>
      <c r="AE201" s="137"/>
      <c r="AF201" s="137"/>
      <c r="AG201" s="137"/>
      <c r="AH201" s="137"/>
      <c r="AI201" s="137"/>
      <c r="AJ201" s="137"/>
      <c r="AK201" s="137"/>
      <c r="AL201" s="137"/>
      <c r="AM201" s="137"/>
      <c r="AN201" s="137"/>
    </row>
    <row r="202" ht="18.0" customHeight="1">
      <c r="A202" s="137"/>
      <c r="B202" s="137"/>
      <c r="C202" s="137"/>
      <c r="D202" s="137"/>
      <c r="E202" s="137"/>
      <c r="F202" s="137"/>
      <c r="G202" s="138"/>
      <c r="H202" s="139"/>
      <c r="I202" s="137"/>
      <c r="J202" s="137"/>
      <c r="K202" s="137"/>
      <c r="L202" s="137"/>
      <c r="M202" s="137"/>
      <c r="N202" s="137"/>
      <c r="O202" s="137"/>
      <c r="P202" s="137"/>
      <c r="Q202" s="140"/>
      <c r="R202" s="137"/>
      <c r="S202" s="137"/>
      <c r="T202" s="137"/>
      <c r="U202" s="137"/>
      <c r="V202" s="137"/>
      <c r="W202" s="137"/>
      <c r="X202" s="137"/>
      <c r="Y202" s="137"/>
      <c r="Z202" s="137"/>
      <c r="AA202" s="137"/>
      <c r="AB202" s="137"/>
      <c r="AC202" s="137"/>
      <c r="AD202" s="137"/>
      <c r="AE202" s="137"/>
      <c r="AF202" s="137"/>
      <c r="AG202" s="137"/>
      <c r="AH202" s="137"/>
      <c r="AI202" s="137"/>
      <c r="AJ202" s="137"/>
      <c r="AK202" s="137"/>
      <c r="AL202" s="137"/>
      <c r="AM202" s="137"/>
      <c r="AN202" s="137"/>
    </row>
    <row r="203" ht="18.0" customHeight="1">
      <c r="A203" s="137"/>
      <c r="B203" s="137"/>
      <c r="C203" s="137"/>
      <c r="D203" s="137"/>
      <c r="E203" s="137"/>
      <c r="F203" s="137"/>
      <c r="G203" s="138"/>
      <c r="H203" s="139"/>
      <c r="I203" s="137"/>
      <c r="J203" s="137"/>
      <c r="K203" s="137"/>
      <c r="L203" s="137"/>
      <c r="M203" s="137"/>
      <c r="N203" s="137"/>
      <c r="O203" s="137"/>
      <c r="P203" s="137"/>
      <c r="Q203" s="140"/>
      <c r="R203" s="137"/>
      <c r="S203" s="137"/>
      <c r="T203" s="137"/>
      <c r="U203" s="137"/>
      <c r="V203" s="137"/>
      <c r="W203" s="137"/>
      <c r="X203" s="137"/>
      <c r="Y203" s="137"/>
      <c r="Z203" s="137"/>
      <c r="AA203" s="137"/>
      <c r="AB203" s="137"/>
      <c r="AC203" s="137"/>
      <c r="AD203" s="137"/>
      <c r="AE203" s="137"/>
      <c r="AF203" s="137"/>
      <c r="AG203" s="137"/>
      <c r="AH203" s="137"/>
      <c r="AI203" s="137"/>
      <c r="AJ203" s="137"/>
      <c r="AK203" s="137"/>
      <c r="AL203" s="137"/>
      <c r="AM203" s="137"/>
      <c r="AN203" s="137"/>
    </row>
    <row r="204" ht="18.0" customHeight="1">
      <c r="A204" s="137"/>
      <c r="B204" s="137"/>
      <c r="C204" s="137"/>
      <c r="D204" s="137"/>
      <c r="E204" s="137"/>
      <c r="F204" s="137"/>
      <c r="G204" s="138"/>
      <c r="H204" s="139"/>
      <c r="I204" s="137"/>
      <c r="J204" s="137"/>
      <c r="K204" s="137"/>
      <c r="L204" s="137"/>
      <c r="M204" s="137"/>
      <c r="N204" s="137"/>
      <c r="O204" s="137"/>
      <c r="P204" s="137"/>
      <c r="Q204" s="140"/>
      <c r="R204" s="137"/>
      <c r="S204" s="137"/>
      <c r="T204" s="137"/>
      <c r="U204" s="137"/>
      <c r="V204" s="137"/>
      <c r="W204" s="137"/>
      <c r="X204" s="137"/>
      <c r="Y204" s="137"/>
      <c r="Z204" s="137"/>
      <c r="AA204" s="137"/>
      <c r="AB204" s="137"/>
      <c r="AC204" s="137"/>
      <c r="AD204" s="137"/>
      <c r="AE204" s="137"/>
      <c r="AF204" s="137"/>
      <c r="AG204" s="137"/>
      <c r="AH204" s="137"/>
      <c r="AI204" s="137"/>
      <c r="AJ204" s="137"/>
      <c r="AK204" s="137"/>
      <c r="AL204" s="137"/>
      <c r="AM204" s="137"/>
      <c r="AN204" s="137"/>
    </row>
    <row r="205" ht="18.0" customHeight="1">
      <c r="A205" s="137"/>
      <c r="B205" s="137"/>
      <c r="C205" s="137"/>
      <c r="D205" s="137"/>
      <c r="E205" s="137"/>
      <c r="F205" s="137"/>
      <c r="G205" s="138"/>
      <c r="H205" s="139"/>
      <c r="I205" s="137"/>
      <c r="J205" s="137"/>
      <c r="K205" s="137"/>
      <c r="L205" s="137"/>
      <c r="M205" s="137"/>
      <c r="N205" s="137"/>
      <c r="O205" s="137"/>
      <c r="P205" s="137"/>
      <c r="Q205" s="140"/>
      <c r="R205" s="137"/>
      <c r="S205" s="137"/>
      <c r="T205" s="137"/>
      <c r="U205" s="137"/>
      <c r="V205" s="137"/>
      <c r="W205" s="137"/>
      <c r="X205" s="137"/>
      <c r="Y205" s="137"/>
      <c r="Z205" s="137"/>
      <c r="AA205" s="137"/>
      <c r="AB205" s="137"/>
      <c r="AC205" s="137"/>
      <c r="AD205" s="137"/>
      <c r="AE205" s="137"/>
      <c r="AF205" s="137"/>
      <c r="AG205" s="137"/>
      <c r="AH205" s="137"/>
      <c r="AI205" s="137"/>
      <c r="AJ205" s="137"/>
      <c r="AK205" s="137"/>
      <c r="AL205" s="137"/>
      <c r="AM205" s="137"/>
      <c r="AN205" s="137"/>
    </row>
    <row r="206" ht="18.0" customHeight="1">
      <c r="A206" s="137"/>
      <c r="B206" s="137"/>
      <c r="C206" s="137"/>
      <c r="D206" s="137"/>
      <c r="E206" s="137"/>
      <c r="F206" s="137"/>
      <c r="G206" s="138"/>
      <c r="H206" s="139"/>
      <c r="I206" s="137"/>
      <c r="J206" s="137"/>
      <c r="K206" s="137"/>
      <c r="L206" s="137"/>
      <c r="M206" s="137"/>
      <c r="N206" s="137"/>
      <c r="O206" s="137"/>
      <c r="P206" s="137"/>
      <c r="Q206" s="140"/>
      <c r="R206" s="137"/>
      <c r="S206" s="137"/>
      <c r="T206" s="137"/>
      <c r="U206" s="137"/>
      <c r="V206" s="137"/>
      <c r="W206" s="137"/>
      <c r="X206" s="137"/>
      <c r="Y206" s="137"/>
      <c r="Z206" s="137"/>
      <c r="AA206" s="137"/>
      <c r="AB206" s="137"/>
      <c r="AC206" s="137"/>
      <c r="AD206" s="137"/>
      <c r="AE206" s="137"/>
      <c r="AF206" s="137"/>
      <c r="AG206" s="137"/>
      <c r="AH206" s="137"/>
      <c r="AI206" s="137"/>
      <c r="AJ206" s="137"/>
      <c r="AK206" s="137"/>
      <c r="AL206" s="137"/>
      <c r="AM206" s="137"/>
      <c r="AN206" s="137"/>
    </row>
    <row r="207" ht="18.0" customHeight="1">
      <c r="A207" s="137"/>
      <c r="B207" s="137"/>
      <c r="C207" s="137"/>
      <c r="D207" s="137"/>
      <c r="E207" s="137"/>
      <c r="F207" s="137"/>
      <c r="G207" s="138"/>
      <c r="H207" s="139"/>
      <c r="I207" s="137"/>
      <c r="J207" s="137"/>
      <c r="K207" s="137"/>
      <c r="L207" s="137"/>
      <c r="M207" s="137"/>
      <c r="N207" s="137"/>
      <c r="O207" s="137"/>
      <c r="P207" s="137"/>
      <c r="Q207" s="140"/>
      <c r="R207" s="137"/>
      <c r="S207" s="137"/>
      <c r="T207" s="137"/>
      <c r="U207" s="137"/>
      <c r="V207" s="137"/>
      <c r="W207" s="137"/>
      <c r="X207" s="137"/>
      <c r="Y207" s="137"/>
      <c r="Z207" s="137"/>
      <c r="AA207" s="137"/>
      <c r="AB207" s="137"/>
      <c r="AC207" s="137"/>
      <c r="AD207" s="137"/>
      <c r="AE207" s="137"/>
      <c r="AF207" s="137"/>
      <c r="AG207" s="137"/>
      <c r="AH207" s="137"/>
      <c r="AI207" s="137"/>
      <c r="AJ207" s="137"/>
      <c r="AK207" s="137"/>
      <c r="AL207" s="137"/>
      <c r="AM207" s="137"/>
      <c r="AN207" s="137"/>
    </row>
    <row r="208" ht="18.0" customHeight="1">
      <c r="A208" s="137"/>
      <c r="B208" s="137"/>
      <c r="C208" s="137"/>
      <c r="D208" s="137"/>
      <c r="E208" s="137"/>
      <c r="F208" s="137"/>
      <c r="G208" s="138"/>
      <c r="H208" s="139"/>
      <c r="I208" s="137"/>
      <c r="J208" s="137"/>
      <c r="K208" s="137"/>
      <c r="L208" s="137"/>
      <c r="M208" s="137"/>
      <c r="N208" s="137"/>
      <c r="O208" s="137"/>
      <c r="P208" s="137"/>
      <c r="Q208" s="140"/>
      <c r="R208" s="137"/>
      <c r="S208" s="137"/>
      <c r="T208" s="137"/>
      <c r="U208" s="137"/>
      <c r="V208" s="137"/>
      <c r="W208" s="137"/>
      <c r="X208" s="137"/>
      <c r="Y208" s="137"/>
      <c r="Z208" s="137"/>
      <c r="AA208" s="137"/>
      <c r="AB208" s="137"/>
      <c r="AC208" s="137"/>
      <c r="AD208" s="137"/>
      <c r="AE208" s="137"/>
      <c r="AF208" s="137"/>
      <c r="AG208" s="137"/>
      <c r="AH208" s="137"/>
      <c r="AI208" s="137"/>
      <c r="AJ208" s="137"/>
      <c r="AK208" s="137"/>
      <c r="AL208" s="137"/>
      <c r="AM208" s="137"/>
      <c r="AN208" s="137"/>
    </row>
    <row r="209" ht="18.0" customHeight="1">
      <c r="A209" s="137"/>
      <c r="B209" s="137"/>
      <c r="C209" s="137"/>
      <c r="D209" s="137"/>
      <c r="E209" s="137"/>
      <c r="F209" s="137"/>
      <c r="G209" s="138"/>
      <c r="H209" s="139"/>
      <c r="I209" s="137"/>
      <c r="J209" s="137"/>
      <c r="K209" s="137"/>
      <c r="L209" s="137"/>
      <c r="M209" s="137"/>
      <c r="N209" s="137"/>
      <c r="O209" s="137"/>
      <c r="P209" s="137"/>
      <c r="Q209" s="140"/>
      <c r="R209" s="137"/>
      <c r="S209" s="137"/>
      <c r="T209" s="137"/>
      <c r="U209" s="137"/>
      <c r="V209" s="137"/>
      <c r="W209" s="137"/>
      <c r="X209" s="137"/>
      <c r="Y209" s="137"/>
      <c r="Z209" s="137"/>
      <c r="AA209" s="137"/>
      <c r="AB209" s="137"/>
      <c r="AC209" s="137"/>
      <c r="AD209" s="137"/>
      <c r="AE209" s="137"/>
      <c r="AF209" s="137"/>
      <c r="AG209" s="137"/>
      <c r="AH209" s="137"/>
      <c r="AI209" s="137"/>
      <c r="AJ209" s="137"/>
      <c r="AK209" s="137"/>
      <c r="AL209" s="137"/>
      <c r="AM209" s="137"/>
      <c r="AN209" s="137"/>
    </row>
    <row r="210" ht="18.0" customHeight="1">
      <c r="A210" s="137"/>
      <c r="B210" s="137"/>
      <c r="C210" s="137"/>
      <c r="D210" s="137"/>
      <c r="E210" s="137"/>
      <c r="F210" s="137"/>
      <c r="G210" s="138"/>
      <c r="H210" s="139"/>
      <c r="I210" s="137"/>
      <c r="J210" s="137"/>
      <c r="K210" s="137"/>
      <c r="L210" s="137"/>
      <c r="M210" s="137"/>
      <c r="N210" s="137"/>
      <c r="O210" s="137"/>
      <c r="P210" s="137"/>
      <c r="Q210" s="140"/>
      <c r="R210" s="137"/>
      <c r="S210" s="137"/>
      <c r="T210" s="137"/>
      <c r="U210" s="137"/>
      <c r="V210" s="137"/>
      <c r="W210" s="137"/>
      <c r="X210" s="137"/>
      <c r="Y210" s="137"/>
      <c r="Z210" s="137"/>
      <c r="AA210" s="137"/>
      <c r="AB210" s="137"/>
      <c r="AC210" s="137"/>
      <c r="AD210" s="137"/>
      <c r="AE210" s="137"/>
      <c r="AF210" s="137"/>
      <c r="AG210" s="137"/>
      <c r="AH210" s="137"/>
      <c r="AI210" s="137"/>
      <c r="AJ210" s="137"/>
      <c r="AK210" s="137"/>
      <c r="AL210" s="137"/>
      <c r="AM210" s="137"/>
      <c r="AN210" s="137"/>
    </row>
    <row r="211" ht="18.0" customHeight="1">
      <c r="A211" s="137"/>
      <c r="B211" s="137"/>
      <c r="C211" s="137"/>
      <c r="D211" s="137"/>
      <c r="E211" s="137"/>
      <c r="F211" s="137"/>
      <c r="G211" s="138"/>
      <c r="H211" s="139"/>
      <c r="I211" s="137"/>
      <c r="J211" s="137"/>
      <c r="K211" s="137"/>
      <c r="L211" s="137"/>
      <c r="M211" s="137"/>
      <c r="N211" s="137"/>
      <c r="O211" s="137"/>
      <c r="P211" s="137"/>
      <c r="Q211" s="140"/>
      <c r="R211" s="137"/>
      <c r="S211" s="137"/>
      <c r="T211" s="137"/>
      <c r="U211" s="137"/>
      <c r="V211" s="137"/>
      <c r="W211" s="137"/>
      <c r="X211" s="137"/>
      <c r="Y211" s="137"/>
      <c r="Z211" s="137"/>
      <c r="AA211" s="137"/>
      <c r="AB211" s="137"/>
      <c r="AC211" s="137"/>
      <c r="AD211" s="137"/>
      <c r="AE211" s="137"/>
      <c r="AF211" s="137"/>
      <c r="AG211" s="137"/>
      <c r="AH211" s="137"/>
      <c r="AI211" s="137"/>
      <c r="AJ211" s="137"/>
      <c r="AK211" s="137"/>
      <c r="AL211" s="137"/>
      <c r="AM211" s="137"/>
      <c r="AN211" s="137"/>
    </row>
    <row r="212" ht="18.0" customHeight="1">
      <c r="A212" s="137"/>
      <c r="B212" s="137"/>
      <c r="C212" s="137"/>
      <c r="D212" s="137"/>
      <c r="E212" s="137"/>
      <c r="F212" s="137"/>
      <c r="G212" s="138"/>
      <c r="H212" s="139"/>
      <c r="I212" s="137"/>
      <c r="J212" s="137"/>
      <c r="K212" s="137"/>
      <c r="L212" s="137"/>
      <c r="M212" s="137"/>
      <c r="N212" s="137"/>
      <c r="O212" s="137"/>
      <c r="P212" s="137"/>
      <c r="Q212" s="140"/>
      <c r="R212" s="137"/>
      <c r="S212" s="137"/>
      <c r="T212" s="137"/>
      <c r="U212" s="137"/>
      <c r="V212" s="137"/>
      <c r="W212" s="137"/>
      <c r="X212" s="137"/>
      <c r="Y212" s="137"/>
      <c r="Z212" s="137"/>
      <c r="AA212" s="137"/>
      <c r="AB212" s="137"/>
      <c r="AC212" s="137"/>
      <c r="AD212" s="137"/>
      <c r="AE212" s="137"/>
      <c r="AF212" s="137"/>
      <c r="AG212" s="137"/>
      <c r="AH212" s="137"/>
      <c r="AI212" s="137"/>
      <c r="AJ212" s="137"/>
      <c r="AK212" s="137"/>
      <c r="AL212" s="137"/>
      <c r="AM212" s="137"/>
      <c r="AN212" s="137"/>
    </row>
    <row r="213" ht="18.0" customHeight="1">
      <c r="A213" s="137"/>
      <c r="B213" s="137"/>
      <c r="C213" s="137"/>
      <c r="D213" s="137"/>
      <c r="E213" s="137"/>
      <c r="F213" s="137"/>
      <c r="G213" s="138"/>
      <c r="H213" s="139"/>
      <c r="I213" s="137"/>
      <c r="J213" s="137"/>
      <c r="K213" s="137"/>
      <c r="L213" s="137"/>
      <c r="M213" s="137"/>
      <c r="N213" s="137"/>
      <c r="O213" s="137"/>
      <c r="P213" s="137"/>
      <c r="Q213" s="140"/>
      <c r="R213" s="137"/>
      <c r="S213" s="137"/>
      <c r="T213" s="137"/>
      <c r="U213" s="137"/>
      <c r="V213" s="137"/>
      <c r="W213" s="137"/>
      <c r="X213" s="137"/>
      <c r="Y213" s="137"/>
      <c r="Z213" s="137"/>
      <c r="AA213" s="137"/>
      <c r="AB213" s="137"/>
      <c r="AC213" s="137"/>
      <c r="AD213" s="137"/>
      <c r="AE213" s="137"/>
      <c r="AF213" s="137"/>
      <c r="AG213" s="137"/>
      <c r="AH213" s="137"/>
      <c r="AI213" s="137"/>
      <c r="AJ213" s="137"/>
      <c r="AK213" s="137"/>
      <c r="AL213" s="137"/>
      <c r="AM213" s="137"/>
      <c r="AN213" s="137"/>
    </row>
    <row r="214" ht="18.0" customHeight="1">
      <c r="A214" s="137"/>
      <c r="B214" s="137"/>
      <c r="C214" s="137"/>
      <c r="D214" s="137"/>
      <c r="E214" s="137"/>
      <c r="F214" s="137"/>
      <c r="G214" s="138"/>
      <c r="H214" s="139"/>
      <c r="I214" s="137"/>
      <c r="J214" s="137"/>
      <c r="K214" s="137"/>
      <c r="L214" s="137"/>
      <c r="M214" s="137"/>
      <c r="N214" s="137"/>
      <c r="O214" s="137"/>
      <c r="P214" s="137"/>
      <c r="Q214" s="140"/>
      <c r="R214" s="137"/>
      <c r="S214" s="137"/>
      <c r="T214" s="137"/>
      <c r="U214" s="137"/>
      <c r="V214" s="137"/>
      <c r="W214" s="137"/>
      <c r="X214" s="137"/>
      <c r="Y214" s="137"/>
      <c r="Z214" s="137"/>
      <c r="AA214" s="137"/>
      <c r="AB214" s="137"/>
      <c r="AC214" s="137"/>
      <c r="AD214" s="137"/>
      <c r="AE214" s="137"/>
      <c r="AF214" s="137"/>
      <c r="AG214" s="137"/>
      <c r="AH214" s="137"/>
      <c r="AI214" s="137"/>
      <c r="AJ214" s="137"/>
      <c r="AK214" s="137"/>
      <c r="AL214" s="137"/>
      <c r="AM214" s="137"/>
      <c r="AN214" s="137"/>
    </row>
    <row r="215" ht="18.0" customHeight="1">
      <c r="A215" s="137"/>
      <c r="B215" s="137"/>
      <c r="C215" s="137"/>
      <c r="D215" s="137"/>
      <c r="E215" s="137"/>
      <c r="F215" s="137"/>
      <c r="G215" s="138"/>
      <c r="H215" s="139"/>
      <c r="I215" s="137"/>
      <c r="J215" s="137"/>
      <c r="K215" s="137"/>
      <c r="L215" s="137"/>
      <c r="M215" s="137"/>
      <c r="N215" s="137"/>
      <c r="O215" s="137"/>
      <c r="P215" s="137"/>
      <c r="Q215" s="140"/>
      <c r="R215" s="137"/>
      <c r="S215" s="137"/>
      <c r="T215" s="137"/>
      <c r="U215" s="137"/>
      <c r="V215" s="137"/>
      <c r="W215" s="137"/>
      <c r="X215" s="137"/>
      <c r="Y215" s="137"/>
      <c r="Z215" s="137"/>
      <c r="AA215" s="137"/>
      <c r="AB215" s="137"/>
      <c r="AC215" s="137"/>
      <c r="AD215" s="137"/>
      <c r="AE215" s="137"/>
      <c r="AF215" s="137"/>
      <c r="AG215" s="137"/>
      <c r="AH215" s="137"/>
      <c r="AI215" s="137"/>
      <c r="AJ215" s="137"/>
      <c r="AK215" s="137"/>
      <c r="AL215" s="137"/>
      <c r="AM215" s="137"/>
      <c r="AN215" s="137"/>
    </row>
    <row r="216" ht="18.0" customHeight="1">
      <c r="A216" s="137"/>
      <c r="B216" s="137"/>
      <c r="C216" s="137"/>
      <c r="D216" s="137"/>
      <c r="E216" s="137"/>
      <c r="F216" s="137"/>
      <c r="G216" s="138"/>
      <c r="H216" s="139"/>
      <c r="I216" s="137"/>
      <c r="J216" s="137"/>
      <c r="K216" s="137"/>
      <c r="L216" s="137"/>
      <c r="M216" s="137"/>
      <c r="N216" s="137"/>
      <c r="O216" s="137"/>
      <c r="P216" s="137"/>
      <c r="Q216" s="140"/>
      <c r="R216" s="137"/>
      <c r="S216" s="137"/>
      <c r="T216" s="137"/>
      <c r="U216" s="137"/>
      <c r="V216" s="137"/>
      <c r="W216" s="137"/>
      <c r="X216" s="137"/>
      <c r="Y216" s="137"/>
      <c r="Z216" s="137"/>
      <c r="AA216" s="137"/>
      <c r="AB216" s="137"/>
      <c r="AC216" s="137"/>
      <c r="AD216" s="137"/>
      <c r="AE216" s="137"/>
      <c r="AF216" s="137"/>
      <c r="AG216" s="137"/>
      <c r="AH216" s="137"/>
      <c r="AI216" s="137"/>
      <c r="AJ216" s="137"/>
      <c r="AK216" s="137"/>
      <c r="AL216" s="137"/>
      <c r="AM216" s="137"/>
      <c r="AN216" s="137"/>
    </row>
    <row r="217" ht="18.0" customHeight="1">
      <c r="A217" s="137"/>
      <c r="B217" s="137"/>
      <c r="C217" s="137"/>
      <c r="D217" s="137"/>
      <c r="E217" s="137"/>
      <c r="F217" s="137"/>
      <c r="G217" s="138"/>
      <c r="H217" s="139"/>
      <c r="I217" s="137"/>
      <c r="J217" s="137"/>
      <c r="K217" s="137"/>
      <c r="L217" s="137"/>
      <c r="M217" s="137"/>
      <c r="N217" s="137"/>
      <c r="O217" s="137"/>
      <c r="P217" s="137"/>
      <c r="Q217" s="140"/>
      <c r="R217" s="137"/>
      <c r="S217" s="137"/>
      <c r="T217" s="137"/>
      <c r="U217" s="137"/>
      <c r="V217" s="137"/>
      <c r="W217" s="137"/>
      <c r="X217" s="137"/>
      <c r="Y217" s="137"/>
      <c r="Z217" s="137"/>
      <c r="AA217" s="137"/>
      <c r="AB217" s="137"/>
      <c r="AC217" s="137"/>
      <c r="AD217" s="137"/>
      <c r="AE217" s="137"/>
      <c r="AF217" s="137"/>
      <c r="AG217" s="137"/>
      <c r="AH217" s="137"/>
      <c r="AI217" s="137"/>
      <c r="AJ217" s="137"/>
      <c r="AK217" s="137"/>
      <c r="AL217" s="137"/>
      <c r="AM217" s="137"/>
      <c r="AN217" s="137"/>
    </row>
    <row r="218" ht="18.0" customHeight="1">
      <c r="A218" s="137"/>
      <c r="B218" s="137"/>
      <c r="C218" s="137"/>
      <c r="D218" s="137"/>
      <c r="E218" s="137"/>
      <c r="F218" s="137"/>
      <c r="G218" s="138"/>
      <c r="H218" s="139"/>
      <c r="I218" s="137"/>
      <c r="J218" s="137"/>
      <c r="K218" s="137"/>
      <c r="L218" s="137"/>
      <c r="M218" s="137"/>
      <c r="N218" s="137"/>
      <c r="O218" s="137"/>
      <c r="P218" s="137"/>
      <c r="Q218" s="140"/>
      <c r="R218" s="137"/>
      <c r="S218" s="137"/>
      <c r="T218" s="137"/>
      <c r="U218" s="137"/>
      <c r="V218" s="137"/>
      <c r="W218" s="137"/>
      <c r="X218" s="137"/>
      <c r="Y218" s="137"/>
      <c r="Z218" s="137"/>
      <c r="AA218" s="137"/>
      <c r="AB218" s="137"/>
      <c r="AC218" s="137"/>
      <c r="AD218" s="137"/>
      <c r="AE218" s="137"/>
      <c r="AF218" s="137"/>
      <c r="AG218" s="137"/>
      <c r="AH218" s="137"/>
      <c r="AI218" s="137"/>
      <c r="AJ218" s="137"/>
      <c r="AK218" s="137"/>
      <c r="AL218" s="137"/>
      <c r="AM218" s="137"/>
      <c r="AN218" s="137"/>
    </row>
    <row r="219" ht="18.0" customHeight="1">
      <c r="A219" s="137"/>
      <c r="B219" s="137"/>
      <c r="C219" s="137"/>
      <c r="D219" s="137"/>
      <c r="E219" s="137"/>
      <c r="F219" s="137"/>
      <c r="G219" s="138"/>
      <c r="H219" s="139"/>
      <c r="I219" s="137"/>
      <c r="J219" s="137"/>
      <c r="K219" s="137"/>
      <c r="L219" s="137"/>
      <c r="M219" s="137"/>
      <c r="N219" s="137"/>
      <c r="O219" s="137"/>
      <c r="P219" s="137"/>
      <c r="Q219" s="140"/>
      <c r="R219" s="137"/>
      <c r="S219" s="137"/>
      <c r="T219" s="137"/>
      <c r="U219" s="137"/>
      <c r="V219" s="137"/>
      <c r="W219" s="137"/>
      <c r="X219" s="137"/>
      <c r="Y219" s="137"/>
      <c r="Z219" s="137"/>
      <c r="AA219" s="137"/>
      <c r="AB219" s="137"/>
      <c r="AC219" s="137"/>
      <c r="AD219" s="137"/>
      <c r="AE219" s="137"/>
      <c r="AF219" s="137"/>
      <c r="AG219" s="137"/>
      <c r="AH219" s="137"/>
      <c r="AI219" s="137"/>
      <c r="AJ219" s="137"/>
      <c r="AK219" s="137"/>
      <c r="AL219" s="137"/>
      <c r="AM219" s="137"/>
      <c r="AN219" s="137"/>
    </row>
    <row r="220" ht="18.0" customHeight="1">
      <c r="A220" s="137"/>
      <c r="B220" s="137"/>
      <c r="C220" s="137"/>
      <c r="D220" s="137"/>
      <c r="E220" s="137"/>
      <c r="F220" s="137"/>
      <c r="G220" s="138"/>
      <c r="H220" s="139"/>
      <c r="I220" s="137"/>
      <c r="J220" s="137"/>
      <c r="K220" s="137"/>
      <c r="L220" s="137"/>
      <c r="M220" s="137"/>
      <c r="N220" s="137"/>
      <c r="O220" s="137"/>
      <c r="P220" s="137"/>
      <c r="Q220" s="140"/>
      <c r="R220" s="137"/>
      <c r="S220" s="137"/>
      <c r="T220" s="137"/>
      <c r="U220" s="137"/>
      <c r="V220" s="137"/>
      <c r="W220" s="137"/>
      <c r="X220" s="137"/>
      <c r="Y220" s="137"/>
      <c r="Z220" s="137"/>
      <c r="AA220" s="137"/>
      <c r="AB220" s="137"/>
      <c r="AC220" s="137"/>
      <c r="AD220" s="137"/>
      <c r="AE220" s="137"/>
      <c r="AF220" s="137"/>
      <c r="AG220" s="137"/>
      <c r="AH220" s="137"/>
      <c r="AI220" s="137"/>
      <c r="AJ220" s="137"/>
      <c r="AK220" s="137"/>
      <c r="AL220" s="137"/>
      <c r="AM220" s="137"/>
      <c r="AN220" s="137"/>
    </row>
    <row r="221" ht="18.0" customHeight="1">
      <c r="A221" s="137"/>
      <c r="B221" s="137"/>
      <c r="C221" s="137"/>
      <c r="D221" s="137"/>
      <c r="E221" s="137"/>
      <c r="F221" s="137"/>
      <c r="G221" s="138"/>
      <c r="H221" s="139"/>
      <c r="I221" s="137"/>
      <c r="J221" s="137"/>
      <c r="K221" s="137"/>
      <c r="L221" s="137"/>
      <c r="M221" s="137"/>
      <c r="N221" s="137"/>
      <c r="O221" s="137"/>
      <c r="P221" s="137"/>
      <c r="Q221" s="140"/>
      <c r="R221" s="137"/>
      <c r="S221" s="137"/>
      <c r="T221" s="137"/>
      <c r="U221" s="137"/>
      <c r="V221" s="137"/>
      <c r="W221" s="137"/>
      <c r="X221" s="137"/>
      <c r="Y221" s="137"/>
      <c r="Z221" s="137"/>
      <c r="AA221" s="137"/>
      <c r="AB221" s="137"/>
      <c r="AC221" s="137"/>
      <c r="AD221" s="137"/>
      <c r="AE221" s="137"/>
      <c r="AF221" s="137"/>
      <c r="AG221" s="137"/>
      <c r="AH221" s="137"/>
      <c r="AI221" s="137"/>
      <c r="AJ221" s="137"/>
      <c r="AK221" s="137"/>
      <c r="AL221" s="137"/>
      <c r="AM221" s="137"/>
      <c r="AN221" s="137"/>
    </row>
    <row r="222" ht="18.0" customHeight="1">
      <c r="A222" s="137"/>
      <c r="B222" s="137"/>
      <c r="C222" s="137"/>
      <c r="D222" s="137"/>
      <c r="E222" s="137"/>
      <c r="F222" s="137"/>
      <c r="G222" s="138"/>
      <c r="H222" s="139"/>
      <c r="I222" s="137"/>
      <c r="J222" s="137"/>
      <c r="K222" s="137"/>
      <c r="L222" s="137"/>
      <c r="M222" s="137"/>
      <c r="N222" s="137"/>
      <c r="O222" s="137"/>
      <c r="P222" s="137"/>
      <c r="Q222" s="140"/>
      <c r="R222" s="137"/>
      <c r="S222" s="137"/>
      <c r="T222" s="137"/>
      <c r="U222" s="137"/>
      <c r="V222" s="137"/>
      <c r="W222" s="137"/>
      <c r="X222" s="137"/>
      <c r="Y222" s="137"/>
      <c r="Z222" s="137"/>
      <c r="AA222" s="137"/>
      <c r="AB222" s="137"/>
      <c r="AC222" s="137"/>
      <c r="AD222" s="137"/>
      <c r="AE222" s="137"/>
      <c r="AF222" s="137"/>
      <c r="AG222" s="137"/>
      <c r="AH222" s="137"/>
      <c r="AI222" s="137"/>
      <c r="AJ222" s="137"/>
      <c r="AK222" s="137"/>
      <c r="AL222" s="137"/>
      <c r="AM222" s="137"/>
      <c r="AN222" s="137"/>
    </row>
    <row r="223" ht="18.0" customHeight="1">
      <c r="A223" s="137"/>
      <c r="B223" s="137"/>
      <c r="C223" s="137"/>
      <c r="D223" s="137"/>
      <c r="E223" s="137"/>
      <c r="F223" s="137"/>
      <c r="G223" s="138"/>
      <c r="H223" s="139"/>
      <c r="I223" s="137"/>
      <c r="J223" s="137"/>
      <c r="K223" s="137"/>
      <c r="L223" s="137"/>
      <c r="M223" s="137"/>
      <c r="N223" s="137"/>
      <c r="O223" s="137"/>
      <c r="P223" s="137"/>
      <c r="Q223" s="140"/>
      <c r="R223" s="137"/>
      <c r="S223" s="137"/>
      <c r="T223" s="137"/>
      <c r="U223" s="137"/>
      <c r="V223" s="137"/>
      <c r="W223" s="137"/>
      <c r="X223" s="137"/>
      <c r="Y223" s="137"/>
      <c r="Z223" s="137"/>
      <c r="AA223" s="137"/>
      <c r="AB223" s="137"/>
      <c r="AC223" s="137"/>
      <c r="AD223" s="137"/>
      <c r="AE223" s="137"/>
      <c r="AF223" s="137"/>
      <c r="AG223" s="137"/>
      <c r="AH223" s="137"/>
      <c r="AI223" s="137"/>
      <c r="AJ223" s="137"/>
      <c r="AK223" s="137"/>
      <c r="AL223" s="137"/>
      <c r="AM223" s="137"/>
      <c r="AN223" s="137"/>
    </row>
    <row r="224" ht="18.0" customHeight="1">
      <c r="A224" s="137"/>
      <c r="B224" s="137"/>
      <c r="C224" s="137"/>
      <c r="D224" s="137"/>
      <c r="E224" s="137"/>
      <c r="F224" s="137"/>
      <c r="G224" s="138"/>
      <c r="H224" s="139"/>
      <c r="I224" s="137"/>
      <c r="J224" s="137"/>
      <c r="K224" s="137"/>
      <c r="L224" s="137"/>
      <c r="M224" s="137"/>
      <c r="N224" s="137"/>
      <c r="O224" s="137"/>
      <c r="P224" s="137"/>
      <c r="Q224" s="140"/>
      <c r="R224" s="137"/>
      <c r="S224" s="137"/>
      <c r="T224" s="137"/>
      <c r="U224" s="137"/>
      <c r="V224" s="137"/>
      <c r="W224" s="137"/>
      <c r="X224" s="137"/>
      <c r="Y224" s="137"/>
      <c r="Z224" s="137"/>
      <c r="AA224" s="137"/>
      <c r="AB224" s="137"/>
      <c r="AC224" s="137"/>
      <c r="AD224" s="137"/>
      <c r="AE224" s="137"/>
      <c r="AF224" s="137"/>
      <c r="AG224" s="137"/>
      <c r="AH224" s="137"/>
      <c r="AI224" s="137"/>
      <c r="AJ224" s="137"/>
      <c r="AK224" s="137"/>
      <c r="AL224" s="137"/>
      <c r="AM224" s="137"/>
      <c r="AN224" s="137"/>
    </row>
    <row r="225" ht="18.0" customHeight="1">
      <c r="A225" s="137"/>
      <c r="B225" s="137"/>
      <c r="C225" s="137"/>
      <c r="D225" s="137"/>
      <c r="E225" s="137"/>
      <c r="F225" s="137"/>
      <c r="G225" s="138"/>
      <c r="H225" s="139"/>
      <c r="I225" s="137"/>
      <c r="J225" s="137"/>
      <c r="K225" s="137"/>
      <c r="L225" s="137"/>
      <c r="M225" s="137"/>
      <c r="N225" s="137"/>
      <c r="O225" s="137"/>
      <c r="P225" s="137"/>
      <c r="Q225" s="140"/>
      <c r="R225" s="137"/>
      <c r="S225" s="137"/>
      <c r="T225" s="137"/>
      <c r="U225" s="137"/>
      <c r="V225" s="137"/>
      <c r="W225" s="137"/>
      <c r="X225" s="137"/>
      <c r="Y225" s="137"/>
      <c r="Z225" s="137"/>
      <c r="AA225" s="137"/>
      <c r="AB225" s="137"/>
      <c r="AC225" s="137"/>
      <c r="AD225" s="137"/>
      <c r="AE225" s="137"/>
      <c r="AF225" s="137"/>
      <c r="AG225" s="137"/>
      <c r="AH225" s="137"/>
      <c r="AI225" s="137"/>
      <c r="AJ225" s="137"/>
      <c r="AK225" s="137"/>
      <c r="AL225" s="137"/>
      <c r="AM225" s="137"/>
      <c r="AN225" s="137"/>
    </row>
    <row r="226" ht="18.0" customHeight="1">
      <c r="A226" s="137"/>
      <c r="B226" s="137"/>
      <c r="C226" s="137"/>
      <c r="D226" s="137"/>
      <c r="E226" s="137"/>
      <c r="F226" s="137"/>
      <c r="G226" s="138"/>
      <c r="H226" s="139"/>
      <c r="I226" s="137"/>
      <c r="J226" s="137"/>
      <c r="K226" s="137"/>
      <c r="L226" s="137"/>
      <c r="M226" s="137"/>
      <c r="N226" s="137"/>
      <c r="O226" s="137"/>
      <c r="P226" s="137"/>
      <c r="Q226" s="140"/>
      <c r="R226" s="137"/>
      <c r="S226" s="137"/>
      <c r="T226" s="137"/>
      <c r="U226" s="137"/>
      <c r="V226" s="137"/>
      <c r="W226" s="137"/>
      <c r="X226" s="137"/>
      <c r="Y226" s="137"/>
      <c r="Z226" s="137"/>
      <c r="AA226" s="137"/>
      <c r="AB226" s="137"/>
      <c r="AC226" s="137"/>
      <c r="AD226" s="137"/>
      <c r="AE226" s="137"/>
      <c r="AF226" s="137"/>
      <c r="AG226" s="137"/>
      <c r="AH226" s="137"/>
      <c r="AI226" s="137"/>
      <c r="AJ226" s="137"/>
      <c r="AK226" s="137"/>
      <c r="AL226" s="137"/>
      <c r="AM226" s="137"/>
      <c r="AN226" s="137"/>
    </row>
    <row r="227" ht="18.0" customHeight="1">
      <c r="A227" s="137"/>
      <c r="B227" s="137"/>
      <c r="C227" s="137"/>
      <c r="D227" s="137"/>
      <c r="E227" s="137"/>
      <c r="F227" s="137"/>
      <c r="G227" s="138"/>
      <c r="H227" s="139"/>
      <c r="I227" s="137"/>
      <c r="J227" s="137"/>
      <c r="K227" s="137"/>
      <c r="L227" s="137"/>
      <c r="M227" s="137"/>
      <c r="N227" s="137"/>
      <c r="O227" s="137"/>
      <c r="P227" s="137"/>
      <c r="Q227" s="140"/>
      <c r="R227" s="137"/>
      <c r="S227" s="137"/>
      <c r="T227" s="137"/>
      <c r="U227" s="137"/>
      <c r="V227" s="137"/>
      <c r="W227" s="137"/>
      <c r="X227" s="137"/>
      <c r="Y227" s="137"/>
      <c r="Z227" s="137"/>
      <c r="AA227" s="137"/>
      <c r="AB227" s="137"/>
      <c r="AC227" s="137"/>
      <c r="AD227" s="137"/>
      <c r="AE227" s="137"/>
      <c r="AF227" s="137"/>
      <c r="AG227" s="137"/>
      <c r="AH227" s="137"/>
      <c r="AI227" s="137"/>
      <c r="AJ227" s="137"/>
      <c r="AK227" s="137"/>
      <c r="AL227" s="137"/>
      <c r="AM227" s="137"/>
      <c r="AN227" s="137"/>
    </row>
    <row r="228" ht="18.0" customHeight="1">
      <c r="A228" s="137"/>
      <c r="B228" s="137"/>
      <c r="C228" s="137"/>
      <c r="D228" s="137"/>
      <c r="E228" s="137"/>
      <c r="F228" s="137"/>
      <c r="G228" s="138"/>
      <c r="H228" s="139"/>
      <c r="I228" s="137"/>
      <c r="J228" s="137"/>
      <c r="K228" s="137"/>
      <c r="L228" s="137"/>
      <c r="M228" s="137"/>
      <c r="N228" s="137"/>
      <c r="O228" s="137"/>
      <c r="P228" s="137"/>
      <c r="Q228" s="140"/>
      <c r="R228" s="137"/>
      <c r="S228" s="137"/>
      <c r="T228" s="137"/>
      <c r="U228" s="137"/>
      <c r="V228" s="137"/>
      <c r="W228" s="137"/>
      <c r="X228" s="137"/>
      <c r="Y228" s="137"/>
      <c r="Z228" s="137"/>
      <c r="AA228" s="137"/>
      <c r="AB228" s="137"/>
      <c r="AC228" s="137"/>
      <c r="AD228" s="137"/>
      <c r="AE228" s="137"/>
      <c r="AF228" s="137"/>
      <c r="AG228" s="137"/>
      <c r="AH228" s="137"/>
      <c r="AI228" s="137"/>
      <c r="AJ228" s="137"/>
      <c r="AK228" s="137"/>
      <c r="AL228" s="137"/>
      <c r="AM228" s="137"/>
      <c r="AN228" s="137"/>
    </row>
    <row r="229" ht="18.0" customHeight="1">
      <c r="A229" s="137"/>
      <c r="B229" s="137"/>
      <c r="C229" s="137"/>
      <c r="D229" s="137"/>
      <c r="E229" s="137"/>
      <c r="F229" s="137"/>
      <c r="G229" s="138"/>
      <c r="H229" s="139"/>
      <c r="I229" s="137"/>
      <c r="J229" s="137"/>
      <c r="K229" s="137"/>
      <c r="L229" s="137"/>
      <c r="M229" s="137"/>
      <c r="N229" s="137"/>
      <c r="O229" s="137"/>
      <c r="P229" s="137"/>
      <c r="Q229" s="140"/>
      <c r="R229" s="137"/>
      <c r="S229" s="137"/>
      <c r="T229" s="137"/>
      <c r="U229" s="137"/>
      <c r="V229" s="137"/>
      <c r="W229" s="137"/>
      <c r="X229" s="137"/>
      <c r="Y229" s="137"/>
      <c r="Z229" s="137"/>
      <c r="AA229" s="137"/>
      <c r="AB229" s="137"/>
      <c r="AC229" s="137"/>
      <c r="AD229" s="137"/>
      <c r="AE229" s="137"/>
      <c r="AF229" s="137"/>
      <c r="AG229" s="137"/>
      <c r="AH229" s="137"/>
      <c r="AI229" s="137"/>
      <c r="AJ229" s="137"/>
      <c r="AK229" s="137"/>
      <c r="AL229" s="137"/>
      <c r="AM229" s="137"/>
      <c r="AN229" s="137"/>
    </row>
    <row r="230" ht="18.0" customHeight="1">
      <c r="A230" s="137"/>
      <c r="B230" s="137"/>
      <c r="C230" s="137"/>
      <c r="D230" s="137"/>
      <c r="E230" s="137"/>
      <c r="F230" s="137"/>
      <c r="G230" s="138"/>
      <c r="H230" s="139"/>
      <c r="I230" s="137"/>
      <c r="J230" s="137"/>
      <c r="K230" s="137"/>
      <c r="L230" s="137"/>
      <c r="M230" s="137"/>
      <c r="N230" s="137"/>
      <c r="O230" s="137"/>
      <c r="P230" s="137"/>
      <c r="Q230" s="140"/>
      <c r="R230" s="137"/>
      <c r="S230" s="137"/>
      <c r="T230" s="137"/>
      <c r="U230" s="137"/>
      <c r="V230" s="137"/>
      <c r="W230" s="137"/>
      <c r="X230" s="137"/>
      <c r="Y230" s="137"/>
      <c r="Z230" s="137"/>
      <c r="AA230" s="137"/>
      <c r="AB230" s="137"/>
      <c r="AC230" s="137"/>
      <c r="AD230" s="137"/>
      <c r="AE230" s="137"/>
      <c r="AF230" s="137"/>
      <c r="AG230" s="137"/>
      <c r="AH230" s="137"/>
      <c r="AI230" s="137"/>
      <c r="AJ230" s="137"/>
      <c r="AK230" s="137"/>
      <c r="AL230" s="137"/>
      <c r="AM230" s="137"/>
      <c r="AN230" s="137"/>
    </row>
    <row r="231" ht="18.0" customHeight="1">
      <c r="A231" s="137"/>
      <c r="B231" s="137"/>
      <c r="C231" s="137"/>
      <c r="D231" s="137"/>
      <c r="E231" s="137"/>
      <c r="F231" s="137"/>
      <c r="G231" s="138"/>
      <c r="H231" s="139"/>
      <c r="I231" s="137"/>
      <c r="J231" s="137"/>
      <c r="K231" s="137"/>
      <c r="L231" s="137"/>
      <c r="M231" s="137"/>
      <c r="N231" s="137"/>
      <c r="O231" s="137"/>
      <c r="P231" s="137"/>
      <c r="Q231" s="140"/>
      <c r="R231" s="137"/>
      <c r="S231" s="137"/>
      <c r="T231" s="137"/>
      <c r="U231" s="137"/>
      <c r="V231" s="137"/>
      <c r="W231" s="137"/>
      <c r="X231" s="137"/>
      <c r="Y231" s="137"/>
      <c r="Z231" s="137"/>
      <c r="AA231" s="137"/>
      <c r="AB231" s="137"/>
      <c r="AC231" s="137"/>
      <c r="AD231" s="137"/>
      <c r="AE231" s="137"/>
      <c r="AF231" s="137"/>
      <c r="AG231" s="137"/>
      <c r="AH231" s="137"/>
      <c r="AI231" s="137"/>
      <c r="AJ231" s="137"/>
      <c r="AK231" s="137"/>
      <c r="AL231" s="137"/>
      <c r="AM231" s="137"/>
      <c r="AN231" s="137"/>
    </row>
    <row r="232" ht="18.0" customHeight="1">
      <c r="A232" s="137"/>
      <c r="B232" s="137"/>
      <c r="C232" s="137"/>
      <c r="D232" s="137"/>
      <c r="E232" s="137"/>
      <c r="F232" s="137"/>
      <c r="G232" s="138"/>
      <c r="H232" s="139"/>
      <c r="I232" s="137"/>
      <c r="J232" s="137"/>
      <c r="K232" s="137"/>
      <c r="L232" s="137"/>
      <c r="M232" s="137"/>
      <c r="N232" s="137"/>
      <c r="O232" s="137"/>
      <c r="P232" s="137"/>
      <c r="Q232" s="140"/>
      <c r="R232" s="137"/>
      <c r="S232" s="137"/>
      <c r="T232" s="137"/>
      <c r="U232" s="137"/>
      <c r="V232" s="137"/>
      <c r="W232" s="137"/>
      <c r="X232" s="137"/>
      <c r="Y232" s="137"/>
      <c r="Z232" s="137"/>
      <c r="AA232" s="137"/>
      <c r="AB232" s="137"/>
      <c r="AC232" s="137"/>
      <c r="AD232" s="137"/>
      <c r="AE232" s="137"/>
      <c r="AF232" s="137"/>
      <c r="AG232" s="137"/>
      <c r="AH232" s="137"/>
      <c r="AI232" s="137"/>
      <c r="AJ232" s="137"/>
      <c r="AK232" s="137"/>
      <c r="AL232" s="137"/>
      <c r="AM232" s="137"/>
      <c r="AN232" s="137"/>
    </row>
    <row r="233" ht="18.0" customHeight="1">
      <c r="A233" s="137"/>
      <c r="B233" s="137"/>
      <c r="C233" s="137"/>
      <c r="D233" s="137"/>
      <c r="E233" s="137"/>
      <c r="F233" s="137"/>
      <c r="G233" s="138"/>
      <c r="H233" s="139"/>
      <c r="I233" s="137"/>
      <c r="J233" s="137"/>
      <c r="K233" s="137"/>
      <c r="L233" s="137"/>
      <c r="M233" s="137"/>
      <c r="N233" s="137"/>
      <c r="O233" s="137"/>
      <c r="P233" s="137"/>
      <c r="Q233" s="140"/>
      <c r="R233" s="137"/>
      <c r="S233" s="137"/>
      <c r="T233" s="137"/>
      <c r="U233" s="137"/>
      <c r="V233" s="137"/>
      <c r="W233" s="137"/>
      <c r="X233" s="137"/>
      <c r="Y233" s="137"/>
      <c r="Z233" s="137"/>
      <c r="AA233" s="137"/>
      <c r="AB233" s="137"/>
      <c r="AC233" s="137"/>
      <c r="AD233" s="137"/>
      <c r="AE233" s="137"/>
      <c r="AF233" s="137"/>
      <c r="AG233" s="137"/>
      <c r="AH233" s="137"/>
      <c r="AI233" s="137"/>
      <c r="AJ233" s="137"/>
      <c r="AK233" s="137"/>
      <c r="AL233" s="137"/>
      <c r="AM233" s="137"/>
      <c r="AN233" s="137"/>
    </row>
    <row r="234" ht="18.0" customHeight="1">
      <c r="A234" s="137"/>
      <c r="B234" s="137"/>
      <c r="C234" s="137"/>
      <c r="D234" s="137"/>
      <c r="E234" s="137"/>
      <c r="F234" s="137"/>
      <c r="G234" s="138"/>
      <c r="H234" s="139"/>
      <c r="I234" s="137"/>
      <c r="J234" s="137"/>
      <c r="K234" s="137"/>
      <c r="L234" s="137"/>
      <c r="M234" s="137"/>
      <c r="N234" s="137"/>
      <c r="O234" s="137"/>
      <c r="P234" s="137"/>
      <c r="Q234" s="140"/>
      <c r="R234" s="137"/>
      <c r="S234" s="137"/>
      <c r="T234" s="137"/>
      <c r="U234" s="137"/>
      <c r="V234" s="137"/>
      <c r="W234" s="137"/>
      <c r="X234" s="137"/>
      <c r="Y234" s="137"/>
      <c r="Z234" s="137"/>
      <c r="AA234" s="137"/>
      <c r="AB234" s="137"/>
      <c r="AC234" s="137"/>
      <c r="AD234" s="137"/>
      <c r="AE234" s="137"/>
      <c r="AF234" s="137"/>
      <c r="AG234" s="137"/>
      <c r="AH234" s="137"/>
      <c r="AI234" s="137"/>
      <c r="AJ234" s="137"/>
      <c r="AK234" s="137"/>
      <c r="AL234" s="137"/>
      <c r="AM234" s="137"/>
      <c r="AN234" s="137"/>
    </row>
    <row r="235" ht="18.0" customHeight="1">
      <c r="A235" s="137"/>
      <c r="B235" s="137"/>
      <c r="C235" s="137"/>
      <c r="D235" s="137"/>
      <c r="E235" s="137"/>
      <c r="F235" s="137"/>
      <c r="G235" s="138"/>
      <c r="H235" s="139"/>
      <c r="I235" s="137"/>
      <c r="J235" s="137"/>
      <c r="K235" s="137"/>
      <c r="L235" s="137"/>
      <c r="M235" s="137"/>
      <c r="N235" s="137"/>
      <c r="O235" s="137"/>
      <c r="P235" s="137"/>
      <c r="Q235" s="140"/>
      <c r="R235" s="137"/>
      <c r="S235" s="137"/>
      <c r="T235" s="137"/>
      <c r="U235" s="137"/>
      <c r="V235" s="137"/>
      <c r="W235" s="137"/>
      <c r="X235" s="137"/>
      <c r="Y235" s="137"/>
      <c r="Z235" s="137"/>
      <c r="AA235" s="137"/>
      <c r="AB235" s="137"/>
      <c r="AC235" s="137"/>
      <c r="AD235" s="137"/>
      <c r="AE235" s="137"/>
      <c r="AF235" s="137"/>
      <c r="AG235" s="137"/>
      <c r="AH235" s="137"/>
      <c r="AI235" s="137"/>
      <c r="AJ235" s="137"/>
      <c r="AK235" s="137"/>
      <c r="AL235" s="137"/>
      <c r="AM235" s="137"/>
      <c r="AN235" s="137"/>
    </row>
    <row r="236" ht="18.0" customHeight="1">
      <c r="A236" s="137"/>
      <c r="B236" s="137"/>
      <c r="C236" s="137"/>
      <c r="D236" s="137"/>
      <c r="E236" s="137"/>
      <c r="F236" s="137"/>
      <c r="G236" s="138"/>
      <c r="H236" s="139"/>
      <c r="I236" s="137"/>
      <c r="J236" s="137"/>
      <c r="K236" s="137"/>
      <c r="L236" s="137"/>
      <c r="M236" s="137"/>
      <c r="N236" s="137"/>
      <c r="O236" s="137"/>
      <c r="P236" s="137"/>
      <c r="Q236" s="140"/>
      <c r="R236" s="137"/>
      <c r="S236" s="137"/>
      <c r="T236" s="137"/>
      <c r="U236" s="137"/>
      <c r="V236" s="137"/>
      <c r="W236" s="137"/>
      <c r="X236" s="137"/>
      <c r="Y236" s="137"/>
      <c r="Z236" s="137"/>
      <c r="AA236" s="137"/>
      <c r="AB236" s="137"/>
      <c r="AC236" s="137"/>
      <c r="AD236" s="137"/>
      <c r="AE236" s="137"/>
      <c r="AF236" s="137"/>
      <c r="AG236" s="137"/>
      <c r="AH236" s="137"/>
      <c r="AI236" s="137"/>
      <c r="AJ236" s="137"/>
      <c r="AK236" s="137"/>
      <c r="AL236" s="137"/>
      <c r="AM236" s="137"/>
      <c r="AN236" s="137"/>
    </row>
    <row r="237" ht="18.0" customHeight="1">
      <c r="A237" s="137"/>
      <c r="B237" s="137"/>
      <c r="C237" s="137"/>
      <c r="D237" s="137"/>
      <c r="E237" s="137"/>
      <c r="F237" s="137"/>
      <c r="G237" s="138"/>
      <c r="H237" s="139"/>
      <c r="I237" s="137"/>
      <c r="J237" s="137"/>
      <c r="K237" s="137"/>
      <c r="L237" s="137"/>
      <c r="M237" s="137"/>
      <c r="N237" s="137"/>
      <c r="O237" s="137"/>
      <c r="P237" s="137"/>
      <c r="Q237" s="140"/>
      <c r="R237" s="137"/>
      <c r="S237" s="137"/>
      <c r="T237" s="137"/>
      <c r="U237" s="137"/>
      <c r="V237" s="137"/>
      <c r="W237" s="137"/>
      <c r="X237" s="137"/>
      <c r="Y237" s="137"/>
      <c r="Z237" s="137"/>
      <c r="AA237" s="137"/>
      <c r="AB237" s="137"/>
      <c r="AC237" s="137"/>
      <c r="AD237" s="137"/>
      <c r="AE237" s="137"/>
      <c r="AF237" s="137"/>
      <c r="AG237" s="137"/>
      <c r="AH237" s="137"/>
      <c r="AI237" s="137"/>
      <c r="AJ237" s="137"/>
      <c r="AK237" s="137"/>
      <c r="AL237" s="137"/>
      <c r="AM237" s="137"/>
      <c r="AN237" s="137"/>
    </row>
    <row r="238" ht="18.0" customHeight="1">
      <c r="A238" s="137"/>
      <c r="B238" s="137"/>
      <c r="C238" s="137"/>
      <c r="D238" s="137"/>
      <c r="E238" s="137"/>
      <c r="F238" s="137"/>
      <c r="G238" s="138"/>
      <c r="H238" s="139"/>
      <c r="I238" s="137"/>
      <c r="J238" s="137"/>
      <c r="K238" s="137"/>
      <c r="L238" s="137"/>
      <c r="M238" s="137"/>
      <c r="N238" s="137"/>
      <c r="O238" s="137"/>
      <c r="P238" s="137"/>
      <c r="Q238" s="140"/>
      <c r="R238" s="137"/>
      <c r="S238" s="137"/>
      <c r="T238" s="137"/>
      <c r="U238" s="137"/>
      <c r="V238" s="137"/>
      <c r="W238" s="137"/>
      <c r="X238" s="137"/>
      <c r="Y238" s="137"/>
      <c r="Z238" s="137"/>
      <c r="AA238" s="137"/>
      <c r="AB238" s="137"/>
      <c r="AC238" s="137"/>
      <c r="AD238" s="137"/>
      <c r="AE238" s="137"/>
      <c r="AF238" s="137"/>
      <c r="AG238" s="137"/>
      <c r="AH238" s="137"/>
      <c r="AI238" s="137"/>
      <c r="AJ238" s="137"/>
      <c r="AK238" s="137"/>
      <c r="AL238" s="137"/>
      <c r="AM238" s="137"/>
      <c r="AN238" s="137"/>
    </row>
    <row r="239" ht="18.0" customHeight="1">
      <c r="A239" s="137"/>
      <c r="B239" s="137"/>
      <c r="C239" s="137"/>
      <c r="D239" s="137"/>
      <c r="E239" s="137"/>
      <c r="F239" s="137"/>
      <c r="G239" s="138"/>
      <c r="H239" s="139"/>
      <c r="I239" s="137"/>
      <c r="J239" s="137"/>
      <c r="K239" s="137"/>
      <c r="L239" s="137"/>
      <c r="M239" s="137"/>
      <c r="N239" s="137"/>
      <c r="O239" s="137"/>
      <c r="P239" s="137"/>
      <c r="Q239" s="140"/>
      <c r="R239" s="137"/>
      <c r="S239" s="137"/>
      <c r="T239" s="137"/>
      <c r="U239" s="137"/>
      <c r="V239" s="137"/>
      <c r="W239" s="137"/>
      <c r="X239" s="137"/>
      <c r="Y239" s="137"/>
      <c r="Z239" s="137"/>
      <c r="AA239" s="137"/>
      <c r="AB239" s="137"/>
      <c r="AC239" s="137"/>
      <c r="AD239" s="137"/>
      <c r="AE239" s="137"/>
      <c r="AF239" s="137"/>
      <c r="AG239" s="137"/>
      <c r="AH239" s="137"/>
      <c r="AI239" s="137"/>
      <c r="AJ239" s="137"/>
      <c r="AK239" s="137"/>
      <c r="AL239" s="137"/>
      <c r="AM239" s="137"/>
      <c r="AN239" s="137"/>
    </row>
    <row r="240" ht="18.0" customHeight="1">
      <c r="A240" s="137"/>
      <c r="B240" s="137"/>
      <c r="C240" s="137"/>
      <c r="D240" s="137"/>
      <c r="E240" s="137"/>
      <c r="F240" s="137"/>
      <c r="G240" s="138"/>
      <c r="H240" s="139"/>
      <c r="I240" s="137"/>
      <c r="J240" s="137"/>
      <c r="K240" s="137"/>
      <c r="L240" s="137"/>
      <c r="M240" s="137"/>
      <c r="N240" s="137"/>
      <c r="O240" s="137"/>
      <c r="P240" s="137"/>
      <c r="Q240" s="140"/>
      <c r="R240" s="137"/>
      <c r="S240" s="137"/>
      <c r="T240" s="137"/>
      <c r="U240" s="137"/>
      <c r="V240" s="137"/>
      <c r="W240" s="137"/>
      <c r="X240" s="137"/>
      <c r="Y240" s="137"/>
      <c r="Z240" s="137"/>
      <c r="AA240" s="137"/>
      <c r="AB240" s="137"/>
      <c r="AC240" s="137"/>
      <c r="AD240" s="137"/>
      <c r="AE240" s="137"/>
      <c r="AF240" s="137"/>
      <c r="AG240" s="137"/>
      <c r="AH240" s="137"/>
      <c r="AI240" s="137"/>
      <c r="AJ240" s="137"/>
      <c r="AK240" s="137"/>
      <c r="AL240" s="137"/>
      <c r="AM240" s="137"/>
      <c r="AN240" s="137"/>
    </row>
    <row r="241" ht="18.0" customHeight="1">
      <c r="A241" s="137"/>
      <c r="B241" s="137"/>
      <c r="C241" s="137"/>
      <c r="D241" s="137"/>
      <c r="E241" s="137"/>
      <c r="F241" s="137"/>
      <c r="G241" s="138"/>
      <c r="H241" s="139"/>
      <c r="I241" s="137"/>
      <c r="J241" s="137"/>
      <c r="K241" s="137"/>
      <c r="L241" s="137"/>
      <c r="M241" s="137"/>
      <c r="N241" s="137"/>
      <c r="O241" s="137"/>
      <c r="P241" s="137"/>
      <c r="Q241" s="140"/>
      <c r="R241" s="137"/>
      <c r="S241" s="137"/>
      <c r="T241" s="137"/>
      <c r="U241" s="137"/>
      <c r="V241" s="137"/>
      <c r="W241" s="137"/>
      <c r="X241" s="137"/>
      <c r="Y241" s="137"/>
      <c r="Z241" s="137"/>
      <c r="AA241" s="137"/>
      <c r="AB241" s="137"/>
      <c r="AC241" s="137"/>
      <c r="AD241" s="137"/>
      <c r="AE241" s="137"/>
      <c r="AF241" s="137"/>
      <c r="AG241" s="137"/>
      <c r="AH241" s="137"/>
      <c r="AI241" s="137"/>
      <c r="AJ241" s="137"/>
      <c r="AK241" s="137"/>
      <c r="AL241" s="137"/>
      <c r="AM241" s="137"/>
      <c r="AN241" s="137"/>
    </row>
    <row r="242" ht="18.0" customHeight="1">
      <c r="A242" s="137"/>
      <c r="B242" s="137"/>
      <c r="C242" s="137"/>
      <c r="D242" s="137"/>
      <c r="E242" s="137"/>
      <c r="F242" s="137"/>
      <c r="G242" s="138"/>
      <c r="H242" s="139"/>
      <c r="I242" s="137"/>
      <c r="J242" s="137"/>
      <c r="K242" s="137"/>
      <c r="L242" s="137"/>
      <c r="M242" s="137"/>
      <c r="N242" s="137"/>
      <c r="O242" s="137"/>
      <c r="P242" s="137"/>
      <c r="Q242" s="140"/>
      <c r="R242" s="137"/>
      <c r="S242" s="137"/>
      <c r="T242" s="137"/>
      <c r="U242" s="137"/>
      <c r="V242" s="137"/>
      <c r="W242" s="137"/>
      <c r="X242" s="137"/>
      <c r="Y242" s="137"/>
      <c r="Z242" s="137"/>
      <c r="AA242" s="137"/>
      <c r="AB242" s="137"/>
      <c r="AC242" s="137"/>
      <c r="AD242" s="137"/>
      <c r="AE242" s="137"/>
      <c r="AF242" s="137"/>
      <c r="AG242" s="137"/>
      <c r="AH242" s="137"/>
      <c r="AI242" s="137"/>
      <c r="AJ242" s="137"/>
      <c r="AK242" s="137"/>
      <c r="AL242" s="137"/>
      <c r="AM242" s="137"/>
      <c r="AN242" s="137"/>
    </row>
    <row r="243" ht="18.0" customHeight="1">
      <c r="A243" s="137"/>
      <c r="B243" s="137"/>
      <c r="C243" s="137"/>
      <c r="D243" s="137"/>
      <c r="E243" s="137"/>
      <c r="F243" s="137"/>
      <c r="G243" s="138"/>
      <c r="H243" s="139"/>
      <c r="I243" s="137"/>
      <c r="J243" s="137"/>
      <c r="K243" s="137"/>
      <c r="L243" s="137"/>
      <c r="M243" s="137"/>
      <c r="N243" s="137"/>
      <c r="O243" s="137"/>
      <c r="P243" s="137"/>
      <c r="Q243" s="140"/>
      <c r="R243" s="137"/>
      <c r="S243" s="137"/>
      <c r="T243" s="137"/>
      <c r="U243" s="137"/>
      <c r="V243" s="137"/>
      <c r="W243" s="137"/>
      <c r="X243" s="137"/>
      <c r="Y243" s="137"/>
      <c r="Z243" s="137"/>
      <c r="AA243" s="137"/>
      <c r="AB243" s="137"/>
      <c r="AC243" s="137"/>
      <c r="AD243" s="137"/>
      <c r="AE243" s="137"/>
      <c r="AF243" s="137"/>
      <c r="AG243" s="137"/>
      <c r="AH243" s="137"/>
      <c r="AI243" s="137"/>
      <c r="AJ243" s="137"/>
      <c r="AK243" s="137"/>
      <c r="AL243" s="137"/>
      <c r="AM243" s="137"/>
      <c r="AN243" s="137"/>
    </row>
    <row r="244" ht="18.0" customHeight="1">
      <c r="A244" s="137"/>
      <c r="B244" s="137"/>
      <c r="C244" s="137"/>
      <c r="D244" s="137"/>
      <c r="E244" s="137"/>
      <c r="F244" s="137"/>
      <c r="G244" s="138"/>
      <c r="H244" s="139"/>
      <c r="I244" s="137"/>
      <c r="J244" s="137"/>
      <c r="K244" s="137"/>
      <c r="L244" s="137"/>
      <c r="M244" s="137"/>
      <c r="N244" s="137"/>
      <c r="O244" s="137"/>
      <c r="P244" s="137"/>
      <c r="Q244" s="140"/>
      <c r="R244" s="137"/>
      <c r="S244" s="137"/>
      <c r="T244" s="137"/>
      <c r="U244" s="137"/>
      <c r="V244" s="137"/>
      <c r="W244" s="137"/>
      <c r="X244" s="137"/>
      <c r="Y244" s="137"/>
      <c r="Z244" s="137"/>
      <c r="AA244" s="137"/>
      <c r="AB244" s="137"/>
      <c r="AC244" s="137"/>
      <c r="AD244" s="137"/>
      <c r="AE244" s="137"/>
      <c r="AF244" s="137"/>
      <c r="AG244" s="137"/>
      <c r="AH244" s="137"/>
      <c r="AI244" s="137"/>
      <c r="AJ244" s="137"/>
      <c r="AK244" s="137"/>
      <c r="AL244" s="137"/>
      <c r="AM244" s="137"/>
      <c r="AN244" s="137"/>
    </row>
    <row r="245" ht="18.0" customHeight="1">
      <c r="A245" s="137"/>
      <c r="B245" s="137"/>
      <c r="C245" s="137"/>
      <c r="D245" s="137"/>
      <c r="E245" s="137"/>
      <c r="F245" s="137"/>
      <c r="G245" s="138"/>
      <c r="H245" s="139"/>
      <c r="I245" s="137"/>
      <c r="J245" s="137"/>
      <c r="K245" s="137"/>
      <c r="L245" s="137"/>
      <c r="M245" s="137"/>
      <c r="N245" s="137"/>
      <c r="O245" s="137"/>
      <c r="P245" s="137"/>
      <c r="Q245" s="140"/>
      <c r="R245" s="137"/>
      <c r="S245" s="137"/>
      <c r="T245" s="137"/>
      <c r="U245" s="137"/>
      <c r="V245" s="137"/>
      <c r="W245" s="137"/>
      <c r="X245" s="137"/>
      <c r="Y245" s="137"/>
      <c r="Z245" s="137"/>
      <c r="AA245" s="137"/>
      <c r="AB245" s="137"/>
      <c r="AC245" s="137"/>
      <c r="AD245" s="137"/>
      <c r="AE245" s="137"/>
      <c r="AF245" s="137"/>
      <c r="AG245" s="137"/>
      <c r="AH245" s="137"/>
      <c r="AI245" s="137"/>
      <c r="AJ245" s="137"/>
      <c r="AK245" s="137"/>
      <c r="AL245" s="137"/>
      <c r="AM245" s="137"/>
      <c r="AN245" s="137"/>
    </row>
    <row r="246" ht="18.0" customHeight="1">
      <c r="A246" s="137"/>
      <c r="B246" s="137"/>
      <c r="C246" s="137"/>
      <c r="D246" s="137"/>
      <c r="E246" s="137"/>
      <c r="F246" s="137"/>
      <c r="G246" s="138"/>
      <c r="H246" s="139"/>
      <c r="I246" s="137"/>
      <c r="J246" s="137"/>
      <c r="K246" s="137"/>
      <c r="L246" s="137"/>
      <c r="M246" s="137"/>
      <c r="N246" s="137"/>
      <c r="O246" s="137"/>
      <c r="P246" s="137"/>
      <c r="Q246" s="140"/>
      <c r="R246" s="137"/>
      <c r="S246" s="137"/>
      <c r="T246" s="137"/>
      <c r="U246" s="137"/>
      <c r="V246" s="137"/>
      <c r="W246" s="137"/>
      <c r="X246" s="137"/>
      <c r="Y246" s="137"/>
      <c r="Z246" s="137"/>
      <c r="AA246" s="137"/>
      <c r="AB246" s="137"/>
      <c r="AC246" s="137"/>
      <c r="AD246" s="137"/>
      <c r="AE246" s="137"/>
      <c r="AF246" s="137"/>
      <c r="AG246" s="137"/>
      <c r="AH246" s="137"/>
      <c r="AI246" s="137"/>
      <c r="AJ246" s="137"/>
      <c r="AK246" s="137"/>
      <c r="AL246" s="137"/>
      <c r="AM246" s="137"/>
      <c r="AN246" s="137"/>
    </row>
    <row r="247" ht="18.0" customHeight="1">
      <c r="A247" s="137"/>
      <c r="B247" s="137"/>
      <c r="C247" s="137"/>
      <c r="D247" s="137"/>
      <c r="E247" s="137"/>
      <c r="F247" s="137"/>
      <c r="G247" s="138"/>
      <c r="H247" s="139"/>
      <c r="I247" s="137"/>
      <c r="J247" s="137"/>
      <c r="K247" s="137"/>
      <c r="L247" s="137"/>
      <c r="M247" s="137"/>
      <c r="N247" s="137"/>
      <c r="O247" s="137"/>
      <c r="P247" s="137"/>
      <c r="Q247" s="140"/>
      <c r="R247" s="137"/>
      <c r="S247" s="137"/>
      <c r="T247" s="137"/>
      <c r="U247" s="137"/>
      <c r="V247" s="137"/>
      <c r="W247" s="137"/>
      <c r="X247" s="137"/>
      <c r="Y247" s="137"/>
      <c r="Z247" s="137"/>
      <c r="AA247" s="137"/>
      <c r="AB247" s="137"/>
      <c r="AC247" s="137"/>
      <c r="AD247" s="137"/>
      <c r="AE247" s="137"/>
      <c r="AF247" s="137"/>
      <c r="AG247" s="137"/>
      <c r="AH247" s="137"/>
      <c r="AI247" s="137"/>
      <c r="AJ247" s="137"/>
      <c r="AK247" s="137"/>
      <c r="AL247" s="137"/>
      <c r="AM247" s="137"/>
      <c r="AN247" s="137"/>
    </row>
    <row r="248" ht="18.0" customHeight="1">
      <c r="A248" s="137"/>
      <c r="B248" s="137"/>
      <c r="C248" s="137"/>
      <c r="D248" s="137"/>
      <c r="E248" s="137"/>
      <c r="F248" s="137"/>
      <c r="G248" s="138"/>
      <c r="H248" s="139"/>
      <c r="I248" s="137"/>
      <c r="J248" s="137"/>
      <c r="K248" s="137"/>
      <c r="L248" s="137"/>
      <c r="M248" s="137"/>
      <c r="N248" s="137"/>
      <c r="O248" s="137"/>
      <c r="P248" s="137"/>
      <c r="Q248" s="140"/>
      <c r="R248" s="137"/>
      <c r="S248" s="137"/>
      <c r="T248" s="137"/>
      <c r="U248" s="137"/>
      <c r="V248" s="137"/>
      <c r="W248" s="137"/>
      <c r="X248" s="137"/>
      <c r="Y248" s="137"/>
      <c r="Z248" s="137"/>
      <c r="AA248" s="137"/>
      <c r="AB248" s="137"/>
      <c r="AC248" s="137"/>
      <c r="AD248" s="137"/>
      <c r="AE248" s="137"/>
      <c r="AF248" s="137"/>
      <c r="AG248" s="137"/>
      <c r="AH248" s="137"/>
      <c r="AI248" s="137"/>
      <c r="AJ248" s="137"/>
      <c r="AK248" s="137"/>
      <c r="AL248" s="137"/>
      <c r="AM248" s="137"/>
      <c r="AN248" s="137"/>
    </row>
    <row r="249" ht="18.0" customHeight="1">
      <c r="A249" s="137"/>
      <c r="B249" s="137"/>
      <c r="C249" s="137"/>
      <c r="D249" s="137"/>
      <c r="E249" s="137"/>
      <c r="F249" s="137"/>
      <c r="G249" s="138"/>
      <c r="H249" s="139"/>
      <c r="I249" s="137"/>
      <c r="J249" s="137"/>
      <c r="K249" s="137"/>
      <c r="L249" s="137"/>
      <c r="M249" s="137"/>
      <c r="N249" s="137"/>
      <c r="O249" s="137"/>
      <c r="P249" s="137"/>
      <c r="Q249" s="140"/>
      <c r="R249" s="137"/>
      <c r="S249" s="137"/>
      <c r="T249" s="137"/>
      <c r="U249" s="137"/>
      <c r="V249" s="137"/>
      <c r="W249" s="137"/>
      <c r="X249" s="137"/>
      <c r="Y249" s="137"/>
      <c r="Z249" s="137"/>
      <c r="AA249" s="137"/>
      <c r="AB249" s="137"/>
      <c r="AC249" s="137"/>
      <c r="AD249" s="137"/>
      <c r="AE249" s="137"/>
      <c r="AF249" s="137"/>
      <c r="AG249" s="137"/>
      <c r="AH249" s="137"/>
      <c r="AI249" s="137"/>
      <c r="AJ249" s="137"/>
      <c r="AK249" s="137"/>
      <c r="AL249" s="137"/>
      <c r="AM249" s="137"/>
      <c r="AN249" s="137"/>
    </row>
    <row r="250" ht="18.0" customHeight="1">
      <c r="A250" s="137"/>
      <c r="B250" s="137"/>
      <c r="C250" s="137"/>
      <c r="D250" s="137"/>
      <c r="E250" s="137"/>
      <c r="F250" s="137"/>
      <c r="G250" s="138"/>
      <c r="H250" s="139"/>
      <c r="I250" s="137"/>
      <c r="J250" s="137"/>
      <c r="K250" s="137"/>
      <c r="L250" s="137"/>
      <c r="M250" s="137"/>
      <c r="N250" s="137"/>
      <c r="O250" s="137"/>
      <c r="P250" s="137"/>
      <c r="Q250" s="140"/>
      <c r="R250" s="137"/>
      <c r="S250" s="137"/>
      <c r="T250" s="137"/>
      <c r="U250" s="137"/>
      <c r="V250" s="137"/>
      <c r="W250" s="137"/>
      <c r="X250" s="137"/>
      <c r="Y250" s="137"/>
      <c r="Z250" s="137"/>
      <c r="AA250" s="137"/>
      <c r="AB250" s="137"/>
      <c r="AC250" s="137"/>
      <c r="AD250" s="137"/>
      <c r="AE250" s="137"/>
      <c r="AF250" s="137"/>
      <c r="AG250" s="137"/>
      <c r="AH250" s="137"/>
      <c r="AI250" s="137"/>
      <c r="AJ250" s="137"/>
      <c r="AK250" s="137"/>
      <c r="AL250" s="137"/>
      <c r="AM250" s="137"/>
      <c r="AN250" s="137"/>
    </row>
    <row r="251" ht="18.0" customHeight="1">
      <c r="A251" s="137"/>
      <c r="B251" s="137"/>
      <c r="C251" s="137"/>
      <c r="D251" s="137"/>
      <c r="E251" s="137"/>
      <c r="F251" s="137"/>
      <c r="G251" s="138"/>
      <c r="H251" s="139"/>
      <c r="I251" s="137"/>
      <c r="J251" s="137"/>
      <c r="K251" s="137"/>
      <c r="L251" s="137"/>
      <c r="M251" s="137"/>
      <c r="N251" s="137"/>
      <c r="O251" s="137"/>
      <c r="P251" s="137"/>
      <c r="Q251" s="140"/>
      <c r="R251" s="137"/>
      <c r="S251" s="137"/>
      <c r="T251" s="137"/>
      <c r="U251" s="137"/>
      <c r="V251" s="137"/>
      <c r="W251" s="137"/>
      <c r="X251" s="137"/>
      <c r="Y251" s="137"/>
      <c r="Z251" s="137"/>
      <c r="AA251" s="137"/>
      <c r="AB251" s="137"/>
      <c r="AC251" s="137"/>
      <c r="AD251" s="137"/>
      <c r="AE251" s="137"/>
      <c r="AF251" s="137"/>
      <c r="AG251" s="137"/>
      <c r="AH251" s="137"/>
      <c r="AI251" s="137"/>
      <c r="AJ251" s="137"/>
      <c r="AK251" s="137"/>
      <c r="AL251" s="137"/>
      <c r="AM251" s="137"/>
      <c r="AN251" s="137"/>
    </row>
    <row r="252" ht="18.0" customHeight="1">
      <c r="A252" s="137"/>
      <c r="B252" s="137"/>
      <c r="C252" s="137"/>
      <c r="D252" s="137"/>
      <c r="E252" s="137"/>
      <c r="F252" s="137"/>
      <c r="G252" s="138"/>
      <c r="H252" s="139"/>
      <c r="I252" s="137"/>
      <c r="J252" s="137"/>
      <c r="K252" s="137"/>
      <c r="L252" s="137"/>
      <c r="M252" s="137"/>
      <c r="N252" s="137"/>
      <c r="O252" s="137"/>
      <c r="P252" s="137"/>
      <c r="Q252" s="140"/>
      <c r="R252" s="137"/>
      <c r="S252" s="137"/>
      <c r="T252" s="137"/>
      <c r="U252" s="137"/>
      <c r="V252" s="137"/>
      <c r="W252" s="137"/>
      <c r="X252" s="137"/>
      <c r="Y252" s="137"/>
      <c r="Z252" s="137"/>
      <c r="AA252" s="137"/>
      <c r="AB252" s="137"/>
      <c r="AC252" s="137"/>
      <c r="AD252" s="137"/>
      <c r="AE252" s="137"/>
      <c r="AF252" s="137"/>
      <c r="AG252" s="137"/>
      <c r="AH252" s="137"/>
      <c r="AI252" s="137"/>
      <c r="AJ252" s="137"/>
      <c r="AK252" s="137"/>
      <c r="AL252" s="137"/>
      <c r="AM252" s="137"/>
      <c r="AN252" s="137"/>
    </row>
    <row r="253" ht="18.0" customHeight="1">
      <c r="A253" s="137"/>
      <c r="B253" s="137"/>
      <c r="C253" s="137"/>
      <c r="D253" s="137"/>
      <c r="E253" s="137"/>
      <c r="F253" s="137"/>
      <c r="G253" s="138"/>
      <c r="H253" s="139"/>
      <c r="I253" s="137"/>
      <c r="J253" s="137"/>
      <c r="K253" s="137"/>
      <c r="L253" s="137"/>
      <c r="M253" s="137"/>
      <c r="N253" s="137"/>
      <c r="O253" s="137"/>
      <c r="P253" s="137"/>
      <c r="Q253" s="140"/>
      <c r="R253" s="137"/>
      <c r="S253" s="137"/>
      <c r="T253" s="137"/>
      <c r="U253" s="137"/>
      <c r="V253" s="137"/>
      <c r="W253" s="137"/>
      <c r="X253" s="137"/>
      <c r="Y253" s="137"/>
      <c r="Z253" s="137"/>
      <c r="AA253" s="137"/>
      <c r="AB253" s="137"/>
      <c r="AC253" s="137"/>
      <c r="AD253" s="137"/>
      <c r="AE253" s="137"/>
      <c r="AF253" s="137"/>
      <c r="AG253" s="137"/>
      <c r="AH253" s="137"/>
      <c r="AI253" s="137"/>
      <c r="AJ253" s="137"/>
      <c r="AK253" s="137"/>
      <c r="AL253" s="137"/>
      <c r="AM253" s="137"/>
      <c r="AN253" s="137"/>
    </row>
    <row r="254" ht="18.0" customHeight="1">
      <c r="A254" s="137"/>
      <c r="B254" s="137"/>
      <c r="C254" s="137"/>
      <c r="D254" s="137"/>
      <c r="E254" s="137"/>
      <c r="F254" s="137"/>
      <c r="G254" s="138"/>
      <c r="H254" s="139"/>
      <c r="I254" s="137"/>
      <c r="J254" s="137"/>
      <c r="K254" s="137"/>
      <c r="L254" s="137"/>
      <c r="M254" s="137"/>
      <c r="N254" s="137"/>
      <c r="O254" s="137"/>
      <c r="P254" s="137"/>
      <c r="Q254" s="140"/>
      <c r="R254" s="137"/>
      <c r="S254" s="137"/>
      <c r="T254" s="137"/>
      <c r="U254" s="137"/>
      <c r="V254" s="137"/>
      <c r="W254" s="137"/>
      <c r="X254" s="137"/>
      <c r="Y254" s="137"/>
      <c r="Z254" s="137"/>
      <c r="AA254" s="137"/>
      <c r="AB254" s="137"/>
      <c r="AC254" s="137"/>
      <c r="AD254" s="137"/>
      <c r="AE254" s="137"/>
      <c r="AF254" s="137"/>
      <c r="AG254" s="137"/>
      <c r="AH254" s="137"/>
      <c r="AI254" s="137"/>
      <c r="AJ254" s="137"/>
      <c r="AK254" s="137"/>
      <c r="AL254" s="137"/>
      <c r="AM254" s="137"/>
      <c r="AN254" s="137"/>
    </row>
    <row r="255" ht="18.0" customHeight="1">
      <c r="A255" s="137"/>
      <c r="B255" s="137"/>
      <c r="C255" s="137"/>
      <c r="D255" s="137"/>
      <c r="E255" s="137"/>
      <c r="F255" s="137"/>
      <c r="G255" s="138"/>
      <c r="H255" s="139"/>
      <c r="I255" s="137"/>
      <c r="J255" s="137"/>
      <c r="K255" s="137"/>
      <c r="L255" s="137"/>
      <c r="M255" s="137"/>
      <c r="N255" s="137"/>
      <c r="O255" s="137"/>
      <c r="P255" s="137"/>
      <c r="Q255" s="140"/>
      <c r="R255" s="137"/>
      <c r="S255" s="137"/>
      <c r="T255" s="137"/>
      <c r="U255" s="137"/>
      <c r="V255" s="137"/>
      <c r="W255" s="137"/>
      <c r="X255" s="137"/>
      <c r="Y255" s="137"/>
      <c r="Z255" s="137"/>
      <c r="AA255" s="137"/>
      <c r="AB255" s="137"/>
      <c r="AC255" s="137"/>
      <c r="AD255" s="137"/>
      <c r="AE255" s="137"/>
      <c r="AF255" s="137"/>
      <c r="AG255" s="137"/>
      <c r="AH255" s="137"/>
      <c r="AI255" s="137"/>
      <c r="AJ255" s="137"/>
      <c r="AK255" s="137"/>
      <c r="AL255" s="137"/>
      <c r="AM255" s="137"/>
      <c r="AN255" s="137"/>
    </row>
    <row r="256" ht="18.0" customHeight="1">
      <c r="A256" s="137"/>
      <c r="B256" s="137"/>
      <c r="C256" s="137"/>
      <c r="D256" s="137"/>
      <c r="E256" s="137"/>
      <c r="F256" s="137"/>
      <c r="G256" s="138"/>
      <c r="H256" s="139"/>
      <c r="I256" s="137"/>
      <c r="J256" s="137"/>
      <c r="K256" s="137"/>
      <c r="L256" s="137"/>
      <c r="M256" s="137"/>
      <c r="N256" s="137"/>
      <c r="O256" s="137"/>
      <c r="P256" s="137"/>
      <c r="Q256" s="140"/>
      <c r="R256" s="137"/>
      <c r="S256" s="137"/>
      <c r="T256" s="137"/>
      <c r="U256" s="137"/>
      <c r="V256" s="137"/>
      <c r="W256" s="137"/>
      <c r="X256" s="137"/>
      <c r="Y256" s="137"/>
      <c r="Z256" s="137"/>
      <c r="AA256" s="137"/>
      <c r="AB256" s="137"/>
      <c r="AC256" s="137"/>
      <c r="AD256" s="137"/>
      <c r="AE256" s="137"/>
      <c r="AF256" s="137"/>
      <c r="AG256" s="137"/>
      <c r="AH256" s="137"/>
      <c r="AI256" s="137"/>
      <c r="AJ256" s="137"/>
      <c r="AK256" s="137"/>
      <c r="AL256" s="137"/>
      <c r="AM256" s="137"/>
      <c r="AN256" s="137"/>
    </row>
    <row r="257" ht="18.0" customHeight="1">
      <c r="A257" s="137"/>
      <c r="B257" s="137"/>
      <c r="C257" s="137"/>
      <c r="D257" s="137"/>
      <c r="E257" s="137"/>
      <c r="F257" s="137"/>
      <c r="G257" s="138"/>
      <c r="H257" s="139"/>
      <c r="I257" s="137"/>
      <c r="J257" s="137"/>
      <c r="K257" s="137"/>
      <c r="L257" s="137"/>
      <c r="M257" s="137"/>
      <c r="N257" s="137"/>
      <c r="O257" s="137"/>
      <c r="P257" s="137"/>
      <c r="Q257" s="140"/>
      <c r="R257" s="137"/>
      <c r="S257" s="137"/>
      <c r="T257" s="137"/>
      <c r="U257" s="137"/>
      <c r="V257" s="137"/>
      <c r="W257" s="137"/>
      <c r="X257" s="137"/>
      <c r="Y257" s="137"/>
      <c r="Z257" s="137"/>
      <c r="AA257" s="137"/>
      <c r="AB257" s="137"/>
      <c r="AC257" s="137"/>
      <c r="AD257" s="137"/>
      <c r="AE257" s="137"/>
      <c r="AF257" s="137"/>
      <c r="AG257" s="137"/>
      <c r="AH257" s="137"/>
      <c r="AI257" s="137"/>
      <c r="AJ257" s="137"/>
      <c r="AK257" s="137"/>
      <c r="AL257" s="137"/>
      <c r="AM257" s="137"/>
      <c r="AN257" s="137"/>
    </row>
    <row r="258" ht="18.0" customHeight="1">
      <c r="A258" s="137"/>
      <c r="B258" s="137"/>
      <c r="C258" s="137"/>
      <c r="D258" s="137"/>
      <c r="E258" s="137"/>
      <c r="F258" s="137"/>
      <c r="G258" s="138"/>
      <c r="H258" s="139"/>
      <c r="I258" s="137"/>
      <c r="J258" s="137"/>
      <c r="K258" s="137"/>
      <c r="L258" s="137"/>
      <c r="M258" s="137"/>
      <c r="N258" s="137"/>
      <c r="O258" s="137"/>
      <c r="P258" s="137"/>
      <c r="Q258" s="140"/>
      <c r="R258" s="137"/>
      <c r="S258" s="137"/>
      <c r="T258" s="137"/>
      <c r="U258" s="137"/>
      <c r="V258" s="137"/>
      <c r="W258" s="137"/>
      <c r="X258" s="137"/>
      <c r="Y258" s="137"/>
      <c r="Z258" s="137"/>
      <c r="AA258" s="137"/>
      <c r="AB258" s="137"/>
      <c r="AC258" s="137"/>
      <c r="AD258" s="137"/>
      <c r="AE258" s="137"/>
      <c r="AF258" s="137"/>
      <c r="AG258" s="137"/>
      <c r="AH258" s="137"/>
      <c r="AI258" s="137"/>
      <c r="AJ258" s="137"/>
      <c r="AK258" s="137"/>
      <c r="AL258" s="137"/>
      <c r="AM258" s="137"/>
      <c r="AN258" s="137"/>
    </row>
    <row r="259" ht="18.0" customHeight="1">
      <c r="A259" s="137"/>
      <c r="B259" s="137"/>
      <c r="C259" s="137"/>
      <c r="D259" s="137"/>
      <c r="E259" s="137"/>
      <c r="F259" s="137"/>
      <c r="G259" s="138"/>
      <c r="H259" s="139"/>
      <c r="I259" s="137"/>
      <c r="J259" s="137"/>
      <c r="K259" s="137"/>
      <c r="L259" s="137"/>
      <c r="M259" s="137"/>
      <c r="N259" s="137"/>
      <c r="O259" s="137"/>
      <c r="P259" s="137"/>
      <c r="Q259" s="140"/>
      <c r="R259" s="137"/>
      <c r="S259" s="137"/>
      <c r="T259" s="137"/>
      <c r="U259" s="137"/>
      <c r="V259" s="137"/>
      <c r="W259" s="137"/>
      <c r="X259" s="137"/>
      <c r="Y259" s="137"/>
      <c r="Z259" s="137"/>
      <c r="AA259" s="137"/>
      <c r="AB259" s="137"/>
      <c r="AC259" s="137"/>
      <c r="AD259" s="137"/>
      <c r="AE259" s="137"/>
      <c r="AF259" s="137"/>
      <c r="AG259" s="137"/>
      <c r="AH259" s="137"/>
      <c r="AI259" s="137"/>
      <c r="AJ259" s="137"/>
      <c r="AK259" s="137"/>
      <c r="AL259" s="137"/>
      <c r="AM259" s="137"/>
      <c r="AN259" s="137"/>
    </row>
    <row r="260" ht="18.0" customHeight="1">
      <c r="A260" s="137"/>
      <c r="B260" s="137"/>
      <c r="C260" s="137"/>
      <c r="D260" s="137"/>
      <c r="E260" s="137"/>
      <c r="F260" s="137"/>
      <c r="G260" s="138"/>
      <c r="H260" s="139"/>
      <c r="I260" s="137"/>
      <c r="J260" s="137"/>
      <c r="K260" s="137"/>
      <c r="L260" s="137"/>
      <c r="M260" s="137"/>
      <c r="N260" s="137"/>
      <c r="O260" s="137"/>
      <c r="P260" s="137"/>
      <c r="Q260" s="140"/>
      <c r="R260" s="137"/>
      <c r="S260" s="137"/>
      <c r="T260" s="137"/>
      <c r="U260" s="137"/>
      <c r="V260" s="137"/>
      <c r="W260" s="137"/>
      <c r="X260" s="137"/>
      <c r="Y260" s="137"/>
      <c r="Z260" s="137"/>
      <c r="AA260" s="137"/>
      <c r="AB260" s="137"/>
      <c r="AC260" s="137"/>
      <c r="AD260" s="137"/>
      <c r="AE260" s="137"/>
      <c r="AF260" s="137"/>
      <c r="AG260" s="137"/>
      <c r="AH260" s="137"/>
      <c r="AI260" s="137"/>
      <c r="AJ260" s="137"/>
      <c r="AK260" s="137"/>
      <c r="AL260" s="137"/>
      <c r="AM260" s="137"/>
      <c r="AN260" s="137"/>
    </row>
    <row r="261" ht="18.0" customHeight="1">
      <c r="A261" s="137"/>
      <c r="B261" s="137"/>
      <c r="C261" s="137"/>
      <c r="D261" s="137"/>
      <c r="E261" s="137"/>
      <c r="F261" s="137"/>
      <c r="G261" s="138"/>
      <c r="H261" s="139"/>
      <c r="I261" s="137"/>
      <c r="J261" s="137"/>
      <c r="K261" s="137"/>
      <c r="L261" s="137"/>
      <c r="M261" s="137"/>
      <c r="N261" s="137"/>
      <c r="O261" s="137"/>
      <c r="P261" s="137"/>
      <c r="Q261" s="140"/>
      <c r="R261" s="137"/>
      <c r="S261" s="137"/>
      <c r="T261" s="137"/>
      <c r="U261" s="137"/>
      <c r="V261" s="137"/>
      <c r="W261" s="137"/>
      <c r="X261" s="137"/>
      <c r="Y261" s="137"/>
      <c r="Z261" s="137"/>
      <c r="AA261" s="137"/>
      <c r="AB261" s="137"/>
      <c r="AC261" s="137"/>
      <c r="AD261" s="137"/>
      <c r="AE261" s="137"/>
      <c r="AF261" s="137"/>
      <c r="AG261" s="137"/>
      <c r="AH261" s="137"/>
      <c r="AI261" s="137"/>
      <c r="AJ261" s="137"/>
      <c r="AK261" s="137"/>
      <c r="AL261" s="137"/>
      <c r="AM261" s="137"/>
      <c r="AN261" s="137"/>
    </row>
    <row r="262" ht="18.0" customHeight="1">
      <c r="A262" s="137"/>
      <c r="B262" s="137"/>
      <c r="C262" s="137"/>
      <c r="D262" s="137"/>
      <c r="E262" s="137"/>
      <c r="F262" s="137"/>
      <c r="G262" s="138"/>
      <c r="H262" s="139"/>
      <c r="I262" s="137"/>
      <c r="J262" s="137"/>
      <c r="K262" s="137"/>
      <c r="L262" s="137"/>
      <c r="M262" s="137"/>
      <c r="N262" s="137"/>
      <c r="O262" s="137"/>
      <c r="P262" s="137"/>
      <c r="Q262" s="140"/>
      <c r="R262" s="137"/>
      <c r="S262" s="137"/>
      <c r="T262" s="137"/>
      <c r="U262" s="137"/>
      <c r="V262" s="137"/>
      <c r="W262" s="137"/>
      <c r="X262" s="137"/>
      <c r="Y262" s="137"/>
      <c r="Z262" s="137"/>
      <c r="AA262" s="137"/>
      <c r="AB262" s="137"/>
      <c r="AC262" s="137"/>
      <c r="AD262" s="137"/>
      <c r="AE262" s="137"/>
      <c r="AF262" s="137"/>
      <c r="AG262" s="137"/>
      <c r="AH262" s="137"/>
      <c r="AI262" s="137"/>
      <c r="AJ262" s="137"/>
      <c r="AK262" s="137"/>
      <c r="AL262" s="137"/>
      <c r="AM262" s="137"/>
      <c r="AN262" s="137"/>
    </row>
    <row r="263" ht="18.0" customHeight="1">
      <c r="A263" s="137"/>
      <c r="B263" s="137"/>
      <c r="C263" s="137"/>
      <c r="D263" s="137"/>
      <c r="E263" s="137"/>
      <c r="F263" s="137"/>
      <c r="G263" s="138"/>
      <c r="H263" s="139"/>
      <c r="I263" s="137"/>
      <c r="J263" s="137"/>
      <c r="K263" s="137"/>
      <c r="L263" s="137"/>
      <c r="M263" s="137"/>
      <c r="N263" s="137"/>
      <c r="O263" s="137"/>
      <c r="P263" s="137"/>
      <c r="Q263" s="140"/>
      <c r="R263" s="137"/>
      <c r="S263" s="137"/>
      <c r="T263" s="137"/>
      <c r="U263" s="137"/>
      <c r="V263" s="137"/>
      <c r="W263" s="137"/>
      <c r="X263" s="137"/>
      <c r="Y263" s="137"/>
      <c r="Z263" s="137"/>
      <c r="AA263" s="137"/>
      <c r="AB263" s="137"/>
      <c r="AC263" s="137"/>
      <c r="AD263" s="137"/>
      <c r="AE263" s="137"/>
      <c r="AF263" s="137"/>
      <c r="AG263" s="137"/>
      <c r="AH263" s="137"/>
      <c r="AI263" s="137"/>
      <c r="AJ263" s="137"/>
      <c r="AK263" s="137"/>
      <c r="AL263" s="137"/>
      <c r="AM263" s="137"/>
      <c r="AN263" s="137"/>
    </row>
    <row r="264" ht="18.0" customHeight="1">
      <c r="A264" s="137"/>
      <c r="B264" s="137"/>
      <c r="C264" s="137"/>
      <c r="D264" s="137"/>
      <c r="E264" s="137"/>
      <c r="F264" s="137"/>
      <c r="G264" s="138"/>
      <c r="H264" s="139"/>
      <c r="I264" s="137"/>
      <c r="J264" s="137"/>
      <c r="K264" s="137"/>
      <c r="L264" s="137"/>
      <c r="M264" s="137"/>
      <c r="N264" s="137"/>
      <c r="O264" s="137"/>
      <c r="P264" s="137"/>
      <c r="Q264" s="140"/>
      <c r="R264" s="137"/>
      <c r="S264" s="137"/>
      <c r="T264" s="137"/>
      <c r="U264" s="137"/>
      <c r="V264" s="137"/>
      <c r="W264" s="137"/>
      <c r="X264" s="137"/>
      <c r="Y264" s="137"/>
      <c r="Z264" s="137"/>
      <c r="AA264" s="137"/>
      <c r="AB264" s="137"/>
      <c r="AC264" s="137"/>
      <c r="AD264" s="137"/>
      <c r="AE264" s="137"/>
      <c r="AF264" s="137"/>
      <c r="AG264" s="137"/>
      <c r="AH264" s="137"/>
      <c r="AI264" s="137"/>
      <c r="AJ264" s="137"/>
      <c r="AK264" s="137"/>
      <c r="AL264" s="137"/>
      <c r="AM264" s="137"/>
      <c r="AN264" s="137"/>
    </row>
    <row r="265" ht="18.0" customHeight="1">
      <c r="A265" s="137"/>
      <c r="B265" s="137"/>
      <c r="C265" s="137"/>
      <c r="D265" s="137"/>
      <c r="E265" s="137"/>
      <c r="F265" s="137"/>
      <c r="G265" s="138"/>
      <c r="H265" s="139"/>
      <c r="I265" s="137"/>
      <c r="J265" s="137"/>
      <c r="K265" s="137"/>
      <c r="L265" s="137"/>
      <c r="M265" s="137"/>
      <c r="N265" s="137"/>
      <c r="O265" s="137"/>
      <c r="P265" s="137"/>
      <c r="Q265" s="140"/>
      <c r="R265" s="137"/>
      <c r="S265" s="137"/>
      <c r="T265" s="137"/>
      <c r="U265" s="137"/>
      <c r="V265" s="137"/>
      <c r="W265" s="137"/>
      <c r="X265" s="137"/>
      <c r="Y265" s="137"/>
      <c r="Z265" s="137"/>
      <c r="AA265" s="137"/>
      <c r="AB265" s="137"/>
      <c r="AC265" s="137"/>
      <c r="AD265" s="137"/>
      <c r="AE265" s="137"/>
      <c r="AF265" s="137"/>
      <c r="AG265" s="137"/>
      <c r="AH265" s="137"/>
      <c r="AI265" s="137"/>
      <c r="AJ265" s="137"/>
      <c r="AK265" s="137"/>
      <c r="AL265" s="137"/>
      <c r="AM265" s="137"/>
      <c r="AN265" s="137"/>
    </row>
    <row r="266" ht="18.0" customHeight="1">
      <c r="A266" s="137"/>
      <c r="B266" s="137"/>
      <c r="C266" s="137"/>
      <c r="D266" s="137"/>
      <c r="E266" s="137"/>
      <c r="F266" s="137"/>
      <c r="G266" s="138"/>
      <c r="H266" s="139"/>
      <c r="I266" s="137"/>
      <c r="J266" s="137"/>
      <c r="K266" s="137"/>
      <c r="L266" s="137"/>
      <c r="M266" s="137"/>
      <c r="N266" s="137"/>
      <c r="O266" s="137"/>
      <c r="P266" s="137"/>
      <c r="Q266" s="140"/>
      <c r="R266" s="137"/>
      <c r="S266" s="137"/>
      <c r="T266" s="137"/>
      <c r="U266" s="137"/>
      <c r="V266" s="137"/>
      <c r="W266" s="137"/>
      <c r="X266" s="137"/>
      <c r="Y266" s="137"/>
      <c r="Z266" s="137"/>
      <c r="AA266" s="137"/>
      <c r="AB266" s="137"/>
      <c r="AC266" s="137"/>
      <c r="AD266" s="137"/>
      <c r="AE266" s="137"/>
      <c r="AF266" s="137"/>
      <c r="AG266" s="137"/>
      <c r="AH266" s="137"/>
      <c r="AI266" s="137"/>
      <c r="AJ266" s="137"/>
      <c r="AK266" s="137"/>
      <c r="AL266" s="137"/>
      <c r="AM266" s="137"/>
      <c r="AN266" s="137"/>
    </row>
    <row r="267" ht="18.0" customHeight="1">
      <c r="A267" s="137"/>
      <c r="B267" s="137"/>
      <c r="C267" s="137"/>
      <c r="D267" s="137"/>
      <c r="E267" s="137"/>
      <c r="F267" s="137"/>
      <c r="G267" s="138"/>
      <c r="H267" s="139"/>
      <c r="I267" s="137"/>
      <c r="J267" s="137"/>
      <c r="K267" s="137"/>
      <c r="L267" s="137"/>
      <c r="M267" s="137"/>
      <c r="N267" s="137"/>
      <c r="O267" s="137"/>
      <c r="P267" s="137"/>
      <c r="Q267" s="140"/>
      <c r="R267" s="137"/>
      <c r="S267" s="137"/>
      <c r="T267" s="137"/>
      <c r="U267" s="137"/>
      <c r="V267" s="137"/>
      <c r="W267" s="137"/>
      <c r="X267" s="137"/>
      <c r="Y267" s="137"/>
      <c r="Z267" s="137"/>
      <c r="AA267" s="137"/>
      <c r="AB267" s="137"/>
      <c r="AC267" s="137"/>
      <c r="AD267" s="137"/>
      <c r="AE267" s="137"/>
      <c r="AF267" s="137"/>
      <c r="AG267" s="137"/>
      <c r="AH267" s="137"/>
      <c r="AI267" s="137"/>
      <c r="AJ267" s="137"/>
      <c r="AK267" s="137"/>
      <c r="AL267" s="137"/>
      <c r="AM267" s="137"/>
      <c r="AN267" s="137"/>
    </row>
    <row r="268" ht="18.0" customHeight="1">
      <c r="A268" s="137"/>
      <c r="B268" s="137"/>
      <c r="C268" s="137"/>
      <c r="D268" s="137"/>
      <c r="E268" s="137"/>
      <c r="F268" s="137"/>
      <c r="G268" s="138"/>
      <c r="H268" s="139"/>
      <c r="I268" s="137"/>
      <c r="J268" s="137"/>
      <c r="K268" s="137"/>
      <c r="L268" s="137"/>
      <c r="M268" s="137"/>
      <c r="N268" s="137"/>
      <c r="O268" s="137"/>
      <c r="P268" s="137"/>
      <c r="Q268" s="140"/>
      <c r="R268" s="137"/>
      <c r="S268" s="137"/>
      <c r="T268" s="137"/>
      <c r="U268" s="137"/>
      <c r="V268" s="137"/>
      <c r="W268" s="137"/>
      <c r="X268" s="137"/>
      <c r="Y268" s="137"/>
      <c r="Z268" s="137"/>
      <c r="AA268" s="137"/>
      <c r="AB268" s="137"/>
      <c r="AC268" s="137"/>
      <c r="AD268" s="137"/>
      <c r="AE268" s="137"/>
      <c r="AF268" s="137"/>
      <c r="AG268" s="137"/>
      <c r="AH268" s="137"/>
      <c r="AI268" s="137"/>
      <c r="AJ268" s="137"/>
      <c r="AK268" s="137"/>
      <c r="AL268" s="137"/>
      <c r="AM268" s="137"/>
      <c r="AN268" s="137"/>
    </row>
    <row r="269" ht="18.0" customHeight="1">
      <c r="A269" s="137"/>
      <c r="B269" s="137"/>
      <c r="C269" s="137"/>
      <c r="D269" s="137"/>
      <c r="E269" s="137"/>
      <c r="F269" s="137"/>
      <c r="G269" s="138"/>
      <c r="H269" s="139"/>
      <c r="I269" s="137"/>
      <c r="J269" s="137"/>
      <c r="K269" s="137"/>
      <c r="L269" s="137"/>
      <c r="M269" s="137"/>
      <c r="N269" s="137"/>
      <c r="O269" s="137"/>
      <c r="P269" s="137"/>
      <c r="Q269" s="140"/>
      <c r="R269" s="137"/>
      <c r="S269" s="137"/>
      <c r="T269" s="137"/>
      <c r="U269" s="137"/>
      <c r="V269" s="137"/>
      <c r="W269" s="137"/>
      <c r="X269" s="137"/>
      <c r="Y269" s="137"/>
      <c r="Z269" s="137"/>
      <c r="AA269" s="137"/>
      <c r="AB269" s="137"/>
      <c r="AC269" s="137"/>
      <c r="AD269" s="137"/>
      <c r="AE269" s="137"/>
      <c r="AF269" s="137"/>
      <c r="AG269" s="137"/>
      <c r="AH269" s="137"/>
      <c r="AI269" s="137"/>
      <c r="AJ269" s="137"/>
      <c r="AK269" s="137"/>
      <c r="AL269" s="137"/>
      <c r="AM269" s="137"/>
      <c r="AN269" s="137"/>
    </row>
    <row r="270" ht="18.0" customHeight="1">
      <c r="A270" s="137"/>
      <c r="B270" s="137"/>
      <c r="C270" s="137"/>
      <c r="D270" s="137"/>
      <c r="E270" s="137"/>
      <c r="F270" s="137"/>
      <c r="G270" s="138"/>
      <c r="H270" s="139"/>
      <c r="I270" s="137"/>
      <c r="J270" s="137"/>
      <c r="K270" s="137"/>
      <c r="L270" s="137"/>
      <c r="M270" s="137"/>
      <c r="N270" s="137"/>
      <c r="O270" s="137"/>
      <c r="P270" s="137"/>
      <c r="Q270" s="140"/>
      <c r="R270" s="137"/>
      <c r="S270" s="137"/>
      <c r="T270" s="137"/>
      <c r="U270" s="137"/>
      <c r="V270" s="137"/>
      <c r="W270" s="137"/>
      <c r="X270" s="137"/>
      <c r="Y270" s="137"/>
      <c r="Z270" s="137"/>
      <c r="AA270" s="137"/>
      <c r="AB270" s="137"/>
      <c r="AC270" s="137"/>
      <c r="AD270" s="137"/>
      <c r="AE270" s="137"/>
      <c r="AF270" s="137"/>
      <c r="AG270" s="137"/>
      <c r="AH270" s="137"/>
      <c r="AI270" s="137"/>
      <c r="AJ270" s="137"/>
      <c r="AK270" s="137"/>
      <c r="AL270" s="137"/>
      <c r="AM270" s="137"/>
      <c r="AN270" s="137"/>
    </row>
    <row r="271" ht="18.0" customHeight="1">
      <c r="A271" s="137"/>
      <c r="B271" s="137"/>
      <c r="C271" s="137"/>
      <c r="D271" s="137"/>
      <c r="E271" s="137"/>
      <c r="F271" s="137"/>
      <c r="G271" s="138"/>
      <c r="H271" s="139"/>
      <c r="I271" s="137"/>
      <c r="J271" s="137"/>
      <c r="K271" s="137"/>
      <c r="L271" s="137"/>
      <c r="M271" s="137"/>
      <c r="N271" s="137"/>
      <c r="O271" s="137"/>
      <c r="P271" s="137"/>
      <c r="Q271" s="140"/>
      <c r="R271" s="137"/>
      <c r="S271" s="137"/>
      <c r="T271" s="137"/>
      <c r="U271" s="137"/>
      <c r="V271" s="137"/>
      <c r="W271" s="137"/>
      <c r="X271" s="137"/>
      <c r="Y271" s="137"/>
      <c r="Z271" s="137"/>
      <c r="AA271" s="137"/>
      <c r="AB271" s="137"/>
      <c r="AC271" s="137"/>
      <c r="AD271" s="137"/>
      <c r="AE271" s="137"/>
      <c r="AF271" s="137"/>
      <c r="AG271" s="137"/>
      <c r="AH271" s="137"/>
      <c r="AI271" s="137"/>
      <c r="AJ271" s="137"/>
      <c r="AK271" s="137"/>
      <c r="AL271" s="137"/>
      <c r="AM271" s="137"/>
      <c r="AN271" s="137"/>
    </row>
    <row r="272" ht="18.0" customHeight="1">
      <c r="A272" s="137"/>
      <c r="B272" s="137"/>
      <c r="C272" s="137"/>
      <c r="D272" s="137"/>
      <c r="E272" s="137"/>
      <c r="F272" s="137"/>
      <c r="G272" s="138"/>
      <c r="H272" s="139"/>
      <c r="I272" s="137"/>
      <c r="J272" s="137"/>
      <c r="K272" s="137"/>
      <c r="L272" s="137"/>
      <c r="M272" s="137"/>
      <c r="N272" s="137"/>
      <c r="O272" s="137"/>
      <c r="P272" s="137"/>
      <c r="Q272" s="140"/>
      <c r="R272" s="137"/>
      <c r="S272" s="137"/>
      <c r="T272" s="137"/>
      <c r="U272" s="137"/>
      <c r="V272" s="137"/>
      <c r="W272" s="137"/>
      <c r="X272" s="137"/>
      <c r="Y272" s="137"/>
      <c r="Z272" s="137"/>
      <c r="AA272" s="137"/>
      <c r="AB272" s="137"/>
      <c r="AC272" s="137"/>
      <c r="AD272" s="137"/>
      <c r="AE272" s="137"/>
      <c r="AF272" s="137"/>
      <c r="AG272" s="137"/>
      <c r="AH272" s="137"/>
      <c r="AI272" s="137"/>
      <c r="AJ272" s="137"/>
      <c r="AK272" s="137"/>
      <c r="AL272" s="137"/>
      <c r="AM272" s="137"/>
      <c r="AN272" s="137"/>
    </row>
    <row r="273" ht="18.0" customHeight="1">
      <c r="A273" s="137"/>
      <c r="B273" s="137"/>
      <c r="C273" s="137"/>
      <c r="D273" s="137"/>
      <c r="E273" s="137"/>
      <c r="F273" s="137"/>
      <c r="G273" s="138"/>
      <c r="H273" s="139"/>
      <c r="I273" s="137"/>
      <c r="J273" s="137"/>
      <c r="K273" s="137"/>
      <c r="L273" s="137"/>
      <c r="M273" s="137"/>
      <c r="N273" s="137"/>
      <c r="O273" s="137"/>
      <c r="P273" s="137"/>
      <c r="Q273" s="140"/>
      <c r="R273" s="137"/>
      <c r="S273" s="137"/>
      <c r="T273" s="137"/>
      <c r="U273" s="137"/>
      <c r="V273" s="137"/>
      <c r="W273" s="137"/>
      <c r="X273" s="137"/>
      <c r="Y273" s="137"/>
      <c r="Z273" s="137"/>
      <c r="AA273" s="137"/>
      <c r="AB273" s="137"/>
      <c r="AC273" s="137"/>
      <c r="AD273" s="137"/>
      <c r="AE273" s="137"/>
      <c r="AF273" s="137"/>
      <c r="AG273" s="137"/>
      <c r="AH273" s="137"/>
      <c r="AI273" s="137"/>
      <c r="AJ273" s="137"/>
      <c r="AK273" s="137"/>
      <c r="AL273" s="137"/>
      <c r="AM273" s="137"/>
      <c r="AN273" s="137"/>
    </row>
    <row r="274" ht="18.0" customHeight="1">
      <c r="A274" s="137"/>
      <c r="B274" s="137"/>
      <c r="C274" s="137"/>
      <c r="D274" s="137"/>
      <c r="E274" s="137"/>
      <c r="F274" s="137"/>
      <c r="G274" s="138"/>
      <c r="H274" s="139"/>
      <c r="I274" s="137"/>
      <c r="J274" s="137"/>
      <c r="K274" s="137"/>
      <c r="L274" s="137"/>
      <c r="M274" s="137"/>
      <c r="N274" s="137"/>
      <c r="O274" s="137"/>
      <c r="P274" s="137"/>
      <c r="Q274" s="140"/>
      <c r="R274" s="137"/>
      <c r="S274" s="137"/>
      <c r="T274" s="137"/>
      <c r="U274" s="137"/>
      <c r="V274" s="137"/>
      <c r="W274" s="137"/>
      <c r="X274" s="137"/>
      <c r="Y274" s="137"/>
      <c r="Z274" s="137"/>
      <c r="AA274" s="137"/>
      <c r="AB274" s="137"/>
      <c r="AC274" s="137"/>
      <c r="AD274" s="137"/>
      <c r="AE274" s="137"/>
      <c r="AF274" s="137"/>
      <c r="AG274" s="137"/>
      <c r="AH274" s="137"/>
      <c r="AI274" s="137"/>
      <c r="AJ274" s="137"/>
      <c r="AK274" s="137"/>
      <c r="AL274" s="137"/>
      <c r="AM274" s="137"/>
      <c r="AN274" s="137"/>
    </row>
    <row r="275" ht="18.0" customHeight="1">
      <c r="A275" s="137"/>
      <c r="B275" s="137"/>
      <c r="C275" s="137"/>
      <c r="D275" s="137"/>
      <c r="E275" s="137"/>
      <c r="F275" s="137"/>
      <c r="G275" s="138"/>
      <c r="H275" s="139"/>
      <c r="I275" s="137"/>
      <c r="J275" s="137"/>
      <c r="K275" s="137"/>
      <c r="L275" s="137"/>
      <c r="M275" s="137"/>
      <c r="N275" s="137"/>
      <c r="O275" s="137"/>
      <c r="P275" s="137"/>
      <c r="Q275" s="140"/>
      <c r="R275" s="137"/>
      <c r="S275" s="137"/>
      <c r="T275" s="137"/>
      <c r="U275" s="137"/>
      <c r="V275" s="137"/>
      <c r="W275" s="137"/>
      <c r="X275" s="137"/>
      <c r="Y275" s="137"/>
      <c r="Z275" s="137"/>
      <c r="AA275" s="137"/>
      <c r="AB275" s="137"/>
      <c r="AC275" s="137"/>
      <c r="AD275" s="137"/>
      <c r="AE275" s="137"/>
      <c r="AF275" s="137"/>
      <c r="AG275" s="137"/>
      <c r="AH275" s="137"/>
      <c r="AI275" s="137"/>
      <c r="AJ275" s="137"/>
      <c r="AK275" s="137"/>
      <c r="AL275" s="137"/>
      <c r="AM275" s="137"/>
      <c r="AN275" s="137"/>
    </row>
    <row r="276" ht="18.0" customHeight="1">
      <c r="A276" s="137"/>
      <c r="B276" s="137"/>
      <c r="C276" s="137"/>
      <c r="D276" s="137"/>
      <c r="E276" s="137"/>
      <c r="F276" s="137"/>
      <c r="G276" s="138"/>
      <c r="H276" s="139"/>
      <c r="I276" s="137"/>
      <c r="J276" s="137"/>
      <c r="K276" s="137"/>
      <c r="L276" s="137"/>
      <c r="M276" s="137"/>
      <c r="N276" s="137"/>
      <c r="O276" s="137"/>
      <c r="P276" s="137"/>
      <c r="Q276" s="140"/>
      <c r="R276" s="137"/>
      <c r="S276" s="137"/>
      <c r="T276" s="137"/>
      <c r="U276" s="137"/>
      <c r="V276" s="137"/>
      <c r="W276" s="137"/>
      <c r="X276" s="137"/>
      <c r="Y276" s="137"/>
      <c r="Z276" s="137"/>
      <c r="AA276" s="137"/>
      <c r="AB276" s="137"/>
      <c r="AC276" s="137"/>
      <c r="AD276" s="137"/>
      <c r="AE276" s="137"/>
      <c r="AF276" s="137"/>
      <c r="AG276" s="137"/>
      <c r="AH276" s="137"/>
      <c r="AI276" s="137"/>
      <c r="AJ276" s="137"/>
      <c r="AK276" s="137"/>
      <c r="AL276" s="137"/>
      <c r="AM276" s="137"/>
      <c r="AN276" s="137"/>
    </row>
    <row r="277" ht="18.0" customHeight="1">
      <c r="A277" s="137"/>
      <c r="B277" s="137"/>
      <c r="C277" s="137"/>
      <c r="D277" s="137"/>
      <c r="E277" s="137"/>
      <c r="F277" s="137"/>
      <c r="G277" s="138"/>
      <c r="H277" s="139"/>
      <c r="I277" s="137"/>
      <c r="J277" s="137"/>
      <c r="K277" s="137"/>
      <c r="L277" s="137"/>
      <c r="M277" s="137"/>
      <c r="N277" s="137"/>
      <c r="O277" s="137"/>
      <c r="P277" s="137"/>
      <c r="Q277" s="140"/>
      <c r="R277" s="137"/>
      <c r="S277" s="137"/>
      <c r="T277" s="137"/>
      <c r="U277" s="137"/>
      <c r="V277" s="137"/>
      <c r="W277" s="137"/>
      <c r="X277" s="137"/>
      <c r="Y277" s="137"/>
      <c r="Z277" s="137"/>
      <c r="AA277" s="137"/>
      <c r="AB277" s="137"/>
      <c r="AC277" s="137"/>
      <c r="AD277" s="137"/>
      <c r="AE277" s="137"/>
      <c r="AF277" s="137"/>
      <c r="AG277" s="137"/>
      <c r="AH277" s="137"/>
      <c r="AI277" s="137"/>
      <c r="AJ277" s="137"/>
      <c r="AK277" s="137"/>
      <c r="AL277" s="137"/>
      <c r="AM277" s="137"/>
      <c r="AN277" s="137"/>
    </row>
    <row r="278" ht="18.0" customHeight="1">
      <c r="A278" s="137"/>
      <c r="B278" s="137"/>
      <c r="C278" s="137"/>
      <c r="D278" s="137"/>
      <c r="E278" s="137"/>
      <c r="F278" s="137"/>
      <c r="G278" s="138"/>
      <c r="H278" s="139"/>
      <c r="I278" s="137"/>
      <c r="J278" s="137"/>
      <c r="K278" s="137"/>
      <c r="L278" s="137"/>
      <c r="M278" s="137"/>
      <c r="N278" s="137"/>
      <c r="O278" s="137"/>
      <c r="P278" s="137"/>
      <c r="Q278" s="140"/>
      <c r="R278" s="137"/>
      <c r="S278" s="137"/>
      <c r="T278" s="137"/>
      <c r="U278" s="137"/>
      <c r="V278" s="137"/>
      <c r="W278" s="137"/>
      <c r="X278" s="137"/>
      <c r="Y278" s="137"/>
      <c r="Z278" s="137"/>
      <c r="AA278" s="137"/>
      <c r="AB278" s="137"/>
      <c r="AC278" s="137"/>
      <c r="AD278" s="137"/>
      <c r="AE278" s="137"/>
      <c r="AF278" s="137"/>
      <c r="AG278" s="137"/>
      <c r="AH278" s="137"/>
      <c r="AI278" s="137"/>
      <c r="AJ278" s="137"/>
      <c r="AK278" s="137"/>
      <c r="AL278" s="137"/>
      <c r="AM278" s="137"/>
      <c r="AN278" s="137"/>
    </row>
    <row r="279" ht="18.0" customHeight="1">
      <c r="A279" s="137"/>
      <c r="B279" s="137"/>
      <c r="C279" s="137"/>
      <c r="D279" s="137"/>
      <c r="E279" s="137"/>
      <c r="F279" s="137"/>
      <c r="G279" s="138"/>
      <c r="H279" s="139"/>
      <c r="I279" s="137"/>
      <c r="J279" s="137"/>
      <c r="K279" s="137"/>
      <c r="L279" s="137"/>
      <c r="M279" s="137"/>
      <c r="N279" s="137"/>
      <c r="O279" s="137"/>
      <c r="P279" s="137"/>
      <c r="Q279" s="140"/>
      <c r="R279" s="137"/>
      <c r="S279" s="137"/>
      <c r="T279" s="137"/>
      <c r="U279" s="137"/>
      <c r="V279" s="137"/>
      <c r="W279" s="137"/>
      <c r="X279" s="137"/>
      <c r="Y279" s="137"/>
      <c r="Z279" s="137"/>
      <c r="AA279" s="137"/>
      <c r="AB279" s="137"/>
      <c r="AC279" s="137"/>
      <c r="AD279" s="137"/>
      <c r="AE279" s="137"/>
      <c r="AF279" s="137"/>
      <c r="AG279" s="137"/>
      <c r="AH279" s="137"/>
      <c r="AI279" s="137"/>
      <c r="AJ279" s="137"/>
      <c r="AK279" s="137"/>
      <c r="AL279" s="137"/>
      <c r="AM279" s="137"/>
      <c r="AN279" s="137"/>
    </row>
    <row r="280" ht="18.0" customHeight="1">
      <c r="A280" s="137"/>
      <c r="B280" s="137"/>
      <c r="C280" s="137"/>
      <c r="D280" s="137"/>
      <c r="E280" s="137"/>
      <c r="F280" s="137"/>
      <c r="G280" s="138"/>
      <c r="H280" s="139"/>
      <c r="I280" s="137"/>
      <c r="J280" s="137"/>
      <c r="K280" s="137"/>
      <c r="L280" s="137"/>
      <c r="M280" s="137"/>
      <c r="N280" s="137"/>
      <c r="O280" s="137"/>
      <c r="P280" s="137"/>
      <c r="Q280" s="140"/>
      <c r="R280" s="137"/>
      <c r="S280" s="137"/>
      <c r="T280" s="137"/>
      <c r="U280" s="137"/>
      <c r="V280" s="137"/>
      <c r="W280" s="137"/>
      <c r="X280" s="137"/>
      <c r="Y280" s="137"/>
      <c r="Z280" s="137"/>
      <c r="AA280" s="137"/>
      <c r="AB280" s="137"/>
      <c r="AC280" s="137"/>
      <c r="AD280" s="137"/>
      <c r="AE280" s="137"/>
      <c r="AF280" s="137"/>
      <c r="AG280" s="137"/>
      <c r="AH280" s="137"/>
      <c r="AI280" s="137"/>
      <c r="AJ280" s="137"/>
      <c r="AK280" s="137"/>
      <c r="AL280" s="137"/>
      <c r="AM280" s="137"/>
      <c r="AN280" s="137"/>
    </row>
    <row r="281" ht="18.0" customHeight="1">
      <c r="A281" s="137"/>
      <c r="B281" s="137"/>
      <c r="C281" s="137"/>
      <c r="D281" s="137"/>
      <c r="E281" s="137"/>
      <c r="F281" s="137"/>
      <c r="G281" s="138"/>
      <c r="H281" s="139"/>
      <c r="I281" s="137"/>
      <c r="J281" s="137"/>
      <c r="K281" s="137"/>
      <c r="L281" s="137"/>
      <c r="M281" s="137"/>
      <c r="N281" s="137"/>
      <c r="O281" s="137"/>
      <c r="P281" s="137"/>
      <c r="Q281" s="140"/>
      <c r="R281" s="137"/>
      <c r="S281" s="137"/>
      <c r="T281" s="137"/>
      <c r="U281" s="137"/>
      <c r="V281" s="137"/>
      <c r="W281" s="137"/>
      <c r="X281" s="137"/>
      <c r="Y281" s="137"/>
      <c r="Z281" s="137"/>
      <c r="AA281" s="137"/>
      <c r="AB281" s="137"/>
      <c r="AC281" s="137"/>
      <c r="AD281" s="137"/>
      <c r="AE281" s="137"/>
      <c r="AF281" s="137"/>
      <c r="AG281" s="137"/>
      <c r="AH281" s="137"/>
      <c r="AI281" s="137"/>
      <c r="AJ281" s="137"/>
      <c r="AK281" s="137"/>
      <c r="AL281" s="137"/>
      <c r="AM281" s="137"/>
      <c r="AN281" s="137"/>
    </row>
    <row r="282" ht="18.0" customHeight="1">
      <c r="A282" s="137"/>
      <c r="B282" s="137"/>
      <c r="C282" s="137"/>
      <c r="D282" s="137"/>
      <c r="E282" s="137"/>
      <c r="F282" s="137"/>
      <c r="G282" s="138"/>
      <c r="H282" s="139"/>
      <c r="I282" s="137"/>
      <c r="J282" s="137"/>
      <c r="K282" s="137"/>
      <c r="L282" s="137"/>
      <c r="M282" s="137"/>
      <c r="N282" s="137"/>
      <c r="O282" s="137"/>
      <c r="P282" s="137"/>
      <c r="Q282" s="140"/>
      <c r="R282" s="137"/>
      <c r="S282" s="137"/>
      <c r="T282" s="137"/>
      <c r="U282" s="137"/>
      <c r="V282" s="137"/>
      <c r="W282" s="137"/>
      <c r="X282" s="137"/>
      <c r="Y282" s="137"/>
      <c r="Z282" s="137"/>
      <c r="AA282" s="137"/>
      <c r="AB282" s="137"/>
      <c r="AC282" s="137"/>
      <c r="AD282" s="137"/>
      <c r="AE282" s="137"/>
      <c r="AF282" s="137"/>
      <c r="AG282" s="137"/>
      <c r="AH282" s="137"/>
      <c r="AI282" s="137"/>
      <c r="AJ282" s="137"/>
      <c r="AK282" s="137"/>
      <c r="AL282" s="137"/>
      <c r="AM282" s="137"/>
      <c r="AN282" s="137"/>
    </row>
    <row r="283" ht="18.0" customHeight="1">
      <c r="A283" s="137"/>
      <c r="B283" s="137"/>
      <c r="C283" s="137"/>
      <c r="D283" s="137"/>
      <c r="E283" s="137"/>
      <c r="F283" s="137"/>
      <c r="G283" s="138"/>
      <c r="H283" s="139"/>
      <c r="I283" s="137"/>
      <c r="J283" s="137"/>
      <c r="K283" s="137"/>
      <c r="L283" s="137"/>
      <c r="M283" s="137"/>
      <c r="N283" s="137"/>
      <c r="O283" s="137"/>
      <c r="P283" s="137"/>
      <c r="Q283" s="140"/>
      <c r="R283" s="137"/>
      <c r="S283" s="137"/>
      <c r="T283" s="137"/>
      <c r="U283" s="137"/>
      <c r="V283" s="137"/>
      <c r="W283" s="137"/>
      <c r="X283" s="137"/>
      <c r="Y283" s="137"/>
      <c r="Z283" s="137"/>
      <c r="AA283" s="137"/>
      <c r="AB283" s="137"/>
      <c r="AC283" s="137"/>
      <c r="AD283" s="137"/>
      <c r="AE283" s="137"/>
      <c r="AF283" s="137"/>
      <c r="AG283" s="137"/>
      <c r="AH283" s="137"/>
      <c r="AI283" s="137"/>
      <c r="AJ283" s="137"/>
      <c r="AK283" s="137"/>
      <c r="AL283" s="137"/>
      <c r="AM283" s="137"/>
      <c r="AN283" s="137"/>
    </row>
    <row r="284" ht="18.0" customHeight="1">
      <c r="A284" s="137"/>
      <c r="B284" s="137"/>
      <c r="C284" s="137"/>
      <c r="D284" s="137"/>
      <c r="E284" s="137"/>
      <c r="F284" s="137"/>
      <c r="G284" s="138"/>
      <c r="H284" s="139"/>
      <c r="I284" s="137"/>
      <c r="J284" s="137"/>
      <c r="K284" s="137"/>
      <c r="L284" s="137"/>
      <c r="M284" s="137"/>
      <c r="N284" s="137"/>
      <c r="O284" s="137"/>
      <c r="P284" s="137"/>
      <c r="Q284" s="140"/>
      <c r="R284" s="137"/>
      <c r="S284" s="137"/>
      <c r="T284" s="137"/>
      <c r="U284" s="137"/>
      <c r="V284" s="137"/>
      <c r="W284" s="137"/>
      <c r="X284" s="137"/>
      <c r="Y284" s="137"/>
      <c r="Z284" s="137"/>
      <c r="AA284" s="137"/>
      <c r="AB284" s="137"/>
      <c r="AC284" s="137"/>
      <c r="AD284" s="137"/>
      <c r="AE284" s="137"/>
      <c r="AF284" s="137"/>
      <c r="AG284" s="137"/>
      <c r="AH284" s="137"/>
      <c r="AI284" s="137"/>
      <c r="AJ284" s="137"/>
      <c r="AK284" s="137"/>
      <c r="AL284" s="137"/>
      <c r="AM284" s="137"/>
      <c r="AN284" s="137"/>
    </row>
    <row r="285" ht="18.0" customHeight="1">
      <c r="A285" s="137"/>
      <c r="B285" s="137"/>
      <c r="C285" s="137"/>
      <c r="D285" s="137"/>
      <c r="E285" s="137"/>
      <c r="F285" s="137"/>
      <c r="G285" s="138"/>
      <c r="H285" s="139"/>
      <c r="I285" s="137"/>
      <c r="J285" s="137"/>
      <c r="K285" s="137"/>
      <c r="L285" s="137"/>
      <c r="M285" s="137"/>
      <c r="N285" s="137"/>
      <c r="O285" s="137"/>
      <c r="P285" s="137"/>
      <c r="Q285" s="140"/>
      <c r="R285" s="137"/>
      <c r="S285" s="137"/>
      <c r="T285" s="137"/>
      <c r="U285" s="137"/>
      <c r="V285" s="137"/>
      <c r="W285" s="137"/>
      <c r="X285" s="137"/>
      <c r="Y285" s="137"/>
      <c r="Z285" s="137"/>
      <c r="AA285" s="137"/>
      <c r="AB285" s="137"/>
      <c r="AC285" s="137"/>
      <c r="AD285" s="137"/>
      <c r="AE285" s="137"/>
      <c r="AF285" s="137"/>
      <c r="AG285" s="137"/>
      <c r="AH285" s="137"/>
      <c r="AI285" s="137"/>
      <c r="AJ285" s="137"/>
      <c r="AK285" s="137"/>
      <c r="AL285" s="137"/>
      <c r="AM285" s="137"/>
      <c r="AN285" s="137"/>
    </row>
    <row r="286" ht="18.0" customHeight="1">
      <c r="A286" s="137"/>
      <c r="B286" s="137"/>
      <c r="C286" s="137"/>
      <c r="D286" s="137"/>
      <c r="E286" s="137"/>
      <c r="F286" s="137"/>
      <c r="G286" s="138"/>
      <c r="H286" s="139"/>
      <c r="I286" s="137"/>
      <c r="J286" s="137"/>
      <c r="K286" s="137"/>
      <c r="L286" s="137"/>
      <c r="M286" s="137"/>
      <c r="N286" s="137"/>
      <c r="O286" s="137"/>
      <c r="P286" s="137"/>
      <c r="Q286" s="140"/>
      <c r="R286" s="137"/>
      <c r="S286" s="137"/>
      <c r="T286" s="137"/>
      <c r="U286" s="137"/>
      <c r="V286" s="137"/>
      <c r="W286" s="137"/>
      <c r="X286" s="137"/>
      <c r="Y286" s="137"/>
      <c r="Z286" s="137"/>
      <c r="AA286" s="137"/>
      <c r="AB286" s="137"/>
      <c r="AC286" s="137"/>
      <c r="AD286" s="137"/>
      <c r="AE286" s="137"/>
      <c r="AF286" s="137"/>
      <c r="AG286" s="137"/>
      <c r="AH286" s="137"/>
      <c r="AI286" s="137"/>
      <c r="AJ286" s="137"/>
      <c r="AK286" s="137"/>
      <c r="AL286" s="137"/>
      <c r="AM286" s="137"/>
      <c r="AN286" s="137"/>
    </row>
    <row r="287" ht="18.0" customHeight="1">
      <c r="A287" s="137"/>
      <c r="B287" s="137"/>
      <c r="C287" s="137"/>
      <c r="D287" s="137"/>
      <c r="E287" s="137"/>
      <c r="F287" s="137"/>
      <c r="G287" s="138"/>
      <c r="H287" s="139"/>
      <c r="I287" s="137"/>
      <c r="J287" s="137"/>
      <c r="K287" s="137"/>
      <c r="L287" s="137"/>
      <c r="M287" s="137"/>
      <c r="N287" s="137"/>
      <c r="O287" s="137"/>
      <c r="P287" s="137"/>
      <c r="Q287" s="140"/>
      <c r="R287" s="137"/>
      <c r="S287" s="137"/>
      <c r="T287" s="137"/>
      <c r="U287" s="137"/>
      <c r="V287" s="137"/>
      <c r="W287" s="137"/>
      <c r="X287" s="137"/>
      <c r="Y287" s="137"/>
      <c r="Z287" s="137"/>
      <c r="AA287" s="137"/>
      <c r="AB287" s="137"/>
      <c r="AC287" s="137"/>
      <c r="AD287" s="137"/>
      <c r="AE287" s="137"/>
      <c r="AF287" s="137"/>
      <c r="AG287" s="137"/>
      <c r="AH287" s="137"/>
      <c r="AI287" s="137"/>
      <c r="AJ287" s="137"/>
      <c r="AK287" s="137"/>
      <c r="AL287" s="137"/>
      <c r="AM287" s="137"/>
      <c r="AN287" s="137"/>
    </row>
    <row r="288" ht="18.0" customHeight="1">
      <c r="A288" s="137"/>
      <c r="B288" s="137"/>
      <c r="C288" s="137"/>
      <c r="D288" s="137"/>
      <c r="E288" s="137"/>
      <c r="F288" s="137"/>
      <c r="G288" s="138"/>
      <c r="H288" s="139"/>
      <c r="I288" s="137"/>
      <c r="J288" s="137"/>
      <c r="K288" s="137"/>
      <c r="L288" s="137"/>
      <c r="M288" s="137"/>
      <c r="N288" s="137"/>
      <c r="O288" s="137"/>
      <c r="P288" s="137"/>
      <c r="Q288" s="140"/>
      <c r="R288" s="137"/>
      <c r="S288" s="137"/>
      <c r="T288" s="137"/>
      <c r="U288" s="137"/>
      <c r="V288" s="137"/>
      <c r="W288" s="137"/>
      <c r="X288" s="137"/>
      <c r="Y288" s="137"/>
      <c r="Z288" s="137"/>
      <c r="AA288" s="137"/>
      <c r="AB288" s="137"/>
      <c r="AC288" s="137"/>
      <c r="AD288" s="137"/>
      <c r="AE288" s="137"/>
      <c r="AF288" s="137"/>
      <c r="AG288" s="137"/>
      <c r="AH288" s="137"/>
      <c r="AI288" s="137"/>
      <c r="AJ288" s="137"/>
      <c r="AK288" s="137"/>
      <c r="AL288" s="137"/>
      <c r="AM288" s="137"/>
      <c r="AN288" s="137"/>
    </row>
    <row r="289" ht="18.0" customHeight="1">
      <c r="A289" s="137"/>
      <c r="B289" s="137"/>
      <c r="C289" s="137"/>
      <c r="D289" s="137"/>
      <c r="E289" s="137"/>
      <c r="F289" s="137"/>
      <c r="G289" s="138"/>
      <c r="H289" s="139"/>
      <c r="I289" s="137"/>
      <c r="J289" s="137"/>
      <c r="K289" s="137"/>
      <c r="L289" s="137"/>
      <c r="M289" s="137"/>
      <c r="N289" s="137"/>
      <c r="O289" s="137"/>
      <c r="P289" s="137"/>
      <c r="Q289" s="140"/>
      <c r="R289" s="137"/>
      <c r="S289" s="137"/>
      <c r="T289" s="137"/>
      <c r="U289" s="137"/>
      <c r="V289" s="137"/>
      <c r="W289" s="137"/>
      <c r="X289" s="137"/>
      <c r="Y289" s="137"/>
      <c r="Z289" s="137"/>
      <c r="AA289" s="137"/>
      <c r="AB289" s="137"/>
      <c r="AC289" s="137"/>
      <c r="AD289" s="137"/>
      <c r="AE289" s="137"/>
      <c r="AF289" s="137"/>
      <c r="AG289" s="137"/>
      <c r="AH289" s="137"/>
      <c r="AI289" s="137"/>
      <c r="AJ289" s="137"/>
      <c r="AK289" s="137"/>
      <c r="AL289" s="137"/>
      <c r="AM289" s="137"/>
      <c r="AN289" s="137"/>
    </row>
    <row r="290" ht="18.0" customHeight="1">
      <c r="A290" s="137"/>
      <c r="B290" s="137"/>
      <c r="C290" s="137"/>
      <c r="D290" s="137"/>
      <c r="E290" s="137"/>
      <c r="F290" s="137"/>
      <c r="G290" s="138"/>
      <c r="H290" s="139"/>
      <c r="I290" s="137"/>
      <c r="J290" s="137"/>
      <c r="K290" s="137"/>
      <c r="L290" s="137"/>
      <c r="M290" s="137"/>
      <c r="N290" s="137"/>
      <c r="O290" s="137"/>
      <c r="P290" s="137"/>
      <c r="Q290" s="140"/>
      <c r="R290" s="137"/>
      <c r="S290" s="137"/>
      <c r="T290" s="137"/>
      <c r="U290" s="137"/>
      <c r="V290" s="137"/>
      <c r="W290" s="137"/>
      <c r="X290" s="137"/>
      <c r="Y290" s="137"/>
      <c r="Z290" s="137"/>
      <c r="AA290" s="137"/>
      <c r="AB290" s="137"/>
      <c r="AC290" s="137"/>
      <c r="AD290" s="137"/>
      <c r="AE290" s="137"/>
      <c r="AF290" s="137"/>
      <c r="AG290" s="137"/>
      <c r="AH290" s="137"/>
      <c r="AI290" s="137"/>
      <c r="AJ290" s="137"/>
      <c r="AK290" s="137"/>
      <c r="AL290" s="137"/>
      <c r="AM290" s="137"/>
      <c r="AN290" s="137"/>
    </row>
    <row r="291" ht="18.0" customHeight="1">
      <c r="A291" s="137"/>
      <c r="B291" s="137"/>
      <c r="C291" s="137"/>
      <c r="D291" s="137"/>
      <c r="E291" s="137"/>
      <c r="F291" s="137"/>
      <c r="G291" s="138"/>
      <c r="H291" s="139"/>
      <c r="I291" s="137"/>
      <c r="J291" s="137"/>
      <c r="K291" s="137"/>
      <c r="L291" s="137"/>
      <c r="M291" s="137"/>
      <c r="N291" s="137"/>
      <c r="O291" s="137"/>
      <c r="P291" s="137"/>
      <c r="Q291" s="140"/>
      <c r="R291" s="137"/>
      <c r="S291" s="137"/>
      <c r="T291" s="137"/>
      <c r="U291" s="137"/>
      <c r="V291" s="137"/>
      <c r="W291" s="137"/>
      <c r="X291" s="137"/>
      <c r="Y291" s="137"/>
      <c r="Z291" s="137"/>
      <c r="AA291" s="137"/>
      <c r="AB291" s="137"/>
      <c r="AC291" s="137"/>
      <c r="AD291" s="137"/>
      <c r="AE291" s="137"/>
      <c r="AF291" s="137"/>
      <c r="AG291" s="137"/>
      <c r="AH291" s="137"/>
      <c r="AI291" s="137"/>
      <c r="AJ291" s="137"/>
      <c r="AK291" s="137"/>
      <c r="AL291" s="137"/>
      <c r="AM291" s="137"/>
      <c r="AN291" s="137"/>
    </row>
    <row r="292" ht="18.0" customHeight="1">
      <c r="A292" s="137"/>
      <c r="B292" s="137"/>
      <c r="C292" s="137"/>
      <c r="D292" s="137"/>
      <c r="E292" s="137"/>
      <c r="F292" s="137"/>
      <c r="G292" s="138"/>
      <c r="H292" s="139"/>
      <c r="I292" s="137"/>
      <c r="J292" s="137"/>
      <c r="K292" s="137"/>
      <c r="L292" s="137"/>
      <c r="M292" s="137"/>
      <c r="N292" s="137"/>
      <c r="O292" s="137"/>
      <c r="P292" s="137"/>
      <c r="Q292" s="140"/>
      <c r="R292" s="137"/>
      <c r="S292" s="137"/>
      <c r="T292" s="137"/>
      <c r="U292" s="137"/>
      <c r="V292" s="137"/>
      <c r="W292" s="137"/>
      <c r="X292" s="137"/>
      <c r="Y292" s="137"/>
      <c r="Z292" s="137"/>
      <c r="AA292" s="137"/>
      <c r="AB292" s="137"/>
      <c r="AC292" s="137"/>
      <c r="AD292" s="137"/>
      <c r="AE292" s="137"/>
      <c r="AF292" s="137"/>
      <c r="AG292" s="137"/>
      <c r="AH292" s="137"/>
      <c r="AI292" s="137"/>
      <c r="AJ292" s="137"/>
      <c r="AK292" s="137"/>
      <c r="AL292" s="137"/>
      <c r="AM292" s="137"/>
      <c r="AN292" s="137"/>
    </row>
    <row r="293" ht="18.0" customHeight="1">
      <c r="A293" s="137"/>
      <c r="B293" s="137"/>
      <c r="C293" s="137"/>
      <c r="D293" s="137"/>
      <c r="E293" s="137"/>
      <c r="F293" s="137"/>
      <c r="G293" s="138"/>
      <c r="H293" s="139"/>
      <c r="I293" s="137"/>
      <c r="J293" s="137"/>
      <c r="K293" s="137"/>
      <c r="L293" s="137"/>
      <c r="M293" s="137"/>
      <c r="N293" s="137"/>
      <c r="O293" s="137"/>
      <c r="P293" s="137"/>
      <c r="Q293" s="140"/>
      <c r="R293" s="137"/>
      <c r="S293" s="137"/>
      <c r="T293" s="137"/>
      <c r="U293" s="137"/>
      <c r="V293" s="137"/>
      <c r="W293" s="137"/>
      <c r="X293" s="137"/>
      <c r="Y293" s="137"/>
      <c r="Z293" s="137"/>
      <c r="AA293" s="137"/>
      <c r="AB293" s="137"/>
      <c r="AC293" s="137"/>
      <c r="AD293" s="137"/>
      <c r="AE293" s="137"/>
      <c r="AF293" s="137"/>
      <c r="AG293" s="137"/>
      <c r="AH293" s="137"/>
      <c r="AI293" s="137"/>
      <c r="AJ293" s="137"/>
      <c r="AK293" s="137"/>
      <c r="AL293" s="137"/>
      <c r="AM293" s="137"/>
      <c r="AN293" s="137"/>
    </row>
    <row r="294" ht="18.0" customHeight="1">
      <c r="A294" s="137"/>
      <c r="B294" s="137"/>
      <c r="C294" s="137"/>
      <c r="D294" s="137"/>
      <c r="E294" s="137"/>
      <c r="F294" s="137"/>
      <c r="G294" s="138"/>
      <c r="H294" s="139"/>
      <c r="I294" s="137"/>
      <c r="J294" s="137"/>
      <c r="K294" s="137"/>
      <c r="L294" s="137"/>
      <c r="M294" s="137"/>
      <c r="N294" s="137"/>
      <c r="O294" s="137"/>
      <c r="P294" s="137"/>
      <c r="Q294" s="140"/>
      <c r="R294" s="137"/>
      <c r="S294" s="137"/>
      <c r="T294" s="137"/>
      <c r="U294" s="137"/>
      <c r="V294" s="137"/>
      <c r="W294" s="137"/>
      <c r="X294" s="137"/>
      <c r="Y294" s="137"/>
      <c r="Z294" s="137"/>
      <c r="AA294" s="137"/>
      <c r="AB294" s="137"/>
      <c r="AC294" s="137"/>
      <c r="AD294" s="137"/>
      <c r="AE294" s="137"/>
      <c r="AF294" s="137"/>
      <c r="AG294" s="137"/>
      <c r="AH294" s="137"/>
      <c r="AI294" s="137"/>
      <c r="AJ294" s="137"/>
      <c r="AK294" s="137"/>
      <c r="AL294" s="137"/>
      <c r="AM294" s="137"/>
      <c r="AN294" s="137"/>
    </row>
    <row r="295" ht="18.0" customHeight="1">
      <c r="A295" s="137"/>
      <c r="B295" s="137"/>
      <c r="C295" s="137"/>
      <c r="D295" s="137"/>
      <c r="E295" s="137"/>
      <c r="F295" s="137"/>
      <c r="G295" s="138"/>
      <c r="H295" s="139"/>
      <c r="I295" s="137"/>
      <c r="J295" s="137"/>
      <c r="K295" s="137"/>
      <c r="L295" s="137"/>
      <c r="M295" s="137"/>
      <c r="N295" s="137"/>
      <c r="O295" s="137"/>
      <c r="P295" s="137"/>
      <c r="Q295" s="140"/>
      <c r="R295" s="137"/>
      <c r="S295" s="137"/>
      <c r="T295" s="137"/>
      <c r="U295" s="137"/>
      <c r="V295" s="137"/>
      <c r="W295" s="137"/>
      <c r="X295" s="137"/>
      <c r="Y295" s="137"/>
      <c r="Z295" s="137"/>
      <c r="AA295" s="137"/>
      <c r="AB295" s="137"/>
      <c r="AC295" s="137"/>
      <c r="AD295" s="137"/>
      <c r="AE295" s="137"/>
      <c r="AF295" s="137"/>
      <c r="AG295" s="137"/>
      <c r="AH295" s="137"/>
      <c r="AI295" s="137"/>
      <c r="AJ295" s="137"/>
      <c r="AK295" s="137"/>
      <c r="AL295" s="137"/>
      <c r="AM295" s="137"/>
      <c r="AN295" s="137"/>
    </row>
    <row r="296" ht="18.0" customHeight="1">
      <c r="A296" s="137"/>
      <c r="B296" s="137"/>
      <c r="C296" s="137"/>
      <c r="D296" s="137"/>
      <c r="E296" s="137"/>
      <c r="F296" s="137"/>
      <c r="G296" s="138"/>
      <c r="H296" s="139"/>
      <c r="I296" s="137"/>
      <c r="J296" s="137"/>
      <c r="K296" s="137"/>
      <c r="L296" s="137"/>
      <c r="M296" s="137"/>
      <c r="N296" s="137"/>
      <c r="O296" s="137"/>
      <c r="P296" s="137"/>
      <c r="Q296" s="140"/>
      <c r="R296" s="137"/>
      <c r="S296" s="137"/>
      <c r="T296" s="137"/>
      <c r="U296" s="137"/>
      <c r="V296" s="137"/>
      <c r="W296" s="137"/>
      <c r="X296" s="137"/>
      <c r="Y296" s="137"/>
      <c r="Z296" s="137"/>
      <c r="AA296" s="137"/>
      <c r="AB296" s="137"/>
      <c r="AC296" s="137"/>
      <c r="AD296" s="137"/>
      <c r="AE296" s="137"/>
      <c r="AF296" s="137"/>
      <c r="AG296" s="137"/>
      <c r="AH296" s="137"/>
      <c r="AI296" s="137"/>
      <c r="AJ296" s="137"/>
      <c r="AK296" s="137"/>
      <c r="AL296" s="137"/>
      <c r="AM296" s="137"/>
      <c r="AN296" s="137"/>
    </row>
    <row r="297" ht="18.0" customHeight="1">
      <c r="A297" s="137"/>
      <c r="B297" s="137"/>
      <c r="C297" s="137"/>
      <c r="D297" s="137"/>
      <c r="E297" s="137"/>
      <c r="F297" s="137"/>
      <c r="G297" s="138"/>
      <c r="H297" s="139"/>
      <c r="I297" s="137"/>
      <c r="J297" s="137"/>
      <c r="K297" s="137"/>
      <c r="L297" s="137"/>
      <c r="M297" s="137"/>
      <c r="N297" s="137"/>
      <c r="O297" s="137"/>
      <c r="P297" s="137"/>
      <c r="Q297" s="140"/>
      <c r="R297" s="137"/>
      <c r="S297" s="137"/>
      <c r="T297" s="137"/>
      <c r="U297" s="137"/>
      <c r="V297" s="137"/>
      <c r="W297" s="137"/>
      <c r="X297" s="137"/>
      <c r="Y297" s="137"/>
      <c r="Z297" s="137"/>
      <c r="AA297" s="137"/>
      <c r="AB297" s="137"/>
      <c r="AC297" s="137"/>
      <c r="AD297" s="137"/>
      <c r="AE297" s="137"/>
      <c r="AF297" s="137"/>
      <c r="AG297" s="137"/>
      <c r="AH297" s="137"/>
      <c r="AI297" s="137"/>
      <c r="AJ297" s="137"/>
      <c r="AK297" s="137"/>
      <c r="AL297" s="137"/>
      <c r="AM297" s="137"/>
      <c r="AN297" s="137"/>
    </row>
    <row r="298" ht="18.0" customHeight="1">
      <c r="A298" s="137"/>
      <c r="B298" s="137"/>
      <c r="C298" s="137"/>
      <c r="D298" s="137"/>
      <c r="E298" s="137"/>
      <c r="F298" s="137"/>
      <c r="G298" s="138"/>
      <c r="H298" s="139"/>
      <c r="I298" s="137"/>
      <c r="J298" s="137"/>
      <c r="K298" s="137"/>
      <c r="L298" s="137"/>
      <c r="M298" s="137"/>
      <c r="N298" s="137"/>
      <c r="O298" s="137"/>
      <c r="P298" s="137"/>
      <c r="Q298" s="140"/>
      <c r="R298" s="137"/>
      <c r="S298" s="137"/>
      <c r="T298" s="137"/>
      <c r="U298" s="137"/>
      <c r="V298" s="137"/>
      <c r="W298" s="137"/>
      <c r="X298" s="137"/>
      <c r="Y298" s="137"/>
      <c r="Z298" s="137"/>
      <c r="AA298" s="137"/>
      <c r="AB298" s="137"/>
      <c r="AC298" s="137"/>
      <c r="AD298" s="137"/>
      <c r="AE298" s="137"/>
      <c r="AF298" s="137"/>
      <c r="AG298" s="137"/>
      <c r="AH298" s="137"/>
      <c r="AI298" s="137"/>
      <c r="AJ298" s="137"/>
      <c r="AK298" s="137"/>
      <c r="AL298" s="137"/>
      <c r="AM298" s="137"/>
      <c r="AN298" s="137"/>
    </row>
    <row r="299" ht="18.0" customHeight="1">
      <c r="A299" s="137"/>
      <c r="B299" s="137"/>
      <c r="C299" s="137"/>
      <c r="D299" s="137"/>
      <c r="E299" s="137"/>
      <c r="F299" s="137"/>
      <c r="G299" s="138"/>
      <c r="H299" s="139"/>
      <c r="I299" s="137"/>
      <c r="J299" s="137"/>
      <c r="K299" s="137"/>
      <c r="L299" s="137"/>
      <c r="M299" s="137"/>
      <c r="N299" s="137"/>
      <c r="O299" s="137"/>
      <c r="P299" s="137"/>
      <c r="Q299" s="140"/>
      <c r="R299" s="137"/>
      <c r="S299" s="137"/>
      <c r="T299" s="137"/>
      <c r="U299" s="137"/>
      <c r="V299" s="137"/>
      <c r="W299" s="137"/>
      <c r="X299" s="137"/>
      <c r="Y299" s="137"/>
      <c r="Z299" s="137"/>
      <c r="AA299" s="137"/>
      <c r="AB299" s="137"/>
      <c r="AC299" s="137"/>
      <c r="AD299" s="137"/>
      <c r="AE299" s="137"/>
      <c r="AF299" s="137"/>
      <c r="AG299" s="137"/>
      <c r="AH299" s="137"/>
      <c r="AI299" s="137"/>
      <c r="AJ299" s="137"/>
      <c r="AK299" s="137"/>
      <c r="AL299" s="137"/>
      <c r="AM299" s="137"/>
      <c r="AN299" s="137"/>
    </row>
    <row r="300" ht="18.0" customHeight="1">
      <c r="A300" s="137"/>
      <c r="B300" s="137"/>
      <c r="C300" s="137"/>
      <c r="D300" s="137"/>
      <c r="E300" s="137"/>
      <c r="F300" s="137"/>
      <c r="G300" s="138"/>
      <c r="H300" s="139"/>
      <c r="I300" s="137"/>
      <c r="J300" s="137"/>
      <c r="K300" s="137"/>
      <c r="L300" s="137"/>
      <c r="M300" s="137"/>
      <c r="N300" s="137"/>
      <c r="O300" s="137"/>
      <c r="P300" s="137"/>
      <c r="Q300" s="140"/>
      <c r="R300" s="137"/>
      <c r="S300" s="137"/>
      <c r="T300" s="137"/>
      <c r="U300" s="137"/>
      <c r="V300" s="137"/>
      <c r="W300" s="137"/>
      <c r="X300" s="137"/>
      <c r="Y300" s="137"/>
      <c r="Z300" s="137"/>
      <c r="AA300" s="137"/>
      <c r="AB300" s="137"/>
      <c r="AC300" s="137"/>
      <c r="AD300" s="137"/>
      <c r="AE300" s="137"/>
      <c r="AF300" s="137"/>
      <c r="AG300" s="137"/>
      <c r="AH300" s="137"/>
      <c r="AI300" s="137"/>
      <c r="AJ300" s="137"/>
      <c r="AK300" s="137"/>
      <c r="AL300" s="137"/>
      <c r="AM300" s="137"/>
      <c r="AN300" s="137"/>
    </row>
    <row r="301" ht="18.0" customHeight="1">
      <c r="A301" s="137"/>
      <c r="B301" s="137"/>
      <c r="C301" s="137"/>
      <c r="D301" s="137"/>
      <c r="E301" s="137"/>
      <c r="F301" s="137"/>
      <c r="G301" s="138"/>
      <c r="H301" s="139"/>
      <c r="I301" s="137"/>
      <c r="J301" s="137"/>
      <c r="K301" s="137"/>
      <c r="L301" s="137"/>
      <c r="M301" s="137"/>
      <c r="N301" s="137"/>
      <c r="O301" s="137"/>
      <c r="P301" s="137"/>
      <c r="Q301" s="140"/>
      <c r="R301" s="137"/>
      <c r="S301" s="137"/>
      <c r="T301" s="137"/>
      <c r="U301" s="137"/>
      <c r="V301" s="137"/>
      <c r="W301" s="137"/>
      <c r="X301" s="137"/>
      <c r="Y301" s="137"/>
      <c r="Z301" s="137"/>
      <c r="AA301" s="137"/>
      <c r="AB301" s="137"/>
      <c r="AC301" s="137"/>
      <c r="AD301" s="137"/>
      <c r="AE301" s="137"/>
      <c r="AF301" s="137"/>
      <c r="AG301" s="137"/>
      <c r="AH301" s="137"/>
      <c r="AI301" s="137"/>
      <c r="AJ301" s="137"/>
      <c r="AK301" s="137"/>
      <c r="AL301" s="137"/>
      <c r="AM301" s="137"/>
      <c r="AN301" s="137"/>
    </row>
    <row r="302" ht="18.0" customHeight="1">
      <c r="A302" s="137"/>
      <c r="B302" s="137"/>
      <c r="C302" s="137"/>
      <c r="D302" s="137"/>
      <c r="E302" s="137"/>
      <c r="F302" s="137"/>
      <c r="G302" s="138"/>
      <c r="H302" s="139"/>
      <c r="I302" s="137"/>
      <c r="J302" s="137"/>
      <c r="K302" s="137"/>
      <c r="L302" s="137"/>
      <c r="M302" s="137"/>
      <c r="N302" s="137"/>
      <c r="O302" s="137"/>
      <c r="P302" s="137"/>
      <c r="Q302" s="140"/>
      <c r="R302" s="137"/>
      <c r="S302" s="137"/>
      <c r="T302" s="137"/>
      <c r="U302" s="137"/>
      <c r="V302" s="137"/>
      <c r="W302" s="137"/>
      <c r="X302" s="137"/>
      <c r="Y302" s="137"/>
      <c r="Z302" s="137"/>
      <c r="AA302" s="137"/>
      <c r="AB302" s="137"/>
      <c r="AC302" s="137"/>
      <c r="AD302" s="137"/>
      <c r="AE302" s="137"/>
      <c r="AF302" s="137"/>
      <c r="AG302" s="137"/>
      <c r="AH302" s="137"/>
      <c r="AI302" s="137"/>
      <c r="AJ302" s="137"/>
      <c r="AK302" s="137"/>
      <c r="AL302" s="137"/>
      <c r="AM302" s="137"/>
      <c r="AN302" s="137"/>
    </row>
    <row r="303" ht="18.0" customHeight="1">
      <c r="A303" s="137"/>
      <c r="B303" s="137"/>
      <c r="C303" s="137"/>
      <c r="D303" s="137"/>
      <c r="E303" s="137"/>
      <c r="F303" s="137"/>
      <c r="G303" s="138"/>
      <c r="H303" s="139"/>
      <c r="I303" s="137"/>
      <c r="J303" s="137"/>
      <c r="K303" s="137"/>
      <c r="L303" s="137"/>
      <c r="M303" s="137"/>
      <c r="N303" s="137"/>
      <c r="O303" s="137"/>
      <c r="P303" s="137"/>
      <c r="Q303" s="140"/>
      <c r="R303" s="137"/>
      <c r="S303" s="137"/>
      <c r="T303" s="137"/>
      <c r="U303" s="137"/>
      <c r="V303" s="137"/>
      <c r="W303" s="137"/>
      <c r="X303" s="137"/>
      <c r="Y303" s="137"/>
      <c r="Z303" s="137"/>
      <c r="AA303" s="137"/>
      <c r="AB303" s="137"/>
      <c r="AC303" s="137"/>
      <c r="AD303" s="137"/>
      <c r="AE303" s="137"/>
      <c r="AF303" s="137"/>
      <c r="AG303" s="137"/>
      <c r="AH303" s="137"/>
      <c r="AI303" s="137"/>
      <c r="AJ303" s="137"/>
      <c r="AK303" s="137"/>
      <c r="AL303" s="137"/>
      <c r="AM303" s="137"/>
      <c r="AN303" s="137"/>
    </row>
    <row r="304" ht="18.0" customHeight="1">
      <c r="A304" s="137"/>
      <c r="B304" s="137"/>
      <c r="C304" s="137"/>
      <c r="D304" s="137"/>
      <c r="E304" s="137"/>
      <c r="F304" s="137"/>
      <c r="G304" s="138"/>
      <c r="H304" s="139"/>
      <c r="I304" s="137"/>
      <c r="J304" s="137"/>
      <c r="K304" s="137"/>
      <c r="L304" s="137"/>
      <c r="M304" s="137"/>
      <c r="N304" s="137"/>
      <c r="O304" s="137"/>
      <c r="P304" s="137"/>
      <c r="Q304" s="140"/>
      <c r="R304" s="137"/>
      <c r="S304" s="137"/>
      <c r="T304" s="137"/>
      <c r="U304" s="137"/>
      <c r="V304" s="137"/>
      <c r="W304" s="137"/>
      <c r="X304" s="137"/>
      <c r="Y304" s="137"/>
      <c r="Z304" s="137"/>
      <c r="AA304" s="137"/>
      <c r="AB304" s="137"/>
      <c r="AC304" s="137"/>
      <c r="AD304" s="137"/>
      <c r="AE304" s="137"/>
      <c r="AF304" s="137"/>
      <c r="AG304" s="137"/>
      <c r="AH304" s="137"/>
      <c r="AI304" s="137"/>
      <c r="AJ304" s="137"/>
      <c r="AK304" s="137"/>
      <c r="AL304" s="137"/>
      <c r="AM304" s="137"/>
      <c r="AN304" s="137"/>
    </row>
    <row r="305" ht="18.0" customHeight="1">
      <c r="A305" s="137"/>
      <c r="B305" s="137"/>
      <c r="C305" s="137"/>
      <c r="D305" s="137"/>
      <c r="E305" s="137"/>
      <c r="F305" s="137"/>
      <c r="G305" s="138"/>
      <c r="H305" s="139"/>
      <c r="I305" s="137"/>
      <c r="J305" s="137"/>
      <c r="K305" s="137"/>
      <c r="L305" s="137"/>
      <c r="M305" s="137"/>
      <c r="N305" s="137"/>
      <c r="O305" s="137"/>
      <c r="P305" s="137"/>
      <c r="Q305" s="140"/>
      <c r="R305" s="137"/>
      <c r="S305" s="137"/>
      <c r="T305" s="137"/>
      <c r="U305" s="137"/>
      <c r="V305" s="137"/>
      <c r="W305" s="137"/>
      <c r="X305" s="137"/>
      <c r="Y305" s="137"/>
      <c r="Z305" s="137"/>
      <c r="AA305" s="137"/>
      <c r="AB305" s="137"/>
      <c r="AC305" s="137"/>
      <c r="AD305" s="137"/>
      <c r="AE305" s="137"/>
      <c r="AF305" s="137"/>
      <c r="AG305" s="137"/>
      <c r="AH305" s="137"/>
      <c r="AI305" s="137"/>
      <c r="AJ305" s="137"/>
      <c r="AK305" s="137"/>
      <c r="AL305" s="137"/>
      <c r="AM305" s="137"/>
      <c r="AN305" s="137"/>
    </row>
    <row r="306" ht="18.0" customHeight="1">
      <c r="A306" s="137"/>
      <c r="B306" s="137"/>
      <c r="C306" s="137"/>
      <c r="D306" s="137"/>
      <c r="E306" s="137"/>
      <c r="F306" s="137"/>
      <c r="G306" s="138"/>
      <c r="H306" s="139"/>
      <c r="I306" s="137"/>
      <c r="J306" s="137"/>
      <c r="K306" s="137"/>
      <c r="L306" s="137"/>
      <c r="M306" s="137"/>
      <c r="N306" s="137"/>
      <c r="O306" s="137"/>
      <c r="P306" s="137"/>
      <c r="Q306" s="140"/>
      <c r="R306" s="137"/>
      <c r="S306" s="137"/>
      <c r="T306" s="137"/>
      <c r="U306" s="137"/>
      <c r="V306" s="137"/>
      <c r="W306" s="137"/>
      <c r="X306" s="137"/>
      <c r="Y306" s="137"/>
      <c r="Z306" s="137"/>
      <c r="AA306" s="137"/>
      <c r="AB306" s="137"/>
      <c r="AC306" s="137"/>
      <c r="AD306" s="137"/>
      <c r="AE306" s="137"/>
      <c r="AF306" s="137"/>
      <c r="AG306" s="137"/>
      <c r="AH306" s="137"/>
      <c r="AI306" s="137"/>
      <c r="AJ306" s="137"/>
      <c r="AK306" s="137"/>
      <c r="AL306" s="137"/>
      <c r="AM306" s="137"/>
      <c r="AN306" s="137"/>
    </row>
    <row r="307" ht="18.0" customHeight="1">
      <c r="A307" s="137"/>
      <c r="B307" s="137"/>
      <c r="C307" s="137"/>
      <c r="D307" s="137"/>
      <c r="E307" s="137"/>
      <c r="F307" s="137"/>
      <c r="G307" s="138"/>
      <c r="H307" s="139"/>
      <c r="I307" s="137"/>
      <c r="J307" s="137"/>
      <c r="K307" s="137"/>
      <c r="L307" s="137"/>
      <c r="M307" s="137"/>
      <c r="N307" s="137"/>
      <c r="O307" s="137"/>
      <c r="P307" s="137"/>
      <c r="Q307" s="140"/>
      <c r="R307" s="137"/>
      <c r="S307" s="137"/>
      <c r="T307" s="137"/>
      <c r="U307" s="137"/>
      <c r="V307" s="137"/>
      <c r="W307" s="137"/>
      <c r="X307" s="137"/>
      <c r="Y307" s="137"/>
      <c r="Z307" s="137"/>
      <c r="AA307" s="137"/>
      <c r="AB307" s="137"/>
      <c r="AC307" s="137"/>
      <c r="AD307" s="137"/>
      <c r="AE307" s="137"/>
      <c r="AF307" s="137"/>
      <c r="AG307" s="137"/>
      <c r="AH307" s="137"/>
      <c r="AI307" s="137"/>
      <c r="AJ307" s="137"/>
      <c r="AK307" s="137"/>
      <c r="AL307" s="137"/>
      <c r="AM307" s="137"/>
      <c r="AN307" s="137"/>
    </row>
    <row r="308" ht="18.0" customHeight="1">
      <c r="A308" s="137"/>
      <c r="B308" s="137"/>
      <c r="C308" s="137"/>
      <c r="D308" s="137"/>
      <c r="E308" s="137"/>
      <c r="F308" s="137"/>
      <c r="G308" s="138"/>
      <c r="H308" s="139"/>
      <c r="I308" s="137"/>
      <c r="J308" s="137"/>
      <c r="K308" s="137"/>
      <c r="L308" s="137"/>
      <c r="M308" s="137"/>
      <c r="N308" s="137"/>
      <c r="O308" s="137"/>
      <c r="P308" s="137"/>
      <c r="Q308" s="140"/>
      <c r="R308" s="137"/>
      <c r="S308" s="137"/>
      <c r="T308" s="137"/>
      <c r="U308" s="137"/>
      <c r="V308" s="137"/>
      <c r="W308" s="137"/>
      <c r="X308" s="137"/>
      <c r="Y308" s="137"/>
      <c r="Z308" s="137"/>
      <c r="AA308" s="137"/>
      <c r="AB308" s="137"/>
      <c r="AC308" s="137"/>
      <c r="AD308" s="137"/>
      <c r="AE308" s="137"/>
      <c r="AF308" s="137"/>
      <c r="AG308" s="137"/>
      <c r="AH308" s="137"/>
      <c r="AI308" s="137"/>
      <c r="AJ308" s="137"/>
      <c r="AK308" s="137"/>
      <c r="AL308" s="137"/>
      <c r="AM308" s="137"/>
      <c r="AN308" s="137"/>
    </row>
    <row r="309" ht="18.0" customHeight="1">
      <c r="A309" s="137"/>
      <c r="B309" s="137"/>
      <c r="C309" s="137"/>
      <c r="D309" s="137"/>
      <c r="E309" s="137"/>
      <c r="F309" s="137"/>
      <c r="G309" s="138"/>
      <c r="H309" s="139"/>
      <c r="I309" s="137"/>
      <c r="J309" s="137"/>
      <c r="K309" s="137"/>
      <c r="L309" s="137"/>
      <c r="M309" s="137"/>
      <c r="N309" s="137"/>
      <c r="O309" s="137"/>
      <c r="P309" s="137"/>
      <c r="Q309" s="140"/>
      <c r="R309" s="137"/>
      <c r="S309" s="137"/>
      <c r="T309" s="137"/>
      <c r="U309" s="137"/>
      <c r="V309" s="137"/>
      <c r="W309" s="137"/>
      <c r="X309" s="137"/>
      <c r="Y309" s="137"/>
      <c r="Z309" s="137"/>
      <c r="AA309" s="137"/>
      <c r="AB309" s="137"/>
      <c r="AC309" s="137"/>
      <c r="AD309" s="137"/>
      <c r="AE309" s="137"/>
      <c r="AF309" s="137"/>
      <c r="AG309" s="137"/>
      <c r="AH309" s="137"/>
      <c r="AI309" s="137"/>
      <c r="AJ309" s="137"/>
      <c r="AK309" s="137"/>
      <c r="AL309" s="137"/>
      <c r="AM309" s="137"/>
      <c r="AN309" s="137"/>
    </row>
    <row r="310" ht="18.0" customHeight="1">
      <c r="A310" s="137"/>
      <c r="B310" s="137"/>
      <c r="C310" s="137"/>
      <c r="D310" s="137"/>
      <c r="E310" s="137"/>
      <c r="F310" s="137"/>
      <c r="G310" s="138"/>
      <c r="H310" s="139"/>
      <c r="I310" s="137"/>
      <c r="J310" s="137"/>
      <c r="K310" s="137"/>
      <c r="L310" s="137"/>
      <c r="M310" s="137"/>
      <c r="N310" s="137"/>
      <c r="O310" s="137"/>
      <c r="P310" s="137"/>
      <c r="Q310" s="140"/>
      <c r="R310" s="137"/>
      <c r="S310" s="137"/>
      <c r="T310" s="137"/>
      <c r="U310" s="137"/>
      <c r="V310" s="137"/>
      <c r="W310" s="137"/>
      <c r="X310" s="137"/>
      <c r="Y310" s="137"/>
      <c r="Z310" s="137"/>
      <c r="AA310" s="137"/>
      <c r="AB310" s="137"/>
      <c r="AC310" s="137"/>
      <c r="AD310" s="137"/>
      <c r="AE310" s="137"/>
      <c r="AF310" s="137"/>
      <c r="AG310" s="137"/>
      <c r="AH310" s="137"/>
      <c r="AI310" s="137"/>
      <c r="AJ310" s="137"/>
      <c r="AK310" s="137"/>
      <c r="AL310" s="137"/>
      <c r="AM310" s="137"/>
      <c r="AN310" s="137"/>
    </row>
    <row r="311" ht="18.0" customHeight="1">
      <c r="A311" s="137"/>
      <c r="B311" s="137"/>
      <c r="C311" s="137"/>
      <c r="D311" s="137"/>
      <c r="E311" s="137"/>
      <c r="F311" s="137"/>
      <c r="G311" s="138"/>
      <c r="H311" s="139"/>
      <c r="I311" s="137"/>
      <c r="J311" s="137"/>
      <c r="K311" s="137"/>
      <c r="L311" s="137"/>
      <c r="M311" s="137"/>
      <c r="N311" s="137"/>
      <c r="O311" s="137"/>
      <c r="P311" s="137"/>
      <c r="Q311" s="140"/>
      <c r="R311" s="137"/>
      <c r="S311" s="137"/>
      <c r="T311" s="137"/>
      <c r="U311" s="137"/>
      <c r="V311" s="137"/>
      <c r="W311" s="137"/>
      <c r="X311" s="137"/>
      <c r="Y311" s="137"/>
      <c r="Z311" s="137"/>
      <c r="AA311" s="137"/>
      <c r="AB311" s="137"/>
      <c r="AC311" s="137"/>
      <c r="AD311" s="137"/>
      <c r="AE311" s="137"/>
      <c r="AF311" s="137"/>
      <c r="AG311" s="137"/>
      <c r="AH311" s="137"/>
      <c r="AI311" s="137"/>
      <c r="AJ311" s="137"/>
      <c r="AK311" s="137"/>
      <c r="AL311" s="137"/>
      <c r="AM311" s="137"/>
      <c r="AN311" s="137"/>
    </row>
    <row r="312" ht="18.0" customHeight="1">
      <c r="A312" s="137"/>
      <c r="B312" s="137"/>
      <c r="C312" s="137"/>
      <c r="D312" s="137"/>
      <c r="E312" s="137"/>
      <c r="F312" s="137"/>
      <c r="G312" s="138"/>
      <c r="H312" s="139"/>
      <c r="I312" s="137"/>
      <c r="J312" s="137"/>
      <c r="K312" s="137"/>
      <c r="L312" s="137"/>
      <c r="M312" s="137"/>
      <c r="N312" s="137"/>
      <c r="O312" s="137"/>
      <c r="P312" s="137"/>
      <c r="Q312" s="140"/>
      <c r="R312" s="137"/>
      <c r="S312" s="137"/>
      <c r="T312" s="137"/>
      <c r="U312" s="137"/>
      <c r="V312" s="137"/>
      <c r="W312" s="137"/>
      <c r="X312" s="137"/>
      <c r="Y312" s="137"/>
      <c r="Z312" s="137"/>
      <c r="AA312" s="137"/>
      <c r="AB312" s="137"/>
      <c r="AC312" s="137"/>
      <c r="AD312" s="137"/>
      <c r="AE312" s="137"/>
      <c r="AF312" s="137"/>
      <c r="AG312" s="137"/>
      <c r="AH312" s="137"/>
      <c r="AI312" s="137"/>
      <c r="AJ312" s="137"/>
      <c r="AK312" s="137"/>
      <c r="AL312" s="137"/>
      <c r="AM312" s="137"/>
      <c r="AN312" s="137"/>
    </row>
    <row r="313" ht="18.0" customHeight="1">
      <c r="A313" s="137"/>
      <c r="B313" s="137"/>
      <c r="C313" s="137"/>
      <c r="D313" s="137"/>
      <c r="E313" s="137"/>
      <c r="F313" s="137"/>
      <c r="G313" s="138"/>
      <c r="H313" s="139"/>
      <c r="I313" s="137"/>
      <c r="J313" s="137"/>
      <c r="K313" s="137"/>
      <c r="L313" s="137"/>
      <c r="M313" s="137"/>
      <c r="N313" s="137"/>
      <c r="O313" s="137"/>
      <c r="P313" s="137"/>
      <c r="Q313" s="140"/>
      <c r="R313" s="137"/>
      <c r="S313" s="137"/>
      <c r="T313" s="137"/>
      <c r="U313" s="137"/>
      <c r="V313" s="137"/>
      <c r="W313" s="137"/>
      <c r="X313" s="137"/>
      <c r="Y313" s="137"/>
      <c r="Z313" s="137"/>
      <c r="AA313" s="137"/>
      <c r="AB313" s="137"/>
      <c r="AC313" s="137"/>
      <c r="AD313" s="137"/>
      <c r="AE313" s="137"/>
      <c r="AF313" s="137"/>
      <c r="AG313" s="137"/>
      <c r="AH313" s="137"/>
      <c r="AI313" s="137"/>
      <c r="AJ313" s="137"/>
      <c r="AK313" s="137"/>
      <c r="AL313" s="137"/>
      <c r="AM313" s="137"/>
      <c r="AN313" s="137"/>
    </row>
    <row r="314" ht="18.0" customHeight="1">
      <c r="A314" s="137"/>
      <c r="B314" s="137"/>
      <c r="C314" s="137"/>
      <c r="D314" s="137"/>
      <c r="E314" s="137"/>
      <c r="F314" s="137"/>
      <c r="G314" s="138"/>
      <c r="H314" s="139"/>
      <c r="I314" s="137"/>
      <c r="J314" s="137"/>
      <c r="K314" s="137"/>
      <c r="L314" s="137"/>
      <c r="M314" s="137"/>
      <c r="N314" s="137"/>
      <c r="O314" s="137"/>
      <c r="P314" s="137"/>
      <c r="Q314" s="140"/>
      <c r="R314" s="137"/>
      <c r="S314" s="137"/>
      <c r="T314" s="137"/>
      <c r="U314" s="137"/>
      <c r="V314" s="137"/>
      <c r="W314" s="137"/>
      <c r="X314" s="137"/>
      <c r="Y314" s="137"/>
      <c r="Z314" s="137"/>
      <c r="AA314" s="137"/>
      <c r="AB314" s="137"/>
      <c r="AC314" s="137"/>
      <c r="AD314" s="137"/>
      <c r="AE314" s="137"/>
      <c r="AF314" s="137"/>
      <c r="AG314" s="137"/>
      <c r="AH314" s="137"/>
      <c r="AI314" s="137"/>
      <c r="AJ314" s="137"/>
      <c r="AK314" s="137"/>
      <c r="AL314" s="137"/>
      <c r="AM314" s="137"/>
      <c r="AN314" s="137"/>
    </row>
    <row r="315" ht="18.0" customHeight="1">
      <c r="A315" s="137"/>
      <c r="B315" s="137"/>
      <c r="C315" s="137"/>
      <c r="D315" s="137"/>
      <c r="E315" s="137"/>
      <c r="F315" s="137"/>
      <c r="G315" s="138"/>
      <c r="H315" s="139"/>
      <c r="I315" s="137"/>
      <c r="J315" s="137"/>
      <c r="K315" s="137"/>
      <c r="L315" s="137"/>
      <c r="M315" s="137"/>
      <c r="N315" s="137"/>
      <c r="O315" s="137"/>
      <c r="P315" s="137"/>
      <c r="Q315" s="140"/>
      <c r="R315" s="137"/>
      <c r="S315" s="137"/>
      <c r="T315" s="137"/>
      <c r="U315" s="137"/>
      <c r="V315" s="137"/>
      <c r="W315" s="137"/>
      <c r="X315" s="137"/>
      <c r="Y315" s="137"/>
      <c r="Z315" s="137"/>
      <c r="AA315" s="137"/>
      <c r="AB315" s="137"/>
      <c r="AC315" s="137"/>
      <c r="AD315" s="137"/>
      <c r="AE315" s="137"/>
      <c r="AF315" s="137"/>
      <c r="AG315" s="137"/>
      <c r="AH315" s="137"/>
      <c r="AI315" s="137"/>
      <c r="AJ315" s="137"/>
      <c r="AK315" s="137"/>
      <c r="AL315" s="137"/>
      <c r="AM315" s="137"/>
      <c r="AN315" s="137"/>
    </row>
    <row r="316" ht="18.0" customHeight="1">
      <c r="A316" s="137"/>
      <c r="B316" s="137"/>
      <c r="C316" s="137"/>
      <c r="D316" s="137"/>
      <c r="E316" s="137"/>
      <c r="F316" s="137"/>
      <c r="G316" s="138"/>
      <c r="H316" s="139"/>
      <c r="I316" s="137"/>
      <c r="J316" s="137"/>
      <c r="K316" s="137"/>
      <c r="L316" s="137"/>
      <c r="M316" s="137"/>
      <c r="N316" s="137"/>
      <c r="O316" s="137"/>
      <c r="P316" s="137"/>
      <c r="Q316" s="140"/>
      <c r="R316" s="137"/>
      <c r="S316" s="137"/>
      <c r="T316" s="137"/>
      <c r="U316" s="137"/>
      <c r="V316" s="137"/>
      <c r="W316" s="137"/>
      <c r="X316" s="137"/>
      <c r="Y316" s="137"/>
      <c r="Z316" s="137"/>
      <c r="AA316" s="137"/>
      <c r="AB316" s="137"/>
      <c r="AC316" s="137"/>
      <c r="AD316" s="137"/>
      <c r="AE316" s="137"/>
      <c r="AF316" s="137"/>
      <c r="AG316" s="137"/>
      <c r="AH316" s="137"/>
      <c r="AI316" s="137"/>
      <c r="AJ316" s="137"/>
      <c r="AK316" s="137"/>
      <c r="AL316" s="137"/>
      <c r="AM316" s="137"/>
      <c r="AN316" s="137"/>
    </row>
    <row r="317" ht="18.0" customHeight="1">
      <c r="A317" s="137"/>
      <c r="B317" s="137"/>
      <c r="C317" s="137"/>
      <c r="D317" s="137"/>
      <c r="E317" s="137"/>
      <c r="F317" s="137"/>
      <c r="G317" s="138"/>
      <c r="H317" s="139"/>
      <c r="I317" s="137"/>
      <c r="J317" s="137"/>
      <c r="K317" s="137"/>
      <c r="L317" s="137"/>
      <c r="M317" s="137"/>
      <c r="N317" s="137"/>
      <c r="O317" s="137"/>
      <c r="P317" s="137"/>
      <c r="Q317" s="140"/>
      <c r="R317" s="137"/>
      <c r="S317" s="137"/>
      <c r="T317" s="137"/>
      <c r="U317" s="137"/>
      <c r="V317" s="137"/>
      <c r="W317" s="137"/>
      <c r="X317" s="137"/>
      <c r="Y317" s="137"/>
      <c r="Z317" s="137"/>
      <c r="AA317" s="137"/>
      <c r="AB317" s="137"/>
      <c r="AC317" s="137"/>
      <c r="AD317" s="137"/>
      <c r="AE317" s="137"/>
      <c r="AF317" s="137"/>
      <c r="AG317" s="137"/>
      <c r="AH317" s="137"/>
      <c r="AI317" s="137"/>
      <c r="AJ317" s="137"/>
      <c r="AK317" s="137"/>
      <c r="AL317" s="137"/>
      <c r="AM317" s="137"/>
      <c r="AN317" s="137"/>
    </row>
    <row r="318" ht="18.0" customHeight="1">
      <c r="A318" s="137"/>
      <c r="B318" s="137"/>
      <c r="C318" s="137"/>
      <c r="D318" s="137"/>
      <c r="E318" s="137"/>
      <c r="F318" s="137"/>
      <c r="G318" s="138"/>
      <c r="H318" s="139"/>
      <c r="I318" s="137"/>
      <c r="J318" s="137"/>
      <c r="K318" s="137"/>
      <c r="L318" s="137"/>
      <c r="M318" s="137"/>
      <c r="N318" s="137"/>
      <c r="O318" s="137"/>
      <c r="P318" s="137"/>
      <c r="Q318" s="140"/>
      <c r="R318" s="137"/>
      <c r="S318" s="137"/>
      <c r="T318" s="137"/>
      <c r="U318" s="137"/>
      <c r="V318" s="137"/>
      <c r="W318" s="137"/>
      <c r="X318" s="137"/>
      <c r="Y318" s="137"/>
      <c r="Z318" s="137"/>
      <c r="AA318" s="137"/>
      <c r="AB318" s="137"/>
      <c r="AC318" s="137"/>
      <c r="AD318" s="137"/>
      <c r="AE318" s="137"/>
      <c r="AF318" s="137"/>
      <c r="AG318" s="137"/>
      <c r="AH318" s="137"/>
      <c r="AI318" s="137"/>
      <c r="AJ318" s="137"/>
      <c r="AK318" s="137"/>
      <c r="AL318" s="137"/>
      <c r="AM318" s="137"/>
      <c r="AN318" s="137"/>
    </row>
    <row r="319" ht="18.0" customHeight="1">
      <c r="A319" s="137"/>
      <c r="B319" s="137"/>
      <c r="C319" s="137"/>
      <c r="D319" s="137"/>
      <c r="E319" s="137"/>
      <c r="F319" s="137"/>
      <c r="G319" s="138"/>
      <c r="H319" s="139"/>
      <c r="I319" s="137"/>
      <c r="J319" s="137"/>
      <c r="K319" s="137"/>
      <c r="L319" s="137"/>
      <c r="M319" s="137"/>
      <c r="N319" s="137"/>
      <c r="O319" s="137"/>
      <c r="P319" s="137"/>
      <c r="Q319" s="140"/>
      <c r="R319" s="137"/>
      <c r="S319" s="137"/>
      <c r="T319" s="137"/>
      <c r="U319" s="137"/>
      <c r="V319" s="137"/>
      <c r="W319" s="137"/>
      <c r="X319" s="137"/>
      <c r="Y319" s="137"/>
      <c r="Z319" s="137"/>
      <c r="AA319" s="137"/>
      <c r="AB319" s="137"/>
      <c r="AC319" s="137"/>
      <c r="AD319" s="137"/>
      <c r="AE319" s="137"/>
      <c r="AF319" s="137"/>
      <c r="AG319" s="137"/>
      <c r="AH319" s="137"/>
      <c r="AI319" s="137"/>
      <c r="AJ319" s="137"/>
      <c r="AK319" s="137"/>
      <c r="AL319" s="137"/>
      <c r="AM319" s="137"/>
      <c r="AN319" s="137"/>
    </row>
    <row r="320" ht="18.0" customHeight="1">
      <c r="A320" s="137"/>
      <c r="B320" s="137"/>
      <c r="C320" s="137"/>
      <c r="D320" s="137"/>
      <c r="E320" s="137"/>
      <c r="F320" s="137"/>
      <c r="G320" s="138"/>
      <c r="H320" s="139"/>
      <c r="I320" s="137"/>
      <c r="J320" s="137"/>
      <c r="K320" s="137"/>
      <c r="L320" s="137"/>
      <c r="M320" s="137"/>
      <c r="N320" s="137"/>
      <c r="O320" s="137"/>
      <c r="P320" s="137"/>
      <c r="Q320" s="140"/>
      <c r="R320" s="137"/>
      <c r="S320" s="137"/>
      <c r="T320" s="137"/>
      <c r="U320" s="137"/>
      <c r="V320" s="137"/>
      <c r="W320" s="137"/>
      <c r="X320" s="137"/>
      <c r="Y320" s="137"/>
      <c r="Z320" s="137"/>
      <c r="AA320" s="137"/>
      <c r="AB320" s="137"/>
      <c r="AC320" s="137"/>
      <c r="AD320" s="137"/>
      <c r="AE320" s="137"/>
      <c r="AF320" s="137"/>
      <c r="AG320" s="137"/>
      <c r="AH320" s="137"/>
      <c r="AI320" s="137"/>
      <c r="AJ320" s="137"/>
      <c r="AK320" s="137"/>
      <c r="AL320" s="137"/>
      <c r="AM320" s="137"/>
      <c r="AN320" s="137"/>
    </row>
    <row r="321" ht="18.0" customHeight="1">
      <c r="A321" s="137"/>
      <c r="B321" s="137"/>
      <c r="C321" s="137"/>
      <c r="D321" s="137"/>
      <c r="E321" s="137"/>
      <c r="F321" s="137"/>
      <c r="G321" s="138"/>
      <c r="H321" s="139"/>
      <c r="I321" s="137"/>
      <c r="J321" s="137"/>
      <c r="K321" s="137"/>
      <c r="L321" s="137"/>
      <c r="M321" s="137"/>
      <c r="N321" s="137"/>
      <c r="O321" s="137"/>
      <c r="P321" s="137"/>
      <c r="Q321" s="140"/>
      <c r="R321" s="137"/>
      <c r="S321" s="137"/>
      <c r="T321" s="137"/>
      <c r="U321" s="137"/>
      <c r="V321" s="137"/>
      <c r="W321" s="137"/>
      <c r="X321" s="137"/>
      <c r="Y321" s="137"/>
      <c r="Z321" s="137"/>
      <c r="AA321" s="137"/>
      <c r="AB321" s="137"/>
      <c r="AC321" s="137"/>
      <c r="AD321" s="137"/>
      <c r="AE321" s="137"/>
      <c r="AF321" s="137"/>
      <c r="AG321" s="137"/>
      <c r="AH321" s="137"/>
      <c r="AI321" s="137"/>
      <c r="AJ321" s="137"/>
      <c r="AK321" s="137"/>
      <c r="AL321" s="137"/>
      <c r="AM321" s="137"/>
      <c r="AN321" s="137"/>
    </row>
    <row r="322" ht="18.0" customHeight="1">
      <c r="A322" s="137"/>
      <c r="B322" s="137"/>
      <c r="C322" s="137"/>
      <c r="D322" s="137"/>
      <c r="E322" s="137"/>
      <c r="F322" s="137"/>
      <c r="G322" s="138"/>
      <c r="H322" s="139"/>
      <c r="I322" s="137"/>
      <c r="J322" s="137"/>
      <c r="K322" s="137"/>
      <c r="L322" s="137"/>
      <c r="M322" s="137"/>
      <c r="N322" s="137"/>
      <c r="O322" s="137"/>
      <c r="P322" s="137"/>
      <c r="Q322" s="140"/>
      <c r="R322" s="137"/>
      <c r="S322" s="137"/>
      <c r="T322" s="137"/>
      <c r="U322" s="137"/>
      <c r="V322" s="137"/>
      <c r="W322" s="137"/>
      <c r="X322" s="137"/>
      <c r="Y322" s="137"/>
      <c r="Z322" s="137"/>
      <c r="AA322" s="137"/>
      <c r="AB322" s="137"/>
      <c r="AC322" s="137"/>
      <c r="AD322" s="137"/>
      <c r="AE322" s="137"/>
      <c r="AF322" s="137"/>
      <c r="AG322" s="137"/>
      <c r="AH322" s="137"/>
      <c r="AI322" s="137"/>
      <c r="AJ322" s="137"/>
      <c r="AK322" s="137"/>
      <c r="AL322" s="137"/>
      <c r="AM322" s="137"/>
      <c r="AN322" s="137"/>
    </row>
    <row r="323" ht="18.0" customHeight="1">
      <c r="A323" s="137"/>
      <c r="B323" s="137"/>
      <c r="C323" s="137"/>
      <c r="D323" s="137"/>
      <c r="E323" s="137"/>
      <c r="F323" s="137"/>
      <c r="G323" s="138"/>
      <c r="H323" s="139"/>
      <c r="I323" s="137"/>
      <c r="J323" s="137"/>
      <c r="K323" s="137"/>
      <c r="L323" s="137"/>
      <c r="M323" s="137"/>
      <c r="N323" s="137"/>
      <c r="O323" s="137"/>
      <c r="P323" s="137"/>
      <c r="Q323" s="140"/>
      <c r="R323" s="137"/>
      <c r="S323" s="137"/>
      <c r="T323" s="137"/>
      <c r="U323" s="137"/>
      <c r="V323" s="137"/>
      <c r="W323" s="137"/>
      <c r="X323" s="137"/>
      <c r="Y323" s="137"/>
      <c r="Z323" s="137"/>
      <c r="AA323" s="137"/>
      <c r="AB323" s="137"/>
      <c r="AC323" s="137"/>
      <c r="AD323" s="137"/>
      <c r="AE323" s="137"/>
      <c r="AF323" s="137"/>
      <c r="AG323" s="137"/>
      <c r="AH323" s="137"/>
      <c r="AI323" s="137"/>
      <c r="AJ323" s="137"/>
      <c r="AK323" s="137"/>
      <c r="AL323" s="137"/>
      <c r="AM323" s="137"/>
      <c r="AN323" s="137"/>
    </row>
    <row r="324" ht="18.0" customHeight="1">
      <c r="A324" s="137"/>
      <c r="B324" s="137"/>
      <c r="C324" s="137"/>
      <c r="D324" s="137"/>
      <c r="E324" s="137"/>
      <c r="F324" s="137"/>
      <c r="G324" s="138"/>
      <c r="H324" s="139"/>
      <c r="I324" s="137"/>
      <c r="J324" s="137"/>
      <c r="K324" s="137"/>
      <c r="L324" s="137"/>
      <c r="M324" s="137"/>
      <c r="N324" s="137"/>
      <c r="O324" s="137"/>
      <c r="P324" s="137"/>
      <c r="Q324" s="140"/>
      <c r="R324" s="137"/>
      <c r="S324" s="137"/>
      <c r="T324" s="137"/>
      <c r="U324" s="137"/>
      <c r="V324" s="137"/>
      <c r="W324" s="137"/>
      <c r="X324" s="137"/>
      <c r="Y324" s="137"/>
      <c r="Z324" s="137"/>
      <c r="AA324" s="137"/>
      <c r="AB324" s="137"/>
      <c r="AC324" s="137"/>
      <c r="AD324" s="137"/>
      <c r="AE324" s="137"/>
      <c r="AF324" s="137"/>
      <c r="AG324" s="137"/>
      <c r="AH324" s="137"/>
      <c r="AI324" s="137"/>
      <c r="AJ324" s="137"/>
      <c r="AK324" s="137"/>
      <c r="AL324" s="137"/>
      <c r="AM324" s="137"/>
      <c r="AN324" s="137"/>
    </row>
    <row r="325" ht="18.0" customHeight="1">
      <c r="A325" s="137"/>
      <c r="B325" s="137"/>
      <c r="C325" s="137"/>
      <c r="D325" s="137"/>
      <c r="E325" s="137"/>
      <c r="F325" s="137"/>
      <c r="G325" s="138"/>
      <c r="H325" s="139"/>
      <c r="I325" s="137"/>
      <c r="J325" s="137"/>
      <c r="K325" s="137"/>
      <c r="L325" s="137"/>
      <c r="M325" s="137"/>
      <c r="N325" s="137"/>
      <c r="O325" s="137"/>
      <c r="P325" s="137"/>
      <c r="Q325" s="140"/>
      <c r="R325" s="137"/>
      <c r="S325" s="137"/>
      <c r="T325" s="137"/>
      <c r="U325" s="137"/>
      <c r="V325" s="137"/>
      <c r="W325" s="137"/>
      <c r="X325" s="137"/>
      <c r="Y325" s="137"/>
      <c r="Z325" s="137"/>
      <c r="AA325" s="137"/>
      <c r="AB325" s="137"/>
      <c r="AC325" s="137"/>
      <c r="AD325" s="137"/>
      <c r="AE325" s="137"/>
      <c r="AF325" s="137"/>
      <c r="AG325" s="137"/>
      <c r="AH325" s="137"/>
      <c r="AI325" s="137"/>
      <c r="AJ325" s="137"/>
      <c r="AK325" s="137"/>
      <c r="AL325" s="137"/>
      <c r="AM325" s="137"/>
      <c r="AN325" s="137"/>
    </row>
    <row r="326" ht="18.0" customHeight="1">
      <c r="A326" s="137"/>
      <c r="B326" s="137"/>
      <c r="C326" s="137"/>
      <c r="D326" s="137"/>
      <c r="E326" s="137"/>
      <c r="F326" s="137"/>
      <c r="G326" s="138"/>
      <c r="H326" s="139"/>
      <c r="I326" s="137"/>
      <c r="J326" s="137"/>
      <c r="K326" s="137"/>
      <c r="L326" s="137"/>
      <c r="M326" s="137"/>
      <c r="N326" s="137"/>
      <c r="O326" s="137"/>
      <c r="P326" s="137"/>
      <c r="Q326" s="140"/>
      <c r="R326" s="137"/>
      <c r="S326" s="137"/>
      <c r="T326" s="137"/>
      <c r="U326" s="137"/>
      <c r="V326" s="137"/>
      <c r="W326" s="137"/>
      <c r="X326" s="137"/>
      <c r="Y326" s="137"/>
      <c r="Z326" s="137"/>
      <c r="AA326" s="137"/>
      <c r="AB326" s="137"/>
      <c r="AC326" s="137"/>
      <c r="AD326" s="137"/>
      <c r="AE326" s="137"/>
      <c r="AF326" s="137"/>
      <c r="AG326" s="137"/>
      <c r="AH326" s="137"/>
      <c r="AI326" s="137"/>
      <c r="AJ326" s="137"/>
      <c r="AK326" s="137"/>
      <c r="AL326" s="137"/>
      <c r="AM326" s="137"/>
      <c r="AN326" s="137"/>
    </row>
    <row r="327" ht="18.0" customHeight="1">
      <c r="A327" s="137"/>
      <c r="B327" s="137"/>
      <c r="C327" s="137"/>
      <c r="D327" s="137"/>
      <c r="E327" s="137"/>
      <c r="F327" s="137"/>
      <c r="G327" s="138"/>
      <c r="H327" s="139"/>
      <c r="I327" s="137"/>
      <c r="J327" s="137"/>
      <c r="K327" s="137"/>
      <c r="L327" s="137"/>
      <c r="M327" s="137"/>
      <c r="N327" s="137"/>
      <c r="O327" s="137"/>
      <c r="P327" s="137"/>
      <c r="Q327" s="140"/>
      <c r="R327" s="137"/>
      <c r="S327" s="137"/>
      <c r="T327" s="137"/>
      <c r="U327" s="137"/>
      <c r="V327" s="137"/>
      <c r="W327" s="137"/>
      <c r="X327" s="137"/>
      <c r="Y327" s="137"/>
      <c r="Z327" s="137"/>
      <c r="AA327" s="137"/>
      <c r="AB327" s="137"/>
      <c r="AC327" s="137"/>
      <c r="AD327" s="137"/>
      <c r="AE327" s="137"/>
      <c r="AF327" s="137"/>
      <c r="AG327" s="137"/>
      <c r="AH327" s="137"/>
      <c r="AI327" s="137"/>
      <c r="AJ327" s="137"/>
      <c r="AK327" s="137"/>
      <c r="AL327" s="137"/>
      <c r="AM327" s="137"/>
      <c r="AN327" s="137"/>
    </row>
    <row r="328" ht="18.0" customHeight="1">
      <c r="A328" s="137"/>
      <c r="B328" s="137"/>
      <c r="C328" s="137"/>
      <c r="D328" s="137"/>
      <c r="E328" s="137"/>
      <c r="F328" s="137"/>
      <c r="G328" s="138"/>
      <c r="H328" s="139"/>
      <c r="I328" s="137"/>
      <c r="J328" s="137"/>
      <c r="K328" s="137"/>
      <c r="L328" s="137"/>
      <c r="M328" s="137"/>
      <c r="N328" s="137"/>
      <c r="O328" s="137"/>
      <c r="P328" s="137"/>
      <c r="Q328" s="140"/>
      <c r="R328" s="137"/>
      <c r="S328" s="137"/>
      <c r="T328" s="137"/>
      <c r="U328" s="137"/>
      <c r="V328" s="137"/>
      <c r="W328" s="137"/>
      <c r="X328" s="137"/>
      <c r="Y328" s="137"/>
      <c r="Z328" s="137"/>
      <c r="AA328" s="137"/>
      <c r="AB328" s="137"/>
      <c r="AC328" s="137"/>
      <c r="AD328" s="137"/>
      <c r="AE328" s="137"/>
      <c r="AF328" s="137"/>
      <c r="AG328" s="137"/>
      <c r="AH328" s="137"/>
      <c r="AI328" s="137"/>
      <c r="AJ328" s="137"/>
      <c r="AK328" s="137"/>
      <c r="AL328" s="137"/>
      <c r="AM328" s="137"/>
      <c r="AN328" s="137"/>
    </row>
    <row r="329" ht="18.0" customHeight="1">
      <c r="A329" s="137"/>
      <c r="B329" s="137"/>
      <c r="C329" s="137"/>
      <c r="D329" s="137"/>
      <c r="E329" s="137"/>
      <c r="F329" s="137"/>
      <c r="G329" s="138"/>
      <c r="H329" s="139"/>
      <c r="I329" s="137"/>
      <c r="J329" s="137"/>
      <c r="K329" s="137"/>
      <c r="L329" s="137"/>
      <c r="M329" s="137"/>
      <c r="N329" s="137"/>
      <c r="O329" s="137"/>
      <c r="P329" s="137"/>
      <c r="Q329" s="140"/>
      <c r="R329" s="137"/>
      <c r="S329" s="137"/>
      <c r="T329" s="137"/>
      <c r="U329" s="137"/>
      <c r="V329" s="137"/>
      <c r="W329" s="137"/>
      <c r="X329" s="137"/>
      <c r="Y329" s="137"/>
      <c r="Z329" s="137"/>
      <c r="AA329" s="137"/>
      <c r="AB329" s="137"/>
      <c r="AC329" s="137"/>
      <c r="AD329" s="137"/>
      <c r="AE329" s="137"/>
      <c r="AF329" s="137"/>
      <c r="AG329" s="137"/>
      <c r="AH329" s="137"/>
      <c r="AI329" s="137"/>
      <c r="AJ329" s="137"/>
      <c r="AK329" s="137"/>
      <c r="AL329" s="137"/>
      <c r="AM329" s="137"/>
      <c r="AN329" s="137"/>
    </row>
    <row r="330" ht="18.0" customHeight="1">
      <c r="A330" s="137"/>
      <c r="B330" s="137"/>
      <c r="C330" s="137"/>
      <c r="D330" s="137"/>
      <c r="E330" s="137"/>
      <c r="F330" s="137"/>
      <c r="G330" s="138"/>
      <c r="H330" s="139"/>
      <c r="I330" s="137"/>
      <c r="J330" s="137"/>
      <c r="K330" s="137"/>
      <c r="L330" s="137"/>
      <c r="M330" s="137"/>
      <c r="N330" s="137"/>
      <c r="O330" s="137"/>
      <c r="P330" s="137"/>
      <c r="Q330" s="140"/>
      <c r="R330" s="137"/>
      <c r="S330" s="137"/>
      <c r="T330" s="137"/>
      <c r="U330" s="137"/>
      <c r="V330" s="137"/>
      <c r="W330" s="137"/>
      <c r="X330" s="137"/>
      <c r="Y330" s="137"/>
      <c r="Z330" s="137"/>
      <c r="AA330" s="137"/>
      <c r="AB330" s="137"/>
      <c r="AC330" s="137"/>
      <c r="AD330" s="137"/>
      <c r="AE330" s="137"/>
      <c r="AF330" s="137"/>
      <c r="AG330" s="137"/>
      <c r="AH330" s="137"/>
      <c r="AI330" s="137"/>
      <c r="AJ330" s="137"/>
      <c r="AK330" s="137"/>
      <c r="AL330" s="137"/>
      <c r="AM330" s="137"/>
      <c r="AN330" s="137"/>
    </row>
    <row r="331" ht="18.0" customHeight="1">
      <c r="A331" s="137"/>
      <c r="B331" s="137"/>
      <c r="C331" s="137"/>
      <c r="D331" s="137"/>
      <c r="E331" s="137"/>
      <c r="F331" s="137"/>
      <c r="G331" s="138"/>
      <c r="H331" s="139"/>
      <c r="I331" s="137"/>
      <c r="J331" s="137"/>
      <c r="K331" s="137"/>
      <c r="L331" s="137"/>
      <c r="M331" s="137"/>
      <c r="N331" s="137"/>
      <c r="O331" s="137"/>
      <c r="P331" s="137"/>
      <c r="Q331" s="140"/>
      <c r="R331" s="137"/>
      <c r="S331" s="137"/>
      <c r="T331" s="137"/>
      <c r="U331" s="137"/>
      <c r="V331" s="137"/>
      <c r="W331" s="137"/>
      <c r="X331" s="137"/>
      <c r="Y331" s="137"/>
      <c r="Z331" s="137"/>
      <c r="AA331" s="137"/>
      <c r="AB331" s="137"/>
      <c r="AC331" s="137"/>
      <c r="AD331" s="137"/>
      <c r="AE331" s="137"/>
      <c r="AF331" s="137"/>
      <c r="AG331" s="137"/>
      <c r="AH331" s="137"/>
      <c r="AI331" s="137"/>
      <c r="AJ331" s="137"/>
      <c r="AK331" s="137"/>
      <c r="AL331" s="137"/>
      <c r="AM331" s="137"/>
      <c r="AN331" s="137"/>
    </row>
    <row r="332" ht="18.0" customHeight="1">
      <c r="A332" s="137"/>
      <c r="B332" s="137"/>
      <c r="C332" s="137"/>
      <c r="D332" s="137"/>
      <c r="E332" s="137"/>
      <c r="F332" s="137"/>
      <c r="G332" s="138"/>
      <c r="H332" s="139"/>
      <c r="I332" s="137"/>
      <c r="J332" s="137"/>
      <c r="K332" s="137"/>
      <c r="L332" s="137"/>
      <c r="M332" s="137"/>
      <c r="N332" s="137"/>
      <c r="O332" s="137"/>
      <c r="P332" s="137"/>
      <c r="Q332" s="140"/>
      <c r="R332" s="137"/>
      <c r="S332" s="137"/>
      <c r="T332" s="137"/>
      <c r="U332" s="137"/>
      <c r="V332" s="137"/>
      <c r="W332" s="137"/>
      <c r="X332" s="137"/>
      <c r="Y332" s="137"/>
      <c r="Z332" s="137"/>
      <c r="AA332" s="137"/>
      <c r="AB332" s="137"/>
      <c r="AC332" s="137"/>
      <c r="AD332" s="137"/>
      <c r="AE332" s="137"/>
      <c r="AF332" s="137"/>
      <c r="AG332" s="137"/>
      <c r="AH332" s="137"/>
      <c r="AI332" s="137"/>
      <c r="AJ332" s="137"/>
      <c r="AK332" s="137"/>
      <c r="AL332" s="137"/>
      <c r="AM332" s="137"/>
      <c r="AN332" s="137"/>
    </row>
    <row r="333" ht="18.0" customHeight="1">
      <c r="A333" s="137"/>
      <c r="B333" s="137"/>
      <c r="C333" s="137"/>
      <c r="D333" s="137"/>
      <c r="E333" s="137"/>
      <c r="F333" s="137"/>
      <c r="G333" s="138"/>
      <c r="H333" s="139"/>
      <c r="I333" s="137"/>
      <c r="J333" s="137"/>
      <c r="K333" s="137"/>
      <c r="L333" s="137"/>
      <c r="M333" s="137"/>
      <c r="N333" s="137"/>
      <c r="O333" s="137"/>
      <c r="P333" s="137"/>
      <c r="Q333" s="140"/>
      <c r="R333" s="137"/>
      <c r="S333" s="137"/>
      <c r="T333" s="137"/>
      <c r="U333" s="137"/>
      <c r="V333" s="137"/>
      <c r="W333" s="137"/>
      <c r="X333" s="137"/>
      <c r="Y333" s="137"/>
      <c r="Z333" s="137"/>
      <c r="AA333" s="137"/>
      <c r="AB333" s="137"/>
      <c r="AC333" s="137"/>
      <c r="AD333" s="137"/>
      <c r="AE333" s="137"/>
      <c r="AF333" s="137"/>
      <c r="AG333" s="137"/>
      <c r="AH333" s="137"/>
      <c r="AI333" s="137"/>
      <c r="AJ333" s="137"/>
      <c r="AK333" s="137"/>
      <c r="AL333" s="137"/>
      <c r="AM333" s="137"/>
      <c r="AN333" s="137"/>
    </row>
    <row r="334" ht="18.0" customHeight="1">
      <c r="A334" s="137"/>
      <c r="B334" s="137"/>
      <c r="C334" s="137"/>
      <c r="D334" s="137"/>
      <c r="E334" s="137"/>
      <c r="F334" s="137"/>
      <c r="G334" s="138"/>
      <c r="H334" s="139"/>
      <c r="I334" s="137"/>
      <c r="J334" s="137"/>
      <c r="K334" s="137"/>
      <c r="L334" s="137"/>
      <c r="M334" s="137"/>
      <c r="N334" s="137"/>
      <c r="O334" s="137"/>
      <c r="P334" s="137"/>
      <c r="Q334" s="140"/>
      <c r="R334" s="137"/>
      <c r="S334" s="137"/>
      <c r="T334" s="137"/>
      <c r="U334" s="137"/>
      <c r="V334" s="137"/>
      <c r="W334" s="137"/>
      <c r="X334" s="137"/>
      <c r="Y334" s="137"/>
      <c r="Z334" s="137"/>
      <c r="AA334" s="137"/>
      <c r="AB334" s="137"/>
      <c r="AC334" s="137"/>
      <c r="AD334" s="137"/>
      <c r="AE334" s="137"/>
      <c r="AF334" s="137"/>
      <c r="AG334" s="137"/>
      <c r="AH334" s="137"/>
      <c r="AI334" s="137"/>
      <c r="AJ334" s="137"/>
      <c r="AK334" s="137"/>
      <c r="AL334" s="137"/>
      <c r="AM334" s="137"/>
      <c r="AN334" s="137"/>
    </row>
    <row r="335" ht="18.0" customHeight="1">
      <c r="A335" s="137"/>
      <c r="B335" s="137"/>
      <c r="C335" s="137"/>
      <c r="D335" s="137"/>
      <c r="E335" s="137"/>
      <c r="F335" s="137"/>
      <c r="G335" s="138"/>
      <c r="H335" s="139"/>
      <c r="I335" s="137"/>
      <c r="J335" s="137"/>
      <c r="K335" s="137"/>
      <c r="L335" s="137"/>
      <c r="M335" s="137"/>
      <c r="N335" s="137"/>
      <c r="O335" s="137"/>
      <c r="P335" s="137"/>
      <c r="Q335" s="140"/>
      <c r="R335" s="137"/>
      <c r="S335" s="137"/>
      <c r="T335" s="137"/>
      <c r="U335" s="137"/>
      <c r="V335" s="137"/>
      <c r="W335" s="137"/>
      <c r="X335" s="137"/>
      <c r="Y335" s="137"/>
      <c r="Z335" s="137"/>
      <c r="AA335" s="137"/>
      <c r="AB335" s="137"/>
      <c r="AC335" s="137"/>
      <c r="AD335" s="137"/>
      <c r="AE335" s="137"/>
      <c r="AF335" s="137"/>
      <c r="AG335" s="137"/>
      <c r="AH335" s="137"/>
      <c r="AI335" s="137"/>
      <c r="AJ335" s="137"/>
      <c r="AK335" s="137"/>
      <c r="AL335" s="137"/>
      <c r="AM335" s="137"/>
      <c r="AN335" s="137"/>
    </row>
    <row r="336" ht="18.0" customHeight="1">
      <c r="A336" s="137"/>
      <c r="B336" s="137"/>
      <c r="C336" s="137"/>
      <c r="D336" s="137"/>
      <c r="E336" s="137"/>
      <c r="F336" s="137"/>
      <c r="G336" s="138"/>
      <c r="H336" s="139"/>
      <c r="I336" s="137"/>
      <c r="J336" s="137"/>
      <c r="K336" s="137"/>
      <c r="L336" s="137"/>
      <c r="M336" s="137"/>
      <c r="N336" s="137"/>
      <c r="O336" s="137"/>
      <c r="P336" s="137"/>
      <c r="Q336" s="140"/>
      <c r="R336" s="137"/>
      <c r="S336" s="137"/>
      <c r="T336" s="137"/>
      <c r="U336" s="137"/>
      <c r="V336" s="137"/>
      <c r="W336" s="137"/>
      <c r="X336" s="137"/>
      <c r="Y336" s="137"/>
      <c r="Z336" s="137"/>
      <c r="AA336" s="137"/>
      <c r="AB336" s="137"/>
      <c r="AC336" s="137"/>
      <c r="AD336" s="137"/>
      <c r="AE336" s="137"/>
      <c r="AF336" s="137"/>
      <c r="AG336" s="137"/>
      <c r="AH336" s="137"/>
      <c r="AI336" s="137"/>
      <c r="AJ336" s="137"/>
      <c r="AK336" s="137"/>
      <c r="AL336" s="137"/>
      <c r="AM336" s="137"/>
      <c r="AN336" s="137"/>
    </row>
    <row r="337" ht="18.0" customHeight="1">
      <c r="A337" s="137"/>
      <c r="B337" s="137"/>
      <c r="C337" s="137"/>
      <c r="D337" s="137"/>
      <c r="E337" s="137"/>
      <c r="F337" s="137"/>
      <c r="G337" s="138"/>
      <c r="H337" s="139"/>
      <c r="I337" s="137"/>
      <c r="J337" s="137"/>
      <c r="K337" s="137"/>
      <c r="L337" s="137"/>
      <c r="M337" s="137"/>
      <c r="N337" s="137"/>
      <c r="O337" s="137"/>
      <c r="P337" s="137"/>
      <c r="Q337" s="140"/>
      <c r="R337" s="137"/>
      <c r="S337" s="137"/>
      <c r="T337" s="137"/>
      <c r="U337" s="137"/>
      <c r="V337" s="137"/>
      <c r="W337" s="137"/>
      <c r="X337" s="137"/>
      <c r="Y337" s="137"/>
      <c r="Z337" s="137"/>
      <c r="AA337" s="137"/>
      <c r="AB337" s="137"/>
      <c r="AC337" s="137"/>
      <c r="AD337" s="137"/>
      <c r="AE337" s="137"/>
      <c r="AF337" s="137"/>
      <c r="AG337" s="137"/>
      <c r="AH337" s="137"/>
      <c r="AI337" s="137"/>
      <c r="AJ337" s="137"/>
      <c r="AK337" s="137"/>
      <c r="AL337" s="137"/>
      <c r="AM337" s="137"/>
      <c r="AN337" s="137"/>
    </row>
    <row r="338" ht="18.0" customHeight="1">
      <c r="A338" s="137"/>
      <c r="B338" s="137"/>
      <c r="C338" s="137"/>
      <c r="D338" s="137"/>
      <c r="E338" s="137"/>
      <c r="F338" s="137"/>
      <c r="G338" s="138"/>
      <c r="H338" s="139"/>
      <c r="I338" s="137"/>
      <c r="J338" s="137"/>
      <c r="K338" s="137"/>
      <c r="L338" s="137"/>
      <c r="M338" s="137"/>
      <c r="N338" s="137"/>
      <c r="O338" s="137"/>
      <c r="P338" s="137"/>
      <c r="Q338" s="140"/>
      <c r="R338" s="137"/>
      <c r="S338" s="137"/>
      <c r="T338" s="137"/>
      <c r="U338" s="137"/>
      <c r="V338" s="137"/>
      <c r="W338" s="137"/>
      <c r="X338" s="137"/>
      <c r="Y338" s="137"/>
      <c r="Z338" s="137"/>
      <c r="AA338" s="137"/>
      <c r="AB338" s="137"/>
      <c r="AC338" s="137"/>
      <c r="AD338" s="137"/>
      <c r="AE338" s="137"/>
      <c r="AF338" s="137"/>
      <c r="AG338" s="137"/>
      <c r="AH338" s="137"/>
      <c r="AI338" s="137"/>
      <c r="AJ338" s="137"/>
      <c r="AK338" s="137"/>
      <c r="AL338" s="137"/>
      <c r="AM338" s="137"/>
      <c r="AN338" s="137"/>
    </row>
    <row r="339" ht="18.0" customHeight="1">
      <c r="A339" s="137"/>
      <c r="B339" s="137"/>
      <c r="C339" s="137"/>
      <c r="D339" s="137"/>
      <c r="E339" s="137"/>
      <c r="F339" s="137"/>
      <c r="G339" s="138"/>
      <c r="H339" s="139"/>
      <c r="I339" s="137"/>
      <c r="J339" s="137"/>
      <c r="K339" s="137"/>
      <c r="L339" s="137"/>
      <c r="M339" s="137"/>
      <c r="N339" s="137"/>
      <c r="O339" s="137"/>
      <c r="P339" s="137"/>
      <c r="Q339" s="140"/>
      <c r="R339" s="137"/>
      <c r="S339" s="137"/>
      <c r="T339" s="137"/>
      <c r="U339" s="137"/>
      <c r="V339" s="137"/>
      <c r="W339" s="137"/>
      <c r="X339" s="137"/>
      <c r="Y339" s="137"/>
      <c r="Z339" s="137"/>
      <c r="AA339" s="137"/>
      <c r="AB339" s="137"/>
      <c r="AC339" s="137"/>
      <c r="AD339" s="137"/>
      <c r="AE339" s="137"/>
      <c r="AF339" s="137"/>
      <c r="AG339" s="137"/>
      <c r="AH339" s="137"/>
      <c r="AI339" s="137"/>
      <c r="AJ339" s="137"/>
      <c r="AK339" s="137"/>
      <c r="AL339" s="137"/>
      <c r="AM339" s="137"/>
      <c r="AN339" s="137"/>
    </row>
    <row r="340" ht="18.0" customHeight="1">
      <c r="A340" s="137"/>
      <c r="B340" s="137"/>
      <c r="C340" s="137"/>
      <c r="D340" s="137"/>
      <c r="E340" s="137"/>
      <c r="F340" s="137"/>
      <c r="G340" s="138"/>
      <c r="H340" s="139"/>
      <c r="I340" s="137"/>
      <c r="J340" s="137"/>
      <c r="K340" s="137"/>
      <c r="L340" s="137"/>
      <c r="M340" s="137"/>
      <c r="N340" s="137"/>
      <c r="O340" s="137"/>
      <c r="P340" s="137"/>
      <c r="Q340" s="140"/>
      <c r="R340" s="137"/>
      <c r="S340" s="137"/>
      <c r="T340" s="137"/>
      <c r="U340" s="137"/>
      <c r="V340" s="137"/>
      <c r="W340" s="137"/>
      <c r="X340" s="137"/>
      <c r="Y340" s="137"/>
      <c r="Z340" s="137"/>
      <c r="AA340" s="137"/>
      <c r="AB340" s="137"/>
      <c r="AC340" s="137"/>
      <c r="AD340" s="137"/>
      <c r="AE340" s="137"/>
      <c r="AF340" s="137"/>
      <c r="AG340" s="137"/>
      <c r="AH340" s="137"/>
      <c r="AI340" s="137"/>
      <c r="AJ340" s="137"/>
      <c r="AK340" s="137"/>
      <c r="AL340" s="137"/>
      <c r="AM340" s="137"/>
      <c r="AN340" s="137"/>
    </row>
    <row r="341" ht="18.0" customHeight="1">
      <c r="A341" s="137"/>
      <c r="B341" s="137"/>
      <c r="C341" s="137"/>
      <c r="D341" s="137"/>
      <c r="E341" s="137"/>
      <c r="F341" s="137"/>
      <c r="G341" s="138"/>
      <c r="H341" s="139"/>
      <c r="I341" s="137"/>
      <c r="J341" s="137"/>
      <c r="K341" s="137"/>
      <c r="L341" s="137"/>
      <c r="M341" s="137"/>
      <c r="N341" s="137"/>
      <c r="O341" s="137"/>
      <c r="P341" s="137"/>
      <c r="Q341" s="140"/>
      <c r="R341" s="137"/>
      <c r="S341" s="137"/>
      <c r="T341" s="137"/>
      <c r="U341" s="137"/>
      <c r="V341" s="137"/>
      <c r="W341" s="137"/>
      <c r="X341" s="137"/>
      <c r="Y341" s="137"/>
      <c r="Z341" s="137"/>
      <c r="AA341" s="137"/>
      <c r="AB341" s="137"/>
      <c r="AC341" s="137"/>
      <c r="AD341" s="137"/>
      <c r="AE341" s="137"/>
      <c r="AF341" s="137"/>
      <c r="AG341" s="137"/>
      <c r="AH341" s="137"/>
      <c r="AI341" s="137"/>
      <c r="AJ341" s="137"/>
      <c r="AK341" s="137"/>
      <c r="AL341" s="137"/>
      <c r="AM341" s="137"/>
      <c r="AN341" s="137"/>
    </row>
    <row r="342" ht="18.0" customHeight="1">
      <c r="A342" s="137"/>
      <c r="B342" s="137"/>
      <c r="C342" s="137"/>
      <c r="D342" s="137"/>
      <c r="E342" s="137"/>
      <c r="F342" s="137"/>
      <c r="G342" s="138"/>
      <c r="H342" s="139"/>
      <c r="I342" s="137"/>
      <c r="J342" s="137"/>
      <c r="K342" s="137"/>
      <c r="L342" s="137"/>
      <c r="M342" s="137"/>
      <c r="N342" s="137"/>
      <c r="O342" s="137"/>
      <c r="P342" s="137"/>
      <c r="Q342" s="140"/>
      <c r="R342" s="137"/>
      <c r="S342" s="137"/>
      <c r="T342" s="137"/>
      <c r="U342" s="137"/>
      <c r="V342" s="137"/>
      <c r="W342" s="137"/>
      <c r="X342" s="137"/>
      <c r="Y342" s="137"/>
      <c r="Z342" s="137"/>
      <c r="AA342" s="137"/>
      <c r="AB342" s="137"/>
      <c r="AC342" s="137"/>
      <c r="AD342" s="137"/>
      <c r="AE342" s="137"/>
      <c r="AF342" s="137"/>
      <c r="AG342" s="137"/>
      <c r="AH342" s="137"/>
      <c r="AI342" s="137"/>
      <c r="AJ342" s="137"/>
      <c r="AK342" s="137"/>
      <c r="AL342" s="137"/>
      <c r="AM342" s="137"/>
      <c r="AN342" s="137"/>
    </row>
    <row r="343" ht="18.0" customHeight="1">
      <c r="A343" s="137"/>
      <c r="B343" s="137"/>
      <c r="C343" s="137"/>
      <c r="D343" s="137"/>
      <c r="E343" s="137"/>
      <c r="F343" s="137"/>
      <c r="G343" s="138"/>
      <c r="H343" s="139"/>
      <c r="I343" s="137"/>
      <c r="J343" s="137"/>
      <c r="K343" s="137"/>
      <c r="L343" s="137"/>
      <c r="M343" s="137"/>
      <c r="N343" s="137"/>
      <c r="O343" s="137"/>
      <c r="P343" s="137"/>
      <c r="Q343" s="140"/>
      <c r="R343" s="137"/>
      <c r="S343" s="137"/>
      <c r="T343" s="137"/>
      <c r="U343" s="137"/>
      <c r="V343" s="137"/>
      <c r="W343" s="137"/>
      <c r="X343" s="137"/>
      <c r="Y343" s="137"/>
      <c r="Z343" s="137"/>
      <c r="AA343" s="137"/>
      <c r="AB343" s="137"/>
      <c r="AC343" s="137"/>
      <c r="AD343" s="137"/>
      <c r="AE343" s="137"/>
      <c r="AF343" s="137"/>
      <c r="AG343" s="137"/>
      <c r="AH343" s="137"/>
      <c r="AI343" s="137"/>
      <c r="AJ343" s="137"/>
      <c r="AK343" s="137"/>
      <c r="AL343" s="137"/>
      <c r="AM343" s="137"/>
      <c r="AN343" s="137"/>
    </row>
    <row r="344" ht="18.0" customHeight="1">
      <c r="A344" s="137"/>
      <c r="B344" s="137"/>
      <c r="C344" s="137"/>
      <c r="D344" s="137"/>
      <c r="E344" s="137"/>
      <c r="F344" s="137"/>
      <c r="G344" s="138"/>
      <c r="H344" s="139"/>
      <c r="I344" s="137"/>
      <c r="J344" s="137"/>
      <c r="K344" s="137"/>
      <c r="L344" s="137"/>
      <c r="M344" s="137"/>
      <c r="N344" s="137"/>
      <c r="O344" s="137"/>
      <c r="P344" s="137"/>
      <c r="Q344" s="140"/>
      <c r="R344" s="137"/>
      <c r="S344" s="137"/>
      <c r="T344" s="137"/>
      <c r="U344" s="137"/>
      <c r="V344" s="137"/>
      <c r="W344" s="137"/>
      <c r="X344" s="137"/>
      <c r="Y344" s="137"/>
      <c r="Z344" s="137"/>
      <c r="AA344" s="137"/>
      <c r="AB344" s="137"/>
      <c r="AC344" s="137"/>
      <c r="AD344" s="137"/>
      <c r="AE344" s="137"/>
      <c r="AF344" s="137"/>
      <c r="AG344" s="137"/>
      <c r="AH344" s="137"/>
      <c r="AI344" s="137"/>
      <c r="AJ344" s="137"/>
      <c r="AK344" s="137"/>
      <c r="AL344" s="137"/>
      <c r="AM344" s="137"/>
      <c r="AN344" s="137"/>
    </row>
    <row r="345" ht="18.0" customHeight="1">
      <c r="A345" s="137"/>
      <c r="B345" s="137"/>
      <c r="C345" s="137"/>
      <c r="D345" s="137"/>
      <c r="E345" s="137"/>
      <c r="F345" s="137"/>
      <c r="G345" s="138"/>
      <c r="H345" s="139"/>
      <c r="I345" s="137"/>
      <c r="J345" s="137"/>
      <c r="K345" s="137"/>
      <c r="L345" s="137"/>
      <c r="M345" s="137"/>
      <c r="N345" s="137"/>
      <c r="O345" s="137"/>
      <c r="P345" s="137"/>
      <c r="Q345" s="140"/>
      <c r="R345" s="137"/>
      <c r="S345" s="137"/>
      <c r="T345" s="137"/>
      <c r="U345" s="137"/>
      <c r="V345" s="137"/>
      <c r="W345" s="137"/>
      <c r="X345" s="137"/>
      <c r="Y345" s="137"/>
      <c r="Z345" s="137"/>
      <c r="AA345" s="137"/>
      <c r="AB345" s="137"/>
      <c r="AC345" s="137"/>
      <c r="AD345" s="137"/>
      <c r="AE345" s="137"/>
      <c r="AF345" s="137"/>
      <c r="AG345" s="137"/>
      <c r="AH345" s="137"/>
      <c r="AI345" s="137"/>
      <c r="AJ345" s="137"/>
      <c r="AK345" s="137"/>
      <c r="AL345" s="137"/>
      <c r="AM345" s="137"/>
      <c r="AN345" s="137"/>
    </row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13:D13"/>
    <mergeCell ref="E14:H14"/>
    <mergeCell ref="C19:E19"/>
    <mergeCell ref="C109:E109"/>
    <mergeCell ref="C122:E122"/>
  </mergeCells>
  <printOptions/>
  <pageMargins bottom="0.75" footer="0.0" header="0.0" left="0.7" right="0.7" top="0.75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FF"/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9.57"/>
    <col customWidth="1" min="18" max="18" width="17.43"/>
    <col customWidth="1" min="19" max="19" width="17.86"/>
    <col customWidth="1" min="20" max="20" width="17.0"/>
    <col customWidth="1" min="21" max="21" width="15.14"/>
    <col customWidth="1" min="22" max="22" width="13.86"/>
    <col customWidth="1" min="23" max="24" width="9.14"/>
    <col customWidth="1" min="25" max="25" width="16.0"/>
    <col customWidth="1" min="26" max="45" width="9.14"/>
  </cols>
  <sheetData>
    <row r="1" ht="18.75" customHeight="1">
      <c r="A1" s="1" t="s">
        <v>0</v>
      </c>
      <c r="B1" s="1"/>
      <c r="C1" s="1"/>
      <c r="D1" s="1"/>
      <c r="E1" s="1"/>
      <c r="F1" s="1"/>
      <c r="G1" s="2"/>
      <c r="H1" s="3"/>
      <c r="I1" s="1"/>
      <c r="J1" s="1"/>
      <c r="K1" s="1"/>
      <c r="L1" s="1"/>
      <c r="M1" s="1"/>
      <c r="N1" s="1"/>
      <c r="O1" s="1"/>
      <c r="P1" s="1"/>
      <c r="Q1" s="4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</row>
    <row r="2" ht="18.75" customHeight="1">
      <c r="A2" s="1"/>
      <c r="B2" s="1"/>
      <c r="C2" s="1"/>
      <c r="D2" s="1"/>
      <c r="E2" s="1"/>
      <c r="F2" s="1"/>
      <c r="G2" s="2"/>
      <c r="H2" s="3"/>
      <c r="I2" s="1"/>
      <c r="J2" s="1"/>
      <c r="K2" s="1"/>
      <c r="L2" s="1"/>
      <c r="M2" s="1"/>
      <c r="N2" s="1"/>
      <c r="O2" s="1"/>
      <c r="P2" s="1"/>
      <c r="Q2" s="4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</row>
    <row r="3" ht="18.75" customHeight="1">
      <c r="A3" s="5" t="s">
        <v>1</v>
      </c>
      <c r="B3" s="5"/>
      <c r="C3" s="5"/>
      <c r="D3" s="1"/>
      <c r="E3" s="1"/>
      <c r="F3" s="1"/>
      <c r="G3" s="2"/>
      <c r="H3" s="3"/>
      <c r="I3" s="1"/>
      <c r="J3" s="1"/>
      <c r="K3" s="1"/>
      <c r="L3" s="1"/>
      <c r="M3" s="1"/>
      <c r="N3" s="1"/>
      <c r="O3" s="1"/>
      <c r="P3" s="1"/>
      <c r="Q3" s="4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</row>
    <row r="4" ht="29.25" customHeight="1">
      <c r="A4" s="1"/>
      <c r="B4" s="1"/>
      <c r="C4" s="1"/>
      <c r="D4" s="1"/>
      <c r="E4" s="1"/>
      <c r="F4" s="1"/>
      <c r="G4" s="2"/>
      <c r="H4" s="3" t="s">
        <v>2</v>
      </c>
      <c r="I4" s="6">
        <v>44298.0</v>
      </c>
      <c r="J4" s="1"/>
      <c r="K4" s="1"/>
      <c r="L4" s="1"/>
      <c r="M4" s="1"/>
      <c r="N4" s="1"/>
      <c r="O4" s="1"/>
      <c r="P4" s="1"/>
      <c r="Q4" s="4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</row>
    <row r="5" ht="18.75" customHeight="1">
      <c r="A5" s="1" t="s">
        <v>3</v>
      </c>
      <c r="B5" s="1"/>
      <c r="C5" s="1"/>
      <c r="D5" s="1"/>
      <c r="E5" s="1"/>
      <c r="F5" s="1"/>
      <c r="G5" s="2"/>
      <c r="H5" s="3"/>
      <c r="I5" s="1"/>
      <c r="J5" s="1"/>
      <c r="K5" s="1"/>
      <c r="L5" s="1"/>
      <c r="M5" s="1"/>
      <c r="N5" s="1"/>
      <c r="O5" s="1"/>
      <c r="P5" s="1"/>
      <c r="Q5" s="4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</row>
    <row r="6" ht="18.75" customHeight="1">
      <c r="A6" s="7"/>
      <c r="B6" s="7"/>
      <c r="C6" s="7"/>
      <c r="D6" s="7"/>
      <c r="E6" s="7"/>
      <c r="F6" s="7"/>
      <c r="G6" s="8"/>
      <c r="H6" s="9"/>
      <c r="I6" s="7"/>
      <c r="J6" s="1"/>
      <c r="K6" s="1"/>
      <c r="L6" s="1"/>
      <c r="M6" s="1"/>
      <c r="N6" s="1"/>
      <c r="O6" s="1"/>
      <c r="P6" s="1"/>
      <c r="Q6" s="4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</row>
    <row r="7" ht="36.0" customHeight="1">
      <c r="A7" s="10" t="s">
        <v>4</v>
      </c>
      <c r="B7" s="11"/>
      <c r="C7" s="12" t="s">
        <v>96</v>
      </c>
      <c r="D7" s="13" t="s">
        <v>6</v>
      </c>
      <c r="E7" s="14" t="s">
        <v>7</v>
      </c>
      <c r="F7" s="15"/>
      <c r="G7" s="15"/>
      <c r="H7" s="11"/>
      <c r="I7" s="16" t="s">
        <v>8</v>
      </c>
      <c r="J7" s="1"/>
      <c r="K7" s="1"/>
      <c r="L7" s="1"/>
      <c r="M7" s="1"/>
      <c r="N7" s="1"/>
      <c r="O7" s="1"/>
      <c r="P7" s="1"/>
      <c r="Q7" s="25">
        <f>+I176</f>
        <v>0.005577868841</v>
      </c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</row>
    <row r="8" ht="26.25" customHeight="1">
      <c r="A8" s="17">
        <v>1.0</v>
      </c>
      <c r="B8" s="18" t="s">
        <v>61</v>
      </c>
      <c r="C8" s="18">
        <v>18.0</v>
      </c>
      <c r="D8" s="19">
        <v>0.0846</v>
      </c>
      <c r="E8" s="20">
        <f>219.54*62</f>
        <v>13611.48</v>
      </c>
      <c r="F8" s="20"/>
      <c r="G8" s="21"/>
      <c r="H8" s="22">
        <v>62.0</v>
      </c>
      <c r="I8" s="23">
        <f t="shared" ref="I8:I13" si="1">+D8*E8</f>
        <v>1151.531208</v>
      </c>
      <c r="J8" s="24">
        <f t="shared" ref="J8:J13" si="2">E8-I8</f>
        <v>12459.94879</v>
      </c>
      <c r="K8" s="1"/>
      <c r="L8" s="1"/>
      <c r="M8" s="1"/>
      <c r="N8" s="1"/>
      <c r="O8" s="1"/>
      <c r="P8" s="1"/>
      <c r="Q8" s="4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</row>
    <row r="9" ht="26.25" customHeight="1">
      <c r="A9" s="17">
        <v>2.0</v>
      </c>
      <c r="B9" s="26" t="s">
        <v>80</v>
      </c>
      <c r="C9" s="26">
        <v>29.0</v>
      </c>
      <c r="D9" s="27">
        <v>0.0147</v>
      </c>
      <c r="E9" s="28">
        <f>256.74*13</f>
        <v>3337.62</v>
      </c>
      <c r="F9" s="28"/>
      <c r="G9" s="29"/>
      <c r="H9" s="22">
        <v>13.0</v>
      </c>
      <c r="I9" s="23">
        <f t="shared" si="1"/>
        <v>49.063014</v>
      </c>
      <c r="J9" s="24">
        <f t="shared" si="2"/>
        <v>3288.556986</v>
      </c>
      <c r="K9" s="1"/>
      <c r="L9" s="1"/>
      <c r="M9" s="1"/>
      <c r="N9" s="1"/>
      <c r="O9" s="1"/>
      <c r="P9" s="1"/>
      <c r="Q9" s="4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</row>
    <row r="10" ht="26.25" customHeight="1">
      <c r="A10" s="17">
        <v>3.0</v>
      </c>
      <c r="B10" s="26" t="s">
        <v>73</v>
      </c>
      <c r="C10" s="26">
        <v>29.0</v>
      </c>
      <c r="D10" s="27">
        <v>0.0143</v>
      </c>
      <c r="E10" s="28">
        <f>230.042*10</f>
        <v>2300.42</v>
      </c>
      <c r="F10" s="28"/>
      <c r="G10" s="29"/>
      <c r="H10" s="22">
        <v>10.0</v>
      </c>
      <c r="I10" s="23">
        <f t="shared" si="1"/>
        <v>32.896006</v>
      </c>
      <c r="J10" s="24">
        <f t="shared" si="2"/>
        <v>2267.523994</v>
      </c>
      <c r="K10" s="1"/>
      <c r="L10" s="1"/>
      <c r="M10" s="1"/>
      <c r="N10" s="1"/>
      <c r="O10" s="1"/>
      <c r="P10" s="1"/>
      <c r="Q10" s="4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</row>
    <row r="11" ht="26.25" customHeight="1">
      <c r="A11" s="17">
        <v>4.0</v>
      </c>
      <c r="B11" s="26" t="s">
        <v>73</v>
      </c>
      <c r="C11" s="26">
        <v>29.0</v>
      </c>
      <c r="D11" s="27">
        <v>0.0143</v>
      </c>
      <c r="E11" s="28">
        <f>230.042*17</f>
        <v>3910.714</v>
      </c>
      <c r="F11" s="28"/>
      <c r="G11" s="29"/>
      <c r="H11" s="22">
        <v>17.0</v>
      </c>
      <c r="I11" s="23">
        <f t="shared" si="1"/>
        <v>55.9232102</v>
      </c>
      <c r="J11" s="24">
        <f t="shared" si="2"/>
        <v>3854.79079</v>
      </c>
      <c r="K11" s="1"/>
      <c r="L11" s="1"/>
      <c r="M11" s="1"/>
      <c r="N11" s="1"/>
      <c r="O11" s="1"/>
      <c r="P11" s="1"/>
      <c r="Q11" s="4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</row>
    <row r="12" ht="26.25" customHeight="1">
      <c r="A12" s="17">
        <v>5.0</v>
      </c>
      <c r="B12" s="26" t="s">
        <v>73</v>
      </c>
      <c r="C12" s="26">
        <v>29.0</v>
      </c>
      <c r="D12" s="27">
        <v>0.0143</v>
      </c>
      <c r="E12" s="28">
        <f>230.042*38</f>
        <v>8741.596</v>
      </c>
      <c r="F12" s="28"/>
      <c r="G12" s="29"/>
      <c r="H12" s="22">
        <v>38.0</v>
      </c>
      <c r="I12" s="23">
        <f t="shared" si="1"/>
        <v>125.0048228</v>
      </c>
      <c r="J12" s="24">
        <f t="shared" si="2"/>
        <v>8616.591177</v>
      </c>
      <c r="K12" s="1"/>
      <c r="L12" s="1"/>
      <c r="M12" s="1"/>
      <c r="N12" s="1"/>
      <c r="O12" s="1"/>
      <c r="P12" s="1"/>
      <c r="Q12" s="4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</row>
    <row r="13" ht="26.25" customHeight="1">
      <c r="A13" s="17">
        <v>6.0</v>
      </c>
      <c r="B13" s="26" t="s">
        <v>10</v>
      </c>
      <c r="C13" s="26">
        <v>16.0</v>
      </c>
      <c r="D13" s="27">
        <v>0.1057</v>
      </c>
      <c r="E13" s="28">
        <f>205.562*9</f>
        <v>1850.058</v>
      </c>
      <c r="F13" s="28"/>
      <c r="G13" s="29"/>
      <c r="H13" s="22">
        <v>9.0</v>
      </c>
      <c r="I13" s="23">
        <f t="shared" si="1"/>
        <v>195.5511306</v>
      </c>
      <c r="J13" s="24">
        <f t="shared" si="2"/>
        <v>1654.506869</v>
      </c>
      <c r="K13" s="1"/>
      <c r="L13" s="1"/>
      <c r="M13" s="1"/>
      <c r="N13" s="1"/>
      <c r="O13" s="1"/>
      <c r="P13" s="1"/>
      <c r="Q13" s="4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</row>
    <row r="14" ht="18.75" customHeight="1">
      <c r="A14" s="30"/>
      <c r="B14" s="31"/>
      <c r="C14" s="32"/>
      <c r="D14" s="33"/>
      <c r="E14" s="34">
        <f>SUM(E8:E13)</f>
        <v>33751.888</v>
      </c>
      <c r="F14" s="35"/>
      <c r="G14" s="36"/>
      <c r="H14" s="37"/>
      <c r="I14" s="38">
        <f t="shared" ref="I14:J14" si="3">SUM(I8:I13)</f>
        <v>1609.969392</v>
      </c>
      <c r="J14" s="39">
        <f t="shared" si="3"/>
        <v>32141.91861</v>
      </c>
      <c r="K14" s="1"/>
      <c r="L14" s="1"/>
      <c r="M14" s="1"/>
      <c r="N14" s="1"/>
      <c r="O14" s="1"/>
      <c r="P14" s="1"/>
      <c r="Q14" s="4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</row>
    <row r="15" ht="18.75" customHeight="1">
      <c r="A15" s="40"/>
      <c r="B15" s="7"/>
      <c r="C15" s="7"/>
      <c r="D15" s="41"/>
      <c r="E15" s="42"/>
      <c r="F15" s="15"/>
      <c r="G15" s="15"/>
      <c r="H15" s="11"/>
      <c r="I15" s="43"/>
      <c r="J15" s="1"/>
      <c r="K15" s="1"/>
      <c r="L15" s="1"/>
      <c r="M15" s="1"/>
      <c r="N15" s="1"/>
      <c r="O15" s="1"/>
      <c r="P15" s="1"/>
      <c r="Q15" s="4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</row>
    <row r="16" ht="18.75" customHeight="1">
      <c r="A16" s="1"/>
      <c r="B16" s="1"/>
      <c r="C16" s="1"/>
      <c r="D16" s="1"/>
      <c r="E16" s="1"/>
      <c r="F16" s="1"/>
      <c r="G16" s="2"/>
      <c r="H16" s="3"/>
      <c r="I16" s="1"/>
      <c r="J16" s="1"/>
      <c r="K16" s="1"/>
      <c r="L16" s="1"/>
      <c r="M16" s="1"/>
      <c r="N16" s="1"/>
      <c r="O16" s="1"/>
      <c r="P16" s="1"/>
      <c r="Q16" s="4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</row>
    <row r="17" ht="18.75" customHeight="1">
      <c r="A17" s="1"/>
      <c r="B17" s="1"/>
      <c r="C17" s="1"/>
      <c r="D17" s="1"/>
      <c r="E17" s="1"/>
      <c r="F17" s="1"/>
      <c r="G17" s="2"/>
      <c r="H17" s="3"/>
      <c r="I17" s="1"/>
      <c r="J17" s="1"/>
      <c r="K17" s="1"/>
      <c r="L17" s="1"/>
      <c r="M17" s="1"/>
      <c r="N17" s="1"/>
      <c r="O17" s="1"/>
      <c r="P17" s="1"/>
      <c r="Q17" s="4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</row>
    <row r="18" ht="18.75" customHeight="1">
      <c r="A18" s="1" t="s">
        <v>13</v>
      </c>
      <c r="B18" s="1"/>
      <c r="C18" s="1"/>
      <c r="D18" s="1"/>
      <c r="E18" s="1"/>
      <c r="F18" s="1"/>
      <c r="G18" s="2"/>
      <c r="H18" s="3"/>
      <c r="I18" s="1"/>
      <c r="J18" s="1"/>
      <c r="K18" s="1"/>
      <c r="L18" s="1"/>
      <c r="M18" s="1"/>
      <c r="N18" s="1"/>
      <c r="O18" s="1"/>
      <c r="P18" s="1"/>
      <c r="Q18" s="4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</row>
    <row r="19" ht="18.75" customHeight="1">
      <c r="A19" s="1"/>
      <c r="B19" s="1"/>
      <c r="C19" s="1"/>
      <c r="D19" s="1"/>
      <c r="E19" s="1"/>
      <c r="F19" s="1"/>
      <c r="G19" s="2"/>
      <c r="H19" s="3"/>
      <c r="I19" s="1"/>
      <c r="J19" s="1"/>
      <c r="K19" s="1"/>
      <c r="L19" s="1"/>
      <c r="M19" s="1"/>
      <c r="N19" s="1"/>
      <c r="O19" s="1"/>
      <c r="P19" s="1"/>
      <c r="Q19" s="4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</row>
    <row r="20" ht="40.5" customHeight="1">
      <c r="A20" s="44"/>
      <c r="B20" s="26" t="s">
        <v>14</v>
      </c>
      <c r="C20" s="45" t="s">
        <v>15</v>
      </c>
      <c r="D20" s="46"/>
      <c r="E20" s="47"/>
      <c r="F20" s="48"/>
      <c r="G20" s="49"/>
      <c r="H20" s="50" t="s">
        <v>16</v>
      </c>
      <c r="I20" s="26" t="s">
        <v>17</v>
      </c>
      <c r="J20" s="26" t="s">
        <v>18</v>
      </c>
      <c r="K20" s="1"/>
      <c r="L20" s="26" t="s">
        <v>19</v>
      </c>
      <c r="M20" s="26" t="s">
        <v>17</v>
      </c>
      <c r="N20" s="44" t="s">
        <v>20</v>
      </c>
      <c r="O20" s="1"/>
      <c r="P20" s="1"/>
      <c r="Q20" s="51"/>
      <c r="R20" s="26" t="s">
        <v>19</v>
      </c>
      <c r="S20" s="26" t="s">
        <v>17</v>
      </c>
      <c r="T20" s="44" t="s">
        <v>20</v>
      </c>
      <c r="U20" s="1"/>
      <c r="V20" s="44" t="s">
        <v>21</v>
      </c>
      <c r="W20" s="44" t="s">
        <v>22</v>
      </c>
      <c r="X20" s="44" t="s">
        <v>23</v>
      </c>
      <c r="Y20" s="44" t="s">
        <v>97</v>
      </c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</row>
    <row r="21" ht="27.0" customHeight="1">
      <c r="A21" s="52">
        <v>1.0</v>
      </c>
      <c r="B21" s="53" t="s">
        <v>64</v>
      </c>
      <c r="C21" s="54">
        <v>65.0</v>
      </c>
      <c r="D21" s="54">
        <v>201.0</v>
      </c>
      <c r="E21" s="54">
        <v>272.0</v>
      </c>
      <c r="F21" s="54">
        <f t="shared" ref="F21:F135" si="5">VALUE(IF(RIGHT(B21,1)="%",RIGHT(B21,3),0))</f>
        <v>0.8</v>
      </c>
      <c r="G21" s="55">
        <f t="shared" ref="G21:G135" si="6">Q21*C21/100*D21/100*E21/100</f>
        <v>65.74308</v>
      </c>
      <c r="H21" s="55">
        <f t="shared" ref="H21:H135" si="7">IF(F21=0,G21,F21*G21)</f>
        <v>52.594464</v>
      </c>
      <c r="I21" s="54">
        <v>1.0</v>
      </c>
      <c r="J21" s="66">
        <f t="shared" ref="J21:J135" si="8">+I21*H21</f>
        <v>52.594464</v>
      </c>
      <c r="K21" s="57"/>
      <c r="L21" s="58">
        <f>D21*25.4/1000</f>
        <v>5.1054</v>
      </c>
      <c r="M21" s="52">
        <f>+I21</f>
        <v>1</v>
      </c>
      <c r="N21" s="52">
        <f>M21*L21</f>
        <v>5.1054</v>
      </c>
      <c r="O21" s="57"/>
      <c r="P21" s="57"/>
      <c r="Q21" s="59">
        <v>18.5</v>
      </c>
      <c r="R21" s="58">
        <f t="shared" ref="R21:R136" si="9">E21/100</f>
        <v>2.72</v>
      </c>
      <c r="S21" s="52">
        <f t="shared" ref="S21:S136" si="10">I21</f>
        <v>1</v>
      </c>
      <c r="T21" s="52">
        <f t="shared" ref="T21:T136" si="11">S21*R21</f>
        <v>2.72</v>
      </c>
      <c r="U21" s="60">
        <f t="shared" ref="U21:U135" si="12">+Q21*C21/100*D21/100*E21/100</f>
        <v>65.74308</v>
      </c>
      <c r="V21" s="58">
        <f t="shared" ref="V21:W21" si="4">C21/100</f>
        <v>0.65</v>
      </c>
      <c r="W21" s="58">
        <f t="shared" si="4"/>
        <v>2.01</v>
      </c>
      <c r="X21" s="58">
        <f t="shared" ref="X21:X136" si="14">T21</f>
        <v>2.72</v>
      </c>
      <c r="Y21" s="61">
        <f t="shared" ref="Y21:Y136" si="15">V21*W21*X21</f>
        <v>3.55368</v>
      </c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  <c r="AP21" s="57"/>
      <c r="AQ21" s="57"/>
      <c r="AR21" s="57"/>
      <c r="AS21" s="57"/>
    </row>
    <row r="22" ht="27.0" customHeight="1">
      <c r="A22" s="52">
        <v>2.0</v>
      </c>
      <c r="B22" s="62" t="s">
        <v>61</v>
      </c>
      <c r="C22" s="62">
        <v>101.0</v>
      </c>
      <c r="D22" s="62">
        <v>201.0</v>
      </c>
      <c r="E22" s="62">
        <v>272.0</v>
      </c>
      <c r="F22" s="62">
        <f t="shared" si="5"/>
        <v>0</v>
      </c>
      <c r="G22" s="63">
        <f t="shared" si="6"/>
        <v>102.154632</v>
      </c>
      <c r="H22" s="63">
        <f t="shared" si="7"/>
        <v>102.154632</v>
      </c>
      <c r="I22" s="62">
        <v>6.0</v>
      </c>
      <c r="J22" s="66">
        <f t="shared" si="8"/>
        <v>612.927792</v>
      </c>
      <c r="K22" s="57"/>
      <c r="L22" s="58"/>
      <c r="M22" s="52"/>
      <c r="N22" s="52"/>
      <c r="O22" s="57"/>
      <c r="P22" s="57"/>
      <c r="Q22" s="59">
        <v>18.5</v>
      </c>
      <c r="R22" s="58">
        <f t="shared" si="9"/>
        <v>2.72</v>
      </c>
      <c r="S22" s="52">
        <f t="shared" si="10"/>
        <v>6</v>
      </c>
      <c r="T22" s="52">
        <f t="shared" si="11"/>
        <v>16.32</v>
      </c>
      <c r="U22" s="60">
        <f t="shared" si="12"/>
        <v>102.154632</v>
      </c>
      <c r="V22" s="58">
        <f t="shared" ref="V22:W22" si="13">C22/100</f>
        <v>1.01</v>
      </c>
      <c r="W22" s="58">
        <f t="shared" si="13"/>
        <v>2.01</v>
      </c>
      <c r="X22" s="58">
        <f t="shared" si="14"/>
        <v>16.32</v>
      </c>
      <c r="Y22" s="61">
        <f t="shared" si="15"/>
        <v>33.131232</v>
      </c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  <c r="AO22" s="57"/>
      <c r="AP22" s="57"/>
      <c r="AQ22" s="57"/>
      <c r="AR22" s="57"/>
      <c r="AS22" s="57"/>
    </row>
    <row r="23" ht="27.0" customHeight="1">
      <c r="A23" s="52">
        <v>3.0</v>
      </c>
      <c r="B23" s="62" t="s">
        <v>61</v>
      </c>
      <c r="C23" s="62">
        <v>101.0</v>
      </c>
      <c r="D23" s="62">
        <v>201.0</v>
      </c>
      <c r="E23" s="62">
        <v>273.0</v>
      </c>
      <c r="F23" s="62">
        <f t="shared" si="5"/>
        <v>0</v>
      </c>
      <c r="G23" s="63">
        <f t="shared" si="6"/>
        <v>102.5302005</v>
      </c>
      <c r="H23" s="63">
        <f t="shared" si="7"/>
        <v>102.5302005</v>
      </c>
      <c r="I23" s="62">
        <v>4.0</v>
      </c>
      <c r="J23" s="66">
        <f t="shared" si="8"/>
        <v>410.120802</v>
      </c>
      <c r="K23" s="57"/>
      <c r="L23" s="58">
        <f t="shared" ref="L23:L38" si="17">D23*25.4/1000</f>
        <v>5.1054</v>
      </c>
      <c r="M23" s="52">
        <f t="shared" ref="M23:M41" si="18">+I23</f>
        <v>4</v>
      </c>
      <c r="N23" s="52">
        <f t="shared" ref="N23:N38" si="19">M23*L23</f>
        <v>20.4216</v>
      </c>
      <c r="O23" s="57"/>
      <c r="P23" s="57"/>
      <c r="Q23" s="59">
        <v>18.5</v>
      </c>
      <c r="R23" s="58">
        <f t="shared" si="9"/>
        <v>2.73</v>
      </c>
      <c r="S23" s="52">
        <f t="shared" si="10"/>
        <v>4</v>
      </c>
      <c r="T23" s="52">
        <f t="shared" si="11"/>
        <v>10.92</v>
      </c>
      <c r="U23" s="60">
        <f t="shared" si="12"/>
        <v>102.5302005</v>
      </c>
      <c r="V23" s="58">
        <f t="shared" ref="V23:W23" si="16">C23/100</f>
        <v>1.01</v>
      </c>
      <c r="W23" s="58">
        <f t="shared" si="16"/>
        <v>2.01</v>
      </c>
      <c r="X23" s="58">
        <f t="shared" si="14"/>
        <v>10.92</v>
      </c>
      <c r="Y23" s="61">
        <f t="shared" si="15"/>
        <v>22.168692</v>
      </c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  <c r="AL23" s="57"/>
      <c r="AM23" s="57"/>
      <c r="AN23" s="57"/>
      <c r="AO23" s="57"/>
      <c r="AP23" s="57"/>
      <c r="AQ23" s="57"/>
      <c r="AR23" s="57"/>
      <c r="AS23" s="57"/>
    </row>
    <row r="24" ht="27.0" customHeight="1">
      <c r="A24" s="52">
        <v>4.0</v>
      </c>
      <c r="B24" s="62" t="s">
        <v>61</v>
      </c>
      <c r="C24" s="62">
        <v>101.0</v>
      </c>
      <c r="D24" s="62">
        <v>201.0</v>
      </c>
      <c r="E24" s="62">
        <v>271.0</v>
      </c>
      <c r="F24" s="62">
        <f t="shared" si="5"/>
        <v>0</v>
      </c>
      <c r="G24" s="63">
        <f t="shared" si="6"/>
        <v>101.7790635</v>
      </c>
      <c r="H24" s="63">
        <f t="shared" si="7"/>
        <v>101.7790635</v>
      </c>
      <c r="I24" s="62">
        <v>6.0</v>
      </c>
      <c r="J24" s="66">
        <f t="shared" si="8"/>
        <v>610.674381</v>
      </c>
      <c r="K24" s="57"/>
      <c r="L24" s="58">
        <f t="shared" si="17"/>
        <v>5.1054</v>
      </c>
      <c r="M24" s="52">
        <f t="shared" si="18"/>
        <v>6</v>
      </c>
      <c r="N24" s="52">
        <f t="shared" si="19"/>
        <v>30.6324</v>
      </c>
      <c r="O24" s="57"/>
      <c r="P24" s="57"/>
      <c r="Q24" s="59">
        <v>18.5</v>
      </c>
      <c r="R24" s="58">
        <f t="shared" si="9"/>
        <v>2.71</v>
      </c>
      <c r="S24" s="52">
        <f t="shared" si="10"/>
        <v>6</v>
      </c>
      <c r="T24" s="52">
        <f t="shared" si="11"/>
        <v>16.26</v>
      </c>
      <c r="U24" s="60">
        <f t="shared" si="12"/>
        <v>101.7790635</v>
      </c>
      <c r="V24" s="58">
        <f t="shared" ref="V24:W24" si="20">C24/100</f>
        <v>1.01</v>
      </c>
      <c r="W24" s="58">
        <f t="shared" si="20"/>
        <v>2.01</v>
      </c>
      <c r="X24" s="58">
        <f t="shared" si="14"/>
        <v>16.26</v>
      </c>
      <c r="Y24" s="61">
        <f t="shared" si="15"/>
        <v>33.009426</v>
      </c>
      <c r="Z24" s="57"/>
      <c r="AA24" s="57"/>
      <c r="AB24" s="57"/>
      <c r="AC24" s="57"/>
      <c r="AD24" s="57"/>
      <c r="AE24" s="57"/>
      <c r="AF24" s="57"/>
      <c r="AG24" s="57"/>
      <c r="AH24" s="57"/>
      <c r="AI24" s="57"/>
      <c r="AJ24" s="57"/>
      <c r="AK24" s="57"/>
      <c r="AL24" s="57"/>
      <c r="AM24" s="57"/>
      <c r="AN24" s="57"/>
      <c r="AO24" s="57"/>
      <c r="AP24" s="57"/>
      <c r="AQ24" s="57"/>
      <c r="AR24" s="57"/>
      <c r="AS24" s="57"/>
    </row>
    <row r="25" ht="27.0" customHeight="1">
      <c r="A25" s="52">
        <v>5.0</v>
      </c>
      <c r="B25" s="62" t="s">
        <v>61</v>
      </c>
      <c r="C25" s="62">
        <v>103.0</v>
      </c>
      <c r="D25" s="62">
        <v>201.0</v>
      </c>
      <c r="E25" s="62">
        <v>272.0</v>
      </c>
      <c r="F25" s="62">
        <f t="shared" si="5"/>
        <v>0</v>
      </c>
      <c r="G25" s="63">
        <f t="shared" si="6"/>
        <v>104.177496</v>
      </c>
      <c r="H25" s="63">
        <f t="shared" si="7"/>
        <v>104.177496</v>
      </c>
      <c r="I25" s="62">
        <v>5.0</v>
      </c>
      <c r="J25" s="66">
        <f t="shared" si="8"/>
        <v>520.88748</v>
      </c>
      <c r="K25" s="57"/>
      <c r="L25" s="58">
        <f t="shared" si="17"/>
        <v>5.1054</v>
      </c>
      <c r="M25" s="52">
        <f t="shared" si="18"/>
        <v>5</v>
      </c>
      <c r="N25" s="52">
        <f t="shared" si="19"/>
        <v>25.527</v>
      </c>
      <c r="O25" s="57"/>
      <c r="P25" s="57"/>
      <c r="Q25" s="59">
        <v>18.5</v>
      </c>
      <c r="R25" s="58">
        <f t="shared" si="9"/>
        <v>2.72</v>
      </c>
      <c r="S25" s="52">
        <f t="shared" si="10"/>
        <v>5</v>
      </c>
      <c r="T25" s="52">
        <f t="shared" si="11"/>
        <v>13.6</v>
      </c>
      <c r="U25" s="60">
        <f t="shared" si="12"/>
        <v>104.177496</v>
      </c>
      <c r="V25" s="58">
        <f t="shared" ref="V25:W25" si="21">C25/100</f>
        <v>1.03</v>
      </c>
      <c r="W25" s="58">
        <f t="shared" si="21"/>
        <v>2.01</v>
      </c>
      <c r="X25" s="58">
        <f t="shared" si="14"/>
        <v>13.6</v>
      </c>
      <c r="Y25" s="61">
        <f t="shared" si="15"/>
        <v>28.15608</v>
      </c>
      <c r="Z25" s="57"/>
      <c r="AA25" s="57"/>
      <c r="AB25" s="57"/>
      <c r="AC25" s="57"/>
      <c r="AD25" s="57"/>
      <c r="AE25" s="57"/>
      <c r="AF25" s="57"/>
      <c r="AG25" s="57"/>
      <c r="AH25" s="57"/>
      <c r="AI25" s="57"/>
      <c r="AJ25" s="57"/>
      <c r="AK25" s="57"/>
      <c r="AL25" s="57"/>
      <c r="AM25" s="57"/>
      <c r="AN25" s="57"/>
      <c r="AO25" s="57"/>
      <c r="AP25" s="57"/>
      <c r="AQ25" s="57"/>
      <c r="AR25" s="57"/>
      <c r="AS25" s="57"/>
    </row>
    <row r="26" ht="27.0" customHeight="1">
      <c r="A26" s="52">
        <v>6.0</v>
      </c>
      <c r="B26" s="62" t="s">
        <v>61</v>
      </c>
      <c r="C26" s="62">
        <v>102.0</v>
      </c>
      <c r="D26" s="62">
        <v>201.0</v>
      </c>
      <c r="E26" s="62">
        <v>272.0</v>
      </c>
      <c r="F26" s="62">
        <f t="shared" si="5"/>
        <v>0</v>
      </c>
      <c r="G26" s="63">
        <f t="shared" si="6"/>
        <v>103.166064</v>
      </c>
      <c r="H26" s="63">
        <f t="shared" si="7"/>
        <v>103.166064</v>
      </c>
      <c r="I26" s="62">
        <v>30.0</v>
      </c>
      <c r="J26" s="66">
        <f t="shared" si="8"/>
        <v>3094.98192</v>
      </c>
      <c r="K26" s="57"/>
      <c r="L26" s="58">
        <f t="shared" si="17"/>
        <v>5.1054</v>
      </c>
      <c r="M26" s="52">
        <f t="shared" si="18"/>
        <v>30</v>
      </c>
      <c r="N26" s="52">
        <f t="shared" si="19"/>
        <v>153.162</v>
      </c>
      <c r="O26" s="57"/>
      <c r="P26" s="57"/>
      <c r="Q26" s="59">
        <v>18.5</v>
      </c>
      <c r="R26" s="58">
        <f t="shared" si="9"/>
        <v>2.72</v>
      </c>
      <c r="S26" s="52">
        <f t="shared" si="10"/>
        <v>30</v>
      </c>
      <c r="T26" s="52">
        <f t="shared" si="11"/>
        <v>81.6</v>
      </c>
      <c r="U26" s="60">
        <f t="shared" si="12"/>
        <v>103.166064</v>
      </c>
      <c r="V26" s="58">
        <f t="shared" ref="V26:W26" si="22">C26/100</f>
        <v>1.02</v>
      </c>
      <c r="W26" s="58">
        <f t="shared" si="22"/>
        <v>2.01</v>
      </c>
      <c r="X26" s="58">
        <f t="shared" si="14"/>
        <v>81.6</v>
      </c>
      <c r="Y26" s="61">
        <f t="shared" si="15"/>
        <v>167.29632</v>
      </c>
      <c r="Z26" s="57"/>
      <c r="AA26" s="57"/>
      <c r="AB26" s="57"/>
      <c r="AC26" s="57"/>
      <c r="AD26" s="57"/>
      <c r="AE26" s="57"/>
      <c r="AF26" s="57"/>
      <c r="AG26" s="57"/>
      <c r="AH26" s="57"/>
      <c r="AI26" s="57"/>
      <c r="AJ26" s="57"/>
      <c r="AK26" s="57"/>
      <c r="AL26" s="57"/>
      <c r="AM26" s="57"/>
      <c r="AN26" s="57"/>
      <c r="AO26" s="57"/>
      <c r="AP26" s="57"/>
      <c r="AQ26" s="57"/>
      <c r="AR26" s="57"/>
      <c r="AS26" s="57"/>
    </row>
    <row r="27" ht="27.0" customHeight="1">
      <c r="A27" s="52">
        <v>7.0</v>
      </c>
      <c r="B27" s="62" t="s">
        <v>61</v>
      </c>
      <c r="C27" s="62">
        <v>99.0</v>
      </c>
      <c r="D27" s="62">
        <v>201.0</v>
      </c>
      <c r="E27" s="62">
        <v>271.0</v>
      </c>
      <c r="F27" s="62">
        <f t="shared" si="5"/>
        <v>0</v>
      </c>
      <c r="G27" s="63">
        <f t="shared" si="6"/>
        <v>99.7636365</v>
      </c>
      <c r="H27" s="63">
        <f t="shared" si="7"/>
        <v>99.7636365</v>
      </c>
      <c r="I27" s="62">
        <v>1.0</v>
      </c>
      <c r="J27" s="66">
        <f t="shared" si="8"/>
        <v>99.7636365</v>
      </c>
      <c r="K27" s="57"/>
      <c r="L27" s="58">
        <f t="shared" si="17"/>
        <v>5.1054</v>
      </c>
      <c r="M27" s="52">
        <f t="shared" si="18"/>
        <v>1</v>
      </c>
      <c r="N27" s="52">
        <f t="shared" si="19"/>
        <v>5.1054</v>
      </c>
      <c r="O27" s="57"/>
      <c r="P27" s="57"/>
      <c r="Q27" s="59">
        <v>18.5</v>
      </c>
      <c r="R27" s="58">
        <f t="shared" si="9"/>
        <v>2.71</v>
      </c>
      <c r="S27" s="52">
        <f t="shared" si="10"/>
        <v>1</v>
      </c>
      <c r="T27" s="52">
        <f t="shared" si="11"/>
        <v>2.71</v>
      </c>
      <c r="U27" s="60">
        <f t="shared" si="12"/>
        <v>99.7636365</v>
      </c>
      <c r="V27" s="58">
        <f t="shared" ref="V27:W27" si="23">C27/100</f>
        <v>0.99</v>
      </c>
      <c r="W27" s="58">
        <f t="shared" si="23"/>
        <v>2.01</v>
      </c>
      <c r="X27" s="58">
        <f t="shared" si="14"/>
        <v>2.71</v>
      </c>
      <c r="Y27" s="61">
        <f t="shared" si="15"/>
        <v>5.392629</v>
      </c>
      <c r="Z27" s="57"/>
      <c r="AA27" s="57"/>
      <c r="AB27" s="57"/>
      <c r="AC27" s="57"/>
      <c r="AD27" s="57"/>
      <c r="AE27" s="57"/>
      <c r="AF27" s="57"/>
      <c r="AG27" s="57"/>
      <c r="AH27" s="57"/>
      <c r="AI27" s="57"/>
      <c r="AJ27" s="57"/>
      <c r="AK27" s="57"/>
      <c r="AL27" s="57"/>
      <c r="AM27" s="57"/>
      <c r="AN27" s="57"/>
      <c r="AO27" s="57"/>
      <c r="AP27" s="57"/>
      <c r="AQ27" s="57"/>
      <c r="AR27" s="57"/>
      <c r="AS27" s="57"/>
    </row>
    <row r="28" ht="27.0" customHeight="1">
      <c r="A28" s="52">
        <v>8.0</v>
      </c>
      <c r="B28" s="62" t="s">
        <v>61</v>
      </c>
      <c r="C28" s="62">
        <v>102.0</v>
      </c>
      <c r="D28" s="62">
        <v>201.0</v>
      </c>
      <c r="E28" s="62">
        <v>271.0</v>
      </c>
      <c r="F28" s="62">
        <f t="shared" si="5"/>
        <v>0</v>
      </c>
      <c r="G28" s="63">
        <f t="shared" si="6"/>
        <v>102.786777</v>
      </c>
      <c r="H28" s="63">
        <f t="shared" si="7"/>
        <v>102.786777</v>
      </c>
      <c r="I28" s="62">
        <v>22.0</v>
      </c>
      <c r="J28" s="66">
        <f t="shared" si="8"/>
        <v>2261.309094</v>
      </c>
      <c r="K28" s="57"/>
      <c r="L28" s="58">
        <f t="shared" si="17"/>
        <v>5.1054</v>
      </c>
      <c r="M28" s="52">
        <f t="shared" si="18"/>
        <v>22</v>
      </c>
      <c r="N28" s="52">
        <f t="shared" si="19"/>
        <v>112.3188</v>
      </c>
      <c r="O28" s="57"/>
      <c r="P28" s="57"/>
      <c r="Q28" s="59">
        <v>18.5</v>
      </c>
      <c r="R28" s="58">
        <f t="shared" si="9"/>
        <v>2.71</v>
      </c>
      <c r="S28" s="52">
        <f t="shared" si="10"/>
        <v>22</v>
      </c>
      <c r="T28" s="52">
        <f t="shared" si="11"/>
        <v>59.62</v>
      </c>
      <c r="U28" s="60">
        <f t="shared" si="12"/>
        <v>102.786777</v>
      </c>
      <c r="V28" s="58">
        <f t="shared" ref="V28:W28" si="24">C28/100</f>
        <v>1.02</v>
      </c>
      <c r="W28" s="58">
        <f t="shared" si="24"/>
        <v>2.01</v>
      </c>
      <c r="X28" s="58">
        <f t="shared" si="14"/>
        <v>59.62</v>
      </c>
      <c r="Y28" s="61">
        <f t="shared" si="15"/>
        <v>122.232924</v>
      </c>
      <c r="Z28" s="57"/>
      <c r="AA28" s="57"/>
      <c r="AB28" s="57"/>
      <c r="AC28" s="57"/>
      <c r="AD28" s="57"/>
      <c r="AE28" s="57"/>
      <c r="AF28" s="57"/>
      <c r="AG28" s="57"/>
      <c r="AH28" s="57"/>
      <c r="AI28" s="57"/>
      <c r="AJ28" s="57"/>
      <c r="AK28" s="57"/>
      <c r="AL28" s="57"/>
      <c r="AM28" s="57"/>
      <c r="AN28" s="57"/>
      <c r="AO28" s="57"/>
      <c r="AP28" s="57"/>
      <c r="AQ28" s="57"/>
      <c r="AR28" s="57"/>
      <c r="AS28" s="57"/>
    </row>
    <row r="29" ht="27.0" customHeight="1">
      <c r="A29" s="52">
        <v>9.0</v>
      </c>
      <c r="B29" s="62" t="s">
        <v>61</v>
      </c>
      <c r="C29" s="62">
        <v>103.0</v>
      </c>
      <c r="D29" s="62">
        <v>201.0</v>
      </c>
      <c r="E29" s="62">
        <v>271.0</v>
      </c>
      <c r="F29" s="62">
        <f t="shared" si="5"/>
        <v>0</v>
      </c>
      <c r="G29" s="63">
        <f t="shared" si="6"/>
        <v>103.7944905</v>
      </c>
      <c r="H29" s="63">
        <f t="shared" si="7"/>
        <v>103.7944905</v>
      </c>
      <c r="I29" s="62">
        <v>5.0</v>
      </c>
      <c r="J29" s="66">
        <f t="shared" si="8"/>
        <v>518.9724525</v>
      </c>
      <c r="K29" s="57"/>
      <c r="L29" s="58">
        <f t="shared" si="17"/>
        <v>5.1054</v>
      </c>
      <c r="M29" s="52">
        <f t="shared" si="18"/>
        <v>5</v>
      </c>
      <c r="N29" s="52">
        <f t="shared" si="19"/>
        <v>25.527</v>
      </c>
      <c r="O29" s="57"/>
      <c r="P29" s="57"/>
      <c r="Q29" s="59">
        <v>18.5</v>
      </c>
      <c r="R29" s="58">
        <f t="shared" si="9"/>
        <v>2.71</v>
      </c>
      <c r="S29" s="52">
        <f t="shared" si="10"/>
        <v>5</v>
      </c>
      <c r="T29" s="52">
        <f t="shared" si="11"/>
        <v>13.55</v>
      </c>
      <c r="U29" s="60">
        <f t="shared" si="12"/>
        <v>103.7944905</v>
      </c>
      <c r="V29" s="58">
        <f t="shared" ref="V29:W29" si="25">C29/100</f>
        <v>1.03</v>
      </c>
      <c r="W29" s="58">
        <f t="shared" si="25"/>
        <v>2.01</v>
      </c>
      <c r="X29" s="58">
        <f t="shared" si="14"/>
        <v>13.55</v>
      </c>
      <c r="Y29" s="61">
        <f t="shared" si="15"/>
        <v>28.052565</v>
      </c>
      <c r="Z29" s="57"/>
      <c r="AA29" s="57"/>
      <c r="AB29" s="57"/>
      <c r="AC29" s="57"/>
      <c r="AD29" s="57"/>
      <c r="AE29" s="57"/>
      <c r="AF29" s="57"/>
      <c r="AG29" s="57"/>
      <c r="AH29" s="57"/>
      <c r="AI29" s="57"/>
      <c r="AJ29" s="57"/>
      <c r="AK29" s="57"/>
      <c r="AL29" s="57"/>
      <c r="AM29" s="57"/>
      <c r="AN29" s="57"/>
      <c r="AO29" s="57"/>
      <c r="AP29" s="57"/>
      <c r="AQ29" s="57"/>
      <c r="AR29" s="57"/>
      <c r="AS29" s="57"/>
    </row>
    <row r="30" ht="27.0" customHeight="1">
      <c r="A30" s="52">
        <v>10.0</v>
      </c>
      <c r="B30" s="62" t="s">
        <v>61</v>
      </c>
      <c r="C30" s="62">
        <v>102.0</v>
      </c>
      <c r="D30" s="62">
        <v>201.0</v>
      </c>
      <c r="E30" s="62">
        <v>273.0</v>
      </c>
      <c r="F30" s="62">
        <f t="shared" si="5"/>
        <v>0</v>
      </c>
      <c r="G30" s="63">
        <f t="shared" si="6"/>
        <v>103.545351</v>
      </c>
      <c r="H30" s="63">
        <f t="shared" si="7"/>
        <v>103.545351</v>
      </c>
      <c r="I30" s="62">
        <v>13.0</v>
      </c>
      <c r="J30" s="66">
        <f t="shared" si="8"/>
        <v>1346.089563</v>
      </c>
      <c r="K30" s="57"/>
      <c r="L30" s="58">
        <f t="shared" si="17"/>
        <v>5.1054</v>
      </c>
      <c r="M30" s="52">
        <f t="shared" si="18"/>
        <v>13</v>
      </c>
      <c r="N30" s="52">
        <f t="shared" si="19"/>
        <v>66.3702</v>
      </c>
      <c r="O30" s="57"/>
      <c r="P30" s="57"/>
      <c r="Q30" s="59">
        <v>18.5</v>
      </c>
      <c r="R30" s="58">
        <f t="shared" si="9"/>
        <v>2.73</v>
      </c>
      <c r="S30" s="52">
        <f t="shared" si="10"/>
        <v>13</v>
      </c>
      <c r="T30" s="52">
        <f t="shared" si="11"/>
        <v>35.49</v>
      </c>
      <c r="U30" s="60">
        <f t="shared" si="12"/>
        <v>103.545351</v>
      </c>
      <c r="V30" s="58">
        <f t="shared" ref="V30:W30" si="26">C30/100</f>
        <v>1.02</v>
      </c>
      <c r="W30" s="58">
        <f t="shared" si="26"/>
        <v>2.01</v>
      </c>
      <c r="X30" s="58">
        <f t="shared" si="14"/>
        <v>35.49</v>
      </c>
      <c r="Y30" s="61">
        <f t="shared" si="15"/>
        <v>72.761598</v>
      </c>
      <c r="Z30" s="57"/>
      <c r="AA30" s="57"/>
      <c r="AB30" s="57"/>
      <c r="AC30" s="57"/>
      <c r="AD30" s="57"/>
      <c r="AE30" s="57"/>
      <c r="AF30" s="57"/>
      <c r="AG30" s="57"/>
      <c r="AH30" s="57"/>
      <c r="AI30" s="57"/>
      <c r="AJ30" s="57"/>
      <c r="AK30" s="57"/>
      <c r="AL30" s="57"/>
      <c r="AM30" s="57"/>
      <c r="AN30" s="57"/>
      <c r="AO30" s="57"/>
      <c r="AP30" s="57"/>
      <c r="AQ30" s="57"/>
      <c r="AR30" s="57"/>
      <c r="AS30" s="57"/>
    </row>
    <row r="31" ht="27.0" customHeight="1">
      <c r="A31" s="52">
        <v>11.0</v>
      </c>
      <c r="B31" s="62" t="s">
        <v>61</v>
      </c>
      <c r="C31" s="62">
        <v>103.0</v>
      </c>
      <c r="D31" s="62">
        <v>201.0</v>
      </c>
      <c r="E31" s="62">
        <v>273.0</v>
      </c>
      <c r="F31" s="62">
        <f t="shared" si="5"/>
        <v>0</v>
      </c>
      <c r="G31" s="63">
        <f t="shared" si="6"/>
        <v>104.5605015</v>
      </c>
      <c r="H31" s="63">
        <f t="shared" si="7"/>
        <v>104.5605015</v>
      </c>
      <c r="I31" s="62">
        <v>5.0</v>
      </c>
      <c r="J31" s="66">
        <f t="shared" si="8"/>
        <v>522.8025075</v>
      </c>
      <c r="K31" s="57"/>
      <c r="L31" s="58">
        <f t="shared" si="17"/>
        <v>5.1054</v>
      </c>
      <c r="M31" s="52">
        <f t="shared" si="18"/>
        <v>5</v>
      </c>
      <c r="N31" s="52">
        <f t="shared" si="19"/>
        <v>25.527</v>
      </c>
      <c r="O31" s="57"/>
      <c r="P31" s="57"/>
      <c r="Q31" s="59">
        <v>18.5</v>
      </c>
      <c r="R31" s="58">
        <f t="shared" si="9"/>
        <v>2.73</v>
      </c>
      <c r="S31" s="52">
        <f t="shared" si="10"/>
        <v>5</v>
      </c>
      <c r="T31" s="52">
        <f t="shared" si="11"/>
        <v>13.65</v>
      </c>
      <c r="U31" s="60">
        <f t="shared" si="12"/>
        <v>104.5605015</v>
      </c>
      <c r="V31" s="58">
        <f t="shared" ref="V31:W31" si="27">C31/100</f>
        <v>1.03</v>
      </c>
      <c r="W31" s="58">
        <f t="shared" si="27"/>
        <v>2.01</v>
      </c>
      <c r="X31" s="58">
        <f t="shared" si="14"/>
        <v>13.65</v>
      </c>
      <c r="Y31" s="61">
        <f t="shared" si="15"/>
        <v>28.259595</v>
      </c>
      <c r="Z31" s="57"/>
      <c r="AA31" s="57"/>
      <c r="AB31" s="57"/>
      <c r="AC31" s="57"/>
      <c r="AD31" s="57"/>
      <c r="AE31" s="57"/>
      <c r="AF31" s="57"/>
      <c r="AG31" s="57"/>
      <c r="AH31" s="57"/>
      <c r="AI31" s="57"/>
      <c r="AJ31" s="57"/>
      <c r="AK31" s="57"/>
      <c r="AL31" s="57"/>
      <c r="AM31" s="57"/>
      <c r="AN31" s="57"/>
      <c r="AO31" s="57"/>
      <c r="AP31" s="57"/>
      <c r="AQ31" s="57"/>
      <c r="AR31" s="57"/>
      <c r="AS31" s="57"/>
    </row>
    <row r="32" ht="27.0" customHeight="1">
      <c r="A32" s="52">
        <v>12.0</v>
      </c>
      <c r="B32" s="62" t="s">
        <v>61</v>
      </c>
      <c r="C32" s="62">
        <v>100.0</v>
      </c>
      <c r="D32" s="62">
        <v>201.0</v>
      </c>
      <c r="E32" s="62">
        <v>273.0</v>
      </c>
      <c r="F32" s="62">
        <f t="shared" si="5"/>
        <v>0</v>
      </c>
      <c r="G32" s="63">
        <f t="shared" si="6"/>
        <v>101.51505</v>
      </c>
      <c r="H32" s="63">
        <f t="shared" si="7"/>
        <v>101.51505</v>
      </c>
      <c r="I32" s="62">
        <v>1.0</v>
      </c>
      <c r="J32" s="66">
        <f t="shared" si="8"/>
        <v>101.51505</v>
      </c>
      <c r="K32" s="57"/>
      <c r="L32" s="58">
        <f t="shared" si="17"/>
        <v>5.1054</v>
      </c>
      <c r="M32" s="52">
        <f t="shared" si="18"/>
        <v>1</v>
      </c>
      <c r="N32" s="52">
        <f t="shared" si="19"/>
        <v>5.1054</v>
      </c>
      <c r="O32" s="57"/>
      <c r="P32" s="57"/>
      <c r="Q32" s="59">
        <v>18.5</v>
      </c>
      <c r="R32" s="58">
        <f t="shared" si="9"/>
        <v>2.73</v>
      </c>
      <c r="S32" s="52">
        <f t="shared" si="10"/>
        <v>1</v>
      </c>
      <c r="T32" s="52">
        <f t="shared" si="11"/>
        <v>2.73</v>
      </c>
      <c r="U32" s="60">
        <f t="shared" si="12"/>
        <v>101.51505</v>
      </c>
      <c r="V32" s="58">
        <f t="shared" ref="V32:W32" si="28">C32/100</f>
        <v>1</v>
      </c>
      <c r="W32" s="58">
        <f t="shared" si="28"/>
        <v>2.01</v>
      </c>
      <c r="X32" s="58">
        <f t="shared" si="14"/>
        <v>2.73</v>
      </c>
      <c r="Y32" s="61">
        <f t="shared" si="15"/>
        <v>5.4873</v>
      </c>
      <c r="Z32" s="57"/>
      <c r="AA32" s="57"/>
      <c r="AB32" s="57"/>
      <c r="AC32" s="57"/>
      <c r="AD32" s="57"/>
      <c r="AE32" s="57"/>
      <c r="AF32" s="57"/>
      <c r="AG32" s="57"/>
      <c r="AH32" s="57"/>
      <c r="AI32" s="57"/>
      <c r="AJ32" s="57"/>
      <c r="AK32" s="57"/>
      <c r="AL32" s="57"/>
      <c r="AM32" s="57"/>
      <c r="AN32" s="57"/>
      <c r="AO32" s="57"/>
      <c r="AP32" s="57"/>
      <c r="AQ32" s="57"/>
      <c r="AR32" s="57"/>
      <c r="AS32" s="57"/>
    </row>
    <row r="33" ht="27.0" customHeight="1">
      <c r="A33" s="52">
        <v>13.0</v>
      </c>
      <c r="B33" s="62" t="s">
        <v>61</v>
      </c>
      <c r="C33" s="62">
        <v>100.0</v>
      </c>
      <c r="D33" s="62">
        <v>201.0</v>
      </c>
      <c r="E33" s="62">
        <v>271.0</v>
      </c>
      <c r="F33" s="62">
        <f t="shared" si="5"/>
        <v>0</v>
      </c>
      <c r="G33" s="63">
        <f t="shared" si="6"/>
        <v>100.77135</v>
      </c>
      <c r="H33" s="63">
        <f t="shared" si="7"/>
        <v>100.77135</v>
      </c>
      <c r="I33" s="62">
        <v>3.0</v>
      </c>
      <c r="J33" s="66">
        <f t="shared" si="8"/>
        <v>302.31405</v>
      </c>
      <c r="K33" s="57"/>
      <c r="L33" s="58">
        <f t="shared" si="17"/>
        <v>5.1054</v>
      </c>
      <c r="M33" s="52">
        <f t="shared" si="18"/>
        <v>3</v>
      </c>
      <c r="N33" s="52">
        <f t="shared" si="19"/>
        <v>15.3162</v>
      </c>
      <c r="O33" s="57"/>
      <c r="P33" s="57"/>
      <c r="Q33" s="59">
        <v>18.5</v>
      </c>
      <c r="R33" s="58">
        <f t="shared" si="9"/>
        <v>2.71</v>
      </c>
      <c r="S33" s="52">
        <f t="shared" si="10"/>
        <v>3</v>
      </c>
      <c r="T33" s="52">
        <f t="shared" si="11"/>
        <v>8.13</v>
      </c>
      <c r="U33" s="60">
        <f t="shared" si="12"/>
        <v>100.77135</v>
      </c>
      <c r="V33" s="58">
        <f t="shared" ref="V33:W33" si="29">C33/100</f>
        <v>1</v>
      </c>
      <c r="W33" s="58">
        <f t="shared" si="29"/>
        <v>2.01</v>
      </c>
      <c r="X33" s="58">
        <f t="shared" si="14"/>
        <v>8.13</v>
      </c>
      <c r="Y33" s="61">
        <f t="shared" si="15"/>
        <v>16.3413</v>
      </c>
      <c r="Z33" s="57"/>
      <c r="AA33" s="57"/>
      <c r="AB33" s="57"/>
      <c r="AC33" s="57"/>
      <c r="AD33" s="57"/>
      <c r="AE33" s="57"/>
      <c r="AF33" s="57"/>
      <c r="AG33" s="57"/>
      <c r="AH33" s="57"/>
      <c r="AI33" s="57"/>
      <c r="AJ33" s="57"/>
      <c r="AK33" s="57"/>
      <c r="AL33" s="57"/>
      <c r="AM33" s="57"/>
      <c r="AN33" s="57"/>
      <c r="AO33" s="57"/>
      <c r="AP33" s="57"/>
      <c r="AQ33" s="57"/>
      <c r="AR33" s="57"/>
      <c r="AS33" s="57"/>
    </row>
    <row r="34" ht="27.0" customHeight="1">
      <c r="A34" s="52">
        <v>14.0</v>
      </c>
      <c r="B34" s="62" t="s">
        <v>61</v>
      </c>
      <c r="C34" s="62">
        <v>102.0</v>
      </c>
      <c r="D34" s="62">
        <v>201.0</v>
      </c>
      <c r="E34" s="62">
        <v>270.0</v>
      </c>
      <c r="F34" s="62">
        <f t="shared" si="5"/>
        <v>0</v>
      </c>
      <c r="G34" s="63">
        <f t="shared" si="6"/>
        <v>102.40749</v>
      </c>
      <c r="H34" s="63">
        <f t="shared" si="7"/>
        <v>102.40749</v>
      </c>
      <c r="I34" s="62">
        <v>4.0</v>
      </c>
      <c r="J34" s="66">
        <f t="shared" si="8"/>
        <v>409.62996</v>
      </c>
      <c r="K34" s="57"/>
      <c r="L34" s="58">
        <f t="shared" si="17"/>
        <v>5.1054</v>
      </c>
      <c r="M34" s="52">
        <f t="shared" si="18"/>
        <v>4</v>
      </c>
      <c r="N34" s="52">
        <f t="shared" si="19"/>
        <v>20.4216</v>
      </c>
      <c r="O34" s="57"/>
      <c r="P34" s="57"/>
      <c r="Q34" s="59">
        <v>18.5</v>
      </c>
      <c r="R34" s="58">
        <f t="shared" si="9"/>
        <v>2.7</v>
      </c>
      <c r="S34" s="52">
        <f t="shared" si="10"/>
        <v>4</v>
      </c>
      <c r="T34" s="52">
        <f t="shared" si="11"/>
        <v>10.8</v>
      </c>
      <c r="U34" s="60">
        <f t="shared" si="12"/>
        <v>102.40749</v>
      </c>
      <c r="V34" s="58">
        <f t="shared" ref="V34:W34" si="30">C34/100</f>
        <v>1.02</v>
      </c>
      <c r="W34" s="58">
        <f t="shared" si="30"/>
        <v>2.01</v>
      </c>
      <c r="X34" s="58">
        <f t="shared" si="14"/>
        <v>10.8</v>
      </c>
      <c r="Y34" s="61">
        <f t="shared" si="15"/>
        <v>22.14216</v>
      </c>
      <c r="Z34" s="57"/>
      <c r="AA34" s="57"/>
      <c r="AB34" s="57"/>
      <c r="AC34" s="57"/>
      <c r="AD34" s="57"/>
      <c r="AE34" s="57"/>
      <c r="AF34" s="57"/>
      <c r="AG34" s="57"/>
      <c r="AH34" s="57"/>
      <c r="AI34" s="57"/>
      <c r="AJ34" s="57"/>
      <c r="AK34" s="57"/>
      <c r="AL34" s="57"/>
      <c r="AM34" s="57"/>
      <c r="AN34" s="57"/>
      <c r="AO34" s="57"/>
      <c r="AP34" s="57"/>
      <c r="AQ34" s="57"/>
      <c r="AR34" s="57"/>
      <c r="AS34" s="57"/>
    </row>
    <row r="35" ht="27.0" customHeight="1">
      <c r="A35" s="52">
        <v>15.0</v>
      </c>
      <c r="B35" s="62" t="s">
        <v>61</v>
      </c>
      <c r="C35" s="62">
        <v>101.0</v>
      </c>
      <c r="D35" s="62">
        <v>201.0</v>
      </c>
      <c r="E35" s="62">
        <v>270.0</v>
      </c>
      <c r="F35" s="62">
        <f t="shared" si="5"/>
        <v>0</v>
      </c>
      <c r="G35" s="63">
        <f t="shared" si="6"/>
        <v>101.403495</v>
      </c>
      <c r="H35" s="63">
        <f t="shared" si="7"/>
        <v>101.403495</v>
      </c>
      <c r="I35" s="62">
        <v>3.0</v>
      </c>
      <c r="J35" s="66">
        <f t="shared" si="8"/>
        <v>304.210485</v>
      </c>
      <c r="K35" s="57"/>
      <c r="L35" s="58">
        <f t="shared" si="17"/>
        <v>5.1054</v>
      </c>
      <c r="M35" s="52">
        <f t="shared" si="18"/>
        <v>3</v>
      </c>
      <c r="N35" s="52">
        <f t="shared" si="19"/>
        <v>15.3162</v>
      </c>
      <c r="O35" s="57"/>
      <c r="P35" s="57"/>
      <c r="Q35" s="59">
        <v>18.5</v>
      </c>
      <c r="R35" s="58">
        <f t="shared" si="9"/>
        <v>2.7</v>
      </c>
      <c r="S35" s="52">
        <f t="shared" si="10"/>
        <v>3</v>
      </c>
      <c r="T35" s="52">
        <f t="shared" si="11"/>
        <v>8.1</v>
      </c>
      <c r="U35" s="60">
        <f t="shared" si="12"/>
        <v>101.403495</v>
      </c>
      <c r="V35" s="58">
        <f t="shared" ref="V35:W35" si="31">C35/100</f>
        <v>1.01</v>
      </c>
      <c r="W35" s="58">
        <f t="shared" si="31"/>
        <v>2.01</v>
      </c>
      <c r="X35" s="58">
        <f t="shared" si="14"/>
        <v>8.1</v>
      </c>
      <c r="Y35" s="61">
        <f t="shared" si="15"/>
        <v>16.44381</v>
      </c>
      <c r="Z35" s="57"/>
      <c r="AA35" s="57"/>
      <c r="AB35" s="57"/>
      <c r="AC35" s="57"/>
      <c r="AD35" s="57"/>
      <c r="AE35" s="57"/>
      <c r="AF35" s="57"/>
      <c r="AG35" s="57"/>
      <c r="AH35" s="57"/>
      <c r="AI35" s="57"/>
      <c r="AJ35" s="57"/>
      <c r="AK35" s="57"/>
      <c r="AL35" s="57"/>
      <c r="AM35" s="57"/>
      <c r="AN35" s="57"/>
      <c r="AO35" s="57"/>
      <c r="AP35" s="57"/>
      <c r="AQ35" s="57"/>
      <c r="AR35" s="57"/>
      <c r="AS35" s="57"/>
    </row>
    <row r="36" ht="27.0" customHeight="1">
      <c r="A36" s="52">
        <v>16.0</v>
      </c>
      <c r="B36" s="62" t="s">
        <v>61</v>
      </c>
      <c r="C36" s="62">
        <v>102.0</v>
      </c>
      <c r="D36" s="62">
        <v>201.0</v>
      </c>
      <c r="E36" s="62">
        <v>276.0</v>
      </c>
      <c r="F36" s="62">
        <f t="shared" si="5"/>
        <v>0</v>
      </c>
      <c r="G36" s="63">
        <f t="shared" si="6"/>
        <v>104.683212</v>
      </c>
      <c r="H36" s="63">
        <f t="shared" si="7"/>
        <v>104.683212</v>
      </c>
      <c r="I36" s="62">
        <v>1.0</v>
      </c>
      <c r="J36" s="66">
        <f t="shared" si="8"/>
        <v>104.683212</v>
      </c>
      <c r="K36" s="57"/>
      <c r="L36" s="58">
        <f t="shared" si="17"/>
        <v>5.1054</v>
      </c>
      <c r="M36" s="52">
        <f t="shared" si="18"/>
        <v>1</v>
      </c>
      <c r="N36" s="52">
        <f t="shared" si="19"/>
        <v>5.1054</v>
      </c>
      <c r="O36" s="57"/>
      <c r="P36" s="57"/>
      <c r="Q36" s="59">
        <v>18.5</v>
      </c>
      <c r="R36" s="58">
        <f t="shared" si="9"/>
        <v>2.76</v>
      </c>
      <c r="S36" s="52">
        <f t="shared" si="10"/>
        <v>1</v>
      </c>
      <c r="T36" s="52">
        <f t="shared" si="11"/>
        <v>2.76</v>
      </c>
      <c r="U36" s="60">
        <f t="shared" si="12"/>
        <v>104.683212</v>
      </c>
      <c r="V36" s="58">
        <f t="shared" ref="V36:W36" si="32">C36/100</f>
        <v>1.02</v>
      </c>
      <c r="W36" s="58">
        <f t="shared" si="32"/>
        <v>2.01</v>
      </c>
      <c r="X36" s="58">
        <f t="shared" si="14"/>
        <v>2.76</v>
      </c>
      <c r="Y36" s="61">
        <f t="shared" si="15"/>
        <v>5.658552</v>
      </c>
      <c r="Z36" s="57"/>
      <c r="AA36" s="57"/>
      <c r="AB36" s="57"/>
      <c r="AC36" s="57"/>
      <c r="AD36" s="57"/>
      <c r="AE36" s="57"/>
      <c r="AF36" s="57"/>
      <c r="AG36" s="57"/>
      <c r="AH36" s="57"/>
      <c r="AI36" s="57"/>
      <c r="AJ36" s="57"/>
      <c r="AK36" s="57"/>
      <c r="AL36" s="57"/>
      <c r="AM36" s="57"/>
      <c r="AN36" s="57"/>
      <c r="AO36" s="57"/>
      <c r="AP36" s="57"/>
      <c r="AQ36" s="57"/>
      <c r="AR36" s="57"/>
      <c r="AS36" s="57"/>
    </row>
    <row r="37" ht="27.0" customHeight="1">
      <c r="A37" s="52">
        <v>17.0</v>
      </c>
      <c r="B37" s="62" t="s">
        <v>61</v>
      </c>
      <c r="C37" s="62">
        <v>103.0</v>
      </c>
      <c r="D37" s="62">
        <v>201.0</v>
      </c>
      <c r="E37" s="62">
        <v>295.0</v>
      </c>
      <c r="F37" s="62">
        <f t="shared" si="5"/>
        <v>0</v>
      </c>
      <c r="G37" s="63">
        <f t="shared" si="6"/>
        <v>112.9866225</v>
      </c>
      <c r="H37" s="63">
        <f t="shared" si="7"/>
        <v>112.9866225</v>
      </c>
      <c r="I37" s="62">
        <v>1.0</v>
      </c>
      <c r="J37" s="66">
        <f t="shared" si="8"/>
        <v>112.9866225</v>
      </c>
      <c r="K37" s="57"/>
      <c r="L37" s="58">
        <f t="shared" si="17"/>
        <v>5.1054</v>
      </c>
      <c r="M37" s="52">
        <f t="shared" si="18"/>
        <v>1</v>
      </c>
      <c r="N37" s="52">
        <f t="shared" si="19"/>
        <v>5.1054</v>
      </c>
      <c r="O37" s="57"/>
      <c r="P37" s="57"/>
      <c r="Q37" s="59">
        <v>18.5</v>
      </c>
      <c r="R37" s="58">
        <f t="shared" si="9"/>
        <v>2.95</v>
      </c>
      <c r="S37" s="52">
        <f t="shared" si="10"/>
        <v>1</v>
      </c>
      <c r="T37" s="52">
        <f t="shared" si="11"/>
        <v>2.95</v>
      </c>
      <c r="U37" s="60">
        <f t="shared" si="12"/>
        <v>112.9866225</v>
      </c>
      <c r="V37" s="58">
        <f t="shared" ref="V37:W37" si="33">C37/100</f>
        <v>1.03</v>
      </c>
      <c r="W37" s="58">
        <f t="shared" si="33"/>
        <v>2.01</v>
      </c>
      <c r="X37" s="58">
        <f t="shared" si="14"/>
        <v>2.95</v>
      </c>
      <c r="Y37" s="61">
        <f t="shared" si="15"/>
        <v>6.107385</v>
      </c>
      <c r="Z37" s="57"/>
      <c r="AA37" s="57"/>
      <c r="AB37" s="57"/>
      <c r="AC37" s="57"/>
      <c r="AD37" s="57"/>
      <c r="AE37" s="57"/>
      <c r="AF37" s="57"/>
      <c r="AG37" s="57"/>
      <c r="AH37" s="57"/>
      <c r="AI37" s="57"/>
      <c r="AJ37" s="57"/>
      <c r="AK37" s="57"/>
      <c r="AL37" s="57"/>
      <c r="AM37" s="57"/>
      <c r="AN37" s="57"/>
      <c r="AO37" s="57"/>
      <c r="AP37" s="57"/>
      <c r="AQ37" s="57"/>
      <c r="AR37" s="57"/>
      <c r="AS37" s="57"/>
    </row>
    <row r="38" ht="27.0" customHeight="1">
      <c r="A38" s="52">
        <v>18.0</v>
      </c>
      <c r="B38" s="62" t="s">
        <v>61</v>
      </c>
      <c r="C38" s="62">
        <v>77.0</v>
      </c>
      <c r="D38" s="62">
        <v>201.0</v>
      </c>
      <c r="E38" s="62">
        <v>180.0</v>
      </c>
      <c r="F38" s="62">
        <f t="shared" si="5"/>
        <v>0</v>
      </c>
      <c r="G38" s="63">
        <f t="shared" si="6"/>
        <v>51.53841</v>
      </c>
      <c r="H38" s="63">
        <f t="shared" si="7"/>
        <v>51.53841</v>
      </c>
      <c r="I38" s="62">
        <v>1.0</v>
      </c>
      <c r="J38" s="66">
        <f t="shared" si="8"/>
        <v>51.53841</v>
      </c>
      <c r="K38" s="57"/>
      <c r="L38" s="31">
        <f t="shared" si="17"/>
        <v>5.1054</v>
      </c>
      <c r="M38" s="67">
        <f t="shared" si="18"/>
        <v>1</v>
      </c>
      <c r="N38" s="67">
        <f t="shared" si="19"/>
        <v>5.1054</v>
      </c>
      <c r="O38" s="57"/>
      <c r="P38" s="57"/>
      <c r="Q38" s="59">
        <v>18.5</v>
      </c>
      <c r="R38" s="58">
        <f t="shared" si="9"/>
        <v>1.8</v>
      </c>
      <c r="S38" s="52">
        <f t="shared" si="10"/>
        <v>1</v>
      </c>
      <c r="T38" s="52">
        <f t="shared" si="11"/>
        <v>1.8</v>
      </c>
      <c r="U38" s="60">
        <f t="shared" si="12"/>
        <v>51.53841</v>
      </c>
      <c r="V38" s="58">
        <f t="shared" ref="V38:W38" si="34">C38/100</f>
        <v>0.77</v>
      </c>
      <c r="W38" s="58">
        <f t="shared" si="34"/>
        <v>2.01</v>
      </c>
      <c r="X38" s="58">
        <f t="shared" si="14"/>
        <v>1.8</v>
      </c>
      <c r="Y38" s="61">
        <f t="shared" si="15"/>
        <v>2.78586</v>
      </c>
      <c r="Z38" s="57"/>
      <c r="AA38" s="57"/>
      <c r="AB38" s="57"/>
      <c r="AC38" s="57"/>
      <c r="AD38" s="57"/>
      <c r="AE38" s="57"/>
      <c r="AF38" s="57"/>
      <c r="AG38" s="57"/>
      <c r="AH38" s="57"/>
      <c r="AI38" s="57"/>
      <c r="AJ38" s="57"/>
      <c r="AK38" s="57"/>
      <c r="AL38" s="57"/>
      <c r="AM38" s="57"/>
      <c r="AN38" s="57"/>
      <c r="AO38" s="57"/>
      <c r="AP38" s="57"/>
      <c r="AQ38" s="57"/>
      <c r="AR38" s="57"/>
      <c r="AS38" s="57"/>
    </row>
    <row r="39" ht="27.0" customHeight="1">
      <c r="A39" s="52">
        <v>19.0</v>
      </c>
      <c r="B39" s="53" t="s">
        <v>82</v>
      </c>
      <c r="C39" s="54">
        <v>98.0</v>
      </c>
      <c r="D39" s="54">
        <v>185.0</v>
      </c>
      <c r="E39" s="54">
        <v>247.0</v>
      </c>
      <c r="F39" s="54">
        <f t="shared" si="5"/>
        <v>0.8</v>
      </c>
      <c r="G39" s="55">
        <f t="shared" si="6"/>
        <v>132.104245</v>
      </c>
      <c r="H39" s="55">
        <f t="shared" si="7"/>
        <v>105.683396</v>
      </c>
      <c r="I39" s="54">
        <v>1.0</v>
      </c>
      <c r="J39" s="66">
        <f t="shared" si="8"/>
        <v>105.683396</v>
      </c>
      <c r="K39" s="57"/>
      <c r="L39" s="31"/>
      <c r="M39" s="67">
        <f t="shared" si="18"/>
        <v>1</v>
      </c>
      <c r="N39" s="67"/>
      <c r="O39" s="57"/>
      <c r="P39" s="57"/>
      <c r="Q39" s="59">
        <v>29.5</v>
      </c>
      <c r="R39" s="58">
        <f t="shared" si="9"/>
        <v>2.47</v>
      </c>
      <c r="S39" s="52">
        <f t="shared" si="10"/>
        <v>1</v>
      </c>
      <c r="T39" s="52">
        <f t="shared" si="11"/>
        <v>2.47</v>
      </c>
      <c r="U39" s="60">
        <f t="shared" si="12"/>
        <v>132.104245</v>
      </c>
      <c r="V39" s="58">
        <f t="shared" ref="V39:W39" si="35">C39/100</f>
        <v>0.98</v>
      </c>
      <c r="W39" s="58">
        <f t="shared" si="35"/>
        <v>1.85</v>
      </c>
      <c r="X39" s="58">
        <f t="shared" si="14"/>
        <v>2.47</v>
      </c>
      <c r="Y39" s="61">
        <f t="shared" si="15"/>
        <v>4.47811</v>
      </c>
      <c r="Z39" s="57"/>
      <c r="AA39" s="57"/>
      <c r="AB39" s="57"/>
      <c r="AC39" s="57"/>
      <c r="AD39" s="57"/>
      <c r="AE39" s="57"/>
      <c r="AF39" s="57"/>
      <c r="AG39" s="57"/>
      <c r="AH39" s="57"/>
      <c r="AI39" s="57"/>
      <c r="AJ39" s="57"/>
      <c r="AK39" s="57"/>
      <c r="AL39" s="57"/>
      <c r="AM39" s="57"/>
      <c r="AN39" s="57"/>
      <c r="AO39" s="57"/>
      <c r="AP39" s="57"/>
      <c r="AQ39" s="57"/>
      <c r="AR39" s="57"/>
      <c r="AS39" s="57"/>
    </row>
    <row r="40" ht="27.0" customHeight="1">
      <c r="A40" s="52">
        <v>20.0</v>
      </c>
      <c r="B40" s="62" t="s">
        <v>80</v>
      </c>
      <c r="C40" s="62">
        <v>108.0</v>
      </c>
      <c r="D40" s="62">
        <v>185.0</v>
      </c>
      <c r="E40" s="62">
        <v>250.0</v>
      </c>
      <c r="F40" s="62">
        <f t="shared" si="5"/>
        <v>0</v>
      </c>
      <c r="G40" s="63">
        <f t="shared" si="6"/>
        <v>147.3525</v>
      </c>
      <c r="H40" s="63">
        <f t="shared" si="7"/>
        <v>147.3525</v>
      </c>
      <c r="I40" s="62">
        <v>1.0</v>
      </c>
      <c r="J40" s="66">
        <f t="shared" si="8"/>
        <v>147.3525</v>
      </c>
      <c r="K40" s="57"/>
      <c r="L40" s="31"/>
      <c r="M40" s="67">
        <f t="shared" si="18"/>
        <v>1</v>
      </c>
      <c r="N40" s="67"/>
      <c r="O40" s="57"/>
      <c r="P40" s="57"/>
      <c r="Q40" s="59">
        <v>29.5</v>
      </c>
      <c r="R40" s="58">
        <f t="shared" si="9"/>
        <v>2.5</v>
      </c>
      <c r="S40" s="52">
        <f t="shared" si="10"/>
        <v>1</v>
      </c>
      <c r="T40" s="52">
        <f t="shared" si="11"/>
        <v>2.5</v>
      </c>
      <c r="U40" s="60">
        <f t="shared" si="12"/>
        <v>147.3525</v>
      </c>
      <c r="V40" s="58">
        <f t="shared" ref="V40:W40" si="36">C40/100</f>
        <v>1.08</v>
      </c>
      <c r="W40" s="58">
        <f t="shared" si="36"/>
        <v>1.85</v>
      </c>
      <c r="X40" s="58">
        <f t="shared" si="14"/>
        <v>2.5</v>
      </c>
      <c r="Y40" s="61">
        <f t="shared" si="15"/>
        <v>4.995</v>
      </c>
      <c r="Z40" s="57"/>
      <c r="AA40" s="57"/>
      <c r="AB40" s="57"/>
      <c r="AC40" s="57"/>
      <c r="AD40" s="57"/>
      <c r="AE40" s="57"/>
      <c r="AF40" s="57"/>
      <c r="AG40" s="57"/>
      <c r="AH40" s="57"/>
      <c r="AI40" s="57"/>
      <c r="AJ40" s="57"/>
      <c r="AK40" s="57"/>
      <c r="AL40" s="57"/>
      <c r="AM40" s="57"/>
      <c r="AN40" s="57"/>
      <c r="AO40" s="57"/>
      <c r="AP40" s="57"/>
      <c r="AQ40" s="57"/>
      <c r="AR40" s="57"/>
      <c r="AS40" s="57"/>
    </row>
    <row r="41" ht="27.0" customHeight="1">
      <c r="A41" s="52">
        <v>21.0</v>
      </c>
      <c r="B41" s="62" t="s">
        <v>80</v>
      </c>
      <c r="C41" s="62">
        <v>108.0</v>
      </c>
      <c r="D41" s="62">
        <v>185.0</v>
      </c>
      <c r="E41" s="62">
        <v>247.0</v>
      </c>
      <c r="F41" s="62">
        <f t="shared" si="5"/>
        <v>0</v>
      </c>
      <c r="G41" s="63">
        <f t="shared" si="6"/>
        <v>145.58427</v>
      </c>
      <c r="H41" s="63">
        <f t="shared" si="7"/>
        <v>145.58427</v>
      </c>
      <c r="I41" s="62">
        <v>3.0</v>
      </c>
      <c r="J41" s="66">
        <f t="shared" si="8"/>
        <v>436.75281</v>
      </c>
      <c r="K41" s="57"/>
      <c r="L41" s="31"/>
      <c r="M41" s="67">
        <f t="shared" si="18"/>
        <v>3</v>
      </c>
      <c r="N41" s="67"/>
      <c r="O41" s="57"/>
      <c r="P41" s="57"/>
      <c r="Q41" s="59">
        <v>29.5</v>
      </c>
      <c r="R41" s="58">
        <f t="shared" si="9"/>
        <v>2.47</v>
      </c>
      <c r="S41" s="52">
        <f t="shared" si="10"/>
        <v>3</v>
      </c>
      <c r="T41" s="52">
        <f t="shared" si="11"/>
        <v>7.41</v>
      </c>
      <c r="U41" s="60">
        <f t="shared" si="12"/>
        <v>145.58427</v>
      </c>
      <c r="V41" s="58">
        <f t="shared" ref="V41:W41" si="37">C41/100</f>
        <v>1.08</v>
      </c>
      <c r="W41" s="58">
        <f t="shared" si="37"/>
        <v>1.85</v>
      </c>
      <c r="X41" s="58">
        <f t="shared" si="14"/>
        <v>7.41</v>
      </c>
      <c r="Y41" s="61">
        <f t="shared" si="15"/>
        <v>14.80518</v>
      </c>
      <c r="Z41" s="57"/>
      <c r="AA41" s="57"/>
      <c r="AB41" s="57"/>
      <c r="AC41" s="57"/>
      <c r="AD41" s="57"/>
      <c r="AE41" s="57"/>
      <c r="AF41" s="57"/>
      <c r="AG41" s="57"/>
      <c r="AH41" s="57"/>
      <c r="AI41" s="57"/>
      <c r="AJ41" s="57"/>
      <c r="AK41" s="57"/>
      <c r="AL41" s="57"/>
      <c r="AM41" s="57"/>
      <c r="AN41" s="57"/>
      <c r="AO41" s="57"/>
      <c r="AP41" s="57"/>
      <c r="AQ41" s="57"/>
      <c r="AR41" s="57"/>
      <c r="AS41" s="57"/>
    </row>
    <row r="42" ht="27.0" customHeight="1">
      <c r="A42" s="52">
        <v>22.0</v>
      </c>
      <c r="B42" s="62" t="s">
        <v>80</v>
      </c>
      <c r="C42" s="62">
        <v>110.0</v>
      </c>
      <c r="D42" s="62">
        <v>185.0</v>
      </c>
      <c r="E42" s="62">
        <v>245.0</v>
      </c>
      <c r="F42" s="62">
        <f t="shared" si="5"/>
        <v>0</v>
      </c>
      <c r="G42" s="63">
        <f t="shared" si="6"/>
        <v>147.079625</v>
      </c>
      <c r="H42" s="63">
        <f t="shared" si="7"/>
        <v>147.079625</v>
      </c>
      <c r="I42" s="62">
        <v>1.0</v>
      </c>
      <c r="J42" s="66">
        <f t="shared" si="8"/>
        <v>147.079625</v>
      </c>
      <c r="K42" s="57"/>
      <c r="L42" s="31"/>
      <c r="M42" s="67"/>
      <c r="N42" s="67"/>
      <c r="O42" s="57"/>
      <c r="P42" s="57"/>
      <c r="Q42" s="59">
        <v>29.5</v>
      </c>
      <c r="R42" s="58">
        <f t="shared" si="9"/>
        <v>2.45</v>
      </c>
      <c r="S42" s="52">
        <f t="shared" si="10"/>
        <v>1</v>
      </c>
      <c r="T42" s="52">
        <f t="shared" si="11"/>
        <v>2.45</v>
      </c>
      <c r="U42" s="60">
        <f t="shared" si="12"/>
        <v>147.079625</v>
      </c>
      <c r="V42" s="58">
        <f t="shared" ref="V42:W42" si="38">C42/100</f>
        <v>1.1</v>
      </c>
      <c r="W42" s="58">
        <f t="shared" si="38"/>
        <v>1.85</v>
      </c>
      <c r="X42" s="58">
        <f t="shared" si="14"/>
        <v>2.45</v>
      </c>
      <c r="Y42" s="61">
        <f t="shared" si="15"/>
        <v>4.98575</v>
      </c>
      <c r="Z42" s="57"/>
      <c r="AA42" s="57"/>
      <c r="AB42" s="57"/>
      <c r="AC42" s="57"/>
      <c r="AD42" s="57"/>
      <c r="AE42" s="57"/>
      <c r="AF42" s="57"/>
      <c r="AG42" s="57"/>
      <c r="AH42" s="57"/>
      <c r="AI42" s="57"/>
      <c r="AJ42" s="57"/>
      <c r="AK42" s="57"/>
      <c r="AL42" s="57"/>
      <c r="AM42" s="57"/>
      <c r="AN42" s="57"/>
      <c r="AO42" s="57"/>
      <c r="AP42" s="57"/>
      <c r="AQ42" s="57"/>
      <c r="AR42" s="57"/>
      <c r="AS42" s="57"/>
    </row>
    <row r="43" ht="27.0" customHeight="1">
      <c r="A43" s="52">
        <v>23.0</v>
      </c>
      <c r="B43" s="62" t="s">
        <v>80</v>
      </c>
      <c r="C43" s="62">
        <v>109.0</v>
      </c>
      <c r="D43" s="62">
        <v>185.0</v>
      </c>
      <c r="E43" s="62">
        <v>246.0</v>
      </c>
      <c r="F43" s="62">
        <f t="shared" si="5"/>
        <v>0</v>
      </c>
      <c r="G43" s="63">
        <f t="shared" si="6"/>
        <v>146.337405</v>
      </c>
      <c r="H43" s="63">
        <f t="shared" si="7"/>
        <v>146.337405</v>
      </c>
      <c r="I43" s="62">
        <v>2.0</v>
      </c>
      <c r="J43" s="66">
        <f t="shared" si="8"/>
        <v>292.67481</v>
      </c>
      <c r="K43" s="57"/>
      <c r="L43" s="31"/>
      <c r="M43" s="67"/>
      <c r="N43" s="67"/>
      <c r="O43" s="57"/>
      <c r="P43" s="57"/>
      <c r="Q43" s="59">
        <v>29.5</v>
      </c>
      <c r="R43" s="58">
        <f t="shared" si="9"/>
        <v>2.46</v>
      </c>
      <c r="S43" s="52">
        <f t="shared" si="10"/>
        <v>2</v>
      </c>
      <c r="T43" s="52">
        <f t="shared" si="11"/>
        <v>4.92</v>
      </c>
      <c r="U43" s="60">
        <f t="shared" si="12"/>
        <v>146.337405</v>
      </c>
      <c r="V43" s="58">
        <f t="shared" ref="V43:W43" si="39">C43/100</f>
        <v>1.09</v>
      </c>
      <c r="W43" s="58">
        <f t="shared" si="39"/>
        <v>1.85</v>
      </c>
      <c r="X43" s="58">
        <f t="shared" si="14"/>
        <v>4.92</v>
      </c>
      <c r="Y43" s="61">
        <f t="shared" si="15"/>
        <v>9.92118</v>
      </c>
      <c r="Z43" s="57"/>
      <c r="AA43" s="57"/>
      <c r="AB43" s="57"/>
      <c r="AC43" s="57"/>
      <c r="AD43" s="57"/>
      <c r="AE43" s="57"/>
      <c r="AF43" s="57"/>
      <c r="AG43" s="57"/>
      <c r="AH43" s="57"/>
      <c r="AI43" s="57"/>
      <c r="AJ43" s="57"/>
      <c r="AK43" s="57"/>
      <c r="AL43" s="57"/>
      <c r="AM43" s="57"/>
      <c r="AN43" s="57"/>
      <c r="AO43" s="57"/>
      <c r="AP43" s="57"/>
      <c r="AQ43" s="57"/>
      <c r="AR43" s="57"/>
      <c r="AS43" s="57"/>
    </row>
    <row r="44" ht="27.0" customHeight="1">
      <c r="A44" s="52">
        <v>24.0</v>
      </c>
      <c r="B44" s="62" t="s">
        <v>80</v>
      </c>
      <c r="C44" s="62">
        <v>107.0</v>
      </c>
      <c r="D44" s="62">
        <v>185.0</v>
      </c>
      <c r="E44" s="62">
        <v>247.0</v>
      </c>
      <c r="F44" s="62">
        <f t="shared" si="5"/>
        <v>0</v>
      </c>
      <c r="G44" s="63">
        <f t="shared" si="6"/>
        <v>144.2362675</v>
      </c>
      <c r="H44" s="63">
        <f t="shared" si="7"/>
        <v>144.2362675</v>
      </c>
      <c r="I44" s="62">
        <v>2.0</v>
      </c>
      <c r="J44" s="66">
        <f t="shared" si="8"/>
        <v>288.472535</v>
      </c>
      <c r="K44" s="57"/>
      <c r="L44" s="31"/>
      <c r="M44" s="67"/>
      <c r="N44" s="67"/>
      <c r="O44" s="57"/>
      <c r="P44" s="57"/>
      <c r="Q44" s="59">
        <v>29.5</v>
      </c>
      <c r="R44" s="58">
        <f t="shared" si="9"/>
        <v>2.47</v>
      </c>
      <c r="S44" s="52">
        <f t="shared" si="10"/>
        <v>2</v>
      </c>
      <c r="T44" s="52">
        <f t="shared" si="11"/>
        <v>4.94</v>
      </c>
      <c r="U44" s="60">
        <f t="shared" si="12"/>
        <v>144.2362675</v>
      </c>
      <c r="V44" s="58">
        <f t="shared" ref="V44:W44" si="40">C44/100</f>
        <v>1.07</v>
      </c>
      <c r="W44" s="58">
        <f t="shared" si="40"/>
        <v>1.85</v>
      </c>
      <c r="X44" s="58">
        <f t="shared" si="14"/>
        <v>4.94</v>
      </c>
      <c r="Y44" s="61">
        <f t="shared" si="15"/>
        <v>9.77873</v>
      </c>
      <c r="Z44" s="57"/>
      <c r="AA44" s="57"/>
      <c r="AB44" s="57"/>
      <c r="AC44" s="57"/>
      <c r="AD44" s="57"/>
      <c r="AE44" s="57"/>
      <c r="AF44" s="57"/>
      <c r="AG44" s="57"/>
      <c r="AH44" s="57"/>
      <c r="AI44" s="57"/>
      <c r="AJ44" s="57"/>
      <c r="AK44" s="57"/>
      <c r="AL44" s="57"/>
      <c r="AM44" s="57"/>
      <c r="AN44" s="57"/>
      <c r="AO44" s="57"/>
      <c r="AP44" s="57"/>
      <c r="AQ44" s="57"/>
      <c r="AR44" s="57"/>
      <c r="AS44" s="57"/>
    </row>
    <row r="45" ht="27.0" customHeight="1">
      <c r="A45" s="52">
        <v>25.0</v>
      </c>
      <c r="B45" s="62" t="s">
        <v>80</v>
      </c>
      <c r="C45" s="62">
        <v>107.0</v>
      </c>
      <c r="D45" s="62">
        <v>185.0</v>
      </c>
      <c r="E45" s="62">
        <v>248.0</v>
      </c>
      <c r="F45" s="62">
        <f t="shared" si="5"/>
        <v>0</v>
      </c>
      <c r="G45" s="63">
        <f t="shared" si="6"/>
        <v>144.82022</v>
      </c>
      <c r="H45" s="63">
        <f t="shared" si="7"/>
        <v>144.82022</v>
      </c>
      <c r="I45" s="62">
        <v>1.0</v>
      </c>
      <c r="J45" s="66">
        <f t="shared" si="8"/>
        <v>144.82022</v>
      </c>
      <c r="K45" s="57"/>
      <c r="L45" s="31"/>
      <c r="M45" s="67"/>
      <c r="N45" s="67"/>
      <c r="O45" s="57"/>
      <c r="P45" s="57"/>
      <c r="Q45" s="59">
        <v>29.5</v>
      </c>
      <c r="R45" s="58">
        <f t="shared" si="9"/>
        <v>2.48</v>
      </c>
      <c r="S45" s="52">
        <f t="shared" si="10"/>
        <v>1</v>
      </c>
      <c r="T45" s="52">
        <f t="shared" si="11"/>
        <v>2.48</v>
      </c>
      <c r="U45" s="60">
        <f t="shared" si="12"/>
        <v>144.82022</v>
      </c>
      <c r="V45" s="58">
        <f t="shared" ref="V45:W45" si="41">C45/100</f>
        <v>1.07</v>
      </c>
      <c r="W45" s="58">
        <f t="shared" si="41"/>
        <v>1.85</v>
      </c>
      <c r="X45" s="58">
        <f t="shared" si="14"/>
        <v>2.48</v>
      </c>
      <c r="Y45" s="61">
        <f t="shared" si="15"/>
        <v>4.90916</v>
      </c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</row>
    <row r="46" ht="27.0" customHeight="1">
      <c r="A46" s="52">
        <v>26.0</v>
      </c>
      <c r="B46" s="62" t="s">
        <v>80</v>
      </c>
      <c r="C46" s="62">
        <v>108.0</v>
      </c>
      <c r="D46" s="62">
        <v>185.0</v>
      </c>
      <c r="E46" s="62">
        <v>246.0</v>
      </c>
      <c r="F46" s="62">
        <f t="shared" si="5"/>
        <v>0</v>
      </c>
      <c r="G46" s="63">
        <f t="shared" si="6"/>
        <v>144.99486</v>
      </c>
      <c r="H46" s="63">
        <f t="shared" si="7"/>
        <v>144.99486</v>
      </c>
      <c r="I46" s="62">
        <v>1.0</v>
      </c>
      <c r="J46" s="66">
        <f t="shared" si="8"/>
        <v>144.99486</v>
      </c>
      <c r="K46" s="57"/>
      <c r="L46" s="31"/>
      <c r="M46" s="67"/>
      <c r="N46" s="67"/>
      <c r="O46" s="57"/>
      <c r="P46" s="57"/>
      <c r="Q46" s="59">
        <v>29.5</v>
      </c>
      <c r="R46" s="58">
        <f t="shared" si="9"/>
        <v>2.46</v>
      </c>
      <c r="S46" s="52">
        <f t="shared" si="10"/>
        <v>1</v>
      </c>
      <c r="T46" s="52">
        <f t="shared" si="11"/>
        <v>2.46</v>
      </c>
      <c r="U46" s="60">
        <f t="shared" si="12"/>
        <v>144.99486</v>
      </c>
      <c r="V46" s="58">
        <f t="shared" ref="V46:W46" si="42">C46/100</f>
        <v>1.08</v>
      </c>
      <c r="W46" s="58">
        <f t="shared" si="42"/>
        <v>1.85</v>
      </c>
      <c r="X46" s="58">
        <f t="shared" si="14"/>
        <v>2.46</v>
      </c>
      <c r="Y46" s="61">
        <f t="shared" si="15"/>
        <v>4.91508</v>
      </c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</row>
    <row r="47" ht="27.0" customHeight="1">
      <c r="A47" s="52">
        <v>27.0</v>
      </c>
      <c r="B47" s="62" t="s">
        <v>80</v>
      </c>
      <c r="C47" s="62">
        <v>108.0</v>
      </c>
      <c r="D47" s="62">
        <v>185.0</v>
      </c>
      <c r="E47" s="62">
        <v>248.0</v>
      </c>
      <c r="F47" s="62">
        <f t="shared" si="5"/>
        <v>0</v>
      </c>
      <c r="G47" s="63">
        <f t="shared" si="6"/>
        <v>146.17368</v>
      </c>
      <c r="H47" s="63">
        <f t="shared" si="7"/>
        <v>146.17368</v>
      </c>
      <c r="I47" s="62">
        <v>1.0</v>
      </c>
      <c r="J47" s="66">
        <f t="shared" si="8"/>
        <v>146.17368</v>
      </c>
      <c r="K47" s="57"/>
      <c r="L47" s="31"/>
      <c r="M47" s="67"/>
      <c r="N47" s="67"/>
      <c r="O47" s="57"/>
      <c r="P47" s="57"/>
      <c r="Q47" s="59">
        <v>29.5</v>
      </c>
      <c r="R47" s="58">
        <f t="shared" si="9"/>
        <v>2.48</v>
      </c>
      <c r="S47" s="52">
        <f t="shared" si="10"/>
        <v>1</v>
      </c>
      <c r="T47" s="52">
        <f t="shared" si="11"/>
        <v>2.48</v>
      </c>
      <c r="U47" s="60">
        <f t="shared" si="12"/>
        <v>146.17368</v>
      </c>
      <c r="V47" s="58">
        <f t="shared" ref="V47:W47" si="43">C47/100</f>
        <v>1.08</v>
      </c>
      <c r="W47" s="58">
        <f t="shared" si="43"/>
        <v>1.85</v>
      </c>
      <c r="X47" s="58">
        <f t="shared" si="14"/>
        <v>2.48</v>
      </c>
      <c r="Y47" s="61">
        <f t="shared" si="15"/>
        <v>4.95504</v>
      </c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</row>
    <row r="48" ht="27.0" customHeight="1">
      <c r="A48" s="52">
        <v>28.0</v>
      </c>
      <c r="B48" s="62" t="s">
        <v>80</v>
      </c>
      <c r="C48" s="62">
        <v>107.0</v>
      </c>
      <c r="D48" s="62">
        <v>185.0</v>
      </c>
      <c r="E48" s="62">
        <v>246.0</v>
      </c>
      <c r="F48" s="62">
        <f t="shared" si="5"/>
        <v>0</v>
      </c>
      <c r="G48" s="63">
        <f t="shared" si="6"/>
        <v>143.652315</v>
      </c>
      <c r="H48" s="63">
        <f t="shared" si="7"/>
        <v>143.652315</v>
      </c>
      <c r="I48" s="62">
        <v>1.0</v>
      </c>
      <c r="J48" s="68">
        <f t="shared" si="8"/>
        <v>143.652315</v>
      </c>
      <c r="K48" s="1"/>
      <c r="L48" s="69"/>
      <c r="M48" s="70"/>
      <c r="N48" s="70"/>
      <c r="O48" s="1"/>
      <c r="P48" s="1"/>
      <c r="Q48" s="59">
        <v>29.5</v>
      </c>
      <c r="R48" s="58">
        <f t="shared" si="9"/>
        <v>2.46</v>
      </c>
      <c r="S48" s="52">
        <f t="shared" si="10"/>
        <v>1</v>
      </c>
      <c r="T48" s="52">
        <f t="shared" si="11"/>
        <v>2.46</v>
      </c>
      <c r="U48" s="60">
        <f t="shared" si="12"/>
        <v>143.652315</v>
      </c>
      <c r="V48" s="58">
        <f t="shared" ref="V48:W48" si="44">C48/100</f>
        <v>1.07</v>
      </c>
      <c r="W48" s="58">
        <f t="shared" si="44"/>
        <v>1.85</v>
      </c>
      <c r="X48" s="58">
        <f t="shared" si="14"/>
        <v>2.46</v>
      </c>
      <c r="Y48" s="61">
        <f t="shared" si="15"/>
        <v>4.86957</v>
      </c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</row>
    <row r="49" ht="27.0" customHeight="1">
      <c r="A49" s="52">
        <v>29.0</v>
      </c>
      <c r="B49" s="62" t="s">
        <v>80</v>
      </c>
      <c r="C49" s="62">
        <v>99.0</v>
      </c>
      <c r="D49" s="62">
        <v>185.0</v>
      </c>
      <c r="E49" s="62">
        <v>246.0</v>
      </c>
      <c r="F49" s="62">
        <f t="shared" si="5"/>
        <v>0</v>
      </c>
      <c r="G49" s="63">
        <f t="shared" si="6"/>
        <v>132.911955</v>
      </c>
      <c r="H49" s="63">
        <f t="shared" si="7"/>
        <v>132.911955</v>
      </c>
      <c r="I49" s="62">
        <v>1.0</v>
      </c>
      <c r="J49" s="68">
        <f t="shared" si="8"/>
        <v>132.911955</v>
      </c>
      <c r="K49" s="1"/>
      <c r="L49" s="69"/>
      <c r="M49" s="70"/>
      <c r="N49" s="70"/>
      <c r="O49" s="1"/>
      <c r="P49" s="1"/>
      <c r="Q49" s="59">
        <v>29.5</v>
      </c>
      <c r="R49" s="58">
        <f t="shared" si="9"/>
        <v>2.46</v>
      </c>
      <c r="S49" s="52">
        <f t="shared" si="10"/>
        <v>1</v>
      </c>
      <c r="T49" s="52">
        <f t="shared" si="11"/>
        <v>2.46</v>
      </c>
      <c r="U49" s="60">
        <f t="shared" si="12"/>
        <v>132.911955</v>
      </c>
      <c r="V49" s="58">
        <f t="shared" ref="V49:W49" si="45">C49/100</f>
        <v>0.99</v>
      </c>
      <c r="W49" s="58">
        <f t="shared" si="45"/>
        <v>1.85</v>
      </c>
      <c r="X49" s="58">
        <f t="shared" si="14"/>
        <v>2.46</v>
      </c>
      <c r="Y49" s="61">
        <f t="shared" si="15"/>
        <v>4.50549</v>
      </c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</row>
    <row r="50" ht="27.0" customHeight="1">
      <c r="A50" s="52">
        <v>30.0</v>
      </c>
      <c r="B50" s="62" t="s">
        <v>80</v>
      </c>
      <c r="C50" s="62">
        <v>110.0</v>
      </c>
      <c r="D50" s="62">
        <v>185.0</v>
      </c>
      <c r="E50" s="62">
        <v>246.0</v>
      </c>
      <c r="F50" s="62">
        <f t="shared" si="5"/>
        <v>0</v>
      </c>
      <c r="G50" s="63">
        <f t="shared" si="6"/>
        <v>147.67995</v>
      </c>
      <c r="H50" s="63">
        <f t="shared" si="7"/>
        <v>147.67995</v>
      </c>
      <c r="I50" s="62">
        <v>3.0</v>
      </c>
      <c r="J50" s="68">
        <f t="shared" si="8"/>
        <v>443.03985</v>
      </c>
      <c r="K50" s="1"/>
      <c r="L50" s="69"/>
      <c r="M50" s="70"/>
      <c r="N50" s="70"/>
      <c r="O50" s="1"/>
      <c r="P50" s="1"/>
      <c r="Q50" s="59">
        <v>29.5</v>
      </c>
      <c r="R50" s="58">
        <f t="shared" si="9"/>
        <v>2.46</v>
      </c>
      <c r="S50" s="52">
        <f t="shared" si="10"/>
        <v>3</v>
      </c>
      <c r="T50" s="52">
        <f t="shared" si="11"/>
        <v>7.38</v>
      </c>
      <c r="U50" s="60">
        <f t="shared" si="12"/>
        <v>147.67995</v>
      </c>
      <c r="V50" s="58">
        <f t="shared" ref="V50:W50" si="46">C50/100</f>
        <v>1.1</v>
      </c>
      <c r="W50" s="58">
        <f t="shared" si="46"/>
        <v>1.85</v>
      </c>
      <c r="X50" s="58">
        <f t="shared" si="14"/>
        <v>7.38</v>
      </c>
      <c r="Y50" s="61">
        <f t="shared" si="15"/>
        <v>15.0183</v>
      </c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</row>
    <row r="51" ht="27.0" customHeight="1">
      <c r="A51" s="52">
        <v>31.0</v>
      </c>
      <c r="B51" s="62" t="s">
        <v>80</v>
      </c>
      <c r="C51" s="62">
        <v>109.0</v>
      </c>
      <c r="D51" s="62">
        <v>185.0</v>
      </c>
      <c r="E51" s="62">
        <v>248.0</v>
      </c>
      <c r="F51" s="62">
        <f t="shared" si="5"/>
        <v>0</v>
      </c>
      <c r="G51" s="63">
        <f t="shared" si="6"/>
        <v>147.52714</v>
      </c>
      <c r="H51" s="63">
        <f t="shared" si="7"/>
        <v>147.52714</v>
      </c>
      <c r="I51" s="62">
        <v>2.0</v>
      </c>
      <c r="J51" s="68">
        <f t="shared" si="8"/>
        <v>295.05428</v>
      </c>
      <c r="K51" s="1"/>
      <c r="L51" s="69"/>
      <c r="M51" s="70"/>
      <c r="N51" s="70"/>
      <c r="O51" s="1"/>
      <c r="P51" s="1"/>
      <c r="Q51" s="59">
        <v>29.5</v>
      </c>
      <c r="R51" s="58">
        <f t="shared" si="9"/>
        <v>2.48</v>
      </c>
      <c r="S51" s="52">
        <f t="shared" si="10"/>
        <v>2</v>
      </c>
      <c r="T51" s="52">
        <f t="shared" si="11"/>
        <v>4.96</v>
      </c>
      <c r="U51" s="60">
        <f t="shared" si="12"/>
        <v>147.52714</v>
      </c>
      <c r="V51" s="58">
        <f t="shared" ref="V51:W51" si="47">C51/100</f>
        <v>1.09</v>
      </c>
      <c r="W51" s="58">
        <f t="shared" si="47"/>
        <v>1.85</v>
      </c>
      <c r="X51" s="58">
        <f t="shared" si="14"/>
        <v>4.96</v>
      </c>
      <c r="Y51" s="61">
        <f t="shared" si="15"/>
        <v>10.00184</v>
      </c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</row>
    <row r="52" ht="27.0" customHeight="1">
      <c r="A52" s="52">
        <v>32.0</v>
      </c>
      <c r="B52" s="62" t="s">
        <v>80</v>
      </c>
      <c r="C52" s="62">
        <v>112.0</v>
      </c>
      <c r="D52" s="62">
        <v>185.0</v>
      </c>
      <c r="E52" s="62">
        <v>246.0</v>
      </c>
      <c r="F52" s="62">
        <f t="shared" si="5"/>
        <v>0</v>
      </c>
      <c r="G52" s="63">
        <f t="shared" si="6"/>
        <v>150.36504</v>
      </c>
      <c r="H52" s="63">
        <f t="shared" si="7"/>
        <v>150.36504</v>
      </c>
      <c r="I52" s="62">
        <v>1.0</v>
      </c>
      <c r="J52" s="68">
        <f t="shared" si="8"/>
        <v>150.36504</v>
      </c>
      <c r="K52" s="1"/>
      <c r="L52" s="69"/>
      <c r="M52" s="70"/>
      <c r="N52" s="70"/>
      <c r="O52" s="1"/>
      <c r="P52" s="1"/>
      <c r="Q52" s="59">
        <v>29.5</v>
      </c>
      <c r="R52" s="58">
        <f t="shared" si="9"/>
        <v>2.46</v>
      </c>
      <c r="S52" s="52">
        <f t="shared" si="10"/>
        <v>1</v>
      </c>
      <c r="T52" s="52">
        <f t="shared" si="11"/>
        <v>2.46</v>
      </c>
      <c r="U52" s="60">
        <f t="shared" si="12"/>
        <v>150.36504</v>
      </c>
      <c r="V52" s="58">
        <f t="shared" ref="V52:W52" si="48">C52/100</f>
        <v>1.12</v>
      </c>
      <c r="W52" s="58">
        <f t="shared" si="48"/>
        <v>1.85</v>
      </c>
      <c r="X52" s="58">
        <f t="shared" si="14"/>
        <v>2.46</v>
      </c>
      <c r="Y52" s="61">
        <f t="shared" si="15"/>
        <v>5.09712</v>
      </c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</row>
    <row r="53" ht="27.0" customHeight="1">
      <c r="A53" s="52">
        <v>33.0</v>
      </c>
      <c r="B53" s="62" t="s">
        <v>80</v>
      </c>
      <c r="C53" s="62">
        <v>112.0</v>
      </c>
      <c r="D53" s="62">
        <v>185.0</v>
      </c>
      <c r="E53" s="62">
        <v>247.0</v>
      </c>
      <c r="F53" s="62">
        <f t="shared" si="5"/>
        <v>0</v>
      </c>
      <c r="G53" s="63">
        <f t="shared" si="6"/>
        <v>150.97628</v>
      </c>
      <c r="H53" s="63">
        <f t="shared" si="7"/>
        <v>150.97628</v>
      </c>
      <c r="I53" s="62">
        <v>1.0</v>
      </c>
      <c r="J53" s="68">
        <f t="shared" si="8"/>
        <v>150.97628</v>
      </c>
      <c r="K53" s="1"/>
      <c r="L53" s="69"/>
      <c r="M53" s="70"/>
      <c r="N53" s="70"/>
      <c r="O53" s="1"/>
      <c r="P53" s="1"/>
      <c r="Q53" s="59">
        <v>29.5</v>
      </c>
      <c r="R53" s="58">
        <f t="shared" si="9"/>
        <v>2.47</v>
      </c>
      <c r="S53" s="52">
        <f t="shared" si="10"/>
        <v>1</v>
      </c>
      <c r="T53" s="52">
        <f t="shared" si="11"/>
        <v>2.47</v>
      </c>
      <c r="U53" s="60">
        <f t="shared" si="12"/>
        <v>150.97628</v>
      </c>
      <c r="V53" s="58">
        <f t="shared" ref="V53:W53" si="49">C53/100</f>
        <v>1.12</v>
      </c>
      <c r="W53" s="58">
        <f t="shared" si="49"/>
        <v>1.85</v>
      </c>
      <c r="X53" s="58">
        <f t="shared" si="14"/>
        <v>2.47</v>
      </c>
      <c r="Y53" s="61">
        <f t="shared" si="15"/>
        <v>5.11784</v>
      </c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</row>
    <row r="54" ht="27.0" customHeight="1">
      <c r="A54" s="52">
        <v>34.0</v>
      </c>
      <c r="B54" s="62" t="s">
        <v>80</v>
      </c>
      <c r="C54" s="62">
        <v>110.0</v>
      </c>
      <c r="D54" s="62">
        <v>185.0</v>
      </c>
      <c r="E54" s="62">
        <v>249.0</v>
      </c>
      <c r="F54" s="62">
        <f t="shared" si="5"/>
        <v>0</v>
      </c>
      <c r="G54" s="63">
        <f t="shared" si="6"/>
        <v>149.480925</v>
      </c>
      <c r="H54" s="63">
        <f t="shared" si="7"/>
        <v>149.480925</v>
      </c>
      <c r="I54" s="62">
        <v>1.0</v>
      </c>
      <c r="J54" s="68">
        <f t="shared" si="8"/>
        <v>149.480925</v>
      </c>
      <c r="K54" s="1"/>
      <c r="L54" s="69"/>
      <c r="M54" s="70"/>
      <c r="N54" s="70"/>
      <c r="O54" s="1"/>
      <c r="P54" s="1"/>
      <c r="Q54" s="59">
        <v>29.5</v>
      </c>
      <c r="R54" s="58">
        <f t="shared" si="9"/>
        <v>2.49</v>
      </c>
      <c r="S54" s="52">
        <f t="shared" si="10"/>
        <v>1</v>
      </c>
      <c r="T54" s="52">
        <f t="shared" si="11"/>
        <v>2.49</v>
      </c>
      <c r="U54" s="60">
        <f t="shared" si="12"/>
        <v>149.480925</v>
      </c>
      <c r="V54" s="58">
        <f t="shared" ref="V54:W54" si="50">C54/100</f>
        <v>1.1</v>
      </c>
      <c r="W54" s="58">
        <f t="shared" si="50"/>
        <v>1.85</v>
      </c>
      <c r="X54" s="58">
        <f t="shared" si="14"/>
        <v>2.49</v>
      </c>
      <c r="Y54" s="61">
        <f t="shared" si="15"/>
        <v>5.06715</v>
      </c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</row>
    <row r="55" ht="27.0" customHeight="1">
      <c r="A55" s="52">
        <v>35.0</v>
      </c>
      <c r="B55" s="53" t="s">
        <v>77</v>
      </c>
      <c r="C55" s="54">
        <v>94.0</v>
      </c>
      <c r="D55" s="54">
        <v>183.0</v>
      </c>
      <c r="E55" s="54">
        <v>267.0</v>
      </c>
      <c r="F55" s="54">
        <f t="shared" si="5"/>
        <v>0.8</v>
      </c>
      <c r="G55" s="55">
        <f t="shared" si="6"/>
        <v>135.491553</v>
      </c>
      <c r="H55" s="55">
        <f t="shared" si="7"/>
        <v>108.3932424</v>
      </c>
      <c r="I55" s="54">
        <v>1.0</v>
      </c>
      <c r="J55" s="68">
        <f t="shared" si="8"/>
        <v>108.3932424</v>
      </c>
      <c r="K55" s="1"/>
      <c r="L55" s="69"/>
      <c r="M55" s="70"/>
      <c r="N55" s="70"/>
      <c r="O55" s="1"/>
      <c r="P55" s="1"/>
      <c r="Q55" s="59">
        <v>29.5</v>
      </c>
      <c r="R55" s="58">
        <f t="shared" si="9"/>
        <v>2.67</v>
      </c>
      <c r="S55" s="52">
        <f t="shared" si="10"/>
        <v>1</v>
      </c>
      <c r="T55" s="52">
        <f t="shared" si="11"/>
        <v>2.67</v>
      </c>
      <c r="U55" s="60">
        <f t="shared" si="12"/>
        <v>135.491553</v>
      </c>
      <c r="V55" s="58">
        <f t="shared" ref="V55:W55" si="51">C55/100</f>
        <v>0.94</v>
      </c>
      <c r="W55" s="58">
        <f t="shared" si="51"/>
        <v>1.83</v>
      </c>
      <c r="X55" s="58">
        <f t="shared" si="14"/>
        <v>2.67</v>
      </c>
      <c r="Y55" s="61">
        <f t="shared" si="15"/>
        <v>4.592934</v>
      </c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</row>
    <row r="56" ht="27.0" customHeight="1">
      <c r="A56" s="52">
        <v>36.0</v>
      </c>
      <c r="B56" s="62" t="s">
        <v>73</v>
      </c>
      <c r="C56" s="62">
        <v>105.0</v>
      </c>
      <c r="D56" s="62">
        <v>183.0</v>
      </c>
      <c r="E56" s="62">
        <v>273.0</v>
      </c>
      <c r="F56" s="62">
        <f t="shared" si="5"/>
        <v>0</v>
      </c>
      <c r="G56" s="63">
        <f t="shared" si="6"/>
        <v>154.7480025</v>
      </c>
      <c r="H56" s="63">
        <f t="shared" si="7"/>
        <v>154.7480025</v>
      </c>
      <c r="I56" s="62">
        <v>3.0</v>
      </c>
      <c r="J56" s="68">
        <f t="shared" si="8"/>
        <v>464.2440075</v>
      </c>
      <c r="K56" s="1"/>
      <c r="L56" s="69"/>
      <c r="M56" s="70"/>
      <c r="N56" s="70"/>
      <c r="O56" s="1"/>
      <c r="P56" s="1"/>
      <c r="Q56" s="59">
        <v>29.5</v>
      </c>
      <c r="R56" s="58">
        <f t="shared" si="9"/>
        <v>2.73</v>
      </c>
      <c r="S56" s="52">
        <f t="shared" si="10"/>
        <v>3</v>
      </c>
      <c r="T56" s="52">
        <f t="shared" si="11"/>
        <v>8.19</v>
      </c>
      <c r="U56" s="60">
        <f t="shared" si="12"/>
        <v>154.7480025</v>
      </c>
      <c r="V56" s="58">
        <f t="shared" ref="V56:W56" si="52">C56/100</f>
        <v>1.05</v>
      </c>
      <c r="W56" s="58">
        <f t="shared" si="52"/>
        <v>1.83</v>
      </c>
      <c r="X56" s="58">
        <f t="shared" si="14"/>
        <v>8.19</v>
      </c>
      <c r="Y56" s="61">
        <f t="shared" si="15"/>
        <v>15.737085</v>
      </c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</row>
    <row r="57" ht="27.0" customHeight="1">
      <c r="A57" s="52">
        <v>37.0</v>
      </c>
      <c r="B57" s="62" t="s">
        <v>73</v>
      </c>
      <c r="C57" s="62">
        <v>105.0</v>
      </c>
      <c r="D57" s="62">
        <v>183.0</v>
      </c>
      <c r="E57" s="62">
        <v>272.0</v>
      </c>
      <c r="F57" s="62">
        <f t="shared" si="5"/>
        <v>0</v>
      </c>
      <c r="G57" s="63">
        <f t="shared" si="6"/>
        <v>154.18116</v>
      </c>
      <c r="H57" s="63">
        <f t="shared" si="7"/>
        <v>154.18116</v>
      </c>
      <c r="I57" s="62">
        <v>1.0</v>
      </c>
      <c r="J57" s="68">
        <f t="shared" si="8"/>
        <v>154.18116</v>
      </c>
      <c r="K57" s="1"/>
      <c r="L57" s="69"/>
      <c r="M57" s="70"/>
      <c r="N57" s="70"/>
      <c r="O57" s="1"/>
      <c r="P57" s="1"/>
      <c r="Q57" s="59">
        <v>29.5</v>
      </c>
      <c r="R57" s="58">
        <f t="shared" si="9"/>
        <v>2.72</v>
      </c>
      <c r="S57" s="52">
        <f t="shared" si="10"/>
        <v>1</v>
      </c>
      <c r="T57" s="52">
        <f t="shared" si="11"/>
        <v>2.72</v>
      </c>
      <c r="U57" s="60">
        <f t="shared" si="12"/>
        <v>154.18116</v>
      </c>
      <c r="V57" s="58">
        <f t="shared" ref="V57:W57" si="53">C57/100</f>
        <v>1.05</v>
      </c>
      <c r="W57" s="58">
        <f t="shared" si="53"/>
        <v>1.83</v>
      </c>
      <c r="X57" s="58">
        <f t="shared" si="14"/>
        <v>2.72</v>
      </c>
      <c r="Y57" s="61">
        <f t="shared" si="15"/>
        <v>5.22648</v>
      </c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</row>
    <row r="58" ht="27.0" customHeight="1">
      <c r="A58" s="52">
        <v>38.0</v>
      </c>
      <c r="B58" s="62" t="s">
        <v>73</v>
      </c>
      <c r="C58" s="62">
        <v>106.0</v>
      </c>
      <c r="D58" s="62">
        <v>183.0</v>
      </c>
      <c r="E58" s="62">
        <v>273.0</v>
      </c>
      <c r="F58" s="62">
        <f t="shared" si="5"/>
        <v>0</v>
      </c>
      <c r="G58" s="63">
        <f t="shared" si="6"/>
        <v>156.221793</v>
      </c>
      <c r="H58" s="63">
        <f t="shared" si="7"/>
        <v>156.221793</v>
      </c>
      <c r="I58" s="62">
        <v>1.0</v>
      </c>
      <c r="J58" s="68">
        <f t="shared" si="8"/>
        <v>156.221793</v>
      </c>
      <c r="K58" s="1"/>
      <c r="L58" s="69"/>
      <c r="M58" s="70"/>
      <c r="N58" s="70"/>
      <c r="O58" s="1"/>
      <c r="P58" s="1"/>
      <c r="Q58" s="59">
        <v>29.5</v>
      </c>
      <c r="R58" s="58">
        <f t="shared" si="9"/>
        <v>2.73</v>
      </c>
      <c r="S58" s="52">
        <f t="shared" si="10"/>
        <v>1</v>
      </c>
      <c r="T58" s="52">
        <f t="shared" si="11"/>
        <v>2.73</v>
      </c>
      <c r="U58" s="60">
        <f t="shared" si="12"/>
        <v>156.221793</v>
      </c>
      <c r="V58" s="58">
        <f t="shared" ref="V58:W58" si="54">C58/100</f>
        <v>1.06</v>
      </c>
      <c r="W58" s="58">
        <f t="shared" si="54"/>
        <v>1.83</v>
      </c>
      <c r="X58" s="58">
        <f t="shared" si="14"/>
        <v>2.73</v>
      </c>
      <c r="Y58" s="61">
        <f t="shared" si="15"/>
        <v>5.295654</v>
      </c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</row>
    <row r="59" ht="27.0" customHeight="1">
      <c r="A59" s="52">
        <v>39.0</v>
      </c>
      <c r="B59" s="62" t="s">
        <v>73</v>
      </c>
      <c r="C59" s="62">
        <v>106.0</v>
      </c>
      <c r="D59" s="62">
        <v>183.0</v>
      </c>
      <c r="E59" s="62">
        <v>272.0</v>
      </c>
      <c r="F59" s="62">
        <f t="shared" si="5"/>
        <v>0</v>
      </c>
      <c r="G59" s="63">
        <f t="shared" si="6"/>
        <v>155.649552</v>
      </c>
      <c r="H59" s="63">
        <f t="shared" si="7"/>
        <v>155.649552</v>
      </c>
      <c r="I59" s="62">
        <v>1.0</v>
      </c>
      <c r="J59" s="68">
        <f t="shared" si="8"/>
        <v>155.649552</v>
      </c>
      <c r="K59" s="1"/>
      <c r="L59" s="69"/>
      <c r="M59" s="70"/>
      <c r="N59" s="70"/>
      <c r="O59" s="1"/>
      <c r="P59" s="1"/>
      <c r="Q59" s="59">
        <v>29.5</v>
      </c>
      <c r="R59" s="58">
        <f t="shared" si="9"/>
        <v>2.72</v>
      </c>
      <c r="S59" s="52">
        <f t="shared" si="10"/>
        <v>1</v>
      </c>
      <c r="T59" s="52">
        <f t="shared" si="11"/>
        <v>2.72</v>
      </c>
      <c r="U59" s="60">
        <f t="shared" si="12"/>
        <v>155.649552</v>
      </c>
      <c r="V59" s="58">
        <f t="shared" ref="V59:W59" si="55">C59/100</f>
        <v>1.06</v>
      </c>
      <c r="W59" s="58">
        <f t="shared" si="55"/>
        <v>1.83</v>
      </c>
      <c r="X59" s="58">
        <f t="shared" si="14"/>
        <v>2.72</v>
      </c>
      <c r="Y59" s="61">
        <f t="shared" si="15"/>
        <v>5.276256</v>
      </c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</row>
    <row r="60" ht="27.0" customHeight="1">
      <c r="A60" s="52">
        <v>40.0</v>
      </c>
      <c r="B60" s="62" t="s">
        <v>73</v>
      </c>
      <c r="C60" s="62">
        <v>105.0</v>
      </c>
      <c r="D60" s="62">
        <v>183.0</v>
      </c>
      <c r="E60" s="62">
        <v>274.0</v>
      </c>
      <c r="F60" s="62">
        <f t="shared" si="5"/>
        <v>0</v>
      </c>
      <c r="G60" s="63">
        <f t="shared" si="6"/>
        <v>155.314845</v>
      </c>
      <c r="H60" s="63">
        <f t="shared" si="7"/>
        <v>155.314845</v>
      </c>
      <c r="I60" s="62">
        <v>2.0</v>
      </c>
      <c r="J60" s="68">
        <f t="shared" si="8"/>
        <v>310.62969</v>
      </c>
      <c r="K60" s="1"/>
      <c r="L60" s="69"/>
      <c r="M60" s="70"/>
      <c r="N60" s="70"/>
      <c r="O60" s="1"/>
      <c r="P60" s="1"/>
      <c r="Q60" s="59">
        <v>29.5</v>
      </c>
      <c r="R60" s="58">
        <f t="shared" si="9"/>
        <v>2.74</v>
      </c>
      <c r="S60" s="52">
        <f t="shared" si="10"/>
        <v>2</v>
      </c>
      <c r="T60" s="52">
        <f t="shared" si="11"/>
        <v>5.48</v>
      </c>
      <c r="U60" s="60">
        <f t="shared" si="12"/>
        <v>155.314845</v>
      </c>
      <c r="V60" s="58">
        <f t="shared" ref="V60:W60" si="56">C60/100</f>
        <v>1.05</v>
      </c>
      <c r="W60" s="58">
        <f t="shared" si="56"/>
        <v>1.83</v>
      </c>
      <c r="X60" s="58">
        <f t="shared" si="14"/>
        <v>5.48</v>
      </c>
      <c r="Y60" s="61">
        <f t="shared" si="15"/>
        <v>10.52982</v>
      </c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</row>
    <row r="61" ht="27.0" customHeight="1">
      <c r="A61" s="52">
        <v>41.0</v>
      </c>
      <c r="B61" s="62" t="s">
        <v>73</v>
      </c>
      <c r="C61" s="62">
        <v>104.0</v>
      </c>
      <c r="D61" s="62">
        <v>183.0</v>
      </c>
      <c r="E61" s="62">
        <v>271.0</v>
      </c>
      <c r="F61" s="62">
        <f t="shared" si="5"/>
        <v>0</v>
      </c>
      <c r="G61" s="63">
        <f t="shared" si="6"/>
        <v>152.151324</v>
      </c>
      <c r="H61" s="63">
        <f t="shared" si="7"/>
        <v>152.151324</v>
      </c>
      <c r="I61" s="62">
        <v>1.0</v>
      </c>
      <c r="J61" s="68">
        <f t="shared" si="8"/>
        <v>152.151324</v>
      </c>
      <c r="K61" s="1"/>
      <c r="L61" s="69"/>
      <c r="M61" s="70"/>
      <c r="N61" s="70"/>
      <c r="O61" s="1"/>
      <c r="P61" s="1"/>
      <c r="Q61" s="59">
        <v>29.5</v>
      </c>
      <c r="R61" s="58">
        <f t="shared" si="9"/>
        <v>2.71</v>
      </c>
      <c r="S61" s="52">
        <f t="shared" si="10"/>
        <v>1</v>
      </c>
      <c r="T61" s="52">
        <f t="shared" si="11"/>
        <v>2.71</v>
      </c>
      <c r="U61" s="60">
        <f t="shared" si="12"/>
        <v>152.151324</v>
      </c>
      <c r="V61" s="58">
        <f t="shared" ref="V61:W61" si="57">C61/100</f>
        <v>1.04</v>
      </c>
      <c r="W61" s="58">
        <f t="shared" si="57"/>
        <v>1.83</v>
      </c>
      <c r="X61" s="58">
        <f t="shared" si="14"/>
        <v>2.71</v>
      </c>
      <c r="Y61" s="61">
        <f t="shared" si="15"/>
        <v>5.157672</v>
      </c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</row>
    <row r="62" ht="27.0" customHeight="1">
      <c r="A62" s="52">
        <v>42.0</v>
      </c>
      <c r="B62" s="62" t="s">
        <v>73</v>
      </c>
      <c r="C62" s="62">
        <v>104.0</v>
      </c>
      <c r="D62" s="62">
        <v>183.0</v>
      </c>
      <c r="E62" s="62">
        <v>272.0</v>
      </c>
      <c r="F62" s="62">
        <f t="shared" si="5"/>
        <v>0</v>
      </c>
      <c r="G62" s="63">
        <f t="shared" si="6"/>
        <v>152.712768</v>
      </c>
      <c r="H62" s="63">
        <f t="shared" si="7"/>
        <v>152.712768</v>
      </c>
      <c r="I62" s="62">
        <v>1.0</v>
      </c>
      <c r="J62" s="68">
        <f t="shared" si="8"/>
        <v>152.712768</v>
      </c>
      <c r="K62" s="1"/>
      <c r="L62" s="69"/>
      <c r="M62" s="70"/>
      <c r="N62" s="70"/>
      <c r="O62" s="1"/>
      <c r="P62" s="1"/>
      <c r="Q62" s="59">
        <v>29.5</v>
      </c>
      <c r="R62" s="58">
        <f t="shared" si="9"/>
        <v>2.72</v>
      </c>
      <c r="S62" s="52">
        <f t="shared" si="10"/>
        <v>1</v>
      </c>
      <c r="T62" s="52">
        <f t="shared" si="11"/>
        <v>2.72</v>
      </c>
      <c r="U62" s="60">
        <f t="shared" si="12"/>
        <v>152.712768</v>
      </c>
      <c r="V62" s="58">
        <f t="shared" ref="V62:W62" si="58">C62/100</f>
        <v>1.04</v>
      </c>
      <c r="W62" s="58">
        <f t="shared" si="58"/>
        <v>1.83</v>
      </c>
      <c r="X62" s="58">
        <f t="shared" si="14"/>
        <v>2.72</v>
      </c>
      <c r="Y62" s="61">
        <f t="shared" si="15"/>
        <v>5.176704</v>
      </c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</row>
    <row r="63" ht="27.0" customHeight="1">
      <c r="A63" s="52">
        <v>43.0</v>
      </c>
      <c r="B63" s="62" t="s">
        <v>73</v>
      </c>
      <c r="C63" s="62">
        <v>103.0</v>
      </c>
      <c r="D63" s="62">
        <v>183.0</v>
      </c>
      <c r="E63" s="62">
        <v>275.0</v>
      </c>
      <c r="F63" s="62">
        <f t="shared" si="5"/>
        <v>0</v>
      </c>
      <c r="G63" s="63">
        <f t="shared" si="6"/>
        <v>152.9125125</v>
      </c>
      <c r="H63" s="63">
        <f t="shared" si="7"/>
        <v>152.9125125</v>
      </c>
      <c r="I63" s="62">
        <v>1.0</v>
      </c>
      <c r="J63" s="68">
        <f t="shared" si="8"/>
        <v>152.9125125</v>
      </c>
      <c r="K63" s="1"/>
      <c r="L63" s="69"/>
      <c r="M63" s="70"/>
      <c r="N63" s="70"/>
      <c r="O63" s="1"/>
      <c r="P63" s="1"/>
      <c r="Q63" s="59">
        <v>29.5</v>
      </c>
      <c r="R63" s="58">
        <f t="shared" si="9"/>
        <v>2.75</v>
      </c>
      <c r="S63" s="52">
        <f t="shared" si="10"/>
        <v>1</v>
      </c>
      <c r="T63" s="52">
        <f t="shared" si="11"/>
        <v>2.75</v>
      </c>
      <c r="U63" s="60">
        <f t="shared" si="12"/>
        <v>152.9125125</v>
      </c>
      <c r="V63" s="58">
        <f t="shared" ref="V63:W63" si="59">C63/100</f>
        <v>1.03</v>
      </c>
      <c r="W63" s="58">
        <f t="shared" si="59"/>
        <v>1.83</v>
      </c>
      <c r="X63" s="58">
        <f t="shared" si="14"/>
        <v>2.75</v>
      </c>
      <c r="Y63" s="61">
        <f t="shared" si="15"/>
        <v>5.183475</v>
      </c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</row>
    <row r="64" ht="27.0" customHeight="1">
      <c r="A64" s="52">
        <v>44.0</v>
      </c>
      <c r="B64" s="62" t="s">
        <v>73</v>
      </c>
      <c r="C64" s="62">
        <v>75.0</v>
      </c>
      <c r="D64" s="62">
        <v>183.0</v>
      </c>
      <c r="E64" s="62">
        <v>267.0</v>
      </c>
      <c r="F64" s="62">
        <f t="shared" si="5"/>
        <v>0</v>
      </c>
      <c r="G64" s="63">
        <f t="shared" si="6"/>
        <v>108.1049625</v>
      </c>
      <c r="H64" s="63">
        <f t="shared" si="7"/>
        <v>108.1049625</v>
      </c>
      <c r="I64" s="62">
        <v>1.0</v>
      </c>
      <c r="J64" s="68">
        <f t="shared" si="8"/>
        <v>108.1049625</v>
      </c>
      <c r="K64" s="1"/>
      <c r="L64" s="69"/>
      <c r="M64" s="70"/>
      <c r="N64" s="70"/>
      <c r="O64" s="1"/>
      <c r="P64" s="1"/>
      <c r="Q64" s="59">
        <v>29.5</v>
      </c>
      <c r="R64" s="58">
        <f t="shared" si="9"/>
        <v>2.67</v>
      </c>
      <c r="S64" s="52">
        <f t="shared" si="10"/>
        <v>1</v>
      </c>
      <c r="T64" s="52">
        <f t="shared" si="11"/>
        <v>2.67</v>
      </c>
      <c r="U64" s="60">
        <f t="shared" si="12"/>
        <v>108.1049625</v>
      </c>
      <c r="V64" s="58">
        <f t="shared" ref="V64:W64" si="60">C64/100</f>
        <v>0.75</v>
      </c>
      <c r="W64" s="58">
        <f t="shared" si="60"/>
        <v>1.83</v>
      </c>
      <c r="X64" s="58">
        <f t="shared" si="14"/>
        <v>2.67</v>
      </c>
      <c r="Y64" s="61">
        <f t="shared" si="15"/>
        <v>3.664575</v>
      </c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</row>
    <row r="65" ht="27.0" customHeight="1">
      <c r="A65" s="52">
        <v>45.0</v>
      </c>
      <c r="B65" s="62" t="s">
        <v>73</v>
      </c>
      <c r="C65" s="62">
        <v>106.0</v>
      </c>
      <c r="D65" s="62">
        <v>183.0</v>
      </c>
      <c r="E65" s="62">
        <v>271.0</v>
      </c>
      <c r="F65" s="62">
        <f t="shared" si="5"/>
        <v>0</v>
      </c>
      <c r="G65" s="63">
        <f t="shared" si="6"/>
        <v>155.077311</v>
      </c>
      <c r="H65" s="63">
        <f t="shared" si="7"/>
        <v>155.077311</v>
      </c>
      <c r="I65" s="62">
        <v>1.0</v>
      </c>
      <c r="J65" s="68">
        <f t="shared" si="8"/>
        <v>155.077311</v>
      </c>
      <c r="K65" s="1"/>
      <c r="L65" s="69"/>
      <c r="M65" s="70"/>
      <c r="N65" s="70"/>
      <c r="O65" s="1"/>
      <c r="P65" s="1"/>
      <c r="Q65" s="59">
        <v>29.5</v>
      </c>
      <c r="R65" s="58">
        <f t="shared" si="9"/>
        <v>2.71</v>
      </c>
      <c r="S65" s="52">
        <f t="shared" si="10"/>
        <v>1</v>
      </c>
      <c r="T65" s="52">
        <f t="shared" si="11"/>
        <v>2.71</v>
      </c>
      <c r="U65" s="60">
        <f t="shared" si="12"/>
        <v>155.077311</v>
      </c>
      <c r="V65" s="58">
        <f t="shared" ref="V65:W65" si="61">C65/100</f>
        <v>1.06</v>
      </c>
      <c r="W65" s="58">
        <f t="shared" si="61"/>
        <v>1.83</v>
      </c>
      <c r="X65" s="58">
        <f t="shared" si="14"/>
        <v>2.71</v>
      </c>
      <c r="Y65" s="61">
        <f t="shared" si="15"/>
        <v>5.256858</v>
      </c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</row>
    <row r="66" ht="27.0" customHeight="1">
      <c r="A66" s="52">
        <v>46.0</v>
      </c>
      <c r="B66" s="62" t="s">
        <v>73</v>
      </c>
      <c r="C66" s="62">
        <v>68.0</v>
      </c>
      <c r="D66" s="62">
        <v>183.0</v>
      </c>
      <c r="E66" s="62">
        <v>273.0</v>
      </c>
      <c r="F66" s="62">
        <f t="shared" si="5"/>
        <v>0</v>
      </c>
      <c r="G66" s="63">
        <f t="shared" si="6"/>
        <v>100.217754</v>
      </c>
      <c r="H66" s="63">
        <f t="shared" si="7"/>
        <v>100.217754</v>
      </c>
      <c r="I66" s="62">
        <v>1.0</v>
      </c>
      <c r="J66" s="68">
        <f t="shared" si="8"/>
        <v>100.217754</v>
      </c>
      <c r="K66" s="1"/>
      <c r="L66" s="69"/>
      <c r="M66" s="70"/>
      <c r="N66" s="70"/>
      <c r="O66" s="1"/>
      <c r="P66" s="1"/>
      <c r="Q66" s="59">
        <v>29.5</v>
      </c>
      <c r="R66" s="58">
        <f t="shared" si="9"/>
        <v>2.73</v>
      </c>
      <c r="S66" s="52">
        <f t="shared" si="10"/>
        <v>1</v>
      </c>
      <c r="T66" s="52">
        <f t="shared" si="11"/>
        <v>2.73</v>
      </c>
      <c r="U66" s="60">
        <f t="shared" si="12"/>
        <v>100.217754</v>
      </c>
      <c r="V66" s="58">
        <f t="shared" ref="V66:W66" si="62">C66/100</f>
        <v>0.68</v>
      </c>
      <c r="W66" s="58">
        <f t="shared" si="62"/>
        <v>1.83</v>
      </c>
      <c r="X66" s="58">
        <f t="shared" si="14"/>
        <v>2.73</v>
      </c>
      <c r="Y66" s="61">
        <f t="shared" si="15"/>
        <v>3.397212</v>
      </c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</row>
    <row r="67" ht="27.0" customHeight="1">
      <c r="A67" s="52">
        <v>47.0</v>
      </c>
      <c r="B67" s="53" t="s">
        <v>77</v>
      </c>
      <c r="C67" s="54">
        <v>97.0</v>
      </c>
      <c r="D67" s="54">
        <v>183.0</v>
      </c>
      <c r="E67" s="54">
        <v>274.0</v>
      </c>
      <c r="F67" s="54">
        <f t="shared" si="5"/>
        <v>0.8</v>
      </c>
      <c r="G67" s="55">
        <f t="shared" si="6"/>
        <v>143.481333</v>
      </c>
      <c r="H67" s="55">
        <f t="shared" si="7"/>
        <v>114.7850664</v>
      </c>
      <c r="I67" s="54">
        <v>1.0</v>
      </c>
      <c r="J67" s="68">
        <f t="shared" si="8"/>
        <v>114.7850664</v>
      </c>
      <c r="K67" s="1"/>
      <c r="L67" s="69"/>
      <c r="M67" s="70"/>
      <c r="N67" s="70"/>
      <c r="O67" s="1"/>
      <c r="P67" s="1"/>
      <c r="Q67" s="59">
        <v>29.5</v>
      </c>
      <c r="R67" s="58">
        <f t="shared" si="9"/>
        <v>2.74</v>
      </c>
      <c r="S67" s="52">
        <f t="shared" si="10"/>
        <v>1</v>
      </c>
      <c r="T67" s="52">
        <f t="shared" si="11"/>
        <v>2.74</v>
      </c>
      <c r="U67" s="60">
        <f t="shared" si="12"/>
        <v>143.481333</v>
      </c>
      <c r="V67" s="58">
        <f t="shared" ref="V67:W67" si="63">C67/100</f>
        <v>0.97</v>
      </c>
      <c r="W67" s="58">
        <f t="shared" si="63"/>
        <v>1.83</v>
      </c>
      <c r="X67" s="58">
        <f t="shared" si="14"/>
        <v>2.74</v>
      </c>
      <c r="Y67" s="61">
        <f t="shared" si="15"/>
        <v>4.863774</v>
      </c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</row>
    <row r="68" ht="27.0" customHeight="1">
      <c r="A68" s="52">
        <v>48.0</v>
      </c>
      <c r="B68" s="62" t="s">
        <v>73</v>
      </c>
      <c r="C68" s="62">
        <v>104.0</v>
      </c>
      <c r="D68" s="62">
        <v>183.0</v>
      </c>
      <c r="E68" s="62">
        <v>242.0</v>
      </c>
      <c r="F68" s="62">
        <f t="shared" si="5"/>
        <v>0</v>
      </c>
      <c r="G68" s="63">
        <f t="shared" si="6"/>
        <v>135.869448</v>
      </c>
      <c r="H68" s="63">
        <f t="shared" si="7"/>
        <v>135.869448</v>
      </c>
      <c r="I68" s="62">
        <v>1.0</v>
      </c>
      <c r="J68" s="68">
        <f t="shared" si="8"/>
        <v>135.869448</v>
      </c>
      <c r="K68" s="1"/>
      <c r="L68" s="69"/>
      <c r="M68" s="70"/>
      <c r="N68" s="70"/>
      <c r="O68" s="1"/>
      <c r="P68" s="1"/>
      <c r="Q68" s="59">
        <v>29.5</v>
      </c>
      <c r="R68" s="58">
        <f t="shared" si="9"/>
        <v>2.42</v>
      </c>
      <c r="S68" s="52">
        <f t="shared" si="10"/>
        <v>1</v>
      </c>
      <c r="T68" s="52">
        <f t="shared" si="11"/>
        <v>2.42</v>
      </c>
      <c r="U68" s="60">
        <f t="shared" si="12"/>
        <v>135.869448</v>
      </c>
      <c r="V68" s="58">
        <f t="shared" ref="V68:W68" si="64">C68/100</f>
        <v>1.04</v>
      </c>
      <c r="W68" s="58">
        <f t="shared" si="64"/>
        <v>1.83</v>
      </c>
      <c r="X68" s="58">
        <f t="shared" si="14"/>
        <v>2.42</v>
      </c>
      <c r="Y68" s="61">
        <f t="shared" si="15"/>
        <v>4.605744</v>
      </c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</row>
    <row r="69" ht="27.0" customHeight="1">
      <c r="A69" s="52">
        <v>49.0</v>
      </c>
      <c r="B69" s="62" t="s">
        <v>73</v>
      </c>
      <c r="C69" s="62">
        <v>106.0</v>
      </c>
      <c r="D69" s="62">
        <v>183.0</v>
      </c>
      <c r="E69" s="62">
        <v>272.0</v>
      </c>
      <c r="F69" s="62">
        <f t="shared" si="5"/>
        <v>0</v>
      </c>
      <c r="G69" s="63">
        <f t="shared" si="6"/>
        <v>155.649552</v>
      </c>
      <c r="H69" s="63">
        <f t="shared" si="7"/>
        <v>155.649552</v>
      </c>
      <c r="I69" s="62">
        <v>1.0</v>
      </c>
      <c r="J69" s="68">
        <f t="shared" si="8"/>
        <v>155.649552</v>
      </c>
      <c r="K69" s="1"/>
      <c r="L69" s="69"/>
      <c r="M69" s="70"/>
      <c r="N69" s="70"/>
      <c r="O69" s="1"/>
      <c r="P69" s="1"/>
      <c r="Q69" s="59">
        <v>29.5</v>
      </c>
      <c r="R69" s="58">
        <f t="shared" si="9"/>
        <v>2.72</v>
      </c>
      <c r="S69" s="52">
        <f t="shared" si="10"/>
        <v>1</v>
      </c>
      <c r="T69" s="52">
        <f t="shared" si="11"/>
        <v>2.72</v>
      </c>
      <c r="U69" s="60">
        <f t="shared" si="12"/>
        <v>155.649552</v>
      </c>
      <c r="V69" s="58">
        <f t="shared" ref="V69:W69" si="65">C69/100</f>
        <v>1.06</v>
      </c>
      <c r="W69" s="58">
        <f t="shared" si="65"/>
        <v>1.83</v>
      </c>
      <c r="X69" s="58">
        <f t="shared" si="14"/>
        <v>2.72</v>
      </c>
      <c r="Y69" s="61">
        <f t="shared" si="15"/>
        <v>5.276256</v>
      </c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</row>
    <row r="70" ht="27.0" customHeight="1">
      <c r="A70" s="52">
        <v>50.0</v>
      </c>
      <c r="B70" s="62" t="s">
        <v>73</v>
      </c>
      <c r="C70" s="62">
        <v>105.0</v>
      </c>
      <c r="D70" s="62">
        <v>183.0</v>
      </c>
      <c r="E70" s="62">
        <v>274.0</v>
      </c>
      <c r="F70" s="62">
        <f t="shared" si="5"/>
        <v>0</v>
      </c>
      <c r="G70" s="63">
        <f t="shared" si="6"/>
        <v>155.314845</v>
      </c>
      <c r="H70" s="63">
        <f t="shared" si="7"/>
        <v>155.314845</v>
      </c>
      <c r="I70" s="62">
        <v>2.0</v>
      </c>
      <c r="J70" s="68">
        <f t="shared" si="8"/>
        <v>310.62969</v>
      </c>
      <c r="K70" s="1"/>
      <c r="L70" s="69"/>
      <c r="M70" s="70"/>
      <c r="N70" s="70"/>
      <c r="O70" s="1"/>
      <c r="P70" s="1"/>
      <c r="Q70" s="59">
        <v>29.5</v>
      </c>
      <c r="R70" s="58">
        <f t="shared" si="9"/>
        <v>2.74</v>
      </c>
      <c r="S70" s="52">
        <f t="shared" si="10"/>
        <v>2</v>
      </c>
      <c r="T70" s="52">
        <f t="shared" si="11"/>
        <v>5.48</v>
      </c>
      <c r="U70" s="60">
        <f t="shared" si="12"/>
        <v>155.314845</v>
      </c>
      <c r="V70" s="58">
        <f t="shared" ref="V70:W70" si="66">C70/100</f>
        <v>1.05</v>
      </c>
      <c r="W70" s="58">
        <f t="shared" si="66"/>
        <v>1.83</v>
      </c>
      <c r="X70" s="58">
        <f t="shared" si="14"/>
        <v>5.48</v>
      </c>
      <c r="Y70" s="61">
        <f t="shared" si="15"/>
        <v>10.52982</v>
      </c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</row>
    <row r="71" ht="27.0" customHeight="1">
      <c r="A71" s="52">
        <v>51.0</v>
      </c>
      <c r="B71" s="62" t="s">
        <v>73</v>
      </c>
      <c r="C71" s="62">
        <v>104.0</v>
      </c>
      <c r="D71" s="62">
        <v>183.0</v>
      </c>
      <c r="E71" s="62">
        <v>271.0</v>
      </c>
      <c r="F71" s="62">
        <f t="shared" si="5"/>
        <v>0</v>
      </c>
      <c r="G71" s="63">
        <f t="shared" si="6"/>
        <v>152.151324</v>
      </c>
      <c r="H71" s="63">
        <f t="shared" si="7"/>
        <v>152.151324</v>
      </c>
      <c r="I71" s="62">
        <v>1.0</v>
      </c>
      <c r="J71" s="68">
        <f t="shared" si="8"/>
        <v>152.151324</v>
      </c>
      <c r="K71" s="1"/>
      <c r="L71" s="69"/>
      <c r="M71" s="70"/>
      <c r="N71" s="70"/>
      <c r="O71" s="1"/>
      <c r="P71" s="1"/>
      <c r="Q71" s="59">
        <v>29.5</v>
      </c>
      <c r="R71" s="58">
        <f t="shared" si="9"/>
        <v>2.71</v>
      </c>
      <c r="S71" s="52">
        <f t="shared" si="10"/>
        <v>1</v>
      </c>
      <c r="T71" s="52">
        <f t="shared" si="11"/>
        <v>2.71</v>
      </c>
      <c r="U71" s="60">
        <f t="shared" si="12"/>
        <v>152.151324</v>
      </c>
      <c r="V71" s="58">
        <f t="shared" ref="V71:W71" si="67">C71/100</f>
        <v>1.04</v>
      </c>
      <c r="W71" s="58">
        <f t="shared" si="67"/>
        <v>1.83</v>
      </c>
      <c r="X71" s="58">
        <f t="shared" si="14"/>
        <v>2.71</v>
      </c>
      <c r="Y71" s="61">
        <f t="shared" si="15"/>
        <v>5.157672</v>
      </c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</row>
    <row r="72" ht="27.0" customHeight="1">
      <c r="A72" s="52">
        <v>52.0</v>
      </c>
      <c r="B72" s="62" t="s">
        <v>73</v>
      </c>
      <c r="C72" s="62">
        <v>104.0</v>
      </c>
      <c r="D72" s="62">
        <v>183.0</v>
      </c>
      <c r="E72" s="62">
        <v>272.0</v>
      </c>
      <c r="F72" s="62">
        <f t="shared" si="5"/>
        <v>0</v>
      </c>
      <c r="G72" s="63">
        <f t="shared" si="6"/>
        <v>152.712768</v>
      </c>
      <c r="H72" s="63">
        <f t="shared" si="7"/>
        <v>152.712768</v>
      </c>
      <c r="I72" s="62">
        <v>1.0</v>
      </c>
      <c r="J72" s="68">
        <f t="shared" si="8"/>
        <v>152.712768</v>
      </c>
      <c r="K72" s="1"/>
      <c r="L72" s="69"/>
      <c r="M72" s="70"/>
      <c r="N72" s="70"/>
      <c r="O72" s="1"/>
      <c r="P72" s="1"/>
      <c r="Q72" s="59">
        <v>29.5</v>
      </c>
      <c r="R72" s="58">
        <f t="shared" si="9"/>
        <v>2.72</v>
      </c>
      <c r="S72" s="52">
        <f t="shared" si="10"/>
        <v>1</v>
      </c>
      <c r="T72" s="52">
        <f t="shared" si="11"/>
        <v>2.72</v>
      </c>
      <c r="U72" s="60">
        <f t="shared" si="12"/>
        <v>152.712768</v>
      </c>
      <c r="V72" s="58">
        <f t="shared" ref="V72:W72" si="68">C72/100</f>
        <v>1.04</v>
      </c>
      <c r="W72" s="58">
        <f t="shared" si="68"/>
        <v>1.83</v>
      </c>
      <c r="X72" s="58">
        <f t="shared" si="14"/>
        <v>2.72</v>
      </c>
      <c r="Y72" s="61">
        <f t="shared" si="15"/>
        <v>5.176704</v>
      </c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</row>
    <row r="73" ht="27.0" customHeight="1">
      <c r="A73" s="52">
        <v>53.0</v>
      </c>
      <c r="B73" s="62" t="s">
        <v>73</v>
      </c>
      <c r="C73" s="62">
        <v>103.0</v>
      </c>
      <c r="D73" s="62">
        <v>183.0</v>
      </c>
      <c r="E73" s="62">
        <v>275.0</v>
      </c>
      <c r="F73" s="62">
        <f t="shared" si="5"/>
        <v>0</v>
      </c>
      <c r="G73" s="63">
        <f t="shared" si="6"/>
        <v>152.9125125</v>
      </c>
      <c r="H73" s="63">
        <f t="shared" si="7"/>
        <v>152.9125125</v>
      </c>
      <c r="I73" s="62">
        <v>1.0</v>
      </c>
      <c r="J73" s="68">
        <f t="shared" si="8"/>
        <v>152.9125125</v>
      </c>
      <c r="K73" s="1"/>
      <c r="L73" s="69"/>
      <c r="M73" s="70"/>
      <c r="N73" s="70"/>
      <c r="O73" s="1"/>
      <c r="P73" s="1"/>
      <c r="Q73" s="59">
        <v>29.5</v>
      </c>
      <c r="R73" s="58">
        <f t="shared" si="9"/>
        <v>2.75</v>
      </c>
      <c r="S73" s="52">
        <f t="shared" si="10"/>
        <v>1</v>
      </c>
      <c r="T73" s="52">
        <f t="shared" si="11"/>
        <v>2.75</v>
      </c>
      <c r="U73" s="60">
        <f t="shared" si="12"/>
        <v>152.9125125</v>
      </c>
      <c r="V73" s="58">
        <f t="shared" ref="V73:W73" si="69">C73/100</f>
        <v>1.03</v>
      </c>
      <c r="W73" s="58">
        <f t="shared" si="69"/>
        <v>1.83</v>
      </c>
      <c r="X73" s="58">
        <f t="shared" si="14"/>
        <v>2.75</v>
      </c>
      <c r="Y73" s="61">
        <f t="shared" si="15"/>
        <v>5.183475</v>
      </c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</row>
    <row r="74" ht="27.0" customHeight="1">
      <c r="A74" s="52">
        <v>54.0</v>
      </c>
      <c r="B74" s="62" t="s">
        <v>73</v>
      </c>
      <c r="C74" s="62">
        <v>104.0</v>
      </c>
      <c r="D74" s="62">
        <v>183.0</v>
      </c>
      <c r="E74" s="62">
        <v>282.0</v>
      </c>
      <c r="F74" s="62">
        <f t="shared" si="5"/>
        <v>0</v>
      </c>
      <c r="G74" s="63">
        <f t="shared" si="6"/>
        <v>158.327208</v>
      </c>
      <c r="H74" s="63">
        <f t="shared" si="7"/>
        <v>158.327208</v>
      </c>
      <c r="I74" s="62">
        <v>1.0</v>
      </c>
      <c r="J74" s="68">
        <f t="shared" si="8"/>
        <v>158.327208</v>
      </c>
      <c r="K74" s="1"/>
      <c r="L74" s="69"/>
      <c r="M74" s="70"/>
      <c r="N74" s="70"/>
      <c r="O74" s="1"/>
      <c r="P74" s="1"/>
      <c r="Q74" s="59">
        <v>29.5</v>
      </c>
      <c r="R74" s="58">
        <f t="shared" si="9"/>
        <v>2.82</v>
      </c>
      <c r="S74" s="52">
        <f t="shared" si="10"/>
        <v>1</v>
      </c>
      <c r="T74" s="52">
        <f t="shared" si="11"/>
        <v>2.82</v>
      </c>
      <c r="U74" s="60">
        <f t="shared" si="12"/>
        <v>158.327208</v>
      </c>
      <c r="V74" s="58">
        <f t="shared" ref="V74:W74" si="70">C74/100</f>
        <v>1.04</v>
      </c>
      <c r="W74" s="58">
        <f t="shared" si="70"/>
        <v>1.83</v>
      </c>
      <c r="X74" s="58">
        <f t="shared" si="14"/>
        <v>2.82</v>
      </c>
      <c r="Y74" s="61">
        <f t="shared" si="15"/>
        <v>5.367024</v>
      </c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</row>
    <row r="75" ht="27.0" customHeight="1">
      <c r="A75" s="52">
        <v>55.0</v>
      </c>
      <c r="B75" s="62" t="s">
        <v>73</v>
      </c>
      <c r="C75" s="62">
        <v>101.0</v>
      </c>
      <c r="D75" s="62">
        <v>183.0</v>
      </c>
      <c r="E75" s="62">
        <v>268.0</v>
      </c>
      <c r="F75" s="62">
        <f t="shared" si="5"/>
        <v>0</v>
      </c>
      <c r="G75" s="63">
        <f t="shared" si="6"/>
        <v>146.126598</v>
      </c>
      <c r="H75" s="63">
        <f t="shared" si="7"/>
        <v>146.126598</v>
      </c>
      <c r="I75" s="62">
        <v>1.0</v>
      </c>
      <c r="J75" s="68">
        <f t="shared" si="8"/>
        <v>146.126598</v>
      </c>
      <c r="K75" s="1"/>
      <c r="L75" s="69"/>
      <c r="M75" s="70"/>
      <c r="N75" s="70"/>
      <c r="O75" s="1"/>
      <c r="P75" s="1"/>
      <c r="Q75" s="59">
        <v>29.5</v>
      </c>
      <c r="R75" s="58">
        <f t="shared" si="9"/>
        <v>2.68</v>
      </c>
      <c r="S75" s="52">
        <f t="shared" si="10"/>
        <v>1</v>
      </c>
      <c r="T75" s="52">
        <f t="shared" si="11"/>
        <v>2.68</v>
      </c>
      <c r="U75" s="60">
        <f t="shared" si="12"/>
        <v>146.126598</v>
      </c>
      <c r="V75" s="58">
        <f t="shared" ref="V75:W75" si="71">C75/100</f>
        <v>1.01</v>
      </c>
      <c r="W75" s="58">
        <f t="shared" si="71"/>
        <v>1.83</v>
      </c>
      <c r="X75" s="58">
        <f t="shared" si="14"/>
        <v>2.68</v>
      </c>
      <c r="Y75" s="61">
        <f t="shared" si="15"/>
        <v>4.953444</v>
      </c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</row>
    <row r="76" ht="27.0" customHeight="1">
      <c r="A76" s="52">
        <v>56.0</v>
      </c>
      <c r="B76" s="62" t="s">
        <v>73</v>
      </c>
      <c r="C76" s="62">
        <v>104.0</v>
      </c>
      <c r="D76" s="62">
        <v>183.0</v>
      </c>
      <c r="E76" s="62">
        <v>267.0</v>
      </c>
      <c r="F76" s="62">
        <f t="shared" si="5"/>
        <v>0</v>
      </c>
      <c r="G76" s="63">
        <f t="shared" si="6"/>
        <v>149.905548</v>
      </c>
      <c r="H76" s="63">
        <f t="shared" si="7"/>
        <v>149.905548</v>
      </c>
      <c r="I76" s="62">
        <v>2.0</v>
      </c>
      <c r="J76" s="68">
        <f t="shared" si="8"/>
        <v>299.811096</v>
      </c>
      <c r="K76" s="1"/>
      <c r="L76" s="69"/>
      <c r="M76" s="70"/>
      <c r="N76" s="70"/>
      <c r="O76" s="1"/>
      <c r="P76" s="1"/>
      <c r="Q76" s="59">
        <v>29.5</v>
      </c>
      <c r="R76" s="58">
        <f t="shared" si="9"/>
        <v>2.67</v>
      </c>
      <c r="S76" s="52">
        <f t="shared" si="10"/>
        <v>2</v>
      </c>
      <c r="T76" s="52">
        <f t="shared" si="11"/>
        <v>5.34</v>
      </c>
      <c r="U76" s="60">
        <f t="shared" si="12"/>
        <v>149.905548</v>
      </c>
      <c r="V76" s="58">
        <f t="shared" ref="V76:W76" si="72">C76/100</f>
        <v>1.04</v>
      </c>
      <c r="W76" s="58">
        <f t="shared" si="72"/>
        <v>1.83</v>
      </c>
      <c r="X76" s="58">
        <f t="shared" si="14"/>
        <v>5.34</v>
      </c>
      <c r="Y76" s="61">
        <f t="shared" si="15"/>
        <v>10.163088</v>
      </c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</row>
    <row r="77" ht="27.0" customHeight="1">
      <c r="A77" s="52">
        <v>57.0</v>
      </c>
      <c r="B77" s="62" t="s">
        <v>73</v>
      </c>
      <c r="C77" s="62">
        <v>104.0</v>
      </c>
      <c r="D77" s="62">
        <v>183.0</v>
      </c>
      <c r="E77" s="62">
        <v>266.0</v>
      </c>
      <c r="F77" s="62">
        <f t="shared" si="5"/>
        <v>0</v>
      </c>
      <c r="G77" s="63">
        <f t="shared" si="6"/>
        <v>149.344104</v>
      </c>
      <c r="H77" s="63">
        <f t="shared" si="7"/>
        <v>149.344104</v>
      </c>
      <c r="I77" s="62">
        <v>1.0</v>
      </c>
      <c r="J77" s="68">
        <f t="shared" si="8"/>
        <v>149.344104</v>
      </c>
      <c r="K77" s="1"/>
      <c r="L77" s="69"/>
      <c r="M77" s="70"/>
      <c r="N77" s="70"/>
      <c r="O77" s="1"/>
      <c r="P77" s="1"/>
      <c r="Q77" s="59">
        <v>29.5</v>
      </c>
      <c r="R77" s="58">
        <f t="shared" si="9"/>
        <v>2.66</v>
      </c>
      <c r="S77" s="52">
        <f t="shared" si="10"/>
        <v>1</v>
      </c>
      <c r="T77" s="52">
        <f t="shared" si="11"/>
        <v>2.66</v>
      </c>
      <c r="U77" s="60">
        <f t="shared" si="12"/>
        <v>149.344104</v>
      </c>
      <c r="V77" s="58">
        <f t="shared" ref="V77:W77" si="73">C77/100</f>
        <v>1.04</v>
      </c>
      <c r="W77" s="58">
        <f t="shared" si="73"/>
        <v>1.83</v>
      </c>
      <c r="X77" s="58">
        <f t="shared" si="14"/>
        <v>2.66</v>
      </c>
      <c r="Y77" s="61">
        <f t="shared" si="15"/>
        <v>5.062512</v>
      </c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</row>
    <row r="78" ht="27.0" customHeight="1">
      <c r="A78" s="52">
        <v>58.0</v>
      </c>
      <c r="B78" s="62" t="s">
        <v>73</v>
      </c>
      <c r="C78" s="62">
        <v>105.0</v>
      </c>
      <c r="D78" s="62">
        <v>183.0</v>
      </c>
      <c r="E78" s="62">
        <v>270.0</v>
      </c>
      <c r="F78" s="62">
        <f t="shared" si="5"/>
        <v>0</v>
      </c>
      <c r="G78" s="63">
        <f t="shared" si="6"/>
        <v>153.047475</v>
      </c>
      <c r="H78" s="63">
        <f t="shared" si="7"/>
        <v>153.047475</v>
      </c>
      <c r="I78" s="62">
        <v>1.0</v>
      </c>
      <c r="J78" s="68">
        <f t="shared" si="8"/>
        <v>153.047475</v>
      </c>
      <c r="K78" s="1"/>
      <c r="L78" s="69"/>
      <c r="M78" s="70"/>
      <c r="N78" s="70"/>
      <c r="O78" s="1"/>
      <c r="P78" s="1"/>
      <c r="Q78" s="59">
        <v>29.5</v>
      </c>
      <c r="R78" s="58">
        <f t="shared" si="9"/>
        <v>2.7</v>
      </c>
      <c r="S78" s="52">
        <f t="shared" si="10"/>
        <v>1</v>
      </c>
      <c r="T78" s="52">
        <f t="shared" si="11"/>
        <v>2.7</v>
      </c>
      <c r="U78" s="60">
        <f t="shared" si="12"/>
        <v>153.047475</v>
      </c>
      <c r="V78" s="58">
        <f t="shared" ref="V78:W78" si="74">C78/100</f>
        <v>1.05</v>
      </c>
      <c r="W78" s="58">
        <f t="shared" si="74"/>
        <v>1.83</v>
      </c>
      <c r="X78" s="58">
        <f t="shared" si="14"/>
        <v>2.7</v>
      </c>
      <c r="Y78" s="61">
        <f t="shared" si="15"/>
        <v>5.18805</v>
      </c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</row>
    <row r="79" ht="27.0" customHeight="1">
      <c r="A79" s="52">
        <v>59.0</v>
      </c>
      <c r="B79" s="62" t="s">
        <v>73</v>
      </c>
      <c r="C79" s="62">
        <v>103.0</v>
      </c>
      <c r="D79" s="62">
        <v>183.0</v>
      </c>
      <c r="E79" s="62">
        <v>258.0</v>
      </c>
      <c r="F79" s="62">
        <f t="shared" si="5"/>
        <v>0</v>
      </c>
      <c r="G79" s="63">
        <f t="shared" si="6"/>
        <v>143.459739</v>
      </c>
      <c r="H79" s="63">
        <f t="shared" si="7"/>
        <v>143.459739</v>
      </c>
      <c r="I79" s="62">
        <v>1.0</v>
      </c>
      <c r="J79" s="68">
        <f t="shared" si="8"/>
        <v>143.459739</v>
      </c>
      <c r="K79" s="1"/>
      <c r="L79" s="69"/>
      <c r="M79" s="70"/>
      <c r="N79" s="70"/>
      <c r="O79" s="1"/>
      <c r="P79" s="1"/>
      <c r="Q79" s="59">
        <v>29.5</v>
      </c>
      <c r="R79" s="58">
        <f t="shared" si="9"/>
        <v>2.58</v>
      </c>
      <c r="S79" s="52">
        <f t="shared" si="10"/>
        <v>1</v>
      </c>
      <c r="T79" s="52">
        <f t="shared" si="11"/>
        <v>2.58</v>
      </c>
      <c r="U79" s="60">
        <f t="shared" si="12"/>
        <v>143.459739</v>
      </c>
      <c r="V79" s="58">
        <f t="shared" ref="V79:W79" si="75">C79/100</f>
        <v>1.03</v>
      </c>
      <c r="W79" s="58">
        <f t="shared" si="75"/>
        <v>1.83</v>
      </c>
      <c r="X79" s="58">
        <f t="shared" si="14"/>
        <v>2.58</v>
      </c>
      <c r="Y79" s="61">
        <f t="shared" si="15"/>
        <v>4.863042</v>
      </c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</row>
    <row r="80" ht="27.0" customHeight="1">
      <c r="A80" s="52">
        <v>60.0</v>
      </c>
      <c r="B80" s="62" t="s">
        <v>73</v>
      </c>
      <c r="C80" s="62">
        <v>104.0</v>
      </c>
      <c r="D80" s="62">
        <v>183.0</v>
      </c>
      <c r="E80" s="62">
        <v>265.0</v>
      </c>
      <c r="F80" s="62">
        <f t="shared" si="5"/>
        <v>0</v>
      </c>
      <c r="G80" s="63">
        <f t="shared" si="6"/>
        <v>148.78266</v>
      </c>
      <c r="H80" s="63">
        <f t="shared" si="7"/>
        <v>148.78266</v>
      </c>
      <c r="I80" s="62">
        <v>2.0</v>
      </c>
      <c r="J80" s="68">
        <f t="shared" si="8"/>
        <v>297.56532</v>
      </c>
      <c r="K80" s="1"/>
      <c r="L80" s="69"/>
      <c r="M80" s="70"/>
      <c r="N80" s="70"/>
      <c r="O80" s="1"/>
      <c r="P80" s="1"/>
      <c r="Q80" s="59">
        <v>29.5</v>
      </c>
      <c r="R80" s="58">
        <f t="shared" si="9"/>
        <v>2.65</v>
      </c>
      <c r="S80" s="52">
        <f t="shared" si="10"/>
        <v>2</v>
      </c>
      <c r="T80" s="52">
        <f t="shared" si="11"/>
        <v>5.3</v>
      </c>
      <c r="U80" s="60">
        <f t="shared" si="12"/>
        <v>148.78266</v>
      </c>
      <c r="V80" s="58">
        <f t="shared" ref="V80:W80" si="76">C80/100</f>
        <v>1.04</v>
      </c>
      <c r="W80" s="58">
        <f t="shared" si="76"/>
        <v>1.83</v>
      </c>
      <c r="X80" s="58">
        <f t="shared" si="14"/>
        <v>5.3</v>
      </c>
      <c r="Y80" s="61">
        <f t="shared" si="15"/>
        <v>10.08696</v>
      </c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</row>
    <row r="81" ht="27.0" customHeight="1">
      <c r="A81" s="52">
        <v>61.0</v>
      </c>
      <c r="B81" s="62" t="s">
        <v>73</v>
      </c>
      <c r="C81" s="62">
        <v>96.0</v>
      </c>
      <c r="D81" s="62">
        <v>183.0</v>
      </c>
      <c r="E81" s="62">
        <v>265.0</v>
      </c>
      <c r="F81" s="62">
        <f t="shared" si="5"/>
        <v>0</v>
      </c>
      <c r="G81" s="63">
        <f t="shared" si="6"/>
        <v>137.33784</v>
      </c>
      <c r="H81" s="63">
        <f t="shared" si="7"/>
        <v>137.33784</v>
      </c>
      <c r="I81" s="62">
        <v>1.0</v>
      </c>
      <c r="J81" s="68">
        <f t="shared" si="8"/>
        <v>137.33784</v>
      </c>
      <c r="K81" s="1"/>
      <c r="L81" s="69"/>
      <c r="M81" s="70"/>
      <c r="N81" s="70"/>
      <c r="O81" s="1"/>
      <c r="P81" s="1"/>
      <c r="Q81" s="59">
        <v>29.5</v>
      </c>
      <c r="R81" s="58">
        <f t="shared" si="9"/>
        <v>2.65</v>
      </c>
      <c r="S81" s="52">
        <f t="shared" si="10"/>
        <v>1</v>
      </c>
      <c r="T81" s="52">
        <f t="shared" si="11"/>
        <v>2.65</v>
      </c>
      <c r="U81" s="60">
        <f t="shared" si="12"/>
        <v>137.33784</v>
      </c>
      <c r="V81" s="58">
        <f t="shared" ref="V81:W81" si="77">C81/100</f>
        <v>0.96</v>
      </c>
      <c r="W81" s="58">
        <f t="shared" si="77"/>
        <v>1.83</v>
      </c>
      <c r="X81" s="58">
        <f t="shared" si="14"/>
        <v>2.65</v>
      </c>
      <c r="Y81" s="61">
        <f t="shared" si="15"/>
        <v>4.65552</v>
      </c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</row>
    <row r="82" ht="27.0" customHeight="1">
      <c r="A82" s="52">
        <v>62.0</v>
      </c>
      <c r="B82" s="62" t="s">
        <v>73</v>
      </c>
      <c r="C82" s="62">
        <v>105.0</v>
      </c>
      <c r="D82" s="62">
        <v>183.0</v>
      </c>
      <c r="E82" s="62">
        <v>241.0</v>
      </c>
      <c r="F82" s="62">
        <f t="shared" si="5"/>
        <v>0</v>
      </c>
      <c r="G82" s="63">
        <f t="shared" si="6"/>
        <v>136.6090425</v>
      </c>
      <c r="H82" s="63">
        <f t="shared" si="7"/>
        <v>136.6090425</v>
      </c>
      <c r="I82" s="62">
        <v>1.0</v>
      </c>
      <c r="J82" s="68">
        <f t="shared" si="8"/>
        <v>136.6090425</v>
      </c>
      <c r="K82" s="1"/>
      <c r="L82" s="69"/>
      <c r="M82" s="70"/>
      <c r="N82" s="70"/>
      <c r="O82" s="1"/>
      <c r="P82" s="1"/>
      <c r="Q82" s="59">
        <v>29.5</v>
      </c>
      <c r="R82" s="58">
        <f t="shared" si="9"/>
        <v>2.41</v>
      </c>
      <c r="S82" s="52">
        <f t="shared" si="10"/>
        <v>1</v>
      </c>
      <c r="T82" s="52">
        <f t="shared" si="11"/>
        <v>2.41</v>
      </c>
      <c r="U82" s="60">
        <f t="shared" si="12"/>
        <v>136.6090425</v>
      </c>
      <c r="V82" s="58">
        <f t="shared" ref="V82:W82" si="78">C82/100</f>
        <v>1.05</v>
      </c>
      <c r="W82" s="58">
        <f t="shared" si="78"/>
        <v>1.83</v>
      </c>
      <c r="X82" s="58">
        <f t="shared" si="14"/>
        <v>2.41</v>
      </c>
      <c r="Y82" s="61">
        <f t="shared" si="15"/>
        <v>4.630815</v>
      </c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</row>
    <row r="83" ht="27.0" customHeight="1">
      <c r="A83" s="52">
        <v>63.0</v>
      </c>
      <c r="B83" s="62" t="s">
        <v>73</v>
      </c>
      <c r="C83" s="62">
        <v>105.0</v>
      </c>
      <c r="D83" s="62">
        <v>183.0</v>
      </c>
      <c r="E83" s="62">
        <v>267.0</v>
      </c>
      <c r="F83" s="62">
        <f t="shared" si="5"/>
        <v>0</v>
      </c>
      <c r="G83" s="63">
        <f t="shared" si="6"/>
        <v>151.3469475</v>
      </c>
      <c r="H83" s="63">
        <f t="shared" si="7"/>
        <v>151.3469475</v>
      </c>
      <c r="I83" s="62">
        <v>1.0</v>
      </c>
      <c r="J83" s="68">
        <f t="shared" si="8"/>
        <v>151.3469475</v>
      </c>
      <c r="K83" s="1"/>
      <c r="L83" s="69"/>
      <c r="M83" s="70"/>
      <c r="N83" s="70"/>
      <c r="O83" s="1"/>
      <c r="P83" s="1"/>
      <c r="Q83" s="59">
        <v>29.5</v>
      </c>
      <c r="R83" s="58">
        <f t="shared" si="9"/>
        <v>2.67</v>
      </c>
      <c r="S83" s="52">
        <f t="shared" si="10"/>
        <v>1</v>
      </c>
      <c r="T83" s="52">
        <f t="shared" si="11"/>
        <v>2.67</v>
      </c>
      <c r="U83" s="60">
        <f t="shared" si="12"/>
        <v>151.3469475</v>
      </c>
      <c r="V83" s="58">
        <f t="shared" ref="V83:W83" si="79">C83/100</f>
        <v>1.05</v>
      </c>
      <c r="W83" s="58">
        <f t="shared" si="79"/>
        <v>1.83</v>
      </c>
      <c r="X83" s="58">
        <f t="shared" si="14"/>
        <v>2.67</v>
      </c>
      <c r="Y83" s="61">
        <f t="shared" si="15"/>
        <v>5.130405</v>
      </c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</row>
    <row r="84" ht="27.0" customHeight="1">
      <c r="A84" s="52">
        <v>64.0</v>
      </c>
      <c r="B84" s="62" t="s">
        <v>73</v>
      </c>
      <c r="C84" s="62">
        <v>105.0</v>
      </c>
      <c r="D84" s="62">
        <v>183.0</v>
      </c>
      <c r="E84" s="62">
        <v>266.0</v>
      </c>
      <c r="F84" s="62">
        <f t="shared" si="5"/>
        <v>0</v>
      </c>
      <c r="G84" s="63">
        <f t="shared" si="6"/>
        <v>150.780105</v>
      </c>
      <c r="H84" s="63">
        <f t="shared" si="7"/>
        <v>150.780105</v>
      </c>
      <c r="I84" s="62">
        <v>1.0</v>
      </c>
      <c r="J84" s="68">
        <f t="shared" si="8"/>
        <v>150.780105</v>
      </c>
      <c r="K84" s="1"/>
      <c r="L84" s="69"/>
      <c r="M84" s="70"/>
      <c r="N84" s="70"/>
      <c r="O84" s="1"/>
      <c r="P84" s="1"/>
      <c r="Q84" s="59">
        <v>29.5</v>
      </c>
      <c r="R84" s="58">
        <f t="shared" si="9"/>
        <v>2.66</v>
      </c>
      <c r="S84" s="52">
        <f t="shared" si="10"/>
        <v>1</v>
      </c>
      <c r="T84" s="52">
        <f t="shared" si="11"/>
        <v>2.66</v>
      </c>
      <c r="U84" s="60">
        <f t="shared" si="12"/>
        <v>150.780105</v>
      </c>
      <c r="V84" s="58">
        <f t="shared" ref="V84:W84" si="80">C84/100</f>
        <v>1.05</v>
      </c>
      <c r="W84" s="58">
        <f t="shared" si="80"/>
        <v>1.83</v>
      </c>
      <c r="X84" s="58">
        <f t="shared" si="14"/>
        <v>2.66</v>
      </c>
      <c r="Y84" s="61">
        <f t="shared" si="15"/>
        <v>5.11119</v>
      </c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</row>
    <row r="85" ht="27.0" customHeight="1">
      <c r="A85" s="52">
        <v>65.0</v>
      </c>
      <c r="B85" s="62" t="s">
        <v>73</v>
      </c>
      <c r="C85" s="62">
        <v>92.0</v>
      </c>
      <c r="D85" s="62">
        <v>183.0</v>
      </c>
      <c r="E85" s="62">
        <v>178.0</v>
      </c>
      <c r="F85" s="62">
        <f t="shared" si="5"/>
        <v>0</v>
      </c>
      <c r="G85" s="63">
        <f t="shared" si="6"/>
        <v>88.405836</v>
      </c>
      <c r="H85" s="63">
        <f t="shared" si="7"/>
        <v>88.405836</v>
      </c>
      <c r="I85" s="62">
        <v>1.0</v>
      </c>
      <c r="J85" s="68">
        <f t="shared" si="8"/>
        <v>88.405836</v>
      </c>
      <c r="K85" s="1"/>
      <c r="L85" s="69"/>
      <c r="M85" s="70"/>
      <c r="N85" s="70"/>
      <c r="O85" s="1"/>
      <c r="P85" s="1"/>
      <c r="Q85" s="59">
        <v>29.5</v>
      </c>
      <c r="R85" s="58">
        <f t="shared" si="9"/>
        <v>1.78</v>
      </c>
      <c r="S85" s="52">
        <f t="shared" si="10"/>
        <v>1</v>
      </c>
      <c r="T85" s="52">
        <f t="shared" si="11"/>
        <v>1.78</v>
      </c>
      <c r="U85" s="60">
        <f t="shared" si="12"/>
        <v>88.405836</v>
      </c>
      <c r="V85" s="58">
        <f t="shared" ref="V85:W85" si="81">C85/100</f>
        <v>0.92</v>
      </c>
      <c r="W85" s="58">
        <f t="shared" si="81"/>
        <v>1.83</v>
      </c>
      <c r="X85" s="58">
        <f t="shared" si="14"/>
        <v>1.78</v>
      </c>
      <c r="Y85" s="61">
        <f t="shared" si="15"/>
        <v>2.996808</v>
      </c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</row>
    <row r="86" ht="27.0" customHeight="1">
      <c r="A86" s="52">
        <v>66.0</v>
      </c>
      <c r="B86" s="62" t="s">
        <v>73</v>
      </c>
      <c r="C86" s="62">
        <v>104.0</v>
      </c>
      <c r="D86" s="62">
        <v>183.0</v>
      </c>
      <c r="E86" s="62">
        <v>240.0</v>
      </c>
      <c r="F86" s="62">
        <f t="shared" si="5"/>
        <v>0</v>
      </c>
      <c r="G86" s="63">
        <f t="shared" si="6"/>
        <v>134.74656</v>
      </c>
      <c r="H86" s="63">
        <f t="shared" si="7"/>
        <v>134.74656</v>
      </c>
      <c r="I86" s="62">
        <v>2.0</v>
      </c>
      <c r="J86" s="68">
        <f t="shared" si="8"/>
        <v>269.49312</v>
      </c>
      <c r="K86" s="1"/>
      <c r="L86" s="69"/>
      <c r="M86" s="70"/>
      <c r="N86" s="70"/>
      <c r="O86" s="1"/>
      <c r="P86" s="1"/>
      <c r="Q86" s="59">
        <v>29.5</v>
      </c>
      <c r="R86" s="58">
        <f t="shared" si="9"/>
        <v>2.4</v>
      </c>
      <c r="S86" s="52">
        <f t="shared" si="10"/>
        <v>2</v>
      </c>
      <c r="T86" s="52">
        <f t="shared" si="11"/>
        <v>4.8</v>
      </c>
      <c r="U86" s="60">
        <f t="shared" si="12"/>
        <v>134.74656</v>
      </c>
      <c r="V86" s="58">
        <f t="shared" ref="V86:W86" si="82">C86/100</f>
        <v>1.04</v>
      </c>
      <c r="W86" s="58">
        <f t="shared" si="82"/>
        <v>1.83</v>
      </c>
      <c r="X86" s="58">
        <f t="shared" si="14"/>
        <v>4.8</v>
      </c>
      <c r="Y86" s="61">
        <f t="shared" si="15"/>
        <v>9.13536</v>
      </c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</row>
    <row r="87" ht="27.0" customHeight="1">
      <c r="A87" s="52">
        <v>67.0</v>
      </c>
      <c r="B87" s="62" t="s">
        <v>73</v>
      </c>
      <c r="C87" s="62">
        <v>105.0</v>
      </c>
      <c r="D87" s="62">
        <v>183.0</v>
      </c>
      <c r="E87" s="62">
        <v>242.0</v>
      </c>
      <c r="F87" s="62">
        <f t="shared" si="5"/>
        <v>0</v>
      </c>
      <c r="G87" s="63">
        <f t="shared" si="6"/>
        <v>137.175885</v>
      </c>
      <c r="H87" s="63">
        <f t="shared" si="7"/>
        <v>137.175885</v>
      </c>
      <c r="I87" s="62">
        <v>2.0</v>
      </c>
      <c r="J87" s="68">
        <f t="shared" si="8"/>
        <v>274.35177</v>
      </c>
      <c r="K87" s="1"/>
      <c r="L87" s="69"/>
      <c r="M87" s="70"/>
      <c r="N87" s="70"/>
      <c r="O87" s="1"/>
      <c r="P87" s="1"/>
      <c r="Q87" s="59">
        <v>29.5</v>
      </c>
      <c r="R87" s="58">
        <f t="shared" si="9"/>
        <v>2.42</v>
      </c>
      <c r="S87" s="52">
        <f t="shared" si="10"/>
        <v>2</v>
      </c>
      <c r="T87" s="52">
        <f t="shared" si="11"/>
        <v>4.84</v>
      </c>
      <c r="U87" s="60">
        <f t="shared" si="12"/>
        <v>137.175885</v>
      </c>
      <c r="V87" s="58">
        <f t="shared" ref="V87:W87" si="83">C87/100</f>
        <v>1.05</v>
      </c>
      <c r="W87" s="58">
        <f t="shared" si="83"/>
        <v>1.83</v>
      </c>
      <c r="X87" s="58">
        <f t="shared" si="14"/>
        <v>4.84</v>
      </c>
      <c r="Y87" s="61">
        <f t="shared" si="15"/>
        <v>9.30006</v>
      </c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</row>
    <row r="88" ht="27.0" customHeight="1">
      <c r="A88" s="52">
        <v>68.0</v>
      </c>
      <c r="B88" s="62" t="s">
        <v>73</v>
      </c>
      <c r="C88" s="62">
        <v>103.0</v>
      </c>
      <c r="D88" s="62">
        <v>183.0</v>
      </c>
      <c r="E88" s="62">
        <v>240.0</v>
      </c>
      <c r="F88" s="62">
        <f t="shared" si="5"/>
        <v>0</v>
      </c>
      <c r="G88" s="63">
        <f t="shared" si="6"/>
        <v>133.45092</v>
      </c>
      <c r="H88" s="63">
        <f t="shared" si="7"/>
        <v>133.45092</v>
      </c>
      <c r="I88" s="62">
        <v>1.0</v>
      </c>
      <c r="J88" s="68">
        <f t="shared" si="8"/>
        <v>133.45092</v>
      </c>
      <c r="K88" s="1"/>
      <c r="L88" s="69"/>
      <c r="M88" s="70"/>
      <c r="N88" s="70"/>
      <c r="O88" s="1"/>
      <c r="P88" s="1"/>
      <c r="Q88" s="59">
        <v>29.5</v>
      </c>
      <c r="R88" s="58">
        <f t="shared" si="9"/>
        <v>2.4</v>
      </c>
      <c r="S88" s="52">
        <f t="shared" si="10"/>
        <v>1</v>
      </c>
      <c r="T88" s="52">
        <f t="shared" si="11"/>
        <v>2.4</v>
      </c>
      <c r="U88" s="60">
        <f t="shared" si="12"/>
        <v>133.45092</v>
      </c>
      <c r="V88" s="58">
        <f t="shared" ref="V88:W88" si="84">C88/100</f>
        <v>1.03</v>
      </c>
      <c r="W88" s="58">
        <f t="shared" si="84"/>
        <v>1.83</v>
      </c>
      <c r="X88" s="58">
        <f t="shared" si="14"/>
        <v>2.4</v>
      </c>
      <c r="Y88" s="61">
        <f t="shared" si="15"/>
        <v>4.52376</v>
      </c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</row>
    <row r="89" ht="27.0" customHeight="1">
      <c r="A89" s="52">
        <v>69.0</v>
      </c>
      <c r="B89" s="53" t="s">
        <v>77</v>
      </c>
      <c r="C89" s="54">
        <v>83.0</v>
      </c>
      <c r="D89" s="54">
        <v>203.0</v>
      </c>
      <c r="E89" s="54">
        <v>250.0</v>
      </c>
      <c r="F89" s="54">
        <f t="shared" si="5"/>
        <v>0.8</v>
      </c>
      <c r="G89" s="55">
        <f t="shared" si="6"/>
        <v>124.261375</v>
      </c>
      <c r="H89" s="55">
        <f t="shared" si="7"/>
        <v>99.4091</v>
      </c>
      <c r="I89" s="54">
        <v>1.0</v>
      </c>
      <c r="J89" s="68">
        <f t="shared" si="8"/>
        <v>99.4091</v>
      </c>
      <c r="K89" s="1"/>
      <c r="L89" s="69"/>
      <c r="M89" s="70"/>
      <c r="N89" s="70"/>
      <c r="O89" s="1"/>
      <c r="P89" s="1"/>
      <c r="Q89" s="59">
        <v>29.5</v>
      </c>
      <c r="R89" s="58">
        <f t="shared" si="9"/>
        <v>2.5</v>
      </c>
      <c r="S89" s="52">
        <f t="shared" si="10"/>
        <v>1</v>
      </c>
      <c r="T89" s="52">
        <f t="shared" si="11"/>
        <v>2.5</v>
      </c>
      <c r="U89" s="60">
        <f t="shared" si="12"/>
        <v>124.261375</v>
      </c>
      <c r="V89" s="58">
        <f t="shared" ref="V89:W89" si="85">C89/100</f>
        <v>0.83</v>
      </c>
      <c r="W89" s="58">
        <f t="shared" si="85"/>
        <v>2.03</v>
      </c>
      <c r="X89" s="58">
        <f t="shared" si="14"/>
        <v>2.5</v>
      </c>
      <c r="Y89" s="61">
        <f t="shared" si="15"/>
        <v>4.21225</v>
      </c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</row>
    <row r="90" ht="27.0" customHeight="1">
      <c r="A90" s="52">
        <v>70.0</v>
      </c>
      <c r="B90" s="62" t="s">
        <v>73</v>
      </c>
      <c r="C90" s="62">
        <v>99.0</v>
      </c>
      <c r="D90" s="62">
        <v>203.0</v>
      </c>
      <c r="E90" s="62">
        <v>251.0</v>
      </c>
      <c r="F90" s="62">
        <f t="shared" si="5"/>
        <v>0</v>
      </c>
      <c r="G90" s="63">
        <f t="shared" si="6"/>
        <v>148.8082365</v>
      </c>
      <c r="H90" s="63">
        <f t="shared" si="7"/>
        <v>148.8082365</v>
      </c>
      <c r="I90" s="62">
        <v>8.0</v>
      </c>
      <c r="J90" s="68">
        <f t="shared" si="8"/>
        <v>1190.465892</v>
      </c>
      <c r="K90" s="1"/>
      <c r="L90" s="69"/>
      <c r="M90" s="70"/>
      <c r="N90" s="70"/>
      <c r="O90" s="1"/>
      <c r="P90" s="1"/>
      <c r="Q90" s="59">
        <v>29.5</v>
      </c>
      <c r="R90" s="58">
        <f t="shared" si="9"/>
        <v>2.51</v>
      </c>
      <c r="S90" s="52">
        <f t="shared" si="10"/>
        <v>8</v>
      </c>
      <c r="T90" s="52">
        <f t="shared" si="11"/>
        <v>20.08</v>
      </c>
      <c r="U90" s="60">
        <f t="shared" si="12"/>
        <v>148.8082365</v>
      </c>
      <c r="V90" s="58">
        <f t="shared" ref="V90:W90" si="86">C90/100</f>
        <v>0.99</v>
      </c>
      <c r="W90" s="58">
        <f t="shared" si="86"/>
        <v>2.03</v>
      </c>
      <c r="X90" s="58">
        <f t="shared" si="14"/>
        <v>20.08</v>
      </c>
      <c r="Y90" s="61">
        <f t="shared" si="15"/>
        <v>40.354776</v>
      </c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</row>
    <row r="91" ht="27.0" customHeight="1">
      <c r="A91" s="52">
        <v>71.0</v>
      </c>
      <c r="B91" s="62" t="s">
        <v>73</v>
      </c>
      <c r="C91" s="62">
        <v>100.0</v>
      </c>
      <c r="D91" s="62">
        <v>203.0</v>
      </c>
      <c r="E91" s="62">
        <v>250.0</v>
      </c>
      <c r="F91" s="62">
        <f t="shared" si="5"/>
        <v>0</v>
      </c>
      <c r="G91" s="63">
        <f t="shared" si="6"/>
        <v>149.7125</v>
      </c>
      <c r="H91" s="63">
        <f t="shared" si="7"/>
        <v>149.7125</v>
      </c>
      <c r="I91" s="62">
        <v>4.0</v>
      </c>
      <c r="J91" s="68">
        <f t="shared" si="8"/>
        <v>598.85</v>
      </c>
      <c r="K91" s="1"/>
      <c r="L91" s="69"/>
      <c r="M91" s="70"/>
      <c r="N91" s="70"/>
      <c r="O91" s="1"/>
      <c r="P91" s="1"/>
      <c r="Q91" s="59">
        <v>29.5</v>
      </c>
      <c r="R91" s="58">
        <f t="shared" si="9"/>
        <v>2.5</v>
      </c>
      <c r="S91" s="52">
        <f t="shared" si="10"/>
        <v>4</v>
      </c>
      <c r="T91" s="52">
        <f t="shared" si="11"/>
        <v>10</v>
      </c>
      <c r="U91" s="60">
        <f t="shared" si="12"/>
        <v>149.7125</v>
      </c>
      <c r="V91" s="58">
        <f t="shared" ref="V91:W91" si="87">C91/100</f>
        <v>1</v>
      </c>
      <c r="W91" s="58">
        <f t="shared" si="87"/>
        <v>2.03</v>
      </c>
      <c r="X91" s="58">
        <f t="shared" si="14"/>
        <v>10</v>
      </c>
      <c r="Y91" s="61">
        <f t="shared" si="15"/>
        <v>20.3</v>
      </c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</row>
    <row r="92" ht="27.0" customHeight="1">
      <c r="A92" s="52">
        <v>72.0</v>
      </c>
      <c r="B92" s="62" t="s">
        <v>73</v>
      </c>
      <c r="C92" s="62">
        <v>100.0</v>
      </c>
      <c r="D92" s="62">
        <v>203.0</v>
      </c>
      <c r="E92" s="62">
        <v>252.0</v>
      </c>
      <c r="F92" s="62">
        <f t="shared" si="5"/>
        <v>0</v>
      </c>
      <c r="G92" s="63">
        <f t="shared" si="6"/>
        <v>150.9102</v>
      </c>
      <c r="H92" s="63">
        <f t="shared" si="7"/>
        <v>150.9102</v>
      </c>
      <c r="I92" s="62">
        <v>5.0</v>
      </c>
      <c r="J92" s="68">
        <f t="shared" si="8"/>
        <v>754.551</v>
      </c>
      <c r="K92" s="1"/>
      <c r="L92" s="69"/>
      <c r="M92" s="70"/>
      <c r="N92" s="70"/>
      <c r="O92" s="1"/>
      <c r="P92" s="1"/>
      <c r="Q92" s="59">
        <v>29.5</v>
      </c>
      <c r="R92" s="58">
        <f t="shared" si="9"/>
        <v>2.52</v>
      </c>
      <c r="S92" s="52">
        <f t="shared" si="10"/>
        <v>5</v>
      </c>
      <c r="T92" s="52">
        <f t="shared" si="11"/>
        <v>12.6</v>
      </c>
      <c r="U92" s="60">
        <f t="shared" si="12"/>
        <v>150.9102</v>
      </c>
      <c r="V92" s="58">
        <f t="shared" ref="V92:W92" si="88">C92/100</f>
        <v>1</v>
      </c>
      <c r="W92" s="58">
        <f t="shared" si="88"/>
        <v>2.03</v>
      </c>
      <c r="X92" s="58">
        <f t="shared" si="14"/>
        <v>12.6</v>
      </c>
      <c r="Y92" s="61">
        <f t="shared" si="15"/>
        <v>25.578</v>
      </c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</row>
    <row r="93" ht="27.0" customHeight="1">
      <c r="A93" s="52">
        <v>73.0</v>
      </c>
      <c r="B93" s="62" t="s">
        <v>73</v>
      </c>
      <c r="C93" s="62">
        <v>100.0</v>
      </c>
      <c r="D93" s="62">
        <v>203.0</v>
      </c>
      <c r="E93" s="62">
        <v>251.0</v>
      </c>
      <c r="F93" s="62">
        <f t="shared" si="5"/>
        <v>0</v>
      </c>
      <c r="G93" s="63">
        <f t="shared" si="6"/>
        <v>150.31135</v>
      </c>
      <c r="H93" s="63">
        <f t="shared" si="7"/>
        <v>150.31135</v>
      </c>
      <c r="I93" s="62">
        <v>4.0</v>
      </c>
      <c r="J93" s="68">
        <f t="shared" si="8"/>
        <v>601.2454</v>
      </c>
      <c r="K93" s="1"/>
      <c r="L93" s="69"/>
      <c r="M93" s="70"/>
      <c r="N93" s="70"/>
      <c r="O93" s="1"/>
      <c r="P93" s="1"/>
      <c r="Q93" s="59">
        <v>29.5</v>
      </c>
      <c r="R93" s="58">
        <f t="shared" si="9"/>
        <v>2.51</v>
      </c>
      <c r="S93" s="52">
        <f t="shared" si="10"/>
        <v>4</v>
      </c>
      <c r="T93" s="52">
        <f t="shared" si="11"/>
        <v>10.04</v>
      </c>
      <c r="U93" s="60">
        <f t="shared" si="12"/>
        <v>150.31135</v>
      </c>
      <c r="V93" s="58">
        <f t="shared" ref="V93:W93" si="89">C93/100</f>
        <v>1</v>
      </c>
      <c r="W93" s="58">
        <f t="shared" si="89"/>
        <v>2.03</v>
      </c>
      <c r="X93" s="58">
        <f t="shared" si="14"/>
        <v>10.04</v>
      </c>
      <c r="Y93" s="61">
        <f t="shared" si="15"/>
        <v>20.3812</v>
      </c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</row>
    <row r="94" ht="27.0" customHeight="1">
      <c r="A94" s="52">
        <v>74.0</v>
      </c>
      <c r="B94" s="62" t="s">
        <v>73</v>
      </c>
      <c r="C94" s="62">
        <v>100.0</v>
      </c>
      <c r="D94" s="62">
        <v>203.0</v>
      </c>
      <c r="E94" s="62">
        <v>253.0</v>
      </c>
      <c r="F94" s="62">
        <f t="shared" si="5"/>
        <v>0</v>
      </c>
      <c r="G94" s="63">
        <f t="shared" si="6"/>
        <v>151.50905</v>
      </c>
      <c r="H94" s="63">
        <f t="shared" si="7"/>
        <v>151.50905</v>
      </c>
      <c r="I94" s="62">
        <v>2.0</v>
      </c>
      <c r="J94" s="68">
        <f t="shared" si="8"/>
        <v>303.0181</v>
      </c>
      <c r="K94" s="1"/>
      <c r="L94" s="69"/>
      <c r="M94" s="70"/>
      <c r="N94" s="70"/>
      <c r="O94" s="1"/>
      <c r="P94" s="1"/>
      <c r="Q94" s="59">
        <v>29.5</v>
      </c>
      <c r="R94" s="58">
        <f t="shared" si="9"/>
        <v>2.53</v>
      </c>
      <c r="S94" s="52">
        <f t="shared" si="10"/>
        <v>2</v>
      </c>
      <c r="T94" s="52">
        <f t="shared" si="11"/>
        <v>5.06</v>
      </c>
      <c r="U94" s="60">
        <f t="shared" si="12"/>
        <v>151.50905</v>
      </c>
      <c r="V94" s="58">
        <f t="shared" ref="V94:W94" si="90">C94/100</f>
        <v>1</v>
      </c>
      <c r="W94" s="58">
        <f t="shared" si="90"/>
        <v>2.03</v>
      </c>
      <c r="X94" s="58">
        <f t="shared" si="14"/>
        <v>5.06</v>
      </c>
      <c r="Y94" s="61">
        <f t="shared" si="15"/>
        <v>10.2718</v>
      </c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</row>
    <row r="95" ht="27.0" customHeight="1">
      <c r="A95" s="52">
        <v>75.0</v>
      </c>
      <c r="B95" s="62" t="s">
        <v>73</v>
      </c>
      <c r="C95" s="62">
        <v>92.0</v>
      </c>
      <c r="D95" s="62">
        <v>203.0</v>
      </c>
      <c r="E95" s="62">
        <v>252.0</v>
      </c>
      <c r="F95" s="62">
        <f t="shared" si="5"/>
        <v>0</v>
      </c>
      <c r="G95" s="63">
        <f t="shared" si="6"/>
        <v>138.837384</v>
      </c>
      <c r="H95" s="63">
        <f t="shared" si="7"/>
        <v>138.837384</v>
      </c>
      <c r="I95" s="62">
        <v>1.0</v>
      </c>
      <c r="J95" s="68">
        <f t="shared" si="8"/>
        <v>138.837384</v>
      </c>
      <c r="K95" s="1"/>
      <c r="L95" s="69"/>
      <c r="M95" s="70"/>
      <c r="N95" s="70"/>
      <c r="O95" s="1"/>
      <c r="P95" s="1"/>
      <c r="Q95" s="59">
        <v>29.5</v>
      </c>
      <c r="R95" s="58">
        <f t="shared" si="9"/>
        <v>2.52</v>
      </c>
      <c r="S95" s="52">
        <f t="shared" si="10"/>
        <v>1</v>
      </c>
      <c r="T95" s="52">
        <f t="shared" si="11"/>
        <v>2.52</v>
      </c>
      <c r="U95" s="60">
        <f t="shared" si="12"/>
        <v>138.837384</v>
      </c>
      <c r="V95" s="58">
        <f t="shared" ref="V95:W95" si="91">C95/100</f>
        <v>0.92</v>
      </c>
      <c r="W95" s="58">
        <f t="shared" si="91"/>
        <v>2.03</v>
      </c>
      <c r="X95" s="58">
        <f t="shared" si="14"/>
        <v>2.52</v>
      </c>
      <c r="Y95" s="61">
        <f t="shared" si="15"/>
        <v>4.706352</v>
      </c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</row>
    <row r="96" ht="27.0" customHeight="1">
      <c r="A96" s="52">
        <v>76.0</v>
      </c>
      <c r="B96" s="62" t="s">
        <v>73</v>
      </c>
      <c r="C96" s="62">
        <v>99.0</v>
      </c>
      <c r="D96" s="62">
        <v>203.0</v>
      </c>
      <c r="E96" s="62">
        <v>250.0</v>
      </c>
      <c r="F96" s="62">
        <f t="shared" si="5"/>
        <v>0</v>
      </c>
      <c r="G96" s="63">
        <f t="shared" si="6"/>
        <v>148.215375</v>
      </c>
      <c r="H96" s="63">
        <f t="shared" si="7"/>
        <v>148.215375</v>
      </c>
      <c r="I96" s="62">
        <v>7.0</v>
      </c>
      <c r="J96" s="68">
        <f t="shared" si="8"/>
        <v>1037.507625</v>
      </c>
      <c r="K96" s="1"/>
      <c r="L96" s="69"/>
      <c r="M96" s="70"/>
      <c r="N96" s="70"/>
      <c r="O96" s="1"/>
      <c r="P96" s="1"/>
      <c r="Q96" s="59">
        <v>29.5</v>
      </c>
      <c r="R96" s="58">
        <f t="shared" si="9"/>
        <v>2.5</v>
      </c>
      <c r="S96" s="52">
        <f t="shared" si="10"/>
        <v>7</v>
      </c>
      <c r="T96" s="52">
        <f t="shared" si="11"/>
        <v>17.5</v>
      </c>
      <c r="U96" s="60">
        <f t="shared" si="12"/>
        <v>148.215375</v>
      </c>
      <c r="V96" s="58">
        <f t="shared" ref="V96:W96" si="92">C96/100</f>
        <v>0.99</v>
      </c>
      <c r="W96" s="58">
        <f t="shared" si="92"/>
        <v>2.03</v>
      </c>
      <c r="X96" s="58">
        <f t="shared" si="14"/>
        <v>17.5</v>
      </c>
      <c r="Y96" s="61">
        <f t="shared" si="15"/>
        <v>35.16975</v>
      </c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</row>
    <row r="97" ht="27.0" customHeight="1">
      <c r="A97" s="52">
        <v>77.0</v>
      </c>
      <c r="B97" s="62" t="s">
        <v>73</v>
      </c>
      <c r="C97" s="62">
        <v>96.0</v>
      </c>
      <c r="D97" s="62">
        <v>203.0</v>
      </c>
      <c r="E97" s="62">
        <v>250.0</v>
      </c>
      <c r="F97" s="62">
        <f t="shared" si="5"/>
        <v>0</v>
      </c>
      <c r="G97" s="63">
        <f t="shared" si="6"/>
        <v>143.724</v>
      </c>
      <c r="H97" s="63">
        <f t="shared" si="7"/>
        <v>143.724</v>
      </c>
      <c r="I97" s="62">
        <v>2.0</v>
      </c>
      <c r="J97" s="68">
        <f t="shared" si="8"/>
        <v>287.448</v>
      </c>
      <c r="K97" s="1"/>
      <c r="L97" s="69"/>
      <c r="M97" s="70"/>
      <c r="N97" s="70"/>
      <c r="O97" s="1"/>
      <c r="P97" s="1"/>
      <c r="Q97" s="59">
        <v>29.5</v>
      </c>
      <c r="R97" s="58">
        <f t="shared" si="9"/>
        <v>2.5</v>
      </c>
      <c r="S97" s="52">
        <f t="shared" si="10"/>
        <v>2</v>
      </c>
      <c r="T97" s="52">
        <f t="shared" si="11"/>
        <v>5</v>
      </c>
      <c r="U97" s="60">
        <f t="shared" si="12"/>
        <v>143.724</v>
      </c>
      <c r="V97" s="58">
        <f t="shared" ref="V97:W97" si="93">C97/100</f>
        <v>0.96</v>
      </c>
      <c r="W97" s="58">
        <f t="shared" si="93"/>
        <v>2.03</v>
      </c>
      <c r="X97" s="58">
        <f t="shared" si="14"/>
        <v>5</v>
      </c>
      <c r="Y97" s="61">
        <f t="shared" si="15"/>
        <v>9.744</v>
      </c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</row>
    <row r="98" ht="27.0" customHeight="1">
      <c r="A98" s="52">
        <v>78.0</v>
      </c>
      <c r="B98" s="62" t="s">
        <v>73</v>
      </c>
      <c r="C98" s="62">
        <v>99.0</v>
      </c>
      <c r="D98" s="62">
        <v>203.0</v>
      </c>
      <c r="E98" s="62">
        <v>249.0</v>
      </c>
      <c r="F98" s="62">
        <f t="shared" si="5"/>
        <v>0</v>
      </c>
      <c r="G98" s="63">
        <f t="shared" si="6"/>
        <v>147.6225135</v>
      </c>
      <c r="H98" s="63">
        <f t="shared" si="7"/>
        <v>147.6225135</v>
      </c>
      <c r="I98" s="62">
        <v>6.0</v>
      </c>
      <c r="J98" s="68">
        <f t="shared" si="8"/>
        <v>885.735081</v>
      </c>
      <c r="K98" s="1"/>
      <c r="L98" s="69"/>
      <c r="M98" s="70"/>
      <c r="N98" s="70"/>
      <c r="O98" s="1"/>
      <c r="P98" s="1"/>
      <c r="Q98" s="59">
        <v>29.5</v>
      </c>
      <c r="R98" s="58">
        <f t="shared" si="9"/>
        <v>2.49</v>
      </c>
      <c r="S98" s="52">
        <f t="shared" si="10"/>
        <v>6</v>
      </c>
      <c r="T98" s="52">
        <f t="shared" si="11"/>
        <v>14.94</v>
      </c>
      <c r="U98" s="60">
        <f t="shared" si="12"/>
        <v>147.6225135</v>
      </c>
      <c r="V98" s="58">
        <f t="shared" ref="V98:W98" si="94">C98/100</f>
        <v>0.99</v>
      </c>
      <c r="W98" s="58">
        <f t="shared" si="94"/>
        <v>2.03</v>
      </c>
      <c r="X98" s="58">
        <f t="shared" si="14"/>
        <v>14.94</v>
      </c>
      <c r="Y98" s="61">
        <f t="shared" si="15"/>
        <v>30.024918</v>
      </c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</row>
    <row r="99" ht="27.0" customHeight="1">
      <c r="A99" s="52">
        <v>79.0</v>
      </c>
      <c r="B99" s="62" t="s">
        <v>73</v>
      </c>
      <c r="C99" s="62">
        <v>100.0</v>
      </c>
      <c r="D99" s="62">
        <v>203.0</v>
      </c>
      <c r="E99" s="62">
        <v>249.0</v>
      </c>
      <c r="F99" s="62">
        <f t="shared" si="5"/>
        <v>0</v>
      </c>
      <c r="G99" s="63">
        <f t="shared" si="6"/>
        <v>149.11365</v>
      </c>
      <c r="H99" s="63">
        <f t="shared" si="7"/>
        <v>149.11365</v>
      </c>
      <c r="I99" s="62">
        <v>4.0</v>
      </c>
      <c r="J99" s="68">
        <f t="shared" si="8"/>
        <v>596.4546</v>
      </c>
      <c r="K99" s="1"/>
      <c r="L99" s="69"/>
      <c r="M99" s="70"/>
      <c r="N99" s="70"/>
      <c r="O99" s="1"/>
      <c r="P99" s="1"/>
      <c r="Q99" s="59">
        <v>29.5</v>
      </c>
      <c r="R99" s="58">
        <f t="shared" si="9"/>
        <v>2.49</v>
      </c>
      <c r="S99" s="52">
        <f t="shared" si="10"/>
        <v>4</v>
      </c>
      <c r="T99" s="52">
        <f t="shared" si="11"/>
        <v>9.96</v>
      </c>
      <c r="U99" s="60">
        <f t="shared" si="12"/>
        <v>149.11365</v>
      </c>
      <c r="V99" s="58">
        <f t="shared" ref="V99:W99" si="95">C99/100</f>
        <v>1</v>
      </c>
      <c r="W99" s="58">
        <f t="shared" si="95"/>
        <v>2.03</v>
      </c>
      <c r="X99" s="58">
        <f t="shared" si="14"/>
        <v>9.96</v>
      </c>
      <c r="Y99" s="61">
        <f t="shared" si="15"/>
        <v>20.2188</v>
      </c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</row>
    <row r="100" ht="27.0" customHeight="1">
      <c r="A100" s="52">
        <v>80.0</v>
      </c>
      <c r="B100" s="62" t="s">
        <v>73</v>
      </c>
      <c r="C100" s="62">
        <v>99.0</v>
      </c>
      <c r="D100" s="62">
        <v>203.0</v>
      </c>
      <c r="E100" s="62">
        <v>248.0</v>
      </c>
      <c r="F100" s="62">
        <f t="shared" si="5"/>
        <v>0</v>
      </c>
      <c r="G100" s="63">
        <f t="shared" si="6"/>
        <v>147.029652</v>
      </c>
      <c r="H100" s="63">
        <f t="shared" si="7"/>
        <v>147.029652</v>
      </c>
      <c r="I100" s="62">
        <v>2.0</v>
      </c>
      <c r="J100" s="68">
        <f t="shared" si="8"/>
        <v>294.059304</v>
      </c>
      <c r="K100" s="1"/>
      <c r="L100" s="69"/>
      <c r="M100" s="70"/>
      <c r="N100" s="70"/>
      <c r="O100" s="1"/>
      <c r="P100" s="1"/>
      <c r="Q100" s="59">
        <v>29.5</v>
      </c>
      <c r="R100" s="58">
        <f t="shared" si="9"/>
        <v>2.48</v>
      </c>
      <c r="S100" s="52">
        <f t="shared" si="10"/>
        <v>2</v>
      </c>
      <c r="T100" s="52">
        <f t="shared" si="11"/>
        <v>4.96</v>
      </c>
      <c r="U100" s="60">
        <f t="shared" si="12"/>
        <v>147.029652</v>
      </c>
      <c r="V100" s="58">
        <f t="shared" ref="V100:W100" si="96">C100/100</f>
        <v>0.99</v>
      </c>
      <c r="W100" s="58">
        <f t="shared" si="96"/>
        <v>2.03</v>
      </c>
      <c r="X100" s="58">
        <f t="shared" si="14"/>
        <v>4.96</v>
      </c>
      <c r="Y100" s="61">
        <f t="shared" si="15"/>
        <v>9.968112</v>
      </c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</row>
    <row r="101" ht="27.0" customHeight="1">
      <c r="A101" s="52">
        <v>81.0</v>
      </c>
      <c r="B101" s="62" t="s">
        <v>73</v>
      </c>
      <c r="C101" s="62">
        <v>97.0</v>
      </c>
      <c r="D101" s="62">
        <v>203.0</v>
      </c>
      <c r="E101" s="62">
        <v>253.0</v>
      </c>
      <c r="F101" s="62">
        <f t="shared" si="5"/>
        <v>0</v>
      </c>
      <c r="G101" s="63">
        <f t="shared" si="6"/>
        <v>146.9637785</v>
      </c>
      <c r="H101" s="63">
        <f t="shared" si="7"/>
        <v>146.9637785</v>
      </c>
      <c r="I101" s="62">
        <v>1.0</v>
      </c>
      <c r="J101" s="68">
        <f t="shared" si="8"/>
        <v>146.9637785</v>
      </c>
      <c r="K101" s="1"/>
      <c r="L101" s="69"/>
      <c r="M101" s="70"/>
      <c r="N101" s="70"/>
      <c r="O101" s="1"/>
      <c r="P101" s="1"/>
      <c r="Q101" s="59">
        <v>29.5</v>
      </c>
      <c r="R101" s="58">
        <f t="shared" si="9"/>
        <v>2.53</v>
      </c>
      <c r="S101" s="52">
        <f t="shared" si="10"/>
        <v>1</v>
      </c>
      <c r="T101" s="52">
        <f t="shared" si="11"/>
        <v>2.53</v>
      </c>
      <c r="U101" s="60">
        <f t="shared" si="12"/>
        <v>146.9637785</v>
      </c>
      <c r="V101" s="58">
        <f t="shared" ref="V101:W101" si="97">C101/100</f>
        <v>0.97</v>
      </c>
      <c r="W101" s="58">
        <f t="shared" si="97"/>
        <v>2.03</v>
      </c>
      <c r="X101" s="58">
        <f t="shared" si="14"/>
        <v>2.53</v>
      </c>
      <c r="Y101" s="61">
        <f t="shared" si="15"/>
        <v>4.981823</v>
      </c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</row>
    <row r="102" ht="27.0" customHeight="1">
      <c r="A102" s="52">
        <v>82.0</v>
      </c>
      <c r="B102" s="62" t="s">
        <v>73</v>
      </c>
      <c r="C102" s="62">
        <v>98.0</v>
      </c>
      <c r="D102" s="62">
        <v>203.0</v>
      </c>
      <c r="E102" s="62">
        <v>250.0</v>
      </c>
      <c r="F102" s="62">
        <f t="shared" si="5"/>
        <v>0</v>
      </c>
      <c r="G102" s="63">
        <f t="shared" si="6"/>
        <v>146.71825</v>
      </c>
      <c r="H102" s="63">
        <f t="shared" si="7"/>
        <v>146.71825</v>
      </c>
      <c r="I102" s="62">
        <v>1.0</v>
      </c>
      <c r="J102" s="68">
        <f t="shared" si="8"/>
        <v>146.71825</v>
      </c>
      <c r="K102" s="1"/>
      <c r="L102" s="69"/>
      <c r="M102" s="70"/>
      <c r="N102" s="70"/>
      <c r="O102" s="1"/>
      <c r="P102" s="1"/>
      <c r="Q102" s="59">
        <v>29.5</v>
      </c>
      <c r="R102" s="58">
        <f t="shared" si="9"/>
        <v>2.5</v>
      </c>
      <c r="S102" s="52">
        <f t="shared" si="10"/>
        <v>1</v>
      </c>
      <c r="T102" s="52">
        <f t="shared" si="11"/>
        <v>2.5</v>
      </c>
      <c r="U102" s="60">
        <f t="shared" si="12"/>
        <v>146.71825</v>
      </c>
      <c r="V102" s="58">
        <f t="shared" ref="V102:W102" si="98">C102/100</f>
        <v>0.98</v>
      </c>
      <c r="W102" s="58">
        <f t="shared" si="98"/>
        <v>2.03</v>
      </c>
      <c r="X102" s="58">
        <f t="shared" si="14"/>
        <v>2.5</v>
      </c>
      <c r="Y102" s="61">
        <f t="shared" si="15"/>
        <v>4.9735</v>
      </c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</row>
    <row r="103" ht="27.0" customHeight="1">
      <c r="A103" s="52">
        <v>83.0</v>
      </c>
      <c r="B103" s="62" t="s">
        <v>73</v>
      </c>
      <c r="C103" s="62">
        <v>98.0</v>
      </c>
      <c r="D103" s="62">
        <v>203.0</v>
      </c>
      <c r="E103" s="62">
        <v>251.0</v>
      </c>
      <c r="F103" s="62">
        <f t="shared" si="5"/>
        <v>0</v>
      </c>
      <c r="G103" s="63">
        <f t="shared" si="6"/>
        <v>147.305123</v>
      </c>
      <c r="H103" s="63">
        <f t="shared" si="7"/>
        <v>147.305123</v>
      </c>
      <c r="I103" s="62">
        <v>1.0</v>
      </c>
      <c r="J103" s="68">
        <f t="shared" si="8"/>
        <v>147.305123</v>
      </c>
      <c r="K103" s="1"/>
      <c r="L103" s="69"/>
      <c r="M103" s="70"/>
      <c r="N103" s="70"/>
      <c r="O103" s="1"/>
      <c r="P103" s="1"/>
      <c r="Q103" s="59">
        <v>29.5</v>
      </c>
      <c r="R103" s="58">
        <f t="shared" si="9"/>
        <v>2.51</v>
      </c>
      <c r="S103" s="52">
        <f t="shared" si="10"/>
        <v>1</v>
      </c>
      <c r="T103" s="52">
        <f t="shared" si="11"/>
        <v>2.51</v>
      </c>
      <c r="U103" s="60">
        <f t="shared" si="12"/>
        <v>147.305123</v>
      </c>
      <c r="V103" s="58">
        <f t="shared" ref="V103:W103" si="99">C103/100</f>
        <v>0.98</v>
      </c>
      <c r="W103" s="58">
        <f t="shared" si="99"/>
        <v>2.03</v>
      </c>
      <c r="X103" s="58">
        <f t="shared" si="14"/>
        <v>2.51</v>
      </c>
      <c r="Y103" s="61">
        <f t="shared" si="15"/>
        <v>4.993394</v>
      </c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</row>
    <row r="104" ht="27.0" customHeight="1">
      <c r="A104" s="52">
        <v>84.0</v>
      </c>
      <c r="B104" s="62" t="s">
        <v>73</v>
      </c>
      <c r="C104" s="62">
        <v>98.0</v>
      </c>
      <c r="D104" s="62">
        <v>203.0</v>
      </c>
      <c r="E104" s="62">
        <v>252.0</v>
      </c>
      <c r="F104" s="62">
        <f t="shared" si="5"/>
        <v>0</v>
      </c>
      <c r="G104" s="63">
        <f t="shared" si="6"/>
        <v>147.891996</v>
      </c>
      <c r="H104" s="63">
        <f t="shared" si="7"/>
        <v>147.891996</v>
      </c>
      <c r="I104" s="62">
        <v>1.0</v>
      </c>
      <c r="J104" s="68">
        <f t="shared" si="8"/>
        <v>147.891996</v>
      </c>
      <c r="K104" s="1"/>
      <c r="L104" s="69"/>
      <c r="M104" s="70"/>
      <c r="N104" s="70"/>
      <c r="O104" s="1"/>
      <c r="P104" s="1"/>
      <c r="Q104" s="59">
        <v>29.5</v>
      </c>
      <c r="R104" s="58">
        <f t="shared" si="9"/>
        <v>2.52</v>
      </c>
      <c r="S104" s="52">
        <f t="shared" si="10"/>
        <v>1</v>
      </c>
      <c r="T104" s="52">
        <f t="shared" si="11"/>
        <v>2.52</v>
      </c>
      <c r="U104" s="60">
        <f t="shared" si="12"/>
        <v>147.891996</v>
      </c>
      <c r="V104" s="58">
        <f t="shared" ref="V104:W104" si="100">C104/100</f>
        <v>0.98</v>
      </c>
      <c r="W104" s="58">
        <f t="shared" si="100"/>
        <v>2.03</v>
      </c>
      <c r="X104" s="58">
        <f t="shared" si="14"/>
        <v>2.52</v>
      </c>
      <c r="Y104" s="61">
        <f t="shared" si="15"/>
        <v>5.013288</v>
      </c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</row>
    <row r="105" ht="27.0" customHeight="1">
      <c r="A105" s="52">
        <v>85.0</v>
      </c>
      <c r="B105" s="62" t="s">
        <v>73</v>
      </c>
      <c r="C105" s="62">
        <v>99.0</v>
      </c>
      <c r="D105" s="62">
        <v>203.0</v>
      </c>
      <c r="E105" s="62">
        <v>252.0</v>
      </c>
      <c r="F105" s="62">
        <f t="shared" si="5"/>
        <v>0</v>
      </c>
      <c r="G105" s="63">
        <f t="shared" si="6"/>
        <v>149.401098</v>
      </c>
      <c r="H105" s="63">
        <f t="shared" si="7"/>
        <v>149.401098</v>
      </c>
      <c r="I105" s="62">
        <v>2.0</v>
      </c>
      <c r="J105" s="68">
        <f t="shared" si="8"/>
        <v>298.802196</v>
      </c>
      <c r="K105" s="1"/>
      <c r="L105" s="69"/>
      <c r="M105" s="70"/>
      <c r="N105" s="70"/>
      <c r="O105" s="1"/>
      <c r="P105" s="1"/>
      <c r="Q105" s="59">
        <v>29.5</v>
      </c>
      <c r="R105" s="58">
        <f t="shared" si="9"/>
        <v>2.52</v>
      </c>
      <c r="S105" s="52">
        <f t="shared" si="10"/>
        <v>2</v>
      </c>
      <c r="T105" s="52">
        <f t="shared" si="11"/>
        <v>5.04</v>
      </c>
      <c r="U105" s="60">
        <f t="shared" si="12"/>
        <v>149.401098</v>
      </c>
      <c r="V105" s="58">
        <f t="shared" ref="V105:W105" si="101">C105/100</f>
        <v>0.99</v>
      </c>
      <c r="W105" s="58">
        <f t="shared" si="101"/>
        <v>2.03</v>
      </c>
      <c r="X105" s="58">
        <f t="shared" si="14"/>
        <v>5.04</v>
      </c>
      <c r="Y105" s="61">
        <f t="shared" si="15"/>
        <v>10.128888</v>
      </c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</row>
    <row r="106" ht="27.0" customHeight="1">
      <c r="A106" s="52">
        <v>86.0</v>
      </c>
      <c r="B106" s="62" t="s">
        <v>73</v>
      </c>
      <c r="C106" s="62">
        <v>99.0</v>
      </c>
      <c r="D106" s="62">
        <v>203.0</v>
      </c>
      <c r="E106" s="62">
        <v>253.0</v>
      </c>
      <c r="F106" s="62">
        <f t="shared" si="5"/>
        <v>0</v>
      </c>
      <c r="G106" s="63">
        <f t="shared" si="6"/>
        <v>149.9939595</v>
      </c>
      <c r="H106" s="63">
        <f t="shared" si="7"/>
        <v>149.9939595</v>
      </c>
      <c r="I106" s="62">
        <v>1.0</v>
      </c>
      <c r="J106" s="68">
        <f t="shared" si="8"/>
        <v>149.9939595</v>
      </c>
      <c r="K106" s="1"/>
      <c r="L106" s="69"/>
      <c r="M106" s="70"/>
      <c r="N106" s="70"/>
      <c r="O106" s="1"/>
      <c r="P106" s="1"/>
      <c r="Q106" s="59">
        <v>29.5</v>
      </c>
      <c r="R106" s="58">
        <f t="shared" si="9"/>
        <v>2.53</v>
      </c>
      <c r="S106" s="52">
        <f t="shared" si="10"/>
        <v>1</v>
      </c>
      <c r="T106" s="52">
        <f t="shared" si="11"/>
        <v>2.53</v>
      </c>
      <c r="U106" s="60">
        <f t="shared" si="12"/>
        <v>149.9939595</v>
      </c>
      <c r="V106" s="58">
        <f t="shared" ref="V106:W106" si="102">C106/100</f>
        <v>0.99</v>
      </c>
      <c r="W106" s="58">
        <f t="shared" si="102"/>
        <v>2.03</v>
      </c>
      <c r="X106" s="58">
        <f t="shared" si="14"/>
        <v>2.53</v>
      </c>
      <c r="Y106" s="61">
        <f t="shared" si="15"/>
        <v>5.084541</v>
      </c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</row>
    <row r="107" ht="27.0" customHeight="1">
      <c r="A107" s="52">
        <v>87.0</v>
      </c>
      <c r="B107" s="62" t="s">
        <v>73</v>
      </c>
      <c r="C107" s="62">
        <v>100.0</v>
      </c>
      <c r="D107" s="62">
        <v>205.0</v>
      </c>
      <c r="E107" s="62">
        <v>253.0</v>
      </c>
      <c r="F107" s="62">
        <f t="shared" si="5"/>
        <v>0</v>
      </c>
      <c r="G107" s="63">
        <f t="shared" si="6"/>
        <v>153.00175</v>
      </c>
      <c r="H107" s="63">
        <f t="shared" si="7"/>
        <v>153.00175</v>
      </c>
      <c r="I107" s="62">
        <v>1.0</v>
      </c>
      <c r="J107" s="68">
        <f t="shared" si="8"/>
        <v>153.00175</v>
      </c>
      <c r="K107" s="1"/>
      <c r="L107" s="69"/>
      <c r="M107" s="70"/>
      <c r="N107" s="70"/>
      <c r="O107" s="1"/>
      <c r="P107" s="1"/>
      <c r="Q107" s="59">
        <v>29.5</v>
      </c>
      <c r="R107" s="58">
        <f t="shared" si="9"/>
        <v>2.53</v>
      </c>
      <c r="S107" s="52">
        <f t="shared" si="10"/>
        <v>1</v>
      </c>
      <c r="T107" s="52">
        <f t="shared" si="11"/>
        <v>2.53</v>
      </c>
      <c r="U107" s="60">
        <f t="shared" si="12"/>
        <v>153.00175</v>
      </c>
      <c r="V107" s="58">
        <f t="shared" ref="V107:W107" si="103">C107/100</f>
        <v>1</v>
      </c>
      <c r="W107" s="58">
        <f t="shared" si="103"/>
        <v>2.05</v>
      </c>
      <c r="X107" s="58">
        <f t="shared" si="14"/>
        <v>2.53</v>
      </c>
      <c r="Y107" s="61">
        <f t="shared" si="15"/>
        <v>5.1865</v>
      </c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</row>
    <row r="108" ht="27.0" customHeight="1">
      <c r="A108" s="52">
        <v>88.0</v>
      </c>
      <c r="B108" s="62" t="s">
        <v>73</v>
      </c>
      <c r="C108" s="62">
        <v>99.0</v>
      </c>
      <c r="D108" s="62">
        <v>205.0</v>
      </c>
      <c r="E108" s="62">
        <v>255.0</v>
      </c>
      <c r="F108" s="62">
        <f t="shared" si="5"/>
        <v>0</v>
      </c>
      <c r="G108" s="63">
        <f t="shared" si="6"/>
        <v>152.6691375</v>
      </c>
      <c r="H108" s="63">
        <f t="shared" si="7"/>
        <v>152.6691375</v>
      </c>
      <c r="I108" s="62">
        <v>1.0</v>
      </c>
      <c r="J108" s="68">
        <f t="shared" si="8"/>
        <v>152.6691375</v>
      </c>
      <c r="K108" s="1"/>
      <c r="L108" s="69"/>
      <c r="M108" s="70"/>
      <c r="N108" s="70"/>
      <c r="O108" s="1"/>
      <c r="P108" s="1"/>
      <c r="Q108" s="59">
        <v>29.5</v>
      </c>
      <c r="R108" s="58">
        <f t="shared" si="9"/>
        <v>2.55</v>
      </c>
      <c r="S108" s="52">
        <f t="shared" si="10"/>
        <v>1</v>
      </c>
      <c r="T108" s="52">
        <f t="shared" si="11"/>
        <v>2.55</v>
      </c>
      <c r="U108" s="60">
        <f t="shared" si="12"/>
        <v>152.6691375</v>
      </c>
      <c r="V108" s="58">
        <f t="shared" ref="V108:W108" si="104">C108/100</f>
        <v>0.99</v>
      </c>
      <c r="W108" s="58">
        <f t="shared" si="104"/>
        <v>2.05</v>
      </c>
      <c r="X108" s="58">
        <f t="shared" si="14"/>
        <v>2.55</v>
      </c>
      <c r="Y108" s="61">
        <f t="shared" si="15"/>
        <v>5.175225</v>
      </c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</row>
    <row r="109" ht="27.0" customHeight="1">
      <c r="A109" s="52">
        <v>89.0</v>
      </c>
      <c r="B109" s="62" t="s">
        <v>73</v>
      </c>
      <c r="C109" s="62">
        <v>102.0</v>
      </c>
      <c r="D109" s="62">
        <v>204.0</v>
      </c>
      <c r="E109" s="62">
        <v>255.0</v>
      </c>
      <c r="F109" s="62">
        <f t="shared" si="5"/>
        <v>0</v>
      </c>
      <c r="G109" s="63">
        <f t="shared" si="6"/>
        <v>156.52818</v>
      </c>
      <c r="H109" s="63">
        <f t="shared" si="7"/>
        <v>156.52818</v>
      </c>
      <c r="I109" s="62">
        <v>1.0</v>
      </c>
      <c r="J109" s="68">
        <f t="shared" si="8"/>
        <v>156.52818</v>
      </c>
      <c r="K109" s="1"/>
      <c r="L109" s="69"/>
      <c r="M109" s="70"/>
      <c r="N109" s="70"/>
      <c r="O109" s="1"/>
      <c r="P109" s="1"/>
      <c r="Q109" s="59">
        <v>29.5</v>
      </c>
      <c r="R109" s="58">
        <f t="shared" si="9"/>
        <v>2.55</v>
      </c>
      <c r="S109" s="52">
        <f t="shared" si="10"/>
        <v>1</v>
      </c>
      <c r="T109" s="52">
        <f t="shared" si="11"/>
        <v>2.55</v>
      </c>
      <c r="U109" s="60">
        <f t="shared" si="12"/>
        <v>156.52818</v>
      </c>
      <c r="V109" s="58">
        <f t="shared" ref="V109:W109" si="105">C109/100</f>
        <v>1.02</v>
      </c>
      <c r="W109" s="58">
        <f t="shared" si="105"/>
        <v>2.04</v>
      </c>
      <c r="X109" s="58">
        <f t="shared" si="14"/>
        <v>2.55</v>
      </c>
      <c r="Y109" s="61">
        <f t="shared" si="15"/>
        <v>5.30604</v>
      </c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</row>
    <row r="110" ht="27.0" customHeight="1">
      <c r="A110" s="52">
        <v>90.0</v>
      </c>
      <c r="B110" s="62" t="s">
        <v>73</v>
      </c>
      <c r="C110" s="62">
        <v>100.0</v>
      </c>
      <c r="D110" s="62">
        <v>205.0</v>
      </c>
      <c r="E110" s="62">
        <v>255.0</v>
      </c>
      <c r="F110" s="62">
        <f t="shared" si="5"/>
        <v>0</v>
      </c>
      <c r="G110" s="63">
        <f t="shared" si="6"/>
        <v>154.21125</v>
      </c>
      <c r="H110" s="63">
        <f t="shared" si="7"/>
        <v>154.21125</v>
      </c>
      <c r="I110" s="62">
        <v>1.0</v>
      </c>
      <c r="J110" s="68">
        <f t="shared" si="8"/>
        <v>154.21125</v>
      </c>
      <c r="K110" s="1"/>
      <c r="L110" s="69"/>
      <c r="M110" s="70"/>
      <c r="N110" s="70"/>
      <c r="O110" s="1"/>
      <c r="P110" s="1"/>
      <c r="Q110" s="59">
        <v>29.5</v>
      </c>
      <c r="R110" s="58">
        <f t="shared" si="9"/>
        <v>2.55</v>
      </c>
      <c r="S110" s="52">
        <f t="shared" si="10"/>
        <v>1</v>
      </c>
      <c r="T110" s="52">
        <f t="shared" si="11"/>
        <v>2.55</v>
      </c>
      <c r="U110" s="60">
        <f t="shared" si="12"/>
        <v>154.21125</v>
      </c>
      <c r="V110" s="58">
        <f t="shared" ref="V110:W110" si="106">C110/100</f>
        <v>1</v>
      </c>
      <c r="W110" s="58">
        <f t="shared" si="106"/>
        <v>2.05</v>
      </c>
      <c r="X110" s="58">
        <f t="shared" si="14"/>
        <v>2.55</v>
      </c>
      <c r="Y110" s="61">
        <f t="shared" si="15"/>
        <v>5.2275</v>
      </c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</row>
    <row r="111" ht="27.0" customHeight="1">
      <c r="A111" s="52">
        <v>91.0</v>
      </c>
      <c r="B111" s="62" t="s">
        <v>73</v>
      </c>
      <c r="C111" s="62">
        <v>105.0</v>
      </c>
      <c r="D111" s="62">
        <v>183.0</v>
      </c>
      <c r="E111" s="62">
        <v>240.0</v>
      </c>
      <c r="F111" s="62">
        <f t="shared" si="5"/>
        <v>0</v>
      </c>
      <c r="G111" s="63">
        <f t="shared" si="6"/>
        <v>136.0422</v>
      </c>
      <c r="H111" s="63">
        <f t="shared" si="7"/>
        <v>136.0422</v>
      </c>
      <c r="I111" s="62">
        <v>2.0</v>
      </c>
      <c r="J111" s="68">
        <f t="shared" si="8"/>
        <v>272.0844</v>
      </c>
      <c r="K111" s="1"/>
      <c r="L111" s="69"/>
      <c r="M111" s="70"/>
      <c r="N111" s="70"/>
      <c r="O111" s="1"/>
      <c r="P111" s="1"/>
      <c r="Q111" s="59">
        <v>29.5</v>
      </c>
      <c r="R111" s="58">
        <f t="shared" si="9"/>
        <v>2.4</v>
      </c>
      <c r="S111" s="52">
        <f t="shared" si="10"/>
        <v>2</v>
      </c>
      <c r="T111" s="52">
        <f t="shared" si="11"/>
        <v>4.8</v>
      </c>
      <c r="U111" s="60">
        <f t="shared" si="12"/>
        <v>136.0422</v>
      </c>
      <c r="V111" s="58">
        <f t="shared" ref="V111:W111" si="107">C111/100</f>
        <v>1.05</v>
      </c>
      <c r="W111" s="58">
        <f t="shared" si="107"/>
        <v>1.83</v>
      </c>
      <c r="X111" s="58">
        <f t="shared" si="14"/>
        <v>4.8</v>
      </c>
      <c r="Y111" s="61">
        <f t="shared" si="15"/>
        <v>9.2232</v>
      </c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</row>
    <row r="112" ht="27.0" customHeight="1">
      <c r="A112" s="52">
        <v>92.0</v>
      </c>
      <c r="B112" s="62" t="s">
        <v>73</v>
      </c>
      <c r="C112" s="62">
        <v>101.0</v>
      </c>
      <c r="D112" s="62">
        <v>183.0</v>
      </c>
      <c r="E112" s="62">
        <v>242.0</v>
      </c>
      <c r="F112" s="62">
        <f t="shared" si="5"/>
        <v>0</v>
      </c>
      <c r="G112" s="63">
        <f t="shared" si="6"/>
        <v>131.950137</v>
      </c>
      <c r="H112" s="63">
        <f t="shared" si="7"/>
        <v>131.950137</v>
      </c>
      <c r="I112" s="62">
        <v>1.0</v>
      </c>
      <c r="J112" s="68">
        <f t="shared" si="8"/>
        <v>131.950137</v>
      </c>
      <c r="K112" s="1"/>
      <c r="L112" s="69"/>
      <c r="M112" s="70"/>
      <c r="N112" s="70"/>
      <c r="O112" s="1"/>
      <c r="P112" s="1"/>
      <c r="Q112" s="59">
        <v>29.5</v>
      </c>
      <c r="R112" s="58">
        <f t="shared" si="9"/>
        <v>2.42</v>
      </c>
      <c r="S112" s="52">
        <f t="shared" si="10"/>
        <v>1</v>
      </c>
      <c r="T112" s="52">
        <f t="shared" si="11"/>
        <v>2.42</v>
      </c>
      <c r="U112" s="60">
        <f t="shared" si="12"/>
        <v>131.950137</v>
      </c>
      <c r="V112" s="58">
        <f t="shared" ref="V112:W112" si="108">C112/100</f>
        <v>1.01</v>
      </c>
      <c r="W112" s="58">
        <f t="shared" si="108"/>
        <v>1.83</v>
      </c>
      <c r="X112" s="58">
        <f t="shared" si="14"/>
        <v>2.42</v>
      </c>
      <c r="Y112" s="61">
        <f t="shared" si="15"/>
        <v>4.472886</v>
      </c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</row>
    <row r="113" ht="27.0" customHeight="1">
      <c r="A113" s="52">
        <v>93.0</v>
      </c>
      <c r="B113" s="62" t="s">
        <v>73</v>
      </c>
      <c r="C113" s="62">
        <v>105.0</v>
      </c>
      <c r="D113" s="62">
        <v>183.0</v>
      </c>
      <c r="E113" s="62">
        <v>245.0</v>
      </c>
      <c r="F113" s="62">
        <f t="shared" si="5"/>
        <v>0</v>
      </c>
      <c r="G113" s="63">
        <f t="shared" si="6"/>
        <v>138.8764125</v>
      </c>
      <c r="H113" s="63">
        <f t="shared" si="7"/>
        <v>138.8764125</v>
      </c>
      <c r="I113" s="62">
        <v>1.0</v>
      </c>
      <c r="J113" s="68">
        <f t="shared" si="8"/>
        <v>138.8764125</v>
      </c>
      <c r="K113" s="1"/>
      <c r="L113" s="69"/>
      <c r="M113" s="70"/>
      <c r="N113" s="70"/>
      <c r="O113" s="1"/>
      <c r="P113" s="1"/>
      <c r="Q113" s="59">
        <v>29.5</v>
      </c>
      <c r="R113" s="58">
        <f t="shared" si="9"/>
        <v>2.45</v>
      </c>
      <c r="S113" s="52">
        <f t="shared" si="10"/>
        <v>1</v>
      </c>
      <c r="T113" s="52">
        <f t="shared" si="11"/>
        <v>2.45</v>
      </c>
      <c r="U113" s="60">
        <f t="shared" si="12"/>
        <v>138.8764125</v>
      </c>
      <c r="V113" s="58">
        <f t="shared" ref="V113:W113" si="109">C113/100</f>
        <v>1.05</v>
      </c>
      <c r="W113" s="58">
        <f t="shared" si="109"/>
        <v>1.83</v>
      </c>
      <c r="X113" s="58">
        <f t="shared" si="14"/>
        <v>2.45</v>
      </c>
      <c r="Y113" s="61">
        <f t="shared" si="15"/>
        <v>4.707675</v>
      </c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</row>
    <row r="114" ht="27.0" customHeight="1">
      <c r="A114" s="52">
        <v>94.0</v>
      </c>
      <c r="B114" s="53" t="s">
        <v>26</v>
      </c>
      <c r="C114" s="54">
        <v>99.0</v>
      </c>
      <c r="D114" s="54">
        <v>184.0</v>
      </c>
      <c r="E114" s="54">
        <v>196.0</v>
      </c>
      <c r="F114" s="54">
        <f t="shared" si="5"/>
        <v>0.8</v>
      </c>
      <c r="G114" s="55">
        <f t="shared" si="6"/>
        <v>58.910544</v>
      </c>
      <c r="H114" s="55">
        <f t="shared" si="7"/>
        <v>47.1284352</v>
      </c>
      <c r="I114" s="54">
        <v>1.0</v>
      </c>
      <c r="J114" s="68">
        <f t="shared" si="8"/>
        <v>47.1284352</v>
      </c>
      <c r="K114" s="1"/>
      <c r="L114" s="69"/>
      <c r="M114" s="70"/>
      <c r="N114" s="70"/>
      <c r="O114" s="1"/>
      <c r="P114" s="1"/>
      <c r="Q114" s="4">
        <v>16.5</v>
      </c>
      <c r="R114" s="58">
        <f t="shared" si="9"/>
        <v>1.96</v>
      </c>
      <c r="S114" s="52">
        <f t="shared" si="10"/>
        <v>1</v>
      </c>
      <c r="T114" s="52">
        <f t="shared" si="11"/>
        <v>1.96</v>
      </c>
      <c r="U114" s="60">
        <f t="shared" si="12"/>
        <v>58.910544</v>
      </c>
      <c r="V114" s="58">
        <f t="shared" ref="V114:W114" si="110">C114/100</f>
        <v>0.99</v>
      </c>
      <c r="W114" s="58">
        <f t="shared" si="110"/>
        <v>1.84</v>
      </c>
      <c r="X114" s="58">
        <f t="shared" si="14"/>
        <v>1.96</v>
      </c>
      <c r="Y114" s="61">
        <f t="shared" si="15"/>
        <v>3.570336</v>
      </c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</row>
    <row r="115" ht="27.0" customHeight="1">
      <c r="A115" s="52">
        <v>95.0</v>
      </c>
      <c r="B115" s="62" t="s">
        <v>10</v>
      </c>
      <c r="C115" s="62">
        <v>112.0</v>
      </c>
      <c r="D115" s="62">
        <v>184.0</v>
      </c>
      <c r="E115" s="62">
        <v>304.0</v>
      </c>
      <c r="F115" s="62">
        <f t="shared" si="5"/>
        <v>0</v>
      </c>
      <c r="G115" s="63">
        <f t="shared" si="6"/>
        <v>103.369728</v>
      </c>
      <c r="H115" s="63">
        <f t="shared" si="7"/>
        <v>103.369728</v>
      </c>
      <c r="I115" s="62">
        <v>1.0</v>
      </c>
      <c r="J115" s="68">
        <f t="shared" si="8"/>
        <v>103.369728</v>
      </c>
      <c r="K115" s="1"/>
      <c r="L115" s="69"/>
      <c r="M115" s="70"/>
      <c r="N115" s="70"/>
      <c r="O115" s="1"/>
      <c r="P115" s="1"/>
      <c r="Q115" s="4">
        <v>16.5</v>
      </c>
      <c r="R115" s="58">
        <f t="shared" si="9"/>
        <v>3.04</v>
      </c>
      <c r="S115" s="52">
        <f t="shared" si="10"/>
        <v>1</v>
      </c>
      <c r="T115" s="52">
        <f t="shared" si="11"/>
        <v>3.04</v>
      </c>
      <c r="U115" s="60">
        <f t="shared" si="12"/>
        <v>103.369728</v>
      </c>
      <c r="V115" s="58">
        <f t="shared" ref="V115:W115" si="111">C115/100</f>
        <v>1.12</v>
      </c>
      <c r="W115" s="58">
        <f t="shared" si="111"/>
        <v>1.84</v>
      </c>
      <c r="X115" s="58">
        <f t="shared" si="14"/>
        <v>3.04</v>
      </c>
      <c r="Y115" s="61">
        <f t="shared" si="15"/>
        <v>6.264832</v>
      </c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</row>
    <row r="116" ht="27.0" customHeight="1">
      <c r="A116" s="52">
        <v>96.0</v>
      </c>
      <c r="B116" s="62" t="s">
        <v>10</v>
      </c>
      <c r="C116" s="62">
        <v>110.0</v>
      </c>
      <c r="D116" s="62">
        <v>184.0</v>
      </c>
      <c r="E116" s="62">
        <v>179.0</v>
      </c>
      <c r="F116" s="62">
        <f t="shared" si="5"/>
        <v>0</v>
      </c>
      <c r="G116" s="63">
        <f t="shared" si="6"/>
        <v>59.77884</v>
      </c>
      <c r="H116" s="63">
        <f t="shared" si="7"/>
        <v>59.77884</v>
      </c>
      <c r="I116" s="62">
        <v>1.0</v>
      </c>
      <c r="J116" s="68">
        <f t="shared" si="8"/>
        <v>59.77884</v>
      </c>
      <c r="K116" s="1"/>
      <c r="L116" s="69"/>
      <c r="M116" s="70"/>
      <c r="N116" s="70"/>
      <c r="O116" s="1"/>
      <c r="P116" s="1"/>
      <c r="Q116" s="4">
        <v>16.5</v>
      </c>
      <c r="R116" s="58">
        <f t="shared" si="9"/>
        <v>1.79</v>
      </c>
      <c r="S116" s="52">
        <f t="shared" si="10"/>
        <v>1</v>
      </c>
      <c r="T116" s="52">
        <f t="shared" si="11"/>
        <v>1.79</v>
      </c>
      <c r="U116" s="60">
        <f t="shared" si="12"/>
        <v>59.77884</v>
      </c>
      <c r="V116" s="58">
        <f t="shared" ref="V116:W116" si="112">C116/100</f>
        <v>1.1</v>
      </c>
      <c r="W116" s="58">
        <f t="shared" si="112"/>
        <v>1.84</v>
      </c>
      <c r="X116" s="58">
        <f t="shared" si="14"/>
        <v>1.79</v>
      </c>
      <c r="Y116" s="61">
        <f t="shared" si="15"/>
        <v>3.62296</v>
      </c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</row>
    <row r="117" ht="27.0" customHeight="1">
      <c r="A117" s="52">
        <v>97.0</v>
      </c>
      <c r="B117" s="62" t="s">
        <v>10</v>
      </c>
      <c r="C117" s="62">
        <v>107.0</v>
      </c>
      <c r="D117" s="62">
        <v>184.0</v>
      </c>
      <c r="E117" s="62">
        <v>280.0</v>
      </c>
      <c r="F117" s="62">
        <f t="shared" si="5"/>
        <v>0</v>
      </c>
      <c r="G117" s="63">
        <f t="shared" si="6"/>
        <v>90.95856</v>
      </c>
      <c r="H117" s="63">
        <f t="shared" si="7"/>
        <v>90.95856</v>
      </c>
      <c r="I117" s="62">
        <v>1.0</v>
      </c>
      <c r="J117" s="68">
        <f t="shared" si="8"/>
        <v>90.95856</v>
      </c>
      <c r="K117" s="1"/>
      <c r="L117" s="69"/>
      <c r="M117" s="70"/>
      <c r="N117" s="70"/>
      <c r="O117" s="1"/>
      <c r="P117" s="1"/>
      <c r="Q117" s="4">
        <v>16.5</v>
      </c>
      <c r="R117" s="58">
        <f t="shared" si="9"/>
        <v>2.8</v>
      </c>
      <c r="S117" s="52">
        <f t="shared" si="10"/>
        <v>1</v>
      </c>
      <c r="T117" s="52">
        <f t="shared" si="11"/>
        <v>2.8</v>
      </c>
      <c r="U117" s="60">
        <f t="shared" si="12"/>
        <v>90.95856</v>
      </c>
      <c r="V117" s="58">
        <f t="shared" ref="V117:W117" si="113">C117/100</f>
        <v>1.07</v>
      </c>
      <c r="W117" s="58">
        <f t="shared" si="113"/>
        <v>1.84</v>
      </c>
      <c r="X117" s="58">
        <f t="shared" si="14"/>
        <v>2.8</v>
      </c>
      <c r="Y117" s="61">
        <f t="shared" si="15"/>
        <v>5.51264</v>
      </c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</row>
    <row r="118" ht="27.0" customHeight="1">
      <c r="A118" s="52">
        <v>98.0</v>
      </c>
      <c r="B118" s="62" t="s">
        <v>10</v>
      </c>
      <c r="C118" s="62">
        <v>116.0</v>
      </c>
      <c r="D118" s="62">
        <v>184.0</v>
      </c>
      <c r="E118" s="62">
        <v>298.0</v>
      </c>
      <c r="F118" s="62">
        <f t="shared" si="5"/>
        <v>0</v>
      </c>
      <c r="G118" s="63">
        <f t="shared" si="6"/>
        <v>104.948448</v>
      </c>
      <c r="H118" s="63">
        <f t="shared" si="7"/>
        <v>104.948448</v>
      </c>
      <c r="I118" s="62">
        <v>1.0</v>
      </c>
      <c r="J118" s="68">
        <f t="shared" si="8"/>
        <v>104.948448</v>
      </c>
      <c r="K118" s="1"/>
      <c r="L118" s="69"/>
      <c r="M118" s="70"/>
      <c r="N118" s="70"/>
      <c r="O118" s="1"/>
      <c r="P118" s="1"/>
      <c r="Q118" s="4">
        <v>16.5</v>
      </c>
      <c r="R118" s="58">
        <f t="shared" si="9"/>
        <v>2.98</v>
      </c>
      <c r="S118" s="52">
        <f t="shared" si="10"/>
        <v>1</v>
      </c>
      <c r="T118" s="52">
        <f t="shared" si="11"/>
        <v>2.98</v>
      </c>
      <c r="U118" s="60">
        <f t="shared" si="12"/>
        <v>104.948448</v>
      </c>
      <c r="V118" s="58">
        <f t="shared" ref="V118:W118" si="114">C118/100</f>
        <v>1.16</v>
      </c>
      <c r="W118" s="58">
        <f t="shared" si="114"/>
        <v>1.84</v>
      </c>
      <c r="X118" s="58">
        <f t="shared" si="14"/>
        <v>2.98</v>
      </c>
      <c r="Y118" s="61">
        <f t="shared" si="15"/>
        <v>6.360512</v>
      </c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</row>
    <row r="119" ht="27.0" customHeight="1">
      <c r="A119" s="52">
        <v>99.0</v>
      </c>
      <c r="B119" s="62" t="s">
        <v>10</v>
      </c>
      <c r="C119" s="62">
        <v>101.0</v>
      </c>
      <c r="D119" s="62">
        <v>184.0</v>
      </c>
      <c r="E119" s="62">
        <v>183.0</v>
      </c>
      <c r="F119" s="62">
        <f t="shared" si="5"/>
        <v>0</v>
      </c>
      <c r="G119" s="63">
        <f t="shared" si="6"/>
        <v>56.114388</v>
      </c>
      <c r="H119" s="63">
        <f t="shared" si="7"/>
        <v>56.114388</v>
      </c>
      <c r="I119" s="62">
        <v>1.0</v>
      </c>
      <c r="J119" s="68">
        <f t="shared" si="8"/>
        <v>56.114388</v>
      </c>
      <c r="K119" s="1"/>
      <c r="L119" s="69"/>
      <c r="M119" s="70"/>
      <c r="N119" s="70"/>
      <c r="O119" s="1"/>
      <c r="P119" s="1"/>
      <c r="Q119" s="4">
        <v>16.5</v>
      </c>
      <c r="R119" s="58">
        <f t="shared" si="9"/>
        <v>1.83</v>
      </c>
      <c r="S119" s="52">
        <f t="shared" si="10"/>
        <v>1</v>
      </c>
      <c r="T119" s="52">
        <f t="shared" si="11"/>
        <v>1.83</v>
      </c>
      <c r="U119" s="60">
        <f t="shared" si="12"/>
        <v>56.114388</v>
      </c>
      <c r="V119" s="58">
        <f t="shared" ref="V119:W119" si="115">C119/100</f>
        <v>1.01</v>
      </c>
      <c r="W119" s="58">
        <f t="shared" si="115"/>
        <v>1.84</v>
      </c>
      <c r="X119" s="58">
        <f t="shared" si="14"/>
        <v>1.83</v>
      </c>
      <c r="Y119" s="61">
        <f t="shared" si="15"/>
        <v>3.400872</v>
      </c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</row>
    <row r="120" ht="27.0" customHeight="1">
      <c r="A120" s="52">
        <v>100.0</v>
      </c>
      <c r="B120" s="62" t="s">
        <v>10</v>
      </c>
      <c r="C120" s="62">
        <v>112.0</v>
      </c>
      <c r="D120" s="62">
        <v>184.0</v>
      </c>
      <c r="E120" s="62">
        <v>209.0</v>
      </c>
      <c r="F120" s="62">
        <f t="shared" si="5"/>
        <v>0</v>
      </c>
      <c r="G120" s="63">
        <f t="shared" si="6"/>
        <v>71.066688</v>
      </c>
      <c r="H120" s="63">
        <f t="shared" si="7"/>
        <v>71.066688</v>
      </c>
      <c r="I120" s="62">
        <v>1.0</v>
      </c>
      <c r="J120" s="68">
        <f t="shared" si="8"/>
        <v>71.066688</v>
      </c>
      <c r="K120" s="1"/>
      <c r="L120" s="69"/>
      <c r="M120" s="70"/>
      <c r="N120" s="70"/>
      <c r="O120" s="1"/>
      <c r="P120" s="1"/>
      <c r="Q120" s="4">
        <v>16.5</v>
      </c>
      <c r="R120" s="58">
        <f t="shared" si="9"/>
        <v>2.09</v>
      </c>
      <c r="S120" s="52">
        <f t="shared" si="10"/>
        <v>1</v>
      </c>
      <c r="T120" s="52">
        <f t="shared" si="11"/>
        <v>2.09</v>
      </c>
      <c r="U120" s="60">
        <f t="shared" si="12"/>
        <v>71.066688</v>
      </c>
      <c r="V120" s="58">
        <f t="shared" ref="V120:W120" si="116">C120/100</f>
        <v>1.12</v>
      </c>
      <c r="W120" s="58">
        <f t="shared" si="116"/>
        <v>1.84</v>
      </c>
      <c r="X120" s="58">
        <f t="shared" si="14"/>
        <v>2.09</v>
      </c>
      <c r="Y120" s="61">
        <f t="shared" si="15"/>
        <v>4.307072</v>
      </c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</row>
    <row r="121" ht="27.0" customHeight="1">
      <c r="A121" s="52">
        <v>101.0</v>
      </c>
      <c r="B121" s="62" t="s">
        <v>10</v>
      </c>
      <c r="C121" s="62">
        <v>111.0</v>
      </c>
      <c r="D121" s="62">
        <v>184.0</v>
      </c>
      <c r="E121" s="62">
        <v>199.0</v>
      </c>
      <c r="F121" s="62">
        <f t="shared" si="5"/>
        <v>0</v>
      </c>
      <c r="G121" s="63">
        <f t="shared" si="6"/>
        <v>67.062204</v>
      </c>
      <c r="H121" s="63">
        <f t="shared" si="7"/>
        <v>67.062204</v>
      </c>
      <c r="I121" s="62">
        <v>1.0</v>
      </c>
      <c r="J121" s="68">
        <f t="shared" si="8"/>
        <v>67.062204</v>
      </c>
      <c r="K121" s="1"/>
      <c r="L121" s="69"/>
      <c r="M121" s="70"/>
      <c r="N121" s="70"/>
      <c r="O121" s="1"/>
      <c r="P121" s="1"/>
      <c r="Q121" s="4">
        <v>16.5</v>
      </c>
      <c r="R121" s="58">
        <f t="shared" si="9"/>
        <v>1.99</v>
      </c>
      <c r="S121" s="52">
        <f t="shared" si="10"/>
        <v>1</v>
      </c>
      <c r="T121" s="52">
        <f t="shared" si="11"/>
        <v>1.99</v>
      </c>
      <c r="U121" s="60">
        <f t="shared" si="12"/>
        <v>67.062204</v>
      </c>
      <c r="V121" s="58">
        <f t="shared" ref="V121:W121" si="117">C121/100</f>
        <v>1.11</v>
      </c>
      <c r="W121" s="58">
        <f t="shared" si="117"/>
        <v>1.84</v>
      </c>
      <c r="X121" s="58">
        <f t="shared" si="14"/>
        <v>1.99</v>
      </c>
      <c r="Y121" s="61">
        <f t="shared" si="15"/>
        <v>4.064376</v>
      </c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</row>
    <row r="122" ht="27.0" customHeight="1">
      <c r="A122" s="52">
        <v>102.0</v>
      </c>
      <c r="B122" s="62" t="s">
        <v>10</v>
      </c>
      <c r="C122" s="62">
        <v>110.0</v>
      </c>
      <c r="D122" s="62">
        <v>184.0</v>
      </c>
      <c r="E122" s="62">
        <v>198.0</v>
      </c>
      <c r="F122" s="62">
        <f t="shared" si="5"/>
        <v>0</v>
      </c>
      <c r="G122" s="63">
        <f t="shared" si="6"/>
        <v>66.12408</v>
      </c>
      <c r="H122" s="63">
        <f t="shared" si="7"/>
        <v>66.12408</v>
      </c>
      <c r="I122" s="62">
        <v>1.0</v>
      </c>
      <c r="J122" s="68">
        <f t="shared" si="8"/>
        <v>66.12408</v>
      </c>
      <c r="K122" s="1"/>
      <c r="L122" s="69"/>
      <c r="M122" s="70"/>
      <c r="N122" s="70"/>
      <c r="O122" s="1"/>
      <c r="P122" s="1"/>
      <c r="Q122" s="4">
        <v>16.5</v>
      </c>
      <c r="R122" s="58">
        <f t="shared" si="9"/>
        <v>1.98</v>
      </c>
      <c r="S122" s="52">
        <f t="shared" si="10"/>
        <v>1</v>
      </c>
      <c r="T122" s="52">
        <f t="shared" si="11"/>
        <v>1.98</v>
      </c>
      <c r="U122" s="60">
        <f t="shared" si="12"/>
        <v>66.12408</v>
      </c>
      <c r="V122" s="58">
        <f t="shared" ref="V122:W122" si="118">C122/100</f>
        <v>1.1</v>
      </c>
      <c r="W122" s="58">
        <f t="shared" si="118"/>
        <v>1.84</v>
      </c>
      <c r="X122" s="58">
        <f t="shared" si="14"/>
        <v>1.98</v>
      </c>
      <c r="Y122" s="61">
        <f t="shared" si="15"/>
        <v>4.00752</v>
      </c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</row>
    <row r="123" ht="27.0" customHeight="1">
      <c r="A123" s="52">
        <v>103.0</v>
      </c>
      <c r="B123" s="62" t="s">
        <v>10</v>
      </c>
      <c r="C123" s="62">
        <v>108.0</v>
      </c>
      <c r="D123" s="62">
        <v>184.0</v>
      </c>
      <c r="E123" s="62">
        <v>198.0</v>
      </c>
      <c r="F123" s="62">
        <f t="shared" si="5"/>
        <v>0</v>
      </c>
      <c r="G123" s="63">
        <f t="shared" si="6"/>
        <v>64.921824</v>
      </c>
      <c r="H123" s="63">
        <f t="shared" si="7"/>
        <v>64.921824</v>
      </c>
      <c r="I123" s="62">
        <v>3.0</v>
      </c>
      <c r="J123" s="68">
        <f t="shared" si="8"/>
        <v>194.765472</v>
      </c>
      <c r="K123" s="1"/>
      <c r="L123" s="69"/>
      <c r="M123" s="70"/>
      <c r="N123" s="70"/>
      <c r="O123" s="1"/>
      <c r="P123" s="1"/>
      <c r="Q123" s="4">
        <v>16.5</v>
      </c>
      <c r="R123" s="58">
        <f t="shared" si="9"/>
        <v>1.98</v>
      </c>
      <c r="S123" s="52">
        <f t="shared" si="10"/>
        <v>3</v>
      </c>
      <c r="T123" s="52">
        <f t="shared" si="11"/>
        <v>5.94</v>
      </c>
      <c r="U123" s="60">
        <f t="shared" si="12"/>
        <v>64.921824</v>
      </c>
      <c r="V123" s="58">
        <f t="shared" ref="V123:W123" si="119">C123/100</f>
        <v>1.08</v>
      </c>
      <c r="W123" s="58">
        <f t="shared" si="119"/>
        <v>1.84</v>
      </c>
      <c r="X123" s="58">
        <f t="shared" si="14"/>
        <v>5.94</v>
      </c>
      <c r="Y123" s="61">
        <f t="shared" si="15"/>
        <v>11.803968</v>
      </c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</row>
    <row r="124" ht="27.0" customHeight="1">
      <c r="A124" s="52">
        <v>104.0</v>
      </c>
      <c r="B124" s="62" t="s">
        <v>10</v>
      </c>
      <c r="C124" s="62">
        <v>112.0</v>
      </c>
      <c r="D124" s="62">
        <v>184.0</v>
      </c>
      <c r="E124" s="62">
        <v>208.0</v>
      </c>
      <c r="F124" s="62">
        <f t="shared" si="5"/>
        <v>0</v>
      </c>
      <c r="G124" s="63">
        <f t="shared" si="6"/>
        <v>70.726656</v>
      </c>
      <c r="H124" s="63">
        <f t="shared" si="7"/>
        <v>70.726656</v>
      </c>
      <c r="I124" s="62">
        <v>1.0</v>
      </c>
      <c r="J124" s="68">
        <f t="shared" si="8"/>
        <v>70.726656</v>
      </c>
      <c r="K124" s="1"/>
      <c r="L124" s="69"/>
      <c r="M124" s="70"/>
      <c r="N124" s="70"/>
      <c r="O124" s="1"/>
      <c r="P124" s="1"/>
      <c r="Q124" s="4">
        <v>16.5</v>
      </c>
      <c r="R124" s="58">
        <f t="shared" si="9"/>
        <v>2.08</v>
      </c>
      <c r="S124" s="52">
        <f t="shared" si="10"/>
        <v>1</v>
      </c>
      <c r="T124" s="52">
        <f t="shared" si="11"/>
        <v>2.08</v>
      </c>
      <c r="U124" s="60">
        <f t="shared" si="12"/>
        <v>70.726656</v>
      </c>
      <c r="V124" s="58">
        <f t="shared" ref="V124:W124" si="120">C124/100</f>
        <v>1.12</v>
      </c>
      <c r="W124" s="58">
        <f t="shared" si="120"/>
        <v>1.84</v>
      </c>
      <c r="X124" s="58">
        <f t="shared" si="14"/>
        <v>2.08</v>
      </c>
      <c r="Y124" s="61">
        <f t="shared" si="15"/>
        <v>4.286464</v>
      </c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</row>
    <row r="125" ht="27.0" customHeight="1">
      <c r="A125" s="52">
        <v>105.0</v>
      </c>
      <c r="B125" s="62" t="s">
        <v>10</v>
      </c>
      <c r="C125" s="62">
        <v>116.0</v>
      </c>
      <c r="D125" s="62">
        <v>184.0</v>
      </c>
      <c r="E125" s="62">
        <v>202.0</v>
      </c>
      <c r="F125" s="62">
        <f t="shared" si="5"/>
        <v>0</v>
      </c>
      <c r="G125" s="63">
        <f t="shared" si="6"/>
        <v>71.139552</v>
      </c>
      <c r="H125" s="63">
        <f t="shared" si="7"/>
        <v>71.139552</v>
      </c>
      <c r="I125" s="62">
        <v>1.0</v>
      </c>
      <c r="J125" s="68">
        <f t="shared" si="8"/>
        <v>71.139552</v>
      </c>
      <c r="K125" s="1"/>
      <c r="L125" s="69"/>
      <c r="M125" s="70"/>
      <c r="N125" s="70"/>
      <c r="O125" s="1"/>
      <c r="P125" s="1"/>
      <c r="Q125" s="4">
        <v>16.5</v>
      </c>
      <c r="R125" s="58">
        <f t="shared" si="9"/>
        <v>2.02</v>
      </c>
      <c r="S125" s="52">
        <f t="shared" si="10"/>
        <v>1</v>
      </c>
      <c r="T125" s="52">
        <f t="shared" si="11"/>
        <v>2.02</v>
      </c>
      <c r="U125" s="60">
        <f t="shared" si="12"/>
        <v>71.139552</v>
      </c>
      <c r="V125" s="58">
        <f t="shared" ref="V125:W125" si="121">C125/100</f>
        <v>1.16</v>
      </c>
      <c r="W125" s="58">
        <f t="shared" si="121"/>
        <v>1.84</v>
      </c>
      <c r="X125" s="58">
        <f t="shared" si="14"/>
        <v>2.02</v>
      </c>
      <c r="Y125" s="61">
        <f t="shared" si="15"/>
        <v>4.311488</v>
      </c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</row>
    <row r="126" ht="27.0" customHeight="1">
      <c r="A126" s="52">
        <v>106.0</v>
      </c>
      <c r="B126" s="62" t="s">
        <v>10</v>
      </c>
      <c r="C126" s="62">
        <v>108.0</v>
      </c>
      <c r="D126" s="62">
        <v>184.0</v>
      </c>
      <c r="E126" s="62">
        <v>198.0</v>
      </c>
      <c r="F126" s="62">
        <f t="shared" si="5"/>
        <v>0</v>
      </c>
      <c r="G126" s="63">
        <f t="shared" si="6"/>
        <v>64.921824</v>
      </c>
      <c r="H126" s="63">
        <f t="shared" si="7"/>
        <v>64.921824</v>
      </c>
      <c r="I126" s="62">
        <v>1.0</v>
      </c>
      <c r="J126" s="68">
        <f t="shared" si="8"/>
        <v>64.921824</v>
      </c>
      <c r="K126" s="1"/>
      <c r="L126" s="69"/>
      <c r="M126" s="70"/>
      <c r="N126" s="70"/>
      <c r="O126" s="1"/>
      <c r="P126" s="1"/>
      <c r="Q126" s="4">
        <v>16.5</v>
      </c>
      <c r="R126" s="58">
        <f t="shared" si="9"/>
        <v>1.98</v>
      </c>
      <c r="S126" s="52">
        <f t="shared" si="10"/>
        <v>1</v>
      </c>
      <c r="T126" s="52">
        <f t="shared" si="11"/>
        <v>1.98</v>
      </c>
      <c r="U126" s="60">
        <f t="shared" si="12"/>
        <v>64.921824</v>
      </c>
      <c r="V126" s="58">
        <f t="shared" ref="V126:W126" si="122">C126/100</f>
        <v>1.08</v>
      </c>
      <c r="W126" s="58">
        <f t="shared" si="122"/>
        <v>1.84</v>
      </c>
      <c r="X126" s="58">
        <f t="shared" si="14"/>
        <v>1.98</v>
      </c>
      <c r="Y126" s="61">
        <f t="shared" si="15"/>
        <v>3.934656</v>
      </c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</row>
    <row r="127" ht="27.0" customHeight="1">
      <c r="A127" s="52">
        <v>107.0</v>
      </c>
      <c r="B127" s="62" t="s">
        <v>10</v>
      </c>
      <c r="C127" s="62">
        <v>110.0</v>
      </c>
      <c r="D127" s="62">
        <v>184.0</v>
      </c>
      <c r="E127" s="62">
        <v>198.0</v>
      </c>
      <c r="F127" s="62">
        <f t="shared" si="5"/>
        <v>0</v>
      </c>
      <c r="G127" s="63">
        <f t="shared" si="6"/>
        <v>66.12408</v>
      </c>
      <c r="H127" s="63">
        <f t="shared" si="7"/>
        <v>66.12408</v>
      </c>
      <c r="I127" s="62">
        <v>1.0</v>
      </c>
      <c r="J127" s="68">
        <f t="shared" si="8"/>
        <v>66.12408</v>
      </c>
      <c r="K127" s="1"/>
      <c r="L127" s="69"/>
      <c r="M127" s="70"/>
      <c r="N127" s="70"/>
      <c r="O127" s="1"/>
      <c r="P127" s="1"/>
      <c r="Q127" s="4">
        <v>16.5</v>
      </c>
      <c r="R127" s="58">
        <f t="shared" si="9"/>
        <v>1.98</v>
      </c>
      <c r="S127" s="52">
        <f t="shared" si="10"/>
        <v>1</v>
      </c>
      <c r="T127" s="52">
        <f t="shared" si="11"/>
        <v>1.98</v>
      </c>
      <c r="U127" s="60">
        <f t="shared" si="12"/>
        <v>66.12408</v>
      </c>
      <c r="V127" s="58">
        <f t="shared" ref="V127:W127" si="123">C127/100</f>
        <v>1.1</v>
      </c>
      <c r="W127" s="58">
        <f t="shared" si="123"/>
        <v>1.84</v>
      </c>
      <c r="X127" s="58">
        <f t="shared" si="14"/>
        <v>1.98</v>
      </c>
      <c r="Y127" s="61">
        <f t="shared" si="15"/>
        <v>4.00752</v>
      </c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</row>
    <row r="128" ht="27.0" customHeight="1">
      <c r="A128" s="52">
        <v>108.0</v>
      </c>
      <c r="B128" s="62" t="s">
        <v>10</v>
      </c>
      <c r="C128" s="62">
        <v>110.0</v>
      </c>
      <c r="D128" s="62">
        <v>184.0</v>
      </c>
      <c r="E128" s="62">
        <v>159.0</v>
      </c>
      <c r="F128" s="62">
        <f t="shared" si="5"/>
        <v>0</v>
      </c>
      <c r="G128" s="63">
        <f t="shared" si="6"/>
        <v>53.09964</v>
      </c>
      <c r="H128" s="63">
        <f t="shared" si="7"/>
        <v>53.09964</v>
      </c>
      <c r="I128" s="62">
        <v>1.0</v>
      </c>
      <c r="J128" s="68">
        <f t="shared" si="8"/>
        <v>53.09964</v>
      </c>
      <c r="K128" s="1"/>
      <c r="L128" s="69"/>
      <c r="M128" s="70"/>
      <c r="N128" s="70"/>
      <c r="O128" s="1"/>
      <c r="P128" s="1"/>
      <c r="Q128" s="4">
        <v>16.5</v>
      </c>
      <c r="R128" s="58">
        <f t="shared" si="9"/>
        <v>1.59</v>
      </c>
      <c r="S128" s="52">
        <f t="shared" si="10"/>
        <v>1</v>
      </c>
      <c r="T128" s="52">
        <f t="shared" si="11"/>
        <v>1.59</v>
      </c>
      <c r="U128" s="60">
        <f t="shared" si="12"/>
        <v>53.09964</v>
      </c>
      <c r="V128" s="58">
        <f t="shared" ref="V128:W128" si="124">C128/100</f>
        <v>1.1</v>
      </c>
      <c r="W128" s="58">
        <f t="shared" si="124"/>
        <v>1.84</v>
      </c>
      <c r="X128" s="58">
        <f t="shared" si="14"/>
        <v>1.59</v>
      </c>
      <c r="Y128" s="61">
        <f t="shared" si="15"/>
        <v>3.21816</v>
      </c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</row>
    <row r="129" ht="27.0" customHeight="1">
      <c r="A129" s="52">
        <v>109.0</v>
      </c>
      <c r="B129" s="62" t="s">
        <v>10</v>
      </c>
      <c r="C129" s="62">
        <v>107.0</v>
      </c>
      <c r="D129" s="62">
        <v>183.0</v>
      </c>
      <c r="E129" s="62">
        <v>192.0</v>
      </c>
      <c r="F129" s="62">
        <f t="shared" si="5"/>
        <v>0</v>
      </c>
      <c r="G129" s="63">
        <f t="shared" si="6"/>
        <v>62.032608</v>
      </c>
      <c r="H129" s="63">
        <f t="shared" si="7"/>
        <v>62.032608</v>
      </c>
      <c r="I129" s="62">
        <v>1.0</v>
      </c>
      <c r="J129" s="68">
        <f t="shared" si="8"/>
        <v>62.032608</v>
      </c>
      <c r="K129" s="1"/>
      <c r="L129" s="69"/>
      <c r="M129" s="70"/>
      <c r="N129" s="70"/>
      <c r="O129" s="1"/>
      <c r="P129" s="1"/>
      <c r="Q129" s="4">
        <v>16.5</v>
      </c>
      <c r="R129" s="58">
        <f t="shared" si="9"/>
        <v>1.92</v>
      </c>
      <c r="S129" s="52">
        <f t="shared" si="10"/>
        <v>1</v>
      </c>
      <c r="T129" s="52">
        <f t="shared" si="11"/>
        <v>1.92</v>
      </c>
      <c r="U129" s="60">
        <f t="shared" si="12"/>
        <v>62.032608</v>
      </c>
      <c r="V129" s="58">
        <f t="shared" ref="V129:W129" si="125">C129/100</f>
        <v>1.07</v>
      </c>
      <c r="W129" s="58">
        <f t="shared" si="125"/>
        <v>1.83</v>
      </c>
      <c r="X129" s="58">
        <f t="shared" si="14"/>
        <v>1.92</v>
      </c>
      <c r="Y129" s="61">
        <f t="shared" si="15"/>
        <v>3.759552</v>
      </c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</row>
    <row r="130" ht="27.0" customHeight="1">
      <c r="A130" s="52">
        <v>110.0</v>
      </c>
      <c r="B130" s="62" t="s">
        <v>10</v>
      </c>
      <c r="C130" s="62">
        <v>112.0</v>
      </c>
      <c r="D130" s="62">
        <v>184.0</v>
      </c>
      <c r="E130" s="62">
        <v>142.0</v>
      </c>
      <c r="F130" s="62">
        <f t="shared" si="5"/>
        <v>0</v>
      </c>
      <c r="G130" s="63">
        <f t="shared" si="6"/>
        <v>48.284544</v>
      </c>
      <c r="H130" s="63">
        <f t="shared" si="7"/>
        <v>48.284544</v>
      </c>
      <c r="I130" s="62">
        <v>1.0</v>
      </c>
      <c r="J130" s="68">
        <f t="shared" si="8"/>
        <v>48.284544</v>
      </c>
      <c r="K130" s="1"/>
      <c r="L130" s="69"/>
      <c r="M130" s="70"/>
      <c r="N130" s="70"/>
      <c r="O130" s="1"/>
      <c r="P130" s="1"/>
      <c r="Q130" s="4">
        <v>16.5</v>
      </c>
      <c r="R130" s="58">
        <f t="shared" si="9"/>
        <v>1.42</v>
      </c>
      <c r="S130" s="52">
        <f t="shared" si="10"/>
        <v>1</v>
      </c>
      <c r="T130" s="52">
        <f t="shared" si="11"/>
        <v>1.42</v>
      </c>
      <c r="U130" s="60">
        <f t="shared" si="12"/>
        <v>48.284544</v>
      </c>
      <c r="V130" s="58">
        <f t="shared" ref="V130:W130" si="126">C130/100</f>
        <v>1.12</v>
      </c>
      <c r="W130" s="58">
        <f t="shared" si="126"/>
        <v>1.84</v>
      </c>
      <c r="X130" s="58">
        <f t="shared" si="14"/>
        <v>1.42</v>
      </c>
      <c r="Y130" s="61">
        <f t="shared" si="15"/>
        <v>2.926336</v>
      </c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</row>
    <row r="131" ht="27.0" customHeight="1">
      <c r="A131" s="52">
        <v>111.0</v>
      </c>
      <c r="B131" s="62" t="s">
        <v>10</v>
      </c>
      <c r="C131" s="62">
        <v>107.0</v>
      </c>
      <c r="D131" s="62">
        <v>204.0</v>
      </c>
      <c r="E131" s="62">
        <v>185.0</v>
      </c>
      <c r="F131" s="62">
        <f t="shared" si="5"/>
        <v>0</v>
      </c>
      <c r="G131" s="63">
        <f t="shared" si="6"/>
        <v>66.62997</v>
      </c>
      <c r="H131" s="63">
        <f t="shared" si="7"/>
        <v>66.62997</v>
      </c>
      <c r="I131" s="62">
        <v>1.0</v>
      </c>
      <c r="J131" s="68">
        <f t="shared" si="8"/>
        <v>66.62997</v>
      </c>
      <c r="K131" s="1"/>
      <c r="L131" s="69"/>
      <c r="M131" s="70"/>
      <c r="N131" s="70"/>
      <c r="O131" s="1"/>
      <c r="P131" s="1"/>
      <c r="Q131" s="4">
        <v>16.5</v>
      </c>
      <c r="R131" s="58">
        <f t="shared" si="9"/>
        <v>1.85</v>
      </c>
      <c r="S131" s="52">
        <f t="shared" si="10"/>
        <v>1</v>
      </c>
      <c r="T131" s="52">
        <f t="shared" si="11"/>
        <v>1.85</v>
      </c>
      <c r="U131" s="60">
        <f t="shared" si="12"/>
        <v>66.62997</v>
      </c>
      <c r="V131" s="58">
        <f t="shared" ref="V131:W131" si="127">C131/100</f>
        <v>1.07</v>
      </c>
      <c r="W131" s="58">
        <f t="shared" si="127"/>
        <v>2.04</v>
      </c>
      <c r="X131" s="58">
        <f t="shared" si="14"/>
        <v>1.85</v>
      </c>
      <c r="Y131" s="61">
        <f t="shared" si="15"/>
        <v>4.03818</v>
      </c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</row>
    <row r="132" ht="27.0" customHeight="1">
      <c r="A132" s="52">
        <v>112.0</v>
      </c>
      <c r="B132" s="62" t="s">
        <v>10</v>
      </c>
      <c r="C132" s="62">
        <v>117.0</v>
      </c>
      <c r="D132" s="62">
        <v>184.0</v>
      </c>
      <c r="E132" s="62">
        <v>184.0</v>
      </c>
      <c r="F132" s="62">
        <f t="shared" si="5"/>
        <v>0</v>
      </c>
      <c r="G132" s="63">
        <f t="shared" si="6"/>
        <v>65.359008</v>
      </c>
      <c r="H132" s="63">
        <f t="shared" si="7"/>
        <v>65.359008</v>
      </c>
      <c r="I132" s="62">
        <v>1.0</v>
      </c>
      <c r="J132" s="68">
        <f t="shared" si="8"/>
        <v>65.359008</v>
      </c>
      <c r="K132" s="1"/>
      <c r="L132" s="69"/>
      <c r="M132" s="70"/>
      <c r="N132" s="70"/>
      <c r="O132" s="1"/>
      <c r="P132" s="1"/>
      <c r="Q132" s="4">
        <v>16.5</v>
      </c>
      <c r="R132" s="58">
        <f t="shared" si="9"/>
        <v>1.84</v>
      </c>
      <c r="S132" s="52">
        <f t="shared" si="10"/>
        <v>1</v>
      </c>
      <c r="T132" s="52">
        <f t="shared" si="11"/>
        <v>1.84</v>
      </c>
      <c r="U132" s="60">
        <f t="shared" si="12"/>
        <v>65.359008</v>
      </c>
      <c r="V132" s="58">
        <f t="shared" ref="V132:W132" si="128">C132/100</f>
        <v>1.17</v>
      </c>
      <c r="W132" s="58">
        <f t="shared" si="128"/>
        <v>1.84</v>
      </c>
      <c r="X132" s="58">
        <f t="shared" si="14"/>
        <v>1.84</v>
      </c>
      <c r="Y132" s="61">
        <f t="shared" si="15"/>
        <v>3.961152</v>
      </c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</row>
    <row r="133" ht="27.0" customHeight="1">
      <c r="A133" s="52">
        <v>113.0</v>
      </c>
      <c r="B133" s="62" t="s">
        <v>10</v>
      </c>
      <c r="C133" s="62">
        <v>107.0</v>
      </c>
      <c r="D133" s="62">
        <v>202.0</v>
      </c>
      <c r="E133" s="62">
        <v>185.0</v>
      </c>
      <c r="F133" s="62">
        <f t="shared" si="5"/>
        <v>0</v>
      </c>
      <c r="G133" s="63">
        <f t="shared" si="6"/>
        <v>65.976735</v>
      </c>
      <c r="H133" s="63">
        <f t="shared" si="7"/>
        <v>65.976735</v>
      </c>
      <c r="I133" s="62">
        <v>1.0</v>
      </c>
      <c r="J133" s="68">
        <f t="shared" si="8"/>
        <v>65.976735</v>
      </c>
      <c r="K133" s="1"/>
      <c r="L133" s="69"/>
      <c r="M133" s="70"/>
      <c r="N133" s="70"/>
      <c r="O133" s="1"/>
      <c r="P133" s="1"/>
      <c r="Q133" s="4">
        <v>16.5</v>
      </c>
      <c r="R133" s="58">
        <f t="shared" si="9"/>
        <v>1.85</v>
      </c>
      <c r="S133" s="52">
        <f t="shared" si="10"/>
        <v>1</v>
      </c>
      <c r="T133" s="52">
        <f t="shared" si="11"/>
        <v>1.85</v>
      </c>
      <c r="U133" s="60">
        <f t="shared" si="12"/>
        <v>65.976735</v>
      </c>
      <c r="V133" s="58">
        <f t="shared" ref="V133:W133" si="129">C133/100</f>
        <v>1.07</v>
      </c>
      <c r="W133" s="58">
        <f t="shared" si="129"/>
        <v>2.02</v>
      </c>
      <c r="X133" s="58">
        <f t="shared" si="14"/>
        <v>1.85</v>
      </c>
      <c r="Y133" s="61">
        <f t="shared" si="15"/>
        <v>3.99859</v>
      </c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</row>
    <row r="134" ht="27.0" customHeight="1">
      <c r="A134" s="52">
        <v>114.0</v>
      </c>
      <c r="B134" s="62" t="s">
        <v>10</v>
      </c>
      <c r="C134" s="62">
        <v>107.0</v>
      </c>
      <c r="D134" s="62">
        <v>184.0</v>
      </c>
      <c r="E134" s="62">
        <v>197.0</v>
      </c>
      <c r="F134" s="62">
        <f t="shared" si="5"/>
        <v>0</v>
      </c>
      <c r="G134" s="63">
        <f t="shared" si="6"/>
        <v>63.995844</v>
      </c>
      <c r="H134" s="63">
        <f t="shared" si="7"/>
        <v>63.995844</v>
      </c>
      <c r="I134" s="62">
        <v>1.0</v>
      </c>
      <c r="J134" s="68">
        <f t="shared" si="8"/>
        <v>63.995844</v>
      </c>
      <c r="K134" s="1"/>
      <c r="L134" s="69"/>
      <c r="M134" s="70"/>
      <c r="N134" s="70"/>
      <c r="O134" s="1"/>
      <c r="P134" s="1"/>
      <c r="Q134" s="4">
        <v>16.5</v>
      </c>
      <c r="R134" s="58">
        <f t="shared" si="9"/>
        <v>1.97</v>
      </c>
      <c r="S134" s="52">
        <f t="shared" si="10"/>
        <v>1</v>
      </c>
      <c r="T134" s="52">
        <f t="shared" si="11"/>
        <v>1.97</v>
      </c>
      <c r="U134" s="60">
        <f t="shared" si="12"/>
        <v>63.995844</v>
      </c>
      <c r="V134" s="58">
        <f t="shared" ref="V134:W134" si="130">C134/100</f>
        <v>1.07</v>
      </c>
      <c r="W134" s="58">
        <f t="shared" si="130"/>
        <v>1.84</v>
      </c>
      <c r="X134" s="58">
        <f t="shared" si="14"/>
        <v>1.97</v>
      </c>
      <c r="Y134" s="61">
        <f t="shared" si="15"/>
        <v>3.878536</v>
      </c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</row>
    <row r="135" ht="27.0" customHeight="1">
      <c r="A135" s="52">
        <v>115.0</v>
      </c>
      <c r="B135" s="62" t="s">
        <v>10</v>
      </c>
      <c r="C135" s="62">
        <v>107.0</v>
      </c>
      <c r="D135" s="62">
        <v>184.0</v>
      </c>
      <c r="E135" s="62">
        <v>198.0</v>
      </c>
      <c r="F135" s="62">
        <f t="shared" si="5"/>
        <v>0</v>
      </c>
      <c r="G135" s="63">
        <f t="shared" si="6"/>
        <v>64.320696</v>
      </c>
      <c r="H135" s="63">
        <f t="shared" si="7"/>
        <v>64.320696</v>
      </c>
      <c r="I135" s="62">
        <v>1.0</v>
      </c>
      <c r="J135" s="68">
        <f t="shared" si="8"/>
        <v>64.320696</v>
      </c>
      <c r="K135" s="1"/>
      <c r="L135" s="69"/>
      <c r="M135" s="70"/>
      <c r="N135" s="70"/>
      <c r="O135" s="1"/>
      <c r="P135" s="1"/>
      <c r="Q135" s="4">
        <v>16.5</v>
      </c>
      <c r="R135" s="58">
        <f t="shared" si="9"/>
        <v>1.98</v>
      </c>
      <c r="S135" s="52">
        <f t="shared" si="10"/>
        <v>1</v>
      </c>
      <c r="T135" s="52">
        <f t="shared" si="11"/>
        <v>1.98</v>
      </c>
      <c r="U135" s="60">
        <f t="shared" si="12"/>
        <v>64.320696</v>
      </c>
      <c r="V135" s="58">
        <f t="shared" ref="V135:W135" si="131">C135/100</f>
        <v>1.07</v>
      </c>
      <c r="W135" s="58">
        <f t="shared" si="131"/>
        <v>1.84</v>
      </c>
      <c r="X135" s="58">
        <f t="shared" si="14"/>
        <v>1.98</v>
      </c>
      <c r="Y135" s="61">
        <f t="shared" si="15"/>
        <v>3.898224</v>
      </c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</row>
    <row r="136" ht="27.0" customHeight="1">
      <c r="A136" s="26"/>
      <c r="B136" s="44"/>
      <c r="C136" s="44"/>
      <c r="D136" s="44"/>
      <c r="E136" s="44"/>
      <c r="F136" s="44"/>
      <c r="G136" s="29"/>
      <c r="H136" s="50"/>
      <c r="I136" s="26"/>
      <c r="J136" s="72">
        <f>+Q170</f>
        <v>168.4</v>
      </c>
      <c r="K136" s="1"/>
      <c r="L136" s="1"/>
      <c r="M136" s="1"/>
      <c r="N136" s="1"/>
      <c r="O136" s="1"/>
      <c r="P136" s="1"/>
      <c r="Q136" s="73"/>
      <c r="R136" s="58">
        <f t="shared" si="9"/>
        <v>0</v>
      </c>
      <c r="S136" s="52" t="str">
        <f t="shared" si="10"/>
        <v/>
      </c>
      <c r="T136" s="52">
        <f t="shared" si="11"/>
        <v>0</v>
      </c>
      <c r="U136" s="57"/>
      <c r="V136" s="58">
        <f t="shared" ref="V136:W136" si="132">C136/100</f>
        <v>0</v>
      </c>
      <c r="W136" s="58">
        <f t="shared" si="132"/>
        <v>0</v>
      </c>
      <c r="X136" s="58">
        <f t="shared" si="14"/>
        <v>0</v>
      </c>
      <c r="Y136" s="61">
        <f t="shared" si="15"/>
        <v>0</v>
      </c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</row>
    <row r="137" ht="27.0" customHeight="1">
      <c r="A137" s="26"/>
      <c r="B137" s="74"/>
      <c r="C137" s="74"/>
      <c r="D137" s="74"/>
      <c r="E137" s="74"/>
      <c r="F137" s="74"/>
      <c r="G137" s="75"/>
      <c r="H137" s="76"/>
      <c r="I137" s="77">
        <f>SUM(I21:I135)</f>
        <v>262</v>
      </c>
      <c r="J137" s="78">
        <f>SUM(J21:J136)</f>
        <v>31569.05658</v>
      </c>
      <c r="K137" s="79"/>
      <c r="L137" s="79"/>
      <c r="M137" s="79"/>
      <c r="N137" s="79"/>
      <c r="O137" s="79"/>
      <c r="P137" s="79"/>
      <c r="Q137" s="4"/>
      <c r="R137" s="79">
        <f>SUMIFS($S$18:$S$135,$R$18:$R$135,"&gt;=3")</f>
        <v>1</v>
      </c>
      <c r="S137" s="79">
        <f t="shared" ref="S137:T137" si="133">SUM(S71:S135)</f>
        <v>107</v>
      </c>
      <c r="T137" s="79">
        <f t="shared" si="133"/>
        <v>257.99</v>
      </c>
      <c r="U137" s="79"/>
      <c r="V137" s="79"/>
      <c r="W137" s="79"/>
      <c r="X137" s="79"/>
      <c r="Y137" s="81">
        <f>SUM(Y21:Y136)</f>
        <v>1343.39622</v>
      </c>
      <c r="Z137" s="79"/>
      <c r="AA137" s="79"/>
      <c r="AB137" s="79"/>
      <c r="AC137" s="79"/>
      <c r="AD137" s="79"/>
      <c r="AE137" s="79"/>
      <c r="AF137" s="79"/>
      <c r="AG137" s="79"/>
      <c r="AH137" s="79"/>
      <c r="AI137" s="79"/>
      <c r="AJ137" s="79"/>
      <c r="AK137" s="79"/>
      <c r="AL137" s="79"/>
      <c r="AM137" s="79"/>
      <c r="AN137" s="79"/>
      <c r="AO137" s="79"/>
      <c r="AP137" s="79"/>
      <c r="AQ137" s="79"/>
      <c r="AR137" s="79"/>
      <c r="AS137" s="79"/>
    </row>
    <row r="138" ht="29.25" customHeight="1">
      <c r="A138" s="1"/>
      <c r="B138" s="1"/>
      <c r="C138" s="1"/>
      <c r="D138" s="1"/>
      <c r="E138" s="1"/>
      <c r="F138" s="1"/>
      <c r="G138" s="2"/>
      <c r="H138" s="3"/>
      <c r="I138" s="1"/>
      <c r="J138" s="1"/>
      <c r="K138" s="1"/>
      <c r="L138" s="1"/>
      <c r="M138" s="1"/>
      <c r="N138" s="1"/>
      <c r="O138" s="1"/>
      <c r="P138" s="1"/>
      <c r="Q138" s="4"/>
      <c r="R138" s="57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</row>
    <row r="139" ht="29.25" customHeight="1">
      <c r="A139" s="1"/>
      <c r="B139" s="1"/>
      <c r="C139" s="1"/>
      <c r="D139" s="1"/>
      <c r="E139" s="1"/>
      <c r="F139" s="1"/>
      <c r="G139" s="2"/>
      <c r="H139" s="3"/>
      <c r="I139" s="1"/>
      <c r="J139" s="1"/>
      <c r="K139" s="1"/>
      <c r="L139" s="1"/>
      <c r="M139" s="1"/>
      <c r="N139" s="1"/>
      <c r="O139" s="1"/>
      <c r="P139" s="1"/>
      <c r="Q139" s="73"/>
      <c r="R139" s="1"/>
      <c r="S139" s="1" t="s">
        <v>30</v>
      </c>
      <c r="T139" s="1" t="s">
        <v>31</v>
      </c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</row>
    <row r="140" ht="29.25" customHeight="1">
      <c r="A140" s="1"/>
      <c r="B140" s="1"/>
      <c r="C140" s="1"/>
      <c r="D140" s="1"/>
      <c r="E140" s="1"/>
      <c r="F140" s="1"/>
      <c r="G140" s="2"/>
      <c r="H140" s="3"/>
      <c r="I140" s="1"/>
      <c r="J140" s="1"/>
      <c r="K140" s="1"/>
      <c r="L140" s="1"/>
      <c r="M140" s="1"/>
      <c r="N140" s="1"/>
      <c r="O140" s="1"/>
      <c r="P140" s="1"/>
      <c r="Q140" s="4"/>
      <c r="R140" s="1" t="s">
        <v>32</v>
      </c>
      <c r="S140" s="146">
        <f>SUMIFS($J$18:$J$135,$R$18:$R$135,"&gt;=3")</f>
        <v>103.369728</v>
      </c>
      <c r="T140" s="147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</row>
    <row r="141" ht="29.25" customHeight="1">
      <c r="A141" s="1" t="s">
        <v>33</v>
      </c>
      <c r="B141" s="1"/>
      <c r="C141" s="1"/>
      <c r="D141" s="1" t="s">
        <v>34</v>
      </c>
      <c r="E141" s="1"/>
      <c r="F141" s="1"/>
      <c r="G141" s="2"/>
      <c r="H141" s="3"/>
      <c r="I141" s="1"/>
      <c r="J141" s="1"/>
      <c r="K141" s="1"/>
      <c r="L141" s="1"/>
      <c r="M141" s="1"/>
      <c r="N141" s="1"/>
      <c r="O141" s="1"/>
      <c r="P141" s="1"/>
      <c r="Q141" s="4"/>
      <c r="R141" s="1" t="s">
        <v>35</v>
      </c>
      <c r="S141" s="84">
        <f>+J137-S140</f>
        <v>31465.68685</v>
      </c>
      <c r="T141" s="147">
        <f>+SUMIFS($T$18:$T$135,$R$18:$R$135,"&gt;=3")</f>
        <v>3.04</v>
      </c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</row>
    <row r="142" ht="29.25" customHeight="1">
      <c r="A142" s="1"/>
      <c r="B142" s="1"/>
      <c r="C142" s="1"/>
      <c r="D142" s="1"/>
      <c r="E142" s="1"/>
      <c r="F142" s="1"/>
      <c r="G142" s="2"/>
      <c r="H142" s="3"/>
      <c r="I142" s="1"/>
      <c r="J142" s="1"/>
      <c r="K142" s="1"/>
      <c r="L142" s="1"/>
      <c r="M142" s="1"/>
      <c r="N142" s="1"/>
      <c r="O142" s="1"/>
      <c r="P142" s="1"/>
      <c r="Q142" s="73"/>
      <c r="R142" s="1"/>
      <c r="S142" s="85">
        <f>+I137</f>
        <v>262</v>
      </c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</row>
    <row r="143" ht="39.0" customHeight="1">
      <c r="A143" s="44"/>
      <c r="B143" s="26" t="s">
        <v>14</v>
      </c>
      <c r="C143" s="45" t="s">
        <v>36</v>
      </c>
      <c r="D143" s="46"/>
      <c r="E143" s="47"/>
      <c r="F143" s="48"/>
      <c r="G143" s="49"/>
      <c r="H143" s="50" t="s">
        <v>16</v>
      </c>
      <c r="I143" s="26" t="s">
        <v>17</v>
      </c>
      <c r="J143" s="26" t="s">
        <v>18</v>
      </c>
      <c r="K143" s="1"/>
      <c r="L143" s="1"/>
      <c r="M143" s="1"/>
      <c r="N143" s="1"/>
      <c r="O143" s="1"/>
      <c r="P143" s="1"/>
      <c r="Q143" s="4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</row>
    <row r="144" ht="27.0" customHeight="1">
      <c r="A144" s="18">
        <v>1.0</v>
      </c>
      <c r="B144" s="142" t="s">
        <v>64</v>
      </c>
      <c r="C144" s="142">
        <v>65.0</v>
      </c>
      <c r="D144" s="142">
        <v>201.0</v>
      </c>
      <c r="E144" s="142">
        <v>272.0</v>
      </c>
      <c r="F144" s="142">
        <f t="shared" ref="F144:F149" si="134">1-VALUE(IF(RIGHT(B144,1)="%",RIGHT(B144,3),0))</f>
        <v>0.2</v>
      </c>
      <c r="G144" s="143">
        <f t="shared" ref="G144:G149" si="135">+Q144*C144/100*D144/100*E144/100</f>
        <v>65.74308</v>
      </c>
      <c r="H144" s="143">
        <f t="shared" ref="H144:H149" si="136">IF(F144=0,G144,F144*G144)</f>
        <v>13.148616</v>
      </c>
      <c r="I144" s="142">
        <v>1.0</v>
      </c>
      <c r="J144" s="86">
        <f t="shared" ref="J144:J149" si="137">+H144*I144</f>
        <v>13.148616</v>
      </c>
      <c r="K144" s="1"/>
      <c r="L144" s="44">
        <f t="shared" ref="L144:L149" si="138">D144*25.4/1000</f>
        <v>5.1054</v>
      </c>
      <c r="M144" s="26">
        <f t="shared" ref="M144:M147" si="139">+I144</f>
        <v>1</v>
      </c>
      <c r="N144" s="26">
        <f t="shared" ref="N144:N147" si="140">M144*L144</f>
        <v>5.1054</v>
      </c>
      <c r="O144" s="1"/>
      <c r="P144" s="1"/>
      <c r="Q144" s="4">
        <v>18.5</v>
      </c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</row>
    <row r="145" ht="27.0" customHeight="1">
      <c r="A145" s="26">
        <v>2.0</v>
      </c>
      <c r="B145" s="65" t="s">
        <v>82</v>
      </c>
      <c r="C145" s="65">
        <v>98.0</v>
      </c>
      <c r="D145" s="65">
        <v>185.0</v>
      </c>
      <c r="E145" s="65">
        <v>247.0</v>
      </c>
      <c r="F145" s="65">
        <f t="shared" si="134"/>
        <v>0.2</v>
      </c>
      <c r="G145" s="64">
        <f t="shared" si="135"/>
        <v>132.104245</v>
      </c>
      <c r="H145" s="64">
        <f t="shared" si="136"/>
        <v>26.420849</v>
      </c>
      <c r="I145" s="65">
        <v>1.0</v>
      </c>
      <c r="J145" s="68">
        <f t="shared" si="137"/>
        <v>26.420849</v>
      </c>
      <c r="K145" s="1"/>
      <c r="L145" s="44">
        <f t="shared" si="138"/>
        <v>4.699</v>
      </c>
      <c r="M145" s="26">
        <f t="shared" si="139"/>
        <v>1</v>
      </c>
      <c r="N145" s="26">
        <f t="shared" si="140"/>
        <v>4.699</v>
      </c>
      <c r="O145" s="1"/>
      <c r="P145" s="1"/>
      <c r="Q145" s="4">
        <v>29.5</v>
      </c>
      <c r="R145" s="1"/>
      <c r="S145" s="87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</row>
    <row r="146" ht="27.0" customHeight="1">
      <c r="A146" s="26">
        <v>3.0</v>
      </c>
      <c r="B146" s="65" t="s">
        <v>77</v>
      </c>
      <c r="C146" s="65">
        <v>94.0</v>
      </c>
      <c r="D146" s="65">
        <v>183.0</v>
      </c>
      <c r="E146" s="65">
        <v>267.0</v>
      </c>
      <c r="F146" s="65">
        <f t="shared" si="134"/>
        <v>0.2</v>
      </c>
      <c r="G146" s="64">
        <f t="shared" si="135"/>
        <v>135.491553</v>
      </c>
      <c r="H146" s="64">
        <f t="shared" si="136"/>
        <v>27.0983106</v>
      </c>
      <c r="I146" s="65">
        <v>1.0</v>
      </c>
      <c r="J146" s="68">
        <f t="shared" si="137"/>
        <v>27.0983106</v>
      </c>
      <c r="K146" s="1"/>
      <c r="L146" s="44">
        <f t="shared" si="138"/>
        <v>4.6482</v>
      </c>
      <c r="M146" s="26">
        <f t="shared" si="139"/>
        <v>1</v>
      </c>
      <c r="N146" s="26">
        <f t="shared" si="140"/>
        <v>4.6482</v>
      </c>
      <c r="O146" s="1"/>
      <c r="P146" s="1"/>
      <c r="Q146" s="4">
        <v>29.5</v>
      </c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</row>
    <row r="147" ht="27.0" customHeight="1">
      <c r="A147" s="26">
        <v>4.0</v>
      </c>
      <c r="B147" s="65" t="s">
        <v>77</v>
      </c>
      <c r="C147" s="65">
        <v>97.0</v>
      </c>
      <c r="D147" s="65">
        <v>183.0</v>
      </c>
      <c r="E147" s="65">
        <v>274.0</v>
      </c>
      <c r="F147" s="65">
        <f t="shared" si="134"/>
        <v>0.2</v>
      </c>
      <c r="G147" s="64">
        <f t="shared" si="135"/>
        <v>143.481333</v>
      </c>
      <c r="H147" s="64">
        <f t="shared" si="136"/>
        <v>28.6962666</v>
      </c>
      <c r="I147" s="65">
        <v>1.0</v>
      </c>
      <c r="J147" s="68">
        <f t="shared" si="137"/>
        <v>28.6962666</v>
      </c>
      <c r="K147" s="1"/>
      <c r="L147" s="44">
        <f t="shared" si="138"/>
        <v>4.6482</v>
      </c>
      <c r="M147" s="26">
        <f t="shared" si="139"/>
        <v>1</v>
      </c>
      <c r="N147" s="26">
        <f t="shared" si="140"/>
        <v>4.6482</v>
      </c>
      <c r="O147" s="1"/>
      <c r="P147" s="1"/>
      <c r="Q147" s="4">
        <v>29.5</v>
      </c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</row>
    <row r="148" ht="27.0" customHeight="1">
      <c r="A148" s="26">
        <v>5.0</v>
      </c>
      <c r="B148" s="65" t="s">
        <v>77</v>
      </c>
      <c r="C148" s="65">
        <v>83.0</v>
      </c>
      <c r="D148" s="65">
        <v>203.0</v>
      </c>
      <c r="E148" s="65">
        <v>250.0</v>
      </c>
      <c r="F148" s="65">
        <f t="shared" si="134"/>
        <v>0.2</v>
      </c>
      <c r="G148" s="64">
        <f t="shared" si="135"/>
        <v>124.261375</v>
      </c>
      <c r="H148" s="64">
        <f t="shared" si="136"/>
        <v>24.852275</v>
      </c>
      <c r="I148" s="65">
        <v>1.0</v>
      </c>
      <c r="J148" s="68">
        <f t="shared" si="137"/>
        <v>24.852275</v>
      </c>
      <c r="K148" s="1"/>
      <c r="L148" s="1">
        <f t="shared" si="138"/>
        <v>5.1562</v>
      </c>
      <c r="M148" s="120"/>
      <c r="N148" s="120"/>
      <c r="O148" s="1"/>
      <c r="P148" s="1"/>
      <c r="Q148" s="4">
        <v>29.5</v>
      </c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</row>
    <row r="149" ht="27.0" customHeight="1">
      <c r="A149" s="26">
        <v>6.0</v>
      </c>
      <c r="B149" s="65" t="s">
        <v>26</v>
      </c>
      <c r="C149" s="65">
        <v>99.0</v>
      </c>
      <c r="D149" s="65">
        <v>184.0</v>
      </c>
      <c r="E149" s="65">
        <v>196.0</v>
      </c>
      <c r="F149" s="65">
        <f t="shared" si="134"/>
        <v>0.2</v>
      </c>
      <c r="G149" s="64">
        <f t="shared" si="135"/>
        <v>58.910544</v>
      </c>
      <c r="H149" s="64">
        <f t="shared" si="136"/>
        <v>11.7821088</v>
      </c>
      <c r="I149" s="65">
        <v>1.0</v>
      </c>
      <c r="J149" s="68">
        <f t="shared" si="137"/>
        <v>11.7821088</v>
      </c>
      <c r="K149" s="1"/>
      <c r="L149" s="1">
        <f t="shared" si="138"/>
        <v>4.6736</v>
      </c>
      <c r="M149" s="120"/>
      <c r="N149" s="120"/>
      <c r="O149" s="1"/>
      <c r="P149" s="1"/>
      <c r="Q149" s="4">
        <v>16.5</v>
      </c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</row>
    <row r="150" ht="24.75" customHeight="1">
      <c r="A150" s="26"/>
      <c r="B150" s="69"/>
      <c r="C150" s="69"/>
      <c r="D150" s="69"/>
      <c r="E150" s="69"/>
      <c r="F150" s="69"/>
      <c r="G150" s="88"/>
      <c r="H150" s="89" t="s">
        <v>37</v>
      </c>
      <c r="I150" s="69"/>
      <c r="J150" s="90">
        <f>SUM(J144:J149)</f>
        <v>131.998426</v>
      </c>
      <c r="K150" s="1"/>
      <c r="L150" s="1"/>
      <c r="M150" s="1"/>
      <c r="N150" s="1"/>
      <c r="O150" s="1"/>
      <c r="P150" s="1"/>
      <c r="Q150" s="4"/>
      <c r="R150" s="9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</row>
    <row r="151" ht="18.75" customHeight="1">
      <c r="A151" s="42"/>
      <c r="B151" s="7"/>
      <c r="C151" s="7"/>
      <c r="D151" s="7"/>
      <c r="E151" s="7"/>
      <c r="F151" s="7"/>
      <c r="G151" s="8"/>
      <c r="H151" s="9"/>
      <c r="I151" s="7"/>
      <c r="J151" s="43"/>
      <c r="K151" s="1"/>
      <c r="L151" s="1"/>
      <c r="M151" s="1"/>
      <c r="N151" s="1"/>
      <c r="O151" s="1"/>
      <c r="P151" s="1"/>
      <c r="Q151" s="4"/>
      <c r="R151" s="9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</row>
    <row r="152" ht="18.75" customHeight="1">
      <c r="A152" s="1"/>
      <c r="B152" s="1"/>
      <c r="C152" s="1"/>
      <c r="D152" s="1"/>
      <c r="E152" s="1"/>
      <c r="F152" s="1"/>
      <c r="G152" s="2"/>
      <c r="H152" s="3"/>
      <c r="I152" s="1"/>
      <c r="J152" s="1"/>
      <c r="K152" s="1"/>
      <c r="L152" s="1"/>
      <c r="M152" s="1"/>
      <c r="N152" s="1"/>
      <c r="O152" s="1"/>
      <c r="P152" s="1"/>
      <c r="Q152" s="4"/>
      <c r="R152" s="9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</row>
    <row r="153" ht="18.75" customHeight="1">
      <c r="A153" s="1"/>
      <c r="B153" s="1"/>
      <c r="C153" s="1"/>
      <c r="D153" s="1"/>
      <c r="E153" s="1"/>
      <c r="F153" s="1"/>
      <c r="G153" s="2"/>
      <c r="H153" s="3"/>
      <c r="I153" s="1"/>
      <c r="J153" s="1"/>
      <c r="K153" s="1"/>
      <c r="L153" s="1"/>
      <c r="M153" s="1"/>
      <c r="N153" s="1"/>
      <c r="O153" s="1"/>
      <c r="P153" s="1"/>
      <c r="Q153" s="4"/>
      <c r="R153" s="9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</row>
    <row r="154" ht="18.75" customHeight="1">
      <c r="A154" s="1" t="s">
        <v>38</v>
      </c>
      <c r="B154" s="1"/>
      <c r="C154" s="1"/>
      <c r="D154" s="1"/>
      <c r="E154" s="1"/>
      <c r="F154" s="1"/>
      <c r="G154" s="2"/>
      <c r="H154" s="3"/>
      <c r="I154" s="1"/>
      <c r="J154" s="1"/>
      <c r="K154" s="1"/>
      <c r="L154" s="1"/>
      <c r="M154" s="1"/>
      <c r="N154" s="1"/>
      <c r="O154" s="1"/>
      <c r="P154" s="1"/>
      <c r="Q154" s="4"/>
      <c r="R154" s="9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</row>
    <row r="155" ht="18.75" customHeight="1">
      <c r="A155" s="1"/>
      <c r="B155" s="1"/>
      <c r="C155" s="1"/>
      <c r="D155" s="1"/>
      <c r="E155" s="1"/>
      <c r="F155" s="1"/>
      <c r="G155" s="2"/>
      <c r="H155" s="3"/>
      <c r="I155" s="1"/>
      <c r="J155" s="1"/>
      <c r="K155" s="1"/>
      <c r="L155" s="1"/>
      <c r="M155" s="1"/>
      <c r="N155" s="1"/>
      <c r="O155" s="1"/>
      <c r="P155" s="1"/>
      <c r="Q155" s="4"/>
      <c r="R155" s="9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</row>
    <row r="156" ht="42.0" customHeight="1">
      <c r="A156" s="44"/>
      <c r="B156" s="26" t="s">
        <v>14</v>
      </c>
      <c r="C156" s="45" t="s">
        <v>39</v>
      </c>
      <c r="D156" s="46"/>
      <c r="E156" s="47"/>
      <c r="F156" s="92"/>
      <c r="G156" s="93"/>
      <c r="H156" s="50" t="s">
        <v>16</v>
      </c>
      <c r="I156" s="94" t="s">
        <v>17</v>
      </c>
      <c r="J156" s="26" t="s">
        <v>18</v>
      </c>
      <c r="K156" s="1"/>
      <c r="L156" s="1"/>
      <c r="M156" s="1"/>
      <c r="N156" s="1"/>
      <c r="O156" s="1"/>
      <c r="P156" s="1"/>
      <c r="Q156" s="4"/>
      <c r="R156" s="9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</row>
    <row r="157" ht="24.75" customHeight="1">
      <c r="A157" s="26">
        <v>1.0</v>
      </c>
      <c r="B157" s="53" t="s">
        <v>61</v>
      </c>
      <c r="C157" s="52"/>
      <c r="D157" s="52"/>
      <c r="E157" s="52"/>
      <c r="F157" s="52"/>
      <c r="G157" s="151"/>
      <c r="H157" s="145">
        <v>17.0</v>
      </c>
      <c r="I157" s="52">
        <v>1.0</v>
      </c>
      <c r="J157" s="68">
        <f t="shared" ref="J157:J168" si="141">+I157*H157</f>
        <v>17</v>
      </c>
      <c r="K157" s="44"/>
      <c r="L157" s="44"/>
      <c r="M157" s="44"/>
      <c r="N157" s="44"/>
      <c r="O157" s="44"/>
      <c r="P157" s="44"/>
      <c r="Q157" s="97"/>
      <c r="R157" s="9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</row>
    <row r="158" ht="24.75" customHeight="1">
      <c r="A158" s="26">
        <v>2.0</v>
      </c>
      <c r="B158" s="62" t="s">
        <v>61</v>
      </c>
      <c r="C158" s="52"/>
      <c r="D158" s="52"/>
      <c r="E158" s="52"/>
      <c r="F158" s="52"/>
      <c r="G158" s="151"/>
      <c r="H158" s="145">
        <v>22.0</v>
      </c>
      <c r="I158" s="52">
        <v>1.0</v>
      </c>
      <c r="J158" s="68">
        <f t="shared" si="141"/>
        <v>22</v>
      </c>
      <c r="K158" s="44"/>
      <c r="L158" s="44"/>
      <c r="M158" s="44"/>
      <c r="N158" s="44"/>
      <c r="O158" s="44"/>
      <c r="P158" s="44"/>
      <c r="Q158" s="97"/>
      <c r="R158" s="9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</row>
    <row r="159" ht="24.75" customHeight="1">
      <c r="A159" s="26">
        <v>3.0</v>
      </c>
      <c r="B159" s="53" t="s">
        <v>80</v>
      </c>
      <c r="C159" s="52"/>
      <c r="D159" s="52"/>
      <c r="E159" s="52"/>
      <c r="F159" s="52"/>
      <c r="G159" s="151"/>
      <c r="H159" s="145">
        <v>41.0</v>
      </c>
      <c r="I159" s="52">
        <v>1.0</v>
      </c>
      <c r="J159" s="68">
        <f t="shared" si="141"/>
        <v>41</v>
      </c>
      <c r="K159" s="44"/>
      <c r="L159" s="44"/>
      <c r="M159" s="44"/>
      <c r="N159" s="44"/>
      <c r="O159" s="44"/>
      <c r="P159" s="44"/>
      <c r="Q159" s="97"/>
      <c r="R159" s="9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</row>
    <row r="160" ht="24.75" customHeight="1">
      <c r="A160" s="26">
        <v>4.0</v>
      </c>
      <c r="B160" s="62" t="s">
        <v>80</v>
      </c>
      <c r="C160" s="52"/>
      <c r="D160" s="52"/>
      <c r="E160" s="52"/>
      <c r="F160" s="52"/>
      <c r="G160" s="151"/>
      <c r="H160" s="145">
        <v>37.0</v>
      </c>
      <c r="I160" s="52">
        <v>1.0</v>
      </c>
      <c r="J160" s="68">
        <f t="shared" si="141"/>
        <v>37</v>
      </c>
      <c r="K160" s="44"/>
      <c r="L160" s="44"/>
      <c r="M160" s="44"/>
      <c r="N160" s="44"/>
      <c r="O160" s="44"/>
      <c r="P160" s="44"/>
      <c r="Q160" s="97"/>
      <c r="R160" s="9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</row>
    <row r="161" ht="24.75" customHeight="1">
      <c r="A161" s="26">
        <v>5.0</v>
      </c>
      <c r="B161" s="53" t="s">
        <v>73</v>
      </c>
      <c r="C161" s="52"/>
      <c r="D161" s="52"/>
      <c r="E161" s="52"/>
      <c r="F161" s="52"/>
      <c r="G161" s="151"/>
      <c r="H161" s="145">
        <v>105.0</v>
      </c>
      <c r="I161" s="52">
        <v>1.0</v>
      </c>
      <c r="J161" s="68">
        <f t="shared" si="141"/>
        <v>105</v>
      </c>
      <c r="K161" s="44"/>
      <c r="L161" s="44"/>
      <c r="M161" s="44"/>
      <c r="N161" s="44"/>
      <c r="O161" s="44"/>
      <c r="P161" s="44"/>
      <c r="Q161" s="97"/>
      <c r="R161" s="9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</row>
    <row r="162" ht="24.75" customHeight="1">
      <c r="A162" s="26">
        <v>6.0</v>
      </c>
      <c r="B162" s="62" t="s">
        <v>73</v>
      </c>
      <c r="C162" s="52"/>
      <c r="D162" s="52"/>
      <c r="E162" s="52"/>
      <c r="F162" s="52"/>
      <c r="G162" s="151"/>
      <c r="H162" s="145">
        <v>27.0</v>
      </c>
      <c r="I162" s="52">
        <v>1.0</v>
      </c>
      <c r="J162" s="68">
        <f t="shared" si="141"/>
        <v>27</v>
      </c>
      <c r="K162" s="44"/>
      <c r="L162" s="44"/>
      <c r="M162" s="44"/>
      <c r="N162" s="44"/>
      <c r="O162" s="44"/>
      <c r="P162" s="44"/>
      <c r="Q162" s="97"/>
      <c r="R162" s="9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</row>
    <row r="163" ht="24.75" customHeight="1">
      <c r="A163" s="26">
        <v>7.0</v>
      </c>
      <c r="B163" s="53" t="s">
        <v>73</v>
      </c>
      <c r="C163" s="52"/>
      <c r="D163" s="52"/>
      <c r="E163" s="52"/>
      <c r="F163" s="52"/>
      <c r="G163" s="151"/>
      <c r="H163" s="145">
        <v>29.0</v>
      </c>
      <c r="I163" s="52">
        <v>1.0</v>
      </c>
      <c r="J163" s="68">
        <f t="shared" si="141"/>
        <v>29</v>
      </c>
      <c r="K163" s="44"/>
      <c r="L163" s="44"/>
      <c r="M163" s="44"/>
      <c r="N163" s="44"/>
      <c r="O163" s="44"/>
      <c r="P163" s="44"/>
      <c r="Q163" s="97"/>
      <c r="R163" s="9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</row>
    <row r="164" ht="24.75" customHeight="1">
      <c r="A164" s="26">
        <v>8.0</v>
      </c>
      <c r="B164" s="62" t="s">
        <v>73</v>
      </c>
      <c r="C164" s="52"/>
      <c r="D164" s="52"/>
      <c r="E164" s="52"/>
      <c r="F164" s="52"/>
      <c r="G164" s="151"/>
      <c r="H164" s="145">
        <v>37.0</v>
      </c>
      <c r="I164" s="52">
        <v>1.0</v>
      </c>
      <c r="J164" s="68">
        <f t="shared" si="141"/>
        <v>37</v>
      </c>
      <c r="K164" s="44"/>
      <c r="L164" s="44"/>
      <c r="M164" s="44"/>
      <c r="N164" s="44"/>
      <c r="O164" s="44"/>
      <c r="P164" s="44"/>
      <c r="Q164" s="97"/>
      <c r="R164" s="9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</row>
    <row r="165" ht="24.75" customHeight="1">
      <c r="A165" s="26">
        <v>9.0</v>
      </c>
      <c r="B165" s="53" t="s">
        <v>73</v>
      </c>
      <c r="C165" s="52"/>
      <c r="D165" s="52"/>
      <c r="E165" s="52"/>
      <c r="F165" s="52"/>
      <c r="G165" s="151"/>
      <c r="H165" s="145">
        <v>36.0</v>
      </c>
      <c r="I165" s="52">
        <v>1.0</v>
      </c>
      <c r="J165" s="68">
        <f t="shared" si="141"/>
        <v>36</v>
      </c>
      <c r="K165" s="44"/>
      <c r="L165" s="44"/>
      <c r="M165" s="44"/>
      <c r="N165" s="44"/>
      <c r="O165" s="44"/>
      <c r="P165" s="44"/>
      <c r="Q165" s="97"/>
      <c r="R165" s="9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</row>
    <row r="166" ht="24.75" customHeight="1">
      <c r="A166" s="26">
        <v>10.0</v>
      </c>
      <c r="B166" s="62" t="s">
        <v>73</v>
      </c>
      <c r="C166" s="52"/>
      <c r="D166" s="52"/>
      <c r="E166" s="52"/>
      <c r="F166" s="52"/>
      <c r="G166" s="151"/>
      <c r="H166" s="145">
        <v>36.0</v>
      </c>
      <c r="I166" s="52">
        <v>1.0</v>
      </c>
      <c r="J166" s="68">
        <f t="shared" si="141"/>
        <v>36</v>
      </c>
      <c r="K166" s="44"/>
      <c r="L166" s="44"/>
      <c r="M166" s="44"/>
      <c r="N166" s="44"/>
      <c r="O166" s="44"/>
      <c r="P166" s="44"/>
      <c r="Q166" s="97"/>
      <c r="R166" s="9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</row>
    <row r="167" ht="24.75" customHeight="1">
      <c r="A167" s="26">
        <v>11.0</v>
      </c>
      <c r="B167" s="53" t="s">
        <v>10</v>
      </c>
      <c r="C167" s="52"/>
      <c r="D167" s="52"/>
      <c r="E167" s="52"/>
      <c r="F167" s="52"/>
      <c r="G167" s="151"/>
      <c r="H167" s="145">
        <v>14.0</v>
      </c>
      <c r="I167" s="52">
        <v>1.0</v>
      </c>
      <c r="J167" s="68">
        <f t="shared" si="141"/>
        <v>14</v>
      </c>
      <c r="K167" s="44"/>
      <c r="L167" s="44"/>
      <c r="M167" s="44"/>
      <c r="N167" s="44"/>
      <c r="O167" s="44"/>
      <c r="P167" s="44"/>
      <c r="Q167" s="97"/>
      <c r="R167" s="9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</row>
    <row r="168" ht="24.75" customHeight="1">
      <c r="A168" s="26">
        <v>12.0</v>
      </c>
      <c r="B168" s="62" t="s">
        <v>10</v>
      </c>
      <c r="C168" s="52"/>
      <c r="D168" s="52"/>
      <c r="E168" s="52"/>
      <c r="F168" s="52"/>
      <c r="G168" s="151"/>
      <c r="H168" s="145">
        <v>20.0</v>
      </c>
      <c r="I168" s="52">
        <v>1.0</v>
      </c>
      <c r="J168" s="68">
        <f t="shared" si="141"/>
        <v>20</v>
      </c>
      <c r="K168" s="44"/>
      <c r="L168" s="44"/>
      <c r="M168" s="44"/>
      <c r="N168" s="44"/>
      <c r="O168" s="44"/>
      <c r="P168" s="44"/>
      <c r="Q168" s="97"/>
      <c r="R168" s="9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</row>
    <row r="169" ht="18.75" customHeight="1">
      <c r="A169" s="1"/>
      <c r="B169" s="1"/>
      <c r="C169" s="1"/>
      <c r="D169" s="1"/>
      <c r="E169" s="1"/>
      <c r="F169" s="1"/>
      <c r="G169" s="2"/>
      <c r="H169" s="3" t="s">
        <v>37</v>
      </c>
      <c r="I169" s="1"/>
      <c r="J169" s="98">
        <f>SUM(J157:J168)</f>
        <v>421</v>
      </c>
      <c r="K169" s="99"/>
      <c r="L169" s="99"/>
      <c r="M169" s="99"/>
      <c r="N169" s="99"/>
      <c r="O169" s="99"/>
      <c r="P169" s="99"/>
      <c r="Q169" s="100"/>
      <c r="R169" s="9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</row>
    <row r="170" ht="18.75" customHeight="1">
      <c r="A170" s="7"/>
      <c r="B170" s="7"/>
      <c r="C170" s="7"/>
      <c r="D170" s="7"/>
      <c r="E170" s="7"/>
      <c r="F170" s="7"/>
      <c r="G170" s="8"/>
      <c r="H170" s="9"/>
      <c r="I170" s="41"/>
      <c r="J170" s="74">
        <f>+J169*60%</f>
        <v>252.6</v>
      </c>
      <c r="K170" s="74"/>
      <c r="L170" s="74"/>
      <c r="M170" s="74"/>
      <c r="N170" s="74"/>
      <c r="O170" s="74"/>
      <c r="P170" s="74"/>
      <c r="Q170" s="77">
        <f>+J169*40%</f>
        <v>168.4</v>
      </c>
      <c r="R170" s="9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</row>
    <row r="171" ht="18.75" customHeight="1">
      <c r="A171" s="1"/>
      <c r="B171" s="1"/>
      <c r="C171" s="1"/>
      <c r="D171" s="1"/>
      <c r="E171" s="1"/>
      <c r="F171" s="1"/>
      <c r="G171" s="2"/>
      <c r="H171" s="3"/>
      <c r="I171" s="1"/>
      <c r="J171" s="1"/>
      <c r="K171" s="1"/>
      <c r="L171" s="1"/>
      <c r="M171" s="1"/>
      <c r="N171" s="1"/>
      <c r="O171" s="1"/>
      <c r="P171" s="1"/>
      <c r="Q171" s="4"/>
      <c r="R171" s="9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</row>
    <row r="172" ht="18.75" customHeight="1">
      <c r="A172" s="1"/>
      <c r="B172" s="1"/>
      <c r="C172" s="1"/>
      <c r="D172" s="1"/>
      <c r="E172" s="1"/>
      <c r="F172" s="1"/>
      <c r="G172" s="2"/>
      <c r="H172" s="3"/>
      <c r="I172" s="1"/>
      <c r="J172" s="1"/>
      <c r="K172" s="1"/>
      <c r="L172" s="1"/>
      <c r="M172" s="1"/>
      <c r="N172" s="1"/>
      <c r="O172" s="1"/>
      <c r="P172" s="1"/>
      <c r="Q172" s="4"/>
      <c r="R172" s="9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</row>
    <row r="173" ht="19.5" customHeight="1">
      <c r="A173" s="101" t="s">
        <v>42</v>
      </c>
      <c r="B173" s="1"/>
      <c r="C173" s="1"/>
      <c r="D173" s="1"/>
      <c r="E173" s="1"/>
      <c r="F173" s="1"/>
      <c r="G173" s="2"/>
      <c r="H173" s="3"/>
      <c r="I173" s="1"/>
      <c r="J173" s="1"/>
      <c r="K173" s="1"/>
      <c r="L173" s="1"/>
      <c r="M173" s="1"/>
      <c r="N173" s="1"/>
      <c r="O173" s="1"/>
      <c r="P173" s="1"/>
      <c r="Q173" s="4"/>
      <c r="R173" s="9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</row>
    <row r="174" ht="57.0" customHeight="1">
      <c r="A174" s="102"/>
      <c r="B174" s="103" t="s">
        <v>43</v>
      </c>
      <c r="C174" s="103" t="s">
        <v>44</v>
      </c>
      <c r="D174" s="103" t="s">
        <v>45</v>
      </c>
      <c r="E174" s="103" t="s">
        <v>46</v>
      </c>
      <c r="F174" s="103"/>
      <c r="G174" s="104"/>
      <c r="H174" s="105" t="s">
        <v>47</v>
      </c>
      <c r="I174" s="106" t="s">
        <v>48</v>
      </c>
      <c r="J174" s="1"/>
      <c r="K174" s="1"/>
      <c r="L174" s="1"/>
      <c r="M174" s="1"/>
      <c r="N174" s="1"/>
      <c r="O174" s="1"/>
      <c r="P174" s="1"/>
      <c r="Q174" s="4"/>
      <c r="R174" s="9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</row>
    <row r="175" ht="18.75" customHeight="1">
      <c r="A175" s="107" t="s">
        <v>30</v>
      </c>
      <c r="B175" s="108">
        <f>+E14</f>
        <v>33751.888</v>
      </c>
      <c r="C175" s="109">
        <f>+J137</f>
        <v>31569.05658</v>
      </c>
      <c r="D175" s="109">
        <f>+J150</f>
        <v>131.998426</v>
      </c>
      <c r="E175" s="110">
        <f>J170</f>
        <v>252.6</v>
      </c>
      <c r="F175" s="110"/>
      <c r="G175" s="111"/>
      <c r="H175" s="112">
        <f>+I14</f>
        <v>1609.969392</v>
      </c>
      <c r="I175" s="113">
        <f>+B175-C175-D175-E175-H175</f>
        <v>188.2636044</v>
      </c>
      <c r="J175" s="1"/>
      <c r="K175" s="1"/>
      <c r="L175" s="1"/>
      <c r="M175" s="1"/>
      <c r="N175" s="1"/>
      <c r="O175" s="1"/>
      <c r="P175" s="1"/>
      <c r="Q175" s="4"/>
      <c r="R175" s="9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</row>
    <row r="176" ht="19.5" customHeight="1">
      <c r="A176" s="114" t="s">
        <v>49</v>
      </c>
      <c r="B176" s="115"/>
      <c r="C176" s="116">
        <f>+C175/B175</f>
        <v>0.9353271313</v>
      </c>
      <c r="D176" s="116">
        <f>+D175/B175</f>
        <v>0.003910845698</v>
      </c>
      <c r="E176" s="116">
        <f>+E175/B175</f>
        <v>0.007484025782</v>
      </c>
      <c r="F176" s="116"/>
      <c r="G176" s="117"/>
      <c r="H176" s="118">
        <f>+H175/B175</f>
        <v>0.04770012841</v>
      </c>
      <c r="I176" s="119">
        <f>+I175/B175</f>
        <v>0.005577868841</v>
      </c>
      <c r="J176" s="1"/>
      <c r="K176" s="1"/>
      <c r="L176" s="1"/>
      <c r="M176" s="1"/>
      <c r="N176" s="1"/>
      <c r="O176" s="1"/>
      <c r="P176" s="1"/>
      <c r="Q176" s="4"/>
      <c r="R176" s="9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</row>
    <row r="177" ht="19.5" customHeight="1">
      <c r="A177" s="30"/>
      <c r="B177" s="120"/>
      <c r="C177" s="121"/>
      <c r="D177" s="121"/>
      <c r="E177" s="121"/>
      <c r="F177" s="121"/>
      <c r="G177" s="122"/>
      <c r="H177" s="123"/>
      <c r="I177" s="124"/>
      <c r="J177" s="1"/>
      <c r="K177" s="1"/>
      <c r="L177" s="1"/>
      <c r="M177" s="1"/>
      <c r="N177" s="1"/>
      <c r="O177" s="1"/>
      <c r="P177" s="1"/>
      <c r="Q177" s="4"/>
      <c r="R177" s="9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</row>
    <row r="178" ht="18.75" customHeight="1">
      <c r="A178" s="125"/>
      <c r="B178" s="126"/>
      <c r="C178" s="126"/>
      <c r="D178" s="126" t="s">
        <v>50</v>
      </c>
      <c r="E178" s="126" t="s">
        <v>30</v>
      </c>
      <c r="F178" s="126"/>
      <c r="G178" s="127"/>
      <c r="H178" s="128">
        <f>+D175+E175+H175+I175</f>
        <v>2182.831422</v>
      </c>
      <c r="I178" s="129"/>
      <c r="J178" s="1"/>
      <c r="K178" s="1"/>
      <c r="L178" s="1"/>
      <c r="M178" s="1"/>
      <c r="N178" s="1"/>
      <c r="O178" s="1"/>
      <c r="P178" s="1"/>
      <c r="Q178" s="4"/>
      <c r="R178" s="3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</row>
    <row r="179" ht="18.75" customHeight="1">
      <c r="A179" s="130"/>
      <c r="B179" s="1"/>
      <c r="C179" s="1"/>
      <c r="D179" s="1"/>
      <c r="E179" s="1" t="s">
        <v>49</v>
      </c>
      <c r="F179" s="1"/>
      <c r="G179" s="2"/>
      <c r="H179" s="123">
        <f>+H178/B175</f>
        <v>0.06467286873</v>
      </c>
      <c r="I179" s="131"/>
      <c r="J179" s="1"/>
      <c r="K179" s="1"/>
      <c r="L179" s="1"/>
      <c r="M179" s="1"/>
      <c r="N179" s="1"/>
      <c r="O179" s="1"/>
      <c r="P179" s="1"/>
      <c r="Q179" s="4"/>
      <c r="R179" s="3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</row>
    <row r="180" ht="18.75" customHeight="1">
      <c r="A180" s="130"/>
      <c r="B180" s="1"/>
      <c r="C180" s="1" t="s">
        <v>51</v>
      </c>
      <c r="D180" s="1"/>
      <c r="E180" s="1"/>
      <c r="F180" s="1"/>
      <c r="G180" s="2"/>
      <c r="H180" s="3"/>
      <c r="I180" s="131"/>
      <c r="J180" s="1"/>
      <c r="K180" s="1"/>
      <c r="L180" s="1"/>
      <c r="M180" s="1"/>
      <c r="N180" s="1"/>
      <c r="O180" s="1"/>
      <c r="P180" s="1"/>
      <c r="Q180" s="4"/>
      <c r="R180" s="3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</row>
    <row r="181" ht="18.75" customHeight="1">
      <c r="A181" s="130"/>
      <c r="B181" s="1"/>
      <c r="C181" s="1"/>
      <c r="D181" s="1" t="s">
        <v>52</v>
      </c>
      <c r="E181" s="1"/>
      <c r="F181" s="1"/>
      <c r="G181" s="2"/>
      <c r="H181" s="3">
        <f>+H180*(H178-H175)</f>
        <v>0</v>
      </c>
      <c r="I181" s="131"/>
      <c r="J181" s="1"/>
      <c r="K181" s="1"/>
      <c r="L181" s="1"/>
      <c r="M181" s="1"/>
      <c r="N181" s="1"/>
      <c r="O181" s="1"/>
      <c r="P181" s="1"/>
      <c r="Q181" s="4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</row>
    <row r="182" ht="19.5" customHeight="1">
      <c r="A182" s="132"/>
      <c r="B182" s="133"/>
      <c r="C182" s="133"/>
      <c r="D182" s="133"/>
      <c r="E182" s="133"/>
      <c r="F182" s="133"/>
      <c r="G182" s="134"/>
      <c r="H182" s="135"/>
      <c r="I182" s="136"/>
      <c r="J182" s="1"/>
      <c r="K182" s="1"/>
      <c r="L182" s="1"/>
      <c r="M182" s="1"/>
      <c r="N182" s="1"/>
      <c r="O182" s="1"/>
      <c r="P182" s="1"/>
      <c r="Q182" s="4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</row>
    <row r="183" ht="18.75" customHeight="1">
      <c r="A183" s="1"/>
      <c r="B183" s="1"/>
      <c r="C183" s="1"/>
      <c r="D183" s="1"/>
      <c r="E183" s="1"/>
      <c r="F183" s="1"/>
      <c r="G183" s="2"/>
      <c r="H183" s="3"/>
      <c r="I183" s="1"/>
      <c r="J183" s="1"/>
      <c r="K183" s="1"/>
      <c r="L183" s="1"/>
      <c r="M183" s="1"/>
      <c r="N183" s="1"/>
      <c r="O183" s="1"/>
      <c r="P183" s="1"/>
      <c r="Q183" s="4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</row>
    <row r="184" ht="18.75" customHeight="1">
      <c r="A184" s="1"/>
      <c r="B184" s="1"/>
      <c r="C184" s="1"/>
      <c r="D184" s="1"/>
      <c r="E184" s="1"/>
      <c r="F184" s="1"/>
      <c r="G184" s="2"/>
      <c r="H184" s="3"/>
      <c r="I184" s="1"/>
      <c r="J184" s="1"/>
      <c r="K184" s="1"/>
      <c r="L184" s="1"/>
      <c r="M184" s="1"/>
      <c r="N184" s="1"/>
      <c r="O184" s="1"/>
      <c r="P184" s="1"/>
      <c r="Q184" s="4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</row>
    <row r="185" ht="18.75" customHeight="1">
      <c r="A185" s="1"/>
      <c r="B185" s="1"/>
      <c r="C185" s="1"/>
      <c r="D185" s="1"/>
      <c r="E185" s="1"/>
      <c r="F185" s="1"/>
      <c r="G185" s="2"/>
      <c r="H185" s="3"/>
      <c r="I185" s="1"/>
      <c r="J185" s="1"/>
      <c r="K185" s="1"/>
      <c r="L185" s="1"/>
      <c r="M185" s="1"/>
      <c r="N185" s="1"/>
      <c r="O185" s="1"/>
      <c r="P185" s="1"/>
      <c r="Q185" s="4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</row>
    <row r="186" ht="18.0" customHeight="1">
      <c r="A186" s="137"/>
      <c r="B186" s="137"/>
      <c r="C186" s="137"/>
      <c r="D186" s="137"/>
      <c r="E186" s="137"/>
      <c r="F186" s="137"/>
      <c r="G186" s="138"/>
      <c r="H186" s="139"/>
      <c r="I186" s="137"/>
      <c r="J186" s="137"/>
      <c r="K186" s="137"/>
      <c r="L186" s="137"/>
      <c r="M186" s="137"/>
      <c r="N186" s="137"/>
      <c r="O186" s="137"/>
      <c r="P186" s="137"/>
      <c r="Q186" s="140"/>
      <c r="R186" s="137"/>
      <c r="S186" s="137"/>
      <c r="T186" s="137"/>
      <c r="U186" s="137"/>
      <c r="V186" s="137"/>
      <c r="W186" s="137"/>
      <c r="X186" s="137"/>
      <c r="Y186" s="137"/>
      <c r="Z186" s="137"/>
      <c r="AA186" s="137"/>
      <c r="AB186" s="137"/>
      <c r="AC186" s="137"/>
      <c r="AD186" s="137"/>
      <c r="AE186" s="137"/>
      <c r="AF186" s="137"/>
      <c r="AG186" s="137"/>
      <c r="AH186" s="137"/>
      <c r="AI186" s="137"/>
      <c r="AJ186" s="137"/>
      <c r="AK186" s="137"/>
      <c r="AL186" s="137"/>
      <c r="AM186" s="137"/>
      <c r="AN186" s="137"/>
      <c r="AO186" s="137"/>
      <c r="AP186" s="137"/>
      <c r="AQ186" s="137"/>
      <c r="AR186" s="137"/>
      <c r="AS186" s="137"/>
    </row>
    <row r="187" ht="18.0" customHeight="1">
      <c r="A187" s="137"/>
      <c r="B187" s="137"/>
      <c r="C187" s="137"/>
      <c r="D187" s="137"/>
      <c r="E187" s="137"/>
      <c r="F187" s="137"/>
      <c r="G187" s="138"/>
      <c r="H187" s="139"/>
      <c r="I187" s="137"/>
      <c r="J187" s="137"/>
      <c r="K187" s="137"/>
      <c r="L187" s="137"/>
      <c r="M187" s="137"/>
      <c r="N187" s="137"/>
      <c r="O187" s="137"/>
      <c r="P187" s="137"/>
      <c r="Q187" s="140"/>
      <c r="R187" s="137"/>
      <c r="S187" s="137"/>
      <c r="T187" s="137"/>
      <c r="U187" s="137"/>
      <c r="V187" s="137"/>
      <c r="W187" s="137"/>
      <c r="X187" s="137"/>
      <c r="Y187" s="137"/>
      <c r="Z187" s="137"/>
      <c r="AA187" s="137"/>
      <c r="AB187" s="137"/>
      <c r="AC187" s="137"/>
      <c r="AD187" s="137"/>
      <c r="AE187" s="137"/>
      <c r="AF187" s="137"/>
      <c r="AG187" s="137"/>
      <c r="AH187" s="137"/>
      <c r="AI187" s="137"/>
      <c r="AJ187" s="137"/>
      <c r="AK187" s="137"/>
      <c r="AL187" s="137"/>
      <c r="AM187" s="137"/>
      <c r="AN187" s="137"/>
      <c r="AO187" s="137"/>
      <c r="AP187" s="137"/>
      <c r="AQ187" s="137"/>
      <c r="AR187" s="137"/>
      <c r="AS187" s="137"/>
    </row>
    <row r="188" ht="18.0" customHeight="1">
      <c r="A188" s="137"/>
      <c r="B188" s="137"/>
      <c r="C188" s="137"/>
      <c r="D188" s="137"/>
      <c r="E188" s="137"/>
      <c r="F188" s="137"/>
      <c r="G188" s="138"/>
      <c r="H188" s="139"/>
      <c r="I188" s="137"/>
      <c r="J188" s="137"/>
      <c r="K188" s="137"/>
      <c r="L188" s="137"/>
      <c r="M188" s="137"/>
      <c r="N188" s="137"/>
      <c r="O188" s="137"/>
      <c r="P188" s="137"/>
      <c r="Q188" s="140"/>
      <c r="R188" s="137"/>
      <c r="S188" s="137"/>
      <c r="T188" s="137"/>
      <c r="U188" s="137"/>
      <c r="V188" s="137"/>
      <c r="W188" s="137"/>
      <c r="X188" s="137"/>
      <c r="Y188" s="137"/>
      <c r="Z188" s="137"/>
      <c r="AA188" s="137"/>
      <c r="AB188" s="137"/>
      <c r="AC188" s="137"/>
      <c r="AD188" s="137"/>
      <c r="AE188" s="137"/>
      <c r="AF188" s="137"/>
      <c r="AG188" s="137"/>
      <c r="AH188" s="137"/>
      <c r="AI188" s="137"/>
      <c r="AJ188" s="137"/>
      <c r="AK188" s="137"/>
      <c r="AL188" s="137"/>
      <c r="AM188" s="137"/>
      <c r="AN188" s="137"/>
      <c r="AO188" s="137"/>
      <c r="AP188" s="137"/>
      <c r="AQ188" s="137"/>
      <c r="AR188" s="137"/>
      <c r="AS188" s="137"/>
    </row>
    <row r="189" ht="18.0" customHeight="1">
      <c r="A189" s="137"/>
      <c r="B189" s="137"/>
      <c r="C189" s="137"/>
      <c r="D189" s="137"/>
      <c r="E189" s="137"/>
      <c r="F189" s="137"/>
      <c r="G189" s="138"/>
      <c r="H189" s="139"/>
      <c r="I189" s="137"/>
      <c r="J189" s="137"/>
      <c r="K189" s="137"/>
      <c r="L189" s="137"/>
      <c r="M189" s="137"/>
      <c r="N189" s="137"/>
      <c r="O189" s="137"/>
      <c r="P189" s="137"/>
      <c r="Q189" s="140"/>
      <c r="R189" s="137"/>
      <c r="S189" s="137"/>
      <c r="T189" s="137"/>
      <c r="U189" s="137"/>
      <c r="V189" s="137"/>
      <c r="W189" s="137"/>
      <c r="X189" s="137"/>
      <c r="Y189" s="137"/>
      <c r="Z189" s="137"/>
      <c r="AA189" s="137"/>
      <c r="AB189" s="137"/>
      <c r="AC189" s="137"/>
      <c r="AD189" s="137"/>
      <c r="AE189" s="137"/>
      <c r="AF189" s="137"/>
      <c r="AG189" s="137"/>
      <c r="AH189" s="137"/>
      <c r="AI189" s="137"/>
      <c r="AJ189" s="137"/>
      <c r="AK189" s="137"/>
      <c r="AL189" s="137"/>
      <c r="AM189" s="137"/>
      <c r="AN189" s="137"/>
      <c r="AO189" s="137"/>
      <c r="AP189" s="137"/>
      <c r="AQ189" s="137"/>
      <c r="AR189" s="137"/>
      <c r="AS189" s="137"/>
    </row>
    <row r="190" ht="18.0" customHeight="1">
      <c r="A190" s="137"/>
      <c r="B190" s="137"/>
      <c r="C190" s="137"/>
      <c r="D190" s="137"/>
      <c r="E190" s="137"/>
      <c r="F190" s="137"/>
      <c r="G190" s="138"/>
      <c r="H190" s="139"/>
      <c r="I190" s="137"/>
      <c r="J190" s="137"/>
      <c r="K190" s="137"/>
      <c r="L190" s="137"/>
      <c r="M190" s="137"/>
      <c r="N190" s="137"/>
      <c r="O190" s="137"/>
      <c r="P190" s="137"/>
      <c r="Q190" s="140"/>
      <c r="R190" s="137"/>
      <c r="S190" s="137"/>
      <c r="T190" s="137"/>
      <c r="U190" s="137"/>
      <c r="V190" s="137"/>
      <c r="W190" s="137"/>
      <c r="X190" s="137"/>
      <c r="Y190" s="137"/>
      <c r="Z190" s="137"/>
      <c r="AA190" s="137"/>
      <c r="AB190" s="137"/>
      <c r="AC190" s="137"/>
      <c r="AD190" s="137"/>
      <c r="AE190" s="137"/>
      <c r="AF190" s="137"/>
      <c r="AG190" s="137"/>
      <c r="AH190" s="137"/>
      <c r="AI190" s="137"/>
      <c r="AJ190" s="137"/>
      <c r="AK190" s="137"/>
      <c r="AL190" s="137"/>
      <c r="AM190" s="137"/>
      <c r="AN190" s="137"/>
      <c r="AO190" s="137"/>
      <c r="AP190" s="137"/>
      <c r="AQ190" s="137"/>
      <c r="AR190" s="137"/>
      <c r="AS190" s="137"/>
    </row>
    <row r="191" ht="18.0" customHeight="1">
      <c r="A191" s="137"/>
      <c r="B191" s="137"/>
      <c r="C191" s="137"/>
      <c r="D191" s="137"/>
      <c r="E191" s="137"/>
      <c r="F191" s="137"/>
      <c r="G191" s="138"/>
      <c r="H191" s="139"/>
      <c r="I191" s="137"/>
      <c r="J191" s="137"/>
      <c r="K191" s="137"/>
      <c r="L191" s="137"/>
      <c r="M191" s="137"/>
      <c r="N191" s="137"/>
      <c r="O191" s="137"/>
      <c r="P191" s="137"/>
      <c r="Q191" s="140"/>
      <c r="R191" s="137"/>
      <c r="S191" s="137"/>
      <c r="T191" s="137"/>
      <c r="U191" s="137"/>
      <c r="V191" s="137"/>
      <c r="W191" s="137"/>
      <c r="X191" s="137"/>
      <c r="Y191" s="137"/>
      <c r="Z191" s="137"/>
      <c r="AA191" s="137"/>
      <c r="AB191" s="137"/>
      <c r="AC191" s="137"/>
      <c r="AD191" s="137"/>
      <c r="AE191" s="137"/>
      <c r="AF191" s="137"/>
      <c r="AG191" s="137"/>
      <c r="AH191" s="137"/>
      <c r="AI191" s="137"/>
      <c r="AJ191" s="137"/>
      <c r="AK191" s="137"/>
      <c r="AL191" s="137"/>
      <c r="AM191" s="137"/>
      <c r="AN191" s="137"/>
      <c r="AO191" s="137"/>
      <c r="AP191" s="137"/>
      <c r="AQ191" s="137"/>
      <c r="AR191" s="137"/>
      <c r="AS191" s="137"/>
    </row>
    <row r="192" ht="18.0" customHeight="1">
      <c r="A192" s="137"/>
      <c r="B192" s="137"/>
      <c r="C192" s="137"/>
      <c r="D192" s="137"/>
      <c r="E192" s="137"/>
      <c r="F192" s="137"/>
      <c r="G192" s="138"/>
      <c r="H192" s="139"/>
      <c r="I192" s="137"/>
      <c r="J192" s="137"/>
      <c r="K192" s="137"/>
      <c r="L192" s="137"/>
      <c r="M192" s="137"/>
      <c r="N192" s="137"/>
      <c r="O192" s="137"/>
      <c r="P192" s="137"/>
      <c r="Q192" s="140"/>
      <c r="R192" s="137"/>
      <c r="S192" s="137"/>
      <c r="T192" s="137"/>
      <c r="U192" s="137"/>
      <c r="V192" s="137"/>
      <c r="W192" s="137"/>
      <c r="X192" s="137"/>
      <c r="Y192" s="137"/>
      <c r="Z192" s="137"/>
      <c r="AA192" s="137"/>
      <c r="AB192" s="137"/>
      <c r="AC192" s="137"/>
      <c r="AD192" s="137"/>
      <c r="AE192" s="137"/>
      <c r="AF192" s="137"/>
      <c r="AG192" s="137"/>
      <c r="AH192" s="137"/>
      <c r="AI192" s="137"/>
      <c r="AJ192" s="137"/>
      <c r="AK192" s="137"/>
      <c r="AL192" s="137"/>
      <c r="AM192" s="137"/>
      <c r="AN192" s="137"/>
      <c r="AO192" s="137"/>
      <c r="AP192" s="137"/>
      <c r="AQ192" s="137"/>
      <c r="AR192" s="137"/>
      <c r="AS192" s="137"/>
    </row>
    <row r="193" ht="18.0" customHeight="1">
      <c r="A193" s="137"/>
      <c r="B193" s="137"/>
      <c r="C193" s="137"/>
      <c r="D193" s="137"/>
      <c r="E193" s="137"/>
      <c r="F193" s="137"/>
      <c r="G193" s="138"/>
      <c r="H193" s="139"/>
      <c r="I193" s="137"/>
      <c r="J193" s="137"/>
      <c r="K193" s="137"/>
      <c r="L193" s="137"/>
      <c r="M193" s="137"/>
      <c r="N193" s="137"/>
      <c r="O193" s="137"/>
      <c r="P193" s="137"/>
      <c r="Q193" s="140"/>
      <c r="R193" s="137"/>
      <c r="S193" s="137"/>
      <c r="T193" s="137"/>
      <c r="U193" s="137"/>
      <c r="V193" s="137"/>
      <c r="W193" s="137"/>
      <c r="X193" s="137"/>
      <c r="Y193" s="137"/>
      <c r="Z193" s="137"/>
      <c r="AA193" s="137"/>
      <c r="AB193" s="137"/>
      <c r="AC193" s="137"/>
      <c r="AD193" s="137"/>
      <c r="AE193" s="137"/>
      <c r="AF193" s="137"/>
      <c r="AG193" s="137"/>
      <c r="AH193" s="137"/>
      <c r="AI193" s="137"/>
      <c r="AJ193" s="137"/>
      <c r="AK193" s="137"/>
      <c r="AL193" s="137"/>
      <c r="AM193" s="137"/>
      <c r="AN193" s="137"/>
      <c r="AO193" s="137"/>
      <c r="AP193" s="137"/>
      <c r="AQ193" s="137"/>
      <c r="AR193" s="137"/>
      <c r="AS193" s="137"/>
    </row>
    <row r="194" ht="18.0" customHeight="1">
      <c r="A194" s="137"/>
      <c r="B194" s="137"/>
      <c r="C194" s="137"/>
      <c r="D194" s="137"/>
      <c r="E194" s="137"/>
      <c r="F194" s="137"/>
      <c r="G194" s="138"/>
      <c r="H194" s="139"/>
      <c r="I194" s="137"/>
      <c r="J194" s="137"/>
      <c r="K194" s="137"/>
      <c r="L194" s="137"/>
      <c r="M194" s="137"/>
      <c r="N194" s="137"/>
      <c r="O194" s="137"/>
      <c r="P194" s="137"/>
      <c r="Q194" s="140"/>
      <c r="R194" s="137"/>
      <c r="S194" s="137"/>
      <c r="T194" s="137"/>
      <c r="U194" s="137"/>
      <c r="V194" s="137"/>
      <c r="W194" s="137"/>
      <c r="X194" s="137"/>
      <c r="Y194" s="137"/>
      <c r="Z194" s="137"/>
      <c r="AA194" s="137"/>
      <c r="AB194" s="137"/>
      <c r="AC194" s="137"/>
      <c r="AD194" s="137"/>
      <c r="AE194" s="137"/>
      <c r="AF194" s="137"/>
      <c r="AG194" s="137"/>
      <c r="AH194" s="137"/>
      <c r="AI194" s="137"/>
      <c r="AJ194" s="137"/>
      <c r="AK194" s="137"/>
      <c r="AL194" s="137"/>
      <c r="AM194" s="137"/>
      <c r="AN194" s="137"/>
      <c r="AO194" s="137"/>
      <c r="AP194" s="137"/>
      <c r="AQ194" s="137"/>
      <c r="AR194" s="137"/>
      <c r="AS194" s="137"/>
    </row>
    <row r="195" ht="18.0" customHeight="1">
      <c r="A195" s="137"/>
      <c r="B195" s="137"/>
      <c r="C195" s="137"/>
      <c r="D195" s="137"/>
      <c r="E195" s="137"/>
      <c r="F195" s="137"/>
      <c r="G195" s="138"/>
      <c r="H195" s="139"/>
      <c r="I195" s="137"/>
      <c r="J195" s="137"/>
      <c r="K195" s="137"/>
      <c r="L195" s="137"/>
      <c r="M195" s="137"/>
      <c r="N195" s="137"/>
      <c r="O195" s="137"/>
      <c r="P195" s="137"/>
      <c r="Q195" s="140"/>
      <c r="R195" s="137"/>
      <c r="S195" s="137"/>
      <c r="T195" s="137"/>
      <c r="U195" s="137"/>
      <c r="V195" s="137"/>
      <c r="W195" s="137"/>
      <c r="X195" s="137"/>
      <c r="Y195" s="137"/>
      <c r="Z195" s="137"/>
      <c r="AA195" s="137"/>
      <c r="AB195" s="137"/>
      <c r="AC195" s="137"/>
      <c r="AD195" s="137"/>
      <c r="AE195" s="137"/>
      <c r="AF195" s="137"/>
      <c r="AG195" s="137"/>
      <c r="AH195" s="137"/>
      <c r="AI195" s="137"/>
      <c r="AJ195" s="137"/>
      <c r="AK195" s="137"/>
      <c r="AL195" s="137"/>
      <c r="AM195" s="137"/>
      <c r="AN195" s="137"/>
      <c r="AO195" s="137"/>
      <c r="AP195" s="137"/>
      <c r="AQ195" s="137"/>
      <c r="AR195" s="137"/>
      <c r="AS195" s="137"/>
    </row>
    <row r="196" ht="18.0" customHeight="1">
      <c r="A196" s="137"/>
      <c r="B196" s="137"/>
      <c r="C196" s="137"/>
      <c r="D196" s="137"/>
      <c r="E196" s="137"/>
      <c r="F196" s="137"/>
      <c r="G196" s="138"/>
      <c r="H196" s="139"/>
      <c r="I196" s="137"/>
      <c r="J196" s="137"/>
      <c r="K196" s="137"/>
      <c r="L196" s="137"/>
      <c r="M196" s="137"/>
      <c r="N196" s="137"/>
      <c r="O196" s="137"/>
      <c r="P196" s="137"/>
      <c r="Q196" s="140"/>
      <c r="R196" s="137"/>
      <c r="S196" s="137"/>
      <c r="T196" s="137"/>
      <c r="U196" s="137"/>
      <c r="V196" s="137"/>
      <c r="W196" s="137"/>
      <c r="X196" s="137"/>
      <c r="Y196" s="137"/>
      <c r="Z196" s="137"/>
      <c r="AA196" s="137"/>
      <c r="AB196" s="137"/>
      <c r="AC196" s="137"/>
      <c r="AD196" s="137"/>
      <c r="AE196" s="137"/>
      <c r="AF196" s="137"/>
      <c r="AG196" s="137"/>
      <c r="AH196" s="137"/>
      <c r="AI196" s="137"/>
      <c r="AJ196" s="137"/>
      <c r="AK196" s="137"/>
      <c r="AL196" s="137"/>
      <c r="AM196" s="137"/>
      <c r="AN196" s="137"/>
      <c r="AO196" s="137"/>
      <c r="AP196" s="137"/>
      <c r="AQ196" s="137"/>
      <c r="AR196" s="137"/>
      <c r="AS196" s="137"/>
    </row>
    <row r="197" ht="18.0" customHeight="1">
      <c r="A197" s="137"/>
      <c r="B197" s="137"/>
      <c r="C197" s="137"/>
      <c r="D197" s="137"/>
      <c r="E197" s="137"/>
      <c r="F197" s="137"/>
      <c r="G197" s="138"/>
      <c r="H197" s="139"/>
      <c r="I197" s="137"/>
      <c r="J197" s="137"/>
      <c r="K197" s="137"/>
      <c r="L197" s="137"/>
      <c r="M197" s="137"/>
      <c r="N197" s="137"/>
      <c r="O197" s="137"/>
      <c r="P197" s="137"/>
      <c r="Q197" s="140"/>
      <c r="R197" s="137"/>
      <c r="S197" s="137"/>
      <c r="T197" s="137"/>
      <c r="U197" s="137"/>
      <c r="V197" s="137"/>
      <c r="W197" s="137"/>
      <c r="X197" s="137"/>
      <c r="Y197" s="137"/>
      <c r="Z197" s="137"/>
      <c r="AA197" s="137"/>
      <c r="AB197" s="137"/>
      <c r="AC197" s="137"/>
      <c r="AD197" s="137"/>
      <c r="AE197" s="137"/>
      <c r="AF197" s="137"/>
      <c r="AG197" s="137"/>
      <c r="AH197" s="137"/>
      <c r="AI197" s="137"/>
      <c r="AJ197" s="137"/>
      <c r="AK197" s="137"/>
      <c r="AL197" s="137"/>
      <c r="AM197" s="137"/>
      <c r="AN197" s="137"/>
      <c r="AO197" s="137"/>
      <c r="AP197" s="137"/>
      <c r="AQ197" s="137"/>
      <c r="AR197" s="137"/>
      <c r="AS197" s="137"/>
    </row>
    <row r="198" ht="18.0" customHeight="1">
      <c r="A198" s="137"/>
      <c r="B198" s="137"/>
      <c r="C198" s="137"/>
      <c r="D198" s="137"/>
      <c r="E198" s="137"/>
      <c r="F198" s="137"/>
      <c r="G198" s="138"/>
      <c r="H198" s="139"/>
      <c r="I198" s="137"/>
      <c r="J198" s="137"/>
      <c r="K198" s="137"/>
      <c r="L198" s="137"/>
      <c r="M198" s="137"/>
      <c r="N198" s="137"/>
      <c r="O198" s="137"/>
      <c r="P198" s="137"/>
      <c r="Q198" s="140"/>
      <c r="R198" s="137"/>
      <c r="S198" s="137"/>
      <c r="T198" s="137"/>
      <c r="U198" s="137"/>
      <c r="V198" s="137"/>
      <c r="W198" s="137"/>
      <c r="X198" s="137"/>
      <c r="Y198" s="137"/>
      <c r="Z198" s="137"/>
      <c r="AA198" s="137"/>
      <c r="AB198" s="137"/>
      <c r="AC198" s="137"/>
      <c r="AD198" s="137"/>
      <c r="AE198" s="137"/>
      <c r="AF198" s="137"/>
      <c r="AG198" s="137"/>
      <c r="AH198" s="137"/>
      <c r="AI198" s="137"/>
      <c r="AJ198" s="137"/>
      <c r="AK198" s="137"/>
      <c r="AL198" s="137"/>
      <c r="AM198" s="137"/>
      <c r="AN198" s="137"/>
      <c r="AO198" s="137"/>
      <c r="AP198" s="137"/>
      <c r="AQ198" s="137"/>
      <c r="AR198" s="137"/>
      <c r="AS198" s="137"/>
    </row>
    <row r="199" ht="18.0" customHeight="1">
      <c r="A199" s="137"/>
      <c r="B199" s="137"/>
      <c r="C199" s="137"/>
      <c r="D199" s="137"/>
      <c r="E199" s="137"/>
      <c r="F199" s="137"/>
      <c r="G199" s="138"/>
      <c r="H199" s="139"/>
      <c r="I199" s="137"/>
      <c r="J199" s="137"/>
      <c r="K199" s="137"/>
      <c r="L199" s="137"/>
      <c r="M199" s="137"/>
      <c r="N199" s="137"/>
      <c r="O199" s="137"/>
      <c r="P199" s="137"/>
      <c r="Q199" s="140"/>
      <c r="R199" s="137"/>
      <c r="S199" s="137"/>
      <c r="T199" s="137"/>
      <c r="U199" s="137"/>
      <c r="V199" s="137"/>
      <c r="W199" s="137"/>
      <c r="X199" s="137"/>
      <c r="Y199" s="137"/>
      <c r="Z199" s="137"/>
      <c r="AA199" s="137"/>
      <c r="AB199" s="137"/>
      <c r="AC199" s="137"/>
      <c r="AD199" s="137"/>
      <c r="AE199" s="137"/>
      <c r="AF199" s="137"/>
      <c r="AG199" s="137"/>
      <c r="AH199" s="137"/>
      <c r="AI199" s="137"/>
      <c r="AJ199" s="137"/>
      <c r="AK199" s="137"/>
      <c r="AL199" s="137"/>
      <c r="AM199" s="137"/>
      <c r="AN199" s="137"/>
      <c r="AO199" s="137"/>
      <c r="AP199" s="137"/>
      <c r="AQ199" s="137"/>
      <c r="AR199" s="137"/>
      <c r="AS199" s="137"/>
    </row>
    <row r="200" ht="18.0" customHeight="1">
      <c r="A200" s="137"/>
      <c r="B200" s="137"/>
      <c r="C200" s="137"/>
      <c r="D200" s="137"/>
      <c r="E200" s="137"/>
      <c r="F200" s="137"/>
      <c r="G200" s="138"/>
      <c r="H200" s="139"/>
      <c r="I200" s="137"/>
      <c r="J200" s="137"/>
      <c r="K200" s="137"/>
      <c r="L200" s="137"/>
      <c r="M200" s="137"/>
      <c r="N200" s="137"/>
      <c r="O200" s="137"/>
      <c r="P200" s="137"/>
      <c r="Q200" s="140"/>
      <c r="R200" s="137"/>
      <c r="S200" s="137"/>
      <c r="T200" s="137"/>
      <c r="U200" s="137"/>
      <c r="V200" s="137"/>
      <c r="W200" s="137"/>
      <c r="X200" s="137"/>
      <c r="Y200" s="137"/>
      <c r="Z200" s="137"/>
      <c r="AA200" s="137"/>
      <c r="AB200" s="137"/>
      <c r="AC200" s="137"/>
      <c r="AD200" s="137"/>
      <c r="AE200" s="137"/>
      <c r="AF200" s="137"/>
      <c r="AG200" s="137"/>
      <c r="AH200" s="137"/>
      <c r="AI200" s="137"/>
      <c r="AJ200" s="137"/>
      <c r="AK200" s="137"/>
      <c r="AL200" s="137"/>
      <c r="AM200" s="137"/>
      <c r="AN200" s="137"/>
      <c r="AO200" s="137"/>
      <c r="AP200" s="137"/>
      <c r="AQ200" s="137"/>
      <c r="AR200" s="137"/>
      <c r="AS200" s="137"/>
    </row>
    <row r="201" ht="18.0" customHeight="1">
      <c r="A201" s="137"/>
      <c r="B201" s="137"/>
      <c r="C201" s="137"/>
      <c r="D201" s="137"/>
      <c r="E201" s="137"/>
      <c r="F201" s="137"/>
      <c r="G201" s="138"/>
      <c r="H201" s="139"/>
      <c r="I201" s="137"/>
      <c r="J201" s="137"/>
      <c r="K201" s="137"/>
      <c r="L201" s="137"/>
      <c r="M201" s="137"/>
      <c r="N201" s="137"/>
      <c r="O201" s="137"/>
      <c r="P201" s="137"/>
      <c r="Q201" s="140"/>
      <c r="R201" s="137"/>
      <c r="S201" s="137"/>
      <c r="T201" s="137"/>
      <c r="U201" s="137"/>
      <c r="V201" s="137"/>
      <c r="W201" s="137"/>
      <c r="X201" s="137"/>
      <c r="Y201" s="137"/>
      <c r="Z201" s="137"/>
      <c r="AA201" s="137"/>
      <c r="AB201" s="137"/>
      <c r="AC201" s="137"/>
      <c r="AD201" s="137"/>
      <c r="AE201" s="137"/>
      <c r="AF201" s="137"/>
      <c r="AG201" s="137"/>
      <c r="AH201" s="137"/>
      <c r="AI201" s="137"/>
      <c r="AJ201" s="137"/>
      <c r="AK201" s="137"/>
      <c r="AL201" s="137"/>
      <c r="AM201" s="137"/>
      <c r="AN201" s="137"/>
      <c r="AO201" s="137"/>
      <c r="AP201" s="137"/>
      <c r="AQ201" s="137"/>
      <c r="AR201" s="137"/>
      <c r="AS201" s="137"/>
    </row>
    <row r="202" ht="18.0" customHeight="1">
      <c r="A202" s="137"/>
      <c r="B202" s="137"/>
      <c r="C202" s="137"/>
      <c r="D202" s="137"/>
      <c r="E202" s="137"/>
      <c r="F202" s="137"/>
      <c r="G202" s="138"/>
      <c r="H202" s="139"/>
      <c r="I202" s="137"/>
      <c r="J202" s="137"/>
      <c r="K202" s="137"/>
      <c r="L202" s="137"/>
      <c r="M202" s="137"/>
      <c r="N202" s="137"/>
      <c r="O202" s="137"/>
      <c r="P202" s="137"/>
      <c r="Q202" s="140"/>
      <c r="R202" s="137"/>
      <c r="S202" s="137"/>
      <c r="T202" s="137"/>
      <c r="U202" s="137"/>
      <c r="V202" s="137"/>
      <c r="W202" s="137"/>
      <c r="X202" s="137"/>
      <c r="Y202" s="137"/>
      <c r="Z202" s="137"/>
      <c r="AA202" s="137"/>
      <c r="AB202" s="137"/>
      <c r="AC202" s="137"/>
      <c r="AD202" s="137"/>
      <c r="AE202" s="137"/>
      <c r="AF202" s="137"/>
      <c r="AG202" s="137"/>
      <c r="AH202" s="137"/>
      <c r="AI202" s="137"/>
      <c r="AJ202" s="137"/>
      <c r="AK202" s="137"/>
      <c r="AL202" s="137"/>
      <c r="AM202" s="137"/>
      <c r="AN202" s="137"/>
      <c r="AO202" s="137"/>
      <c r="AP202" s="137"/>
      <c r="AQ202" s="137"/>
      <c r="AR202" s="137"/>
      <c r="AS202" s="137"/>
    </row>
    <row r="203" ht="18.0" customHeight="1">
      <c r="A203" s="137"/>
      <c r="B203" s="137"/>
      <c r="C203" s="137"/>
      <c r="D203" s="137"/>
      <c r="E203" s="137"/>
      <c r="F203" s="137"/>
      <c r="G203" s="138"/>
      <c r="H203" s="139"/>
      <c r="I203" s="137"/>
      <c r="J203" s="137"/>
      <c r="K203" s="137"/>
      <c r="L203" s="137"/>
      <c r="M203" s="137"/>
      <c r="N203" s="137"/>
      <c r="O203" s="137"/>
      <c r="P203" s="137"/>
      <c r="Q203" s="140"/>
      <c r="R203" s="137"/>
      <c r="S203" s="137"/>
      <c r="T203" s="137"/>
      <c r="U203" s="137"/>
      <c r="V203" s="137"/>
      <c r="W203" s="137"/>
      <c r="X203" s="137"/>
      <c r="Y203" s="137"/>
      <c r="Z203" s="137"/>
      <c r="AA203" s="137"/>
      <c r="AB203" s="137"/>
      <c r="AC203" s="137"/>
      <c r="AD203" s="137"/>
      <c r="AE203" s="137"/>
      <c r="AF203" s="137"/>
      <c r="AG203" s="137"/>
      <c r="AH203" s="137"/>
      <c r="AI203" s="137"/>
      <c r="AJ203" s="137"/>
      <c r="AK203" s="137"/>
      <c r="AL203" s="137"/>
      <c r="AM203" s="137"/>
      <c r="AN203" s="137"/>
      <c r="AO203" s="137"/>
      <c r="AP203" s="137"/>
      <c r="AQ203" s="137"/>
      <c r="AR203" s="137"/>
      <c r="AS203" s="137"/>
    </row>
    <row r="204" ht="18.0" customHeight="1">
      <c r="A204" s="137"/>
      <c r="B204" s="137"/>
      <c r="C204" s="137"/>
      <c r="D204" s="137"/>
      <c r="E204" s="137"/>
      <c r="F204" s="137"/>
      <c r="G204" s="138"/>
      <c r="H204" s="139"/>
      <c r="I204" s="137"/>
      <c r="J204" s="137"/>
      <c r="K204" s="137"/>
      <c r="L204" s="137"/>
      <c r="M204" s="137"/>
      <c r="N204" s="137"/>
      <c r="O204" s="137"/>
      <c r="P204" s="137"/>
      <c r="Q204" s="140"/>
      <c r="R204" s="137"/>
      <c r="S204" s="137"/>
      <c r="T204" s="137"/>
      <c r="U204" s="137"/>
      <c r="V204" s="137"/>
      <c r="W204" s="137"/>
      <c r="X204" s="137"/>
      <c r="Y204" s="137"/>
      <c r="Z204" s="137"/>
      <c r="AA204" s="137"/>
      <c r="AB204" s="137"/>
      <c r="AC204" s="137"/>
      <c r="AD204" s="137"/>
      <c r="AE204" s="137"/>
      <c r="AF204" s="137"/>
      <c r="AG204" s="137"/>
      <c r="AH204" s="137"/>
      <c r="AI204" s="137"/>
      <c r="AJ204" s="137"/>
      <c r="AK204" s="137"/>
      <c r="AL204" s="137"/>
      <c r="AM204" s="137"/>
      <c r="AN204" s="137"/>
      <c r="AO204" s="137"/>
      <c r="AP204" s="137"/>
      <c r="AQ204" s="137"/>
      <c r="AR204" s="137"/>
      <c r="AS204" s="137"/>
    </row>
    <row r="205" ht="18.0" customHeight="1">
      <c r="A205" s="137"/>
      <c r="B205" s="137"/>
      <c r="C205" s="137"/>
      <c r="D205" s="137"/>
      <c r="E205" s="137"/>
      <c r="F205" s="137"/>
      <c r="G205" s="138"/>
      <c r="H205" s="139"/>
      <c r="I205" s="137"/>
      <c r="J205" s="137"/>
      <c r="K205" s="137"/>
      <c r="L205" s="137"/>
      <c r="M205" s="137"/>
      <c r="N205" s="137"/>
      <c r="O205" s="137"/>
      <c r="P205" s="137"/>
      <c r="Q205" s="140"/>
      <c r="R205" s="137"/>
      <c r="S205" s="137"/>
      <c r="T205" s="137"/>
      <c r="U205" s="137"/>
      <c r="V205" s="137"/>
      <c r="W205" s="137"/>
      <c r="X205" s="137"/>
      <c r="Y205" s="137"/>
      <c r="Z205" s="137"/>
      <c r="AA205" s="137"/>
      <c r="AB205" s="137"/>
      <c r="AC205" s="137"/>
      <c r="AD205" s="137"/>
      <c r="AE205" s="137"/>
      <c r="AF205" s="137"/>
      <c r="AG205" s="137"/>
      <c r="AH205" s="137"/>
      <c r="AI205" s="137"/>
      <c r="AJ205" s="137"/>
      <c r="AK205" s="137"/>
      <c r="AL205" s="137"/>
      <c r="AM205" s="137"/>
      <c r="AN205" s="137"/>
      <c r="AO205" s="137"/>
      <c r="AP205" s="137"/>
      <c r="AQ205" s="137"/>
      <c r="AR205" s="137"/>
      <c r="AS205" s="137"/>
    </row>
    <row r="206" ht="18.0" customHeight="1">
      <c r="A206" s="137"/>
      <c r="B206" s="137"/>
      <c r="C206" s="137"/>
      <c r="D206" s="137"/>
      <c r="E206" s="137"/>
      <c r="F206" s="137"/>
      <c r="G206" s="138"/>
      <c r="H206" s="139"/>
      <c r="I206" s="137"/>
      <c r="J206" s="137"/>
      <c r="K206" s="137"/>
      <c r="L206" s="137"/>
      <c r="M206" s="137"/>
      <c r="N206" s="137"/>
      <c r="O206" s="137"/>
      <c r="P206" s="137"/>
      <c r="Q206" s="140"/>
      <c r="R206" s="137"/>
      <c r="S206" s="137"/>
      <c r="T206" s="137"/>
      <c r="U206" s="137"/>
      <c r="V206" s="137"/>
      <c r="W206" s="137"/>
      <c r="X206" s="137"/>
      <c r="Y206" s="137"/>
      <c r="Z206" s="137"/>
      <c r="AA206" s="137"/>
      <c r="AB206" s="137"/>
      <c r="AC206" s="137"/>
      <c r="AD206" s="137"/>
      <c r="AE206" s="137"/>
      <c r="AF206" s="137"/>
      <c r="AG206" s="137"/>
      <c r="AH206" s="137"/>
      <c r="AI206" s="137"/>
      <c r="AJ206" s="137"/>
      <c r="AK206" s="137"/>
      <c r="AL206" s="137"/>
      <c r="AM206" s="137"/>
      <c r="AN206" s="137"/>
      <c r="AO206" s="137"/>
      <c r="AP206" s="137"/>
      <c r="AQ206" s="137"/>
      <c r="AR206" s="137"/>
      <c r="AS206" s="137"/>
    </row>
    <row r="207" ht="18.0" customHeight="1">
      <c r="A207" s="137"/>
      <c r="B207" s="137"/>
      <c r="C207" s="137"/>
      <c r="D207" s="137"/>
      <c r="E207" s="137"/>
      <c r="F207" s="137"/>
      <c r="G207" s="138"/>
      <c r="H207" s="139"/>
      <c r="I207" s="137"/>
      <c r="J207" s="137"/>
      <c r="K207" s="137"/>
      <c r="L207" s="137"/>
      <c r="M207" s="137"/>
      <c r="N207" s="137"/>
      <c r="O207" s="137"/>
      <c r="P207" s="137"/>
      <c r="Q207" s="140"/>
      <c r="R207" s="137"/>
      <c r="S207" s="137"/>
      <c r="T207" s="137"/>
      <c r="U207" s="137"/>
      <c r="V207" s="137"/>
      <c r="W207" s="137"/>
      <c r="X207" s="137"/>
      <c r="Y207" s="137"/>
      <c r="Z207" s="137"/>
      <c r="AA207" s="137"/>
      <c r="AB207" s="137"/>
      <c r="AC207" s="137"/>
      <c r="AD207" s="137"/>
      <c r="AE207" s="137"/>
      <c r="AF207" s="137"/>
      <c r="AG207" s="137"/>
      <c r="AH207" s="137"/>
      <c r="AI207" s="137"/>
      <c r="AJ207" s="137"/>
      <c r="AK207" s="137"/>
      <c r="AL207" s="137"/>
      <c r="AM207" s="137"/>
      <c r="AN207" s="137"/>
      <c r="AO207" s="137"/>
      <c r="AP207" s="137"/>
      <c r="AQ207" s="137"/>
      <c r="AR207" s="137"/>
      <c r="AS207" s="137"/>
    </row>
    <row r="208" ht="18.0" customHeight="1">
      <c r="A208" s="137"/>
      <c r="B208" s="137"/>
      <c r="C208" s="137"/>
      <c r="D208" s="137"/>
      <c r="E208" s="137"/>
      <c r="F208" s="137"/>
      <c r="G208" s="138"/>
      <c r="H208" s="139"/>
      <c r="I208" s="137"/>
      <c r="J208" s="137"/>
      <c r="K208" s="137"/>
      <c r="L208" s="137"/>
      <c r="M208" s="137"/>
      <c r="N208" s="137"/>
      <c r="O208" s="137"/>
      <c r="P208" s="137"/>
      <c r="Q208" s="140"/>
      <c r="R208" s="137"/>
      <c r="S208" s="137"/>
      <c r="T208" s="137"/>
      <c r="U208" s="137"/>
      <c r="V208" s="137"/>
      <c r="W208" s="137"/>
      <c r="X208" s="137"/>
      <c r="Y208" s="137"/>
      <c r="Z208" s="137"/>
      <c r="AA208" s="137"/>
      <c r="AB208" s="137"/>
      <c r="AC208" s="137"/>
      <c r="AD208" s="137"/>
      <c r="AE208" s="137"/>
      <c r="AF208" s="137"/>
      <c r="AG208" s="137"/>
      <c r="AH208" s="137"/>
      <c r="AI208" s="137"/>
      <c r="AJ208" s="137"/>
      <c r="AK208" s="137"/>
      <c r="AL208" s="137"/>
      <c r="AM208" s="137"/>
      <c r="AN208" s="137"/>
      <c r="AO208" s="137"/>
      <c r="AP208" s="137"/>
      <c r="AQ208" s="137"/>
      <c r="AR208" s="137"/>
      <c r="AS208" s="137"/>
    </row>
    <row r="209" ht="18.0" customHeight="1">
      <c r="A209" s="137"/>
      <c r="B209" s="137"/>
      <c r="C209" s="137"/>
      <c r="D209" s="137"/>
      <c r="E209" s="137"/>
      <c r="F209" s="137"/>
      <c r="G209" s="138"/>
      <c r="H209" s="139"/>
      <c r="I209" s="137"/>
      <c r="J209" s="137"/>
      <c r="K209" s="137"/>
      <c r="L209" s="137"/>
      <c r="M209" s="137"/>
      <c r="N209" s="137"/>
      <c r="O209" s="137"/>
      <c r="P209" s="137"/>
      <c r="Q209" s="140"/>
      <c r="R209" s="137"/>
      <c r="S209" s="137"/>
      <c r="T209" s="137"/>
      <c r="U209" s="137"/>
      <c r="V209" s="137"/>
      <c r="W209" s="137"/>
      <c r="X209" s="137"/>
      <c r="Y209" s="137"/>
      <c r="Z209" s="137"/>
      <c r="AA209" s="137"/>
      <c r="AB209" s="137"/>
      <c r="AC209" s="137"/>
      <c r="AD209" s="137"/>
      <c r="AE209" s="137"/>
      <c r="AF209" s="137"/>
      <c r="AG209" s="137"/>
      <c r="AH209" s="137"/>
      <c r="AI209" s="137"/>
      <c r="AJ209" s="137"/>
      <c r="AK209" s="137"/>
      <c r="AL209" s="137"/>
      <c r="AM209" s="137"/>
      <c r="AN209" s="137"/>
      <c r="AO209" s="137"/>
      <c r="AP209" s="137"/>
      <c r="AQ209" s="137"/>
      <c r="AR209" s="137"/>
      <c r="AS209" s="137"/>
    </row>
    <row r="210" ht="18.0" customHeight="1">
      <c r="A210" s="137"/>
      <c r="B210" s="137"/>
      <c r="C210" s="137"/>
      <c r="D210" s="137"/>
      <c r="E210" s="137"/>
      <c r="F210" s="137"/>
      <c r="G210" s="138"/>
      <c r="H210" s="139"/>
      <c r="I210" s="137"/>
      <c r="J210" s="137"/>
      <c r="K210" s="137"/>
      <c r="L210" s="137"/>
      <c r="M210" s="137"/>
      <c r="N210" s="137"/>
      <c r="O210" s="137"/>
      <c r="P210" s="137"/>
      <c r="Q210" s="140"/>
      <c r="R210" s="137"/>
      <c r="S210" s="137"/>
      <c r="T210" s="137"/>
      <c r="U210" s="137"/>
      <c r="V210" s="137"/>
      <c r="W210" s="137"/>
      <c r="X210" s="137"/>
      <c r="Y210" s="137"/>
      <c r="Z210" s="137"/>
      <c r="AA210" s="137"/>
      <c r="AB210" s="137"/>
      <c r="AC210" s="137"/>
      <c r="AD210" s="137"/>
      <c r="AE210" s="137"/>
      <c r="AF210" s="137"/>
      <c r="AG210" s="137"/>
      <c r="AH210" s="137"/>
      <c r="AI210" s="137"/>
      <c r="AJ210" s="137"/>
      <c r="AK210" s="137"/>
      <c r="AL210" s="137"/>
      <c r="AM210" s="137"/>
      <c r="AN210" s="137"/>
      <c r="AO210" s="137"/>
      <c r="AP210" s="137"/>
      <c r="AQ210" s="137"/>
      <c r="AR210" s="137"/>
      <c r="AS210" s="137"/>
    </row>
    <row r="211" ht="18.0" customHeight="1">
      <c r="A211" s="137"/>
      <c r="B211" s="137"/>
      <c r="C211" s="137"/>
      <c r="D211" s="137"/>
      <c r="E211" s="137"/>
      <c r="F211" s="137"/>
      <c r="G211" s="138"/>
      <c r="H211" s="139"/>
      <c r="I211" s="137"/>
      <c r="J211" s="137"/>
      <c r="K211" s="137"/>
      <c r="L211" s="137"/>
      <c r="M211" s="137"/>
      <c r="N211" s="137"/>
      <c r="O211" s="137"/>
      <c r="P211" s="137"/>
      <c r="Q211" s="140"/>
      <c r="R211" s="137"/>
      <c r="S211" s="137"/>
      <c r="T211" s="137"/>
      <c r="U211" s="137"/>
      <c r="V211" s="137"/>
      <c r="W211" s="137"/>
      <c r="X211" s="137"/>
      <c r="Y211" s="137"/>
      <c r="Z211" s="137"/>
      <c r="AA211" s="137"/>
      <c r="AB211" s="137"/>
      <c r="AC211" s="137"/>
      <c r="AD211" s="137"/>
      <c r="AE211" s="137"/>
      <c r="AF211" s="137"/>
      <c r="AG211" s="137"/>
      <c r="AH211" s="137"/>
      <c r="AI211" s="137"/>
      <c r="AJ211" s="137"/>
      <c r="AK211" s="137"/>
      <c r="AL211" s="137"/>
      <c r="AM211" s="137"/>
      <c r="AN211" s="137"/>
      <c r="AO211" s="137"/>
      <c r="AP211" s="137"/>
      <c r="AQ211" s="137"/>
      <c r="AR211" s="137"/>
      <c r="AS211" s="137"/>
    </row>
    <row r="212" ht="18.0" customHeight="1">
      <c r="A212" s="137"/>
      <c r="B212" s="137"/>
      <c r="C212" s="137"/>
      <c r="D212" s="137"/>
      <c r="E212" s="137"/>
      <c r="F212" s="137"/>
      <c r="G212" s="138"/>
      <c r="H212" s="139"/>
      <c r="I212" s="137"/>
      <c r="J212" s="137"/>
      <c r="K212" s="137"/>
      <c r="L212" s="137"/>
      <c r="M212" s="137"/>
      <c r="N212" s="137"/>
      <c r="O212" s="137"/>
      <c r="P212" s="137"/>
      <c r="Q212" s="140"/>
      <c r="R212" s="137"/>
      <c r="S212" s="137"/>
      <c r="T212" s="137"/>
      <c r="U212" s="137"/>
      <c r="V212" s="137"/>
      <c r="W212" s="137"/>
      <c r="X212" s="137"/>
      <c r="Y212" s="137"/>
      <c r="Z212" s="137"/>
      <c r="AA212" s="137"/>
      <c r="AB212" s="137"/>
      <c r="AC212" s="137"/>
      <c r="AD212" s="137"/>
      <c r="AE212" s="137"/>
      <c r="AF212" s="137"/>
      <c r="AG212" s="137"/>
      <c r="AH212" s="137"/>
      <c r="AI212" s="137"/>
      <c r="AJ212" s="137"/>
      <c r="AK212" s="137"/>
      <c r="AL212" s="137"/>
      <c r="AM212" s="137"/>
      <c r="AN212" s="137"/>
      <c r="AO212" s="137"/>
      <c r="AP212" s="137"/>
      <c r="AQ212" s="137"/>
      <c r="AR212" s="137"/>
      <c r="AS212" s="137"/>
    </row>
    <row r="213" ht="18.0" customHeight="1">
      <c r="A213" s="137"/>
      <c r="B213" s="137"/>
      <c r="C213" s="137"/>
      <c r="D213" s="137"/>
      <c r="E213" s="137"/>
      <c r="F213" s="137"/>
      <c r="G213" s="138"/>
      <c r="H213" s="139"/>
      <c r="I213" s="137"/>
      <c r="J213" s="137"/>
      <c r="K213" s="137"/>
      <c r="L213" s="137"/>
      <c r="M213" s="137"/>
      <c r="N213" s="137"/>
      <c r="O213" s="137"/>
      <c r="P213" s="137"/>
      <c r="Q213" s="140"/>
      <c r="R213" s="137"/>
      <c r="S213" s="137"/>
      <c r="T213" s="137"/>
      <c r="U213" s="137"/>
      <c r="V213" s="137"/>
      <c r="W213" s="137"/>
      <c r="X213" s="137"/>
      <c r="Y213" s="137"/>
      <c r="Z213" s="137"/>
      <c r="AA213" s="137"/>
      <c r="AB213" s="137"/>
      <c r="AC213" s="137"/>
      <c r="AD213" s="137"/>
      <c r="AE213" s="137"/>
      <c r="AF213" s="137"/>
      <c r="AG213" s="137"/>
      <c r="AH213" s="137"/>
      <c r="AI213" s="137"/>
      <c r="AJ213" s="137"/>
      <c r="AK213" s="137"/>
      <c r="AL213" s="137"/>
      <c r="AM213" s="137"/>
      <c r="AN213" s="137"/>
      <c r="AO213" s="137"/>
      <c r="AP213" s="137"/>
      <c r="AQ213" s="137"/>
      <c r="AR213" s="137"/>
      <c r="AS213" s="137"/>
    </row>
    <row r="214" ht="18.0" customHeight="1">
      <c r="A214" s="137"/>
      <c r="B214" s="137"/>
      <c r="C214" s="137"/>
      <c r="D214" s="137"/>
      <c r="E214" s="137"/>
      <c r="F214" s="137"/>
      <c r="G214" s="138"/>
      <c r="H214" s="139"/>
      <c r="I214" s="137"/>
      <c r="J214" s="137"/>
      <c r="K214" s="137"/>
      <c r="L214" s="137"/>
      <c r="M214" s="137"/>
      <c r="N214" s="137"/>
      <c r="O214" s="137"/>
      <c r="P214" s="137"/>
      <c r="Q214" s="140"/>
      <c r="R214" s="137"/>
      <c r="S214" s="137"/>
      <c r="T214" s="137"/>
      <c r="U214" s="137"/>
      <c r="V214" s="137"/>
      <c r="W214" s="137"/>
      <c r="X214" s="137"/>
      <c r="Y214" s="137"/>
      <c r="Z214" s="137"/>
      <c r="AA214" s="137"/>
      <c r="AB214" s="137"/>
      <c r="AC214" s="137"/>
      <c r="AD214" s="137"/>
      <c r="AE214" s="137"/>
      <c r="AF214" s="137"/>
      <c r="AG214" s="137"/>
      <c r="AH214" s="137"/>
      <c r="AI214" s="137"/>
      <c r="AJ214" s="137"/>
      <c r="AK214" s="137"/>
      <c r="AL214" s="137"/>
      <c r="AM214" s="137"/>
      <c r="AN214" s="137"/>
      <c r="AO214" s="137"/>
      <c r="AP214" s="137"/>
      <c r="AQ214" s="137"/>
      <c r="AR214" s="137"/>
      <c r="AS214" s="137"/>
    </row>
    <row r="215" ht="18.0" customHeight="1">
      <c r="A215" s="137"/>
      <c r="B215" s="137"/>
      <c r="C215" s="137"/>
      <c r="D215" s="137"/>
      <c r="E215" s="137"/>
      <c r="F215" s="137"/>
      <c r="G215" s="138"/>
      <c r="H215" s="139"/>
      <c r="I215" s="137"/>
      <c r="J215" s="137"/>
      <c r="K215" s="137"/>
      <c r="L215" s="137"/>
      <c r="M215" s="137"/>
      <c r="N215" s="137"/>
      <c r="O215" s="137"/>
      <c r="P215" s="137"/>
      <c r="Q215" s="140"/>
      <c r="R215" s="137"/>
      <c r="S215" s="137"/>
      <c r="T215" s="137"/>
      <c r="U215" s="137"/>
      <c r="V215" s="137"/>
      <c r="W215" s="137"/>
      <c r="X215" s="137"/>
      <c r="Y215" s="137"/>
      <c r="Z215" s="137"/>
      <c r="AA215" s="137"/>
      <c r="AB215" s="137"/>
      <c r="AC215" s="137"/>
      <c r="AD215" s="137"/>
      <c r="AE215" s="137"/>
      <c r="AF215" s="137"/>
      <c r="AG215" s="137"/>
      <c r="AH215" s="137"/>
      <c r="AI215" s="137"/>
      <c r="AJ215" s="137"/>
      <c r="AK215" s="137"/>
      <c r="AL215" s="137"/>
      <c r="AM215" s="137"/>
      <c r="AN215" s="137"/>
      <c r="AO215" s="137"/>
      <c r="AP215" s="137"/>
      <c r="AQ215" s="137"/>
      <c r="AR215" s="137"/>
      <c r="AS215" s="137"/>
    </row>
    <row r="216" ht="18.0" customHeight="1">
      <c r="A216" s="137"/>
      <c r="B216" s="137"/>
      <c r="C216" s="137"/>
      <c r="D216" s="137"/>
      <c r="E216" s="137"/>
      <c r="F216" s="137"/>
      <c r="G216" s="138"/>
      <c r="H216" s="139"/>
      <c r="I216" s="137"/>
      <c r="J216" s="137"/>
      <c r="K216" s="137"/>
      <c r="L216" s="137"/>
      <c r="M216" s="137"/>
      <c r="N216" s="137"/>
      <c r="O216" s="137"/>
      <c r="P216" s="137"/>
      <c r="Q216" s="140"/>
      <c r="R216" s="137"/>
      <c r="S216" s="137"/>
      <c r="T216" s="137"/>
      <c r="U216" s="137"/>
      <c r="V216" s="137"/>
      <c r="W216" s="137"/>
      <c r="X216" s="137"/>
      <c r="Y216" s="137"/>
      <c r="Z216" s="137"/>
      <c r="AA216" s="137"/>
      <c r="AB216" s="137"/>
      <c r="AC216" s="137"/>
      <c r="AD216" s="137"/>
      <c r="AE216" s="137"/>
      <c r="AF216" s="137"/>
      <c r="AG216" s="137"/>
      <c r="AH216" s="137"/>
      <c r="AI216" s="137"/>
      <c r="AJ216" s="137"/>
      <c r="AK216" s="137"/>
      <c r="AL216" s="137"/>
      <c r="AM216" s="137"/>
      <c r="AN216" s="137"/>
      <c r="AO216" s="137"/>
      <c r="AP216" s="137"/>
      <c r="AQ216" s="137"/>
      <c r="AR216" s="137"/>
      <c r="AS216" s="137"/>
    </row>
    <row r="217" ht="18.0" customHeight="1">
      <c r="A217" s="137"/>
      <c r="B217" s="137"/>
      <c r="C217" s="137"/>
      <c r="D217" s="137"/>
      <c r="E217" s="137"/>
      <c r="F217" s="137"/>
      <c r="G217" s="138"/>
      <c r="H217" s="139"/>
      <c r="I217" s="137"/>
      <c r="J217" s="137"/>
      <c r="K217" s="137"/>
      <c r="L217" s="137"/>
      <c r="M217" s="137"/>
      <c r="N217" s="137"/>
      <c r="O217" s="137"/>
      <c r="P217" s="137"/>
      <c r="Q217" s="140"/>
      <c r="R217" s="137"/>
      <c r="S217" s="137"/>
      <c r="T217" s="137"/>
      <c r="U217" s="137"/>
      <c r="V217" s="137"/>
      <c r="W217" s="137"/>
      <c r="X217" s="137"/>
      <c r="Y217" s="137"/>
      <c r="Z217" s="137"/>
      <c r="AA217" s="137"/>
      <c r="AB217" s="137"/>
      <c r="AC217" s="137"/>
      <c r="AD217" s="137"/>
      <c r="AE217" s="137"/>
      <c r="AF217" s="137"/>
      <c r="AG217" s="137"/>
      <c r="AH217" s="137"/>
      <c r="AI217" s="137"/>
      <c r="AJ217" s="137"/>
      <c r="AK217" s="137"/>
      <c r="AL217" s="137"/>
      <c r="AM217" s="137"/>
      <c r="AN217" s="137"/>
      <c r="AO217" s="137"/>
      <c r="AP217" s="137"/>
      <c r="AQ217" s="137"/>
      <c r="AR217" s="137"/>
      <c r="AS217" s="137"/>
    </row>
    <row r="218" ht="18.0" customHeight="1">
      <c r="A218" s="137"/>
      <c r="B218" s="137"/>
      <c r="C218" s="137"/>
      <c r="D218" s="137"/>
      <c r="E218" s="137"/>
      <c r="F218" s="137"/>
      <c r="G218" s="138"/>
      <c r="H218" s="139"/>
      <c r="I218" s="137"/>
      <c r="J218" s="137"/>
      <c r="K218" s="137"/>
      <c r="L218" s="137"/>
      <c r="M218" s="137"/>
      <c r="N218" s="137"/>
      <c r="O218" s="137"/>
      <c r="P218" s="137"/>
      <c r="Q218" s="140"/>
      <c r="R218" s="137"/>
      <c r="S218" s="137"/>
      <c r="T218" s="137"/>
      <c r="U218" s="137"/>
      <c r="V218" s="137"/>
      <c r="W218" s="137"/>
      <c r="X218" s="137"/>
      <c r="Y218" s="137"/>
      <c r="Z218" s="137"/>
      <c r="AA218" s="137"/>
      <c r="AB218" s="137"/>
      <c r="AC218" s="137"/>
      <c r="AD218" s="137"/>
      <c r="AE218" s="137"/>
      <c r="AF218" s="137"/>
      <c r="AG218" s="137"/>
      <c r="AH218" s="137"/>
      <c r="AI218" s="137"/>
      <c r="AJ218" s="137"/>
      <c r="AK218" s="137"/>
      <c r="AL218" s="137"/>
      <c r="AM218" s="137"/>
      <c r="AN218" s="137"/>
      <c r="AO218" s="137"/>
      <c r="AP218" s="137"/>
      <c r="AQ218" s="137"/>
      <c r="AR218" s="137"/>
      <c r="AS218" s="137"/>
    </row>
    <row r="219" ht="18.0" customHeight="1">
      <c r="A219" s="137"/>
      <c r="B219" s="137"/>
      <c r="C219" s="137"/>
      <c r="D219" s="137"/>
      <c r="E219" s="137"/>
      <c r="F219" s="137"/>
      <c r="G219" s="138"/>
      <c r="H219" s="139"/>
      <c r="I219" s="137"/>
      <c r="J219" s="137"/>
      <c r="K219" s="137"/>
      <c r="L219" s="137"/>
      <c r="M219" s="137"/>
      <c r="N219" s="137"/>
      <c r="O219" s="137"/>
      <c r="P219" s="137"/>
      <c r="Q219" s="140"/>
      <c r="R219" s="137"/>
      <c r="S219" s="137"/>
      <c r="T219" s="137"/>
      <c r="U219" s="137"/>
      <c r="V219" s="137"/>
      <c r="W219" s="137"/>
      <c r="X219" s="137"/>
      <c r="Y219" s="137"/>
      <c r="Z219" s="137"/>
      <c r="AA219" s="137"/>
      <c r="AB219" s="137"/>
      <c r="AC219" s="137"/>
      <c r="AD219" s="137"/>
      <c r="AE219" s="137"/>
      <c r="AF219" s="137"/>
      <c r="AG219" s="137"/>
      <c r="AH219" s="137"/>
      <c r="AI219" s="137"/>
      <c r="AJ219" s="137"/>
      <c r="AK219" s="137"/>
      <c r="AL219" s="137"/>
      <c r="AM219" s="137"/>
      <c r="AN219" s="137"/>
      <c r="AO219" s="137"/>
      <c r="AP219" s="137"/>
      <c r="AQ219" s="137"/>
      <c r="AR219" s="137"/>
      <c r="AS219" s="137"/>
    </row>
    <row r="220" ht="18.0" customHeight="1">
      <c r="A220" s="137"/>
      <c r="B220" s="137"/>
      <c r="C220" s="137"/>
      <c r="D220" s="137"/>
      <c r="E220" s="137"/>
      <c r="F220" s="137"/>
      <c r="G220" s="138"/>
      <c r="H220" s="139"/>
      <c r="I220" s="137"/>
      <c r="J220" s="137"/>
      <c r="K220" s="137"/>
      <c r="L220" s="137"/>
      <c r="M220" s="137"/>
      <c r="N220" s="137"/>
      <c r="O220" s="137"/>
      <c r="P220" s="137"/>
      <c r="Q220" s="140"/>
      <c r="R220" s="137"/>
      <c r="S220" s="137"/>
      <c r="T220" s="137"/>
      <c r="U220" s="137"/>
      <c r="V220" s="137"/>
      <c r="W220" s="137"/>
      <c r="X220" s="137"/>
      <c r="Y220" s="137"/>
      <c r="Z220" s="137"/>
      <c r="AA220" s="137"/>
      <c r="AB220" s="137"/>
      <c r="AC220" s="137"/>
      <c r="AD220" s="137"/>
      <c r="AE220" s="137"/>
      <c r="AF220" s="137"/>
      <c r="AG220" s="137"/>
      <c r="AH220" s="137"/>
      <c r="AI220" s="137"/>
      <c r="AJ220" s="137"/>
      <c r="AK220" s="137"/>
      <c r="AL220" s="137"/>
      <c r="AM220" s="137"/>
      <c r="AN220" s="137"/>
      <c r="AO220" s="137"/>
      <c r="AP220" s="137"/>
      <c r="AQ220" s="137"/>
      <c r="AR220" s="137"/>
      <c r="AS220" s="137"/>
    </row>
    <row r="221" ht="18.0" customHeight="1">
      <c r="A221" s="137"/>
      <c r="B221" s="137"/>
      <c r="C221" s="137"/>
      <c r="D221" s="137"/>
      <c r="E221" s="137"/>
      <c r="F221" s="137"/>
      <c r="G221" s="138"/>
      <c r="H221" s="139"/>
      <c r="I221" s="137"/>
      <c r="J221" s="137"/>
      <c r="K221" s="137"/>
      <c r="L221" s="137"/>
      <c r="M221" s="137"/>
      <c r="N221" s="137"/>
      <c r="O221" s="137"/>
      <c r="P221" s="137"/>
      <c r="Q221" s="140"/>
      <c r="R221" s="137"/>
      <c r="S221" s="137"/>
      <c r="T221" s="137"/>
      <c r="U221" s="137"/>
      <c r="V221" s="137"/>
      <c r="W221" s="137"/>
      <c r="X221" s="137"/>
      <c r="Y221" s="137"/>
      <c r="Z221" s="137"/>
      <c r="AA221" s="137"/>
      <c r="AB221" s="137"/>
      <c r="AC221" s="137"/>
      <c r="AD221" s="137"/>
      <c r="AE221" s="137"/>
      <c r="AF221" s="137"/>
      <c r="AG221" s="137"/>
      <c r="AH221" s="137"/>
      <c r="AI221" s="137"/>
      <c r="AJ221" s="137"/>
      <c r="AK221" s="137"/>
      <c r="AL221" s="137"/>
      <c r="AM221" s="137"/>
      <c r="AN221" s="137"/>
      <c r="AO221" s="137"/>
      <c r="AP221" s="137"/>
      <c r="AQ221" s="137"/>
      <c r="AR221" s="137"/>
      <c r="AS221" s="137"/>
    </row>
    <row r="222" ht="18.0" customHeight="1">
      <c r="A222" s="137"/>
      <c r="B222" s="137"/>
      <c r="C222" s="137"/>
      <c r="D222" s="137"/>
      <c r="E222" s="137"/>
      <c r="F222" s="137"/>
      <c r="G222" s="138"/>
      <c r="H222" s="139"/>
      <c r="I222" s="137"/>
      <c r="J222" s="137"/>
      <c r="K222" s="137"/>
      <c r="L222" s="137"/>
      <c r="M222" s="137"/>
      <c r="N222" s="137"/>
      <c r="O222" s="137"/>
      <c r="P222" s="137"/>
      <c r="Q222" s="140"/>
      <c r="R222" s="137"/>
      <c r="S222" s="137"/>
      <c r="T222" s="137"/>
      <c r="U222" s="137"/>
      <c r="V222" s="137"/>
      <c r="W222" s="137"/>
      <c r="X222" s="137"/>
      <c r="Y222" s="137"/>
      <c r="Z222" s="137"/>
      <c r="AA222" s="137"/>
      <c r="AB222" s="137"/>
      <c r="AC222" s="137"/>
      <c r="AD222" s="137"/>
      <c r="AE222" s="137"/>
      <c r="AF222" s="137"/>
      <c r="AG222" s="137"/>
      <c r="AH222" s="137"/>
      <c r="AI222" s="137"/>
      <c r="AJ222" s="137"/>
      <c r="AK222" s="137"/>
      <c r="AL222" s="137"/>
      <c r="AM222" s="137"/>
      <c r="AN222" s="137"/>
      <c r="AO222" s="137"/>
      <c r="AP222" s="137"/>
      <c r="AQ222" s="137"/>
      <c r="AR222" s="137"/>
      <c r="AS222" s="137"/>
    </row>
    <row r="223" ht="18.0" customHeight="1">
      <c r="A223" s="137"/>
      <c r="B223" s="137"/>
      <c r="C223" s="137"/>
      <c r="D223" s="137"/>
      <c r="E223" s="137"/>
      <c r="F223" s="137"/>
      <c r="G223" s="138"/>
      <c r="H223" s="139"/>
      <c r="I223" s="137"/>
      <c r="J223" s="137"/>
      <c r="K223" s="137"/>
      <c r="L223" s="137"/>
      <c r="M223" s="137"/>
      <c r="N223" s="137"/>
      <c r="O223" s="137"/>
      <c r="P223" s="137"/>
      <c r="Q223" s="140"/>
      <c r="R223" s="137"/>
      <c r="S223" s="137"/>
      <c r="T223" s="137"/>
      <c r="U223" s="137"/>
      <c r="V223" s="137"/>
      <c r="W223" s="137"/>
      <c r="X223" s="137"/>
      <c r="Y223" s="137"/>
      <c r="Z223" s="137"/>
      <c r="AA223" s="137"/>
      <c r="AB223" s="137"/>
      <c r="AC223" s="137"/>
      <c r="AD223" s="137"/>
      <c r="AE223" s="137"/>
      <c r="AF223" s="137"/>
      <c r="AG223" s="137"/>
      <c r="AH223" s="137"/>
      <c r="AI223" s="137"/>
      <c r="AJ223" s="137"/>
      <c r="AK223" s="137"/>
      <c r="AL223" s="137"/>
      <c r="AM223" s="137"/>
      <c r="AN223" s="137"/>
      <c r="AO223" s="137"/>
      <c r="AP223" s="137"/>
      <c r="AQ223" s="137"/>
      <c r="AR223" s="137"/>
      <c r="AS223" s="137"/>
    </row>
    <row r="224" ht="18.0" customHeight="1">
      <c r="A224" s="137"/>
      <c r="B224" s="137"/>
      <c r="C224" s="137"/>
      <c r="D224" s="137"/>
      <c r="E224" s="137"/>
      <c r="F224" s="137"/>
      <c r="G224" s="138"/>
      <c r="H224" s="139"/>
      <c r="I224" s="137"/>
      <c r="J224" s="137"/>
      <c r="K224" s="137"/>
      <c r="L224" s="137"/>
      <c r="M224" s="137"/>
      <c r="N224" s="137"/>
      <c r="O224" s="137"/>
      <c r="P224" s="137"/>
      <c r="Q224" s="140"/>
      <c r="R224" s="137"/>
      <c r="S224" s="137"/>
      <c r="T224" s="137"/>
      <c r="U224" s="137"/>
      <c r="V224" s="137"/>
      <c r="W224" s="137"/>
      <c r="X224" s="137"/>
      <c r="Y224" s="137"/>
      <c r="Z224" s="137"/>
      <c r="AA224" s="137"/>
      <c r="AB224" s="137"/>
      <c r="AC224" s="137"/>
      <c r="AD224" s="137"/>
      <c r="AE224" s="137"/>
      <c r="AF224" s="137"/>
      <c r="AG224" s="137"/>
      <c r="AH224" s="137"/>
      <c r="AI224" s="137"/>
      <c r="AJ224" s="137"/>
      <c r="AK224" s="137"/>
      <c r="AL224" s="137"/>
      <c r="AM224" s="137"/>
      <c r="AN224" s="137"/>
      <c r="AO224" s="137"/>
      <c r="AP224" s="137"/>
      <c r="AQ224" s="137"/>
      <c r="AR224" s="137"/>
      <c r="AS224" s="137"/>
    </row>
    <row r="225" ht="18.0" customHeight="1">
      <c r="A225" s="137"/>
      <c r="B225" s="137"/>
      <c r="C225" s="137"/>
      <c r="D225" s="137"/>
      <c r="E225" s="137"/>
      <c r="F225" s="137"/>
      <c r="G225" s="138"/>
      <c r="H225" s="139"/>
      <c r="I225" s="137"/>
      <c r="J225" s="137"/>
      <c r="K225" s="137"/>
      <c r="L225" s="137"/>
      <c r="M225" s="137"/>
      <c r="N225" s="137"/>
      <c r="O225" s="137"/>
      <c r="P225" s="137"/>
      <c r="Q225" s="140"/>
      <c r="R225" s="137"/>
      <c r="S225" s="137"/>
      <c r="T225" s="137"/>
      <c r="U225" s="137"/>
      <c r="V225" s="137"/>
      <c r="W225" s="137"/>
      <c r="X225" s="137"/>
      <c r="Y225" s="137"/>
      <c r="Z225" s="137"/>
      <c r="AA225" s="137"/>
      <c r="AB225" s="137"/>
      <c r="AC225" s="137"/>
      <c r="AD225" s="137"/>
      <c r="AE225" s="137"/>
      <c r="AF225" s="137"/>
      <c r="AG225" s="137"/>
      <c r="AH225" s="137"/>
      <c r="AI225" s="137"/>
      <c r="AJ225" s="137"/>
      <c r="AK225" s="137"/>
      <c r="AL225" s="137"/>
      <c r="AM225" s="137"/>
      <c r="AN225" s="137"/>
      <c r="AO225" s="137"/>
      <c r="AP225" s="137"/>
      <c r="AQ225" s="137"/>
      <c r="AR225" s="137"/>
      <c r="AS225" s="137"/>
    </row>
    <row r="226" ht="18.0" customHeight="1">
      <c r="A226" s="137"/>
      <c r="B226" s="137"/>
      <c r="C226" s="137"/>
      <c r="D226" s="137"/>
      <c r="E226" s="137"/>
      <c r="F226" s="137"/>
      <c r="G226" s="138"/>
      <c r="H226" s="139"/>
      <c r="I226" s="137"/>
      <c r="J226" s="137"/>
      <c r="K226" s="137"/>
      <c r="L226" s="137"/>
      <c r="M226" s="137"/>
      <c r="N226" s="137"/>
      <c r="O226" s="137"/>
      <c r="P226" s="137"/>
      <c r="Q226" s="140"/>
      <c r="R226" s="137"/>
      <c r="S226" s="137"/>
      <c r="T226" s="137"/>
      <c r="U226" s="137"/>
      <c r="V226" s="137"/>
      <c r="W226" s="137"/>
      <c r="X226" s="137"/>
      <c r="Y226" s="137"/>
      <c r="Z226" s="137"/>
      <c r="AA226" s="137"/>
      <c r="AB226" s="137"/>
      <c r="AC226" s="137"/>
      <c r="AD226" s="137"/>
      <c r="AE226" s="137"/>
      <c r="AF226" s="137"/>
      <c r="AG226" s="137"/>
      <c r="AH226" s="137"/>
      <c r="AI226" s="137"/>
      <c r="AJ226" s="137"/>
      <c r="AK226" s="137"/>
      <c r="AL226" s="137"/>
      <c r="AM226" s="137"/>
      <c r="AN226" s="137"/>
      <c r="AO226" s="137"/>
      <c r="AP226" s="137"/>
      <c r="AQ226" s="137"/>
      <c r="AR226" s="137"/>
      <c r="AS226" s="137"/>
    </row>
    <row r="227" ht="18.0" customHeight="1">
      <c r="A227" s="137"/>
      <c r="B227" s="137"/>
      <c r="C227" s="137"/>
      <c r="D227" s="137"/>
      <c r="E227" s="137"/>
      <c r="F227" s="137"/>
      <c r="G227" s="138"/>
      <c r="H227" s="139"/>
      <c r="I227" s="137"/>
      <c r="J227" s="137"/>
      <c r="K227" s="137"/>
      <c r="L227" s="137"/>
      <c r="M227" s="137"/>
      <c r="N227" s="137"/>
      <c r="O227" s="137"/>
      <c r="P227" s="137"/>
      <c r="Q227" s="140"/>
      <c r="R227" s="137"/>
      <c r="S227" s="137"/>
      <c r="T227" s="137"/>
      <c r="U227" s="137"/>
      <c r="V227" s="137"/>
      <c r="W227" s="137"/>
      <c r="X227" s="137"/>
      <c r="Y227" s="137"/>
      <c r="Z227" s="137"/>
      <c r="AA227" s="137"/>
      <c r="AB227" s="137"/>
      <c r="AC227" s="137"/>
      <c r="AD227" s="137"/>
      <c r="AE227" s="137"/>
      <c r="AF227" s="137"/>
      <c r="AG227" s="137"/>
      <c r="AH227" s="137"/>
      <c r="AI227" s="137"/>
      <c r="AJ227" s="137"/>
      <c r="AK227" s="137"/>
      <c r="AL227" s="137"/>
      <c r="AM227" s="137"/>
      <c r="AN227" s="137"/>
      <c r="AO227" s="137"/>
      <c r="AP227" s="137"/>
      <c r="AQ227" s="137"/>
      <c r="AR227" s="137"/>
      <c r="AS227" s="137"/>
    </row>
    <row r="228" ht="18.0" customHeight="1">
      <c r="A228" s="137"/>
      <c r="B228" s="137"/>
      <c r="C228" s="137"/>
      <c r="D228" s="137"/>
      <c r="E228" s="137"/>
      <c r="F228" s="137"/>
      <c r="G228" s="138"/>
      <c r="H228" s="139"/>
      <c r="I228" s="137"/>
      <c r="J228" s="137"/>
      <c r="K228" s="137"/>
      <c r="L228" s="137"/>
      <c r="M228" s="137"/>
      <c r="N228" s="137"/>
      <c r="O228" s="137"/>
      <c r="P228" s="137"/>
      <c r="Q228" s="140"/>
      <c r="R228" s="137"/>
      <c r="S228" s="137"/>
      <c r="T228" s="137"/>
      <c r="U228" s="137"/>
      <c r="V228" s="137"/>
      <c r="W228" s="137"/>
      <c r="X228" s="137"/>
      <c r="Y228" s="137"/>
      <c r="Z228" s="137"/>
      <c r="AA228" s="137"/>
      <c r="AB228" s="137"/>
      <c r="AC228" s="137"/>
      <c r="AD228" s="137"/>
      <c r="AE228" s="137"/>
      <c r="AF228" s="137"/>
      <c r="AG228" s="137"/>
      <c r="AH228" s="137"/>
      <c r="AI228" s="137"/>
      <c r="AJ228" s="137"/>
      <c r="AK228" s="137"/>
      <c r="AL228" s="137"/>
      <c r="AM228" s="137"/>
      <c r="AN228" s="137"/>
      <c r="AO228" s="137"/>
      <c r="AP228" s="137"/>
      <c r="AQ228" s="137"/>
      <c r="AR228" s="137"/>
      <c r="AS228" s="137"/>
    </row>
    <row r="229" ht="18.0" customHeight="1">
      <c r="A229" s="137"/>
      <c r="B229" s="137"/>
      <c r="C229" s="137"/>
      <c r="D229" s="137"/>
      <c r="E229" s="137"/>
      <c r="F229" s="137"/>
      <c r="G229" s="138"/>
      <c r="H229" s="139"/>
      <c r="I229" s="137"/>
      <c r="J229" s="137"/>
      <c r="K229" s="137"/>
      <c r="L229" s="137"/>
      <c r="M229" s="137"/>
      <c r="N229" s="137"/>
      <c r="O229" s="137"/>
      <c r="P229" s="137"/>
      <c r="Q229" s="140"/>
      <c r="R229" s="137"/>
      <c r="S229" s="137"/>
      <c r="T229" s="137"/>
      <c r="U229" s="137"/>
      <c r="V229" s="137"/>
      <c r="W229" s="137"/>
      <c r="X229" s="137"/>
      <c r="Y229" s="137"/>
      <c r="Z229" s="137"/>
      <c r="AA229" s="137"/>
      <c r="AB229" s="137"/>
      <c r="AC229" s="137"/>
      <c r="AD229" s="137"/>
      <c r="AE229" s="137"/>
      <c r="AF229" s="137"/>
      <c r="AG229" s="137"/>
      <c r="AH229" s="137"/>
      <c r="AI229" s="137"/>
      <c r="AJ229" s="137"/>
      <c r="AK229" s="137"/>
      <c r="AL229" s="137"/>
      <c r="AM229" s="137"/>
      <c r="AN229" s="137"/>
      <c r="AO229" s="137"/>
      <c r="AP229" s="137"/>
      <c r="AQ229" s="137"/>
      <c r="AR229" s="137"/>
      <c r="AS229" s="137"/>
    </row>
    <row r="230" ht="18.0" customHeight="1">
      <c r="A230" s="137"/>
      <c r="B230" s="137"/>
      <c r="C230" s="137"/>
      <c r="D230" s="137"/>
      <c r="E230" s="137"/>
      <c r="F230" s="137"/>
      <c r="G230" s="138"/>
      <c r="H230" s="139"/>
      <c r="I230" s="137"/>
      <c r="J230" s="137"/>
      <c r="K230" s="137"/>
      <c r="L230" s="137"/>
      <c r="M230" s="137"/>
      <c r="N230" s="137"/>
      <c r="O230" s="137"/>
      <c r="P230" s="137"/>
      <c r="Q230" s="140"/>
      <c r="R230" s="137"/>
      <c r="S230" s="137"/>
      <c r="T230" s="137"/>
      <c r="U230" s="137"/>
      <c r="V230" s="137"/>
      <c r="W230" s="137"/>
      <c r="X230" s="137"/>
      <c r="Y230" s="137"/>
      <c r="Z230" s="137"/>
      <c r="AA230" s="137"/>
      <c r="AB230" s="137"/>
      <c r="AC230" s="137"/>
      <c r="AD230" s="137"/>
      <c r="AE230" s="137"/>
      <c r="AF230" s="137"/>
      <c r="AG230" s="137"/>
      <c r="AH230" s="137"/>
      <c r="AI230" s="137"/>
      <c r="AJ230" s="137"/>
      <c r="AK230" s="137"/>
      <c r="AL230" s="137"/>
      <c r="AM230" s="137"/>
      <c r="AN230" s="137"/>
      <c r="AO230" s="137"/>
      <c r="AP230" s="137"/>
      <c r="AQ230" s="137"/>
      <c r="AR230" s="137"/>
      <c r="AS230" s="137"/>
    </row>
    <row r="231" ht="18.0" customHeight="1">
      <c r="A231" s="137"/>
      <c r="B231" s="137"/>
      <c r="C231" s="137"/>
      <c r="D231" s="137"/>
      <c r="E231" s="137"/>
      <c r="F231" s="137"/>
      <c r="G231" s="138"/>
      <c r="H231" s="139"/>
      <c r="I231" s="137"/>
      <c r="J231" s="137"/>
      <c r="K231" s="137"/>
      <c r="L231" s="137"/>
      <c r="M231" s="137"/>
      <c r="N231" s="137"/>
      <c r="O231" s="137"/>
      <c r="P231" s="137"/>
      <c r="Q231" s="140"/>
      <c r="R231" s="137"/>
      <c r="S231" s="137"/>
      <c r="T231" s="137"/>
      <c r="U231" s="137"/>
      <c r="V231" s="137"/>
      <c r="W231" s="137"/>
      <c r="X231" s="137"/>
      <c r="Y231" s="137"/>
      <c r="Z231" s="137"/>
      <c r="AA231" s="137"/>
      <c r="AB231" s="137"/>
      <c r="AC231" s="137"/>
      <c r="AD231" s="137"/>
      <c r="AE231" s="137"/>
      <c r="AF231" s="137"/>
      <c r="AG231" s="137"/>
      <c r="AH231" s="137"/>
      <c r="AI231" s="137"/>
      <c r="AJ231" s="137"/>
      <c r="AK231" s="137"/>
      <c r="AL231" s="137"/>
      <c r="AM231" s="137"/>
      <c r="AN231" s="137"/>
      <c r="AO231" s="137"/>
      <c r="AP231" s="137"/>
      <c r="AQ231" s="137"/>
      <c r="AR231" s="137"/>
      <c r="AS231" s="137"/>
    </row>
    <row r="232" ht="18.0" customHeight="1">
      <c r="A232" s="137"/>
      <c r="B232" s="137"/>
      <c r="C232" s="137"/>
      <c r="D232" s="137"/>
      <c r="E232" s="137"/>
      <c r="F232" s="137"/>
      <c r="G232" s="138"/>
      <c r="H232" s="139"/>
      <c r="I232" s="137"/>
      <c r="J232" s="137"/>
      <c r="K232" s="137"/>
      <c r="L232" s="137"/>
      <c r="M232" s="137"/>
      <c r="N232" s="137"/>
      <c r="O232" s="137"/>
      <c r="P232" s="137"/>
      <c r="Q232" s="140"/>
      <c r="R232" s="137"/>
      <c r="S232" s="137"/>
      <c r="T232" s="137"/>
      <c r="U232" s="137"/>
      <c r="V232" s="137"/>
      <c r="W232" s="137"/>
      <c r="X232" s="137"/>
      <c r="Y232" s="137"/>
      <c r="Z232" s="137"/>
      <c r="AA232" s="137"/>
      <c r="AB232" s="137"/>
      <c r="AC232" s="137"/>
      <c r="AD232" s="137"/>
      <c r="AE232" s="137"/>
      <c r="AF232" s="137"/>
      <c r="AG232" s="137"/>
      <c r="AH232" s="137"/>
      <c r="AI232" s="137"/>
      <c r="AJ232" s="137"/>
      <c r="AK232" s="137"/>
      <c r="AL232" s="137"/>
      <c r="AM232" s="137"/>
      <c r="AN232" s="137"/>
      <c r="AO232" s="137"/>
      <c r="AP232" s="137"/>
      <c r="AQ232" s="137"/>
      <c r="AR232" s="137"/>
      <c r="AS232" s="137"/>
    </row>
    <row r="233" ht="18.0" customHeight="1">
      <c r="A233" s="137"/>
      <c r="B233" s="137"/>
      <c r="C233" s="137"/>
      <c r="D233" s="137"/>
      <c r="E233" s="137"/>
      <c r="F233" s="137"/>
      <c r="G233" s="138"/>
      <c r="H233" s="139"/>
      <c r="I233" s="137"/>
      <c r="J233" s="137"/>
      <c r="K233" s="137"/>
      <c r="L233" s="137"/>
      <c r="M233" s="137"/>
      <c r="N233" s="137"/>
      <c r="O233" s="137"/>
      <c r="P233" s="137"/>
      <c r="Q233" s="140"/>
      <c r="R233" s="137"/>
      <c r="S233" s="137"/>
      <c r="T233" s="137"/>
      <c r="U233" s="137"/>
      <c r="V233" s="137"/>
      <c r="W233" s="137"/>
      <c r="X233" s="137"/>
      <c r="Y233" s="137"/>
      <c r="Z233" s="137"/>
      <c r="AA233" s="137"/>
      <c r="AB233" s="137"/>
      <c r="AC233" s="137"/>
      <c r="AD233" s="137"/>
      <c r="AE233" s="137"/>
      <c r="AF233" s="137"/>
      <c r="AG233" s="137"/>
      <c r="AH233" s="137"/>
      <c r="AI233" s="137"/>
      <c r="AJ233" s="137"/>
      <c r="AK233" s="137"/>
      <c r="AL233" s="137"/>
      <c r="AM233" s="137"/>
      <c r="AN233" s="137"/>
      <c r="AO233" s="137"/>
      <c r="AP233" s="137"/>
      <c r="AQ233" s="137"/>
      <c r="AR233" s="137"/>
      <c r="AS233" s="137"/>
    </row>
    <row r="234" ht="18.0" customHeight="1">
      <c r="A234" s="137"/>
      <c r="B234" s="137"/>
      <c r="C234" s="137"/>
      <c r="D234" s="137"/>
      <c r="E234" s="137"/>
      <c r="F234" s="137"/>
      <c r="G234" s="138"/>
      <c r="H234" s="139"/>
      <c r="I234" s="137"/>
      <c r="J234" s="137"/>
      <c r="K234" s="137"/>
      <c r="L234" s="137"/>
      <c r="M234" s="137"/>
      <c r="N234" s="137"/>
      <c r="O234" s="137"/>
      <c r="P234" s="137"/>
      <c r="Q234" s="140"/>
      <c r="R234" s="137"/>
      <c r="S234" s="137"/>
      <c r="T234" s="137"/>
      <c r="U234" s="137"/>
      <c r="V234" s="137"/>
      <c r="W234" s="137"/>
      <c r="X234" s="137"/>
      <c r="Y234" s="137"/>
      <c r="Z234" s="137"/>
      <c r="AA234" s="137"/>
      <c r="AB234" s="137"/>
      <c r="AC234" s="137"/>
      <c r="AD234" s="137"/>
      <c r="AE234" s="137"/>
      <c r="AF234" s="137"/>
      <c r="AG234" s="137"/>
      <c r="AH234" s="137"/>
      <c r="AI234" s="137"/>
      <c r="AJ234" s="137"/>
      <c r="AK234" s="137"/>
      <c r="AL234" s="137"/>
      <c r="AM234" s="137"/>
      <c r="AN234" s="137"/>
      <c r="AO234" s="137"/>
      <c r="AP234" s="137"/>
      <c r="AQ234" s="137"/>
      <c r="AR234" s="137"/>
      <c r="AS234" s="137"/>
    </row>
    <row r="235" ht="18.0" customHeight="1">
      <c r="A235" s="137"/>
      <c r="B235" s="137"/>
      <c r="C235" s="137"/>
      <c r="D235" s="137"/>
      <c r="E235" s="137"/>
      <c r="F235" s="137"/>
      <c r="G235" s="138"/>
      <c r="H235" s="139"/>
      <c r="I235" s="137"/>
      <c r="J235" s="137"/>
      <c r="K235" s="137"/>
      <c r="L235" s="137"/>
      <c r="M235" s="137"/>
      <c r="N235" s="137"/>
      <c r="O235" s="137"/>
      <c r="P235" s="137"/>
      <c r="Q235" s="140"/>
      <c r="R235" s="137"/>
      <c r="S235" s="137"/>
      <c r="T235" s="137"/>
      <c r="U235" s="137"/>
      <c r="V235" s="137"/>
      <c r="W235" s="137"/>
      <c r="X235" s="137"/>
      <c r="Y235" s="137"/>
      <c r="Z235" s="137"/>
      <c r="AA235" s="137"/>
      <c r="AB235" s="137"/>
      <c r="AC235" s="137"/>
      <c r="AD235" s="137"/>
      <c r="AE235" s="137"/>
      <c r="AF235" s="137"/>
      <c r="AG235" s="137"/>
      <c r="AH235" s="137"/>
      <c r="AI235" s="137"/>
      <c r="AJ235" s="137"/>
      <c r="AK235" s="137"/>
      <c r="AL235" s="137"/>
      <c r="AM235" s="137"/>
      <c r="AN235" s="137"/>
      <c r="AO235" s="137"/>
      <c r="AP235" s="137"/>
      <c r="AQ235" s="137"/>
      <c r="AR235" s="137"/>
      <c r="AS235" s="137"/>
    </row>
    <row r="236" ht="18.0" customHeight="1">
      <c r="A236" s="137"/>
      <c r="B236" s="137"/>
      <c r="C236" s="137"/>
      <c r="D236" s="137"/>
      <c r="E236" s="137"/>
      <c r="F236" s="137"/>
      <c r="G236" s="138"/>
      <c r="H236" s="139"/>
      <c r="I236" s="137"/>
      <c r="J236" s="137"/>
      <c r="K236" s="137"/>
      <c r="L236" s="137"/>
      <c r="M236" s="137"/>
      <c r="N236" s="137"/>
      <c r="O236" s="137"/>
      <c r="P236" s="137"/>
      <c r="Q236" s="140"/>
      <c r="R236" s="137"/>
      <c r="S236" s="137"/>
      <c r="T236" s="137"/>
      <c r="U236" s="137"/>
      <c r="V236" s="137"/>
      <c r="W236" s="137"/>
      <c r="X236" s="137"/>
      <c r="Y236" s="137"/>
      <c r="Z236" s="137"/>
      <c r="AA236" s="137"/>
      <c r="AB236" s="137"/>
      <c r="AC236" s="137"/>
      <c r="AD236" s="137"/>
      <c r="AE236" s="137"/>
      <c r="AF236" s="137"/>
      <c r="AG236" s="137"/>
      <c r="AH236" s="137"/>
      <c r="AI236" s="137"/>
      <c r="AJ236" s="137"/>
      <c r="AK236" s="137"/>
      <c r="AL236" s="137"/>
      <c r="AM236" s="137"/>
      <c r="AN236" s="137"/>
      <c r="AO236" s="137"/>
      <c r="AP236" s="137"/>
      <c r="AQ236" s="137"/>
      <c r="AR236" s="137"/>
      <c r="AS236" s="137"/>
    </row>
    <row r="237" ht="18.0" customHeight="1">
      <c r="A237" s="137"/>
      <c r="B237" s="137"/>
      <c r="C237" s="137"/>
      <c r="D237" s="137"/>
      <c r="E237" s="137"/>
      <c r="F237" s="137"/>
      <c r="G237" s="138"/>
      <c r="H237" s="139"/>
      <c r="I237" s="137"/>
      <c r="J237" s="137"/>
      <c r="K237" s="137"/>
      <c r="L237" s="137"/>
      <c r="M237" s="137"/>
      <c r="N237" s="137"/>
      <c r="O237" s="137"/>
      <c r="P237" s="137"/>
      <c r="Q237" s="140"/>
      <c r="R237" s="137"/>
      <c r="S237" s="137"/>
      <c r="T237" s="137"/>
      <c r="U237" s="137"/>
      <c r="V237" s="137"/>
      <c r="W237" s="137"/>
      <c r="X237" s="137"/>
      <c r="Y237" s="137"/>
      <c r="Z237" s="137"/>
      <c r="AA237" s="137"/>
      <c r="AB237" s="137"/>
      <c r="AC237" s="137"/>
      <c r="AD237" s="137"/>
      <c r="AE237" s="137"/>
      <c r="AF237" s="137"/>
      <c r="AG237" s="137"/>
      <c r="AH237" s="137"/>
      <c r="AI237" s="137"/>
      <c r="AJ237" s="137"/>
      <c r="AK237" s="137"/>
      <c r="AL237" s="137"/>
      <c r="AM237" s="137"/>
      <c r="AN237" s="137"/>
      <c r="AO237" s="137"/>
      <c r="AP237" s="137"/>
      <c r="AQ237" s="137"/>
      <c r="AR237" s="137"/>
      <c r="AS237" s="137"/>
    </row>
    <row r="238" ht="18.0" customHeight="1">
      <c r="A238" s="137"/>
      <c r="B238" s="137"/>
      <c r="C238" s="137"/>
      <c r="D238" s="137"/>
      <c r="E238" s="137"/>
      <c r="F238" s="137"/>
      <c r="G238" s="138"/>
      <c r="H238" s="139"/>
      <c r="I238" s="137"/>
      <c r="J238" s="137"/>
      <c r="K238" s="137"/>
      <c r="L238" s="137"/>
      <c r="M238" s="137"/>
      <c r="N238" s="137"/>
      <c r="O238" s="137"/>
      <c r="P238" s="137"/>
      <c r="Q238" s="140"/>
      <c r="R238" s="137"/>
      <c r="S238" s="137"/>
      <c r="T238" s="137"/>
      <c r="U238" s="137"/>
      <c r="V238" s="137"/>
      <c r="W238" s="137"/>
      <c r="X238" s="137"/>
      <c r="Y238" s="137"/>
      <c r="Z238" s="137"/>
      <c r="AA238" s="137"/>
      <c r="AB238" s="137"/>
      <c r="AC238" s="137"/>
      <c r="AD238" s="137"/>
      <c r="AE238" s="137"/>
      <c r="AF238" s="137"/>
      <c r="AG238" s="137"/>
      <c r="AH238" s="137"/>
      <c r="AI238" s="137"/>
      <c r="AJ238" s="137"/>
      <c r="AK238" s="137"/>
      <c r="AL238" s="137"/>
      <c r="AM238" s="137"/>
      <c r="AN238" s="137"/>
      <c r="AO238" s="137"/>
      <c r="AP238" s="137"/>
      <c r="AQ238" s="137"/>
      <c r="AR238" s="137"/>
      <c r="AS238" s="137"/>
    </row>
    <row r="239" ht="18.0" customHeight="1">
      <c r="A239" s="137"/>
      <c r="B239" s="137"/>
      <c r="C239" s="137"/>
      <c r="D239" s="137"/>
      <c r="E239" s="137"/>
      <c r="F239" s="137"/>
      <c r="G239" s="138"/>
      <c r="H239" s="139"/>
      <c r="I239" s="137"/>
      <c r="J239" s="137"/>
      <c r="K239" s="137"/>
      <c r="L239" s="137"/>
      <c r="M239" s="137"/>
      <c r="N239" s="137"/>
      <c r="O239" s="137"/>
      <c r="P239" s="137"/>
      <c r="Q239" s="140"/>
      <c r="R239" s="137"/>
      <c r="S239" s="137"/>
      <c r="T239" s="137"/>
      <c r="U239" s="137"/>
      <c r="V239" s="137"/>
      <c r="W239" s="137"/>
      <c r="X239" s="137"/>
      <c r="Y239" s="137"/>
      <c r="Z239" s="137"/>
      <c r="AA239" s="137"/>
      <c r="AB239" s="137"/>
      <c r="AC239" s="137"/>
      <c r="AD239" s="137"/>
      <c r="AE239" s="137"/>
      <c r="AF239" s="137"/>
      <c r="AG239" s="137"/>
      <c r="AH239" s="137"/>
      <c r="AI239" s="137"/>
      <c r="AJ239" s="137"/>
      <c r="AK239" s="137"/>
      <c r="AL239" s="137"/>
      <c r="AM239" s="137"/>
      <c r="AN239" s="137"/>
      <c r="AO239" s="137"/>
      <c r="AP239" s="137"/>
      <c r="AQ239" s="137"/>
      <c r="AR239" s="137"/>
      <c r="AS239" s="137"/>
    </row>
    <row r="240" ht="18.0" customHeight="1">
      <c r="A240" s="137"/>
      <c r="B240" s="137"/>
      <c r="C240" s="137"/>
      <c r="D240" s="137"/>
      <c r="E240" s="137"/>
      <c r="F240" s="137"/>
      <c r="G240" s="138"/>
      <c r="H240" s="139"/>
      <c r="I240" s="137"/>
      <c r="J240" s="137"/>
      <c r="K240" s="137"/>
      <c r="L240" s="137"/>
      <c r="M240" s="137"/>
      <c r="N240" s="137"/>
      <c r="O240" s="137"/>
      <c r="P240" s="137"/>
      <c r="Q240" s="140"/>
      <c r="R240" s="137"/>
      <c r="S240" s="137"/>
      <c r="T240" s="137"/>
      <c r="U240" s="137"/>
      <c r="V240" s="137"/>
      <c r="W240" s="137"/>
      <c r="X240" s="137"/>
      <c r="Y240" s="137"/>
      <c r="Z240" s="137"/>
      <c r="AA240" s="137"/>
      <c r="AB240" s="137"/>
      <c r="AC240" s="137"/>
      <c r="AD240" s="137"/>
      <c r="AE240" s="137"/>
      <c r="AF240" s="137"/>
      <c r="AG240" s="137"/>
      <c r="AH240" s="137"/>
      <c r="AI240" s="137"/>
      <c r="AJ240" s="137"/>
      <c r="AK240" s="137"/>
      <c r="AL240" s="137"/>
      <c r="AM240" s="137"/>
      <c r="AN240" s="137"/>
      <c r="AO240" s="137"/>
      <c r="AP240" s="137"/>
      <c r="AQ240" s="137"/>
      <c r="AR240" s="137"/>
      <c r="AS240" s="137"/>
    </row>
    <row r="241" ht="18.0" customHeight="1">
      <c r="A241" s="137"/>
      <c r="B241" s="137"/>
      <c r="C241" s="137"/>
      <c r="D241" s="137"/>
      <c r="E241" s="137"/>
      <c r="F241" s="137"/>
      <c r="G241" s="138"/>
      <c r="H241" s="139"/>
      <c r="I241" s="137"/>
      <c r="J241" s="137"/>
      <c r="K241" s="137"/>
      <c r="L241" s="137"/>
      <c r="M241" s="137"/>
      <c r="N241" s="137"/>
      <c r="O241" s="137"/>
      <c r="P241" s="137"/>
      <c r="Q241" s="140"/>
      <c r="R241" s="137"/>
      <c r="S241" s="137"/>
      <c r="T241" s="137"/>
      <c r="U241" s="137"/>
      <c r="V241" s="137"/>
      <c r="W241" s="137"/>
      <c r="X241" s="137"/>
      <c r="Y241" s="137"/>
      <c r="Z241" s="137"/>
      <c r="AA241" s="137"/>
      <c r="AB241" s="137"/>
      <c r="AC241" s="137"/>
      <c r="AD241" s="137"/>
      <c r="AE241" s="137"/>
      <c r="AF241" s="137"/>
      <c r="AG241" s="137"/>
      <c r="AH241" s="137"/>
      <c r="AI241" s="137"/>
      <c r="AJ241" s="137"/>
      <c r="AK241" s="137"/>
      <c r="AL241" s="137"/>
      <c r="AM241" s="137"/>
      <c r="AN241" s="137"/>
      <c r="AO241" s="137"/>
      <c r="AP241" s="137"/>
      <c r="AQ241" s="137"/>
      <c r="AR241" s="137"/>
      <c r="AS241" s="137"/>
    </row>
    <row r="242" ht="18.0" customHeight="1">
      <c r="A242" s="137"/>
      <c r="B242" s="137"/>
      <c r="C242" s="137"/>
      <c r="D242" s="137"/>
      <c r="E242" s="137"/>
      <c r="F242" s="137"/>
      <c r="G242" s="138"/>
      <c r="H242" s="139"/>
      <c r="I242" s="137"/>
      <c r="J242" s="137"/>
      <c r="K242" s="137"/>
      <c r="L242" s="137"/>
      <c r="M242" s="137"/>
      <c r="N242" s="137"/>
      <c r="O242" s="137"/>
      <c r="P242" s="137"/>
      <c r="Q242" s="140"/>
      <c r="R242" s="137"/>
      <c r="S242" s="137"/>
      <c r="T242" s="137"/>
      <c r="U242" s="137"/>
      <c r="V242" s="137"/>
      <c r="W242" s="137"/>
      <c r="X242" s="137"/>
      <c r="Y242" s="137"/>
      <c r="Z242" s="137"/>
      <c r="AA242" s="137"/>
      <c r="AB242" s="137"/>
      <c r="AC242" s="137"/>
      <c r="AD242" s="137"/>
      <c r="AE242" s="137"/>
      <c r="AF242" s="137"/>
      <c r="AG242" s="137"/>
      <c r="AH242" s="137"/>
      <c r="AI242" s="137"/>
      <c r="AJ242" s="137"/>
      <c r="AK242" s="137"/>
      <c r="AL242" s="137"/>
      <c r="AM242" s="137"/>
      <c r="AN242" s="137"/>
      <c r="AO242" s="137"/>
      <c r="AP242" s="137"/>
      <c r="AQ242" s="137"/>
      <c r="AR242" s="137"/>
      <c r="AS242" s="137"/>
    </row>
    <row r="243" ht="18.0" customHeight="1">
      <c r="A243" s="137"/>
      <c r="B243" s="137"/>
      <c r="C243" s="137"/>
      <c r="D243" s="137"/>
      <c r="E243" s="137"/>
      <c r="F243" s="137"/>
      <c r="G243" s="138"/>
      <c r="H243" s="139"/>
      <c r="I243" s="137"/>
      <c r="J243" s="137"/>
      <c r="K243" s="137"/>
      <c r="L243" s="137"/>
      <c r="M243" s="137"/>
      <c r="N243" s="137"/>
      <c r="O243" s="137"/>
      <c r="P243" s="137"/>
      <c r="Q243" s="140"/>
      <c r="R243" s="137"/>
      <c r="S243" s="137"/>
      <c r="T243" s="137"/>
      <c r="U243" s="137"/>
      <c r="V243" s="137"/>
      <c r="W243" s="137"/>
      <c r="X243" s="137"/>
      <c r="Y243" s="137"/>
      <c r="Z243" s="137"/>
      <c r="AA243" s="137"/>
      <c r="AB243" s="137"/>
      <c r="AC243" s="137"/>
      <c r="AD243" s="137"/>
      <c r="AE243" s="137"/>
      <c r="AF243" s="137"/>
      <c r="AG243" s="137"/>
      <c r="AH243" s="137"/>
      <c r="AI243" s="137"/>
      <c r="AJ243" s="137"/>
      <c r="AK243" s="137"/>
      <c r="AL243" s="137"/>
      <c r="AM243" s="137"/>
      <c r="AN243" s="137"/>
      <c r="AO243" s="137"/>
      <c r="AP243" s="137"/>
      <c r="AQ243" s="137"/>
      <c r="AR243" s="137"/>
      <c r="AS243" s="137"/>
    </row>
    <row r="244" ht="18.0" customHeight="1">
      <c r="A244" s="137"/>
      <c r="B244" s="137"/>
      <c r="C244" s="137"/>
      <c r="D244" s="137"/>
      <c r="E244" s="137"/>
      <c r="F244" s="137"/>
      <c r="G244" s="138"/>
      <c r="H244" s="139"/>
      <c r="I244" s="137"/>
      <c r="J244" s="137"/>
      <c r="K244" s="137"/>
      <c r="L244" s="137"/>
      <c r="M244" s="137"/>
      <c r="N244" s="137"/>
      <c r="O244" s="137"/>
      <c r="P244" s="137"/>
      <c r="Q244" s="140"/>
      <c r="R244" s="137"/>
      <c r="S244" s="137"/>
      <c r="T244" s="137"/>
      <c r="U244" s="137"/>
      <c r="V244" s="137"/>
      <c r="W244" s="137"/>
      <c r="X244" s="137"/>
      <c r="Y244" s="137"/>
      <c r="Z244" s="137"/>
      <c r="AA244" s="137"/>
      <c r="AB244" s="137"/>
      <c r="AC244" s="137"/>
      <c r="AD244" s="137"/>
      <c r="AE244" s="137"/>
      <c r="AF244" s="137"/>
      <c r="AG244" s="137"/>
      <c r="AH244" s="137"/>
      <c r="AI244" s="137"/>
      <c r="AJ244" s="137"/>
      <c r="AK244" s="137"/>
      <c r="AL244" s="137"/>
      <c r="AM244" s="137"/>
      <c r="AN244" s="137"/>
      <c r="AO244" s="137"/>
      <c r="AP244" s="137"/>
      <c r="AQ244" s="137"/>
      <c r="AR244" s="137"/>
      <c r="AS244" s="137"/>
    </row>
    <row r="245" ht="18.0" customHeight="1">
      <c r="A245" s="137"/>
      <c r="B245" s="137"/>
      <c r="C245" s="137"/>
      <c r="D245" s="137"/>
      <c r="E245" s="137"/>
      <c r="F245" s="137"/>
      <c r="G245" s="138"/>
      <c r="H245" s="139"/>
      <c r="I245" s="137"/>
      <c r="J245" s="137"/>
      <c r="K245" s="137"/>
      <c r="L245" s="137"/>
      <c r="M245" s="137"/>
      <c r="N245" s="137"/>
      <c r="O245" s="137"/>
      <c r="P245" s="137"/>
      <c r="Q245" s="140"/>
      <c r="R245" s="137"/>
      <c r="S245" s="137"/>
      <c r="T245" s="137"/>
      <c r="U245" s="137"/>
      <c r="V245" s="137"/>
      <c r="W245" s="137"/>
      <c r="X245" s="137"/>
      <c r="Y245" s="137"/>
      <c r="Z245" s="137"/>
      <c r="AA245" s="137"/>
      <c r="AB245" s="137"/>
      <c r="AC245" s="137"/>
      <c r="AD245" s="137"/>
      <c r="AE245" s="137"/>
      <c r="AF245" s="137"/>
      <c r="AG245" s="137"/>
      <c r="AH245" s="137"/>
      <c r="AI245" s="137"/>
      <c r="AJ245" s="137"/>
      <c r="AK245" s="137"/>
      <c r="AL245" s="137"/>
      <c r="AM245" s="137"/>
      <c r="AN245" s="137"/>
      <c r="AO245" s="137"/>
      <c r="AP245" s="137"/>
      <c r="AQ245" s="137"/>
      <c r="AR245" s="137"/>
      <c r="AS245" s="137"/>
    </row>
    <row r="246" ht="18.0" customHeight="1">
      <c r="A246" s="137"/>
      <c r="B246" s="137"/>
      <c r="C246" s="137"/>
      <c r="D246" s="137"/>
      <c r="E246" s="137"/>
      <c r="F246" s="137"/>
      <c r="G246" s="138"/>
      <c r="H246" s="139"/>
      <c r="I246" s="137"/>
      <c r="J246" s="137"/>
      <c r="K246" s="137"/>
      <c r="L246" s="137"/>
      <c r="M246" s="137"/>
      <c r="N246" s="137"/>
      <c r="O246" s="137"/>
      <c r="P246" s="137"/>
      <c r="Q246" s="140"/>
      <c r="R246" s="137"/>
      <c r="S246" s="137"/>
      <c r="T246" s="137"/>
      <c r="U246" s="137"/>
      <c r="V246" s="137"/>
      <c r="W246" s="137"/>
      <c r="X246" s="137"/>
      <c r="Y246" s="137"/>
      <c r="Z246" s="137"/>
      <c r="AA246" s="137"/>
      <c r="AB246" s="137"/>
      <c r="AC246" s="137"/>
      <c r="AD246" s="137"/>
      <c r="AE246" s="137"/>
      <c r="AF246" s="137"/>
      <c r="AG246" s="137"/>
      <c r="AH246" s="137"/>
      <c r="AI246" s="137"/>
      <c r="AJ246" s="137"/>
      <c r="AK246" s="137"/>
      <c r="AL246" s="137"/>
      <c r="AM246" s="137"/>
      <c r="AN246" s="137"/>
      <c r="AO246" s="137"/>
      <c r="AP246" s="137"/>
      <c r="AQ246" s="137"/>
      <c r="AR246" s="137"/>
      <c r="AS246" s="137"/>
    </row>
    <row r="247" ht="18.0" customHeight="1">
      <c r="A247" s="137"/>
      <c r="B247" s="137"/>
      <c r="C247" s="137"/>
      <c r="D247" s="137"/>
      <c r="E247" s="137"/>
      <c r="F247" s="137"/>
      <c r="G247" s="138"/>
      <c r="H247" s="139"/>
      <c r="I247" s="137"/>
      <c r="J247" s="137"/>
      <c r="K247" s="137"/>
      <c r="L247" s="137"/>
      <c r="M247" s="137"/>
      <c r="N247" s="137"/>
      <c r="O247" s="137"/>
      <c r="P247" s="137"/>
      <c r="Q247" s="140"/>
      <c r="R247" s="137"/>
      <c r="S247" s="137"/>
      <c r="T247" s="137"/>
      <c r="U247" s="137"/>
      <c r="V247" s="137"/>
      <c r="W247" s="137"/>
      <c r="X247" s="137"/>
      <c r="Y247" s="137"/>
      <c r="Z247" s="137"/>
      <c r="AA247" s="137"/>
      <c r="AB247" s="137"/>
      <c r="AC247" s="137"/>
      <c r="AD247" s="137"/>
      <c r="AE247" s="137"/>
      <c r="AF247" s="137"/>
      <c r="AG247" s="137"/>
      <c r="AH247" s="137"/>
      <c r="AI247" s="137"/>
      <c r="AJ247" s="137"/>
      <c r="AK247" s="137"/>
      <c r="AL247" s="137"/>
      <c r="AM247" s="137"/>
      <c r="AN247" s="137"/>
      <c r="AO247" s="137"/>
      <c r="AP247" s="137"/>
      <c r="AQ247" s="137"/>
      <c r="AR247" s="137"/>
      <c r="AS247" s="137"/>
    </row>
    <row r="248" ht="18.0" customHeight="1">
      <c r="A248" s="137"/>
      <c r="B248" s="137"/>
      <c r="C248" s="137"/>
      <c r="D248" s="137"/>
      <c r="E248" s="137"/>
      <c r="F248" s="137"/>
      <c r="G248" s="138"/>
      <c r="H248" s="139"/>
      <c r="I248" s="137"/>
      <c r="J248" s="137"/>
      <c r="K248" s="137"/>
      <c r="L248" s="137"/>
      <c r="M248" s="137"/>
      <c r="N248" s="137"/>
      <c r="O248" s="137"/>
      <c r="P248" s="137"/>
      <c r="Q248" s="140"/>
      <c r="R248" s="137"/>
      <c r="S248" s="137"/>
      <c r="T248" s="137"/>
      <c r="U248" s="137"/>
      <c r="V248" s="137"/>
      <c r="W248" s="137"/>
      <c r="X248" s="137"/>
      <c r="Y248" s="137"/>
      <c r="Z248" s="137"/>
      <c r="AA248" s="137"/>
      <c r="AB248" s="137"/>
      <c r="AC248" s="137"/>
      <c r="AD248" s="137"/>
      <c r="AE248" s="137"/>
      <c r="AF248" s="137"/>
      <c r="AG248" s="137"/>
      <c r="AH248" s="137"/>
      <c r="AI248" s="137"/>
      <c r="AJ248" s="137"/>
      <c r="AK248" s="137"/>
      <c r="AL248" s="137"/>
      <c r="AM248" s="137"/>
      <c r="AN248" s="137"/>
      <c r="AO248" s="137"/>
      <c r="AP248" s="137"/>
      <c r="AQ248" s="137"/>
      <c r="AR248" s="137"/>
      <c r="AS248" s="137"/>
    </row>
    <row r="249" ht="18.0" customHeight="1">
      <c r="A249" s="137"/>
      <c r="B249" s="137"/>
      <c r="C249" s="137"/>
      <c r="D249" s="137"/>
      <c r="E249" s="137"/>
      <c r="F249" s="137"/>
      <c r="G249" s="138"/>
      <c r="H249" s="139"/>
      <c r="I249" s="137"/>
      <c r="J249" s="137"/>
      <c r="K249" s="137"/>
      <c r="L249" s="137"/>
      <c r="M249" s="137"/>
      <c r="N249" s="137"/>
      <c r="O249" s="137"/>
      <c r="P249" s="137"/>
      <c r="Q249" s="140"/>
      <c r="R249" s="137"/>
      <c r="S249" s="137"/>
      <c r="T249" s="137"/>
      <c r="U249" s="137"/>
      <c r="V249" s="137"/>
      <c r="W249" s="137"/>
      <c r="X249" s="137"/>
      <c r="Y249" s="137"/>
      <c r="Z249" s="137"/>
      <c r="AA249" s="137"/>
      <c r="AB249" s="137"/>
      <c r="AC249" s="137"/>
      <c r="AD249" s="137"/>
      <c r="AE249" s="137"/>
      <c r="AF249" s="137"/>
      <c r="AG249" s="137"/>
      <c r="AH249" s="137"/>
      <c r="AI249" s="137"/>
      <c r="AJ249" s="137"/>
      <c r="AK249" s="137"/>
      <c r="AL249" s="137"/>
      <c r="AM249" s="137"/>
      <c r="AN249" s="137"/>
      <c r="AO249" s="137"/>
      <c r="AP249" s="137"/>
      <c r="AQ249" s="137"/>
      <c r="AR249" s="137"/>
      <c r="AS249" s="137"/>
    </row>
    <row r="250" ht="18.0" customHeight="1">
      <c r="A250" s="137"/>
      <c r="B250" s="137"/>
      <c r="C250" s="137"/>
      <c r="D250" s="137"/>
      <c r="E250" s="137"/>
      <c r="F250" s="137"/>
      <c r="G250" s="138"/>
      <c r="H250" s="139"/>
      <c r="I250" s="137"/>
      <c r="J250" s="137"/>
      <c r="K250" s="137"/>
      <c r="L250" s="137"/>
      <c r="M250" s="137"/>
      <c r="N250" s="137"/>
      <c r="O250" s="137"/>
      <c r="P250" s="137"/>
      <c r="Q250" s="140"/>
      <c r="R250" s="137"/>
      <c r="S250" s="137"/>
      <c r="T250" s="137"/>
      <c r="U250" s="137"/>
      <c r="V250" s="137"/>
      <c r="W250" s="137"/>
      <c r="X250" s="137"/>
      <c r="Y250" s="137"/>
      <c r="Z250" s="137"/>
      <c r="AA250" s="137"/>
      <c r="AB250" s="137"/>
      <c r="AC250" s="137"/>
      <c r="AD250" s="137"/>
      <c r="AE250" s="137"/>
      <c r="AF250" s="137"/>
      <c r="AG250" s="137"/>
      <c r="AH250" s="137"/>
      <c r="AI250" s="137"/>
      <c r="AJ250" s="137"/>
      <c r="AK250" s="137"/>
      <c r="AL250" s="137"/>
      <c r="AM250" s="137"/>
      <c r="AN250" s="137"/>
      <c r="AO250" s="137"/>
      <c r="AP250" s="137"/>
      <c r="AQ250" s="137"/>
      <c r="AR250" s="137"/>
      <c r="AS250" s="137"/>
    </row>
    <row r="251" ht="18.0" customHeight="1">
      <c r="A251" s="137"/>
      <c r="B251" s="137"/>
      <c r="C251" s="137"/>
      <c r="D251" s="137"/>
      <c r="E251" s="137"/>
      <c r="F251" s="137"/>
      <c r="G251" s="138"/>
      <c r="H251" s="139"/>
      <c r="I251" s="137"/>
      <c r="J251" s="137"/>
      <c r="K251" s="137"/>
      <c r="L251" s="137"/>
      <c r="M251" s="137"/>
      <c r="N251" s="137"/>
      <c r="O251" s="137"/>
      <c r="P251" s="137"/>
      <c r="Q251" s="140"/>
      <c r="R251" s="137"/>
      <c r="S251" s="137"/>
      <c r="T251" s="137"/>
      <c r="U251" s="137"/>
      <c r="V251" s="137"/>
      <c r="W251" s="137"/>
      <c r="X251" s="137"/>
      <c r="Y251" s="137"/>
      <c r="Z251" s="137"/>
      <c r="AA251" s="137"/>
      <c r="AB251" s="137"/>
      <c r="AC251" s="137"/>
      <c r="AD251" s="137"/>
      <c r="AE251" s="137"/>
      <c r="AF251" s="137"/>
      <c r="AG251" s="137"/>
      <c r="AH251" s="137"/>
      <c r="AI251" s="137"/>
      <c r="AJ251" s="137"/>
      <c r="AK251" s="137"/>
      <c r="AL251" s="137"/>
      <c r="AM251" s="137"/>
      <c r="AN251" s="137"/>
      <c r="AO251" s="137"/>
      <c r="AP251" s="137"/>
      <c r="AQ251" s="137"/>
      <c r="AR251" s="137"/>
      <c r="AS251" s="137"/>
    </row>
    <row r="252" ht="18.0" customHeight="1">
      <c r="A252" s="137"/>
      <c r="B252" s="137"/>
      <c r="C252" s="137"/>
      <c r="D252" s="137"/>
      <c r="E252" s="137"/>
      <c r="F252" s="137"/>
      <c r="G252" s="138"/>
      <c r="H252" s="139"/>
      <c r="I252" s="137"/>
      <c r="J252" s="137"/>
      <c r="K252" s="137"/>
      <c r="L252" s="137"/>
      <c r="M252" s="137"/>
      <c r="N252" s="137"/>
      <c r="O252" s="137"/>
      <c r="P252" s="137"/>
      <c r="Q252" s="140"/>
      <c r="R252" s="137"/>
      <c r="S252" s="137"/>
      <c r="T252" s="137"/>
      <c r="U252" s="137"/>
      <c r="V252" s="137"/>
      <c r="W252" s="137"/>
      <c r="X252" s="137"/>
      <c r="Y252" s="137"/>
      <c r="Z252" s="137"/>
      <c r="AA252" s="137"/>
      <c r="AB252" s="137"/>
      <c r="AC252" s="137"/>
      <c r="AD252" s="137"/>
      <c r="AE252" s="137"/>
      <c r="AF252" s="137"/>
      <c r="AG252" s="137"/>
      <c r="AH252" s="137"/>
      <c r="AI252" s="137"/>
      <c r="AJ252" s="137"/>
      <c r="AK252" s="137"/>
      <c r="AL252" s="137"/>
      <c r="AM252" s="137"/>
      <c r="AN252" s="137"/>
      <c r="AO252" s="137"/>
      <c r="AP252" s="137"/>
      <c r="AQ252" s="137"/>
      <c r="AR252" s="137"/>
      <c r="AS252" s="137"/>
    </row>
    <row r="253" ht="18.0" customHeight="1">
      <c r="A253" s="137"/>
      <c r="B253" s="137"/>
      <c r="C253" s="137"/>
      <c r="D253" s="137"/>
      <c r="E253" s="137"/>
      <c r="F253" s="137"/>
      <c r="G253" s="138"/>
      <c r="H253" s="139"/>
      <c r="I253" s="137"/>
      <c r="J253" s="137"/>
      <c r="K253" s="137"/>
      <c r="L253" s="137"/>
      <c r="M253" s="137"/>
      <c r="N253" s="137"/>
      <c r="O253" s="137"/>
      <c r="P253" s="137"/>
      <c r="Q253" s="140"/>
      <c r="R253" s="137"/>
      <c r="S253" s="137"/>
      <c r="T253" s="137"/>
      <c r="U253" s="137"/>
      <c r="V253" s="137"/>
      <c r="W253" s="137"/>
      <c r="X253" s="137"/>
      <c r="Y253" s="137"/>
      <c r="Z253" s="137"/>
      <c r="AA253" s="137"/>
      <c r="AB253" s="137"/>
      <c r="AC253" s="137"/>
      <c r="AD253" s="137"/>
      <c r="AE253" s="137"/>
      <c r="AF253" s="137"/>
      <c r="AG253" s="137"/>
      <c r="AH253" s="137"/>
      <c r="AI253" s="137"/>
      <c r="AJ253" s="137"/>
      <c r="AK253" s="137"/>
      <c r="AL253" s="137"/>
      <c r="AM253" s="137"/>
      <c r="AN253" s="137"/>
      <c r="AO253" s="137"/>
      <c r="AP253" s="137"/>
      <c r="AQ253" s="137"/>
      <c r="AR253" s="137"/>
      <c r="AS253" s="137"/>
    </row>
    <row r="254" ht="18.0" customHeight="1">
      <c r="A254" s="137"/>
      <c r="B254" s="137"/>
      <c r="C254" s="137"/>
      <c r="D254" s="137"/>
      <c r="E254" s="137"/>
      <c r="F254" s="137"/>
      <c r="G254" s="138"/>
      <c r="H254" s="139"/>
      <c r="I254" s="137"/>
      <c r="J254" s="137"/>
      <c r="K254" s="137"/>
      <c r="L254" s="137"/>
      <c r="M254" s="137"/>
      <c r="N254" s="137"/>
      <c r="O254" s="137"/>
      <c r="P254" s="137"/>
      <c r="Q254" s="140"/>
      <c r="R254" s="137"/>
      <c r="S254" s="137"/>
      <c r="T254" s="137"/>
      <c r="U254" s="137"/>
      <c r="V254" s="137"/>
      <c r="W254" s="137"/>
      <c r="X254" s="137"/>
      <c r="Y254" s="137"/>
      <c r="Z254" s="137"/>
      <c r="AA254" s="137"/>
      <c r="AB254" s="137"/>
      <c r="AC254" s="137"/>
      <c r="AD254" s="137"/>
      <c r="AE254" s="137"/>
      <c r="AF254" s="137"/>
      <c r="AG254" s="137"/>
      <c r="AH254" s="137"/>
      <c r="AI254" s="137"/>
      <c r="AJ254" s="137"/>
      <c r="AK254" s="137"/>
      <c r="AL254" s="137"/>
      <c r="AM254" s="137"/>
      <c r="AN254" s="137"/>
      <c r="AO254" s="137"/>
      <c r="AP254" s="137"/>
      <c r="AQ254" s="137"/>
      <c r="AR254" s="137"/>
      <c r="AS254" s="137"/>
    </row>
    <row r="255" ht="18.0" customHeight="1">
      <c r="A255" s="137"/>
      <c r="B255" s="137"/>
      <c r="C255" s="137"/>
      <c r="D255" s="137"/>
      <c r="E255" s="137"/>
      <c r="F255" s="137"/>
      <c r="G255" s="138"/>
      <c r="H255" s="139"/>
      <c r="I255" s="137"/>
      <c r="J255" s="137"/>
      <c r="K255" s="137"/>
      <c r="L255" s="137"/>
      <c r="M255" s="137"/>
      <c r="N255" s="137"/>
      <c r="O255" s="137"/>
      <c r="P255" s="137"/>
      <c r="Q255" s="140"/>
      <c r="R255" s="137"/>
      <c r="S255" s="137"/>
      <c r="T255" s="137"/>
      <c r="U255" s="137"/>
      <c r="V255" s="137"/>
      <c r="W255" s="137"/>
      <c r="X255" s="137"/>
      <c r="Y255" s="137"/>
      <c r="Z255" s="137"/>
      <c r="AA255" s="137"/>
      <c r="AB255" s="137"/>
      <c r="AC255" s="137"/>
      <c r="AD255" s="137"/>
      <c r="AE255" s="137"/>
      <c r="AF255" s="137"/>
      <c r="AG255" s="137"/>
      <c r="AH255" s="137"/>
      <c r="AI255" s="137"/>
      <c r="AJ255" s="137"/>
      <c r="AK255" s="137"/>
      <c r="AL255" s="137"/>
      <c r="AM255" s="137"/>
      <c r="AN255" s="137"/>
      <c r="AO255" s="137"/>
      <c r="AP255" s="137"/>
      <c r="AQ255" s="137"/>
      <c r="AR255" s="137"/>
      <c r="AS255" s="137"/>
    </row>
    <row r="256" ht="18.0" customHeight="1">
      <c r="A256" s="137"/>
      <c r="B256" s="137"/>
      <c r="C256" s="137"/>
      <c r="D256" s="137"/>
      <c r="E256" s="137"/>
      <c r="F256" s="137"/>
      <c r="G256" s="138"/>
      <c r="H256" s="139"/>
      <c r="I256" s="137"/>
      <c r="J256" s="137"/>
      <c r="K256" s="137"/>
      <c r="L256" s="137"/>
      <c r="M256" s="137"/>
      <c r="N256" s="137"/>
      <c r="O256" s="137"/>
      <c r="P256" s="137"/>
      <c r="Q256" s="140"/>
      <c r="R256" s="137"/>
      <c r="S256" s="137"/>
      <c r="T256" s="137"/>
      <c r="U256" s="137"/>
      <c r="V256" s="137"/>
      <c r="W256" s="137"/>
      <c r="X256" s="137"/>
      <c r="Y256" s="137"/>
      <c r="Z256" s="137"/>
      <c r="AA256" s="137"/>
      <c r="AB256" s="137"/>
      <c r="AC256" s="137"/>
      <c r="AD256" s="137"/>
      <c r="AE256" s="137"/>
      <c r="AF256" s="137"/>
      <c r="AG256" s="137"/>
      <c r="AH256" s="137"/>
      <c r="AI256" s="137"/>
      <c r="AJ256" s="137"/>
      <c r="AK256" s="137"/>
      <c r="AL256" s="137"/>
      <c r="AM256" s="137"/>
      <c r="AN256" s="137"/>
      <c r="AO256" s="137"/>
      <c r="AP256" s="137"/>
      <c r="AQ256" s="137"/>
      <c r="AR256" s="137"/>
      <c r="AS256" s="137"/>
    </row>
    <row r="257" ht="18.0" customHeight="1">
      <c r="A257" s="137"/>
      <c r="B257" s="137"/>
      <c r="C257" s="137"/>
      <c r="D257" s="137"/>
      <c r="E257" s="137"/>
      <c r="F257" s="137"/>
      <c r="G257" s="138"/>
      <c r="H257" s="139"/>
      <c r="I257" s="137"/>
      <c r="J257" s="137"/>
      <c r="K257" s="137"/>
      <c r="L257" s="137"/>
      <c r="M257" s="137"/>
      <c r="N257" s="137"/>
      <c r="O257" s="137"/>
      <c r="P257" s="137"/>
      <c r="Q257" s="140"/>
      <c r="R257" s="137"/>
      <c r="S257" s="137"/>
      <c r="T257" s="137"/>
      <c r="U257" s="137"/>
      <c r="V257" s="137"/>
      <c r="W257" s="137"/>
      <c r="X257" s="137"/>
      <c r="Y257" s="137"/>
      <c r="Z257" s="137"/>
      <c r="AA257" s="137"/>
      <c r="AB257" s="137"/>
      <c r="AC257" s="137"/>
      <c r="AD257" s="137"/>
      <c r="AE257" s="137"/>
      <c r="AF257" s="137"/>
      <c r="AG257" s="137"/>
      <c r="AH257" s="137"/>
      <c r="AI257" s="137"/>
      <c r="AJ257" s="137"/>
      <c r="AK257" s="137"/>
      <c r="AL257" s="137"/>
      <c r="AM257" s="137"/>
      <c r="AN257" s="137"/>
      <c r="AO257" s="137"/>
      <c r="AP257" s="137"/>
      <c r="AQ257" s="137"/>
      <c r="AR257" s="137"/>
      <c r="AS257" s="137"/>
    </row>
    <row r="258" ht="18.0" customHeight="1">
      <c r="A258" s="137"/>
      <c r="B258" s="137"/>
      <c r="C258" s="137"/>
      <c r="D258" s="137"/>
      <c r="E258" s="137"/>
      <c r="F258" s="137"/>
      <c r="G258" s="138"/>
      <c r="H258" s="139"/>
      <c r="I258" s="137"/>
      <c r="J258" s="137"/>
      <c r="K258" s="137"/>
      <c r="L258" s="137"/>
      <c r="M258" s="137"/>
      <c r="N258" s="137"/>
      <c r="O258" s="137"/>
      <c r="P258" s="137"/>
      <c r="Q258" s="140"/>
      <c r="R258" s="137"/>
      <c r="S258" s="137"/>
      <c r="T258" s="137"/>
      <c r="U258" s="137"/>
      <c r="V258" s="137"/>
      <c r="W258" s="137"/>
      <c r="X258" s="137"/>
      <c r="Y258" s="137"/>
      <c r="Z258" s="137"/>
      <c r="AA258" s="137"/>
      <c r="AB258" s="137"/>
      <c r="AC258" s="137"/>
      <c r="AD258" s="137"/>
      <c r="AE258" s="137"/>
      <c r="AF258" s="137"/>
      <c r="AG258" s="137"/>
      <c r="AH258" s="137"/>
      <c r="AI258" s="137"/>
      <c r="AJ258" s="137"/>
      <c r="AK258" s="137"/>
      <c r="AL258" s="137"/>
      <c r="AM258" s="137"/>
      <c r="AN258" s="137"/>
      <c r="AO258" s="137"/>
      <c r="AP258" s="137"/>
      <c r="AQ258" s="137"/>
      <c r="AR258" s="137"/>
      <c r="AS258" s="137"/>
    </row>
    <row r="259" ht="18.0" customHeight="1">
      <c r="A259" s="137"/>
      <c r="B259" s="137"/>
      <c r="C259" s="137"/>
      <c r="D259" s="137"/>
      <c r="E259" s="137"/>
      <c r="F259" s="137"/>
      <c r="G259" s="138"/>
      <c r="H259" s="139"/>
      <c r="I259" s="137"/>
      <c r="J259" s="137"/>
      <c r="K259" s="137"/>
      <c r="L259" s="137"/>
      <c r="M259" s="137"/>
      <c r="N259" s="137"/>
      <c r="O259" s="137"/>
      <c r="P259" s="137"/>
      <c r="Q259" s="140"/>
      <c r="R259" s="137"/>
      <c r="S259" s="137"/>
      <c r="T259" s="137"/>
      <c r="U259" s="137"/>
      <c r="V259" s="137"/>
      <c r="W259" s="137"/>
      <c r="X259" s="137"/>
      <c r="Y259" s="137"/>
      <c r="Z259" s="137"/>
      <c r="AA259" s="137"/>
      <c r="AB259" s="137"/>
      <c r="AC259" s="137"/>
      <c r="AD259" s="137"/>
      <c r="AE259" s="137"/>
      <c r="AF259" s="137"/>
      <c r="AG259" s="137"/>
      <c r="AH259" s="137"/>
      <c r="AI259" s="137"/>
      <c r="AJ259" s="137"/>
      <c r="AK259" s="137"/>
      <c r="AL259" s="137"/>
      <c r="AM259" s="137"/>
      <c r="AN259" s="137"/>
      <c r="AO259" s="137"/>
      <c r="AP259" s="137"/>
      <c r="AQ259" s="137"/>
      <c r="AR259" s="137"/>
      <c r="AS259" s="137"/>
    </row>
    <row r="260" ht="18.0" customHeight="1">
      <c r="A260" s="137"/>
      <c r="B260" s="137"/>
      <c r="C260" s="137"/>
      <c r="D260" s="137"/>
      <c r="E260" s="137"/>
      <c r="F260" s="137"/>
      <c r="G260" s="138"/>
      <c r="H260" s="139"/>
      <c r="I260" s="137"/>
      <c r="J260" s="137"/>
      <c r="K260" s="137"/>
      <c r="L260" s="137"/>
      <c r="M260" s="137"/>
      <c r="N260" s="137"/>
      <c r="O260" s="137"/>
      <c r="P260" s="137"/>
      <c r="Q260" s="140"/>
      <c r="R260" s="137"/>
      <c r="S260" s="137"/>
      <c r="T260" s="137"/>
      <c r="U260" s="137"/>
      <c r="V260" s="137"/>
      <c r="W260" s="137"/>
      <c r="X260" s="137"/>
      <c r="Y260" s="137"/>
      <c r="Z260" s="137"/>
      <c r="AA260" s="137"/>
      <c r="AB260" s="137"/>
      <c r="AC260" s="137"/>
      <c r="AD260" s="137"/>
      <c r="AE260" s="137"/>
      <c r="AF260" s="137"/>
      <c r="AG260" s="137"/>
      <c r="AH260" s="137"/>
      <c r="AI260" s="137"/>
      <c r="AJ260" s="137"/>
      <c r="AK260" s="137"/>
      <c r="AL260" s="137"/>
      <c r="AM260" s="137"/>
      <c r="AN260" s="137"/>
      <c r="AO260" s="137"/>
      <c r="AP260" s="137"/>
      <c r="AQ260" s="137"/>
      <c r="AR260" s="137"/>
      <c r="AS260" s="137"/>
    </row>
    <row r="261" ht="18.0" customHeight="1">
      <c r="A261" s="137"/>
      <c r="B261" s="137"/>
      <c r="C261" s="137"/>
      <c r="D261" s="137"/>
      <c r="E261" s="137"/>
      <c r="F261" s="137"/>
      <c r="G261" s="138"/>
      <c r="H261" s="139"/>
      <c r="I261" s="137"/>
      <c r="J261" s="137"/>
      <c r="K261" s="137"/>
      <c r="L261" s="137"/>
      <c r="M261" s="137"/>
      <c r="N261" s="137"/>
      <c r="O261" s="137"/>
      <c r="P261" s="137"/>
      <c r="Q261" s="140"/>
      <c r="R261" s="137"/>
      <c r="S261" s="137"/>
      <c r="T261" s="137"/>
      <c r="U261" s="137"/>
      <c r="V261" s="137"/>
      <c r="W261" s="137"/>
      <c r="X261" s="137"/>
      <c r="Y261" s="137"/>
      <c r="Z261" s="137"/>
      <c r="AA261" s="137"/>
      <c r="AB261" s="137"/>
      <c r="AC261" s="137"/>
      <c r="AD261" s="137"/>
      <c r="AE261" s="137"/>
      <c r="AF261" s="137"/>
      <c r="AG261" s="137"/>
      <c r="AH261" s="137"/>
      <c r="AI261" s="137"/>
      <c r="AJ261" s="137"/>
      <c r="AK261" s="137"/>
      <c r="AL261" s="137"/>
      <c r="AM261" s="137"/>
      <c r="AN261" s="137"/>
      <c r="AO261" s="137"/>
      <c r="AP261" s="137"/>
      <c r="AQ261" s="137"/>
      <c r="AR261" s="137"/>
      <c r="AS261" s="137"/>
    </row>
    <row r="262" ht="18.0" customHeight="1">
      <c r="A262" s="137"/>
      <c r="B262" s="137"/>
      <c r="C262" s="137"/>
      <c r="D262" s="137"/>
      <c r="E262" s="137"/>
      <c r="F262" s="137"/>
      <c r="G262" s="138"/>
      <c r="H262" s="139"/>
      <c r="I262" s="137"/>
      <c r="J262" s="137"/>
      <c r="K262" s="137"/>
      <c r="L262" s="137"/>
      <c r="M262" s="137"/>
      <c r="N262" s="137"/>
      <c r="O262" s="137"/>
      <c r="P262" s="137"/>
      <c r="Q262" s="140"/>
      <c r="R262" s="137"/>
      <c r="S262" s="137"/>
      <c r="T262" s="137"/>
      <c r="U262" s="137"/>
      <c r="V262" s="137"/>
      <c r="W262" s="137"/>
      <c r="X262" s="137"/>
      <c r="Y262" s="137"/>
      <c r="Z262" s="137"/>
      <c r="AA262" s="137"/>
      <c r="AB262" s="137"/>
      <c r="AC262" s="137"/>
      <c r="AD262" s="137"/>
      <c r="AE262" s="137"/>
      <c r="AF262" s="137"/>
      <c r="AG262" s="137"/>
      <c r="AH262" s="137"/>
      <c r="AI262" s="137"/>
      <c r="AJ262" s="137"/>
      <c r="AK262" s="137"/>
      <c r="AL262" s="137"/>
      <c r="AM262" s="137"/>
      <c r="AN262" s="137"/>
      <c r="AO262" s="137"/>
      <c r="AP262" s="137"/>
      <c r="AQ262" s="137"/>
      <c r="AR262" s="137"/>
      <c r="AS262" s="137"/>
    </row>
    <row r="263" ht="18.0" customHeight="1">
      <c r="A263" s="137"/>
      <c r="B263" s="137"/>
      <c r="C263" s="137"/>
      <c r="D263" s="137"/>
      <c r="E263" s="137"/>
      <c r="F263" s="137"/>
      <c r="G263" s="138"/>
      <c r="H263" s="139"/>
      <c r="I263" s="137"/>
      <c r="J263" s="137"/>
      <c r="K263" s="137"/>
      <c r="L263" s="137"/>
      <c r="M263" s="137"/>
      <c r="N263" s="137"/>
      <c r="O263" s="137"/>
      <c r="P263" s="137"/>
      <c r="Q263" s="140"/>
      <c r="R263" s="137"/>
      <c r="S263" s="137"/>
      <c r="T263" s="137"/>
      <c r="U263" s="137"/>
      <c r="V263" s="137"/>
      <c r="W263" s="137"/>
      <c r="X263" s="137"/>
      <c r="Y263" s="137"/>
      <c r="Z263" s="137"/>
      <c r="AA263" s="137"/>
      <c r="AB263" s="137"/>
      <c r="AC263" s="137"/>
      <c r="AD263" s="137"/>
      <c r="AE263" s="137"/>
      <c r="AF263" s="137"/>
      <c r="AG263" s="137"/>
      <c r="AH263" s="137"/>
      <c r="AI263" s="137"/>
      <c r="AJ263" s="137"/>
      <c r="AK263" s="137"/>
      <c r="AL263" s="137"/>
      <c r="AM263" s="137"/>
      <c r="AN263" s="137"/>
      <c r="AO263" s="137"/>
      <c r="AP263" s="137"/>
      <c r="AQ263" s="137"/>
      <c r="AR263" s="137"/>
      <c r="AS263" s="137"/>
    </row>
    <row r="264" ht="18.0" customHeight="1">
      <c r="A264" s="137"/>
      <c r="B264" s="137"/>
      <c r="C264" s="137"/>
      <c r="D264" s="137"/>
      <c r="E264" s="137"/>
      <c r="F264" s="137"/>
      <c r="G264" s="138"/>
      <c r="H264" s="139"/>
      <c r="I264" s="137"/>
      <c r="J264" s="137"/>
      <c r="K264" s="137"/>
      <c r="L264" s="137"/>
      <c r="M264" s="137"/>
      <c r="N264" s="137"/>
      <c r="O264" s="137"/>
      <c r="P264" s="137"/>
      <c r="Q264" s="140"/>
      <c r="R264" s="137"/>
      <c r="S264" s="137"/>
      <c r="T264" s="137"/>
      <c r="U264" s="137"/>
      <c r="V264" s="137"/>
      <c r="W264" s="137"/>
      <c r="X264" s="137"/>
      <c r="Y264" s="137"/>
      <c r="Z264" s="137"/>
      <c r="AA264" s="137"/>
      <c r="AB264" s="137"/>
      <c r="AC264" s="137"/>
      <c r="AD264" s="137"/>
      <c r="AE264" s="137"/>
      <c r="AF264" s="137"/>
      <c r="AG264" s="137"/>
      <c r="AH264" s="137"/>
      <c r="AI264" s="137"/>
      <c r="AJ264" s="137"/>
      <c r="AK264" s="137"/>
      <c r="AL264" s="137"/>
      <c r="AM264" s="137"/>
      <c r="AN264" s="137"/>
      <c r="AO264" s="137"/>
      <c r="AP264" s="137"/>
      <c r="AQ264" s="137"/>
      <c r="AR264" s="137"/>
      <c r="AS264" s="137"/>
    </row>
    <row r="265" ht="18.0" customHeight="1">
      <c r="A265" s="137"/>
      <c r="B265" s="137"/>
      <c r="C265" s="137"/>
      <c r="D265" s="137"/>
      <c r="E265" s="137"/>
      <c r="F265" s="137"/>
      <c r="G265" s="138"/>
      <c r="H265" s="139"/>
      <c r="I265" s="137"/>
      <c r="J265" s="137"/>
      <c r="K265" s="137"/>
      <c r="L265" s="137"/>
      <c r="M265" s="137"/>
      <c r="N265" s="137"/>
      <c r="O265" s="137"/>
      <c r="P265" s="137"/>
      <c r="Q265" s="140"/>
      <c r="R265" s="137"/>
      <c r="S265" s="137"/>
      <c r="T265" s="137"/>
      <c r="U265" s="137"/>
      <c r="V265" s="137"/>
      <c r="W265" s="137"/>
      <c r="X265" s="137"/>
      <c r="Y265" s="137"/>
      <c r="Z265" s="137"/>
      <c r="AA265" s="137"/>
      <c r="AB265" s="137"/>
      <c r="AC265" s="137"/>
      <c r="AD265" s="137"/>
      <c r="AE265" s="137"/>
      <c r="AF265" s="137"/>
      <c r="AG265" s="137"/>
      <c r="AH265" s="137"/>
      <c r="AI265" s="137"/>
      <c r="AJ265" s="137"/>
      <c r="AK265" s="137"/>
      <c r="AL265" s="137"/>
      <c r="AM265" s="137"/>
      <c r="AN265" s="137"/>
      <c r="AO265" s="137"/>
      <c r="AP265" s="137"/>
      <c r="AQ265" s="137"/>
      <c r="AR265" s="137"/>
      <c r="AS265" s="137"/>
    </row>
    <row r="266" ht="18.0" customHeight="1">
      <c r="A266" s="137"/>
      <c r="B266" s="137"/>
      <c r="C266" s="137"/>
      <c r="D266" s="137"/>
      <c r="E266" s="137"/>
      <c r="F266" s="137"/>
      <c r="G266" s="138"/>
      <c r="H266" s="139"/>
      <c r="I266" s="137"/>
      <c r="J266" s="137"/>
      <c r="K266" s="137"/>
      <c r="L266" s="137"/>
      <c r="M266" s="137"/>
      <c r="N266" s="137"/>
      <c r="O266" s="137"/>
      <c r="P266" s="137"/>
      <c r="Q266" s="140"/>
      <c r="R266" s="137"/>
      <c r="S266" s="137"/>
      <c r="T266" s="137"/>
      <c r="U266" s="137"/>
      <c r="V266" s="137"/>
      <c r="W266" s="137"/>
      <c r="X266" s="137"/>
      <c r="Y266" s="137"/>
      <c r="Z266" s="137"/>
      <c r="AA266" s="137"/>
      <c r="AB266" s="137"/>
      <c r="AC266" s="137"/>
      <c r="AD266" s="137"/>
      <c r="AE266" s="137"/>
      <c r="AF266" s="137"/>
      <c r="AG266" s="137"/>
      <c r="AH266" s="137"/>
      <c r="AI266" s="137"/>
      <c r="AJ266" s="137"/>
      <c r="AK266" s="137"/>
      <c r="AL266" s="137"/>
      <c r="AM266" s="137"/>
      <c r="AN266" s="137"/>
      <c r="AO266" s="137"/>
      <c r="AP266" s="137"/>
      <c r="AQ266" s="137"/>
      <c r="AR266" s="137"/>
      <c r="AS266" s="137"/>
    </row>
    <row r="267" ht="18.0" customHeight="1">
      <c r="A267" s="137"/>
      <c r="B267" s="137"/>
      <c r="C267" s="137"/>
      <c r="D267" s="137"/>
      <c r="E267" s="137"/>
      <c r="F267" s="137"/>
      <c r="G267" s="138"/>
      <c r="H267" s="139"/>
      <c r="I267" s="137"/>
      <c r="J267" s="137"/>
      <c r="K267" s="137"/>
      <c r="L267" s="137"/>
      <c r="M267" s="137"/>
      <c r="N267" s="137"/>
      <c r="O267" s="137"/>
      <c r="P267" s="137"/>
      <c r="Q267" s="140"/>
      <c r="R267" s="137"/>
      <c r="S267" s="137"/>
      <c r="T267" s="137"/>
      <c r="U267" s="137"/>
      <c r="V267" s="137"/>
      <c r="W267" s="137"/>
      <c r="X267" s="137"/>
      <c r="Y267" s="137"/>
      <c r="Z267" s="137"/>
      <c r="AA267" s="137"/>
      <c r="AB267" s="137"/>
      <c r="AC267" s="137"/>
      <c r="AD267" s="137"/>
      <c r="AE267" s="137"/>
      <c r="AF267" s="137"/>
      <c r="AG267" s="137"/>
      <c r="AH267" s="137"/>
      <c r="AI267" s="137"/>
      <c r="AJ267" s="137"/>
      <c r="AK267" s="137"/>
      <c r="AL267" s="137"/>
      <c r="AM267" s="137"/>
      <c r="AN267" s="137"/>
      <c r="AO267" s="137"/>
      <c r="AP267" s="137"/>
      <c r="AQ267" s="137"/>
      <c r="AR267" s="137"/>
      <c r="AS267" s="137"/>
    </row>
    <row r="268" ht="18.0" customHeight="1">
      <c r="A268" s="137"/>
      <c r="B268" s="137"/>
      <c r="C268" s="137"/>
      <c r="D268" s="137"/>
      <c r="E268" s="137"/>
      <c r="F268" s="137"/>
      <c r="G268" s="138"/>
      <c r="H268" s="139"/>
      <c r="I268" s="137"/>
      <c r="J268" s="137"/>
      <c r="K268" s="137"/>
      <c r="L268" s="137"/>
      <c r="M268" s="137"/>
      <c r="N268" s="137"/>
      <c r="O268" s="137"/>
      <c r="P268" s="137"/>
      <c r="Q268" s="140"/>
      <c r="R268" s="137"/>
      <c r="S268" s="137"/>
      <c r="T268" s="137"/>
      <c r="U268" s="137"/>
      <c r="V268" s="137"/>
      <c r="W268" s="137"/>
      <c r="X268" s="137"/>
      <c r="Y268" s="137"/>
      <c r="Z268" s="137"/>
      <c r="AA268" s="137"/>
      <c r="AB268" s="137"/>
      <c r="AC268" s="137"/>
      <c r="AD268" s="137"/>
      <c r="AE268" s="137"/>
      <c r="AF268" s="137"/>
      <c r="AG268" s="137"/>
      <c r="AH268" s="137"/>
      <c r="AI268" s="137"/>
      <c r="AJ268" s="137"/>
      <c r="AK268" s="137"/>
      <c r="AL268" s="137"/>
      <c r="AM268" s="137"/>
      <c r="AN268" s="137"/>
      <c r="AO268" s="137"/>
      <c r="AP268" s="137"/>
      <c r="AQ268" s="137"/>
      <c r="AR268" s="137"/>
      <c r="AS268" s="137"/>
    </row>
    <row r="269" ht="18.0" customHeight="1">
      <c r="A269" s="137"/>
      <c r="B269" s="137"/>
      <c r="C269" s="137"/>
      <c r="D269" s="137"/>
      <c r="E269" s="137"/>
      <c r="F269" s="137"/>
      <c r="G269" s="138"/>
      <c r="H269" s="139"/>
      <c r="I269" s="137"/>
      <c r="J269" s="137"/>
      <c r="K269" s="137"/>
      <c r="L269" s="137"/>
      <c r="M269" s="137"/>
      <c r="N269" s="137"/>
      <c r="O269" s="137"/>
      <c r="P269" s="137"/>
      <c r="Q269" s="140"/>
      <c r="R269" s="137"/>
      <c r="S269" s="137"/>
      <c r="T269" s="137"/>
      <c r="U269" s="137"/>
      <c r="V269" s="137"/>
      <c r="W269" s="137"/>
      <c r="X269" s="137"/>
      <c r="Y269" s="137"/>
      <c r="Z269" s="137"/>
      <c r="AA269" s="137"/>
      <c r="AB269" s="137"/>
      <c r="AC269" s="137"/>
      <c r="AD269" s="137"/>
      <c r="AE269" s="137"/>
      <c r="AF269" s="137"/>
      <c r="AG269" s="137"/>
      <c r="AH269" s="137"/>
      <c r="AI269" s="137"/>
      <c r="AJ269" s="137"/>
      <c r="AK269" s="137"/>
      <c r="AL269" s="137"/>
      <c r="AM269" s="137"/>
      <c r="AN269" s="137"/>
      <c r="AO269" s="137"/>
      <c r="AP269" s="137"/>
      <c r="AQ269" s="137"/>
      <c r="AR269" s="137"/>
      <c r="AS269" s="137"/>
    </row>
    <row r="270" ht="18.0" customHeight="1">
      <c r="A270" s="137"/>
      <c r="B270" s="137"/>
      <c r="C270" s="137"/>
      <c r="D270" s="137"/>
      <c r="E270" s="137"/>
      <c r="F270" s="137"/>
      <c r="G270" s="138"/>
      <c r="H270" s="139"/>
      <c r="I270" s="137"/>
      <c r="J270" s="137"/>
      <c r="K270" s="137"/>
      <c r="L270" s="137"/>
      <c r="M270" s="137"/>
      <c r="N270" s="137"/>
      <c r="O270" s="137"/>
      <c r="P270" s="137"/>
      <c r="Q270" s="140"/>
      <c r="R270" s="137"/>
      <c r="S270" s="137"/>
      <c r="T270" s="137"/>
      <c r="U270" s="137"/>
      <c r="V270" s="137"/>
      <c r="W270" s="137"/>
      <c r="X270" s="137"/>
      <c r="Y270" s="137"/>
      <c r="Z270" s="137"/>
      <c r="AA270" s="137"/>
      <c r="AB270" s="137"/>
      <c r="AC270" s="137"/>
      <c r="AD270" s="137"/>
      <c r="AE270" s="137"/>
      <c r="AF270" s="137"/>
      <c r="AG270" s="137"/>
      <c r="AH270" s="137"/>
      <c r="AI270" s="137"/>
      <c r="AJ270" s="137"/>
      <c r="AK270" s="137"/>
      <c r="AL270" s="137"/>
      <c r="AM270" s="137"/>
      <c r="AN270" s="137"/>
      <c r="AO270" s="137"/>
      <c r="AP270" s="137"/>
      <c r="AQ270" s="137"/>
      <c r="AR270" s="137"/>
      <c r="AS270" s="137"/>
    </row>
    <row r="271" ht="18.0" customHeight="1">
      <c r="A271" s="137"/>
      <c r="B271" s="137"/>
      <c r="C271" s="137"/>
      <c r="D271" s="137"/>
      <c r="E271" s="137"/>
      <c r="F271" s="137"/>
      <c r="G271" s="138"/>
      <c r="H271" s="139"/>
      <c r="I271" s="137"/>
      <c r="J271" s="137"/>
      <c r="K271" s="137"/>
      <c r="L271" s="137"/>
      <c r="M271" s="137"/>
      <c r="N271" s="137"/>
      <c r="O271" s="137"/>
      <c r="P271" s="137"/>
      <c r="Q271" s="140"/>
      <c r="R271" s="137"/>
      <c r="S271" s="137"/>
      <c r="T271" s="137"/>
      <c r="U271" s="137"/>
      <c r="V271" s="137"/>
      <c r="W271" s="137"/>
      <c r="X271" s="137"/>
      <c r="Y271" s="137"/>
      <c r="Z271" s="137"/>
      <c r="AA271" s="137"/>
      <c r="AB271" s="137"/>
      <c r="AC271" s="137"/>
      <c r="AD271" s="137"/>
      <c r="AE271" s="137"/>
      <c r="AF271" s="137"/>
      <c r="AG271" s="137"/>
      <c r="AH271" s="137"/>
      <c r="AI271" s="137"/>
      <c r="AJ271" s="137"/>
      <c r="AK271" s="137"/>
      <c r="AL271" s="137"/>
      <c r="AM271" s="137"/>
      <c r="AN271" s="137"/>
      <c r="AO271" s="137"/>
      <c r="AP271" s="137"/>
      <c r="AQ271" s="137"/>
      <c r="AR271" s="137"/>
      <c r="AS271" s="137"/>
    </row>
    <row r="272" ht="18.0" customHeight="1">
      <c r="A272" s="137"/>
      <c r="B272" s="137"/>
      <c r="C272" s="137"/>
      <c r="D272" s="137"/>
      <c r="E272" s="137"/>
      <c r="F272" s="137"/>
      <c r="G272" s="138"/>
      <c r="H272" s="139"/>
      <c r="I272" s="137"/>
      <c r="J272" s="137"/>
      <c r="K272" s="137"/>
      <c r="L272" s="137"/>
      <c r="M272" s="137"/>
      <c r="N272" s="137"/>
      <c r="O272" s="137"/>
      <c r="P272" s="137"/>
      <c r="Q272" s="140"/>
      <c r="R272" s="137"/>
      <c r="S272" s="137"/>
      <c r="T272" s="137"/>
      <c r="U272" s="137"/>
      <c r="V272" s="137"/>
      <c r="W272" s="137"/>
      <c r="X272" s="137"/>
      <c r="Y272" s="137"/>
      <c r="Z272" s="137"/>
      <c r="AA272" s="137"/>
      <c r="AB272" s="137"/>
      <c r="AC272" s="137"/>
      <c r="AD272" s="137"/>
      <c r="AE272" s="137"/>
      <c r="AF272" s="137"/>
      <c r="AG272" s="137"/>
      <c r="AH272" s="137"/>
      <c r="AI272" s="137"/>
      <c r="AJ272" s="137"/>
      <c r="AK272" s="137"/>
      <c r="AL272" s="137"/>
      <c r="AM272" s="137"/>
      <c r="AN272" s="137"/>
      <c r="AO272" s="137"/>
      <c r="AP272" s="137"/>
      <c r="AQ272" s="137"/>
      <c r="AR272" s="137"/>
      <c r="AS272" s="137"/>
    </row>
    <row r="273" ht="18.0" customHeight="1">
      <c r="A273" s="137"/>
      <c r="B273" s="137"/>
      <c r="C273" s="137"/>
      <c r="D273" s="137"/>
      <c r="E273" s="137"/>
      <c r="F273" s="137"/>
      <c r="G273" s="138"/>
      <c r="H273" s="139"/>
      <c r="I273" s="137"/>
      <c r="J273" s="137"/>
      <c r="K273" s="137"/>
      <c r="L273" s="137"/>
      <c r="M273" s="137"/>
      <c r="N273" s="137"/>
      <c r="O273" s="137"/>
      <c r="P273" s="137"/>
      <c r="Q273" s="140"/>
      <c r="R273" s="137"/>
      <c r="S273" s="137"/>
      <c r="T273" s="137"/>
      <c r="U273" s="137"/>
      <c r="V273" s="137"/>
      <c r="W273" s="137"/>
      <c r="X273" s="137"/>
      <c r="Y273" s="137"/>
      <c r="Z273" s="137"/>
      <c r="AA273" s="137"/>
      <c r="AB273" s="137"/>
      <c r="AC273" s="137"/>
      <c r="AD273" s="137"/>
      <c r="AE273" s="137"/>
      <c r="AF273" s="137"/>
      <c r="AG273" s="137"/>
      <c r="AH273" s="137"/>
      <c r="AI273" s="137"/>
      <c r="AJ273" s="137"/>
      <c r="AK273" s="137"/>
      <c r="AL273" s="137"/>
      <c r="AM273" s="137"/>
      <c r="AN273" s="137"/>
      <c r="AO273" s="137"/>
      <c r="AP273" s="137"/>
      <c r="AQ273" s="137"/>
      <c r="AR273" s="137"/>
      <c r="AS273" s="137"/>
    </row>
    <row r="274" ht="18.0" customHeight="1">
      <c r="A274" s="137"/>
      <c r="B274" s="137"/>
      <c r="C274" s="137"/>
      <c r="D274" s="137"/>
      <c r="E274" s="137"/>
      <c r="F274" s="137"/>
      <c r="G274" s="138"/>
      <c r="H274" s="139"/>
      <c r="I274" s="137"/>
      <c r="J274" s="137"/>
      <c r="K274" s="137"/>
      <c r="L274" s="137"/>
      <c r="M274" s="137"/>
      <c r="N274" s="137"/>
      <c r="O274" s="137"/>
      <c r="P274" s="137"/>
      <c r="Q274" s="140"/>
      <c r="R274" s="137"/>
      <c r="S274" s="137"/>
      <c r="T274" s="137"/>
      <c r="U274" s="137"/>
      <c r="V274" s="137"/>
      <c r="W274" s="137"/>
      <c r="X274" s="137"/>
      <c r="Y274" s="137"/>
      <c r="Z274" s="137"/>
      <c r="AA274" s="137"/>
      <c r="AB274" s="137"/>
      <c r="AC274" s="137"/>
      <c r="AD274" s="137"/>
      <c r="AE274" s="137"/>
      <c r="AF274" s="137"/>
      <c r="AG274" s="137"/>
      <c r="AH274" s="137"/>
      <c r="AI274" s="137"/>
      <c r="AJ274" s="137"/>
      <c r="AK274" s="137"/>
      <c r="AL274" s="137"/>
      <c r="AM274" s="137"/>
      <c r="AN274" s="137"/>
      <c r="AO274" s="137"/>
      <c r="AP274" s="137"/>
      <c r="AQ274" s="137"/>
      <c r="AR274" s="137"/>
      <c r="AS274" s="137"/>
    </row>
    <row r="275" ht="18.0" customHeight="1">
      <c r="A275" s="137"/>
      <c r="B275" s="137"/>
      <c r="C275" s="137"/>
      <c r="D275" s="137"/>
      <c r="E275" s="137"/>
      <c r="F275" s="137"/>
      <c r="G275" s="138"/>
      <c r="H275" s="139"/>
      <c r="I275" s="137"/>
      <c r="J275" s="137"/>
      <c r="K275" s="137"/>
      <c r="L275" s="137"/>
      <c r="M275" s="137"/>
      <c r="N275" s="137"/>
      <c r="O275" s="137"/>
      <c r="P275" s="137"/>
      <c r="Q275" s="140"/>
      <c r="R275" s="137"/>
      <c r="S275" s="137"/>
      <c r="T275" s="137"/>
      <c r="U275" s="137"/>
      <c r="V275" s="137"/>
      <c r="W275" s="137"/>
      <c r="X275" s="137"/>
      <c r="Y275" s="137"/>
      <c r="Z275" s="137"/>
      <c r="AA275" s="137"/>
      <c r="AB275" s="137"/>
      <c r="AC275" s="137"/>
      <c r="AD275" s="137"/>
      <c r="AE275" s="137"/>
      <c r="AF275" s="137"/>
      <c r="AG275" s="137"/>
      <c r="AH275" s="137"/>
      <c r="AI275" s="137"/>
      <c r="AJ275" s="137"/>
      <c r="AK275" s="137"/>
      <c r="AL275" s="137"/>
      <c r="AM275" s="137"/>
      <c r="AN275" s="137"/>
      <c r="AO275" s="137"/>
      <c r="AP275" s="137"/>
      <c r="AQ275" s="137"/>
      <c r="AR275" s="137"/>
      <c r="AS275" s="137"/>
    </row>
    <row r="276" ht="18.0" customHeight="1">
      <c r="A276" s="137"/>
      <c r="B276" s="137"/>
      <c r="C276" s="137"/>
      <c r="D276" s="137"/>
      <c r="E276" s="137"/>
      <c r="F276" s="137"/>
      <c r="G276" s="138"/>
      <c r="H276" s="139"/>
      <c r="I276" s="137"/>
      <c r="J276" s="137"/>
      <c r="K276" s="137"/>
      <c r="L276" s="137"/>
      <c r="M276" s="137"/>
      <c r="N276" s="137"/>
      <c r="O276" s="137"/>
      <c r="P276" s="137"/>
      <c r="Q276" s="140"/>
      <c r="R276" s="137"/>
      <c r="S276" s="137"/>
      <c r="T276" s="137"/>
      <c r="U276" s="137"/>
      <c r="V276" s="137"/>
      <c r="W276" s="137"/>
      <c r="X276" s="137"/>
      <c r="Y276" s="137"/>
      <c r="Z276" s="137"/>
      <c r="AA276" s="137"/>
      <c r="AB276" s="137"/>
      <c r="AC276" s="137"/>
      <c r="AD276" s="137"/>
      <c r="AE276" s="137"/>
      <c r="AF276" s="137"/>
      <c r="AG276" s="137"/>
      <c r="AH276" s="137"/>
      <c r="AI276" s="137"/>
      <c r="AJ276" s="137"/>
      <c r="AK276" s="137"/>
      <c r="AL276" s="137"/>
      <c r="AM276" s="137"/>
      <c r="AN276" s="137"/>
      <c r="AO276" s="137"/>
      <c r="AP276" s="137"/>
      <c r="AQ276" s="137"/>
      <c r="AR276" s="137"/>
      <c r="AS276" s="137"/>
    </row>
    <row r="277" ht="18.0" customHeight="1">
      <c r="A277" s="137"/>
      <c r="B277" s="137"/>
      <c r="C277" s="137"/>
      <c r="D277" s="137"/>
      <c r="E277" s="137"/>
      <c r="F277" s="137"/>
      <c r="G277" s="138"/>
      <c r="H277" s="139"/>
      <c r="I277" s="137"/>
      <c r="J277" s="137"/>
      <c r="K277" s="137"/>
      <c r="L277" s="137"/>
      <c r="M277" s="137"/>
      <c r="N277" s="137"/>
      <c r="O277" s="137"/>
      <c r="P277" s="137"/>
      <c r="Q277" s="140"/>
      <c r="R277" s="137"/>
      <c r="S277" s="137"/>
      <c r="T277" s="137"/>
      <c r="U277" s="137"/>
      <c r="V277" s="137"/>
      <c r="W277" s="137"/>
      <c r="X277" s="137"/>
      <c r="Y277" s="137"/>
      <c r="Z277" s="137"/>
      <c r="AA277" s="137"/>
      <c r="AB277" s="137"/>
      <c r="AC277" s="137"/>
      <c r="AD277" s="137"/>
      <c r="AE277" s="137"/>
      <c r="AF277" s="137"/>
      <c r="AG277" s="137"/>
      <c r="AH277" s="137"/>
      <c r="AI277" s="137"/>
      <c r="AJ277" s="137"/>
      <c r="AK277" s="137"/>
      <c r="AL277" s="137"/>
      <c r="AM277" s="137"/>
      <c r="AN277" s="137"/>
      <c r="AO277" s="137"/>
      <c r="AP277" s="137"/>
      <c r="AQ277" s="137"/>
      <c r="AR277" s="137"/>
      <c r="AS277" s="137"/>
    </row>
    <row r="278" ht="18.0" customHeight="1">
      <c r="A278" s="137"/>
      <c r="B278" s="137"/>
      <c r="C278" s="137"/>
      <c r="D278" s="137"/>
      <c r="E278" s="137"/>
      <c r="F278" s="137"/>
      <c r="G278" s="138"/>
      <c r="H278" s="139"/>
      <c r="I278" s="137"/>
      <c r="J278" s="137"/>
      <c r="K278" s="137"/>
      <c r="L278" s="137"/>
      <c r="M278" s="137"/>
      <c r="N278" s="137"/>
      <c r="O278" s="137"/>
      <c r="P278" s="137"/>
      <c r="Q278" s="140"/>
      <c r="R278" s="137"/>
      <c r="S278" s="137"/>
      <c r="T278" s="137"/>
      <c r="U278" s="137"/>
      <c r="V278" s="137"/>
      <c r="W278" s="137"/>
      <c r="X278" s="137"/>
      <c r="Y278" s="137"/>
      <c r="Z278" s="137"/>
      <c r="AA278" s="137"/>
      <c r="AB278" s="137"/>
      <c r="AC278" s="137"/>
      <c r="AD278" s="137"/>
      <c r="AE278" s="137"/>
      <c r="AF278" s="137"/>
      <c r="AG278" s="137"/>
      <c r="AH278" s="137"/>
      <c r="AI278" s="137"/>
      <c r="AJ278" s="137"/>
      <c r="AK278" s="137"/>
      <c r="AL278" s="137"/>
      <c r="AM278" s="137"/>
      <c r="AN278" s="137"/>
      <c r="AO278" s="137"/>
      <c r="AP278" s="137"/>
      <c r="AQ278" s="137"/>
      <c r="AR278" s="137"/>
      <c r="AS278" s="137"/>
    </row>
    <row r="279" ht="18.0" customHeight="1">
      <c r="A279" s="137"/>
      <c r="B279" s="137"/>
      <c r="C279" s="137"/>
      <c r="D279" s="137"/>
      <c r="E279" s="137"/>
      <c r="F279" s="137"/>
      <c r="G279" s="138"/>
      <c r="H279" s="139"/>
      <c r="I279" s="137"/>
      <c r="J279" s="137"/>
      <c r="K279" s="137"/>
      <c r="L279" s="137"/>
      <c r="M279" s="137"/>
      <c r="N279" s="137"/>
      <c r="O279" s="137"/>
      <c r="P279" s="137"/>
      <c r="Q279" s="140"/>
      <c r="R279" s="137"/>
      <c r="S279" s="137"/>
      <c r="T279" s="137"/>
      <c r="U279" s="137"/>
      <c r="V279" s="137"/>
      <c r="W279" s="137"/>
      <c r="X279" s="137"/>
      <c r="Y279" s="137"/>
      <c r="Z279" s="137"/>
      <c r="AA279" s="137"/>
      <c r="AB279" s="137"/>
      <c r="AC279" s="137"/>
      <c r="AD279" s="137"/>
      <c r="AE279" s="137"/>
      <c r="AF279" s="137"/>
      <c r="AG279" s="137"/>
      <c r="AH279" s="137"/>
      <c r="AI279" s="137"/>
      <c r="AJ279" s="137"/>
      <c r="AK279" s="137"/>
      <c r="AL279" s="137"/>
      <c r="AM279" s="137"/>
      <c r="AN279" s="137"/>
      <c r="AO279" s="137"/>
      <c r="AP279" s="137"/>
      <c r="AQ279" s="137"/>
      <c r="AR279" s="137"/>
      <c r="AS279" s="137"/>
    </row>
    <row r="280" ht="18.0" customHeight="1">
      <c r="A280" s="137"/>
      <c r="B280" s="137"/>
      <c r="C280" s="137"/>
      <c r="D280" s="137"/>
      <c r="E280" s="137"/>
      <c r="F280" s="137"/>
      <c r="G280" s="138"/>
      <c r="H280" s="139"/>
      <c r="I280" s="137"/>
      <c r="J280" s="137"/>
      <c r="K280" s="137"/>
      <c r="L280" s="137"/>
      <c r="M280" s="137"/>
      <c r="N280" s="137"/>
      <c r="O280" s="137"/>
      <c r="P280" s="137"/>
      <c r="Q280" s="140"/>
      <c r="R280" s="137"/>
      <c r="S280" s="137"/>
      <c r="T280" s="137"/>
      <c r="U280" s="137"/>
      <c r="V280" s="137"/>
      <c r="W280" s="137"/>
      <c r="X280" s="137"/>
      <c r="Y280" s="137"/>
      <c r="Z280" s="137"/>
      <c r="AA280" s="137"/>
      <c r="AB280" s="137"/>
      <c r="AC280" s="137"/>
      <c r="AD280" s="137"/>
      <c r="AE280" s="137"/>
      <c r="AF280" s="137"/>
      <c r="AG280" s="137"/>
      <c r="AH280" s="137"/>
      <c r="AI280" s="137"/>
      <c r="AJ280" s="137"/>
      <c r="AK280" s="137"/>
      <c r="AL280" s="137"/>
      <c r="AM280" s="137"/>
      <c r="AN280" s="137"/>
      <c r="AO280" s="137"/>
      <c r="AP280" s="137"/>
      <c r="AQ280" s="137"/>
      <c r="AR280" s="137"/>
      <c r="AS280" s="137"/>
    </row>
    <row r="281" ht="18.0" customHeight="1">
      <c r="A281" s="137"/>
      <c r="B281" s="137"/>
      <c r="C281" s="137"/>
      <c r="D281" s="137"/>
      <c r="E281" s="137"/>
      <c r="F281" s="137"/>
      <c r="G281" s="138"/>
      <c r="H281" s="139"/>
      <c r="I281" s="137"/>
      <c r="J281" s="137"/>
      <c r="K281" s="137"/>
      <c r="L281" s="137"/>
      <c r="M281" s="137"/>
      <c r="N281" s="137"/>
      <c r="O281" s="137"/>
      <c r="P281" s="137"/>
      <c r="Q281" s="140"/>
      <c r="R281" s="137"/>
      <c r="S281" s="137"/>
      <c r="T281" s="137"/>
      <c r="U281" s="137"/>
      <c r="V281" s="137"/>
      <c r="W281" s="137"/>
      <c r="X281" s="137"/>
      <c r="Y281" s="137"/>
      <c r="Z281" s="137"/>
      <c r="AA281" s="137"/>
      <c r="AB281" s="137"/>
      <c r="AC281" s="137"/>
      <c r="AD281" s="137"/>
      <c r="AE281" s="137"/>
      <c r="AF281" s="137"/>
      <c r="AG281" s="137"/>
      <c r="AH281" s="137"/>
      <c r="AI281" s="137"/>
      <c r="AJ281" s="137"/>
      <c r="AK281" s="137"/>
      <c r="AL281" s="137"/>
      <c r="AM281" s="137"/>
      <c r="AN281" s="137"/>
      <c r="AO281" s="137"/>
      <c r="AP281" s="137"/>
      <c r="AQ281" s="137"/>
      <c r="AR281" s="137"/>
      <c r="AS281" s="137"/>
    </row>
    <row r="282" ht="18.0" customHeight="1">
      <c r="A282" s="137"/>
      <c r="B282" s="137"/>
      <c r="C282" s="137"/>
      <c r="D282" s="137"/>
      <c r="E282" s="137"/>
      <c r="F282" s="137"/>
      <c r="G282" s="138"/>
      <c r="H282" s="139"/>
      <c r="I282" s="137"/>
      <c r="J282" s="137"/>
      <c r="K282" s="137"/>
      <c r="L282" s="137"/>
      <c r="M282" s="137"/>
      <c r="N282" s="137"/>
      <c r="O282" s="137"/>
      <c r="P282" s="137"/>
      <c r="Q282" s="140"/>
      <c r="R282" s="137"/>
      <c r="S282" s="137"/>
      <c r="T282" s="137"/>
      <c r="U282" s="137"/>
      <c r="V282" s="137"/>
      <c r="W282" s="137"/>
      <c r="X282" s="137"/>
      <c r="Y282" s="137"/>
      <c r="Z282" s="137"/>
      <c r="AA282" s="137"/>
      <c r="AB282" s="137"/>
      <c r="AC282" s="137"/>
      <c r="AD282" s="137"/>
      <c r="AE282" s="137"/>
      <c r="AF282" s="137"/>
      <c r="AG282" s="137"/>
      <c r="AH282" s="137"/>
      <c r="AI282" s="137"/>
      <c r="AJ282" s="137"/>
      <c r="AK282" s="137"/>
      <c r="AL282" s="137"/>
      <c r="AM282" s="137"/>
      <c r="AN282" s="137"/>
      <c r="AO282" s="137"/>
      <c r="AP282" s="137"/>
      <c r="AQ282" s="137"/>
      <c r="AR282" s="137"/>
      <c r="AS282" s="137"/>
    </row>
    <row r="283" ht="18.0" customHeight="1">
      <c r="A283" s="137"/>
      <c r="B283" s="137"/>
      <c r="C283" s="137"/>
      <c r="D283" s="137"/>
      <c r="E283" s="137"/>
      <c r="F283" s="137"/>
      <c r="G283" s="138"/>
      <c r="H283" s="139"/>
      <c r="I283" s="137"/>
      <c r="J283" s="137"/>
      <c r="K283" s="137"/>
      <c r="L283" s="137"/>
      <c r="M283" s="137"/>
      <c r="N283" s="137"/>
      <c r="O283" s="137"/>
      <c r="P283" s="137"/>
      <c r="Q283" s="140"/>
      <c r="R283" s="137"/>
      <c r="S283" s="137"/>
      <c r="T283" s="137"/>
      <c r="U283" s="137"/>
      <c r="V283" s="137"/>
      <c r="W283" s="137"/>
      <c r="X283" s="137"/>
      <c r="Y283" s="137"/>
      <c r="Z283" s="137"/>
      <c r="AA283" s="137"/>
      <c r="AB283" s="137"/>
      <c r="AC283" s="137"/>
      <c r="AD283" s="137"/>
      <c r="AE283" s="137"/>
      <c r="AF283" s="137"/>
      <c r="AG283" s="137"/>
      <c r="AH283" s="137"/>
      <c r="AI283" s="137"/>
      <c r="AJ283" s="137"/>
      <c r="AK283" s="137"/>
      <c r="AL283" s="137"/>
      <c r="AM283" s="137"/>
      <c r="AN283" s="137"/>
      <c r="AO283" s="137"/>
      <c r="AP283" s="137"/>
      <c r="AQ283" s="137"/>
      <c r="AR283" s="137"/>
      <c r="AS283" s="137"/>
    </row>
    <row r="284" ht="18.0" customHeight="1">
      <c r="A284" s="137"/>
      <c r="B284" s="137"/>
      <c r="C284" s="137"/>
      <c r="D284" s="137"/>
      <c r="E284" s="137"/>
      <c r="F284" s="137"/>
      <c r="G284" s="138"/>
      <c r="H284" s="139"/>
      <c r="I284" s="137"/>
      <c r="J284" s="137"/>
      <c r="K284" s="137"/>
      <c r="L284" s="137"/>
      <c r="M284" s="137"/>
      <c r="N284" s="137"/>
      <c r="O284" s="137"/>
      <c r="P284" s="137"/>
      <c r="Q284" s="140"/>
      <c r="R284" s="137"/>
      <c r="S284" s="137"/>
      <c r="T284" s="137"/>
      <c r="U284" s="137"/>
      <c r="V284" s="137"/>
      <c r="W284" s="137"/>
      <c r="X284" s="137"/>
      <c r="Y284" s="137"/>
      <c r="Z284" s="137"/>
      <c r="AA284" s="137"/>
      <c r="AB284" s="137"/>
      <c r="AC284" s="137"/>
      <c r="AD284" s="137"/>
      <c r="AE284" s="137"/>
      <c r="AF284" s="137"/>
      <c r="AG284" s="137"/>
      <c r="AH284" s="137"/>
      <c r="AI284" s="137"/>
      <c r="AJ284" s="137"/>
      <c r="AK284" s="137"/>
      <c r="AL284" s="137"/>
      <c r="AM284" s="137"/>
      <c r="AN284" s="137"/>
      <c r="AO284" s="137"/>
      <c r="AP284" s="137"/>
      <c r="AQ284" s="137"/>
      <c r="AR284" s="137"/>
      <c r="AS284" s="137"/>
    </row>
    <row r="285" ht="18.0" customHeight="1">
      <c r="A285" s="137"/>
      <c r="B285" s="137"/>
      <c r="C285" s="137"/>
      <c r="D285" s="137"/>
      <c r="E285" s="137"/>
      <c r="F285" s="137"/>
      <c r="G285" s="138"/>
      <c r="H285" s="139"/>
      <c r="I285" s="137"/>
      <c r="J285" s="137"/>
      <c r="K285" s="137"/>
      <c r="L285" s="137"/>
      <c r="M285" s="137"/>
      <c r="N285" s="137"/>
      <c r="O285" s="137"/>
      <c r="P285" s="137"/>
      <c r="Q285" s="140"/>
      <c r="R285" s="137"/>
      <c r="S285" s="137"/>
      <c r="T285" s="137"/>
      <c r="U285" s="137"/>
      <c r="V285" s="137"/>
      <c r="W285" s="137"/>
      <c r="X285" s="137"/>
      <c r="Y285" s="137"/>
      <c r="Z285" s="137"/>
      <c r="AA285" s="137"/>
      <c r="AB285" s="137"/>
      <c r="AC285" s="137"/>
      <c r="AD285" s="137"/>
      <c r="AE285" s="137"/>
      <c r="AF285" s="137"/>
      <c r="AG285" s="137"/>
      <c r="AH285" s="137"/>
      <c r="AI285" s="137"/>
      <c r="AJ285" s="137"/>
      <c r="AK285" s="137"/>
      <c r="AL285" s="137"/>
      <c r="AM285" s="137"/>
      <c r="AN285" s="137"/>
      <c r="AO285" s="137"/>
      <c r="AP285" s="137"/>
      <c r="AQ285" s="137"/>
      <c r="AR285" s="137"/>
      <c r="AS285" s="137"/>
    </row>
    <row r="286" ht="18.0" customHeight="1">
      <c r="A286" s="137"/>
      <c r="B286" s="137"/>
      <c r="C286" s="137"/>
      <c r="D286" s="137"/>
      <c r="E286" s="137"/>
      <c r="F286" s="137"/>
      <c r="G286" s="138"/>
      <c r="H286" s="139"/>
      <c r="I286" s="137"/>
      <c r="J286" s="137"/>
      <c r="K286" s="137"/>
      <c r="L286" s="137"/>
      <c r="M286" s="137"/>
      <c r="N286" s="137"/>
      <c r="O286" s="137"/>
      <c r="P286" s="137"/>
      <c r="Q286" s="140"/>
      <c r="R286" s="137"/>
      <c r="S286" s="137"/>
      <c r="T286" s="137"/>
      <c r="U286" s="137"/>
      <c r="V286" s="137"/>
      <c r="W286" s="137"/>
      <c r="X286" s="137"/>
      <c r="Y286" s="137"/>
      <c r="Z286" s="137"/>
      <c r="AA286" s="137"/>
      <c r="AB286" s="137"/>
      <c r="AC286" s="137"/>
      <c r="AD286" s="137"/>
      <c r="AE286" s="137"/>
      <c r="AF286" s="137"/>
      <c r="AG286" s="137"/>
      <c r="AH286" s="137"/>
      <c r="AI286" s="137"/>
      <c r="AJ286" s="137"/>
      <c r="AK286" s="137"/>
      <c r="AL286" s="137"/>
      <c r="AM286" s="137"/>
      <c r="AN286" s="137"/>
      <c r="AO286" s="137"/>
      <c r="AP286" s="137"/>
      <c r="AQ286" s="137"/>
      <c r="AR286" s="137"/>
      <c r="AS286" s="137"/>
    </row>
    <row r="287" ht="18.0" customHeight="1">
      <c r="A287" s="137"/>
      <c r="B287" s="137"/>
      <c r="C287" s="137"/>
      <c r="D287" s="137"/>
      <c r="E287" s="137"/>
      <c r="F287" s="137"/>
      <c r="G287" s="138"/>
      <c r="H287" s="139"/>
      <c r="I287" s="137"/>
      <c r="J287" s="137"/>
      <c r="K287" s="137"/>
      <c r="L287" s="137"/>
      <c r="M287" s="137"/>
      <c r="N287" s="137"/>
      <c r="O287" s="137"/>
      <c r="P287" s="137"/>
      <c r="Q287" s="140"/>
      <c r="R287" s="137"/>
      <c r="S287" s="137"/>
      <c r="T287" s="137"/>
      <c r="U287" s="137"/>
      <c r="V287" s="137"/>
      <c r="W287" s="137"/>
      <c r="X287" s="137"/>
      <c r="Y287" s="137"/>
      <c r="Z287" s="137"/>
      <c r="AA287" s="137"/>
      <c r="AB287" s="137"/>
      <c r="AC287" s="137"/>
      <c r="AD287" s="137"/>
      <c r="AE287" s="137"/>
      <c r="AF287" s="137"/>
      <c r="AG287" s="137"/>
      <c r="AH287" s="137"/>
      <c r="AI287" s="137"/>
      <c r="AJ287" s="137"/>
      <c r="AK287" s="137"/>
      <c r="AL287" s="137"/>
      <c r="AM287" s="137"/>
      <c r="AN287" s="137"/>
      <c r="AO287" s="137"/>
      <c r="AP287" s="137"/>
      <c r="AQ287" s="137"/>
      <c r="AR287" s="137"/>
      <c r="AS287" s="137"/>
    </row>
    <row r="288" ht="18.0" customHeight="1">
      <c r="A288" s="137"/>
      <c r="B288" s="137"/>
      <c r="C288" s="137"/>
      <c r="D288" s="137"/>
      <c r="E288" s="137"/>
      <c r="F288" s="137"/>
      <c r="G288" s="138"/>
      <c r="H288" s="139"/>
      <c r="I288" s="137"/>
      <c r="J288" s="137"/>
      <c r="K288" s="137"/>
      <c r="L288" s="137"/>
      <c r="M288" s="137"/>
      <c r="N288" s="137"/>
      <c r="O288" s="137"/>
      <c r="P288" s="137"/>
      <c r="Q288" s="140"/>
      <c r="R288" s="137"/>
      <c r="S288" s="137"/>
      <c r="T288" s="137"/>
      <c r="U288" s="137"/>
      <c r="V288" s="137"/>
      <c r="W288" s="137"/>
      <c r="X288" s="137"/>
      <c r="Y288" s="137"/>
      <c r="Z288" s="137"/>
      <c r="AA288" s="137"/>
      <c r="AB288" s="137"/>
      <c r="AC288" s="137"/>
      <c r="AD288" s="137"/>
      <c r="AE288" s="137"/>
      <c r="AF288" s="137"/>
      <c r="AG288" s="137"/>
      <c r="AH288" s="137"/>
      <c r="AI288" s="137"/>
      <c r="AJ288" s="137"/>
      <c r="AK288" s="137"/>
      <c r="AL288" s="137"/>
      <c r="AM288" s="137"/>
      <c r="AN288" s="137"/>
      <c r="AO288" s="137"/>
      <c r="AP288" s="137"/>
      <c r="AQ288" s="137"/>
      <c r="AR288" s="137"/>
      <c r="AS288" s="137"/>
    </row>
    <row r="289" ht="18.0" customHeight="1">
      <c r="A289" s="137"/>
      <c r="B289" s="137"/>
      <c r="C289" s="137"/>
      <c r="D289" s="137"/>
      <c r="E289" s="137"/>
      <c r="F289" s="137"/>
      <c r="G289" s="138"/>
      <c r="H289" s="139"/>
      <c r="I289" s="137"/>
      <c r="J289" s="137"/>
      <c r="K289" s="137"/>
      <c r="L289" s="137"/>
      <c r="M289" s="137"/>
      <c r="N289" s="137"/>
      <c r="O289" s="137"/>
      <c r="P289" s="137"/>
      <c r="Q289" s="140"/>
      <c r="R289" s="137"/>
      <c r="S289" s="137"/>
      <c r="T289" s="137"/>
      <c r="U289" s="137"/>
      <c r="V289" s="137"/>
      <c r="W289" s="137"/>
      <c r="X289" s="137"/>
      <c r="Y289" s="137"/>
      <c r="Z289" s="137"/>
      <c r="AA289" s="137"/>
      <c r="AB289" s="137"/>
      <c r="AC289" s="137"/>
      <c r="AD289" s="137"/>
      <c r="AE289" s="137"/>
      <c r="AF289" s="137"/>
      <c r="AG289" s="137"/>
      <c r="AH289" s="137"/>
      <c r="AI289" s="137"/>
      <c r="AJ289" s="137"/>
      <c r="AK289" s="137"/>
      <c r="AL289" s="137"/>
      <c r="AM289" s="137"/>
      <c r="AN289" s="137"/>
      <c r="AO289" s="137"/>
      <c r="AP289" s="137"/>
      <c r="AQ289" s="137"/>
      <c r="AR289" s="137"/>
      <c r="AS289" s="137"/>
    </row>
    <row r="290" ht="18.0" customHeight="1">
      <c r="A290" s="137"/>
      <c r="B290" s="137"/>
      <c r="C290" s="137"/>
      <c r="D290" s="137"/>
      <c r="E290" s="137"/>
      <c r="F290" s="137"/>
      <c r="G290" s="138"/>
      <c r="H290" s="139"/>
      <c r="I290" s="137"/>
      <c r="J290" s="137"/>
      <c r="K290" s="137"/>
      <c r="L290" s="137"/>
      <c r="M290" s="137"/>
      <c r="N290" s="137"/>
      <c r="O290" s="137"/>
      <c r="P290" s="137"/>
      <c r="Q290" s="140"/>
      <c r="R290" s="137"/>
      <c r="S290" s="137"/>
      <c r="T290" s="137"/>
      <c r="U290" s="137"/>
      <c r="V290" s="137"/>
      <c r="W290" s="137"/>
      <c r="X290" s="137"/>
      <c r="Y290" s="137"/>
      <c r="Z290" s="137"/>
      <c r="AA290" s="137"/>
      <c r="AB290" s="137"/>
      <c r="AC290" s="137"/>
      <c r="AD290" s="137"/>
      <c r="AE290" s="137"/>
      <c r="AF290" s="137"/>
      <c r="AG290" s="137"/>
      <c r="AH290" s="137"/>
      <c r="AI290" s="137"/>
      <c r="AJ290" s="137"/>
      <c r="AK290" s="137"/>
      <c r="AL290" s="137"/>
      <c r="AM290" s="137"/>
      <c r="AN290" s="137"/>
      <c r="AO290" s="137"/>
      <c r="AP290" s="137"/>
      <c r="AQ290" s="137"/>
      <c r="AR290" s="137"/>
      <c r="AS290" s="137"/>
    </row>
    <row r="291" ht="18.0" customHeight="1">
      <c r="A291" s="137"/>
      <c r="B291" s="137"/>
      <c r="C291" s="137"/>
      <c r="D291" s="137"/>
      <c r="E291" s="137"/>
      <c r="F291" s="137"/>
      <c r="G291" s="138"/>
      <c r="H291" s="139"/>
      <c r="I291" s="137"/>
      <c r="J291" s="137"/>
      <c r="K291" s="137"/>
      <c r="L291" s="137"/>
      <c r="M291" s="137"/>
      <c r="N291" s="137"/>
      <c r="O291" s="137"/>
      <c r="P291" s="137"/>
      <c r="Q291" s="140"/>
      <c r="R291" s="137"/>
      <c r="S291" s="137"/>
      <c r="T291" s="137"/>
      <c r="U291" s="137"/>
      <c r="V291" s="137"/>
      <c r="W291" s="137"/>
      <c r="X291" s="137"/>
      <c r="Y291" s="137"/>
      <c r="Z291" s="137"/>
      <c r="AA291" s="137"/>
      <c r="AB291" s="137"/>
      <c r="AC291" s="137"/>
      <c r="AD291" s="137"/>
      <c r="AE291" s="137"/>
      <c r="AF291" s="137"/>
      <c r="AG291" s="137"/>
      <c r="AH291" s="137"/>
      <c r="AI291" s="137"/>
      <c r="AJ291" s="137"/>
      <c r="AK291" s="137"/>
      <c r="AL291" s="137"/>
      <c r="AM291" s="137"/>
      <c r="AN291" s="137"/>
      <c r="AO291" s="137"/>
      <c r="AP291" s="137"/>
      <c r="AQ291" s="137"/>
      <c r="AR291" s="137"/>
      <c r="AS291" s="137"/>
    </row>
    <row r="292" ht="18.0" customHeight="1">
      <c r="A292" s="137"/>
      <c r="B292" s="137"/>
      <c r="C292" s="137"/>
      <c r="D292" s="137"/>
      <c r="E292" s="137"/>
      <c r="F292" s="137"/>
      <c r="G292" s="138"/>
      <c r="H292" s="139"/>
      <c r="I292" s="137"/>
      <c r="J292" s="137"/>
      <c r="K292" s="137"/>
      <c r="L292" s="137"/>
      <c r="M292" s="137"/>
      <c r="N292" s="137"/>
      <c r="O292" s="137"/>
      <c r="P292" s="137"/>
      <c r="Q292" s="140"/>
      <c r="R292" s="137"/>
      <c r="S292" s="137"/>
      <c r="T292" s="137"/>
      <c r="U292" s="137"/>
      <c r="V292" s="137"/>
      <c r="W292" s="137"/>
      <c r="X292" s="137"/>
      <c r="Y292" s="137"/>
      <c r="Z292" s="137"/>
      <c r="AA292" s="137"/>
      <c r="AB292" s="137"/>
      <c r="AC292" s="137"/>
      <c r="AD292" s="137"/>
      <c r="AE292" s="137"/>
      <c r="AF292" s="137"/>
      <c r="AG292" s="137"/>
      <c r="AH292" s="137"/>
      <c r="AI292" s="137"/>
      <c r="AJ292" s="137"/>
      <c r="AK292" s="137"/>
      <c r="AL292" s="137"/>
      <c r="AM292" s="137"/>
      <c r="AN292" s="137"/>
      <c r="AO292" s="137"/>
      <c r="AP292" s="137"/>
      <c r="AQ292" s="137"/>
      <c r="AR292" s="137"/>
      <c r="AS292" s="137"/>
    </row>
    <row r="293" ht="18.0" customHeight="1">
      <c r="A293" s="137"/>
      <c r="B293" s="137"/>
      <c r="C293" s="137"/>
      <c r="D293" s="137"/>
      <c r="E293" s="137"/>
      <c r="F293" s="137"/>
      <c r="G293" s="138"/>
      <c r="H293" s="139"/>
      <c r="I293" s="137"/>
      <c r="J293" s="137"/>
      <c r="K293" s="137"/>
      <c r="L293" s="137"/>
      <c r="M293" s="137"/>
      <c r="N293" s="137"/>
      <c r="O293" s="137"/>
      <c r="P293" s="137"/>
      <c r="Q293" s="140"/>
      <c r="R293" s="137"/>
      <c r="S293" s="137"/>
      <c r="T293" s="137"/>
      <c r="U293" s="137"/>
      <c r="V293" s="137"/>
      <c r="W293" s="137"/>
      <c r="X293" s="137"/>
      <c r="Y293" s="137"/>
      <c r="Z293" s="137"/>
      <c r="AA293" s="137"/>
      <c r="AB293" s="137"/>
      <c r="AC293" s="137"/>
      <c r="AD293" s="137"/>
      <c r="AE293" s="137"/>
      <c r="AF293" s="137"/>
      <c r="AG293" s="137"/>
      <c r="AH293" s="137"/>
      <c r="AI293" s="137"/>
      <c r="AJ293" s="137"/>
      <c r="AK293" s="137"/>
      <c r="AL293" s="137"/>
      <c r="AM293" s="137"/>
      <c r="AN293" s="137"/>
      <c r="AO293" s="137"/>
      <c r="AP293" s="137"/>
      <c r="AQ293" s="137"/>
      <c r="AR293" s="137"/>
      <c r="AS293" s="137"/>
    </row>
    <row r="294" ht="18.0" customHeight="1">
      <c r="A294" s="137"/>
      <c r="B294" s="137"/>
      <c r="C294" s="137"/>
      <c r="D294" s="137"/>
      <c r="E294" s="137"/>
      <c r="F294" s="137"/>
      <c r="G294" s="138"/>
      <c r="H294" s="139"/>
      <c r="I294" s="137"/>
      <c r="J294" s="137"/>
      <c r="K294" s="137"/>
      <c r="L294" s="137"/>
      <c r="M294" s="137"/>
      <c r="N294" s="137"/>
      <c r="O294" s="137"/>
      <c r="P294" s="137"/>
      <c r="Q294" s="140"/>
      <c r="R294" s="137"/>
      <c r="S294" s="137"/>
      <c r="T294" s="137"/>
      <c r="U294" s="137"/>
      <c r="V294" s="137"/>
      <c r="W294" s="137"/>
      <c r="X294" s="137"/>
      <c r="Y294" s="137"/>
      <c r="Z294" s="137"/>
      <c r="AA294" s="137"/>
      <c r="AB294" s="137"/>
      <c r="AC294" s="137"/>
      <c r="AD294" s="137"/>
      <c r="AE294" s="137"/>
      <c r="AF294" s="137"/>
      <c r="AG294" s="137"/>
      <c r="AH294" s="137"/>
      <c r="AI294" s="137"/>
      <c r="AJ294" s="137"/>
      <c r="AK294" s="137"/>
      <c r="AL294" s="137"/>
      <c r="AM294" s="137"/>
      <c r="AN294" s="137"/>
      <c r="AO294" s="137"/>
      <c r="AP294" s="137"/>
      <c r="AQ294" s="137"/>
      <c r="AR294" s="137"/>
      <c r="AS294" s="137"/>
    </row>
    <row r="295" ht="18.0" customHeight="1">
      <c r="A295" s="137"/>
      <c r="B295" s="137"/>
      <c r="C295" s="137"/>
      <c r="D295" s="137"/>
      <c r="E295" s="137"/>
      <c r="F295" s="137"/>
      <c r="G295" s="138"/>
      <c r="H295" s="139"/>
      <c r="I295" s="137"/>
      <c r="J295" s="137"/>
      <c r="K295" s="137"/>
      <c r="L295" s="137"/>
      <c r="M295" s="137"/>
      <c r="N295" s="137"/>
      <c r="O295" s="137"/>
      <c r="P295" s="137"/>
      <c r="Q295" s="140"/>
      <c r="R295" s="137"/>
      <c r="S295" s="137"/>
      <c r="T295" s="137"/>
      <c r="U295" s="137"/>
      <c r="V295" s="137"/>
      <c r="W295" s="137"/>
      <c r="X295" s="137"/>
      <c r="Y295" s="137"/>
      <c r="Z295" s="137"/>
      <c r="AA295" s="137"/>
      <c r="AB295" s="137"/>
      <c r="AC295" s="137"/>
      <c r="AD295" s="137"/>
      <c r="AE295" s="137"/>
      <c r="AF295" s="137"/>
      <c r="AG295" s="137"/>
      <c r="AH295" s="137"/>
      <c r="AI295" s="137"/>
      <c r="AJ295" s="137"/>
      <c r="AK295" s="137"/>
      <c r="AL295" s="137"/>
      <c r="AM295" s="137"/>
      <c r="AN295" s="137"/>
      <c r="AO295" s="137"/>
      <c r="AP295" s="137"/>
      <c r="AQ295" s="137"/>
      <c r="AR295" s="137"/>
      <c r="AS295" s="137"/>
    </row>
    <row r="296" ht="18.0" customHeight="1">
      <c r="A296" s="137"/>
      <c r="B296" s="137"/>
      <c r="C296" s="137"/>
      <c r="D296" s="137"/>
      <c r="E296" s="137"/>
      <c r="F296" s="137"/>
      <c r="G296" s="138"/>
      <c r="H296" s="139"/>
      <c r="I296" s="137"/>
      <c r="J296" s="137"/>
      <c r="K296" s="137"/>
      <c r="L296" s="137"/>
      <c r="M296" s="137"/>
      <c r="N296" s="137"/>
      <c r="O296" s="137"/>
      <c r="P296" s="137"/>
      <c r="Q296" s="140"/>
      <c r="R296" s="137"/>
      <c r="S296" s="137"/>
      <c r="T296" s="137"/>
      <c r="U296" s="137"/>
      <c r="V296" s="137"/>
      <c r="W296" s="137"/>
      <c r="X296" s="137"/>
      <c r="Y296" s="137"/>
      <c r="Z296" s="137"/>
      <c r="AA296" s="137"/>
      <c r="AB296" s="137"/>
      <c r="AC296" s="137"/>
      <c r="AD296" s="137"/>
      <c r="AE296" s="137"/>
      <c r="AF296" s="137"/>
      <c r="AG296" s="137"/>
      <c r="AH296" s="137"/>
      <c r="AI296" s="137"/>
      <c r="AJ296" s="137"/>
      <c r="AK296" s="137"/>
      <c r="AL296" s="137"/>
      <c r="AM296" s="137"/>
      <c r="AN296" s="137"/>
      <c r="AO296" s="137"/>
      <c r="AP296" s="137"/>
      <c r="AQ296" s="137"/>
      <c r="AR296" s="137"/>
      <c r="AS296" s="137"/>
    </row>
    <row r="297" ht="18.0" customHeight="1">
      <c r="A297" s="137"/>
      <c r="B297" s="137"/>
      <c r="C297" s="137"/>
      <c r="D297" s="137"/>
      <c r="E297" s="137"/>
      <c r="F297" s="137"/>
      <c r="G297" s="138"/>
      <c r="H297" s="139"/>
      <c r="I297" s="137"/>
      <c r="J297" s="137"/>
      <c r="K297" s="137"/>
      <c r="L297" s="137"/>
      <c r="M297" s="137"/>
      <c r="N297" s="137"/>
      <c r="O297" s="137"/>
      <c r="P297" s="137"/>
      <c r="Q297" s="140"/>
      <c r="R297" s="137"/>
      <c r="S297" s="137"/>
      <c r="T297" s="137"/>
      <c r="U297" s="137"/>
      <c r="V297" s="137"/>
      <c r="W297" s="137"/>
      <c r="X297" s="137"/>
      <c r="Y297" s="137"/>
      <c r="Z297" s="137"/>
      <c r="AA297" s="137"/>
      <c r="AB297" s="137"/>
      <c r="AC297" s="137"/>
      <c r="AD297" s="137"/>
      <c r="AE297" s="137"/>
      <c r="AF297" s="137"/>
      <c r="AG297" s="137"/>
      <c r="AH297" s="137"/>
      <c r="AI297" s="137"/>
      <c r="AJ297" s="137"/>
      <c r="AK297" s="137"/>
      <c r="AL297" s="137"/>
      <c r="AM297" s="137"/>
      <c r="AN297" s="137"/>
      <c r="AO297" s="137"/>
      <c r="AP297" s="137"/>
      <c r="AQ297" s="137"/>
      <c r="AR297" s="137"/>
      <c r="AS297" s="137"/>
    </row>
    <row r="298" ht="18.0" customHeight="1">
      <c r="A298" s="137"/>
      <c r="B298" s="137"/>
      <c r="C298" s="137"/>
      <c r="D298" s="137"/>
      <c r="E298" s="137"/>
      <c r="F298" s="137"/>
      <c r="G298" s="138"/>
      <c r="H298" s="139"/>
      <c r="I298" s="137"/>
      <c r="J298" s="137"/>
      <c r="K298" s="137"/>
      <c r="L298" s="137"/>
      <c r="M298" s="137"/>
      <c r="N298" s="137"/>
      <c r="O298" s="137"/>
      <c r="P298" s="137"/>
      <c r="Q298" s="140"/>
      <c r="R298" s="137"/>
      <c r="S298" s="137"/>
      <c r="T298" s="137"/>
      <c r="U298" s="137"/>
      <c r="V298" s="137"/>
      <c r="W298" s="137"/>
      <c r="X298" s="137"/>
      <c r="Y298" s="137"/>
      <c r="Z298" s="137"/>
      <c r="AA298" s="137"/>
      <c r="AB298" s="137"/>
      <c r="AC298" s="137"/>
      <c r="AD298" s="137"/>
      <c r="AE298" s="137"/>
      <c r="AF298" s="137"/>
      <c r="AG298" s="137"/>
      <c r="AH298" s="137"/>
      <c r="AI298" s="137"/>
      <c r="AJ298" s="137"/>
      <c r="AK298" s="137"/>
      <c r="AL298" s="137"/>
      <c r="AM298" s="137"/>
      <c r="AN298" s="137"/>
      <c r="AO298" s="137"/>
      <c r="AP298" s="137"/>
      <c r="AQ298" s="137"/>
      <c r="AR298" s="137"/>
      <c r="AS298" s="137"/>
    </row>
    <row r="299" ht="18.0" customHeight="1">
      <c r="A299" s="137"/>
      <c r="B299" s="137"/>
      <c r="C299" s="137"/>
      <c r="D299" s="137"/>
      <c r="E299" s="137"/>
      <c r="F299" s="137"/>
      <c r="G299" s="138"/>
      <c r="H299" s="139"/>
      <c r="I299" s="137"/>
      <c r="J299" s="137"/>
      <c r="K299" s="137"/>
      <c r="L299" s="137"/>
      <c r="M299" s="137"/>
      <c r="N299" s="137"/>
      <c r="O299" s="137"/>
      <c r="P299" s="137"/>
      <c r="Q299" s="140"/>
      <c r="R299" s="137"/>
      <c r="S299" s="137"/>
      <c r="T299" s="137"/>
      <c r="U299" s="137"/>
      <c r="V299" s="137"/>
      <c r="W299" s="137"/>
      <c r="X299" s="137"/>
      <c r="Y299" s="137"/>
      <c r="Z299" s="137"/>
      <c r="AA299" s="137"/>
      <c r="AB299" s="137"/>
      <c r="AC299" s="137"/>
      <c r="AD299" s="137"/>
      <c r="AE299" s="137"/>
      <c r="AF299" s="137"/>
      <c r="AG299" s="137"/>
      <c r="AH299" s="137"/>
      <c r="AI299" s="137"/>
      <c r="AJ299" s="137"/>
      <c r="AK299" s="137"/>
      <c r="AL299" s="137"/>
      <c r="AM299" s="137"/>
      <c r="AN299" s="137"/>
      <c r="AO299" s="137"/>
      <c r="AP299" s="137"/>
      <c r="AQ299" s="137"/>
      <c r="AR299" s="137"/>
      <c r="AS299" s="137"/>
    </row>
    <row r="300" ht="18.0" customHeight="1">
      <c r="A300" s="137"/>
      <c r="B300" s="137"/>
      <c r="C300" s="137"/>
      <c r="D300" s="137"/>
      <c r="E300" s="137"/>
      <c r="F300" s="137"/>
      <c r="G300" s="138"/>
      <c r="H300" s="139"/>
      <c r="I300" s="137"/>
      <c r="J300" s="137"/>
      <c r="K300" s="137"/>
      <c r="L300" s="137"/>
      <c r="M300" s="137"/>
      <c r="N300" s="137"/>
      <c r="O300" s="137"/>
      <c r="P300" s="137"/>
      <c r="Q300" s="140"/>
      <c r="R300" s="137"/>
      <c r="S300" s="137"/>
      <c r="T300" s="137"/>
      <c r="U300" s="137"/>
      <c r="V300" s="137"/>
      <c r="W300" s="137"/>
      <c r="X300" s="137"/>
      <c r="Y300" s="137"/>
      <c r="Z300" s="137"/>
      <c r="AA300" s="137"/>
      <c r="AB300" s="137"/>
      <c r="AC300" s="137"/>
      <c r="AD300" s="137"/>
      <c r="AE300" s="137"/>
      <c r="AF300" s="137"/>
      <c r="AG300" s="137"/>
      <c r="AH300" s="137"/>
      <c r="AI300" s="137"/>
      <c r="AJ300" s="137"/>
      <c r="AK300" s="137"/>
      <c r="AL300" s="137"/>
      <c r="AM300" s="137"/>
      <c r="AN300" s="137"/>
      <c r="AO300" s="137"/>
      <c r="AP300" s="137"/>
      <c r="AQ300" s="137"/>
      <c r="AR300" s="137"/>
      <c r="AS300" s="137"/>
    </row>
    <row r="301" ht="18.0" customHeight="1">
      <c r="A301" s="137"/>
      <c r="B301" s="137"/>
      <c r="C301" s="137"/>
      <c r="D301" s="137"/>
      <c r="E301" s="137"/>
      <c r="F301" s="137"/>
      <c r="G301" s="138"/>
      <c r="H301" s="139"/>
      <c r="I301" s="137"/>
      <c r="J301" s="137"/>
      <c r="K301" s="137"/>
      <c r="L301" s="137"/>
      <c r="M301" s="137"/>
      <c r="N301" s="137"/>
      <c r="O301" s="137"/>
      <c r="P301" s="137"/>
      <c r="Q301" s="140"/>
      <c r="R301" s="137"/>
      <c r="S301" s="137"/>
      <c r="T301" s="137"/>
      <c r="U301" s="137"/>
      <c r="V301" s="137"/>
      <c r="W301" s="137"/>
      <c r="X301" s="137"/>
      <c r="Y301" s="137"/>
      <c r="Z301" s="137"/>
      <c r="AA301" s="137"/>
      <c r="AB301" s="137"/>
      <c r="AC301" s="137"/>
      <c r="AD301" s="137"/>
      <c r="AE301" s="137"/>
      <c r="AF301" s="137"/>
      <c r="AG301" s="137"/>
      <c r="AH301" s="137"/>
      <c r="AI301" s="137"/>
      <c r="AJ301" s="137"/>
      <c r="AK301" s="137"/>
      <c r="AL301" s="137"/>
      <c r="AM301" s="137"/>
      <c r="AN301" s="137"/>
      <c r="AO301" s="137"/>
      <c r="AP301" s="137"/>
      <c r="AQ301" s="137"/>
      <c r="AR301" s="137"/>
      <c r="AS301" s="137"/>
    </row>
    <row r="302" ht="18.0" customHeight="1">
      <c r="A302" s="137"/>
      <c r="B302" s="137"/>
      <c r="C302" s="137"/>
      <c r="D302" s="137"/>
      <c r="E302" s="137"/>
      <c r="F302" s="137"/>
      <c r="G302" s="138"/>
      <c r="H302" s="139"/>
      <c r="I302" s="137"/>
      <c r="J302" s="137"/>
      <c r="K302" s="137"/>
      <c r="L302" s="137"/>
      <c r="M302" s="137"/>
      <c r="N302" s="137"/>
      <c r="O302" s="137"/>
      <c r="P302" s="137"/>
      <c r="Q302" s="140"/>
      <c r="R302" s="137"/>
      <c r="S302" s="137"/>
      <c r="T302" s="137"/>
      <c r="U302" s="137"/>
      <c r="V302" s="137"/>
      <c r="W302" s="137"/>
      <c r="X302" s="137"/>
      <c r="Y302" s="137"/>
      <c r="Z302" s="137"/>
      <c r="AA302" s="137"/>
      <c r="AB302" s="137"/>
      <c r="AC302" s="137"/>
      <c r="AD302" s="137"/>
      <c r="AE302" s="137"/>
      <c r="AF302" s="137"/>
      <c r="AG302" s="137"/>
      <c r="AH302" s="137"/>
      <c r="AI302" s="137"/>
      <c r="AJ302" s="137"/>
      <c r="AK302" s="137"/>
      <c r="AL302" s="137"/>
      <c r="AM302" s="137"/>
      <c r="AN302" s="137"/>
      <c r="AO302" s="137"/>
      <c r="AP302" s="137"/>
      <c r="AQ302" s="137"/>
      <c r="AR302" s="137"/>
      <c r="AS302" s="137"/>
    </row>
    <row r="303" ht="18.0" customHeight="1">
      <c r="A303" s="137"/>
      <c r="B303" s="137"/>
      <c r="C303" s="137"/>
      <c r="D303" s="137"/>
      <c r="E303" s="137"/>
      <c r="F303" s="137"/>
      <c r="G303" s="138"/>
      <c r="H303" s="139"/>
      <c r="I303" s="137"/>
      <c r="J303" s="137"/>
      <c r="K303" s="137"/>
      <c r="L303" s="137"/>
      <c r="M303" s="137"/>
      <c r="N303" s="137"/>
      <c r="O303" s="137"/>
      <c r="P303" s="137"/>
      <c r="Q303" s="140"/>
      <c r="R303" s="137"/>
      <c r="S303" s="137"/>
      <c r="T303" s="137"/>
      <c r="U303" s="137"/>
      <c r="V303" s="137"/>
      <c r="W303" s="137"/>
      <c r="X303" s="137"/>
      <c r="Y303" s="137"/>
      <c r="Z303" s="137"/>
      <c r="AA303" s="137"/>
      <c r="AB303" s="137"/>
      <c r="AC303" s="137"/>
      <c r="AD303" s="137"/>
      <c r="AE303" s="137"/>
      <c r="AF303" s="137"/>
      <c r="AG303" s="137"/>
      <c r="AH303" s="137"/>
      <c r="AI303" s="137"/>
      <c r="AJ303" s="137"/>
      <c r="AK303" s="137"/>
      <c r="AL303" s="137"/>
      <c r="AM303" s="137"/>
      <c r="AN303" s="137"/>
      <c r="AO303" s="137"/>
      <c r="AP303" s="137"/>
      <c r="AQ303" s="137"/>
      <c r="AR303" s="137"/>
      <c r="AS303" s="137"/>
    </row>
    <row r="304" ht="18.0" customHeight="1">
      <c r="A304" s="137"/>
      <c r="B304" s="137"/>
      <c r="C304" s="137"/>
      <c r="D304" s="137"/>
      <c r="E304" s="137"/>
      <c r="F304" s="137"/>
      <c r="G304" s="138"/>
      <c r="H304" s="139"/>
      <c r="I304" s="137"/>
      <c r="J304" s="137"/>
      <c r="K304" s="137"/>
      <c r="L304" s="137"/>
      <c r="M304" s="137"/>
      <c r="N304" s="137"/>
      <c r="O304" s="137"/>
      <c r="P304" s="137"/>
      <c r="Q304" s="140"/>
      <c r="R304" s="137"/>
      <c r="S304" s="137"/>
      <c r="T304" s="137"/>
      <c r="U304" s="137"/>
      <c r="V304" s="137"/>
      <c r="W304" s="137"/>
      <c r="X304" s="137"/>
      <c r="Y304" s="137"/>
      <c r="Z304" s="137"/>
      <c r="AA304" s="137"/>
      <c r="AB304" s="137"/>
      <c r="AC304" s="137"/>
      <c r="AD304" s="137"/>
      <c r="AE304" s="137"/>
      <c r="AF304" s="137"/>
      <c r="AG304" s="137"/>
      <c r="AH304" s="137"/>
      <c r="AI304" s="137"/>
      <c r="AJ304" s="137"/>
      <c r="AK304" s="137"/>
      <c r="AL304" s="137"/>
      <c r="AM304" s="137"/>
      <c r="AN304" s="137"/>
      <c r="AO304" s="137"/>
      <c r="AP304" s="137"/>
      <c r="AQ304" s="137"/>
      <c r="AR304" s="137"/>
      <c r="AS304" s="137"/>
    </row>
    <row r="305" ht="18.0" customHeight="1">
      <c r="A305" s="137"/>
      <c r="B305" s="137"/>
      <c r="C305" s="137"/>
      <c r="D305" s="137"/>
      <c r="E305" s="137"/>
      <c r="F305" s="137"/>
      <c r="G305" s="138"/>
      <c r="H305" s="139"/>
      <c r="I305" s="137"/>
      <c r="J305" s="137"/>
      <c r="K305" s="137"/>
      <c r="L305" s="137"/>
      <c r="M305" s="137"/>
      <c r="N305" s="137"/>
      <c r="O305" s="137"/>
      <c r="P305" s="137"/>
      <c r="Q305" s="140"/>
      <c r="R305" s="137"/>
      <c r="S305" s="137"/>
      <c r="T305" s="137"/>
      <c r="U305" s="137"/>
      <c r="V305" s="137"/>
      <c r="W305" s="137"/>
      <c r="X305" s="137"/>
      <c r="Y305" s="137"/>
      <c r="Z305" s="137"/>
      <c r="AA305" s="137"/>
      <c r="AB305" s="137"/>
      <c r="AC305" s="137"/>
      <c r="AD305" s="137"/>
      <c r="AE305" s="137"/>
      <c r="AF305" s="137"/>
      <c r="AG305" s="137"/>
      <c r="AH305" s="137"/>
      <c r="AI305" s="137"/>
      <c r="AJ305" s="137"/>
      <c r="AK305" s="137"/>
      <c r="AL305" s="137"/>
      <c r="AM305" s="137"/>
      <c r="AN305" s="137"/>
      <c r="AO305" s="137"/>
      <c r="AP305" s="137"/>
      <c r="AQ305" s="137"/>
      <c r="AR305" s="137"/>
      <c r="AS305" s="137"/>
    </row>
    <row r="306" ht="18.0" customHeight="1">
      <c r="A306" s="137"/>
      <c r="B306" s="137"/>
      <c r="C306" s="137"/>
      <c r="D306" s="137"/>
      <c r="E306" s="137"/>
      <c r="F306" s="137"/>
      <c r="G306" s="138"/>
      <c r="H306" s="139"/>
      <c r="I306" s="137"/>
      <c r="J306" s="137"/>
      <c r="K306" s="137"/>
      <c r="L306" s="137"/>
      <c r="M306" s="137"/>
      <c r="N306" s="137"/>
      <c r="O306" s="137"/>
      <c r="P306" s="137"/>
      <c r="Q306" s="140"/>
      <c r="R306" s="137"/>
      <c r="S306" s="137"/>
      <c r="T306" s="137"/>
      <c r="U306" s="137"/>
      <c r="V306" s="137"/>
      <c r="W306" s="137"/>
      <c r="X306" s="137"/>
      <c r="Y306" s="137"/>
      <c r="Z306" s="137"/>
      <c r="AA306" s="137"/>
      <c r="AB306" s="137"/>
      <c r="AC306" s="137"/>
      <c r="AD306" s="137"/>
      <c r="AE306" s="137"/>
      <c r="AF306" s="137"/>
      <c r="AG306" s="137"/>
      <c r="AH306" s="137"/>
      <c r="AI306" s="137"/>
      <c r="AJ306" s="137"/>
      <c r="AK306" s="137"/>
      <c r="AL306" s="137"/>
      <c r="AM306" s="137"/>
      <c r="AN306" s="137"/>
      <c r="AO306" s="137"/>
      <c r="AP306" s="137"/>
      <c r="AQ306" s="137"/>
      <c r="AR306" s="137"/>
      <c r="AS306" s="137"/>
    </row>
    <row r="307" ht="18.0" customHeight="1">
      <c r="A307" s="137"/>
      <c r="B307" s="137"/>
      <c r="C307" s="137"/>
      <c r="D307" s="137"/>
      <c r="E307" s="137"/>
      <c r="F307" s="137"/>
      <c r="G307" s="138"/>
      <c r="H307" s="139"/>
      <c r="I307" s="137"/>
      <c r="J307" s="137"/>
      <c r="K307" s="137"/>
      <c r="L307" s="137"/>
      <c r="M307" s="137"/>
      <c r="N307" s="137"/>
      <c r="O307" s="137"/>
      <c r="P307" s="137"/>
      <c r="Q307" s="140"/>
      <c r="R307" s="137"/>
      <c r="S307" s="137"/>
      <c r="T307" s="137"/>
      <c r="U307" s="137"/>
      <c r="V307" s="137"/>
      <c r="W307" s="137"/>
      <c r="X307" s="137"/>
      <c r="Y307" s="137"/>
      <c r="Z307" s="137"/>
      <c r="AA307" s="137"/>
      <c r="AB307" s="137"/>
      <c r="AC307" s="137"/>
      <c r="AD307" s="137"/>
      <c r="AE307" s="137"/>
      <c r="AF307" s="137"/>
      <c r="AG307" s="137"/>
      <c r="AH307" s="137"/>
      <c r="AI307" s="137"/>
      <c r="AJ307" s="137"/>
      <c r="AK307" s="137"/>
      <c r="AL307" s="137"/>
      <c r="AM307" s="137"/>
      <c r="AN307" s="137"/>
      <c r="AO307" s="137"/>
      <c r="AP307" s="137"/>
      <c r="AQ307" s="137"/>
      <c r="AR307" s="137"/>
      <c r="AS307" s="137"/>
    </row>
    <row r="308" ht="18.0" customHeight="1">
      <c r="A308" s="137"/>
      <c r="B308" s="137"/>
      <c r="C308" s="137"/>
      <c r="D308" s="137"/>
      <c r="E308" s="137"/>
      <c r="F308" s="137"/>
      <c r="G308" s="138"/>
      <c r="H308" s="139"/>
      <c r="I308" s="137"/>
      <c r="J308" s="137"/>
      <c r="K308" s="137"/>
      <c r="L308" s="137"/>
      <c r="M308" s="137"/>
      <c r="N308" s="137"/>
      <c r="O308" s="137"/>
      <c r="P308" s="137"/>
      <c r="Q308" s="140"/>
      <c r="R308" s="137"/>
      <c r="S308" s="137"/>
      <c r="T308" s="137"/>
      <c r="U308" s="137"/>
      <c r="V308" s="137"/>
      <c r="W308" s="137"/>
      <c r="X308" s="137"/>
      <c r="Y308" s="137"/>
      <c r="Z308" s="137"/>
      <c r="AA308" s="137"/>
      <c r="AB308" s="137"/>
      <c r="AC308" s="137"/>
      <c r="AD308" s="137"/>
      <c r="AE308" s="137"/>
      <c r="AF308" s="137"/>
      <c r="AG308" s="137"/>
      <c r="AH308" s="137"/>
      <c r="AI308" s="137"/>
      <c r="AJ308" s="137"/>
      <c r="AK308" s="137"/>
      <c r="AL308" s="137"/>
      <c r="AM308" s="137"/>
      <c r="AN308" s="137"/>
      <c r="AO308" s="137"/>
      <c r="AP308" s="137"/>
      <c r="AQ308" s="137"/>
      <c r="AR308" s="137"/>
      <c r="AS308" s="137"/>
    </row>
    <row r="309" ht="18.0" customHeight="1">
      <c r="A309" s="137"/>
      <c r="B309" s="137"/>
      <c r="C309" s="137"/>
      <c r="D309" s="137"/>
      <c r="E309" s="137"/>
      <c r="F309" s="137"/>
      <c r="G309" s="138"/>
      <c r="H309" s="139"/>
      <c r="I309" s="137"/>
      <c r="J309" s="137"/>
      <c r="K309" s="137"/>
      <c r="L309" s="137"/>
      <c r="M309" s="137"/>
      <c r="N309" s="137"/>
      <c r="O309" s="137"/>
      <c r="P309" s="137"/>
      <c r="Q309" s="140"/>
      <c r="R309" s="137"/>
      <c r="S309" s="137"/>
      <c r="T309" s="137"/>
      <c r="U309" s="137"/>
      <c r="V309" s="137"/>
      <c r="W309" s="137"/>
      <c r="X309" s="137"/>
      <c r="Y309" s="137"/>
      <c r="Z309" s="137"/>
      <c r="AA309" s="137"/>
      <c r="AB309" s="137"/>
      <c r="AC309" s="137"/>
      <c r="AD309" s="137"/>
      <c r="AE309" s="137"/>
      <c r="AF309" s="137"/>
      <c r="AG309" s="137"/>
      <c r="AH309" s="137"/>
      <c r="AI309" s="137"/>
      <c r="AJ309" s="137"/>
      <c r="AK309" s="137"/>
      <c r="AL309" s="137"/>
      <c r="AM309" s="137"/>
      <c r="AN309" s="137"/>
      <c r="AO309" s="137"/>
      <c r="AP309" s="137"/>
      <c r="AQ309" s="137"/>
      <c r="AR309" s="137"/>
      <c r="AS309" s="137"/>
    </row>
    <row r="310" ht="18.0" customHeight="1">
      <c r="A310" s="137"/>
      <c r="B310" s="137"/>
      <c r="C310" s="137"/>
      <c r="D310" s="137"/>
      <c r="E310" s="137"/>
      <c r="F310" s="137"/>
      <c r="G310" s="138"/>
      <c r="H310" s="139"/>
      <c r="I310" s="137"/>
      <c r="J310" s="137"/>
      <c r="K310" s="137"/>
      <c r="L310" s="137"/>
      <c r="M310" s="137"/>
      <c r="N310" s="137"/>
      <c r="O310" s="137"/>
      <c r="P310" s="137"/>
      <c r="Q310" s="140"/>
      <c r="R310" s="137"/>
      <c r="S310" s="137"/>
      <c r="T310" s="137"/>
      <c r="U310" s="137"/>
      <c r="V310" s="137"/>
      <c r="W310" s="137"/>
      <c r="X310" s="137"/>
      <c r="Y310" s="137"/>
      <c r="Z310" s="137"/>
      <c r="AA310" s="137"/>
      <c r="AB310" s="137"/>
      <c r="AC310" s="137"/>
      <c r="AD310" s="137"/>
      <c r="AE310" s="137"/>
      <c r="AF310" s="137"/>
      <c r="AG310" s="137"/>
      <c r="AH310" s="137"/>
      <c r="AI310" s="137"/>
      <c r="AJ310" s="137"/>
      <c r="AK310" s="137"/>
      <c r="AL310" s="137"/>
      <c r="AM310" s="137"/>
      <c r="AN310" s="137"/>
      <c r="AO310" s="137"/>
      <c r="AP310" s="137"/>
      <c r="AQ310" s="137"/>
      <c r="AR310" s="137"/>
      <c r="AS310" s="137"/>
    </row>
    <row r="311" ht="18.0" customHeight="1">
      <c r="A311" s="137"/>
      <c r="B311" s="137"/>
      <c r="C311" s="137"/>
      <c r="D311" s="137"/>
      <c r="E311" s="137"/>
      <c r="F311" s="137"/>
      <c r="G311" s="138"/>
      <c r="H311" s="139"/>
      <c r="I311" s="137"/>
      <c r="J311" s="137"/>
      <c r="K311" s="137"/>
      <c r="L311" s="137"/>
      <c r="M311" s="137"/>
      <c r="N311" s="137"/>
      <c r="O311" s="137"/>
      <c r="P311" s="137"/>
      <c r="Q311" s="140"/>
      <c r="R311" s="137"/>
      <c r="S311" s="137"/>
      <c r="T311" s="137"/>
      <c r="U311" s="137"/>
      <c r="V311" s="137"/>
      <c r="W311" s="137"/>
      <c r="X311" s="137"/>
      <c r="Y311" s="137"/>
      <c r="Z311" s="137"/>
      <c r="AA311" s="137"/>
      <c r="AB311" s="137"/>
      <c r="AC311" s="137"/>
      <c r="AD311" s="137"/>
      <c r="AE311" s="137"/>
      <c r="AF311" s="137"/>
      <c r="AG311" s="137"/>
      <c r="AH311" s="137"/>
      <c r="AI311" s="137"/>
      <c r="AJ311" s="137"/>
      <c r="AK311" s="137"/>
      <c r="AL311" s="137"/>
      <c r="AM311" s="137"/>
      <c r="AN311" s="137"/>
      <c r="AO311" s="137"/>
      <c r="AP311" s="137"/>
      <c r="AQ311" s="137"/>
      <c r="AR311" s="137"/>
      <c r="AS311" s="137"/>
    </row>
    <row r="312" ht="18.0" customHeight="1">
      <c r="A312" s="137"/>
      <c r="B312" s="137"/>
      <c r="C312" s="137"/>
      <c r="D312" s="137"/>
      <c r="E312" s="137"/>
      <c r="F312" s="137"/>
      <c r="G312" s="138"/>
      <c r="H312" s="139"/>
      <c r="I312" s="137"/>
      <c r="J312" s="137"/>
      <c r="K312" s="137"/>
      <c r="L312" s="137"/>
      <c r="M312" s="137"/>
      <c r="N312" s="137"/>
      <c r="O312" s="137"/>
      <c r="P312" s="137"/>
      <c r="Q312" s="140"/>
      <c r="R312" s="137"/>
      <c r="S312" s="137"/>
      <c r="T312" s="137"/>
      <c r="U312" s="137"/>
      <c r="V312" s="137"/>
      <c r="W312" s="137"/>
      <c r="X312" s="137"/>
      <c r="Y312" s="137"/>
      <c r="Z312" s="137"/>
      <c r="AA312" s="137"/>
      <c r="AB312" s="137"/>
      <c r="AC312" s="137"/>
      <c r="AD312" s="137"/>
      <c r="AE312" s="137"/>
      <c r="AF312" s="137"/>
      <c r="AG312" s="137"/>
      <c r="AH312" s="137"/>
      <c r="AI312" s="137"/>
      <c r="AJ312" s="137"/>
      <c r="AK312" s="137"/>
      <c r="AL312" s="137"/>
      <c r="AM312" s="137"/>
      <c r="AN312" s="137"/>
      <c r="AO312" s="137"/>
      <c r="AP312" s="137"/>
      <c r="AQ312" s="137"/>
      <c r="AR312" s="137"/>
      <c r="AS312" s="137"/>
    </row>
    <row r="313" ht="18.0" customHeight="1">
      <c r="A313" s="137"/>
      <c r="B313" s="137"/>
      <c r="C313" s="137"/>
      <c r="D313" s="137"/>
      <c r="E313" s="137"/>
      <c r="F313" s="137"/>
      <c r="G313" s="138"/>
      <c r="H313" s="139"/>
      <c r="I313" s="137"/>
      <c r="J313" s="137"/>
      <c r="K313" s="137"/>
      <c r="L313" s="137"/>
      <c r="M313" s="137"/>
      <c r="N313" s="137"/>
      <c r="O313" s="137"/>
      <c r="P313" s="137"/>
      <c r="Q313" s="140"/>
      <c r="R313" s="137"/>
      <c r="S313" s="137"/>
      <c r="T313" s="137"/>
      <c r="U313" s="137"/>
      <c r="V313" s="137"/>
      <c r="W313" s="137"/>
      <c r="X313" s="137"/>
      <c r="Y313" s="137"/>
      <c r="Z313" s="137"/>
      <c r="AA313" s="137"/>
      <c r="AB313" s="137"/>
      <c r="AC313" s="137"/>
      <c r="AD313" s="137"/>
      <c r="AE313" s="137"/>
      <c r="AF313" s="137"/>
      <c r="AG313" s="137"/>
      <c r="AH313" s="137"/>
      <c r="AI313" s="137"/>
      <c r="AJ313" s="137"/>
      <c r="AK313" s="137"/>
      <c r="AL313" s="137"/>
      <c r="AM313" s="137"/>
      <c r="AN313" s="137"/>
      <c r="AO313" s="137"/>
      <c r="AP313" s="137"/>
      <c r="AQ313" s="137"/>
      <c r="AR313" s="137"/>
      <c r="AS313" s="137"/>
    </row>
    <row r="314" ht="18.0" customHeight="1">
      <c r="A314" s="137"/>
      <c r="B314" s="137"/>
      <c r="C314" s="137"/>
      <c r="D314" s="137"/>
      <c r="E314" s="137"/>
      <c r="F314" s="137"/>
      <c r="G314" s="138"/>
      <c r="H314" s="139"/>
      <c r="I314" s="137"/>
      <c r="J314" s="137"/>
      <c r="K314" s="137"/>
      <c r="L314" s="137"/>
      <c r="M314" s="137"/>
      <c r="N314" s="137"/>
      <c r="O314" s="137"/>
      <c r="P314" s="137"/>
      <c r="Q314" s="140"/>
      <c r="R314" s="137"/>
      <c r="S314" s="137"/>
      <c r="T314" s="137"/>
      <c r="U314" s="137"/>
      <c r="V314" s="137"/>
      <c r="W314" s="137"/>
      <c r="X314" s="137"/>
      <c r="Y314" s="137"/>
      <c r="Z314" s="137"/>
      <c r="AA314" s="137"/>
      <c r="AB314" s="137"/>
      <c r="AC314" s="137"/>
      <c r="AD314" s="137"/>
      <c r="AE314" s="137"/>
      <c r="AF314" s="137"/>
      <c r="AG314" s="137"/>
      <c r="AH314" s="137"/>
      <c r="AI314" s="137"/>
      <c r="AJ314" s="137"/>
      <c r="AK314" s="137"/>
      <c r="AL314" s="137"/>
      <c r="AM314" s="137"/>
      <c r="AN314" s="137"/>
      <c r="AO314" s="137"/>
      <c r="AP314" s="137"/>
      <c r="AQ314" s="137"/>
      <c r="AR314" s="137"/>
      <c r="AS314" s="137"/>
    </row>
    <row r="315" ht="18.0" customHeight="1">
      <c r="A315" s="137"/>
      <c r="B315" s="137"/>
      <c r="C315" s="137"/>
      <c r="D315" s="137"/>
      <c r="E315" s="137"/>
      <c r="F315" s="137"/>
      <c r="G315" s="138"/>
      <c r="H315" s="139"/>
      <c r="I315" s="137"/>
      <c r="J315" s="137"/>
      <c r="K315" s="137"/>
      <c r="L315" s="137"/>
      <c r="M315" s="137"/>
      <c r="N315" s="137"/>
      <c r="O315" s="137"/>
      <c r="P315" s="137"/>
      <c r="Q315" s="140"/>
      <c r="R315" s="137"/>
      <c r="S315" s="137"/>
      <c r="T315" s="137"/>
      <c r="U315" s="137"/>
      <c r="V315" s="137"/>
      <c r="W315" s="137"/>
      <c r="X315" s="137"/>
      <c r="Y315" s="137"/>
      <c r="Z315" s="137"/>
      <c r="AA315" s="137"/>
      <c r="AB315" s="137"/>
      <c r="AC315" s="137"/>
      <c r="AD315" s="137"/>
      <c r="AE315" s="137"/>
      <c r="AF315" s="137"/>
      <c r="AG315" s="137"/>
      <c r="AH315" s="137"/>
      <c r="AI315" s="137"/>
      <c r="AJ315" s="137"/>
      <c r="AK315" s="137"/>
      <c r="AL315" s="137"/>
      <c r="AM315" s="137"/>
      <c r="AN315" s="137"/>
      <c r="AO315" s="137"/>
      <c r="AP315" s="137"/>
      <c r="AQ315" s="137"/>
      <c r="AR315" s="137"/>
      <c r="AS315" s="137"/>
    </row>
    <row r="316" ht="18.0" customHeight="1">
      <c r="A316" s="137"/>
      <c r="B316" s="137"/>
      <c r="C316" s="137"/>
      <c r="D316" s="137"/>
      <c r="E316" s="137"/>
      <c r="F316" s="137"/>
      <c r="G316" s="138"/>
      <c r="H316" s="139"/>
      <c r="I316" s="137"/>
      <c r="J316" s="137"/>
      <c r="K316" s="137"/>
      <c r="L316" s="137"/>
      <c r="M316" s="137"/>
      <c r="N316" s="137"/>
      <c r="O316" s="137"/>
      <c r="P316" s="137"/>
      <c r="Q316" s="140"/>
      <c r="R316" s="137"/>
      <c r="S316" s="137"/>
      <c r="T316" s="137"/>
      <c r="U316" s="137"/>
      <c r="V316" s="137"/>
      <c r="W316" s="137"/>
      <c r="X316" s="137"/>
      <c r="Y316" s="137"/>
      <c r="Z316" s="137"/>
      <c r="AA316" s="137"/>
      <c r="AB316" s="137"/>
      <c r="AC316" s="137"/>
      <c r="AD316" s="137"/>
      <c r="AE316" s="137"/>
      <c r="AF316" s="137"/>
      <c r="AG316" s="137"/>
      <c r="AH316" s="137"/>
      <c r="AI316" s="137"/>
      <c r="AJ316" s="137"/>
      <c r="AK316" s="137"/>
      <c r="AL316" s="137"/>
      <c r="AM316" s="137"/>
      <c r="AN316" s="137"/>
      <c r="AO316" s="137"/>
      <c r="AP316" s="137"/>
      <c r="AQ316" s="137"/>
      <c r="AR316" s="137"/>
      <c r="AS316" s="137"/>
    </row>
    <row r="317" ht="18.0" customHeight="1">
      <c r="A317" s="137"/>
      <c r="B317" s="137"/>
      <c r="C317" s="137"/>
      <c r="D317" s="137"/>
      <c r="E317" s="137"/>
      <c r="F317" s="137"/>
      <c r="G317" s="138"/>
      <c r="H317" s="139"/>
      <c r="I317" s="137"/>
      <c r="J317" s="137"/>
      <c r="K317" s="137"/>
      <c r="L317" s="137"/>
      <c r="M317" s="137"/>
      <c r="N317" s="137"/>
      <c r="O317" s="137"/>
      <c r="P317" s="137"/>
      <c r="Q317" s="140"/>
      <c r="R317" s="137"/>
      <c r="S317" s="137"/>
      <c r="T317" s="137"/>
      <c r="U317" s="137"/>
      <c r="V317" s="137"/>
      <c r="W317" s="137"/>
      <c r="X317" s="137"/>
      <c r="Y317" s="137"/>
      <c r="Z317" s="137"/>
      <c r="AA317" s="137"/>
      <c r="AB317" s="137"/>
      <c r="AC317" s="137"/>
      <c r="AD317" s="137"/>
      <c r="AE317" s="137"/>
      <c r="AF317" s="137"/>
      <c r="AG317" s="137"/>
      <c r="AH317" s="137"/>
      <c r="AI317" s="137"/>
      <c r="AJ317" s="137"/>
      <c r="AK317" s="137"/>
      <c r="AL317" s="137"/>
      <c r="AM317" s="137"/>
      <c r="AN317" s="137"/>
      <c r="AO317" s="137"/>
      <c r="AP317" s="137"/>
      <c r="AQ317" s="137"/>
      <c r="AR317" s="137"/>
      <c r="AS317" s="137"/>
    </row>
    <row r="318" ht="18.0" customHeight="1">
      <c r="A318" s="137"/>
      <c r="B318" s="137"/>
      <c r="C318" s="137"/>
      <c r="D318" s="137"/>
      <c r="E318" s="137"/>
      <c r="F318" s="137"/>
      <c r="G318" s="138"/>
      <c r="H318" s="139"/>
      <c r="I318" s="137"/>
      <c r="J318" s="137"/>
      <c r="K318" s="137"/>
      <c r="L318" s="137"/>
      <c r="M318" s="137"/>
      <c r="N318" s="137"/>
      <c r="O318" s="137"/>
      <c r="P318" s="137"/>
      <c r="Q318" s="140"/>
      <c r="R318" s="137"/>
      <c r="S318" s="137"/>
      <c r="T318" s="137"/>
      <c r="U318" s="137"/>
      <c r="V318" s="137"/>
      <c r="W318" s="137"/>
      <c r="X318" s="137"/>
      <c r="Y318" s="137"/>
      <c r="Z318" s="137"/>
      <c r="AA318" s="137"/>
      <c r="AB318" s="137"/>
      <c r="AC318" s="137"/>
      <c r="AD318" s="137"/>
      <c r="AE318" s="137"/>
      <c r="AF318" s="137"/>
      <c r="AG318" s="137"/>
      <c r="AH318" s="137"/>
      <c r="AI318" s="137"/>
      <c r="AJ318" s="137"/>
      <c r="AK318" s="137"/>
      <c r="AL318" s="137"/>
      <c r="AM318" s="137"/>
      <c r="AN318" s="137"/>
      <c r="AO318" s="137"/>
      <c r="AP318" s="137"/>
      <c r="AQ318" s="137"/>
      <c r="AR318" s="137"/>
      <c r="AS318" s="137"/>
    </row>
    <row r="319" ht="18.0" customHeight="1">
      <c r="A319" s="137"/>
      <c r="B319" s="137"/>
      <c r="C319" s="137"/>
      <c r="D319" s="137"/>
      <c r="E319" s="137"/>
      <c r="F319" s="137"/>
      <c r="G319" s="138"/>
      <c r="H319" s="139"/>
      <c r="I319" s="137"/>
      <c r="J319" s="137"/>
      <c r="K319" s="137"/>
      <c r="L319" s="137"/>
      <c r="M319" s="137"/>
      <c r="N319" s="137"/>
      <c r="O319" s="137"/>
      <c r="P319" s="137"/>
      <c r="Q319" s="140"/>
      <c r="R319" s="137"/>
      <c r="S319" s="137"/>
      <c r="T319" s="137"/>
      <c r="U319" s="137"/>
      <c r="V319" s="137"/>
      <c r="W319" s="137"/>
      <c r="X319" s="137"/>
      <c r="Y319" s="137"/>
      <c r="Z319" s="137"/>
      <c r="AA319" s="137"/>
      <c r="AB319" s="137"/>
      <c r="AC319" s="137"/>
      <c r="AD319" s="137"/>
      <c r="AE319" s="137"/>
      <c r="AF319" s="137"/>
      <c r="AG319" s="137"/>
      <c r="AH319" s="137"/>
      <c r="AI319" s="137"/>
      <c r="AJ319" s="137"/>
      <c r="AK319" s="137"/>
      <c r="AL319" s="137"/>
      <c r="AM319" s="137"/>
      <c r="AN319" s="137"/>
      <c r="AO319" s="137"/>
      <c r="AP319" s="137"/>
      <c r="AQ319" s="137"/>
      <c r="AR319" s="137"/>
      <c r="AS319" s="137"/>
    </row>
    <row r="320" ht="18.0" customHeight="1">
      <c r="A320" s="137"/>
      <c r="B320" s="137"/>
      <c r="C320" s="137"/>
      <c r="D320" s="137"/>
      <c r="E320" s="137"/>
      <c r="F320" s="137"/>
      <c r="G320" s="138"/>
      <c r="H320" s="139"/>
      <c r="I320" s="137"/>
      <c r="J320" s="137"/>
      <c r="K320" s="137"/>
      <c r="L320" s="137"/>
      <c r="M320" s="137"/>
      <c r="N320" s="137"/>
      <c r="O320" s="137"/>
      <c r="P320" s="137"/>
      <c r="Q320" s="140"/>
      <c r="R320" s="137"/>
      <c r="S320" s="137"/>
      <c r="T320" s="137"/>
      <c r="U320" s="137"/>
      <c r="V320" s="137"/>
      <c r="W320" s="137"/>
      <c r="X320" s="137"/>
      <c r="Y320" s="137"/>
      <c r="Z320" s="137"/>
      <c r="AA320" s="137"/>
      <c r="AB320" s="137"/>
      <c r="AC320" s="137"/>
      <c r="AD320" s="137"/>
      <c r="AE320" s="137"/>
      <c r="AF320" s="137"/>
      <c r="AG320" s="137"/>
      <c r="AH320" s="137"/>
      <c r="AI320" s="137"/>
      <c r="AJ320" s="137"/>
      <c r="AK320" s="137"/>
      <c r="AL320" s="137"/>
      <c r="AM320" s="137"/>
      <c r="AN320" s="137"/>
      <c r="AO320" s="137"/>
      <c r="AP320" s="137"/>
      <c r="AQ320" s="137"/>
      <c r="AR320" s="137"/>
      <c r="AS320" s="137"/>
    </row>
    <row r="321" ht="18.0" customHeight="1">
      <c r="A321" s="137"/>
      <c r="B321" s="137"/>
      <c r="C321" s="137"/>
      <c r="D321" s="137"/>
      <c r="E321" s="137"/>
      <c r="F321" s="137"/>
      <c r="G321" s="138"/>
      <c r="H321" s="139"/>
      <c r="I321" s="137"/>
      <c r="J321" s="137"/>
      <c r="K321" s="137"/>
      <c r="L321" s="137"/>
      <c r="M321" s="137"/>
      <c r="N321" s="137"/>
      <c r="O321" s="137"/>
      <c r="P321" s="137"/>
      <c r="Q321" s="140"/>
      <c r="R321" s="137"/>
      <c r="S321" s="137"/>
      <c r="T321" s="137"/>
      <c r="U321" s="137"/>
      <c r="V321" s="137"/>
      <c r="W321" s="137"/>
      <c r="X321" s="137"/>
      <c r="Y321" s="137"/>
      <c r="Z321" s="137"/>
      <c r="AA321" s="137"/>
      <c r="AB321" s="137"/>
      <c r="AC321" s="137"/>
      <c r="AD321" s="137"/>
      <c r="AE321" s="137"/>
      <c r="AF321" s="137"/>
      <c r="AG321" s="137"/>
      <c r="AH321" s="137"/>
      <c r="AI321" s="137"/>
      <c r="AJ321" s="137"/>
      <c r="AK321" s="137"/>
      <c r="AL321" s="137"/>
      <c r="AM321" s="137"/>
      <c r="AN321" s="137"/>
      <c r="AO321" s="137"/>
      <c r="AP321" s="137"/>
      <c r="AQ321" s="137"/>
      <c r="AR321" s="137"/>
      <c r="AS321" s="137"/>
    </row>
    <row r="322" ht="18.0" customHeight="1">
      <c r="A322" s="137"/>
      <c r="B322" s="137"/>
      <c r="C322" s="137"/>
      <c r="D322" s="137"/>
      <c r="E322" s="137"/>
      <c r="F322" s="137"/>
      <c r="G322" s="138"/>
      <c r="H322" s="139"/>
      <c r="I322" s="137"/>
      <c r="J322" s="137"/>
      <c r="K322" s="137"/>
      <c r="L322" s="137"/>
      <c r="M322" s="137"/>
      <c r="N322" s="137"/>
      <c r="O322" s="137"/>
      <c r="P322" s="137"/>
      <c r="Q322" s="140"/>
      <c r="R322" s="137"/>
      <c r="S322" s="137"/>
      <c r="T322" s="137"/>
      <c r="U322" s="137"/>
      <c r="V322" s="137"/>
      <c r="W322" s="137"/>
      <c r="X322" s="137"/>
      <c r="Y322" s="137"/>
      <c r="Z322" s="137"/>
      <c r="AA322" s="137"/>
      <c r="AB322" s="137"/>
      <c r="AC322" s="137"/>
      <c r="AD322" s="137"/>
      <c r="AE322" s="137"/>
      <c r="AF322" s="137"/>
      <c r="AG322" s="137"/>
      <c r="AH322" s="137"/>
      <c r="AI322" s="137"/>
      <c r="AJ322" s="137"/>
      <c r="AK322" s="137"/>
      <c r="AL322" s="137"/>
      <c r="AM322" s="137"/>
      <c r="AN322" s="137"/>
      <c r="AO322" s="137"/>
      <c r="AP322" s="137"/>
      <c r="AQ322" s="137"/>
      <c r="AR322" s="137"/>
      <c r="AS322" s="137"/>
    </row>
    <row r="323" ht="18.0" customHeight="1">
      <c r="A323" s="137"/>
      <c r="B323" s="137"/>
      <c r="C323" s="137"/>
      <c r="D323" s="137"/>
      <c r="E323" s="137"/>
      <c r="F323" s="137"/>
      <c r="G323" s="138"/>
      <c r="H323" s="139"/>
      <c r="I323" s="137"/>
      <c r="J323" s="137"/>
      <c r="K323" s="137"/>
      <c r="L323" s="137"/>
      <c r="M323" s="137"/>
      <c r="N323" s="137"/>
      <c r="O323" s="137"/>
      <c r="P323" s="137"/>
      <c r="Q323" s="140"/>
      <c r="R323" s="137"/>
      <c r="S323" s="137"/>
      <c r="T323" s="137"/>
      <c r="U323" s="137"/>
      <c r="V323" s="137"/>
      <c r="W323" s="137"/>
      <c r="X323" s="137"/>
      <c r="Y323" s="137"/>
      <c r="Z323" s="137"/>
      <c r="AA323" s="137"/>
      <c r="AB323" s="137"/>
      <c r="AC323" s="137"/>
      <c r="AD323" s="137"/>
      <c r="AE323" s="137"/>
      <c r="AF323" s="137"/>
      <c r="AG323" s="137"/>
      <c r="AH323" s="137"/>
      <c r="AI323" s="137"/>
      <c r="AJ323" s="137"/>
      <c r="AK323" s="137"/>
      <c r="AL323" s="137"/>
      <c r="AM323" s="137"/>
      <c r="AN323" s="137"/>
      <c r="AO323" s="137"/>
      <c r="AP323" s="137"/>
      <c r="AQ323" s="137"/>
      <c r="AR323" s="137"/>
      <c r="AS323" s="137"/>
    </row>
    <row r="324" ht="18.0" customHeight="1">
      <c r="A324" s="137"/>
      <c r="B324" s="137"/>
      <c r="C324" s="137"/>
      <c r="D324" s="137"/>
      <c r="E324" s="137"/>
      <c r="F324" s="137"/>
      <c r="G324" s="138"/>
      <c r="H324" s="139"/>
      <c r="I324" s="137"/>
      <c r="J324" s="137"/>
      <c r="K324" s="137"/>
      <c r="L324" s="137"/>
      <c r="M324" s="137"/>
      <c r="N324" s="137"/>
      <c r="O324" s="137"/>
      <c r="P324" s="137"/>
      <c r="Q324" s="140"/>
      <c r="R324" s="137"/>
      <c r="S324" s="137"/>
      <c r="T324" s="137"/>
      <c r="U324" s="137"/>
      <c r="V324" s="137"/>
      <c r="W324" s="137"/>
      <c r="X324" s="137"/>
      <c r="Y324" s="137"/>
      <c r="Z324" s="137"/>
      <c r="AA324" s="137"/>
      <c r="AB324" s="137"/>
      <c r="AC324" s="137"/>
      <c r="AD324" s="137"/>
      <c r="AE324" s="137"/>
      <c r="AF324" s="137"/>
      <c r="AG324" s="137"/>
      <c r="AH324" s="137"/>
      <c r="AI324" s="137"/>
      <c r="AJ324" s="137"/>
      <c r="AK324" s="137"/>
      <c r="AL324" s="137"/>
      <c r="AM324" s="137"/>
      <c r="AN324" s="137"/>
      <c r="AO324" s="137"/>
      <c r="AP324" s="137"/>
      <c r="AQ324" s="137"/>
      <c r="AR324" s="137"/>
      <c r="AS324" s="137"/>
    </row>
    <row r="325" ht="18.0" customHeight="1">
      <c r="A325" s="137"/>
      <c r="B325" s="137"/>
      <c r="C325" s="137"/>
      <c r="D325" s="137"/>
      <c r="E325" s="137"/>
      <c r="F325" s="137"/>
      <c r="G325" s="138"/>
      <c r="H325" s="139"/>
      <c r="I325" s="137"/>
      <c r="J325" s="137"/>
      <c r="K325" s="137"/>
      <c r="L325" s="137"/>
      <c r="M325" s="137"/>
      <c r="N325" s="137"/>
      <c r="O325" s="137"/>
      <c r="P325" s="137"/>
      <c r="Q325" s="140"/>
      <c r="R325" s="137"/>
      <c r="S325" s="137"/>
      <c r="T325" s="137"/>
      <c r="U325" s="137"/>
      <c r="V325" s="137"/>
      <c r="W325" s="137"/>
      <c r="X325" s="137"/>
      <c r="Y325" s="137"/>
      <c r="Z325" s="137"/>
      <c r="AA325" s="137"/>
      <c r="AB325" s="137"/>
      <c r="AC325" s="137"/>
      <c r="AD325" s="137"/>
      <c r="AE325" s="137"/>
      <c r="AF325" s="137"/>
      <c r="AG325" s="137"/>
      <c r="AH325" s="137"/>
      <c r="AI325" s="137"/>
      <c r="AJ325" s="137"/>
      <c r="AK325" s="137"/>
      <c r="AL325" s="137"/>
      <c r="AM325" s="137"/>
      <c r="AN325" s="137"/>
      <c r="AO325" s="137"/>
      <c r="AP325" s="137"/>
      <c r="AQ325" s="137"/>
      <c r="AR325" s="137"/>
      <c r="AS325" s="137"/>
    </row>
    <row r="326" ht="18.0" customHeight="1">
      <c r="A326" s="137"/>
      <c r="B326" s="137"/>
      <c r="C326" s="137"/>
      <c r="D326" s="137"/>
      <c r="E326" s="137"/>
      <c r="F326" s="137"/>
      <c r="G326" s="138"/>
      <c r="H326" s="139"/>
      <c r="I326" s="137"/>
      <c r="J326" s="137"/>
      <c r="K326" s="137"/>
      <c r="L326" s="137"/>
      <c r="M326" s="137"/>
      <c r="N326" s="137"/>
      <c r="O326" s="137"/>
      <c r="P326" s="137"/>
      <c r="Q326" s="140"/>
      <c r="R326" s="137"/>
      <c r="S326" s="137"/>
      <c r="T326" s="137"/>
      <c r="U326" s="137"/>
      <c r="V326" s="137"/>
      <c r="W326" s="137"/>
      <c r="X326" s="137"/>
      <c r="Y326" s="137"/>
      <c r="Z326" s="137"/>
      <c r="AA326" s="137"/>
      <c r="AB326" s="137"/>
      <c r="AC326" s="137"/>
      <c r="AD326" s="137"/>
      <c r="AE326" s="137"/>
      <c r="AF326" s="137"/>
      <c r="AG326" s="137"/>
      <c r="AH326" s="137"/>
      <c r="AI326" s="137"/>
      <c r="AJ326" s="137"/>
      <c r="AK326" s="137"/>
      <c r="AL326" s="137"/>
      <c r="AM326" s="137"/>
      <c r="AN326" s="137"/>
      <c r="AO326" s="137"/>
      <c r="AP326" s="137"/>
      <c r="AQ326" s="137"/>
      <c r="AR326" s="137"/>
      <c r="AS326" s="137"/>
    </row>
    <row r="327" ht="18.0" customHeight="1">
      <c r="A327" s="137"/>
      <c r="B327" s="137"/>
      <c r="C327" s="137"/>
      <c r="D327" s="137"/>
      <c r="E327" s="137"/>
      <c r="F327" s="137"/>
      <c r="G327" s="138"/>
      <c r="H327" s="139"/>
      <c r="I327" s="137"/>
      <c r="J327" s="137"/>
      <c r="K327" s="137"/>
      <c r="L327" s="137"/>
      <c r="M327" s="137"/>
      <c r="N327" s="137"/>
      <c r="O327" s="137"/>
      <c r="P327" s="137"/>
      <c r="Q327" s="140"/>
      <c r="R327" s="137"/>
      <c r="S327" s="137"/>
      <c r="T327" s="137"/>
      <c r="U327" s="137"/>
      <c r="V327" s="137"/>
      <c r="W327" s="137"/>
      <c r="X327" s="137"/>
      <c r="Y327" s="137"/>
      <c r="Z327" s="137"/>
      <c r="AA327" s="137"/>
      <c r="AB327" s="137"/>
      <c r="AC327" s="137"/>
      <c r="AD327" s="137"/>
      <c r="AE327" s="137"/>
      <c r="AF327" s="137"/>
      <c r="AG327" s="137"/>
      <c r="AH327" s="137"/>
      <c r="AI327" s="137"/>
      <c r="AJ327" s="137"/>
      <c r="AK327" s="137"/>
      <c r="AL327" s="137"/>
      <c r="AM327" s="137"/>
      <c r="AN327" s="137"/>
      <c r="AO327" s="137"/>
      <c r="AP327" s="137"/>
      <c r="AQ327" s="137"/>
      <c r="AR327" s="137"/>
      <c r="AS327" s="137"/>
    </row>
    <row r="328" ht="18.0" customHeight="1">
      <c r="A328" s="137"/>
      <c r="B328" s="137"/>
      <c r="C328" s="137"/>
      <c r="D328" s="137"/>
      <c r="E328" s="137"/>
      <c r="F328" s="137"/>
      <c r="G328" s="138"/>
      <c r="H328" s="139"/>
      <c r="I328" s="137"/>
      <c r="J328" s="137"/>
      <c r="K328" s="137"/>
      <c r="L328" s="137"/>
      <c r="M328" s="137"/>
      <c r="N328" s="137"/>
      <c r="O328" s="137"/>
      <c r="P328" s="137"/>
      <c r="Q328" s="140"/>
      <c r="R328" s="137"/>
      <c r="S328" s="137"/>
      <c r="T328" s="137"/>
      <c r="U328" s="137"/>
      <c r="V328" s="137"/>
      <c r="W328" s="137"/>
      <c r="X328" s="137"/>
      <c r="Y328" s="137"/>
      <c r="Z328" s="137"/>
      <c r="AA328" s="137"/>
      <c r="AB328" s="137"/>
      <c r="AC328" s="137"/>
      <c r="AD328" s="137"/>
      <c r="AE328" s="137"/>
      <c r="AF328" s="137"/>
      <c r="AG328" s="137"/>
      <c r="AH328" s="137"/>
      <c r="AI328" s="137"/>
      <c r="AJ328" s="137"/>
      <c r="AK328" s="137"/>
      <c r="AL328" s="137"/>
      <c r="AM328" s="137"/>
      <c r="AN328" s="137"/>
      <c r="AO328" s="137"/>
      <c r="AP328" s="137"/>
      <c r="AQ328" s="137"/>
      <c r="AR328" s="137"/>
      <c r="AS328" s="137"/>
    </row>
    <row r="329" ht="18.0" customHeight="1">
      <c r="A329" s="137"/>
      <c r="B329" s="137"/>
      <c r="C329" s="137"/>
      <c r="D329" s="137"/>
      <c r="E329" s="137"/>
      <c r="F329" s="137"/>
      <c r="G329" s="138"/>
      <c r="H329" s="139"/>
      <c r="I329" s="137"/>
      <c r="J329" s="137"/>
      <c r="K329" s="137"/>
      <c r="L329" s="137"/>
      <c r="M329" s="137"/>
      <c r="N329" s="137"/>
      <c r="O329" s="137"/>
      <c r="P329" s="137"/>
      <c r="Q329" s="140"/>
      <c r="R329" s="137"/>
      <c r="S329" s="137"/>
      <c r="T329" s="137"/>
      <c r="U329" s="137"/>
      <c r="V329" s="137"/>
      <c r="W329" s="137"/>
      <c r="X329" s="137"/>
      <c r="Y329" s="137"/>
      <c r="Z329" s="137"/>
      <c r="AA329" s="137"/>
      <c r="AB329" s="137"/>
      <c r="AC329" s="137"/>
      <c r="AD329" s="137"/>
      <c r="AE329" s="137"/>
      <c r="AF329" s="137"/>
      <c r="AG329" s="137"/>
      <c r="AH329" s="137"/>
      <c r="AI329" s="137"/>
      <c r="AJ329" s="137"/>
      <c r="AK329" s="137"/>
      <c r="AL329" s="137"/>
      <c r="AM329" s="137"/>
      <c r="AN329" s="137"/>
      <c r="AO329" s="137"/>
      <c r="AP329" s="137"/>
      <c r="AQ329" s="137"/>
      <c r="AR329" s="137"/>
      <c r="AS329" s="137"/>
    </row>
    <row r="330" ht="18.0" customHeight="1">
      <c r="A330" s="137"/>
      <c r="B330" s="137"/>
      <c r="C330" s="137"/>
      <c r="D330" s="137"/>
      <c r="E330" s="137"/>
      <c r="F330" s="137"/>
      <c r="G330" s="138"/>
      <c r="H330" s="139"/>
      <c r="I330" s="137"/>
      <c r="J330" s="137"/>
      <c r="K330" s="137"/>
      <c r="L330" s="137"/>
      <c r="M330" s="137"/>
      <c r="N330" s="137"/>
      <c r="O330" s="137"/>
      <c r="P330" s="137"/>
      <c r="Q330" s="140"/>
      <c r="R330" s="137"/>
      <c r="S330" s="137"/>
      <c r="T330" s="137"/>
      <c r="U330" s="137"/>
      <c r="V330" s="137"/>
      <c r="W330" s="137"/>
      <c r="X330" s="137"/>
      <c r="Y330" s="137"/>
      <c r="Z330" s="137"/>
      <c r="AA330" s="137"/>
      <c r="AB330" s="137"/>
      <c r="AC330" s="137"/>
      <c r="AD330" s="137"/>
      <c r="AE330" s="137"/>
      <c r="AF330" s="137"/>
      <c r="AG330" s="137"/>
      <c r="AH330" s="137"/>
      <c r="AI330" s="137"/>
      <c r="AJ330" s="137"/>
      <c r="AK330" s="137"/>
      <c r="AL330" s="137"/>
      <c r="AM330" s="137"/>
      <c r="AN330" s="137"/>
      <c r="AO330" s="137"/>
      <c r="AP330" s="137"/>
      <c r="AQ330" s="137"/>
      <c r="AR330" s="137"/>
      <c r="AS330" s="137"/>
    </row>
    <row r="331" ht="18.0" customHeight="1">
      <c r="A331" s="137"/>
      <c r="B331" s="137"/>
      <c r="C331" s="137"/>
      <c r="D331" s="137"/>
      <c r="E331" s="137"/>
      <c r="F331" s="137"/>
      <c r="G331" s="138"/>
      <c r="H331" s="139"/>
      <c r="I331" s="137"/>
      <c r="J331" s="137"/>
      <c r="K331" s="137"/>
      <c r="L331" s="137"/>
      <c r="M331" s="137"/>
      <c r="N331" s="137"/>
      <c r="O331" s="137"/>
      <c r="P331" s="137"/>
      <c r="Q331" s="140"/>
      <c r="R331" s="137"/>
      <c r="S331" s="137"/>
      <c r="T331" s="137"/>
      <c r="U331" s="137"/>
      <c r="V331" s="137"/>
      <c r="W331" s="137"/>
      <c r="X331" s="137"/>
      <c r="Y331" s="137"/>
      <c r="Z331" s="137"/>
      <c r="AA331" s="137"/>
      <c r="AB331" s="137"/>
      <c r="AC331" s="137"/>
      <c r="AD331" s="137"/>
      <c r="AE331" s="137"/>
      <c r="AF331" s="137"/>
      <c r="AG331" s="137"/>
      <c r="AH331" s="137"/>
      <c r="AI331" s="137"/>
      <c r="AJ331" s="137"/>
      <c r="AK331" s="137"/>
      <c r="AL331" s="137"/>
      <c r="AM331" s="137"/>
      <c r="AN331" s="137"/>
      <c r="AO331" s="137"/>
      <c r="AP331" s="137"/>
      <c r="AQ331" s="137"/>
      <c r="AR331" s="137"/>
      <c r="AS331" s="137"/>
    </row>
    <row r="332" ht="18.0" customHeight="1">
      <c r="A332" s="137"/>
      <c r="B332" s="137"/>
      <c r="C332" s="137"/>
      <c r="D332" s="137"/>
      <c r="E332" s="137"/>
      <c r="F332" s="137"/>
      <c r="G332" s="138"/>
      <c r="H332" s="139"/>
      <c r="I332" s="137"/>
      <c r="J332" s="137"/>
      <c r="K332" s="137"/>
      <c r="L332" s="137"/>
      <c r="M332" s="137"/>
      <c r="N332" s="137"/>
      <c r="O332" s="137"/>
      <c r="P332" s="137"/>
      <c r="Q332" s="140"/>
      <c r="R332" s="137"/>
      <c r="S332" s="137"/>
      <c r="T332" s="137"/>
      <c r="U332" s="137"/>
      <c r="V332" s="137"/>
      <c r="W332" s="137"/>
      <c r="X332" s="137"/>
      <c r="Y332" s="137"/>
      <c r="Z332" s="137"/>
      <c r="AA332" s="137"/>
      <c r="AB332" s="137"/>
      <c r="AC332" s="137"/>
      <c r="AD332" s="137"/>
      <c r="AE332" s="137"/>
      <c r="AF332" s="137"/>
      <c r="AG332" s="137"/>
      <c r="AH332" s="137"/>
      <c r="AI332" s="137"/>
      <c r="AJ332" s="137"/>
      <c r="AK332" s="137"/>
      <c r="AL332" s="137"/>
      <c r="AM332" s="137"/>
      <c r="AN332" s="137"/>
      <c r="AO332" s="137"/>
      <c r="AP332" s="137"/>
      <c r="AQ332" s="137"/>
      <c r="AR332" s="137"/>
      <c r="AS332" s="137"/>
    </row>
    <row r="333" ht="18.0" customHeight="1">
      <c r="A333" s="137"/>
      <c r="B333" s="137"/>
      <c r="C333" s="137"/>
      <c r="D333" s="137"/>
      <c r="E333" s="137"/>
      <c r="F333" s="137"/>
      <c r="G333" s="138"/>
      <c r="H333" s="139"/>
      <c r="I333" s="137"/>
      <c r="J333" s="137"/>
      <c r="K333" s="137"/>
      <c r="L333" s="137"/>
      <c r="M333" s="137"/>
      <c r="N333" s="137"/>
      <c r="O333" s="137"/>
      <c r="P333" s="137"/>
      <c r="Q333" s="140"/>
      <c r="R333" s="137"/>
      <c r="S333" s="137"/>
      <c r="T333" s="137"/>
      <c r="U333" s="137"/>
      <c r="V333" s="137"/>
      <c r="W333" s="137"/>
      <c r="X333" s="137"/>
      <c r="Y333" s="137"/>
      <c r="Z333" s="137"/>
      <c r="AA333" s="137"/>
      <c r="AB333" s="137"/>
      <c r="AC333" s="137"/>
      <c r="AD333" s="137"/>
      <c r="AE333" s="137"/>
      <c r="AF333" s="137"/>
      <c r="AG333" s="137"/>
      <c r="AH333" s="137"/>
      <c r="AI333" s="137"/>
      <c r="AJ333" s="137"/>
      <c r="AK333" s="137"/>
      <c r="AL333" s="137"/>
      <c r="AM333" s="137"/>
      <c r="AN333" s="137"/>
      <c r="AO333" s="137"/>
      <c r="AP333" s="137"/>
      <c r="AQ333" s="137"/>
      <c r="AR333" s="137"/>
      <c r="AS333" s="137"/>
    </row>
    <row r="334" ht="18.0" customHeight="1">
      <c r="A334" s="137"/>
      <c r="B334" s="137"/>
      <c r="C334" s="137"/>
      <c r="D334" s="137"/>
      <c r="E334" s="137"/>
      <c r="F334" s="137"/>
      <c r="G334" s="138"/>
      <c r="H334" s="139"/>
      <c r="I334" s="137"/>
      <c r="J334" s="137"/>
      <c r="K334" s="137"/>
      <c r="L334" s="137"/>
      <c r="M334" s="137"/>
      <c r="N334" s="137"/>
      <c r="O334" s="137"/>
      <c r="P334" s="137"/>
      <c r="Q334" s="140"/>
      <c r="R334" s="137"/>
      <c r="S334" s="137"/>
      <c r="T334" s="137"/>
      <c r="U334" s="137"/>
      <c r="V334" s="137"/>
      <c r="W334" s="137"/>
      <c r="X334" s="137"/>
      <c r="Y334" s="137"/>
      <c r="Z334" s="137"/>
      <c r="AA334" s="137"/>
      <c r="AB334" s="137"/>
      <c r="AC334" s="137"/>
      <c r="AD334" s="137"/>
      <c r="AE334" s="137"/>
      <c r="AF334" s="137"/>
      <c r="AG334" s="137"/>
      <c r="AH334" s="137"/>
      <c r="AI334" s="137"/>
      <c r="AJ334" s="137"/>
      <c r="AK334" s="137"/>
      <c r="AL334" s="137"/>
      <c r="AM334" s="137"/>
      <c r="AN334" s="137"/>
      <c r="AO334" s="137"/>
      <c r="AP334" s="137"/>
      <c r="AQ334" s="137"/>
      <c r="AR334" s="137"/>
      <c r="AS334" s="137"/>
    </row>
    <row r="335" ht="18.0" customHeight="1">
      <c r="A335" s="137"/>
      <c r="B335" s="137"/>
      <c r="C335" s="137"/>
      <c r="D335" s="137"/>
      <c r="E335" s="137"/>
      <c r="F335" s="137"/>
      <c r="G335" s="138"/>
      <c r="H335" s="139"/>
      <c r="I335" s="137"/>
      <c r="J335" s="137"/>
      <c r="K335" s="137"/>
      <c r="L335" s="137"/>
      <c r="M335" s="137"/>
      <c r="N335" s="137"/>
      <c r="O335" s="137"/>
      <c r="P335" s="137"/>
      <c r="Q335" s="140"/>
      <c r="R335" s="137"/>
      <c r="S335" s="137"/>
      <c r="T335" s="137"/>
      <c r="U335" s="137"/>
      <c r="V335" s="137"/>
      <c r="W335" s="137"/>
      <c r="X335" s="137"/>
      <c r="Y335" s="137"/>
      <c r="Z335" s="137"/>
      <c r="AA335" s="137"/>
      <c r="AB335" s="137"/>
      <c r="AC335" s="137"/>
      <c r="AD335" s="137"/>
      <c r="AE335" s="137"/>
      <c r="AF335" s="137"/>
      <c r="AG335" s="137"/>
      <c r="AH335" s="137"/>
      <c r="AI335" s="137"/>
      <c r="AJ335" s="137"/>
      <c r="AK335" s="137"/>
      <c r="AL335" s="137"/>
      <c r="AM335" s="137"/>
      <c r="AN335" s="137"/>
      <c r="AO335" s="137"/>
      <c r="AP335" s="137"/>
      <c r="AQ335" s="137"/>
      <c r="AR335" s="137"/>
      <c r="AS335" s="137"/>
    </row>
    <row r="336" ht="18.0" customHeight="1">
      <c r="A336" s="137"/>
      <c r="B336" s="137"/>
      <c r="C336" s="137"/>
      <c r="D336" s="137"/>
      <c r="E336" s="137"/>
      <c r="F336" s="137"/>
      <c r="G336" s="138"/>
      <c r="H336" s="139"/>
      <c r="I336" s="137"/>
      <c r="J336" s="137"/>
      <c r="K336" s="137"/>
      <c r="L336" s="137"/>
      <c r="M336" s="137"/>
      <c r="N336" s="137"/>
      <c r="O336" s="137"/>
      <c r="P336" s="137"/>
      <c r="Q336" s="140"/>
      <c r="R336" s="137"/>
      <c r="S336" s="137"/>
      <c r="T336" s="137"/>
      <c r="U336" s="137"/>
      <c r="V336" s="137"/>
      <c r="W336" s="137"/>
      <c r="X336" s="137"/>
      <c r="Y336" s="137"/>
      <c r="Z336" s="137"/>
      <c r="AA336" s="137"/>
      <c r="AB336" s="137"/>
      <c r="AC336" s="137"/>
      <c r="AD336" s="137"/>
      <c r="AE336" s="137"/>
      <c r="AF336" s="137"/>
      <c r="AG336" s="137"/>
      <c r="AH336" s="137"/>
      <c r="AI336" s="137"/>
      <c r="AJ336" s="137"/>
      <c r="AK336" s="137"/>
      <c r="AL336" s="137"/>
      <c r="AM336" s="137"/>
      <c r="AN336" s="137"/>
      <c r="AO336" s="137"/>
      <c r="AP336" s="137"/>
      <c r="AQ336" s="137"/>
      <c r="AR336" s="137"/>
      <c r="AS336" s="137"/>
    </row>
    <row r="337" ht="18.0" customHeight="1">
      <c r="A337" s="137"/>
      <c r="B337" s="137"/>
      <c r="C337" s="137"/>
      <c r="D337" s="137"/>
      <c r="E337" s="137"/>
      <c r="F337" s="137"/>
      <c r="G337" s="138"/>
      <c r="H337" s="139"/>
      <c r="I337" s="137"/>
      <c r="J337" s="137"/>
      <c r="K337" s="137"/>
      <c r="L337" s="137"/>
      <c r="M337" s="137"/>
      <c r="N337" s="137"/>
      <c r="O337" s="137"/>
      <c r="P337" s="137"/>
      <c r="Q337" s="140"/>
      <c r="R337" s="137"/>
      <c r="S337" s="137"/>
      <c r="T337" s="137"/>
      <c r="U337" s="137"/>
      <c r="V337" s="137"/>
      <c r="W337" s="137"/>
      <c r="X337" s="137"/>
      <c r="Y337" s="137"/>
      <c r="Z337" s="137"/>
      <c r="AA337" s="137"/>
      <c r="AB337" s="137"/>
      <c r="AC337" s="137"/>
      <c r="AD337" s="137"/>
      <c r="AE337" s="137"/>
      <c r="AF337" s="137"/>
      <c r="AG337" s="137"/>
      <c r="AH337" s="137"/>
      <c r="AI337" s="137"/>
      <c r="AJ337" s="137"/>
      <c r="AK337" s="137"/>
      <c r="AL337" s="137"/>
      <c r="AM337" s="137"/>
      <c r="AN337" s="137"/>
      <c r="AO337" s="137"/>
      <c r="AP337" s="137"/>
      <c r="AQ337" s="137"/>
      <c r="AR337" s="137"/>
      <c r="AS337" s="137"/>
    </row>
    <row r="338" ht="18.0" customHeight="1">
      <c r="A338" s="137"/>
      <c r="B338" s="137"/>
      <c r="C338" s="137"/>
      <c r="D338" s="137"/>
      <c r="E338" s="137"/>
      <c r="F338" s="137"/>
      <c r="G338" s="138"/>
      <c r="H338" s="139"/>
      <c r="I338" s="137"/>
      <c r="J338" s="137"/>
      <c r="K338" s="137"/>
      <c r="L338" s="137"/>
      <c r="M338" s="137"/>
      <c r="N338" s="137"/>
      <c r="O338" s="137"/>
      <c r="P338" s="137"/>
      <c r="Q338" s="140"/>
      <c r="R338" s="137"/>
      <c r="S338" s="137"/>
      <c r="T338" s="137"/>
      <c r="U338" s="137"/>
      <c r="V338" s="137"/>
      <c r="W338" s="137"/>
      <c r="X338" s="137"/>
      <c r="Y338" s="137"/>
      <c r="Z338" s="137"/>
      <c r="AA338" s="137"/>
      <c r="AB338" s="137"/>
      <c r="AC338" s="137"/>
      <c r="AD338" s="137"/>
      <c r="AE338" s="137"/>
      <c r="AF338" s="137"/>
      <c r="AG338" s="137"/>
      <c r="AH338" s="137"/>
      <c r="AI338" s="137"/>
      <c r="AJ338" s="137"/>
      <c r="AK338" s="137"/>
      <c r="AL338" s="137"/>
      <c r="AM338" s="137"/>
      <c r="AN338" s="137"/>
      <c r="AO338" s="137"/>
      <c r="AP338" s="137"/>
      <c r="AQ338" s="137"/>
      <c r="AR338" s="137"/>
      <c r="AS338" s="137"/>
    </row>
    <row r="339" ht="18.0" customHeight="1">
      <c r="A339" s="137"/>
      <c r="B339" s="137"/>
      <c r="C339" s="137"/>
      <c r="D339" s="137"/>
      <c r="E339" s="137"/>
      <c r="F339" s="137"/>
      <c r="G339" s="138"/>
      <c r="H339" s="139"/>
      <c r="I339" s="137"/>
      <c r="J339" s="137"/>
      <c r="K339" s="137"/>
      <c r="L339" s="137"/>
      <c r="M339" s="137"/>
      <c r="N339" s="137"/>
      <c r="O339" s="137"/>
      <c r="P339" s="137"/>
      <c r="Q339" s="140"/>
      <c r="R339" s="137"/>
      <c r="S339" s="137"/>
      <c r="T339" s="137"/>
      <c r="U339" s="137"/>
      <c r="V339" s="137"/>
      <c r="W339" s="137"/>
      <c r="X339" s="137"/>
      <c r="Y339" s="137"/>
      <c r="Z339" s="137"/>
      <c r="AA339" s="137"/>
      <c r="AB339" s="137"/>
      <c r="AC339" s="137"/>
      <c r="AD339" s="137"/>
      <c r="AE339" s="137"/>
      <c r="AF339" s="137"/>
      <c r="AG339" s="137"/>
      <c r="AH339" s="137"/>
      <c r="AI339" s="137"/>
      <c r="AJ339" s="137"/>
      <c r="AK339" s="137"/>
      <c r="AL339" s="137"/>
      <c r="AM339" s="137"/>
      <c r="AN339" s="137"/>
      <c r="AO339" s="137"/>
      <c r="AP339" s="137"/>
      <c r="AQ339" s="137"/>
      <c r="AR339" s="137"/>
      <c r="AS339" s="137"/>
    </row>
    <row r="340" ht="18.0" customHeight="1">
      <c r="A340" s="137"/>
      <c r="B340" s="137"/>
      <c r="C340" s="137"/>
      <c r="D340" s="137"/>
      <c r="E340" s="137"/>
      <c r="F340" s="137"/>
      <c r="G340" s="138"/>
      <c r="H340" s="139"/>
      <c r="I340" s="137"/>
      <c r="J340" s="137"/>
      <c r="K340" s="137"/>
      <c r="L340" s="137"/>
      <c r="M340" s="137"/>
      <c r="N340" s="137"/>
      <c r="O340" s="137"/>
      <c r="P340" s="137"/>
      <c r="Q340" s="140"/>
      <c r="R340" s="137"/>
      <c r="S340" s="137"/>
      <c r="T340" s="137"/>
      <c r="U340" s="137"/>
      <c r="V340" s="137"/>
      <c r="W340" s="137"/>
      <c r="X340" s="137"/>
      <c r="Y340" s="137"/>
      <c r="Z340" s="137"/>
      <c r="AA340" s="137"/>
      <c r="AB340" s="137"/>
      <c r="AC340" s="137"/>
      <c r="AD340" s="137"/>
      <c r="AE340" s="137"/>
      <c r="AF340" s="137"/>
      <c r="AG340" s="137"/>
      <c r="AH340" s="137"/>
      <c r="AI340" s="137"/>
      <c r="AJ340" s="137"/>
      <c r="AK340" s="137"/>
      <c r="AL340" s="137"/>
      <c r="AM340" s="137"/>
      <c r="AN340" s="137"/>
      <c r="AO340" s="137"/>
      <c r="AP340" s="137"/>
      <c r="AQ340" s="137"/>
      <c r="AR340" s="137"/>
      <c r="AS340" s="137"/>
    </row>
    <row r="341" ht="18.0" customHeight="1">
      <c r="A341" s="137"/>
      <c r="B341" s="137"/>
      <c r="C341" s="137"/>
      <c r="D341" s="137"/>
      <c r="E341" s="137"/>
      <c r="F341" s="137"/>
      <c r="G341" s="138"/>
      <c r="H341" s="139"/>
      <c r="I341" s="137"/>
      <c r="J341" s="137"/>
      <c r="K341" s="137"/>
      <c r="L341" s="137"/>
      <c r="M341" s="137"/>
      <c r="N341" s="137"/>
      <c r="O341" s="137"/>
      <c r="P341" s="137"/>
      <c r="Q341" s="140"/>
      <c r="R341" s="137"/>
      <c r="S341" s="137"/>
      <c r="T341" s="137"/>
      <c r="U341" s="137"/>
      <c r="V341" s="137"/>
      <c r="W341" s="137"/>
      <c r="X341" s="137"/>
      <c r="Y341" s="137"/>
      <c r="Z341" s="137"/>
      <c r="AA341" s="137"/>
      <c r="AB341" s="137"/>
      <c r="AC341" s="137"/>
      <c r="AD341" s="137"/>
      <c r="AE341" s="137"/>
      <c r="AF341" s="137"/>
      <c r="AG341" s="137"/>
      <c r="AH341" s="137"/>
      <c r="AI341" s="137"/>
      <c r="AJ341" s="137"/>
      <c r="AK341" s="137"/>
      <c r="AL341" s="137"/>
      <c r="AM341" s="137"/>
      <c r="AN341" s="137"/>
      <c r="AO341" s="137"/>
      <c r="AP341" s="137"/>
      <c r="AQ341" s="137"/>
      <c r="AR341" s="137"/>
      <c r="AS341" s="137"/>
    </row>
    <row r="342" ht="18.0" customHeight="1">
      <c r="A342" s="137"/>
      <c r="B342" s="137"/>
      <c r="C342" s="137"/>
      <c r="D342" s="137"/>
      <c r="E342" s="137"/>
      <c r="F342" s="137"/>
      <c r="G342" s="138"/>
      <c r="H342" s="139"/>
      <c r="I342" s="137"/>
      <c r="J342" s="137"/>
      <c r="K342" s="137"/>
      <c r="L342" s="137"/>
      <c r="M342" s="137"/>
      <c r="N342" s="137"/>
      <c r="O342" s="137"/>
      <c r="P342" s="137"/>
      <c r="Q342" s="140"/>
      <c r="R342" s="137"/>
      <c r="S342" s="137"/>
      <c r="T342" s="137"/>
      <c r="U342" s="137"/>
      <c r="V342" s="137"/>
      <c r="W342" s="137"/>
      <c r="X342" s="137"/>
      <c r="Y342" s="137"/>
      <c r="Z342" s="137"/>
      <c r="AA342" s="137"/>
      <c r="AB342" s="137"/>
      <c r="AC342" s="137"/>
      <c r="AD342" s="137"/>
      <c r="AE342" s="137"/>
      <c r="AF342" s="137"/>
      <c r="AG342" s="137"/>
      <c r="AH342" s="137"/>
      <c r="AI342" s="137"/>
      <c r="AJ342" s="137"/>
      <c r="AK342" s="137"/>
      <c r="AL342" s="137"/>
      <c r="AM342" s="137"/>
      <c r="AN342" s="137"/>
      <c r="AO342" s="137"/>
      <c r="AP342" s="137"/>
      <c r="AQ342" s="137"/>
      <c r="AR342" s="137"/>
      <c r="AS342" s="137"/>
    </row>
    <row r="343" ht="18.0" customHeight="1">
      <c r="A343" s="137"/>
      <c r="B343" s="137"/>
      <c r="C343" s="137"/>
      <c r="D343" s="137"/>
      <c r="E343" s="137"/>
      <c r="F343" s="137"/>
      <c r="G343" s="138"/>
      <c r="H343" s="139"/>
      <c r="I343" s="137"/>
      <c r="J343" s="137"/>
      <c r="K343" s="137"/>
      <c r="L343" s="137"/>
      <c r="M343" s="137"/>
      <c r="N343" s="137"/>
      <c r="O343" s="137"/>
      <c r="P343" s="137"/>
      <c r="Q343" s="140"/>
      <c r="R343" s="137"/>
      <c r="S343" s="137"/>
      <c r="T343" s="137"/>
      <c r="U343" s="137"/>
      <c r="V343" s="137"/>
      <c r="W343" s="137"/>
      <c r="X343" s="137"/>
      <c r="Y343" s="137"/>
      <c r="Z343" s="137"/>
      <c r="AA343" s="137"/>
      <c r="AB343" s="137"/>
      <c r="AC343" s="137"/>
      <c r="AD343" s="137"/>
      <c r="AE343" s="137"/>
      <c r="AF343" s="137"/>
      <c r="AG343" s="137"/>
      <c r="AH343" s="137"/>
      <c r="AI343" s="137"/>
      <c r="AJ343" s="137"/>
      <c r="AK343" s="137"/>
      <c r="AL343" s="137"/>
      <c r="AM343" s="137"/>
      <c r="AN343" s="137"/>
      <c r="AO343" s="137"/>
      <c r="AP343" s="137"/>
      <c r="AQ343" s="137"/>
      <c r="AR343" s="137"/>
      <c r="AS343" s="137"/>
    </row>
    <row r="344" ht="18.0" customHeight="1">
      <c r="A344" s="137"/>
      <c r="B344" s="137"/>
      <c r="C344" s="137"/>
      <c r="D344" s="137"/>
      <c r="E344" s="137"/>
      <c r="F344" s="137"/>
      <c r="G344" s="138"/>
      <c r="H344" s="139"/>
      <c r="I344" s="137"/>
      <c r="J344" s="137"/>
      <c r="K344" s="137"/>
      <c r="L344" s="137"/>
      <c r="M344" s="137"/>
      <c r="N344" s="137"/>
      <c r="O344" s="137"/>
      <c r="P344" s="137"/>
      <c r="Q344" s="140"/>
      <c r="R344" s="137"/>
      <c r="S344" s="137"/>
      <c r="T344" s="137"/>
      <c r="U344" s="137"/>
      <c r="V344" s="137"/>
      <c r="W344" s="137"/>
      <c r="X344" s="137"/>
      <c r="Y344" s="137"/>
      <c r="Z344" s="137"/>
      <c r="AA344" s="137"/>
      <c r="AB344" s="137"/>
      <c r="AC344" s="137"/>
      <c r="AD344" s="137"/>
      <c r="AE344" s="137"/>
      <c r="AF344" s="137"/>
      <c r="AG344" s="137"/>
      <c r="AH344" s="137"/>
      <c r="AI344" s="137"/>
      <c r="AJ344" s="137"/>
      <c r="AK344" s="137"/>
      <c r="AL344" s="137"/>
      <c r="AM344" s="137"/>
      <c r="AN344" s="137"/>
      <c r="AO344" s="137"/>
      <c r="AP344" s="137"/>
      <c r="AQ344" s="137"/>
      <c r="AR344" s="137"/>
      <c r="AS344" s="137"/>
    </row>
    <row r="345" ht="18.0" customHeight="1">
      <c r="A345" s="137"/>
      <c r="B345" s="137"/>
      <c r="C345" s="137"/>
      <c r="D345" s="137"/>
      <c r="E345" s="137"/>
      <c r="F345" s="137"/>
      <c r="G345" s="138"/>
      <c r="H345" s="139"/>
      <c r="I345" s="137"/>
      <c r="J345" s="137"/>
      <c r="K345" s="137"/>
      <c r="L345" s="137"/>
      <c r="M345" s="137"/>
      <c r="N345" s="137"/>
      <c r="O345" s="137"/>
      <c r="P345" s="137"/>
      <c r="Q345" s="140"/>
      <c r="R345" s="137"/>
      <c r="S345" s="137"/>
      <c r="T345" s="137"/>
      <c r="U345" s="137"/>
      <c r="V345" s="137"/>
      <c r="W345" s="137"/>
      <c r="X345" s="137"/>
      <c r="Y345" s="137"/>
      <c r="Z345" s="137"/>
      <c r="AA345" s="137"/>
      <c r="AB345" s="137"/>
      <c r="AC345" s="137"/>
      <c r="AD345" s="137"/>
      <c r="AE345" s="137"/>
      <c r="AF345" s="137"/>
      <c r="AG345" s="137"/>
      <c r="AH345" s="137"/>
      <c r="AI345" s="137"/>
      <c r="AJ345" s="137"/>
      <c r="AK345" s="137"/>
      <c r="AL345" s="137"/>
      <c r="AM345" s="137"/>
      <c r="AN345" s="137"/>
      <c r="AO345" s="137"/>
      <c r="AP345" s="137"/>
      <c r="AQ345" s="137"/>
      <c r="AR345" s="137"/>
      <c r="AS345" s="137"/>
    </row>
    <row r="346" ht="18.0" customHeight="1">
      <c r="A346" s="137"/>
      <c r="B346" s="137"/>
      <c r="C346" s="137"/>
      <c r="D346" s="137"/>
      <c r="E346" s="137"/>
      <c r="F346" s="137"/>
      <c r="G346" s="138"/>
      <c r="H346" s="139"/>
      <c r="I346" s="137"/>
      <c r="J346" s="137"/>
      <c r="K346" s="137"/>
      <c r="L346" s="137"/>
      <c r="M346" s="137"/>
      <c r="N346" s="137"/>
      <c r="O346" s="137"/>
      <c r="P346" s="137"/>
      <c r="Q346" s="140"/>
      <c r="R346" s="137"/>
      <c r="S346" s="137"/>
      <c r="T346" s="137"/>
      <c r="U346" s="137"/>
      <c r="V346" s="137"/>
      <c r="W346" s="137"/>
      <c r="X346" s="137"/>
      <c r="Y346" s="137"/>
      <c r="Z346" s="137"/>
      <c r="AA346" s="137"/>
      <c r="AB346" s="137"/>
      <c r="AC346" s="137"/>
      <c r="AD346" s="137"/>
      <c r="AE346" s="137"/>
      <c r="AF346" s="137"/>
      <c r="AG346" s="137"/>
      <c r="AH346" s="137"/>
      <c r="AI346" s="137"/>
      <c r="AJ346" s="137"/>
      <c r="AK346" s="137"/>
      <c r="AL346" s="137"/>
      <c r="AM346" s="137"/>
      <c r="AN346" s="137"/>
      <c r="AO346" s="137"/>
      <c r="AP346" s="137"/>
      <c r="AQ346" s="137"/>
      <c r="AR346" s="137"/>
      <c r="AS346" s="137"/>
    </row>
    <row r="347" ht="18.0" customHeight="1">
      <c r="A347" s="137"/>
      <c r="B347" s="137"/>
      <c r="C347" s="137"/>
      <c r="D347" s="137"/>
      <c r="E347" s="137"/>
      <c r="F347" s="137"/>
      <c r="G347" s="138"/>
      <c r="H347" s="139"/>
      <c r="I347" s="137"/>
      <c r="J347" s="137"/>
      <c r="K347" s="137"/>
      <c r="L347" s="137"/>
      <c r="M347" s="137"/>
      <c r="N347" s="137"/>
      <c r="O347" s="137"/>
      <c r="P347" s="137"/>
      <c r="Q347" s="140"/>
      <c r="R347" s="137"/>
      <c r="S347" s="137"/>
      <c r="T347" s="137"/>
      <c r="U347" s="137"/>
      <c r="V347" s="137"/>
      <c r="W347" s="137"/>
      <c r="X347" s="137"/>
      <c r="Y347" s="137"/>
      <c r="Z347" s="137"/>
      <c r="AA347" s="137"/>
      <c r="AB347" s="137"/>
      <c r="AC347" s="137"/>
      <c r="AD347" s="137"/>
      <c r="AE347" s="137"/>
      <c r="AF347" s="137"/>
      <c r="AG347" s="137"/>
      <c r="AH347" s="137"/>
      <c r="AI347" s="137"/>
      <c r="AJ347" s="137"/>
      <c r="AK347" s="137"/>
      <c r="AL347" s="137"/>
      <c r="AM347" s="137"/>
      <c r="AN347" s="137"/>
      <c r="AO347" s="137"/>
      <c r="AP347" s="137"/>
      <c r="AQ347" s="137"/>
      <c r="AR347" s="137"/>
      <c r="AS347" s="137"/>
    </row>
    <row r="348" ht="18.0" customHeight="1">
      <c r="A348" s="137"/>
      <c r="B348" s="137"/>
      <c r="C348" s="137"/>
      <c r="D348" s="137"/>
      <c r="E348" s="137"/>
      <c r="F348" s="137"/>
      <c r="G348" s="138"/>
      <c r="H348" s="139"/>
      <c r="I348" s="137"/>
      <c r="J348" s="137"/>
      <c r="K348" s="137"/>
      <c r="L348" s="137"/>
      <c r="M348" s="137"/>
      <c r="N348" s="137"/>
      <c r="O348" s="137"/>
      <c r="P348" s="137"/>
      <c r="Q348" s="140"/>
      <c r="R348" s="137"/>
      <c r="S348" s="137"/>
      <c r="T348" s="137"/>
      <c r="U348" s="137"/>
      <c r="V348" s="137"/>
      <c r="W348" s="137"/>
      <c r="X348" s="137"/>
      <c r="Y348" s="137"/>
      <c r="Z348" s="137"/>
      <c r="AA348" s="137"/>
      <c r="AB348" s="137"/>
      <c r="AC348" s="137"/>
      <c r="AD348" s="137"/>
      <c r="AE348" s="137"/>
      <c r="AF348" s="137"/>
      <c r="AG348" s="137"/>
      <c r="AH348" s="137"/>
      <c r="AI348" s="137"/>
      <c r="AJ348" s="137"/>
      <c r="AK348" s="137"/>
      <c r="AL348" s="137"/>
      <c r="AM348" s="137"/>
      <c r="AN348" s="137"/>
      <c r="AO348" s="137"/>
      <c r="AP348" s="137"/>
      <c r="AQ348" s="137"/>
      <c r="AR348" s="137"/>
      <c r="AS348" s="137"/>
    </row>
    <row r="349" ht="18.0" customHeight="1">
      <c r="A349" s="137"/>
      <c r="B349" s="137"/>
      <c r="C349" s="137"/>
      <c r="D349" s="137"/>
      <c r="E349" s="137"/>
      <c r="F349" s="137"/>
      <c r="G349" s="138"/>
      <c r="H349" s="139"/>
      <c r="I349" s="137"/>
      <c r="J349" s="137"/>
      <c r="K349" s="137"/>
      <c r="L349" s="137"/>
      <c r="M349" s="137"/>
      <c r="N349" s="137"/>
      <c r="O349" s="137"/>
      <c r="P349" s="137"/>
      <c r="Q349" s="140"/>
      <c r="R349" s="137"/>
      <c r="S349" s="137"/>
      <c r="T349" s="137"/>
      <c r="U349" s="137"/>
      <c r="V349" s="137"/>
      <c r="W349" s="137"/>
      <c r="X349" s="137"/>
      <c r="Y349" s="137"/>
      <c r="Z349" s="137"/>
      <c r="AA349" s="137"/>
      <c r="AB349" s="137"/>
      <c r="AC349" s="137"/>
      <c r="AD349" s="137"/>
      <c r="AE349" s="137"/>
      <c r="AF349" s="137"/>
      <c r="AG349" s="137"/>
      <c r="AH349" s="137"/>
      <c r="AI349" s="137"/>
      <c r="AJ349" s="137"/>
      <c r="AK349" s="137"/>
      <c r="AL349" s="137"/>
      <c r="AM349" s="137"/>
      <c r="AN349" s="137"/>
      <c r="AO349" s="137"/>
      <c r="AP349" s="137"/>
      <c r="AQ349" s="137"/>
      <c r="AR349" s="137"/>
      <c r="AS349" s="137"/>
    </row>
    <row r="350" ht="18.0" customHeight="1">
      <c r="A350" s="137"/>
      <c r="B350" s="137"/>
      <c r="C350" s="137"/>
      <c r="D350" s="137"/>
      <c r="E350" s="137"/>
      <c r="F350" s="137"/>
      <c r="G350" s="138"/>
      <c r="H350" s="139"/>
      <c r="I350" s="137"/>
      <c r="J350" s="137"/>
      <c r="K350" s="137"/>
      <c r="L350" s="137"/>
      <c r="M350" s="137"/>
      <c r="N350" s="137"/>
      <c r="O350" s="137"/>
      <c r="P350" s="137"/>
      <c r="Q350" s="140"/>
      <c r="R350" s="137"/>
      <c r="S350" s="137"/>
      <c r="T350" s="137"/>
      <c r="U350" s="137"/>
      <c r="V350" s="137"/>
      <c r="W350" s="137"/>
      <c r="X350" s="137"/>
      <c r="Y350" s="137"/>
      <c r="Z350" s="137"/>
      <c r="AA350" s="137"/>
      <c r="AB350" s="137"/>
      <c r="AC350" s="137"/>
      <c r="AD350" s="137"/>
      <c r="AE350" s="137"/>
      <c r="AF350" s="137"/>
      <c r="AG350" s="137"/>
      <c r="AH350" s="137"/>
      <c r="AI350" s="137"/>
      <c r="AJ350" s="137"/>
      <c r="AK350" s="137"/>
      <c r="AL350" s="137"/>
      <c r="AM350" s="137"/>
      <c r="AN350" s="137"/>
      <c r="AO350" s="137"/>
      <c r="AP350" s="137"/>
      <c r="AQ350" s="137"/>
      <c r="AR350" s="137"/>
      <c r="AS350" s="137"/>
    </row>
    <row r="351" ht="18.0" customHeight="1">
      <c r="A351" s="137"/>
      <c r="B351" s="137"/>
      <c r="C351" s="137"/>
      <c r="D351" s="137"/>
      <c r="E351" s="137"/>
      <c r="F351" s="137"/>
      <c r="G351" s="138"/>
      <c r="H351" s="139"/>
      <c r="I351" s="137"/>
      <c r="J351" s="137"/>
      <c r="K351" s="137"/>
      <c r="L351" s="137"/>
      <c r="M351" s="137"/>
      <c r="N351" s="137"/>
      <c r="O351" s="137"/>
      <c r="P351" s="137"/>
      <c r="Q351" s="140"/>
      <c r="R351" s="137"/>
      <c r="S351" s="137"/>
      <c r="T351" s="137"/>
      <c r="U351" s="137"/>
      <c r="V351" s="137"/>
      <c r="W351" s="137"/>
      <c r="X351" s="137"/>
      <c r="Y351" s="137"/>
      <c r="Z351" s="137"/>
      <c r="AA351" s="137"/>
      <c r="AB351" s="137"/>
      <c r="AC351" s="137"/>
      <c r="AD351" s="137"/>
      <c r="AE351" s="137"/>
      <c r="AF351" s="137"/>
      <c r="AG351" s="137"/>
      <c r="AH351" s="137"/>
      <c r="AI351" s="137"/>
      <c r="AJ351" s="137"/>
      <c r="AK351" s="137"/>
      <c r="AL351" s="137"/>
      <c r="AM351" s="137"/>
      <c r="AN351" s="137"/>
      <c r="AO351" s="137"/>
      <c r="AP351" s="137"/>
      <c r="AQ351" s="137"/>
      <c r="AR351" s="137"/>
      <c r="AS351" s="137"/>
    </row>
    <row r="352" ht="18.0" customHeight="1">
      <c r="A352" s="137"/>
      <c r="B352" s="137"/>
      <c r="C352" s="137"/>
      <c r="D352" s="137"/>
      <c r="E352" s="137"/>
      <c r="F352" s="137"/>
      <c r="G352" s="138"/>
      <c r="H352" s="139"/>
      <c r="I352" s="137"/>
      <c r="J352" s="137"/>
      <c r="K352" s="137"/>
      <c r="L352" s="137"/>
      <c r="M352" s="137"/>
      <c r="N352" s="137"/>
      <c r="O352" s="137"/>
      <c r="P352" s="137"/>
      <c r="Q352" s="140"/>
      <c r="R352" s="137"/>
      <c r="S352" s="137"/>
      <c r="T352" s="137"/>
      <c r="U352" s="137"/>
      <c r="V352" s="137"/>
      <c r="W352" s="137"/>
      <c r="X352" s="137"/>
      <c r="Y352" s="137"/>
      <c r="Z352" s="137"/>
      <c r="AA352" s="137"/>
      <c r="AB352" s="137"/>
      <c r="AC352" s="137"/>
      <c r="AD352" s="137"/>
      <c r="AE352" s="137"/>
      <c r="AF352" s="137"/>
      <c r="AG352" s="137"/>
      <c r="AH352" s="137"/>
      <c r="AI352" s="137"/>
      <c r="AJ352" s="137"/>
      <c r="AK352" s="137"/>
      <c r="AL352" s="137"/>
      <c r="AM352" s="137"/>
      <c r="AN352" s="137"/>
      <c r="AO352" s="137"/>
      <c r="AP352" s="137"/>
      <c r="AQ352" s="137"/>
      <c r="AR352" s="137"/>
      <c r="AS352" s="137"/>
    </row>
    <row r="353" ht="18.0" customHeight="1">
      <c r="A353" s="137"/>
      <c r="B353" s="137"/>
      <c r="C353" s="137"/>
      <c r="D353" s="137"/>
      <c r="E353" s="137"/>
      <c r="F353" s="137"/>
      <c r="G353" s="138"/>
      <c r="H353" s="139"/>
      <c r="I353" s="137"/>
      <c r="J353" s="137"/>
      <c r="K353" s="137"/>
      <c r="L353" s="137"/>
      <c r="M353" s="137"/>
      <c r="N353" s="137"/>
      <c r="O353" s="137"/>
      <c r="P353" s="137"/>
      <c r="Q353" s="140"/>
      <c r="R353" s="137"/>
      <c r="S353" s="137"/>
      <c r="T353" s="137"/>
      <c r="U353" s="137"/>
      <c r="V353" s="137"/>
      <c r="W353" s="137"/>
      <c r="X353" s="137"/>
      <c r="Y353" s="137"/>
      <c r="Z353" s="137"/>
      <c r="AA353" s="137"/>
      <c r="AB353" s="137"/>
      <c r="AC353" s="137"/>
      <c r="AD353" s="137"/>
      <c r="AE353" s="137"/>
      <c r="AF353" s="137"/>
      <c r="AG353" s="137"/>
      <c r="AH353" s="137"/>
      <c r="AI353" s="137"/>
      <c r="AJ353" s="137"/>
      <c r="AK353" s="137"/>
      <c r="AL353" s="137"/>
      <c r="AM353" s="137"/>
      <c r="AN353" s="137"/>
      <c r="AO353" s="137"/>
      <c r="AP353" s="137"/>
      <c r="AQ353" s="137"/>
      <c r="AR353" s="137"/>
      <c r="AS353" s="137"/>
    </row>
    <row r="354" ht="18.0" customHeight="1">
      <c r="A354" s="137"/>
      <c r="B354" s="137"/>
      <c r="C354" s="137"/>
      <c r="D354" s="137"/>
      <c r="E354" s="137"/>
      <c r="F354" s="137"/>
      <c r="G354" s="138"/>
      <c r="H354" s="139"/>
      <c r="I354" s="137"/>
      <c r="J354" s="137"/>
      <c r="K354" s="137"/>
      <c r="L354" s="137"/>
      <c r="M354" s="137"/>
      <c r="N354" s="137"/>
      <c r="O354" s="137"/>
      <c r="P354" s="137"/>
      <c r="Q354" s="140"/>
      <c r="R354" s="137"/>
      <c r="S354" s="137"/>
      <c r="T354" s="137"/>
      <c r="U354" s="137"/>
      <c r="V354" s="137"/>
      <c r="W354" s="137"/>
      <c r="X354" s="137"/>
      <c r="Y354" s="137"/>
      <c r="Z354" s="137"/>
      <c r="AA354" s="137"/>
      <c r="AB354" s="137"/>
      <c r="AC354" s="137"/>
      <c r="AD354" s="137"/>
      <c r="AE354" s="137"/>
      <c r="AF354" s="137"/>
      <c r="AG354" s="137"/>
      <c r="AH354" s="137"/>
      <c r="AI354" s="137"/>
      <c r="AJ354" s="137"/>
      <c r="AK354" s="137"/>
      <c r="AL354" s="137"/>
      <c r="AM354" s="137"/>
      <c r="AN354" s="137"/>
      <c r="AO354" s="137"/>
      <c r="AP354" s="137"/>
      <c r="AQ354" s="137"/>
      <c r="AR354" s="137"/>
      <c r="AS354" s="137"/>
    </row>
    <row r="355" ht="18.0" customHeight="1">
      <c r="A355" s="137"/>
      <c r="B355" s="137"/>
      <c r="C355" s="137"/>
      <c r="D355" s="137"/>
      <c r="E355" s="137"/>
      <c r="F355" s="137"/>
      <c r="G355" s="138"/>
      <c r="H355" s="139"/>
      <c r="I355" s="137"/>
      <c r="J355" s="137"/>
      <c r="K355" s="137"/>
      <c r="L355" s="137"/>
      <c r="M355" s="137"/>
      <c r="N355" s="137"/>
      <c r="O355" s="137"/>
      <c r="P355" s="137"/>
      <c r="Q355" s="140"/>
      <c r="R355" s="137"/>
      <c r="S355" s="137"/>
      <c r="T355" s="137"/>
      <c r="U355" s="137"/>
      <c r="V355" s="137"/>
      <c r="W355" s="137"/>
      <c r="X355" s="137"/>
      <c r="Y355" s="137"/>
      <c r="Z355" s="137"/>
      <c r="AA355" s="137"/>
      <c r="AB355" s="137"/>
      <c r="AC355" s="137"/>
      <c r="AD355" s="137"/>
      <c r="AE355" s="137"/>
      <c r="AF355" s="137"/>
      <c r="AG355" s="137"/>
      <c r="AH355" s="137"/>
      <c r="AI355" s="137"/>
      <c r="AJ355" s="137"/>
      <c r="AK355" s="137"/>
      <c r="AL355" s="137"/>
      <c r="AM355" s="137"/>
      <c r="AN355" s="137"/>
      <c r="AO355" s="137"/>
      <c r="AP355" s="137"/>
      <c r="AQ355" s="137"/>
      <c r="AR355" s="137"/>
      <c r="AS355" s="137"/>
    </row>
    <row r="356" ht="18.0" customHeight="1">
      <c r="A356" s="137"/>
      <c r="B356" s="137"/>
      <c r="C356" s="137"/>
      <c r="D356" s="137"/>
      <c r="E356" s="137"/>
      <c r="F356" s="137"/>
      <c r="G356" s="138"/>
      <c r="H356" s="139"/>
      <c r="I356" s="137"/>
      <c r="J356" s="137"/>
      <c r="K356" s="137"/>
      <c r="L356" s="137"/>
      <c r="M356" s="137"/>
      <c r="N356" s="137"/>
      <c r="O356" s="137"/>
      <c r="P356" s="137"/>
      <c r="Q356" s="140"/>
      <c r="R356" s="137"/>
      <c r="S356" s="137"/>
      <c r="T356" s="137"/>
      <c r="U356" s="137"/>
      <c r="V356" s="137"/>
      <c r="W356" s="137"/>
      <c r="X356" s="137"/>
      <c r="Y356" s="137"/>
      <c r="Z356" s="137"/>
      <c r="AA356" s="137"/>
      <c r="AB356" s="137"/>
      <c r="AC356" s="137"/>
      <c r="AD356" s="137"/>
      <c r="AE356" s="137"/>
      <c r="AF356" s="137"/>
      <c r="AG356" s="137"/>
      <c r="AH356" s="137"/>
      <c r="AI356" s="137"/>
      <c r="AJ356" s="137"/>
      <c r="AK356" s="137"/>
      <c r="AL356" s="137"/>
      <c r="AM356" s="137"/>
      <c r="AN356" s="137"/>
      <c r="AO356" s="137"/>
      <c r="AP356" s="137"/>
      <c r="AQ356" s="137"/>
      <c r="AR356" s="137"/>
      <c r="AS356" s="137"/>
    </row>
    <row r="357" ht="18.0" customHeight="1">
      <c r="A357" s="137"/>
      <c r="B357" s="137"/>
      <c r="C357" s="137"/>
      <c r="D357" s="137"/>
      <c r="E357" s="137"/>
      <c r="F357" s="137"/>
      <c r="G357" s="138"/>
      <c r="H357" s="139"/>
      <c r="I357" s="137"/>
      <c r="J357" s="137"/>
      <c r="K357" s="137"/>
      <c r="L357" s="137"/>
      <c r="M357" s="137"/>
      <c r="N357" s="137"/>
      <c r="O357" s="137"/>
      <c r="P357" s="137"/>
      <c r="Q357" s="140"/>
      <c r="R357" s="137"/>
      <c r="S357" s="137"/>
      <c r="T357" s="137"/>
      <c r="U357" s="137"/>
      <c r="V357" s="137"/>
      <c r="W357" s="137"/>
      <c r="X357" s="137"/>
      <c r="Y357" s="137"/>
      <c r="Z357" s="137"/>
      <c r="AA357" s="137"/>
      <c r="AB357" s="137"/>
      <c r="AC357" s="137"/>
      <c r="AD357" s="137"/>
      <c r="AE357" s="137"/>
      <c r="AF357" s="137"/>
      <c r="AG357" s="137"/>
      <c r="AH357" s="137"/>
      <c r="AI357" s="137"/>
      <c r="AJ357" s="137"/>
      <c r="AK357" s="137"/>
      <c r="AL357" s="137"/>
      <c r="AM357" s="137"/>
      <c r="AN357" s="137"/>
      <c r="AO357" s="137"/>
      <c r="AP357" s="137"/>
      <c r="AQ357" s="137"/>
      <c r="AR357" s="137"/>
      <c r="AS357" s="137"/>
    </row>
    <row r="358" ht="18.0" customHeight="1">
      <c r="A358" s="137"/>
      <c r="B358" s="137"/>
      <c r="C358" s="137"/>
      <c r="D358" s="137"/>
      <c r="E358" s="137"/>
      <c r="F358" s="137"/>
      <c r="G358" s="138"/>
      <c r="H358" s="139"/>
      <c r="I358" s="137"/>
      <c r="J358" s="137"/>
      <c r="K358" s="137"/>
      <c r="L358" s="137"/>
      <c r="M358" s="137"/>
      <c r="N358" s="137"/>
      <c r="O358" s="137"/>
      <c r="P358" s="137"/>
      <c r="Q358" s="140"/>
      <c r="R358" s="137"/>
      <c r="S358" s="137"/>
      <c r="T358" s="137"/>
      <c r="U358" s="137"/>
      <c r="V358" s="137"/>
      <c r="W358" s="137"/>
      <c r="X358" s="137"/>
      <c r="Y358" s="137"/>
      <c r="Z358" s="137"/>
      <c r="AA358" s="137"/>
      <c r="AB358" s="137"/>
      <c r="AC358" s="137"/>
      <c r="AD358" s="137"/>
      <c r="AE358" s="137"/>
      <c r="AF358" s="137"/>
      <c r="AG358" s="137"/>
      <c r="AH358" s="137"/>
      <c r="AI358" s="137"/>
      <c r="AJ358" s="137"/>
      <c r="AK358" s="137"/>
      <c r="AL358" s="137"/>
      <c r="AM358" s="137"/>
      <c r="AN358" s="137"/>
      <c r="AO358" s="137"/>
      <c r="AP358" s="137"/>
      <c r="AQ358" s="137"/>
      <c r="AR358" s="137"/>
      <c r="AS358" s="137"/>
    </row>
    <row r="359" ht="18.0" customHeight="1">
      <c r="A359" s="137"/>
      <c r="B359" s="137"/>
      <c r="C359" s="137"/>
      <c r="D359" s="137"/>
      <c r="E359" s="137"/>
      <c r="F359" s="137"/>
      <c r="G359" s="138"/>
      <c r="H359" s="139"/>
      <c r="I359" s="137"/>
      <c r="J359" s="137"/>
      <c r="K359" s="137"/>
      <c r="L359" s="137"/>
      <c r="M359" s="137"/>
      <c r="N359" s="137"/>
      <c r="O359" s="137"/>
      <c r="P359" s="137"/>
      <c r="Q359" s="140"/>
      <c r="R359" s="137"/>
      <c r="S359" s="137"/>
      <c r="T359" s="137"/>
      <c r="U359" s="137"/>
      <c r="V359" s="137"/>
      <c r="W359" s="137"/>
      <c r="X359" s="137"/>
      <c r="Y359" s="137"/>
      <c r="Z359" s="137"/>
      <c r="AA359" s="137"/>
      <c r="AB359" s="137"/>
      <c r="AC359" s="137"/>
      <c r="AD359" s="137"/>
      <c r="AE359" s="137"/>
      <c r="AF359" s="137"/>
      <c r="AG359" s="137"/>
      <c r="AH359" s="137"/>
      <c r="AI359" s="137"/>
      <c r="AJ359" s="137"/>
      <c r="AK359" s="137"/>
      <c r="AL359" s="137"/>
      <c r="AM359" s="137"/>
      <c r="AN359" s="137"/>
      <c r="AO359" s="137"/>
      <c r="AP359" s="137"/>
      <c r="AQ359" s="137"/>
      <c r="AR359" s="137"/>
      <c r="AS359" s="137"/>
    </row>
    <row r="360" ht="18.0" customHeight="1">
      <c r="A360" s="137"/>
      <c r="B360" s="137"/>
      <c r="C360" s="137"/>
      <c r="D360" s="137"/>
      <c r="E360" s="137"/>
      <c r="F360" s="137"/>
      <c r="G360" s="138"/>
      <c r="H360" s="139"/>
      <c r="I360" s="137"/>
      <c r="J360" s="137"/>
      <c r="K360" s="137"/>
      <c r="L360" s="137"/>
      <c r="M360" s="137"/>
      <c r="N360" s="137"/>
      <c r="O360" s="137"/>
      <c r="P360" s="137"/>
      <c r="Q360" s="140"/>
      <c r="R360" s="137"/>
      <c r="S360" s="137"/>
      <c r="T360" s="137"/>
      <c r="U360" s="137"/>
      <c r="V360" s="137"/>
      <c r="W360" s="137"/>
      <c r="X360" s="137"/>
      <c r="Y360" s="137"/>
      <c r="Z360" s="137"/>
      <c r="AA360" s="137"/>
      <c r="AB360" s="137"/>
      <c r="AC360" s="137"/>
      <c r="AD360" s="137"/>
      <c r="AE360" s="137"/>
      <c r="AF360" s="137"/>
      <c r="AG360" s="137"/>
      <c r="AH360" s="137"/>
      <c r="AI360" s="137"/>
      <c r="AJ360" s="137"/>
      <c r="AK360" s="137"/>
      <c r="AL360" s="137"/>
      <c r="AM360" s="137"/>
      <c r="AN360" s="137"/>
      <c r="AO360" s="137"/>
      <c r="AP360" s="137"/>
      <c r="AQ360" s="137"/>
      <c r="AR360" s="137"/>
      <c r="AS360" s="137"/>
    </row>
    <row r="361" ht="18.0" customHeight="1">
      <c r="A361" s="137"/>
      <c r="B361" s="137"/>
      <c r="C361" s="137"/>
      <c r="D361" s="137"/>
      <c r="E361" s="137"/>
      <c r="F361" s="137"/>
      <c r="G361" s="138"/>
      <c r="H361" s="139"/>
      <c r="I361" s="137"/>
      <c r="J361" s="137"/>
      <c r="K361" s="137"/>
      <c r="L361" s="137"/>
      <c r="M361" s="137"/>
      <c r="N361" s="137"/>
      <c r="O361" s="137"/>
      <c r="P361" s="137"/>
      <c r="Q361" s="140"/>
      <c r="R361" s="137"/>
      <c r="S361" s="137"/>
      <c r="T361" s="137"/>
      <c r="U361" s="137"/>
      <c r="V361" s="137"/>
      <c r="W361" s="137"/>
      <c r="X361" s="137"/>
      <c r="Y361" s="137"/>
      <c r="Z361" s="137"/>
      <c r="AA361" s="137"/>
      <c r="AB361" s="137"/>
      <c r="AC361" s="137"/>
      <c r="AD361" s="137"/>
      <c r="AE361" s="137"/>
      <c r="AF361" s="137"/>
      <c r="AG361" s="137"/>
      <c r="AH361" s="137"/>
      <c r="AI361" s="137"/>
      <c r="AJ361" s="137"/>
      <c r="AK361" s="137"/>
      <c r="AL361" s="137"/>
      <c r="AM361" s="137"/>
      <c r="AN361" s="137"/>
      <c r="AO361" s="137"/>
      <c r="AP361" s="137"/>
      <c r="AQ361" s="137"/>
      <c r="AR361" s="137"/>
      <c r="AS361" s="137"/>
    </row>
    <row r="362" ht="18.0" customHeight="1">
      <c r="A362" s="137"/>
      <c r="B362" s="137"/>
      <c r="C362" s="137"/>
      <c r="D362" s="137"/>
      <c r="E362" s="137"/>
      <c r="F362" s="137"/>
      <c r="G362" s="138"/>
      <c r="H362" s="139"/>
      <c r="I362" s="137"/>
      <c r="J362" s="137"/>
      <c r="K362" s="137"/>
      <c r="L362" s="137"/>
      <c r="M362" s="137"/>
      <c r="N362" s="137"/>
      <c r="O362" s="137"/>
      <c r="P362" s="137"/>
      <c r="Q362" s="140"/>
      <c r="R362" s="137"/>
      <c r="S362" s="137"/>
      <c r="T362" s="137"/>
      <c r="U362" s="137"/>
      <c r="V362" s="137"/>
      <c r="W362" s="137"/>
      <c r="X362" s="137"/>
      <c r="Y362" s="137"/>
      <c r="Z362" s="137"/>
      <c r="AA362" s="137"/>
      <c r="AB362" s="137"/>
      <c r="AC362" s="137"/>
      <c r="AD362" s="137"/>
      <c r="AE362" s="137"/>
      <c r="AF362" s="137"/>
      <c r="AG362" s="137"/>
      <c r="AH362" s="137"/>
      <c r="AI362" s="137"/>
      <c r="AJ362" s="137"/>
      <c r="AK362" s="137"/>
      <c r="AL362" s="137"/>
      <c r="AM362" s="137"/>
      <c r="AN362" s="137"/>
      <c r="AO362" s="137"/>
      <c r="AP362" s="137"/>
      <c r="AQ362" s="137"/>
      <c r="AR362" s="137"/>
      <c r="AS362" s="137"/>
    </row>
    <row r="363" ht="18.0" customHeight="1">
      <c r="A363" s="137"/>
      <c r="B363" s="137"/>
      <c r="C363" s="137"/>
      <c r="D363" s="137"/>
      <c r="E363" s="137"/>
      <c r="F363" s="137"/>
      <c r="G363" s="138"/>
      <c r="H363" s="139"/>
      <c r="I363" s="137"/>
      <c r="J363" s="137"/>
      <c r="K363" s="137"/>
      <c r="L363" s="137"/>
      <c r="M363" s="137"/>
      <c r="N363" s="137"/>
      <c r="O363" s="137"/>
      <c r="P363" s="137"/>
      <c r="Q363" s="140"/>
      <c r="R363" s="137"/>
      <c r="S363" s="137"/>
      <c r="T363" s="137"/>
      <c r="U363" s="137"/>
      <c r="V363" s="137"/>
      <c r="W363" s="137"/>
      <c r="X363" s="137"/>
      <c r="Y363" s="137"/>
      <c r="Z363" s="137"/>
      <c r="AA363" s="137"/>
      <c r="AB363" s="137"/>
      <c r="AC363" s="137"/>
      <c r="AD363" s="137"/>
      <c r="AE363" s="137"/>
      <c r="AF363" s="137"/>
      <c r="AG363" s="137"/>
      <c r="AH363" s="137"/>
      <c r="AI363" s="137"/>
      <c r="AJ363" s="137"/>
      <c r="AK363" s="137"/>
      <c r="AL363" s="137"/>
      <c r="AM363" s="137"/>
      <c r="AN363" s="137"/>
      <c r="AO363" s="137"/>
      <c r="AP363" s="137"/>
      <c r="AQ363" s="137"/>
      <c r="AR363" s="137"/>
      <c r="AS363" s="137"/>
    </row>
    <row r="364" ht="18.0" customHeight="1">
      <c r="A364" s="137"/>
      <c r="B364" s="137"/>
      <c r="C364" s="137"/>
      <c r="D364" s="137"/>
      <c r="E364" s="137"/>
      <c r="F364" s="137"/>
      <c r="G364" s="138"/>
      <c r="H364" s="139"/>
      <c r="I364" s="137"/>
      <c r="J364" s="137"/>
      <c r="K364" s="137"/>
      <c r="L364" s="137"/>
      <c r="M364" s="137"/>
      <c r="N364" s="137"/>
      <c r="O364" s="137"/>
      <c r="P364" s="137"/>
      <c r="Q364" s="140"/>
      <c r="R364" s="137"/>
      <c r="S364" s="137"/>
      <c r="T364" s="137"/>
      <c r="U364" s="137"/>
      <c r="V364" s="137"/>
      <c r="W364" s="137"/>
      <c r="X364" s="137"/>
      <c r="Y364" s="137"/>
      <c r="Z364" s="137"/>
      <c r="AA364" s="137"/>
      <c r="AB364" s="137"/>
      <c r="AC364" s="137"/>
      <c r="AD364" s="137"/>
      <c r="AE364" s="137"/>
      <c r="AF364" s="137"/>
      <c r="AG364" s="137"/>
      <c r="AH364" s="137"/>
      <c r="AI364" s="137"/>
      <c r="AJ364" s="137"/>
      <c r="AK364" s="137"/>
      <c r="AL364" s="137"/>
      <c r="AM364" s="137"/>
      <c r="AN364" s="137"/>
      <c r="AO364" s="137"/>
      <c r="AP364" s="137"/>
      <c r="AQ364" s="137"/>
      <c r="AR364" s="137"/>
      <c r="AS364" s="137"/>
    </row>
    <row r="365" ht="18.0" customHeight="1">
      <c r="A365" s="137"/>
      <c r="B365" s="137"/>
      <c r="C365" s="137"/>
      <c r="D365" s="137"/>
      <c r="E365" s="137"/>
      <c r="F365" s="137"/>
      <c r="G365" s="138"/>
      <c r="H365" s="139"/>
      <c r="I365" s="137"/>
      <c r="J365" s="137"/>
      <c r="K365" s="137"/>
      <c r="L365" s="137"/>
      <c r="M365" s="137"/>
      <c r="N365" s="137"/>
      <c r="O365" s="137"/>
      <c r="P365" s="137"/>
      <c r="Q365" s="140"/>
      <c r="R365" s="137"/>
      <c r="S365" s="137"/>
      <c r="T365" s="137"/>
      <c r="U365" s="137"/>
      <c r="V365" s="137"/>
      <c r="W365" s="137"/>
      <c r="X365" s="137"/>
      <c r="Y365" s="137"/>
      <c r="Z365" s="137"/>
      <c r="AA365" s="137"/>
      <c r="AB365" s="137"/>
      <c r="AC365" s="137"/>
      <c r="AD365" s="137"/>
      <c r="AE365" s="137"/>
      <c r="AF365" s="137"/>
      <c r="AG365" s="137"/>
      <c r="AH365" s="137"/>
      <c r="AI365" s="137"/>
      <c r="AJ365" s="137"/>
      <c r="AK365" s="137"/>
      <c r="AL365" s="137"/>
      <c r="AM365" s="137"/>
      <c r="AN365" s="137"/>
      <c r="AO365" s="137"/>
      <c r="AP365" s="137"/>
      <c r="AQ365" s="137"/>
      <c r="AR365" s="137"/>
      <c r="AS365" s="137"/>
    </row>
    <row r="366" ht="18.0" customHeight="1">
      <c r="A366" s="137"/>
      <c r="B366" s="137"/>
      <c r="C366" s="137"/>
      <c r="D366" s="137"/>
      <c r="E366" s="137"/>
      <c r="F366" s="137"/>
      <c r="G366" s="138"/>
      <c r="H366" s="139"/>
      <c r="I366" s="137"/>
      <c r="J366" s="137"/>
      <c r="K366" s="137"/>
      <c r="L366" s="137"/>
      <c r="M366" s="137"/>
      <c r="N366" s="137"/>
      <c r="O366" s="137"/>
      <c r="P366" s="137"/>
      <c r="Q366" s="140"/>
      <c r="R366" s="137"/>
      <c r="S366" s="137"/>
      <c r="T366" s="137"/>
      <c r="U366" s="137"/>
      <c r="V366" s="137"/>
      <c r="W366" s="137"/>
      <c r="X366" s="137"/>
      <c r="Y366" s="137"/>
      <c r="Z366" s="137"/>
      <c r="AA366" s="137"/>
      <c r="AB366" s="137"/>
      <c r="AC366" s="137"/>
      <c r="AD366" s="137"/>
      <c r="AE366" s="137"/>
      <c r="AF366" s="137"/>
      <c r="AG366" s="137"/>
      <c r="AH366" s="137"/>
      <c r="AI366" s="137"/>
      <c r="AJ366" s="137"/>
      <c r="AK366" s="137"/>
      <c r="AL366" s="137"/>
      <c r="AM366" s="137"/>
      <c r="AN366" s="137"/>
      <c r="AO366" s="137"/>
      <c r="AP366" s="137"/>
      <c r="AQ366" s="137"/>
      <c r="AR366" s="137"/>
      <c r="AS366" s="137"/>
    </row>
    <row r="367" ht="18.0" customHeight="1">
      <c r="A367" s="137"/>
      <c r="B367" s="137"/>
      <c r="C367" s="137"/>
      <c r="D367" s="137"/>
      <c r="E367" s="137"/>
      <c r="F367" s="137"/>
      <c r="G367" s="138"/>
      <c r="H367" s="139"/>
      <c r="I367" s="137"/>
      <c r="J367" s="137"/>
      <c r="K367" s="137"/>
      <c r="L367" s="137"/>
      <c r="M367" s="137"/>
      <c r="N367" s="137"/>
      <c r="O367" s="137"/>
      <c r="P367" s="137"/>
      <c r="Q367" s="140"/>
      <c r="R367" s="137"/>
      <c r="S367" s="137"/>
      <c r="T367" s="137"/>
      <c r="U367" s="137"/>
      <c r="V367" s="137"/>
      <c r="W367" s="137"/>
      <c r="X367" s="137"/>
      <c r="Y367" s="137"/>
      <c r="Z367" s="137"/>
      <c r="AA367" s="137"/>
      <c r="AB367" s="137"/>
      <c r="AC367" s="137"/>
      <c r="AD367" s="137"/>
      <c r="AE367" s="137"/>
      <c r="AF367" s="137"/>
      <c r="AG367" s="137"/>
      <c r="AH367" s="137"/>
      <c r="AI367" s="137"/>
      <c r="AJ367" s="137"/>
      <c r="AK367" s="137"/>
      <c r="AL367" s="137"/>
      <c r="AM367" s="137"/>
      <c r="AN367" s="137"/>
      <c r="AO367" s="137"/>
      <c r="AP367" s="137"/>
      <c r="AQ367" s="137"/>
      <c r="AR367" s="137"/>
      <c r="AS367" s="137"/>
    </row>
    <row r="368" ht="18.0" customHeight="1">
      <c r="A368" s="137"/>
      <c r="B368" s="137"/>
      <c r="C368" s="137"/>
      <c r="D368" s="137"/>
      <c r="E368" s="137"/>
      <c r="F368" s="137"/>
      <c r="G368" s="138"/>
      <c r="H368" s="139"/>
      <c r="I368" s="137"/>
      <c r="J368" s="137"/>
      <c r="K368" s="137"/>
      <c r="L368" s="137"/>
      <c r="M368" s="137"/>
      <c r="N368" s="137"/>
      <c r="O368" s="137"/>
      <c r="P368" s="137"/>
      <c r="Q368" s="140"/>
      <c r="R368" s="137"/>
      <c r="S368" s="137"/>
      <c r="T368" s="137"/>
      <c r="U368" s="137"/>
      <c r="V368" s="137"/>
      <c r="W368" s="137"/>
      <c r="X368" s="137"/>
      <c r="Y368" s="137"/>
      <c r="Z368" s="137"/>
      <c r="AA368" s="137"/>
      <c r="AB368" s="137"/>
      <c r="AC368" s="137"/>
      <c r="AD368" s="137"/>
      <c r="AE368" s="137"/>
      <c r="AF368" s="137"/>
      <c r="AG368" s="137"/>
      <c r="AH368" s="137"/>
      <c r="AI368" s="137"/>
      <c r="AJ368" s="137"/>
      <c r="AK368" s="137"/>
      <c r="AL368" s="137"/>
      <c r="AM368" s="137"/>
      <c r="AN368" s="137"/>
      <c r="AO368" s="137"/>
      <c r="AP368" s="137"/>
      <c r="AQ368" s="137"/>
      <c r="AR368" s="137"/>
      <c r="AS368" s="137"/>
    </row>
    <row r="369" ht="18.0" customHeight="1">
      <c r="A369" s="137"/>
      <c r="B369" s="137"/>
      <c r="C369" s="137"/>
      <c r="D369" s="137"/>
      <c r="E369" s="137"/>
      <c r="F369" s="137"/>
      <c r="G369" s="138"/>
      <c r="H369" s="139"/>
      <c r="I369" s="137"/>
      <c r="J369" s="137"/>
      <c r="K369" s="137"/>
      <c r="L369" s="137"/>
      <c r="M369" s="137"/>
      <c r="N369" s="137"/>
      <c r="O369" s="137"/>
      <c r="P369" s="137"/>
      <c r="Q369" s="140"/>
      <c r="R369" s="137"/>
      <c r="S369" s="137"/>
      <c r="T369" s="137"/>
      <c r="U369" s="137"/>
      <c r="V369" s="137"/>
      <c r="W369" s="137"/>
      <c r="X369" s="137"/>
      <c r="Y369" s="137"/>
      <c r="Z369" s="137"/>
      <c r="AA369" s="137"/>
      <c r="AB369" s="137"/>
      <c r="AC369" s="137"/>
      <c r="AD369" s="137"/>
      <c r="AE369" s="137"/>
      <c r="AF369" s="137"/>
      <c r="AG369" s="137"/>
      <c r="AH369" s="137"/>
      <c r="AI369" s="137"/>
      <c r="AJ369" s="137"/>
      <c r="AK369" s="137"/>
      <c r="AL369" s="137"/>
      <c r="AM369" s="137"/>
      <c r="AN369" s="137"/>
      <c r="AO369" s="137"/>
      <c r="AP369" s="137"/>
      <c r="AQ369" s="137"/>
      <c r="AR369" s="137"/>
      <c r="AS369" s="137"/>
    </row>
    <row r="370" ht="18.0" customHeight="1">
      <c r="A370" s="137"/>
      <c r="B370" s="137"/>
      <c r="C370" s="137"/>
      <c r="D370" s="137"/>
      <c r="E370" s="137"/>
      <c r="F370" s="137"/>
      <c r="G370" s="138"/>
      <c r="H370" s="139"/>
      <c r="I370" s="137"/>
      <c r="J370" s="137"/>
      <c r="K370" s="137"/>
      <c r="L370" s="137"/>
      <c r="M370" s="137"/>
      <c r="N370" s="137"/>
      <c r="O370" s="137"/>
      <c r="P370" s="137"/>
      <c r="Q370" s="140"/>
      <c r="R370" s="137"/>
      <c r="S370" s="137"/>
      <c r="T370" s="137"/>
      <c r="U370" s="137"/>
      <c r="V370" s="137"/>
      <c r="W370" s="137"/>
      <c r="X370" s="137"/>
      <c r="Y370" s="137"/>
      <c r="Z370" s="137"/>
      <c r="AA370" s="137"/>
      <c r="AB370" s="137"/>
      <c r="AC370" s="137"/>
      <c r="AD370" s="137"/>
      <c r="AE370" s="137"/>
      <c r="AF370" s="137"/>
      <c r="AG370" s="137"/>
      <c r="AH370" s="137"/>
      <c r="AI370" s="137"/>
      <c r="AJ370" s="137"/>
      <c r="AK370" s="137"/>
      <c r="AL370" s="137"/>
      <c r="AM370" s="137"/>
      <c r="AN370" s="137"/>
      <c r="AO370" s="137"/>
      <c r="AP370" s="137"/>
      <c r="AQ370" s="137"/>
      <c r="AR370" s="137"/>
      <c r="AS370" s="137"/>
    </row>
    <row r="371" ht="18.0" customHeight="1">
      <c r="A371" s="137"/>
      <c r="B371" s="137"/>
      <c r="C371" s="137"/>
      <c r="D371" s="137"/>
      <c r="E371" s="137"/>
      <c r="F371" s="137"/>
      <c r="G371" s="138"/>
      <c r="H371" s="139"/>
      <c r="I371" s="137"/>
      <c r="J371" s="137"/>
      <c r="K371" s="137"/>
      <c r="L371" s="137"/>
      <c r="M371" s="137"/>
      <c r="N371" s="137"/>
      <c r="O371" s="137"/>
      <c r="P371" s="137"/>
      <c r="Q371" s="140"/>
      <c r="R371" s="137"/>
      <c r="S371" s="137"/>
      <c r="T371" s="137"/>
      <c r="U371" s="137"/>
      <c r="V371" s="137"/>
      <c r="W371" s="137"/>
      <c r="X371" s="137"/>
      <c r="Y371" s="137"/>
      <c r="Z371" s="137"/>
      <c r="AA371" s="137"/>
      <c r="AB371" s="137"/>
      <c r="AC371" s="137"/>
      <c r="AD371" s="137"/>
      <c r="AE371" s="137"/>
      <c r="AF371" s="137"/>
      <c r="AG371" s="137"/>
      <c r="AH371" s="137"/>
      <c r="AI371" s="137"/>
      <c r="AJ371" s="137"/>
      <c r="AK371" s="137"/>
      <c r="AL371" s="137"/>
      <c r="AM371" s="137"/>
      <c r="AN371" s="137"/>
      <c r="AO371" s="137"/>
      <c r="AP371" s="137"/>
      <c r="AQ371" s="137"/>
      <c r="AR371" s="137"/>
      <c r="AS371" s="137"/>
    </row>
    <row r="372" ht="18.0" customHeight="1">
      <c r="A372" s="137"/>
      <c r="B372" s="137"/>
      <c r="C372" s="137"/>
      <c r="D372" s="137"/>
      <c r="E372" s="137"/>
      <c r="F372" s="137"/>
      <c r="G372" s="138"/>
      <c r="H372" s="139"/>
      <c r="I372" s="137"/>
      <c r="J372" s="137"/>
      <c r="K372" s="137"/>
      <c r="L372" s="137"/>
      <c r="M372" s="137"/>
      <c r="N372" s="137"/>
      <c r="O372" s="137"/>
      <c r="P372" s="137"/>
      <c r="Q372" s="140"/>
      <c r="R372" s="137"/>
      <c r="S372" s="137"/>
      <c r="T372" s="137"/>
      <c r="U372" s="137"/>
      <c r="V372" s="137"/>
      <c r="W372" s="137"/>
      <c r="X372" s="137"/>
      <c r="Y372" s="137"/>
      <c r="Z372" s="137"/>
      <c r="AA372" s="137"/>
      <c r="AB372" s="137"/>
      <c r="AC372" s="137"/>
      <c r="AD372" s="137"/>
      <c r="AE372" s="137"/>
      <c r="AF372" s="137"/>
      <c r="AG372" s="137"/>
      <c r="AH372" s="137"/>
      <c r="AI372" s="137"/>
      <c r="AJ372" s="137"/>
      <c r="AK372" s="137"/>
      <c r="AL372" s="137"/>
      <c r="AM372" s="137"/>
      <c r="AN372" s="137"/>
      <c r="AO372" s="137"/>
      <c r="AP372" s="137"/>
      <c r="AQ372" s="137"/>
      <c r="AR372" s="137"/>
      <c r="AS372" s="137"/>
    </row>
    <row r="373" ht="18.0" customHeight="1">
      <c r="A373" s="137"/>
      <c r="B373" s="137"/>
      <c r="C373" s="137"/>
      <c r="D373" s="137"/>
      <c r="E373" s="137"/>
      <c r="F373" s="137"/>
      <c r="G373" s="138"/>
      <c r="H373" s="139"/>
      <c r="I373" s="137"/>
      <c r="J373" s="137"/>
      <c r="K373" s="137"/>
      <c r="L373" s="137"/>
      <c r="M373" s="137"/>
      <c r="N373" s="137"/>
      <c r="O373" s="137"/>
      <c r="P373" s="137"/>
      <c r="Q373" s="140"/>
      <c r="R373" s="137"/>
      <c r="S373" s="137"/>
      <c r="T373" s="137"/>
      <c r="U373" s="137"/>
      <c r="V373" s="137"/>
      <c r="W373" s="137"/>
      <c r="X373" s="137"/>
      <c r="Y373" s="137"/>
      <c r="Z373" s="137"/>
      <c r="AA373" s="137"/>
      <c r="AB373" s="137"/>
      <c r="AC373" s="137"/>
      <c r="AD373" s="137"/>
      <c r="AE373" s="137"/>
      <c r="AF373" s="137"/>
      <c r="AG373" s="137"/>
      <c r="AH373" s="137"/>
      <c r="AI373" s="137"/>
      <c r="AJ373" s="137"/>
      <c r="AK373" s="137"/>
      <c r="AL373" s="137"/>
      <c r="AM373" s="137"/>
      <c r="AN373" s="137"/>
      <c r="AO373" s="137"/>
      <c r="AP373" s="137"/>
      <c r="AQ373" s="137"/>
      <c r="AR373" s="137"/>
      <c r="AS373" s="137"/>
    </row>
    <row r="374" ht="18.0" customHeight="1">
      <c r="A374" s="137"/>
      <c r="B374" s="137"/>
      <c r="C374" s="137"/>
      <c r="D374" s="137"/>
      <c r="E374" s="137"/>
      <c r="F374" s="137"/>
      <c r="G374" s="138"/>
      <c r="H374" s="139"/>
      <c r="I374" s="137"/>
      <c r="J374" s="137"/>
      <c r="K374" s="137"/>
      <c r="L374" s="137"/>
      <c r="M374" s="137"/>
      <c r="N374" s="137"/>
      <c r="O374" s="137"/>
      <c r="P374" s="137"/>
      <c r="Q374" s="140"/>
      <c r="R374" s="137"/>
      <c r="S374" s="137"/>
      <c r="T374" s="137"/>
      <c r="U374" s="137"/>
      <c r="V374" s="137"/>
      <c r="W374" s="137"/>
      <c r="X374" s="137"/>
      <c r="Y374" s="137"/>
      <c r="Z374" s="137"/>
      <c r="AA374" s="137"/>
      <c r="AB374" s="137"/>
      <c r="AC374" s="137"/>
      <c r="AD374" s="137"/>
      <c r="AE374" s="137"/>
      <c r="AF374" s="137"/>
      <c r="AG374" s="137"/>
      <c r="AH374" s="137"/>
      <c r="AI374" s="137"/>
      <c r="AJ374" s="137"/>
      <c r="AK374" s="137"/>
      <c r="AL374" s="137"/>
      <c r="AM374" s="137"/>
      <c r="AN374" s="137"/>
      <c r="AO374" s="137"/>
      <c r="AP374" s="137"/>
      <c r="AQ374" s="137"/>
      <c r="AR374" s="137"/>
      <c r="AS374" s="137"/>
    </row>
    <row r="375" ht="18.0" customHeight="1">
      <c r="A375" s="137"/>
      <c r="B375" s="137"/>
      <c r="C375" s="137"/>
      <c r="D375" s="137"/>
      <c r="E375" s="137"/>
      <c r="F375" s="137"/>
      <c r="G375" s="138"/>
      <c r="H375" s="139"/>
      <c r="I375" s="137"/>
      <c r="J375" s="137"/>
      <c r="K375" s="137"/>
      <c r="L375" s="137"/>
      <c r="M375" s="137"/>
      <c r="N375" s="137"/>
      <c r="O375" s="137"/>
      <c r="P375" s="137"/>
      <c r="Q375" s="140"/>
      <c r="R375" s="137"/>
      <c r="S375" s="137"/>
      <c r="T375" s="137"/>
      <c r="U375" s="137"/>
      <c r="V375" s="137"/>
      <c r="W375" s="137"/>
      <c r="X375" s="137"/>
      <c r="Y375" s="137"/>
      <c r="Z375" s="137"/>
      <c r="AA375" s="137"/>
      <c r="AB375" s="137"/>
      <c r="AC375" s="137"/>
      <c r="AD375" s="137"/>
      <c r="AE375" s="137"/>
      <c r="AF375" s="137"/>
      <c r="AG375" s="137"/>
      <c r="AH375" s="137"/>
      <c r="AI375" s="137"/>
      <c r="AJ375" s="137"/>
      <c r="AK375" s="137"/>
      <c r="AL375" s="137"/>
      <c r="AM375" s="137"/>
      <c r="AN375" s="137"/>
      <c r="AO375" s="137"/>
      <c r="AP375" s="137"/>
      <c r="AQ375" s="137"/>
      <c r="AR375" s="137"/>
      <c r="AS375" s="137"/>
    </row>
    <row r="376" ht="18.0" customHeight="1">
      <c r="A376" s="137"/>
      <c r="B376" s="137"/>
      <c r="C376" s="137"/>
      <c r="D376" s="137"/>
      <c r="E376" s="137"/>
      <c r="F376" s="137"/>
      <c r="G376" s="138"/>
      <c r="H376" s="139"/>
      <c r="I376" s="137"/>
      <c r="J376" s="137"/>
      <c r="K376" s="137"/>
      <c r="L376" s="137"/>
      <c r="M376" s="137"/>
      <c r="N376" s="137"/>
      <c r="O376" s="137"/>
      <c r="P376" s="137"/>
      <c r="Q376" s="140"/>
      <c r="R376" s="137"/>
      <c r="S376" s="137"/>
      <c r="T376" s="137"/>
      <c r="U376" s="137"/>
      <c r="V376" s="137"/>
      <c r="W376" s="137"/>
      <c r="X376" s="137"/>
      <c r="Y376" s="137"/>
      <c r="Z376" s="137"/>
      <c r="AA376" s="137"/>
      <c r="AB376" s="137"/>
      <c r="AC376" s="137"/>
      <c r="AD376" s="137"/>
      <c r="AE376" s="137"/>
      <c r="AF376" s="137"/>
      <c r="AG376" s="137"/>
      <c r="AH376" s="137"/>
      <c r="AI376" s="137"/>
      <c r="AJ376" s="137"/>
      <c r="AK376" s="137"/>
      <c r="AL376" s="137"/>
      <c r="AM376" s="137"/>
      <c r="AN376" s="137"/>
      <c r="AO376" s="137"/>
      <c r="AP376" s="137"/>
      <c r="AQ376" s="137"/>
      <c r="AR376" s="137"/>
      <c r="AS376" s="137"/>
    </row>
    <row r="377" ht="18.0" customHeight="1">
      <c r="A377" s="137"/>
      <c r="B377" s="137"/>
      <c r="C377" s="137"/>
      <c r="D377" s="137"/>
      <c r="E377" s="137"/>
      <c r="F377" s="137"/>
      <c r="G377" s="138"/>
      <c r="H377" s="139"/>
      <c r="I377" s="137"/>
      <c r="J377" s="137"/>
      <c r="K377" s="137"/>
      <c r="L377" s="137"/>
      <c r="M377" s="137"/>
      <c r="N377" s="137"/>
      <c r="O377" s="137"/>
      <c r="P377" s="137"/>
      <c r="Q377" s="140"/>
      <c r="R377" s="137"/>
      <c r="S377" s="137"/>
      <c r="T377" s="137"/>
      <c r="U377" s="137"/>
      <c r="V377" s="137"/>
      <c r="W377" s="137"/>
      <c r="X377" s="137"/>
      <c r="Y377" s="137"/>
      <c r="Z377" s="137"/>
      <c r="AA377" s="137"/>
      <c r="AB377" s="137"/>
      <c r="AC377" s="137"/>
      <c r="AD377" s="137"/>
      <c r="AE377" s="137"/>
      <c r="AF377" s="137"/>
      <c r="AG377" s="137"/>
      <c r="AH377" s="137"/>
      <c r="AI377" s="137"/>
      <c r="AJ377" s="137"/>
      <c r="AK377" s="137"/>
      <c r="AL377" s="137"/>
      <c r="AM377" s="137"/>
      <c r="AN377" s="137"/>
      <c r="AO377" s="137"/>
      <c r="AP377" s="137"/>
      <c r="AQ377" s="137"/>
      <c r="AR377" s="137"/>
      <c r="AS377" s="137"/>
    </row>
    <row r="378" ht="18.0" customHeight="1">
      <c r="A378" s="137"/>
      <c r="B378" s="137"/>
      <c r="C378" s="137"/>
      <c r="D378" s="137"/>
      <c r="E378" s="137"/>
      <c r="F378" s="137"/>
      <c r="G378" s="138"/>
      <c r="H378" s="139"/>
      <c r="I378" s="137"/>
      <c r="J378" s="137"/>
      <c r="K378" s="137"/>
      <c r="L378" s="137"/>
      <c r="M378" s="137"/>
      <c r="N378" s="137"/>
      <c r="O378" s="137"/>
      <c r="P378" s="137"/>
      <c r="Q378" s="140"/>
      <c r="R378" s="137"/>
      <c r="S378" s="137"/>
      <c r="T378" s="137"/>
      <c r="U378" s="137"/>
      <c r="V378" s="137"/>
      <c r="W378" s="137"/>
      <c r="X378" s="137"/>
      <c r="Y378" s="137"/>
      <c r="Z378" s="137"/>
      <c r="AA378" s="137"/>
      <c r="AB378" s="137"/>
      <c r="AC378" s="137"/>
      <c r="AD378" s="137"/>
      <c r="AE378" s="137"/>
      <c r="AF378" s="137"/>
      <c r="AG378" s="137"/>
      <c r="AH378" s="137"/>
      <c r="AI378" s="137"/>
      <c r="AJ378" s="137"/>
      <c r="AK378" s="137"/>
      <c r="AL378" s="137"/>
      <c r="AM378" s="137"/>
      <c r="AN378" s="137"/>
      <c r="AO378" s="137"/>
      <c r="AP378" s="137"/>
      <c r="AQ378" s="137"/>
      <c r="AR378" s="137"/>
      <c r="AS378" s="137"/>
    </row>
    <row r="379" ht="18.0" customHeight="1">
      <c r="A379" s="137"/>
      <c r="B379" s="137"/>
      <c r="C379" s="137"/>
      <c r="D379" s="137"/>
      <c r="E379" s="137"/>
      <c r="F379" s="137"/>
      <c r="G379" s="138"/>
      <c r="H379" s="139"/>
      <c r="I379" s="137"/>
      <c r="J379" s="137"/>
      <c r="K379" s="137"/>
      <c r="L379" s="137"/>
      <c r="M379" s="137"/>
      <c r="N379" s="137"/>
      <c r="O379" s="137"/>
      <c r="P379" s="137"/>
      <c r="Q379" s="140"/>
      <c r="R379" s="137"/>
      <c r="S379" s="137"/>
      <c r="T379" s="137"/>
      <c r="U379" s="137"/>
      <c r="V379" s="137"/>
      <c r="W379" s="137"/>
      <c r="X379" s="137"/>
      <c r="Y379" s="137"/>
      <c r="Z379" s="137"/>
      <c r="AA379" s="137"/>
      <c r="AB379" s="137"/>
      <c r="AC379" s="137"/>
      <c r="AD379" s="137"/>
      <c r="AE379" s="137"/>
      <c r="AF379" s="137"/>
      <c r="AG379" s="137"/>
      <c r="AH379" s="137"/>
      <c r="AI379" s="137"/>
      <c r="AJ379" s="137"/>
      <c r="AK379" s="137"/>
      <c r="AL379" s="137"/>
      <c r="AM379" s="137"/>
      <c r="AN379" s="137"/>
      <c r="AO379" s="137"/>
      <c r="AP379" s="137"/>
      <c r="AQ379" s="137"/>
      <c r="AR379" s="137"/>
      <c r="AS379" s="137"/>
    </row>
    <row r="380" ht="18.0" customHeight="1">
      <c r="A380" s="137"/>
      <c r="B380" s="137"/>
      <c r="C380" s="137"/>
      <c r="D380" s="137"/>
      <c r="E380" s="137"/>
      <c r="F380" s="137"/>
      <c r="G380" s="138"/>
      <c r="H380" s="139"/>
      <c r="I380" s="137"/>
      <c r="J380" s="137"/>
      <c r="K380" s="137"/>
      <c r="L380" s="137"/>
      <c r="M380" s="137"/>
      <c r="N380" s="137"/>
      <c r="O380" s="137"/>
      <c r="P380" s="137"/>
      <c r="Q380" s="140"/>
      <c r="R380" s="137"/>
      <c r="S380" s="137"/>
      <c r="T380" s="137"/>
      <c r="U380" s="137"/>
      <c r="V380" s="137"/>
      <c r="W380" s="137"/>
      <c r="X380" s="137"/>
      <c r="Y380" s="137"/>
      <c r="Z380" s="137"/>
      <c r="AA380" s="137"/>
      <c r="AB380" s="137"/>
      <c r="AC380" s="137"/>
      <c r="AD380" s="137"/>
      <c r="AE380" s="137"/>
      <c r="AF380" s="137"/>
      <c r="AG380" s="137"/>
      <c r="AH380" s="137"/>
      <c r="AI380" s="137"/>
      <c r="AJ380" s="137"/>
      <c r="AK380" s="137"/>
      <c r="AL380" s="137"/>
      <c r="AM380" s="137"/>
      <c r="AN380" s="137"/>
      <c r="AO380" s="137"/>
      <c r="AP380" s="137"/>
      <c r="AQ380" s="137"/>
      <c r="AR380" s="137"/>
      <c r="AS380" s="137"/>
    </row>
    <row r="381" ht="18.0" customHeight="1">
      <c r="A381" s="137"/>
      <c r="B381" s="137"/>
      <c r="C381" s="137"/>
      <c r="D381" s="137"/>
      <c r="E381" s="137"/>
      <c r="F381" s="137"/>
      <c r="G381" s="138"/>
      <c r="H381" s="139"/>
      <c r="I381" s="137"/>
      <c r="J381" s="137"/>
      <c r="K381" s="137"/>
      <c r="L381" s="137"/>
      <c r="M381" s="137"/>
      <c r="N381" s="137"/>
      <c r="O381" s="137"/>
      <c r="P381" s="137"/>
      <c r="Q381" s="140"/>
      <c r="R381" s="137"/>
      <c r="S381" s="137"/>
      <c r="T381" s="137"/>
      <c r="U381" s="137"/>
      <c r="V381" s="137"/>
      <c r="W381" s="137"/>
      <c r="X381" s="137"/>
      <c r="Y381" s="137"/>
      <c r="Z381" s="137"/>
      <c r="AA381" s="137"/>
      <c r="AB381" s="137"/>
      <c r="AC381" s="137"/>
      <c r="AD381" s="137"/>
      <c r="AE381" s="137"/>
      <c r="AF381" s="137"/>
      <c r="AG381" s="137"/>
      <c r="AH381" s="137"/>
      <c r="AI381" s="137"/>
      <c r="AJ381" s="137"/>
      <c r="AK381" s="137"/>
      <c r="AL381" s="137"/>
      <c r="AM381" s="137"/>
      <c r="AN381" s="137"/>
      <c r="AO381" s="137"/>
      <c r="AP381" s="137"/>
      <c r="AQ381" s="137"/>
      <c r="AR381" s="137"/>
      <c r="AS381" s="137"/>
    </row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14:D14"/>
    <mergeCell ref="E15:H15"/>
    <mergeCell ref="C20:E20"/>
    <mergeCell ref="C143:E143"/>
    <mergeCell ref="C156:E156"/>
  </mergeCells>
  <printOptions/>
  <pageMargins bottom="0.75" footer="0.0" header="0.0" left="0.7" right="0.7" top="0.75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FF"/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9.57"/>
    <col customWidth="1" min="18" max="18" width="17.43"/>
    <col customWidth="1" min="19" max="19" width="17.86"/>
    <col customWidth="1" min="20" max="20" width="17.0"/>
    <col customWidth="1" min="21" max="21" width="15.14"/>
    <col customWidth="1" min="22" max="22" width="13.86"/>
    <col customWidth="1" min="23" max="24" width="9.14"/>
    <col customWidth="1" min="25" max="25" width="16.0"/>
    <col customWidth="1" min="26" max="45" width="9.14"/>
  </cols>
  <sheetData>
    <row r="1" ht="18.75" customHeight="1">
      <c r="A1" s="1" t="s">
        <v>0</v>
      </c>
      <c r="B1" s="1"/>
      <c r="C1" s="1"/>
      <c r="D1" s="1"/>
      <c r="E1" s="1"/>
      <c r="F1" s="1"/>
      <c r="G1" s="2"/>
      <c r="H1" s="3"/>
      <c r="I1" s="1"/>
      <c r="J1" s="1"/>
      <c r="K1" s="1"/>
      <c r="L1" s="1"/>
      <c r="M1" s="1"/>
      <c r="N1" s="1"/>
      <c r="O1" s="1"/>
      <c r="P1" s="1"/>
      <c r="Q1" s="4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</row>
    <row r="2" ht="18.75" customHeight="1">
      <c r="A2" s="1"/>
      <c r="B2" s="1"/>
      <c r="C2" s="1"/>
      <c r="D2" s="1"/>
      <c r="E2" s="1"/>
      <c r="F2" s="1"/>
      <c r="G2" s="2"/>
      <c r="H2" s="3"/>
      <c r="I2" s="1"/>
      <c r="J2" s="1"/>
      <c r="K2" s="1"/>
      <c r="L2" s="1"/>
      <c r="M2" s="1"/>
      <c r="N2" s="1"/>
      <c r="O2" s="1"/>
      <c r="P2" s="1"/>
      <c r="Q2" s="4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</row>
    <row r="3" ht="18.75" customHeight="1">
      <c r="A3" s="5" t="s">
        <v>1</v>
      </c>
      <c r="B3" s="5"/>
      <c r="C3" s="5"/>
      <c r="D3" s="1"/>
      <c r="E3" s="1"/>
      <c r="F3" s="1"/>
      <c r="G3" s="2"/>
      <c r="H3" s="3"/>
      <c r="I3" s="1"/>
      <c r="J3" s="1"/>
      <c r="K3" s="1"/>
      <c r="L3" s="1"/>
      <c r="M3" s="1"/>
      <c r="N3" s="1"/>
      <c r="O3" s="1"/>
      <c r="P3" s="1"/>
      <c r="Q3" s="4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</row>
    <row r="4" ht="29.25" customHeight="1">
      <c r="A4" s="1"/>
      <c r="B4" s="1"/>
      <c r="C4" s="1"/>
      <c r="D4" s="1"/>
      <c r="E4" s="1"/>
      <c r="F4" s="1"/>
      <c r="G4" s="2"/>
      <c r="H4" s="3" t="s">
        <v>2</v>
      </c>
      <c r="I4" s="6">
        <v>44299.0</v>
      </c>
      <c r="J4" s="1"/>
      <c r="K4" s="1"/>
      <c r="L4" s="1"/>
      <c r="M4" s="1"/>
      <c r="N4" s="1"/>
      <c r="O4" s="1"/>
      <c r="P4" s="1"/>
      <c r="Q4" s="4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</row>
    <row r="5" ht="18.75" customHeight="1">
      <c r="A5" s="1" t="s">
        <v>3</v>
      </c>
      <c r="B5" s="1"/>
      <c r="C5" s="1"/>
      <c r="D5" s="1"/>
      <c r="E5" s="1"/>
      <c r="F5" s="1"/>
      <c r="G5" s="2"/>
      <c r="H5" s="3"/>
      <c r="I5" s="1"/>
      <c r="J5" s="1"/>
      <c r="K5" s="1"/>
      <c r="L5" s="1"/>
      <c r="M5" s="1"/>
      <c r="N5" s="1"/>
      <c r="O5" s="1"/>
      <c r="P5" s="1"/>
      <c r="Q5" s="4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</row>
    <row r="6" ht="18.75" customHeight="1">
      <c r="A6" s="7"/>
      <c r="B6" s="7"/>
      <c r="C6" s="7"/>
      <c r="D6" s="7"/>
      <c r="E6" s="7"/>
      <c r="F6" s="7"/>
      <c r="G6" s="8"/>
      <c r="H6" s="9"/>
      <c r="I6" s="7"/>
      <c r="J6" s="1"/>
      <c r="K6" s="1"/>
      <c r="L6" s="1"/>
      <c r="M6" s="1"/>
      <c r="N6" s="1"/>
      <c r="O6" s="1"/>
      <c r="P6" s="1"/>
      <c r="Q6" s="4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</row>
    <row r="7" ht="36.0" customHeight="1">
      <c r="A7" s="10" t="s">
        <v>4</v>
      </c>
      <c r="B7" s="11"/>
      <c r="C7" s="12" t="s">
        <v>98</v>
      </c>
      <c r="D7" s="13" t="s">
        <v>6</v>
      </c>
      <c r="E7" s="14" t="s">
        <v>7</v>
      </c>
      <c r="F7" s="15"/>
      <c r="G7" s="15"/>
      <c r="H7" s="11"/>
      <c r="I7" s="16" t="s">
        <v>8</v>
      </c>
      <c r="J7" s="1"/>
      <c r="K7" s="1"/>
      <c r="L7" s="1"/>
      <c r="M7" s="1"/>
      <c r="N7" s="1"/>
      <c r="O7" s="1"/>
      <c r="P7" s="1"/>
      <c r="Q7" s="25">
        <f>+I120</f>
        <v>0.007242214686</v>
      </c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</row>
    <row r="8" ht="26.25" customHeight="1">
      <c r="A8" s="17">
        <v>1.0</v>
      </c>
      <c r="B8" s="18" t="s">
        <v>72</v>
      </c>
      <c r="C8" s="26">
        <v>25.0</v>
      </c>
      <c r="D8" s="27">
        <v>0.0577</v>
      </c>
      <c r="E8" s="28">
        <f>254.809*15</f>
        <v>3822.135</v>
      </c>
      <c r="F8" s="28"/>
      <c r="G8" s="29"/>
      <c r="H8" s="22">
        <v>15.0</v>
      </c>
      <c r="I8" s="23">
        <f t="shared" ref="I8:I12" si="1">+D8*E8</f>
        <v>220.5371895</v>
      </c>
      <c r="J8" s="24">
        <f t="shared" ref="J8:J12" si="2">E8-I8</f>
        <v>3601.597811</v>
      </c>
      <c r="K8" s="1"/>
      <c r="L8" s="1"/>
      <c r="M8" s="1"/>
      <c r="N8" s="1"/>
      <c r="O8" s="1"/>
      <c r="P8" s="1"/>
      <c r="Q8" s="4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</row>
    <row r="9" ht="26.25" customHeight="1">
      <c r="A9" s="17">
        <v>2.0</v>
      </c>
      <c r="B9" s="26" t="s">
        <v>69</v>
      </c>
      <c r="C9" s="26">
        <v>29.0</v>
      </c>
      <c r="D9" s="27">
        <v>0.0144</v>
      </c>
      <c r="E9" s="28">
        <f>228.812*14</f>
        <v>3203.368</v>
      </c>
      <c r="F9" s="28"/>
      <c r="G9" s="29"/>
      <c r="H9" s="22">
        <v>14.0</v>
      </c>
      <c r="I9" s="23">
        <f t="shared" si="1"/>
        <v>46.1284992</v>
      </c>
      <c r="J9" s="24">
        <f t="shared" si="2"/>
        <v>3157.239501</v>
      </c>
      <c r="K9" s="1"/>
      <c r="L9" s="1"/>
      <c r="M9" s="1"/>
      <c r="N9" s="1"/>
      <c r="O9" s="1"/>
      <c r="P9" s="1"/>
      <c r="Q9" s="4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</row>
    <row r="10" ht="26.25" customHeight="1">
      <c r="A10" s="17">
        <v>3.0</v>
      </c>
      <c r="B10" s="26" t="s">
        <v>73</v>
      </c>
      <c r="C10" s="26">
        <v>29.0</v>
      </c>
      <c r="D10" s="27">
        <v>0.0143</v>
      </c>
      <c r="E10" s="28">
        <f>230.042*13</f>
        <v>2990.546</v>
      </c>
      <c r="F10" s="28"/>
      <c r="G10" s="29"/>
      <c r="H10" s="22">
        <v>13.0</v>
      </c>
      <c r="I10" s="23">
        <f t="shared" si="1"/>
        <v>42.7648078</v>
      </c>
      <c r="J10" s="24">
        <f t="shared" si="2"/>
        <v>2947.781192</v>
      </c>
      <c r="K10" s="1"/>
      <c r="L10" s="1"/>
      <c r="M10" s="1"/>
      <c r="N10" s="1"/>
      <c r="O10" s="1"/>
      <c r="P10" s="1"/>
      <c r="Q10" s="4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</row>
    <row r="11" ht="26.25" customHeight="1">
      <c r="A11" s="17">
        <v>4.0</v>
      </c>
      <c r="B11" s="26" t="s">
        <v>73</v>
      </c>
      <c r="C11" s="26">
        <v>29.0</v>
      </c>
      <c r="D11" s="27">
        <v>0.0143</v>
      </c>
      <c r="E11" s="28">
        <f>230.042*19</f>
        <v>4370.798</v>
      </c>
      <c r="F11" s="28"/>
      <c r="G11" s="29"/>
      <c r="H11" s="22">
        <v>19.0</v>
      </c>
      <c r="I11" s="23">
        <f t="shared" si="1"/>
        <v>62.5024114</v>
      </c>
      <c r="J11" s="24">
        <f t="shared" si="2"/>
        <v>4308.295589</v>
      </c>
      <c r="K11" s="1"/>
      <c r="L11" s="1"/>
      <c r="M11" s="1"/>
      <c r="N11" s="1"/>
      <c r="O11" s="1"/>
      <c r="P11" s="1"/>
      <c r="Q11" s="4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</row>
    <row r="12" ht="26.25" customHeight="1">
      <c r="A12" s="17">
        <v>5.0</v>
      </c>
      <c r="B12" s="26" t="s">
        <v>73</v>
      </c>
      <c r="C12" s="26">
        <v>29.0</v>
      </c>
      <c r="D12" s="27">
        <v>0.0143</v>
      </c>
      <c r="E12" s="28">
        <f>230.042*23</f>
        <v>5290.966</v>
      </c>
      <c r="F12" s="28"/>
      <c r="G12" s="29"/>
      <c r="H12" s="22">
        <v>23.0</v>
      </c>
      <c r="I12" s="23">
        <f t="shared" si="1"/>
        <v>75.6608138</v>
      </c>
      <c r="J12" s="24">
        <f t="shared" si="2"/>
        <v>5215.305186</v>
      </c>
      <c r="K12" s="1"/>
      <c r="L12" s="1"/>
      <c r="M12" s="1"/>
      <c r="N12" s="1"/>
      <c r="O12" s="1"/>
      <c r="P12" s="1"/>
      <c r="Q12" s="4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</row>
    <row r="13" ht="18.75" customHeight="1">
      <c r="A13" s="30"/>
      <c r="B13" s="31"/>
      <c r="C13" s="32"/>
      <c r="D13" s="33"/>
      <c r="E13" s="34">
        <f>SUM(E8:E12)</f>
        <v>19677.813</v>
      </c>
      <c r="F13" s="35"/>
      <c r="G13" s="36"/>
      <c r="H13" s="37"/>
      <c r="I13" s="38">
        <f t="shared" ref="I13:J13" si="3">SUM(I8:I12)</f>
        <v>447.5937217</v>
      </c>
      <c r="J13" s="39">
        <f t="shared" si="3"/>
        <v>19230.21928</v>
      </c>
      <c r="K13" s="1"/>
      <c r="L13" s="1"/>
      <c r="M13" s="1"/>
      <c r="N13" s="1"/>
      <c r="O13" s="1"/>
      <c r="P13" s="1"/>
      <c r="Q13" s="4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</row>
    <row r="14" ht="18.75" customHeight="1">
      <c r="A14" s="40"/>
      <c r="B14" s="7"/>
      <c r="C14" s="7"/>
      <c r="D14" s="41"/>
      <c r="E14" s="42"/>
      <c r="F14" s="15"/>
      <c r="G14" s="15"/>
      <c r="H14" s="11"/>
      <c r="I14" s="43"/>
      <c r="J14" s="1"/>
      <c r="K14" s="1"/>
      <c r="L14" s="1"/>
      <c r="M14" s="1"/>
      <c r="N14" s="1"/>
      <c r="O14" s="1"/>
      <c r="P14" s="1"/>
      <c r="Q14" s="4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</row>
    <row r="15" ht="18.75" customHeight="1">
      <c r="A15" s="1"/>
      <c r="B15" s="1"/>
      <c r="C15" s="1"/>
      <c r="D15" s="1"/>
      <c r="E15" s="1"/>
      <c r="F15" s="1"/>
      <c r="G15" s="2"/>
      <c r="H15" s="3"/>
      <c r="I15" s="1"/>
      <c r="J15" s="1"/>
      <c r="K15" s="1"/>
      <c r="L15" s="1"/>
      <c r="M15" s="1"/>
      <c r="N15" s="1"/>
      <c r="O15" s="1"/>
      <c r="P15" s="1"/>
      <c r="Q15" s="4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</row>
    <row r="16" ht="18.75" customHeight="1">
      <c r="A16" s="1"/>
      <c r="B16" s="1"/>
      <c r="C16" s="1"/>
      <c r="D16" s="1"/>
      <c r="E16" s="1"/>
      <c r="F16" s="1"/>
      <c r="G16" s="2"/>
      <c r="H16" s="3"/>
      <c r="I16" s="1"/>
      <c r="J16" s="1"/>
      <c r="K16" s="1"/>
      <c r="L16" s="1"/>
      <c r="M16" s="1"/>
      <c r="N16" s="1"/>
      <c r="O16" s="1"/>
      <c r="P16" s="1"/>
      <c r="Q16" s="4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</row>
    <row r="17" ht="18.75" customHeight="1">
      <c r="A17" s="1" t="s">
        <v>13</v>
      </c>
      <c r="B17" s="1"/>
      <c r="C17" s="1"/>
      <c r="D17" s="1"/>
      <c r="E17" s="1"/>
      <c r="F17" s="1"/>
      <c r="G17" s="2"/>
      <c r="H17" s="3"/>
      <c r="I17" s="1"/>
      <c r="J17" s="1"/>
      <c r="K17" s="1"/>
      <c r="L17" s="1"/>
      <c r="M17" s="1"/>
      <c r="N17" s="1"/>
      <c r="O17" s="1"/>
      <c r="P17" s="1"/>
      <c r="Q17" s="4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</row>
    <row r="18" ht="18.75" customHeight="1">
      <c r="A18" s="1"/>
      <c r="B18" s="1"/>
      <c r="C18" s="1"/>
      <c r="D18" s="1"/>
      <c r="E18" s="1"/>
      <c r="F18" s="1"/>
      <c r="G18" s="2"/>
      <c r="H18" s="3"/>
      <c r="I18" s="1"/>
      <c r="J18" s="1"/>
      <c r="K18" s="1"/>
      <c r="L18" s="1"/>
      <c r="M18" s="1"/>
      <c r="N18" s="1"/>
      <c r="O18" s="1"/>
      <c r="P18" s="1"/>
      <c r="Q18" s="4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</row>
    <row r="19" ht="40.5" customHeight="1">
      <c r="A19" s="44"/>
      <c r="B19" s="26" t="s">
        <v>14</v>
      </c>
      <c r="C19" s="45" t="s">
        <v>15</v>
      </c>
      <c r="D19" s="46"/>
      <c r="E19" s="47"/>
      <c r="F19" s="48"/>
      <c r="G19" s="49"/>
      <c r="H19" s="50" t="s">
        <v>16</v>
      </c>
      <c r="I19" s="26" t="s">
        <v>17</v>
      </c>
      <c r="J19" s="26" t="s">
        <v>18</v>
      </c>
      <c r="K19" s="1"/>
      <c r="L19" s="26" t="s">
        <v>19</v>
      </c>
      <c r="M19" s="26" t="s">
        <v>17</v>
      </c>
      <c r="N19" s="44" t="s">
        <v>20</v>
      </c>
      <c r="O19" s="1"/>
      <c r="P19" s="1"/>
      <c r="Q19" s="51"/>
      <c r="R19" s="26" t="s">
        <v>19</v>
      </c>
      <c r="S19" s="26" t="s">
        <v>17</v>
      </c>
      <c r="T19" s="44" t="s">
        <v>20</v>
      </c>
      <c r="U19" s="1"/>
      <c r="V19" s="44" t="s">
        <v>21</v>
      </c>
      <c r="W19" s="44" t="s">
        <v>22</v>
      </c>
      <c r="X19" s="44" t="s">
        <v>23</v>
      </c>
      <c r="Y19" s="44" t="s">
        <v>99</v>
      </c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</row>
    <row r="20" ht="27.0" customHeight="1">
      <c r="A20" s="52">
        <v>1.0</v>
      </c>
      <c r="B20" s="53" t="s">
        <v>75</v>
      </c>
      <c r="C20" s="54">
        <v>90.0</v>
      </c>
      <c r="D20" s="54">
        <v>201.0</v>
      </c>
      <c r="E20" s="54">
        <v>212.0</v>
      </c>
      <c r="F20" s="54">
        <f t="shared" ref="F20:F82" si="5">VALUE(IF(RIGHT(B20,1)="%",RIGHT(B20,3),0))</f>
        <v>0.8</v>
      </c>
      <c r="G20" s="55">
        <f t="shared" ref="G20:G82" si="6">Q20*C20/100*D20/100*E20/100</f>
        <v>99.71208</v>
      </c>
      <c r="H20" s="55">
        <f t="shared" ref="H20:H82" si="7">IF(F20=0,G20,F20*G20)</f>
        <v>79.769664</v>
      </c>
      <c r="I20" s="54">
        <v>1.0</v>
      </c>
      <c r="J20" s="66">
        <f t="shared" ref="J20:J82" si="8">+I20*H20</f>
        <v>79.769664</v>
      </c>
      <c r="K20" s="57"/>
      <c r="L20" s="58">
        <f>D20*25.4/1000</f>
        <v>5.1054</v>
      </c>
      <c r="M20" s="52">
        <f>+I20</f>
        <v>1</v>
      </c>
      <c r="N20" s="52">
        <f>M20*L20</f>
        <v>5.1054</v>
      </c>
      <c r="O20" s="57"/>
      <c r="P20" s="57"/>
      <c r="Q20" s="59">
        <v>26.0</v>
      </c>
      <c r="R20" s="58">
        <f t="shared" ref="R20:R83" si="9">E20/100</f>
        <v>2.12</v>
      </c>
      <c r="S20" s="52">
        <f t="shared" ref="S20:S83" si="10">I20</f>
        <v>1</v>
      </c>
      <c r="T20" s="52">
        <f t="shared" ref="T20:T83" si="11">S20*R20</f>
        <v>2.12</v>
      </c>
      <c r="U20" s="60">
        <f t="shared" ref="U20:U82" si="12">+Q20*C20/100*D20/100*E20/100</f>
        <v>99.71208</v>
      </c>
      <c r="V20" s="58">
        <f t="shared" ref="V20:W20" si="4">C20/100</f>
        <v>0.9</v>
      </c>
      <c r="W20" s="58">
        <f t="shared" si="4"/>
        <v>2.01</v>
      </c>
      <c r="X20" s="58">
        <f t="shared" ref="X20:X83" si="14">T20</f>
        <v>2.12</v>
      </c>
      <c r="Y20" s="61">
        <f t="shared" ref="Y20:Y83" si="15">V20*W20*X20</f>
        <v>3.83508</v>
      </c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  <c r="AN20" s="57"/>
      <c r="AO20" s="57"/>
      <c r="AP20" s="57"/>
      <c r="AQ20" s="57"/>
      <c r="AR20" s="57"/>
      <c r="AS20" s="57"/>
    </row>
    <row r="21" ht="27.0" customHeight="1">
      <c r="A21" s="52">
        <v>2.0</v>
      </c>
      <c r="B21" s="62" t="s">
        <v>76</v>
      </c>
      <c r="C21" s="62">
        <v>106.0</v>
      </c>
      <c r="D21" s="62">
        <v>201.0</v>
      </c>
      <c r="E21" s="62">
        <v>275.0</v>
      </c>
      <c r="F21" s="62">
        <f t="shared" si="5"/>
        <v>0</v>
      </c>
      <c r="G21" s="63">
        <f t="shared" si="6"/>
        <v>152.3379</v>
      </c>
      <c r="H21" s="63">
        <f t="shared" si="7"/>
        <v>152.3379</v>
      </c>
      <c r="I21" s="62">
        <v>8.0</v>
      </c>
      <c r="J21" s="66">
        <f t="shared" si="8"/>
        <v>1218.7032</v>
      </c>
      <c r="K21" s="57"/>
      <c r="L21" s="58"/>
      <c r="M21" s="52"/>
      <c r="N21" s="52"/>
      <c r="O21" s="57"/>
      <c r="P21" s="57"/>
      <c r="Q21" s="59">
        <v>26.0</v>
      </c>
      <c r="R21" s="58">
        <f t="shared" si="9"/>
        <v>2.75</v>
      </c>
      <c r="S21" s="52">
        <f t="shared" si="10"/>
        <v>8</v>
      </c>
      <c r="T21" s="52">
        <f t="shared" si="11"/>
        <v>22</v>
      </c>
      <c r="U21" s="60">
        <f t="shared" si="12"/>
        <v>152.3379</v>
      </c>
      <c r="V21" s="58">
        <f t="shared" ref="V21:W21" si="13">C21/100</f>
        <v>1.06</v>
      </c>
      <c r="W21" s="58">
        <f t="shared" si="13"/>
        <v>2.01</v>
      </c>
      <c r="X21" s="58">
        <f t="shared" si="14"/>
        <v>22</v>
      </c>
      <c r="Y21" s="61">
        <f t="shared" si="15"/>
        <v>46.8732</v>
      </c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  <c r="AP21" s="57"/>
      <c r="AQ21" s="57"/>
      <c r="AR21" s="57"/>
      <c r="AS21" s="57"/>
    </row>
    <row r="22" ht="27.0" customHeight="1">
      <c r="A22" s="52">
        <v>3.0</v>
      </c>
      <c r="B22" s="62" t="s">
        <v>76</v>
      </c>
      <c r="C22" s="62">
        <v>107.0</v>
      </c>
      <c r="D22" s="62">
        <v>201.0</v>
      </c>
      <c r="E22" s="62">
        <v>275.0</v>
      </c>
      <c r="F22" s="62">
        <f t="shared" si="5"/>
        <v>0</v>
      </c>
      <c r="G22" s="63">
        <f t="shared" si="6"/>
        <v>153.77505</v>
      </c>
      <c r="H22" s="63">
        <f t="shared" si="7"/>
        <v>153.77505</v>
      </c>
      <c r="I22" s="62">
        <v>1.0</v>
      </c>
      <c r="J22" s="66">
        <f t="shared" si="8"/>
        <v>153.77505</v>
      </c>
      <c r="K22" s="57"/>
      <c r="L22" s="58">
        <f t="shared" ref="L22:L37" si="17">D22*25.4/1000</f>
        <v>5.1054</v>
      </c>
      <c r="M22" s="52">
        <f t="shared" ref="M22:M40" si="18">+I22</f>
        <v>1</v>
      </c>
      <c r="N22" s="52">
        <f t="shared" ref="N22:N37" si="19">M22*L22</f>
        <v>5.1054</v>
      </c>
      <c r="O22" s="57"/>
      <c r="P22" s="57"/>
      <c r="Q22" s="59">
        <v>26.0</v>
      </c>
      <c r="R22" s="58">
        <f t="shared" si="9"/>
        <v>2.75</v>
      </c>
      <c r="S22" s="52">
        <f t="shared" si="10"/>
        <v>1</v>
      </c>
      <c r="T22" s="52">
        <f t="shared" si="11"/>
        <v>2.75</v>
      </c>
      <c r="U22" s="60">
        <f t="shared" si="12"/>
        <v>153.77505</v>
      </c>
      <c r="V22" s="58">
        <f t="shared" ref="V22:W22" si="16">C22/100</f>
        <v>1.07</v>
      </c>
      <c r="W22" s="58">
        <f t="shared" si="16"/>
        <v>2.01</v>
      </c>
      <c r="X22" s="58">
        <f t="shared" si="14"/>
        <v>2.75</v>
      </c>
      <c r="Y22" s="61">
        <f t="shared" si="15"/>
        <v>5.914425</v>
      </c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  <c r="AO22" s="57"/>
      <c r="AP22" s="57"/>
      <c r="AQ22" s="57"/>
      <c r="AR22" s="57"/>
      <c r="AS22" s="57"/>
    </row>
    <row r="23" ht="27.0" customHeight="1">
      <c r="A23" s="52">
        <v>4.0</v>
      </c>
      <c r="B23" s="62" t="s">
        <v>76</v>
      </c>
      <c r="C23" s="62">
        <v>104.0</v>
      </c>
      <c r="D23" s="62">
        <v>201.0</v>
      </c>
      <c r="E23" s="62">
        <v>275.0</v>
      </c>
      <c r="F23" s="62">
        <f t="shared" si="5"/>
        <v>0</v>
      </c>
      <c r="G23" s="63">
        <f t="shared" si="6"/>
        <v>149.4636</v>
      </c>
      <c r="H23" s="63">
        <f t="shared" si="7"/>
        <v>149.4636</v>
      </c>
      <c r="I23" s="62">
        <v>1.0</v>
      </c>
      <c r="J23" s="66">
        <f t="shared" si="8"/>
        <v>149.4636</v>
      </c>
      <c r="K23" s="57"/>
      <c r="L23" s="58">
        <f t="shared" si="17"/>
        <v>5.1054</v>
      </c>
      <c r="M23" s="52">
        <f t="shared" si="18"/>
        <v>1</v>
      </c>
      <c r="N23" s="52">
        <f t="shared" si="19"/>
        <v>5.1054</v>
      </c>
      <c r="O23" s="57"/>
      <c r="P23" s="57"/>
      <c r="Q23" s="59">
        <v>26.0</v>
      </c>
      <c r="R23" s="58">
        <f t="shared" si="9"/>
        <v>2.75</v>
      </c>
      <c r="S23" s="52">
        <f t="shared" si="10"/>
        <v>1</v>
      </c>
      <c r="T23" s="52">
        <f t="shared" si="11"/>
        <v>2.75</v>
      </c>
      <c r="U23" s="60">
        <f t="shared" si="12"/>
        <v>149.4636</v>
      </c>
      <c r="V23" s="58">
        <f t="shared" ref="V23:W23" si="20">C23/100</f>
        <v>1.04</v>
      </c>
      <c r="W23" s="58">
        <f t="shared" si="20"/>
        <v>2.01</v>
      </c>
      <c r="X23" s="58">
        <f t="shared" si="14"/>
        <v>2.75</v>
      </c>
      <c r="Y23" s="61">
        <f t="shared" si="15"/>
        <v>5.7486</v>
      </c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  <c r="AL23" s="57"/>
      <c r="AM23" s="57"/>
      <c r="AN23" s="57"/>
      <c r="AO23" s="57"/>
      <c r="AP23" s="57"/>
      <c r="AQ23" s="57"/>
      <c r="AR23" s="57"/>
      <c r="AS23" s="57"/>
    </row>
    <row r="24" ht="27.0" customHeight="1">
      <c r="A24" s="52">
        <v>5.0</v>
      </c>
      <c r="B24" s="62" t="s">
        <v>76</v>
      </c>
      <c r="C24" s="62">
        <v>105.0</v>
      </c>
      <c r="D24" s="62">
        <v>201.0</v>
      </c>
      <c r="E24" s="62">
        <v>275.0</v>
      </c>
      <c r="F24" s="62">
        <f t="shared" si="5"/>
        <v>0</v>
      </c>
      <c r="G24" s="63">
        <f t="shared" si="6"/>
        <v>150.90075</v>
      </c>
      <c r="H24" s="63">
        <f t="shared" si="7"/>
        <v>150.90075</v>
      </c>
      <c r="I24" s="62">
        <v>4.0</v>
      </c>
      <c r="J24" s="66">
        <f t="shared" si="8"/>
        <v>603.603</v>
      </c>
      <c r="K24" s="57"/>
      <c r="L24" s="58">
        <f t="shared" si="17"/>
        <v>5.1054</v>
      </c>
      <c r="M24" s="52">
        <f t="shared" si="18"/>
        <v>4</v>
      </c>
      <c r="N24" s="52">
        <f t="shared" si="19"/>
        <v>20.4216</v>
      </c>
      <c r="O24" s="57"/>
      <c r="P24" s="57"/>
      <c r="Q24" s="59">
        <v>26.0</v>
      </c>
      <c r="R24" s="58">
        <f t="shared" si="9"/>
        <v>2.75</v>
      </c>
      <c r="S24" s="52">
        <f t="shared" si="10"/>
        <v>4</v>
      </c>
      <c r="T24" s="52">
        <f t="shared" si="11"/>
        <v>11</v>
      </c>
      <c r="U24" s="60">
        <f t="shared" si="12"/>
        <v>150.90075</v>
      </c>
      <c r="V24" s="58">
        <f t="shared" ref="V24:W24" si="21">C24/100</f>
        <v>1.05</v>
      </c>
      <c r="W24" s="58">
        <f t="shared" si="21"/>
        <v>2.01</v>
      </c>
      <c r="X24" s="58">
        <f t="shared" si="14"/>
        <v>11</v>
      </c>
      <c r="Y24" s="61">
        <f t="shared" si="15"/>
        <v>23.2155</v>
      </c>
      <c r="Z24" s="57"/>
      <c r="AA24" s="57"/>
      <c r="AB24" s="57"/>
      <c r="AC24" s="57"/>
      <c r="AD24" s="57"/>
      <c r="AE24" s="57"/>
      <c r="AF24" s="57"/>
      <c r="AG24" s="57"/>
      <c r="AH24" s="57"/>
      <c r="AI24" s="57"/>
      <c r="AJ24" s="57"/>
      <c r="AK24" s="57"/>
      <c r="AL24" s="57"/>
      <c r="AM24" s="57"/>
      <c r="AN24" s="57"/>
      <c r="AO24" s="57"/>
      <c r="AP24" s="57"/>
      <c r="AQ24" s="57"/>
      <c r="AR24" s="57"/>
      <c r="AS24" s="57"/>
    </row>
    <row r="25" ht="27.0" customHeight="1">
      <c r="A25" s="52">
        <v>6.0</v>
      </c>
      <c r="B25" s="62" t="s">
        <v>76</v>
      </c>
      <c r="C25" s="62">
        <v>106.0</v>
      </c>
      <c r="D25" s="62">
        <v>201.0</v>
      </c>
      <c r="E25" s="62">
        <v>275.0</v>
      </c>
      <c r="F25" s="62">
        <f t="shared" si="5"/>
        <v>0</v>
      </c>
      <c r="G25" s="63">
        <f t="shared" si="6"/>
        <v>152.3379</v>
      </c>
      <c r="H25" s="63">
        <f t="shared" si="7"/>
        <v>152.3379</v>
      </c>
      <c r="I25" s="62">
        <v>2.0</v>
      </c>
      <c r="J25" s="66">
        <f t="shared" si="8"/>
        <v>304.6758</v>
      </c>
      <c r="K25" s="57"/>
      <c r="L25" s="58">
        <f t="shared" si="17"/>
        <v>5.1054</v>
      </c>
      <c r="M25" s="52">
        <f t="shared" si="18"/>
        <v>2</v>
      </c>
      <c r="N25" s="52">
        <f t="shared" si="19"/>
        <v>10.2108</v>
      </c>
      <c r="O25" s="57"/>
      <c r="P25" s="57"/>
      <c r="Q25" s="59">
        <v>26.0</v>
      </c>
      <c r="R25" s="58">
        <f t="shared" si="9"/>
        <v>2.75</v>
      </c>
      <c r="S25" s="52">
        <f t="shared" si="10"/>
        <v>2</v>
      </c>
      <c r="T25" s="52">
        <f t="shared" si="11"/>
        <v>5.5</v>
      </c>
      <c r="U25" s="60">
        <f t="shared" si="12"/>
        <v>152.3379</v>
      </c>
      <c r="V25" s="58">
        <f t="shared" ref="V25:W25" si="22">C25/100</f>
        <v>1.06</v>
      </c>
      <c r="W25" s="58">
        <f t="shared" si="22"/>
        <v>2.01</v>
      </c>
      <c r="X25" s="58">
        <f t="shared" si="14"/>
        <v>5.5</v>
      </c>
      <c r="Y25" s="61">
        <f t="shared" si="15"/>
        <v>11.7183</v>
      </c>
      <c r="Z25" s="57"/>
      <c r="AA25" s="57"/>
      <c r="AB25" s="57"/>
      <c r="AC25" s="57"/>
      <c r="AD25" s="57"/>
      <c r="AE25" s="57"/>
      <c r="AF25" s="57"/>
      <c r="AG25" s="57"/>
      <c r="AH25" s="57"/>
      <c r="AI25" s="57"/>
      <c r="AJ25" s="57"/>
      <c r="AK25" s="57"/>
      <c r="AL25" s="57"/>
      <c r="AM25" s="57"/>
      <c r="AN25" s="57"/>
      <c r="AO25" s="57"/>
      <c r="AP25" s="57"/>
      <c r="AQ25" s="57"/>
      <c r="AR25" s="57"/>
      <c r="AS25" s="57"/>
    </row>
    <row r="26" ht="27.0" customHeight="1">
      <c r="A26" s="52">
        <v>7.0</v>
      </c>
      <c r="B26" s="62" t="s">
        <v>76</v>
      </c>
      <c r="C26" s="62">
        <v>107.0</v>
      </c>
      <c r="D26" s="62">
        <v>201.0</v>
      </c>
      <c r="E26" s="62">
        <v>275.0</v>
      </c>
      <c r="F26" s="62">
        <f t="shared" si="5"/>
        <v>0</v>
      </c>
      <c r="G26" s="63">
        <f t="shared" si="6"/>
        <v>153.77505</v>
      </c>
      <c r="H26" s="63">
        <f t="shared" si="7"/>
        <v>153.77505</v>
      </c>
      <c r="I26" s="62">
        <v>1.0</v>
      </c>
      <c r="J26" s="66">
        <f t="shared" si="8"/>
        <v>153.77505</v>
      </c>
      <c r="K26" s="57"/>
      <c r="L26" s="58">
        <f t="shared" si="17"/>
        <v>5.1054</v>
      </c>
      <c r="M26" s="52">
        <f t="shared" si="18"/>
        <v>1</v>
      </c>
      <c r="N26" s="52">
        <f t="shared" si="19"/>
        <v>5.1054</v>
      </c>
      <c r="O26" s="57"/>
      <c r="P26" s="57"/>
      <c r="Q26" s="59">
        <v>26.0</v>
      </c>
      <c r="R26" s="58">
        <f t="shared" si="9"/>
        <v>2.75</v>
      </c>
      <c r="S26" s="52">
        <f t="shared" si="10"/>
        <v>1</v>
      </c>
      <c r="T26" s="52">
        <f t="shared" si="11"/>
        <v>2.75</v>
      </c>
      <c r="U26" s="60">
        <f t="shared" si="12"/>
        <v>153.77505</v>
      </c>
      <c r="V26" s="58">
        <f t="shared" ref="V26:W26" si="23">C26/100</f>
        <v>1.07</v>
      </c>
      <c r="W26" s="58">
        <f t="shared" si="23"/>
        <v>2.01</v>
      </c>
      <c r="X26" s="58">
        <f t="shared" si="14"/>
        <v>2.75</v>
      </c>
      <c r="Y26" s="61">
        <f t="shared" si="15"/>
        <v>5.914425</v>
      </c>
      <c r="Z26" s="57"/>
      <c r="AA26" s="57"/>
      <c r="AB26" s="57"/>
      <c r="AC26" s="57"/>
      <c r="AD26" s="57"/>
      <c r="AE26" s="57"/>
      <c r="AF26" s="57"/>
      <c r="AG26" s="57"/>
      <c r="AH26" s="57"/>
      <c r="AI26" s="57"/>
      <c r="AJ26" s="57"/>
      <c r="AK26" s="57"/>
      <c r="AL26" s="57"/>
      <c r="AM26" s="57"/>
      <c r="AN26" s="57"/>
      <c r="AO26" s="57"/>
      <c r="AP26" s="57"/>
      <c r="AQ26" s="57"/>
      <c r="AR26" s="57"/>
      <c r="AS26" s="57"/>
    </row>
    <row r="27" ht="27.0" customHeight="1">
      <c r="A27" s="52">
        <v>8.0</v>
      </c>
      <c r="B27" s="62" t="s">
        <v>76</v>
      </c>
      <c r="C27" s="62">
        <v>105.0</v>
      </c>
      <c r="D27" s="62">
        <v>201.0</v>
      </c>
      <c r="E27" s="62">
        <v>275.0</v>
      </c>
      <c r="F27" s="62">
        <f t="shared" si="5"/>
        <v>0</v>
      </c>
      <c r="G27" s="63">
        <f t="shared" si="6"/>
        <v>150.90075</v>
      </c>
      <c r="H27" s="63">
        <f t="shared" si="7"/>
        <v>150.90075</v>
      </c>
      <c r="I27" s="62">
        <v>2.0</v>
      </c>
      <c r="J27" s="66">
        <f t="shared" si="8"/>
        <v>301.8015</v>
      </c>
      <c r="K27" s="57"/>
      <c r="L27" s="58">
        <f t="shared" si="17"/>
        <v>5.1054</v>
      </c>
      <c r="M27" s="52">
        <f t="shared" si="18"/>
        <v>2</v>
      </c>
      <c r="N27" s="52">
        <f t="shared" si="19"/>
        <v>10.2108</v>
      </c>
      <c r="O27" s="57"/>
      <c r="P27" s="57"/>
      <c r="Q27" s="59">
        <v>26.0</v>
      </c>
      <c r="R27" s="58">
        <f t="shared" si="9"/>
        <v>2.75</v>
      </c>
      <c r="S27" s="52">
        <f t="shared" si="10"/>
        <v>2</v>
      </c>
      <c r="T27" s="52">
        <f t="shared" si="11"/>
        <v>5.5</v>
      </c>
      <c r="U27" s="60">
        <f t="shared" si="12"/>
        <v>150.90075</v>
      </c>
      <c r="V27" s="58">
        <f t="shared" ref="V27:W27" si="24">C27/100</f>
        <v>1.05</v>
      </c>
      <c r="W27" s="58">
        <f t="shared" si="24"/>
        <v>2.01</v>
      </c>
      <c r="X27" s="58">
        <f t="shared" si="14"/>
        <v>5.5</v>
      </c>
      <c r="Y27" s="61">
        <f t="shared" si="15"/>
        <v>11.60775</v>
      </c>
      <c r="Z27" s="57"/>
      <c r="AA27" s="57"/>
      <c r="AB27" s="57"/>
      <c r="AC27" s="57"/>
      <c r="AD27" s="57"/>
      <c r="AE27" s="57"/>
      <c r="AF27" s="57"/>
      <c r="AG27" s="57"/>
      <c r="AH27" s="57"/>
      <c r="AI27" s="57"/>
      <c r="AJ27" s="57"/>
      <c r="AK27" s="57"/>
      <c r="AL27" s="57"/>
      <c r="AM27" s="57"/>
      <c r="AN27" s="57"/>
      <c r="AO27" s="57"/>
      <c r="AP27" s="57"/>
      <c r="AQ27" s="57"/>
      <c r="AR27" s="57"/>
      <c r="AS27" s="57"/>
    </row>
    <row r="28" ht="27.0" customHeight="1">
      <c r="A28" s="52">
        <v>9.0</v>
      </c>
      <c r="B28" s="62" t="s">
        <v>76</v>
      </c>
      <c r="C28" s="62">
        <v>105.0</v>
      </c>
      <c r="D28" s="62">
        <v>201.0</v>
      </c>
      <c r="E28" s="62">
        <v>275.0</v>
      </c>
      <c r="F28" s="62">
        <f t="shared" si="5"/>
        <v>0</v>
      </c>
      <c r="G28" s="63">
        <f t="shared" si="6"/>
        <v>150.90075</v>
      </c>
      <c r="H28" s="63">
        <f t="shared" si="7"/>
        <v>150.90075</v>
      </c>
      <c r="I28" s="62">
        <v>1.0</v>
      </c>
      <c r="J28" s="66">
        <f t="shared" si="8"/>
        <v>150.90075</v>
      </c>
      <c r="K28" s="57"/>
      <c r="L28" s="58">
        <f t="shared" si="17"/>
        <v>5.1054</v>
      </c>
      <c r="M28" s="52">
        <f t="shared" si="18"/>
        <v>1</v>
      </c>
      <c r="N28" s="52">
        <f t="shared" si="19"/>
        <v>5.1054</v>
      </c>
      <c r="O28" s="57"/>
      <c r="P28" s="57"/>
      <c r="Q28" s="59">
        <v>26.0</v>
      </c>
      <c r="R28" s="58">
        <f t="shared" si="9"/>
        <v>2.75</v>
      </c>
      <c r="S28" s="52">
        <f t="shared" si="10"/>
        <v>1</v>
      </c>
      <c r="T28" s="52">
        <f t="shared" si="11"/>
        <v>2.75</v>
      </c>
      <c r="U28" s="60">
        <f t="shared" si="12"/>
        <v>150.90075</v>
      </c>
      <c r="V28" s="58">
        <f t="shared" ref="V28:W28" si="25">C28/100</f>
        <v>1.05</v>
      </c>
      <c r="W28" s="58">
        <f t="shared" si="25"/>
        <v>2.01</v>
      </c>
      <c r="X28" s="58">
        <f t="shared" si="14"/>
        <v>2.75</v>
      </c>
      <c r="Y28" s="61">
        <f t="shared" si="15"/>
        <v>5.803875</v>
      </c>
      <c r="Z28" s="57"/>
      <c r="AA28" s="57"/>
      <c r="AB28" s="57"/>
      <c r="AC28" s="57"/>
      <c r="AD28" s="57"/>
      <c r="AE28" s="57"/>
      <c r="AF28" s="57"/>
      <c r="AG28" s="57"/>
      <c r="AH28" s="57"/>
      <c r="AI28" s="57"/>
      <c r="AJ28" s="57"/>
      <c r="AK28" s="57"/>
      <c r="AL28" s="57"/>
      <c r="AM28" s="57"/>
      <c r="AN28" s="57"/>
      <c r="AO28" s="57"/>
      <c r="AP28" s="57"/>
      <c r="AQ28" s="57"/>
      <c r="AR28" s="57"/>
      <c r="AS28" s="57"/>
    </row>
    <row r="29" ht="27.0" customHeight="1">
      <c r="A29" s="52">
        <v>10.0</v>
      </c>
      <c r="B29" s="62" t="s">
        <v>76</v>
      </c>
      <c r="C29" s="62">
        <v>106.0</v>
      </c>
      <c r="D29" s="62">
        <v>201.0</v>
      </c>
      <c r="E29" s="62">
        <v>275.0</v>
      </c>
      <c r="F29" s="62">
        <f t="shared" si="5"/>
        <v>0</v>
      </c>
      <c r="G29" s="63">
        <f t="shared" si="6"/>
        <v>152.3379</v>
      </c>
      <c r="H29" s="63">
        <f t="shared" si="7"/>
        <v>152.3379</v>
      </c>
      <c r="I29" s="62">
        <v>2.0</v>
      </c>
      <c r="J29" s="66">
        <f t="shared" si="8"/>
        <v>304.6758</v>
      </c>
      <c r="K29" s="57"/>
      <c r="L29" s="58">
        <f t="shared" si="17"/>
        <v>5.1054</v>
      </c>
      <c r="M29" s="52">
        <f t="shared" si="18"/>
        <v>2</v>
      </c>
      <c r="N29" s="52">
        <f t="shared" si="19"/>
        <v>10.2108</v>
      </c>
      <c r="O29" s="57"/>
      <c r="P29" s="57"/>
      <c r="Q29" s="59">
        <v>26.0</v>
      </c>
      <c r="R29" s="58">
        <f t="shared" si="9"/>
        <v>2.75</v>
      </c>
      <c r="S29" s="52">
        <f t="shared" si="10"/>
        <v>2</v>
      </c>
      <c r="T29" s="52">
        <f t="shared" si="11"/>
        <v>5.5</v>
      </c>
      <c r="U29" s="60">
        <f t="shared" si="12"/>
        <v>152.3379</v>
      </c>
      <c r="V29" s="58">
        <f t="shared" ref="V29:W29" si="26">C29/100</f>
        <v>1.06</v>
      </c>
      <c r="W29" s="58">
        <f t="shared" si="26"/>
        <v>2.01</v>
      </c>
      <c r="X29" s="58">
        <f t="shared" si="14"/>
        <v>5.5</v>
      </c>
      <c r="Y29" s="61">
        <f t="shared" si="15"/>
        <v>11.7183</v>
      </c>
      <c r="Z29" s="57"/>
      <c r="AA29" s="57"/>
      <c r="AB29" s="57"/>
      <c r="AC29" s="57"/>
      <c r="AD29" s="57"/>
      <c r="AE29" s="57"/>
      <c r="AF29" s="57"/>
      <c r="AG29" s="57"/>
      <c r="AH29" s="57"/>
      <c r="AI29" s="57"/>
      <c r="AJ29" s="57"/>
      <c r="AK29" s="57"/>
      <c r="AL29" s="57"/>
      <c r="AM29" s="57"/>
      <c r="AN29" s="57"/>
      <c r="AO29" s="57"/>
      <c r="AP29" s="57"/>
      <c r="AQ29" s="57"/>
      <c r="AR29" s="57"/>
      <c r="AS29" s="57"/>
    </row>
    <row r="30" ht="27.0" customHeight="1">
      <c r="A30" s="52">
        <v>11.0</v>
      </c>
      <c r="B30" s="62" t="s">
        <v>76</v>
      </c>
      <c r="C30" s="62">
        <v>105.0</v>
      </c>
      <c r="D30" s="62">
        <v>201.0</v>
      </c>
      <c r="E30" s="62">
        <v>275.0</v>
      </c>
      <c r="F30" s="62">
        <f t="shared" si="5"/>
        <v>0</v>
      </c>
      <c r="G30" s="63">
        <f t="shared" si="6"/>
        <v>150.90075</v>
      </c>
      <c r="H30" s="63">
        <f t="shared" si="7"/>
        <v>150.90075</v>
      </c>
      <c r="I30" s="62">
        <v>2.0</v>
      </c>
      <c r="J30" s="66">
        <f t="shared" si="8"/>
        <v>301.8015</v>
      </c>
      <c r="K30" s="57"/>
      <c r="L30" s="58">
        <f t="shared" si="17"/>
        <v>5.1054</v>
      </c>
      <c r="M30" s="52">
        <f t="shared" si="18"/>
        <v>2</v>
      </c>
      <c r="N30" s="52">
        <f t="shared" si="19"/>
        <v>10.2108</v>
      </c>
      <c r="O30" s="57"/>
      <c r="P30" s="57"/>
      <c r="Q30" s="59">
        <v>26.0</v>
      </c>
      <c r="R30" s="58">
        <f t="shared" si="9"/>
        <v>2.75</v>
      </c>
      <c r="S30" s="52">
        <f t="shared" si="10"/>
        <v>2</v>
      </c>
      <c r="T30" s="52">
        <f t="shared" si="11"/>
        <v>5.5</v>
      </c>
      <c r="U30" s="60">
        <f t="shared" si="12"/>
        <v>150.90075</v>
      </c>
      <c r="V30" s="58">
        <f t="shared" ref="V30:W30" si="27">C30/100</f>
        <v>1.05</v>
      </c>
      <c r="W30" s="58">
        <f t="shared" si="27"/>
        <v>2.01</v>
      </c>
      <c r="X30" s="58">
        <f t="shared" si="14"/>
        <v>5.5</v>
      </c>
      <c r="Y30" s="61">
        <f t="shared" si="15"/>
        <v>11.60775</v>
      </c>
      <c r="Z30" s="57"/>
      <c r="AA30" s="57"/>
      <c r="AB30" s="57"/>
      <c r="AC30" s="57"/>
      <c r="AD30" s="57"/>
      <c r="AE30" s="57"/>
      <c r="AF30" s="57"/>
      <c r="AG30" s="57"/>
      <c r="AH30" s="57"/>
      <c r="AI30" s="57"/>
      <c r="AJ30" s="57"/>
      <c r="AK30" s="57"/>
      <c r="AL30" s="57"/>
      <c r="AM30" s="57"/>
      <c r="AN30" s="57"/>
      <c r="AO30" s="57"/>
      <c r="AP30" s="57"/>
      <c r="AQ30" s="57"/>
      <c r="AR30" s="57"/>
      <c r="AS30" s="57"/>
    </row>
    <row r="31" ht="27.0" customHeight="1">
      <c r="A31" s="52">
        <v>12.0</v>
      </c>
      <c r="B31" s="62" t="s">
        <v>76</v>
      </c>
      <c r="C31" s="62">
        <v>104.0</v>
      </c>
      <c r="D31" s="62">
        <v>201.0</v>
      </c>
      <c r="E31" s="62">
        <v>275.0</v>
      </c>
      <c r="F31" s="62">
        <f t="shared" si="5"/>
        <v>0</v>
      </c>
      <c r="G31" s="63">
        <f t="shared" si="6"/>
        <v>149.4636</v>
      </c>
      <c r="H31" s="63">
        <f t="shared" si="7"/>
        <v>149.4636</v>
      </c>
      <c r="I31" s="62">
        <v>1.0</v>
      </c>
      <c r="J31" s="66">
        <f t="shared" si="8"/>
        <v>149.4636</v>
      </c>
      <c r="K31" s="57"/>
      <c r="L31" s="58">
        <f t="shared" si="17"/>
        <v>5.1054</v>
      </c>
      <c r="M31" s="52">
        <f t="shared" si="18"/>
        <v>1</v>
      </c>
      <c r="N31" s="52">
        <f t="shared" si="19"/>
        <v>5.1054</v>
      </c>
      <c r="O31" s="57"/>
      <c r="P31" s="57"/>
      <c r="Q31" s="59">
        <v>26.0</v>
      </c>
      <c r="R31" s="58">
        <f t="shared" si="9"/>
        <v>2.75</v>
      </c>
      <c r="S31" s="52">
        <f t="shared" si="10"/>
        <v>1</v>
      </c>
      <c r="T31" s="52">
        <f t="shared" si="11"/>
        <v>2.75</v>
      </c>
      <c r="U31" s="60">
        <f t="shared" si="12"/>
        <v>149.4636</v>
      </c>
      <c r="V31" s="58">
        <f t="shared" ref="V31:W31" si="28">C31/100</f>
        <v>1.04</v>
      </c>
      <c r="W31" s="58">
        <f t="shared" si="28"/>
        <v>2.01</v>
      </c>
      <c r="X31" s="58">
        <f t="shared" si="14"/>
        <v>2.75</v>
      </c>
      <c r="Y31" s="61">
        <f t="shared" si="15"/>
        <v>5.7486</v>
      </c>
      <c r="Z31" s="57"/>
      <c r="AA31" s="57"/>
      <c r="AB31" s="57"/>
      <c r="AC31" s="57"/>
      <c r="AD31" s="57"/>
      <c r="AE31" s="57"/>
      <c r="AF31" s="57"/>
      <c r="AG31" s="57"/>
      <c r="AH31" s="57"/>
      <c r="AI31" s="57"/>
      <c r="AJ31" s="57"/>
      <c r="AK31" s="57"/>
      <c r="AL31" s="57"/>
      <c r="AM31" s="57"/>
      <c r="AN31" s="57"/>
      <c r="AO31" s="57"/>
      <c r="AP31" s="57"/>
      <c r="AQ31" s="57"/>
      <c r="AR31" s="57"/>
      <c r="AS31" s="57"/>
    </row>
    <row r="32" ht="27.0" customHeight="1">
      <c r="A32" s="52">
        <v>13.0</v>
      </c>
      <c r="B32" s="62" t="s">
        <v>76</v>
      </c>
      <c r="C32" s="62">
        <v>107.0</v>
      </c>
      <c r="D32" s="62">
        <v>201.0</v>
      </c>
      <c r="E32" s="62">
        <v>275.0</v>
      </c>
      <c r="F32" s="62">
        <f t="shared" si="5"/>
        <v>0</v>
      </c>
      <c r="G32" s="63">
        <f t="shared" si="6"/>
        <v>153.77505</v>
      </c>
      <c r="H32" s="63">
        <f t="shared" si="7"/>
        <v>153.77505</v>
      </c>
      <c r="I32" s="62">
        <v>1.0</v>
      </c>
      <c r="J32" s="66">
        <f t="shared" si="8"/>
        <v>153.77505</v>
      </c>
      <c r="K32" s="57"/>
      <c r="L32" s="58">
        <f t="shared" si="17"/>
        <v>5.1054</v>
      </c>
      <c r="M32" s="52">
        <f t="shared" si="18"/>
        <v>1</v>
      </c>
      <c r="N32" s="52">
        <f t="shared" si="19"/>
        <v>5.1054</v>
      </c>
      <c r="O32" s="57"/>
      <c r="P32" s="57"/>
      <c r="Q32" s="59">
        <v>26.0</v>
      </c>
      <c r="R32" s="58">
        <f t="shared" si="9"/>
        <v>2.75</v>
      </c>
      <c r="S32" s="52">
        <f t="shared" si="10"/>
        <v>1</v>
      </c>
      <c r="T32" s="52">
        <f t="shared" si="11"/>
        <v>2.75</v>
      </c>
      <c r="U32" s="60">
        <f t="shared" si="12"/>
        <v>153.77505</v>
      </c>
      <c r="V32" s="58">
        <f t="shared" ref="V32:W32" si="29">C32/100</f>
        <v>1.07</v>
      </c>
      <c r="W32" s="58">
        <f t="shared" si="29"/>
        <v>2.01</v>
      </c>
      <c r="X32" s="58">
        <f t="shared" si="14"/>
        <v>2.75</v>
      </c>
      <c r="Y32" s="61">
        <f t="shared" si="15"/>
        <v>5.914425</v>
      </c>
      <c r="Z32" s="57"/>
      <c r="AA32" s="57"/>
      <c r="AB32" s="57"/>
      <c r="AC32" s="57"/>
      <c r="AD32" s="57"/>
      <c r="AE32" s="57"/>
      <c r="AF32" s="57"/>
      <c r="AG32" s="57"/>
      <c r="AH32" s="57"/>
      <c r="AI32" s="57"/>
      <c r="AJ32" s="57"/>
      <c r="AK32" s="57"/>
      <c r="AL32" s="57"/>
      <c r="AM32" s="57"/>
      <c r="AN32" s="57"/>
      <c r="AO32" s="57"/>
      <c r="AP32" s="57"/>
      <c r="AQ32" s="57"/>
      <c r="AR32" s="57"/>
      <c r="AS32" s="57"/>
    </row>
    <row r="33" ht="27.0" customHeight="1">
      <c r="A33" s="52">
        <v>14.0</v>
      </c>
      <c r="B33" s="62" t="s">
        <v>76</v>
      </c>
      <c r="C33" s="62">
        <v>69.0</v>
      </c>
      <c r="D33" s="62">
        <v>201.0</v>
      </c>
      <c r="E33" s="62">
        <v>333.0</v>
      </c>
      <c r="F33" s="62">
        <f t="shared" si="5"/>
        <v>0</v>
      </c>
      <c r="G33" s="63">
        <f t="shared" si="6"/>
        <v>120.077802</v>
      </c>
      <c r="H33" s="63">
        <f t="shared" si="7"/>
        <v>120.077802</v>
      </c>
      <c r="I33" s="62">
        <v>1.0</v>
      </c>
      <c r="J33" s="66">
        <f t="shared" si="8"/>
        <v>120.077802</v>
      </c>
      <c r="K33" s="57"/>
      <c r="L33" s="58">
        <f t="shared" si="17"/>
        <v>5.1054</v>
      </c>
      <c r="M33" s="52">
        <f t="shared" si="18"/>
        <v>1</v>
      </c>
      <c r="N33" s="52">
        <f t="shared" si="19"/>
        <v>5.1054</v>
      </c>
      <c r="O33" s="57"/>
      <c r="P33" s="57"/>
      <c r="Q33" s="59">
        <v>26.0</v>
      </c>
      <c r="R33" s="58">
        <f t="shared" si="9"/>
        <v>3.33</v>
      </c>
      <c r="S33" s="52">
        <f t="shared" si="10"/>
        <v>1</v>
      </c>
      <c r="T33" s="52">
        <f t="shared" si="11"/>
        <v>3.33</v>
      </c>
      <c r="U33" s="60">
        <f t="shared" si="12"/>
        <v>120.077802</v>
      </c>
      <c r="V33" s="58">
        <f t="shared" ref="V33:W33" si="30">C33/100</f>
        <v>0.69</v>
      </c>
      <c r="W33" s="58">
        <f t="shared" si="30"/>
        <v>2.01</v>
      </c>
      <c r="X33" s="58">
        <f t="shared" si="14"/>
        <v>3.33</v>
      </c>
      <c r="Y33" s="61">
        <f t="shared" si="15"/>
        <v>4.618377</v>
      </c>
      <c r="Z33" s="57"/>
      <c r="AA33" s="57"/>
      <c r="AB33" s="57"/>
      <c r="AC33" s="57"/>
      <c r="AD33" s="57"/>
      <c r="AE33" s="57"/>
      <c r="AF33" s="57"/>
      <c r="AG33" s="57"/>
      <c r="AH33" s="57"/>
      <c r="AI33" s="57"/>
      <c r="AJ33" s="57"/>
      <c r="AK33" s="57"/>
      <c r="AL33" s="57"/>
      <c r="AM33" s="57"/>
      <c r="AN33" s="57"/>
      <c r="AO33" s="57"/>
      <c r="AP33" s="57"/>
      <c r="AQ33" s="57"/>
      <c r="AR33" s="57"/>
      <c r="AS33" s="57"/>
    </row>
    <row r="34" ht="27.0" customHeight="1">
      <c r="A34" s="52">
        <v>15.0</v>
      </c>
      <c r="B34" s="53" t="s">
        <v>78</v>
      </c>
      <c r="C34" s="54">
        <v>88.0</v>
      </c>
      <c r="D34" s="54">
        <v>204.0</v>
      </c>
      <c r="E34" s="54">
        <v>204.0</v>
      </c>
      <c r="F34" s="54">
        <f t="shared" si="5"/>
        <v>0.8</v>
      </c>
      <c r="G34" s="55">
        <f t="shared" si="6"/>
        <v>109.86624</v>
      </c>
      <c r="H34" s="55">
        <f t="shared" si="7"/>
        <v>87.892992</v>
      </c>
      <c r="I34" s="54">
        <v>1.0</v>
      </c>
      <c r="J34" s="66">
        <f t="shared" si="8"/>
        <v>87.892992</v>
      </c>
      <c r="K34" s="57"/>
      <c r="L34" s="58">
        <f t="shared" si="17"/>
        <v>5.1816</v>
      </c>
      <c r="M34" s="52">
        <f t="shared" si="18"/>
        <v>1</v>
      </c>
      <c r="N34" s="52">
        <f t="shared" si="19"/>
        <v>5.1816</v>
      </c>
      <c r="O34" s="57"/>
      <c r="P34" s="57"/>
      <c r="Q34" s="59">
        <v>30.0</v>
      </c>
      <c r="R34" s="58">
        <f t="shared" si="9"/>
        <v>2.04</v>
      </c>
      <c r="S34" s="52">
        <f t="shared" si="10"/>
        <v>1</v>
      </c>
      <c r="T34" s="52">
        <f t="shared" si="11"/>
        <v>2.04</v>
      </c>
      <c r="U34" s="60">
        <f t="shared" si="12"/>
        <v>109.86624</v>
      </c>
      <c r="V34" s="58">
        <f t="shared" ref="V34:W34" si="31">C34/100</f>
        <v>0.88</v>
      </c>
      <c r="W34" s="58">
        <f t="shared" si="31"/>
        <v>2.04</v>
      </c>
      <c r="X34" s="58">
        <f t="shared" si="14"/>
        <v>2.04</v>
      </c>
      <c r="Y34" s="61">
        <f t="shared" si="15"/>
        <v>3.662208</v>
      </c>
      <c r="Z34" s="57"/>
      <c r="AA34" s="57"/>
      <c r="AB34" s="57"/>
      <c r="AC34" s="57"/>
      <c r="AD34" s="57"/>
      <c r="AE34" s="57"/>
      <c r="AF34" s="57"/>
      <c r="AG34" s="57"/>
      <c r="AH34" s="57"/>
      <c r="AI34" s="57"/>
      <c r="AJ34" s="57"/>
      <c r="AK34" s="57"/>
      <c r="AL34" s="57"/>
      <c r="AM34" s="57"/>
      <c r="AN34" s="57"/>
      <c r="AO34" s="57"/>
      <c r="AP34" s="57"/>
      <c r="AQ34" s="57"/>
      <c r="AR34" s="57"/>
      <c r="AS34" s="57"/>
    </row>
    <row r="35" ht="27.0" customHeight="1">
      <c r="A35" s="52">
        <v>16.0</v>
      </c>
      <c r="B35" s="62" t="s">
        <v>69</v>
      </c>
      <c r="C35" s="62">
        <v>102.0</v>
      </c>
      <c r="D35" s="62">
        <v>204.0</v>
      </c>
      <c r="E35" s="62">
        <v>215.0</v>
      </c>
      <c r="F35" s="62">
        <f t="shared" si="5"/>
        <v>0</v>
      </c>
      <c r="G35" s="63">
        <f t="shared" si="6"/>
        <v>134.2116</v>
      </c>
      <c r="H35" s="63">
        <f t="shared" si="7"/>
        <v>134.2116</v>
      </c>
      <c r="I35" s="62">
        <v>1.0</v>
      </c>
      <c r="J35" s="66">
        <f t="shared" si="8"/>
        <v>134.2116</v>
      </c>
      <c r="K35" s="57"/>
      <c r="L35" s="58">
        <f t="shared" si="17"/>
        <v>5.1816</v>
      </c>
      <c r="M35" s="52">
        <f t="shared" si="18"/>
        <v>1</v>
      </c>
      <c r="N35" s="52">
        <f t="shared" si="19"/>
        <v>5.1816</v>
      </c>
      <c r="O35" s="57"/>
      <c r="P35" s="57"/>
      <c r="Q35" s="59">
        <v>30.0</v>
      </c>
      <c r="R35" s="58">
        <f t="shared" si="9"/>
        <v>2.15</v>
      </c>
      <c r="S35" s="52">
        <f t="shared" si="10"/>
        <v>1</v>
      </c>
      <c r="T35" s="52">
        <f t="shared" si="11"/>
        <v>2.15</v>
      </c>
      <c r="U35" s="60">
        <f t="shared" si="12"/>
        <v>134.2116</v>
      </c>
      <c r="V35" s="58">
        <f t="shared" ref="V35:W35" si="32">C35/100</f>
        <v>1.02</v>
      </c>
      <c r="W35" s="58">
        <f t="shared" si="32"/>
        <v>2.04</v>
      </c>
      <c r="X35" s="58">
        <f t="shared" si="14"/>
        <v>2.15</v>
      </c>
      <c r="Y35" s="61">
        <f t="shared" si="15"/>
        <v>4.47372</v>
      </c>
      <c r="Z35" s="57"/>
      <c r="AA35" s="57"/>
      <c r="AB35" s="57"/>
      <c r="AC35" s="57"/>
      <c r="AD35" s="57"/>
      <c r="AE35" s="57"/>
      <c r="AF35" s="57"/>
      <c r="AG35" s="57"/>
      <c r="AH35" s="57"/>
      <c r="AI35" s="57"/>
      <c r="AJ35" s="57"/>
      <c r="AK35" s="57"/>
      <c r="AL35" s="57"/>
      <c r="AM35" s="57"/>
      <c r="AN35" s="57"/>
      <c r="AO35" s="57"/>
      <c r="AP35" s="57"/>
      <c r="AQ35" s="57"/>
      <c r="AR35" s="57"/>
      <c r="AS35" s="57"/>
    </row>
    <row r="36" ht="27.0" customHeight="1">
      <c r="A36" s="52">
        <v>17.0</v>
      </c>
      <c r="B36" s="62" t="s">
        <v>69</v>
      </c>
      <c r="C36" s="62">
        <v>99.0</v>
      </c>
      <c r="D36" s="62">
        <v>205.0</v>
      </c>
      <c r="E36" s="62">
        <v>215.0</v>
      </c>
      <c r="F36" s="62">
        <f t="shared" si="5"/>
        <v>0</v>
      </c>
      <c r="G36" s="63">
        <f t="shared" si="6"/>
        <v>130.90275</v>
      </c>
      <c r="H36" s="63">
        <f t="shared" si="7"/>
        <v>130.90275</v>
      </c>
      <c r="I36" s="62">
        <v>1.0</v>
      </c>
      <c r="J36" s="66">
        <f t="shared" si="8"/>
        <v>130.90275</v>
      </c>
      <c r="K36" s="57"/>
      <c r="L36" s="58">
        <f t="shared" si="17"/>
        <v>5.207</v>
      </c>
      <c r="M36" s="52">
        <f t="shared" si="18"/>
        <v>1</v>
      </c>
      <c r="N36" s="52">
        <f t="shared" si="19"/>
        <v>5.207</v>
      </c>
      <c r="O36" s="57"/>
      <c r="P36" s="57"/>
      <c r="Q36" s="59">
        <v>30.0</v>
      </c>
      <c r="R36" s="58">
        <f t="shared" si="9"/>
        <v>2.15</v>
      </c>
      <c r="S36" s="52">
        <f t="shared" si="10"/>
        <v>1</v>
      </c>
      <c r="T36" s="52">
        <f t="shared" si="11"/>
        <v>2.15</v>
      </c>
      <c r="U36" s="60">
        <f t="shared" si="12"/>
        <v>130.90275</v>
      </c>
      <c r="V36" s="58">
        <f t="shared" ref="V36:W36" si="33">C36/100</f>
        <v>0.99</v>
      </c>
      <c r="W36" s="58">
        <f t="shared" si="33"/>
        <v>2.05</v>
      </c>
      <c r="X36" s="58">
        <f t="shared" si="14"/>
        <v>2.15</v>
      </c>
      <c r="Y36" s="61">
        <f t="shared" si="15"/>
        <v>4.363425</v>
      </c>
      <c r="Z36" s="57"/>
      <c r="AA36" s="57"/>
      <c r="AB36" s="57"/>
      <c r="AC36" s="57"/>
      <c r="AD36" s="57"/>
      <c r="AE36" s="57"/>
      <c r="AF36" s="57"/>
      <c r="AG36" s="57"/>
      <c r="AH36" s="57"/>
      <c r="AI36" s="57"/>
      <c r="AJ36" s="57"/>
      <c r="AK36" s="57"/>
      <c r="AL36" s="57"/>
      <c r="AM36" s="57"/>
      <c r="AN36" s="57"/>
      <c r="AO36" s="57"/>
      <c r="AP36" s="57"/>
      <c r="AQ36" s="57"/>
      <c r="AR36" s="57"/>
      <c r="AS36" s="57"/>
    </row>
    <row r="37" ht="27.0" customHeight="1">
      <c r="A37" s="52">
        <v>18.0</v>
      </c>
      <c r="B37" s="62" t="s">
        <v>69</v>
      </c>
      <c r="C37" s="62">
        <v>100.0</v>
      </c>
      <c r="D37" s="62">
        <v>204.0</v>
      </c>
      <c r="E37" s="62">
        <v>215.0</v>
      </c>
      <c r="F37" s="62">
        <f t="shared" si="5"/>
        <v>0</v>
      </c>
      <c r="G37" s="63">
        <f t="shared" si="6"/>
        <v>131.58</v>
      </c>
      <c r="H37" s="63">
        <f t="shared" si="7"/>
        <v>131.58</v>
      </c>
      <c r="I37" s="62">
        <v>3.0</v>
      </c>
      <c r="J37" s="66">
        <f t="shared" si="8"/>
        <v>394.74</v>
      </c>
      <c r="K37" s="57"/>
      <c r="L37" s="31">
        <f t="shared" si="17"/>
        <v>5.1816</v>
      </c>
      <c r="M37" s="67">
        <f t="shared" si="18"/>
        <v>3</v>
      </c>
      <c r="N37" s="67">
        <f t="shared" si="19"/>
        <v>15.5448</v>
      </c>
      <c r="O37" s="57"/>
      <c r="P37" s="57"/>
      <c r="Q37" s="59">
        <v>30.0</v>
      </c>
      <c r="R37" s="58">
        <f t="shared" si="9"/>
        <v>2.15</v>
      </c>
      <c r="S37" s="52">
        <f t="shared" si="10"/>
        <v>3</v>
      </c>
      <c r="T37" s="52">
        <f t="shared" si="11"/>
        <v>6.45</v>
      </c>
      <c r="U37" s="60">
        <f t="shared" si="12"/>
        <v>131.58</v>
      </c>
      <c r="V37" s="58">
        <f t="shared" ref="V37:W37" si="34">C37/100</f>
        <v>1</v>
      </c>
      <c r="W37" s="58">
        <f t="shared" si="34"/>
        <v>2.04</v>
      </c>
      <c r="X37" s="58">
        <f t="shared" si="14"/>
        <v>6.45</v>
      </c>
      <c r="Y37" s="61">
        <f t="shared" si="15"/>
        <v>13.158</v>
      </c>
      <c r="Z37" s="57"/>
      <c r="AA37" s="57"/>
      <c r="AB37" s="57"/>
      <c r="AC37" s="57"/>
      <c r="AD37" s="57"/>
      <c r="AE37" s="57"/>
      <c r="AF37" s="57"/>
      <c r="AG37" s="57"/>
      <c r="AH37" s="57"/>
      <c r="AI37" s="57"/>
      <c r="AJ37" s="57"/>
      <c r="AK37" s="57"/>
      <c r="AL37" s="57"/>
      <c r="AM37" s="57"/>
      <c r="AN37" s="57"/>
      <c r="AO37" s="57"/>
      <c r="AP37" s="57"/>
      <c r="AQ37" s="57"/>
      <c r="AR37" s="57"/>
      <c r="AS37" s="57"/>
    </row>
    <row r="38" ht="27.0" customHeight="1">
      <c r="A38" s="52">
        <v>19.0</v>
      </c>
      <c r="B38" s="62" t="s">
        <v>69</v>
      </c>
      <c r="C38" s="62">
        <v>100.0</v>
      </c>
      <c r="D38" s="62">
        <v>204.0</v>
      </c>
      <c r="E38" s="62">
        <v>215.0</v>
      </c>
      <c r="F38" s="62">
        <f t="shared" si="5"/>
        <v>0</v>
      </c>
      <c r="G38" s="63">
        <f t="shared" si="6"/>
        <v>131.58</v>
      </c>
      <c r="H38" s="63">
        <f t="shared" si="7"/>
        <v>131.58</v>
      </c>
      <c r="I38" s="62">
        <v>2.0</v>
      </c>
      <c r="J38" s="66">
        <f t="shared" si="8"/>
        <v>263.16</v>
      </c>
      <c r="K38" s="57"/>
      <c r="L38" s="31"/>
      <c r="M38" s="67">
        <f t="shared" si="18"/>
        <v>2</v>
      </c>
      <c r="N38" s="67"/>
      <c r="O38" s="57"/>
      <c r="P38" s="57"/>
      <c r="Q38" s="59">
        <v>30.0</v>
      </c>
      <c r="R38" s="58">
        <f t="shared" si="9"/>
        <v>2.15</v>
      </c>
      <c r="S38" s="52">
        <f t="shared" si="10"/>
        <v>2</v>
      </c>
      <c r="T38" s="52">
        <f t="shared" si="11"/>
        <v>4.3</v>
      </c>
      <c r="U38" s="60">
        <f t="shared" si="12"/>
        <v>131.58</v>
      </c>
      <c r="V38" s="58">
        <f t="shared" ref="V38:W38" si="35">C38/100</f>
        <v>1</v>
      </c>
      <c r="W38" s="58">
        <f t="shared" si="35"/>
        <v>2.04</v>
      </c>
      <c r="X38" s="58">
        <f t="shared" si="14"/>
        <v>4.3</v>
      </c>
      <c r="Y38" s="61">
        <f t="shared" si="15"/>
        <v>8.772</v>
      </c>
      <c r="Z38" s="57"/>
      <c r="AA38" s="57"/>
      <c r="AB38" s="57"/>
      <c r="AC38" s="57"/>
      <c r="AD38" s="57"/>
      <c r="AE38" s="57"/>
      <c r="AF38" s="57"/>
      <c r="AG38" s="57"/>
      <c r="AH38" s="57"/>
      <c r="AI38" s="57"/>
      <c r="AJ38" s="57"/>
      <c r="AK38" s="57"/>
      <c r="AL38" s="57"/>
      <c r="AM38" s="57"/>
      <c r="AN38" s="57"/>
      <c r="AO38" s="57"/>
      <c r="AP38" s="57"/>
      <c r="AQ38" s="57"/>
      <c r="AR38" s="57"/>
      <c r="AS38" s="57"/>
    </row>
    <row r="39" ht="27.0" customHeight="1">
      <c r="A39" s="52">
        <v>20.0</v>
      </c>
      <c r="B39" s="62" t="s">
        <v>69</v>
      </c>
      <c r="C39" s="62">
        <v>95.0</v>
      </c>
      <c r="D39" s="62">
        <v>204.0</v>
      </c>
      <c r="E39" s="62">
        <v>215.0</v>
      </c>
      <c r="F39" s="62">
        <f t="shared" si="5"/>
        <v>0</v>
      </c>
      <c r="G39" s="63">
        <f t="shared" si="6"/>
        <v>125.001</v>
      </c>
      <c r="H39" s="63">
        <f t="shared" si="7"/>
        <v>125.001</v>
      </c>
      <c r="I39" s="62">
        <v>1.0</v>
      </c>
      <c r="J39" s="66">
        <f t="shared" si="8"/>
        <v>125.001</v>
      </c>
      <c r="K39" s="57"/>
      <c r="L39" s="31"/>
      <c r="M39" s="67">
        <f t="shared" si="18"/>
        <v>1</v>
      </c>
      <c r="N39" s="67"/>
      <c r="O39" s="57"/>
      <c r="P39" s="57"/>
      <c r="Q39" s="59">
        <v>30.0</v>
      </c>
      <c r="R39" s="58">
        <f t="shared" si="9"/>
        <v>2.15</v>
      </c>
      <c r="S39" s="52">
        <f t="shared" si="10"/>
        <v>1</v>
      </c>
      <c r="T39" s="52">
        <f t="shared" si="11"/>
        <v>2.15</v>
      </c>
      <c r="U39" s="60">
        <f t="shared" si="12"/>
        <v>125.001</v>
      </c>
      <c r="V39" s="58">
        <f t="shared" ref="V39:W39" si="36">C39/100</f>
        <v>0.95</v>
      </c>
      <c r="W39" s="58">
        <f t="shared" si="36"/>
        <v>2.04</v>
      </c>
      <c r="X39" s="58">
        <f t="shared" si="14"/>
        <v>2.15</v>
      </c>
      <c r="Y39" s="61">
        <f t="shared" si="15"/>
        <v>4.1667</v>
      </c>
      <c r="Z39" s="57"/>
      <c r="AA39" s="57"/>
      <c r="AB39" s="57"/>
      <c r="AC39" s="57"/>
      <c r="AD39" s="57"/>
      <c r="AE39" s="57"/>
      <c r="AF39" s="57"/>
      <c r="AG39" s="57"/>
      <c r="AH39" s="57"/>
      <c r="AI39" s="57"/>
      <c r="AJ39" s="57"/>
      <c r="AK39" s="57"/>
      <c r="AL39" s="57"/>
      <c r="AM39" s="57"/>
      <c r="AN39" s="57"/>
      <c r="AO39" s="57"/>
      <c r="AP39" s="57"/>
      <c r="AQ39" s="57"/>
      <c r="AR39" s="57"/>
      <c r="AS39" s="57"/>
    </row>
    <row r="40" ht="27.0" customHeight="1">
      <c r="A40" s="52">
        <v>21.0</v>
      </c>
      <c r="B40" s="62" t="s">
        <v>69</v>
      </c>
      <c r="C40" s="62">
        <v>92.0</v>
      </c>
      <c r="D40" s="62">
        <v>204.0</v>
      </c>
      <c r="E40" s="62">
        <v>215.0</v>
      </c>
      <c r="F40" s="62">
        <f t="shared" si="5"/>
        <v>0</v>
      </c>
      <c r="G40" s="63">
        <f t="shared" si="6"/>
        <v>121.0536</v>
      </c>
      <c r="H40" s="63">
        <f t="shared" si="7"/>
        <v>121.0536</v>
      </c>
      <c r="I40" s="62">
        <v>1.0</v>
      </c>
      <c r="J40" s="66">
        <f t="shared" si="8"/>
        <v>121.0536</v>
      </c>
      <c r="K40" s="57"/>
      <c r="L40" s="31"/>
      <c r="M40" s="67">
        <f t="shared" si="18"/>
        <v>1</v>
      </c>
      <c r="N40" s="67"/>
      <c r="O40" s="57"/>
      <c r="P40" s="57"/>
      <c r="Q40" s="59">
        <v>30.0</v>
      </c>
      <c r="R40" s="58">
        <f t="shared" si="9"/>
        <v>2.15</v>
      </c>
      <c r="S40" s="52">
        <f t="shared" si="10"/>
        <v>1</v>
      </c>
      <c r="T40" s="52">
        <f t="shared" si="11"/>
        <v>2.15</v>
      </c>
      <c r="U40" s="60">
        <f t="shared" si="12"/>
        <v>121.0536</v>
      </c>
      <c r="V40" s="58">
        <f t="shared" ref="V40:W40" si="37">C40/100</f>
        <v>0.92</v>
      </c>
      <c r="W40" s="58">
        <f t="shared" si="37"/>
        <v>2.04</v>
      </c>
      <c r="X40" s="58">
        <f t="shared" si="14"/>
        <v>2.15</v>
      </c>
      <c r="Y40" s="61">
        <f t="shared" si="15"/>
        <v>4.03512</v>
      </c>
      <c r="Z40" s="57"/>
      <c r="AA40" s="57"/>
      <c r="AB40" s="57"/>
      <c r="AC40" s="57"/>
      <c r="AD40" s="57"/>
      <c r="AE40" s="57"/>
      <c r="AF40" s="57"/>
      <c r="AG40" s="57"/>
      <c r="AH40" s="57"/>
      <c r="AI40" s="57"/>
      <c r="AJ40" s="57"/>
      <c r="AK40" s="57"/>
      <c r="AL40" s="57"/>
      <c r="AM40" s="57"/>
      <c r="AN40" s="57"/>
      <c r="AO40" s="57"/>
      <c r="AP40" s="57"/>
      <c r="AQ40" s="57"/>
      <c r="AR40" s="57"/>
      <c r="AS40" s="57"/>
    </row>
    <row r="41" ht="27.0" customHeight="1">
      <c r="A41" s="52">
        <v>22.0</v>
      </c>
      <c r="B41" s="53" t="s">
        <v>77</v>
      </c>
      <c r="C41" s="54">
        <v>95.0</v>
      </c>
      <c r="D41" s="54">
        <v>184.0</v>
      </c>
      <c r="E41" s="54">
        <v>244.0</v>
      </c>
      <c r="F41" s="54">
        <f t="shared" si="5"/>
        <v>0.8</v>
      </c>
      <c r="G41" s="55">
        <f t="shared" si="6"/>
        <v>127.9536</v>
      </c>
      <c r="H41" s="55">
        <f t="shared" si="7"/>
        <v>102.36288</v>
      </c>
      <c r="I41" s="54">
        <v>1.0</v>
      </c>
      <c r="J41" s="66">
        <f t="shared" si="8"/>
        <v>102.36288</v>
      </c>
      <c r="K41" s="57"/>
      <c r="L41" s="31"/>
      <c r="M41" s="67"/>
      <c r="N41" s="67"/>
      <c r="O41" s="57"/>
      <c r="P41" s="57"/>
      <c r="Q41" s="59">
        <v>30.0</v>
      </c>
      <c r="R41" s="58">
        <f t="shared" si="9"/>
        <v>2.44</v>
      </c>
      <c r="S41" s="52">
        <f t="shared" si="10"/>
        <v>1</v>
      </c>
      <c r="T41" s="52">
        <f t="shared" si="11"/>
        <v>2.44</v>
      </c>
      <c r="U41" s="60">
        <f t="shared" si="12"/>
        <v>127.9536</v>
      </c>
      <c r="V41" s="58">
        <f t="shared" ref="V41:W41" si="38">C41/100</f>
        <v>0.95</v>
      </c>
      <c r="W41" s="58">
        <f t="shared" si="38"/>
        <v>1.84</v>
      </c>
      <c r="X41" s="58">
        <f t="shared" si="14"/>
        <v>2.44</v>
      </c>
      <c r="Y41" s="61">
        <f t="shared" si="15"/>
        <v>4.26512</v>
      </c>
      <c r="Z41" s="57"/>
      <c r="AA41" s="57"/>
      <c r="AB41" s="57"/>
      <c r="AC41" s="57"/>
      <c r="AD41" s="57"/>
      <c r="AE41" s="57"/>
      <c r="AF41" s="57"/>
      <c r="AG41" s="57"/>
      <c r="AH41" s="57"/>
      <c r="AI41" s="57"/>
      <c r="AJ41" s="57"/>
      <c r="AK41" s="57"/>
      <c r="AL41" s="57"/>
      <c r="AM41" s="57"/>
      <c r="AN41" s="57"/>
      <c r="AO41" s="57"/>
      <c r="AP41" s="57"/>
      <c r="AQ41" s="57"/>
      <c r="AR41" s="57"/>
      <c r="AS41" s="57"/>
    </row>
    <row r="42" ht="27.0" customHeight="1">
      <c r="A42" s="52">
        <v>23.0</v>
      </c>
      <c r="B42" s="62" t="s">
        <v>73</v>
      </c>
      <c r="C42" s="62">
        <v>108.0</v>
      </c>
      <c r="D42" s="62">
        <v>184.0</v>
      </c>
      <c r="E42" s="62">
        <v>245.0</v>
      </c>
      <c r="F42" s="62">
        <f t="shared" si="5"/>
        <v>0</v>
      </c>
      <c r="G42" s="63">
        <f t="shared" si="6"/>
        <v>146.0592</v>
      </c>
      <c r="H42" s="63">
        <f t="shared" si="7"/>
        <v>146.0592</v>
      </c>
      <c r="I42" s="62">
        <v>4.0</v>
      </c>
      <c r="J42" s="66">
        <f t="shared" si="8"/>
        <v>584.2368</v>
      </c>
      <c r="K42" s="57"/>
      <c r="L42" s="31"/>
      <c r="M42" s="67"/>
      <c r="N42" s="67"/>
      <c r="O42" s="57"/>
      <c r="P42" s="57"/>
      <c r="Q42" s="59">
        <v>30.0</v>
      </c>
      <c r="R42" s="58">
        <f t="shared" si="9"/>
        <v>2.45</v>
      </c>
      <c r="S42" s="52">
        <f t="shared" si="10"/>
        <v>4</v>
      </c>
      <c r="T42" s="52">
        <f t="shared" si="11"/>
        <v>9.8</v>
      </c>
      <c r="U42" s="60">
        <f t="shared" si="12"/>
        <v>146.0592</v>
      </c>
      <c r="V42" s="58">
        <f t="shared" ref="V42:W42" si="39">C42/100</f>
        <v>1.08</v>
      </c>
      <c r="W42" s="58">
        <f t="shared" si="39"/>
        <v>1.84</v>
      </c>
      <c r="X42" s="58">
        <f t="shared" si="14"/>
        <v>9.8</v>
      </c>
      <c r="Y42" s="61">
        <f t="shared" si="15"/>
        <v>19.47456</v>
      </c>
      <c r="Z42" s="57"/>
      <c r="AA42" s="57"/>
      <c r="AB42" s="57"/>
      <c r="AC42" s="57"/>
      <c r="AD42" s="57"/>
      <c r="AE42" s="57"/>
      <c r="AF42" s="57"/>
      <c r="AG42" s="57"/>
      <c r="AH42" s="57"/>
      <c r="AI42" s="57"/>
      <c r="AJ42" s="57"/>
      <c r="AK42" s="57"/>
      <c r="AL42" s="57"/>
      <c r="AM42" s="57"/>
      <c r="AN42" s="57"/>
      <c r="AO42" s="57"/>
      <c r="AP42" s="57"/>
      <c r="AQ42" s="57"/>
      <c r="AR42" s="57"/>
      <c r="AS42" s="57"/>
    </row>
    <row r="43" ht="27.0" customHeight="1">
      <c r="A43" s="52">
        <v>24.0</v>
      </c>
      <c r="B43" s="62" t="s">
        <v>73</v>
      </c>
      <c r="C43" s="62">
        <v>107.0</v>
      </c>
      <c r="D43" s="62">
        <v>184.0</v>
      </c>
      <c r="E43" s="62">
        <v>246.0</v>
      </c>
      <c r="F43" s="62">
        <f t="shared" si="5"/>
        <v>0</v>
      </c>
      <c r="G43" s="63">
        <f t="shared" si="6"/>
        <v>145.29744</v>
      </c>
      <c r="H43" s="63">
        <f t="shared" si="7"/>
        <v>145.29744</v>
      </c>
      <c r="I43" s="62">
        <v>10.0</v>
      </c>
      <c r="J43" s="66">
        <f t="shared" si="8"/>
        <v>1452.9744</v>
      </c>
      <c r="K43" s="57"/>
      <c r="L43" s="31"/>
      <c r="M43" s="67"/>
      <c r="N43" s="67"/>
      <c r="O43" s="57"/>
      <c r="P43" s="57"/>
      <c r="Q43" s="59">
        <v>30.0</v>
      </c>
      <c r="R43" s="58">
        <f t="shared" si="9"/>
        <v>2.46</v>
      </c>
      <c r="S43" s="52">
        <f t="shared" si="10"/>
        <v>10</v>
      </c>
      <c r="T43" s="52">
        <f t="shared" si="11"/>
        <v>24.6</v>
      </c>
      <c r="U43" s="60">
        <f t="shared" si="12"/>
        <v>145.29744</v>
      </c>
      <c r="V43" s="58">
        <f t="shared" ref="V43:W43" si="40">C43/100</f>
        <v>1.07</v>
      </c>
      <c r="W43" s="58">
        <f t="shared" si="40"/>
        <v>1.84</v>
      </c>
      <c r="X43" s="58">
        <f t="shared" si="14"/>
        <v>24.6</v>
      </c>
      <c r="Y43" s="61">
        <f t="shared" si="15"/>
        <v>48.43248</v>
      </c>
      <c r="Z43" s="57"/>
      <c r="AA43" s="57"/>
      <c r="AB43" s="57"/>
      <c r="AC43" s="57"/>
      <c r="AD43" s="57"/>
      <c r="AE43" s="57"/>
      <c r="AF43" s="57"/>
      <c r="AG43" s="57"/>
      <c r="AH43" s="57"/>
      <c r="AI43" s="57"/>
      <c r="AJ43" s="57"/>
      <c r="AK43" s="57"/>
      <c r="AL43" s="57"/>
      <c r="AM43" s="57"/>
      <c r="AN43" s="57"/>
      <c r="AO43" s="57"/>
      <c r="AP43" s="57"/>
      <c r="AQ43" s="57"/>
      <c r="AR43" s="57"/>
      <c r="AS43" s="57"/>
    </row>
    <row r="44" ht="27.0" customHeight="1">
      <c r="A44" s="52">
        <v>25.0</v>
      </c>
      <c r="B44" s="62" t="s">
        <v>73</v>
      </c>
      <c r="C44" s="62">
        <v>110.0</v>
      </c>
      <c r="D44" s="62">
        <v>184.0</v>
      </c>
      <c r="E44" s="62">
        <v>245.0</v>
      </c>
      <c r="F44" s="62">
        <f t="shared" si="5"/>
        <v>0</v>
      </c>
      <c r="G44" s="63">
        <f t="shared" si="6"/>
        <v>148.764</v>
      </c>
      <c r="H44" s="63">
        <f t="shared" si="7"/>
        <v>148.764</v>
      </c>
      <c r="I44" s="62">
        <v>2.0</v>
      </c>
      <c r="J44" s="66">
        <f t="shared" si="8"/>
        <v>297.528</v>
      </c>
      <c r="K44" s="57"/>
      <c r="L44" s="31"/>
      <c r="M44" s="67"/>
      <c r="N44" s="67"/>
      <c r="O44" s="57"/>
      <c r="P44" s="57"/>
      <c r="Q44" s="59">
        <v>30.0</v>
      </c>
      <c r="R44" s="58">
        <f t="shared" si="9"/>
        <v>2.45</v>
      </c>
      <c r="S44" s="52">
        <f t="shared" si="10"/>
        <v>2</v>
      </c>
      <c r="T44" s="52">
        <f t="shared" si="11"/>
        <v>4.9</v>
      </c>
      <c r="U44" s="60">
        <f t="shared" si="12"/>
        <v>148.764</v>
      </c>
      <c r="V44" s="58">
        <f t="shared" ref="V44:W44" si="41">C44/100</f>
        <v>1.1</v>
      </c>
      <c r="W44" s="58">
        <f t="shared" si="41"/>
        <v>1.84</v>
      </c>
      <c r="X44" s="58">
        <f t="shared" si="14"/>
        <v>4.9</v>
      </c>
      <c r="Y44" s="61">
        <f t="shared" si="15"/>
        <v>9.9176</v>
      </c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</row>
    <row r="45" ht="27.0" customHeight="1">
      <c r="A45" s="52">
        <v>26.0</v>
      </c>
      <c r="B45" s="62" t="s">
        <v>73</v>
      </c>
      <c r="C45" s="62">
        <v>110.0</v>
      </c>
      <c r="D45" s="62">
        <v>184.0</v>
      </c>
      <c r="E45" s="62">
        <v>246.0</v>
      </c>
      <c r="F45" s="62">
        <f t="shared" si="5"/>
        <v>0</v>
      </c>
      <c r="G45" s="63">
        <f t="shared" si="6"/>
        <v>149.3712</v>
      </c>
      <c r="H45" s="63">
        <f t="shared" si="7"/>
        <v>149.3712</v>
      </c>
      <c r="I45" s="62">
        <v>1.0</v>
      </c>
      <c r="J45" s="66">
        <f t="shared" si="8"/>
        <v>149.3712</v>
      </c>
      <c r="K45" s="57"/>
      <c r="L45" s="31"/>
      <c r="M45" s="67"/>
      <c r="N45" s="67"/>
      <c r="O45" s="57"/>
      <c r="P45" s="57"/>
      <c r="Q45" s="59">
        <v>30.0</v>
      </c>
      <c r="R45" s="58">
        <f t="shared" si="9"/>
        <v>2.46</v>
      </c>
      <c r="S45" s="52">
        <f t="shared" si="10"/>
        <v>1</v>
      </c>
      <c r="T45" s="52">
        <f t="shared" si="11"/>
        <v>2.46</v>
      </c>
      <c r="U45" s="60">
        <f t="shared" si="12"/>
        <v>149.3712</v>
      </c>
      <c r="V45" s="58">
        <f t="shared" ref="V45:W45" si="42">C45/100</f>
        <v>1.1</v>
      </c>
      <c r="W45" s="58">
        <f t="shared" si="42"/>
        <v>1.84</v>
      </c>
      <c r="X45" s="58">
        <f t="shared" si="14"/>
        <v>2.46</v>
      </c>
      <c r="Y45" s="61">
        <f t="shared" si="15"/>
        <v>4.97904</v>
      </c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</row>
    <row r="46" ht="27.0" customHeight="1">
      <c r="A46" s="52">
        <v>27.0</v>
      </c>
      <c r="B46" s="62" t="s">
        <v>73</v>
      </c>
      <c r="C46" s="62">
        <v>107.0</v>
      </c>
      <c r="D46" s="62">
        <v>184.0</v>
      </c>
      <c r="E46" s="62">
        <v>247.0</v>
      </c>
      <c r="F46" s="62">
        <f t="shared" si="5"/>
        <v>0</v>
      </c>
      <c r="G46" s="63">
        <f t="shared" si="6"/>
        <v>145.88808</v>
      </c>
      <c r="H46" s="63">
        <f t="shared" si="7"/>
        <v>145.88808</v>
      </c>
      <c r="I46" s="62">
        <v>1.0</v>
      </c>
      <c r="J46" s="66">
        <f t="shared" si="8"/>
        <v>145.88808</v>
      </c>
      <c r="K46" s="57"/>
      <c r="L46" s="31"/>
      <c r="M46" s="67"/>
      <c r="N46" s="67"/>
      <c r="O46" s="57"/>
      <c r="P46" s="57"/>
      <c r="Q46" s="59">
        <v>30.0</v>
      </c>
      <c r="R46" s="58">
        <f t="shared" si="9"/>
        <v>2.47</v>
      </c>
      <c r="S46" s="52">
        <f t="shared" si="10"/>
        <v>1</v>
      </c>
      <c r="T46" s="52">
        <f t="shared" si="11"/>
        <v>2.47</v>
      </c>
      <c r="U46" s="60">
        <f t="shared" si="12"/>
        <v>145.88808</v>
      </c>
      <c r="V46" s="58">
        <f t="shared" ref="V46:W46" si="43">C46/100</f>
        <v>1.07</v>
      </c>
      <c r="W46" s="58">
        <f t="shared" si="43"/>
        <v>1.84</v>
      </c>
      <c r="X46" s="58">
        <f t="shared" si="14"/>
        <v>2.47</v>
      </c>
      <c r="Y46" s="61">
        <f t="shared" si="15"/>
        <v>4.862936</v>
      </c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</row>
    <row r="47" ht="27.0" customHeight="1">
      <c r="A47" s="52">
        <v>28.0</v>
      </c>
      <c r="B47" s="62" t="s">
        <v>73</v>
      </c>
      <c r="C47" s="62">
        <v>109.0</v>
      </c>
      <c r="D47" s="62">
        <v>184.0</v>
      </c>
      <c r="E47" s="62">
        <v>245.0</v>
      </c>
      <c r="F47" s="62">
        <f t="shared" si="5"/>
        <v>0</v>
      </c>
      <c r="G47" s="63">
        <f t="shared" si="6"/>
        <v>147.4116</v>
      </c>
      <c r="H47" s="63">
        <f t="shared" si="7"/>
        <v>147.4116</v>
      </c>
      <c r="I47" s="62">
        <v>1.0</v>
      </c>
      <c r="J47" s="68">
        <f t="shared" si="8"/>
        <v>147.4116</v>
      </c>
      <c r="K47" s="1"/>
      <c r="L47" s="69"/>
      <c r="M47" s="70"/>
      <c r="N47" s="70"/>
      <c r="O47" s="1"/>
      <c r="P47" s="1"/>
      <c r="Q47" s="59">
        <v>30.0</v>
      </c>
      <c r="R47" s="58">
        <f t="shared" si="9"/>
        <v>2.45</v>
      </c>
      <c r="S47" s="52">
        <f t="shared" si="10"/>
        <v>1</v>
      </c>
      <c r="T47" s="52">
        <f t="shared" si="11"/>
        <v>2.45</v>
      </c>
      <c r="U47" s="60">
        <f t="shared" si="12"/>
        <v>147.4116</v>
      </c>
      <c r="V47" s="58">
        <f t="shared" ref="V47:W47" si="44">C47/100</f>
        <v>1.09</v>
      </c>
      <c r="W47" s="58">
        <f t="shared" si="44"/>
        <v>1.84</v>
      </c>
      <c r="X47" s="58">
        <f t="shared" si="14"/>
        <v>2.45</v>
      </c>
      <c r="Y47" s="61">
        <f t="shared" si="15"/>
        <v>4.91372</v>
      </c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</row>
    <row r="48" ht="27.0" customHeight="1">
      <c r="A48" s="52">
        <v>29.0</v>
      </c>
      <c r="B48" s="62" t="s">
        <v>73</v>
      </c>
      <c r="C48" s="62">
        <v>108.0</v>
      </c>
      <c r="D48" s="62">
        <v>184.0</v>
      </c>
      <c r="E48" s="62">
        <v>243.0</v>
      </c>
      <c r="F48" s="62">
        <f t="shared" si="5"/>
        <v>0</v>
      </c>
      <c r="G48" s="63">
        <f t="shared" si="6"/>
        <v>144.86688</v>
      </c>
      <c r="H48" s="63">
        <f t="shared" si="7"/>
        <v>144.86688</v>
      </c>
      <c r="I48" s="62">
        <v>1.0</v>
      </c>
      <c r="J48" s="68">
        <f t="shared" si="8"/>
        <v>144.86688</v>
      </c>
      <c r="K48" s="1"/>
      <c r="L48" s="69"/>
      <c r="M48" s="70"/>
      <c r="N48" s="70"/>
      <c r="O48" s="1"/>
      <c r="P48" s="1"/>
      <c r="Q48" s="59">
        <v>30.0</v>
      </c>
      <c r="R48" s="58">
        <f t="shared" si="9"/>
        <v>2.43</v>
      </c>
      <c r="S48" s="52">
        <f t="shared" si="10"/>
        <v>1</v>
      </c>
      <c r="T48" s="52">
        <f t="shared" si="11"/>
        <v>2.43</v>
      </c>
      <c r="U48" s="60">
        <f t="shared" si="12"/>
        <v>144.86688</v>
      </c>
      <c r="V48" s="58">
        <f t="shared" ref="V48:W48" si="45">C48/100</f>
        <v>1.08</v>
      </c>
      <c r="W48" s="58">
        <f t="shared" si="45"/>
        <v>1.84</v>
      </c>
      <c r="X48" s="58">
        <f t="shared" si="14"/>
        <v>2.43</v>
      </c>
      <c r="Y48" s="61">
        <f t="shared" si="15"/>
        <v>4.828896</v>
      </c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</row>
    <row r="49" ht="27.0" customHeight="1">
      <c r="A49" s="52">
        <v>30.0</v>
      </c>
      <c r="B49" s="62" t="s">
        <v>73</v>
      </c>
      <c r="C49" s="62">
        <v>92.0</v>
      </c>
      <c r="D49" s="62">
        <v>184.0</v>
      </c>
      <c r="E49" s="62">
        <v>244.0</v>
      </c>
      <c r="F49" s="62">
        <f t="shared" si="5"/>
        <v>0</v>
      </c>
      <c r="G49" s="63">
        <f t="shared" si="6"/>
        <v>123.91296</v>
      </c>
      <c r="H49" s="63">
        <f t="shared" si="7"/>
        <v>123.91296</v>
      </c>
      <c r="I49" s="62">
        <v>1.0</v>
      </c>
      <c r="J49" s="68">
        <f t="shared" si="8"/>
        <v>123.91296</v>
      </c>
      <c r="K49" s="1"/>
      <c r="L49" s="69"/>
      <c r="M49" s="70"/>
      <c r="N49" s="70"/>
      <c r="O49" s="1"/>
      <c r="P49" s="1"/>
      <c r="Q49" s="59">
        <v>30.0</v>
      </c>
      <c r="R49" s="58">
        <f t="shared" si="9"/>
        <v>2.44</v>
      </c>
      <c r="S49" s="52">
        <f t="shared" si="10"/>
        <v>1</v>
      </c>
      <c r="T49" s="52">
        <f t="shared" si="11"/>
        <v>2.44</v>
      </c>
      <c r="U49" s="60">
        <f t="shared" si="12"/>
        <v>123.91296</v>
      </c>
      <c r="V49" s="58">
        <f t="shared" ref="V49:W49" si="46">C49/100</f>
        <v>0.92</v>
      </c>
      <c r="W49" s="58">
        <f t="shared" si="46"/>
        <v>1.84</v>
      </c>
      <c r="X49" s="58">
        <f t="shared" si="14"/>
        <v>2.44</v>
      </c>
      <c r="Y49" s="61">
        <f t="shared" si="15"/>
        <v>4.130432</v>
      </c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</row>
    <row r="50" ht="27.0" customHeight="1">
      <c r="A50" s="52">
        <v>31.0</v>
      </c>
      <c r="B50" s="62" t="s">
        <v>73</v>
      </c>
      <c r="C50" s="62">
        <v>107.0</v>
      </c>
      <c r="D50" s="62">
        <v>184.0</v>
      </c>
      <c r="E50" s="62">
        <v>245.0</v>
      </c>
      <c r="F50" s="62">
        <f t="shared" si="5"/>
        <v>0</v>
      </c>
      <c r="G50" s="63">
        <f t="shared" si="6"/>
        <v>144.7068</v>
      </c>
      <c r="H50" s="63">
        <f t="shared" si="7"/>
        <v>144.7068</v>
      </c>
      <c r="I50" s="62">
        <v>1.0</v>
      </c>
      <c r="J50" s="68">
        <f t="shared" si="8"/>
        <v>144.7068</v>
      </c>
      <c r="K50" s="1"/>
      <c r="L50" s="69"/>
      <c r="M50" s="70"/>
      <c r="N50" s="70"/>
      <c r="O50" s="1"/>
      <c r="P50" s="1"/>
      <c r="Q50" s="59">
        <v>30.0</v>
      </c>
      <c r="R50" s="58">
        <f t="shared" si="9"/>
        <v>2.45</v>
      </c>
      <c r="S50" s="52">
        <f t="shared" si="10"/>
        <v>1</v>
      </c>
      <c r="T50" s="52">
        <f t="shared" si="11"/>
        <v>2.45</v>
      </c>
      <c r="U50" s="60">
        <f t="shared" si="12"/>
        <v>144.7068</v>
      </c>
      <c r="V50" s="58">
        <f t="shared" ref="V50:W50" si="47">C50/100</f>
        <v>1.07</v>
      </c>
      <c r="W50" s="58">
        <f t="shared" si="47"/>
        <v>1.84</v>
      </c>
      <c r="X50" s="58">
        <f t="shared" si="14"/>
        <v>2.45</v>
      </c>
      <c r="Y50" s="61">
        <f t="shared" si="15"/>
        <v>4.82356</v>
      </c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</row>
    <row r="51" ht="27.0" customHeight="1">
      <c r="A51" s="52">
        <v>32.0</v>
      </c>
      <c r="B51" s="53" t="s">
        <v>77</v>
      </c>
      <c r="C51" s="54">
        <v>91.0</v>
      </c>
      <c r="D51" s="54">
        <v>204.0</v>
      </c>
      <c r="E51" s="54">
        <v>251.0</v>
      </c>
      <c r="F51" s="54">
        <f t="shared" si="5"/>
        <v>0.8</v>
      </c>
      <c r="G51" s="55">
        <f t="shared" si="6"/>
        <v>139.78692</v>
      </c>
      <c r="H51" s="55">
        <f t="shared" si="7"/>
        <v>111.829536</v>
      </c>
      <c r="I51" s="54">
        <v>1.0</v>
      </c>
      <c r="J51" s="68">
        <f t="shared" si="8"/>
        <v>111.829536</v>
      </c>
      <c r="K51" s="1"/>
      <c r="L51" s="69"/>
      <c r="M51" s="70"/>
      <c r="N51" s="70"/>
      <c r="O51" s="1"/>
      <c r="P51" s="1"/>
      <c r="Q51" s="59">
        <v>30.0</v>
      </c>
      <c r="R51" s="58">
        <f t="shared" si="9"/>
        <v>2.51</v>
      </c>
      <c r="S51" s="52">
        <f t="shared" si="10"/>
        <v>1</v>
      </c>
      <c r="T51" s="52">
        <f t="shared" si="11"/>
        <v>2.51</v>
      </c>
      <c r="U51" s="60">
        <f t="shared" si="12"/>
        <v>139.78692</v>
      </c>
      <c r="V51" s="58">
        <f t="shared" ref="V51:W51" si="48">C51/100</f>
        <v>0.91</v>
      </c>
      <c r="W51" s="58">
        <f t="shared" si="48"/>
        <v>2.04</v>
      </c>
      <c r="X51" s="58">
        <f t="shared" si="14"/>
        <v>2.51</v>
      </c>
      <c r="Y51" s="61">
        <f t="shared" si="15"/>
        <v>4.659564</v>
      </c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</row>
    <row r="52" ht="27.0" customHeight="1">
      <c r="A52" s="52">
        <v>33.0</v>
      </c>
      <c r="B52" s="62" t="s">
        <v>73</v>
      </c>
      <c r="C52" s="62">
        <v>102.0</v>
      </c>
      <c r="D52" s="62">
        <v>204.0</v>
      </c>
      <c r="E52" s="62">
        <v>265.0</v>
      </c>
      <c r="F52" s="62">
        <f t="shared" si="5"/>
        <v>0</v>
      </c>
      <c r="G52" s="63">
        <f t="shared" si="6"/>
        <v>165.4236</v>
      </c>
      <c r="H52" s="63">
        <f t="shared" si="7"/>
        <v>165.4236</v>
      </c>
      <c r="I52" s="62">
        <v>5.0</v>
      </c>
      <c r="J52" s="68">
        <f t="shared" si="8"/>
        <v>827.118</v>
      </c>
      <c r="K52" s="1"/>
      <c r="L52" s="69"/>
      <c r="M52" s="70"/>
      <c r="N52" s="70"/>
      <c r="O52" s="1"/>
      <c r="P52" s="1"/>
      <c r="Q52" s="59">
        <v>30.0</v>
      </c>
      <c r="R52" s="58">
        <f t="shared" si="9"/>
        <v>2.65</v>
      </c>
      <c r="S52" s="52">
        <f t="shared" si="10"/>
        <v>5</v>
      </c>
      <c r="T52" s="52">
        <f t="shared" si="11"/>
        <v>13.25</v>
      </c>
      <c r="U52" s="60">
        <f t="shared" si="12"/>
        <v>165.4236</v>
      </c>
      <c r="V52" s="58">
        <f t="shared" ref="V52:W52" si="49">C52/100</f>
        <v>1.02</v>
      </c>
      <c r="W52" s="58">
        <f t="shared" si="49"/>
        <v>2.04</v>
      </c>
      <c r="X52" s="58">
        <f t="shared" si="14"/>
        <v>13.25</v>
      </c>
      <c r="Y52" s="61">
        <f t="shared" si="15"/>
        <v>27.5706</v>
      </c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</row>
    <row r="53" ht="27.0" customHeight="1">
      <c r="A53" s="52">
        <v>34.0</v>
      </c>
      <c r="B53" s="62" t="s">
        <v>73</v>
      </c>
      <c r="C53" s="62">
        <v>98.0</v>
      </c>
      <c r="D53" s="62">
        <v>204.0</v>
      </c>
      <c r="E53" s="62">
        <v>250.0</v>
      </c>
      <c r="F53" s="62">
        <f t="shared" si="5"/>
        <v>0</v>
      </c>
      <c r="G53" s="63">
        <f t="shared" si="6"/>
        <v>149.94</v>
      </c>
      <c r="H53" s="63">
        <f t="shared" si="7"/>
        <v>149.94</v>
      </c>
      <c r="I53" s="62">
        <v>1.0</v>
      </c>
      <c r="J53" s="68">
        <f t="shared" si="8"/>
        <v>149.94</v>
      </c>
      <c r="K53" s="1"/>
      <c r="L53" s="69"/>
      <c r="M53" s="70"/>
      <c r="N53" s="70"/>
      <c r="O53" s="1"/>
      <c r="P53" s="1"/>
      <c r="Q53" s="59">
        <v>30.0</v>
      </c>
      <c r="R53" s="58">
        <f t="shared" si="9"/>
        <v>2.5</v>
      </c>
      <c r="S53" s="52">
        <f t="shared" si="10"/>
        <v>1</v>
      </c>
      <c r="T53" s="52">
        <f t="shared" si="11"/>
        <v>2.5</v>
      </c>
      <c r="U53" s="60">
        <f t="shared" si="12"/>
        <v>149.94</v>
      </c>
      <c r="V53" s="58">
        <f t="shared" ref="V53:W53" si="50">C53/100</f>
        <v>0.98</v>
      </c>
      <c r="W53" s="58">
        <f t="shared" si="50"/>
        <v>2.04</v>
      </c>
      <c r="X53" s="58">
        <f t="shared" si="14"/>
        <v>2.5</v>
      </c>
      <c r="Y53" s="61">
        <f t="shared" si="15"/>
        <v>4.998</v>
      </c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</row>
    <row r="54" ht="27.0" customHeight="1">
      <c r="A54" s="52">
        <v>35.0</v>
      </c>
      <c r="B54" s="62" t="s">
        <v>73</v>
      </c>
      <c r="C54" s="62">
        <v>102.0</v>
      </c>
      <c r="D54" s="62">
        <v>204.0</v>
      </c>
      <c r="E54" s="62">
        <v>250.0</v>
      </c>
      <c r="F54" s="62">
        <f t="shared" si="5"/>
        <v>0</v>
      </c>
      <c r="G54" s="63">
        <f t="shared" si="6"/>
        <v>156.06</v>
      </c>
      <c r="H54" s="63">
        <f t="shared" si="7"/>
        <v>156.06</v>
      </c>
      <c r="I54" s="62">
        <v>3.0</v>
      </c>
      <c r="J54" s="68">
        <f t="shared" si="8"/>
        <v>468.18</v>
      </c>
      <c r="K54" s="1"/>
      <c r="L54" s="69"/>
      <c r="M54" s="70"/>
      <c r="N54" s="70"/>
      <c r="O54" s="1"/>
      <c r="P54" s="1"/>
      <c r="Q54" s="59">
        <v>30.0</v>
      </c>
      <c r="R54" s="58">
        <f t="shared" si="9"/>
        <v>2.5</v>
      </c>
      <c r="S54" s="52">
        <f t="shared" si="10"/>
        <v>3</v>
      </c>
      <c r="T54" s="52">
        <f t="shared" si="11"/>
        <v>7.5</v>
      </c>
      <c r="U54" s="60">
        <f t="shared" si="12"/>
        <v>156.06</v>
      </c>
      <c r="V54" s="58">
        <f t="shared" ref="V54:W54" si="51">C54/100</f>
        <v>1.02</v>
      </c>
      <c r="W54" s="58">
        <f t="shared" si="51"/>
        <v>2.04</v>
      </c>
      <c r="X54" s="58">
        <f t="shared" si="14"/>
        <v>7.5</v>
      </c>
      <c r="Y54" s="61">
        <f t="shared" si="15"/>
        <v>15.606</v>
      </c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</row>
    <row r="55" ht="27.0" customHeight="1">
      <c r="A55" s="52">
        <v>36.0</v>
      </c>
      <c r="B55" s="62" t="s">
        <v>73</v>
      </c>
      <c r="C55" s="62">
        <v>100.0</v>
      </c>
      <c r="D55" s="62">
        <v>204.0</v>
      </c>
      <c r="E55" s="62">
        <v>250.0</v>
      </c>
      <c r="F55" s="62">
        <f t="shared" si="5"/>
        <v>0</v>
      </c>
      <c r="G55" s="63">
        <f t="shared" si="6"/>
        <v>153</v>
      </c>
      <c r="H55" s="63">
        <f t="shared" si="7"/>
        <v>153</v>
      </c>
      <c r="I55" s="62">
        <v>1.0</v>
      </c>
      <c r="J55" s="68">
        <f t="shared" si="8"/>
        <v>153</v>
      </c>
      <c r="K55" s="1"/>
      <c r="L55" s="69"/>
      <c r="M55" s="70"/>
      <c r="N55" s="70"/>
      <c r="O55" s="1"/>
      <c r="P55" s="1"/>
      <c r="Q55" s="59">
        <v>30.0</v>
      </c>
      <c r="R55" s="58">
        <f t="shared" si="9"/>
        <v>2.5</v>
      </c>
      <c r="S55" s="52">
        <f t="shared" si="10"/>
        <v>1</v>
      </c>
      <c r="T55" s="52">
        <f t="shared" si="11"/>
        <v>2.5</v>
      </c>
      <c r="U55" s="60">
        <f t="shared" si="12"/>
        <v>153</v>
      </c>
      <c r="V55" s="58">
        <f t="shared" ref="V55:W55" si="52">C55/100</f>
        <v>1</v>
      </c>
      <c r="W55" s="58">
        <f t="shared" si="52"/>
        <v>2.04</v>
      </c>
      <c r="X55" s="58">
        <f t="shared" si="14"/>
        <v>2.5</v>
      </c>
      <c r="Y55" s="61">
        <f t="shared" si="15"/>
        <v>5.1</v>
      </c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</row>
    <row r="56" ht="27.0" customHeight="1">
      <c r="A56" s="52">
        <v>37.0</v>
      </c>
      <c r="B56" s="62" t="s">
        <v>73</v>
      </c>
      <c r="C56" s="62">
        <v>100.0</v>
      </c>
      <c r="D56" s="62">
        <v>204.0</v>
      </c>
      <c r="E56" s="62">
        <v>253.0</v>
      </c>
      <c r="F56" s="62">
        <f t="shared" si="5"/>
        <v>0</v>
      </c>
      <c r="G56" s="63">
        <f t="shared" si="6"/>
        <v>154.836</v>
      </c>
      <c r="H56" s="63">
        <f t="shared" si="7"/>
        <v>154.836</v>
      </c>
      <c r="I56" s="62">
        <v>5.0</v>
      </c>
      <c r="J56" s="68">
        <f t="shared" si="8"/>
        <v>774.18</v>
      </c>
      <c r="K56" s="1"/>
      <c r="L56" s="69"/>
      <c r="M56" s="70"/>
      <c r="N56" s="70"/>
      <c r="O56" s="1"/>
      <c r="P56" s="1"/>
      <c r="Q56" s="59">
        <v>30.0</v>
      </c>
      <c r="R56" s="58">
        <f t="shared" si="9"/>
        <v>2.53</v>
      </c>
      <c r="S56" s="52">
        <f t="shared" si="10"/>
        <v>5</v>
      </c>
      <c r="T56" s="52">
        <f t="shared" si="11"/>
        <v>12.65</v>
      </c>
      <c r="U56" s="60">
        <f t="shared" si="12"/>
        <v>154.836</v>
      </c>
      <c r="V56" s="58">
        <f t="shared" ref="V56:W56" si="53">C56/100</f>
        <v>1</v>
      </c>
      <c r="W56" s="58">
        <f t="shared" si="53"/>
        <v>2.04</v>
      </c>
      <c r="X56" s="58">
        <f t="shared" si="14"/>
        <v>12.65</v>
      </c>
      <c r="Y56" s="61">
        <f t="shared" si="15"/>
        <v>25.806</v>
      </c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</row>
    <row r="57" ht="27.0" customHeight="1">
      <c r="A57" s="52">
        <v>38.0</v>
      </c>
      <c r="B57" s="62" t="s">
        <v>73</v>
      </c>
      <c r="C57" s="62">
        <v>88.0</v>
      </c>
      <c r="D57" s="62">
        <v>204.0</v>
      </c>
      <c r="E57" s="62">
        <v>192.0</v>
      </c>
      <c r="F57" s="62">
        <f t="shared" si="5"/>
        <v>0</v>
      </c>
      <c r="G57" s="63">
        <f t="shared" si="6"/>
        <v>103.40352</v>
      </c>
      <c r="H57" s="63">
        <f t="shared" si="7"/>
        <v>103.40352</v>
      </c>
      <c r="I57" s="62">
        <v>1.0</v>
      </c>
      <c r="J57" s="68">
        <f t="shared" si="8"/>
        <v>103.40352</v>
      </c>
      <c r="K57" s="1"/>
      <c r="L57" s="69"/>
      <c r="M57" s="70"/>
      <c r="N57" s="70"/>
      <c r="O57" s="1"/>
      <c r="P57" s="1"/>
      <c r="Q57" s="59">
        <v>30.0</v>
      </c>
      <c r="R57" s="58">
        <f t="shared" si="9"/>
        <v>1.92</v>
      </c>
      <c r="S57" s="52">
        <f t="shared" si="10"/>
        <v>1</v>
      </c>
      <c r="T57" s="52">
        <f t="shared" si="11"/>
        <v>1.92</v>
      </c>
      <c r="U57" s="60">
        <f t="shared" si="12"/>
        <v>103.40352</v>
      </c>
      <c r="V57" s="58">
        <f t="shared" ref="V57:W57" si="54">C57/100</f>
        <v>0.88</v>
      </c>
      <c r="W57" s="58">
        <f t="shared" si="54"/>
        <v>2.04</v>
      </c>
      <c r="X57" s="58">
        <f t="shared" si="14"/>
        <v>1.92</v>
      </c>
      <c r="Y57" s="61">
        <f t="shared" si="15"/>
        <v>3.446784</v>
      </c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</row>
    <row r="58" ht="27.0" customHeight="1">
      <c r="A58" s="52">
        <v>39.0</v>
      </c>
      <c r="B58" s="62" t="s">
        <v>73</v>
      </c>
      <c r="C58" s="62">
        <v>98.0</v>
      </c>
      <c r="D58" s="62">
        <v>204.0</v>
      </c>
      <c r="E58" s="62">
        <v>252.0</v>
      </c>
      <c r="F58" s="62">
        <f t="shared" si="5"/>
        <v>0</v>
      </c>
      <c r="G58" s="63">
        <f t="shared" si="6"/>
        <v>151.13952</v>
      </c>
      <c r="H58" s="63">
        <f t="shared" si="7"/>
        <v>151.13952</v>
      </c>
      <c r="I58" s="62">
        <v>1.0</v>
      </c>
      <c r="J58" s="68">
        <f t="shared" si="8"/>
        <v>151.13952</v>
      </c>
      <c r="K58" s="1"/>
      <c r="L58" s="69"/>
      <c r="M58" s="70"/>
      <c r="N58" s="70"/>
      <c r="O58" s="1"/>
      <c r="P58" s="1"/>
      <c r="Q58" s="59">
        <v>30.0</v>
      </c>
      <c r="R58" s="58">
        <f t="shared" si="9"/>
        <v>2.52</v>
      </c>
      <c r="S58" s="52">
        <f t="shared" si="10"/>
        <v>1</v>
      </c>
      <c r="T58" s="52">
        <f t="shared" si="11"/>
        <v>2.52</v>
      </c>
      <c r="U58" s="60">
        <f t="shared" si="12"/>
        <v>151.13952</v>
      </c>
      <c r="V58" s="58">
        <f t="shared" ref="V58:W58" si="55">C58/100</f>
        <v>0.98</v>
      </c>
      <c r="W58" s="58">
        <f t="shared" si="55"/>
        <v>2.04</v>
      </c>
      <c r="X58" s="58">
        <f t="shared" si="14"/>
        <v>2.52</v>
      </c>
      <c r="Y58" s="61">
        <f t="shared" si="15"/>
        <v>5.037984</v>
      </c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</row>
    <row r="59" ht="27.0" customHeight="1">
      <c r="A59" s="52">
        <v>40.0</v>
      </c>
      <c r="B59" s="62" t="s">
        <v>73</v>
      </c>
      <c r="C59" s="62">
        <v>100.0</v>
      </c>
      <c r="D59" s="62">
        <v>204.0</v>
      </c>
      <c r="E59" s="62">
        <v>239.0</v>
      </c>
      <c r="F59" s="62">
        <f t="shared" si="5"/>
        <v>0</v>
      </c>
      <c r="G59" s="63">
        <f t="shared" si="6"/>
        <v>146.268</v>
      </c>
      <c r="H59" s="63">
        <f t="shared" si="7"/>
        <v>146.268</v>
      </c>
      <c r="I59" s="62">
        <v>1.0</v>
      </c>
      <c r="J59" s="68">
        <f t="shared" si="8"/>
        <v>146.268</v>
      </c>
      <c r="K59" s="1"/>
      <c r="L59" s="69"/>
      <c r="M59" s="70"/>
      <c r="N59" s="70"/>
      <c r="O59" s="1"/>
      <c r="P59" s="1"/>
      <c r="Q59" s="59">
        <v>30.0</v>
      </c>
      <c r="R59" s="58">
        <f t="shared" si="9"/>
        <v>2.39</v>
      </c>
      <c r="S59" s="52">
        <f t="shared" si="10"/>
        <v>1</v>
      </c>
      <c r="T59" s="52">
        <f t="shared" si="11"/>
        <v>2.39</v>
      </c>
      <c r="U59" s="60">
        <f t="shared" si="12"/>
        <v>146.268</v>
      </c>
      <c r="V59" s="58">
        <f t="shared" ref="V59:W59" si="56">C59/100</f>
        <v>1</v>
      </c>
      <c r="W59" s="58">
        <f t="shared" si="56"/>
        <v>2.04</v>
      </c>
      <c r="X59" s="58">
        <f t="shared" si="14"/>
        <v>2.39</v>
      </c>
      <c r="Y59" s="61">
        <f t="shared" si="15"/>
        <v>4.8756</v>
      </c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</row>
    <row r="60" ht="27.0" customHeight="1">
      <c r="A60" s="52">
        <v>41.0</v>
      </c>
      <c r="B60" s="62" t="s">
        <v>73</v>
      </c>
      <c r="C60" s="62">
        <v>100.0</v>
      </c>
      <c r="D60" s="62">
        <v>204.0</v>
      </c>
      <c r="E60" s="62">
        <v>238.0</v>
      </c>
      <c r="F60" s="62">
        <f t="shared" si="5"/>
        <v>0</v>
      </c>
      <c r="G60" s="63">
        <f t="shared" si="6"/>
        <v>145.656</v>
      </c>
      <c r="H60" s="63">
        <f t="shared" si="7"/>
        <v>145.656</v>
      </c>
      <c r="I60" s="62">
        <v>1.0</v>
      </c>
      <c r="J60" s="68">
        <f t="shared" si="8"/>
        <v>145.656</v>
      </c>
      <c r="K60" s="1"/>
      <c r="L60" s="69"/>
      <c r="M60" s="70"/>
      <c r="N60" s="70"/>
      <c r="O60" s="1"/>
      <c r="P60" s="1"/>
      <c r="Q60" s="59">
        <v>30.0</v>
      </c>
      <c r="R60" s="58">
        <f t="shared" si="9"/>
        <v>2.38</v>
      </c>
      <c r="S60" s="52">
        <f t="shared" si="10"/>
        <v>1</v>
      </c>
      <c r="T60" s="52">
        <f t="shared" si="11"/>
        <v>2.38</v>
      </c>
      <c r="U60" s="60">
        <f t="shared" si="12"/>
        <v>145.656</v>
      </c>
      <c r="V60" s="58">
        <f t="shared" ref="V60:W60" si="57">C60/100</f>
        <v>1</v>
      </c>
      <c r="W60" s="58">
        <f t="shared" si="57"/>
        <v>2.04</v>
      </c>
      <c r="X60" s="58">
        <f t="shared" si="14"/>
        <v>2.38</v>
      </c>
      <c r="Y60" s="61">
        <f t="shared" si="15"/>
        <v>4.8552</v>
      </c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</row>
    <row r="61" ht="27.0" customHeight="1">
      <c r="A61" s="52">
        <v>42.0</v>
      </c>
      <c r="B61" s="62" t="s">
        <v>73</v>
      </c>
      <c r="C61" s="62">
        <v>102.0</v>
      </c>
      <c r="D61" s="62">
        <v>204.0</v>
      </c>
      <c r="E61" s="62">
        <v>251.0</v>
      </c>
      <c r="F61" s="62">
        <f t="shared" si="5"/>
        <v>0</v>
      </c>
      <c r="G61" s="63">
        <f t="shared" si="6"/>
        <v>156.68424</v>
      </c>
      <c r="H61" s="63">
        <f t="shared" si="7"/>
        <v>156.68424</v>
      </c>
      <c r="I61" s="62">
        <v>2.0</v>
      </c>
      <c r="J61" s="68">
        <f t="shared" si="8"/>
        <v>313.36848</v>
      </c>
      <c r="K61" s="1"/>
      <c r="L61" s="69"/>
      <c r="M61" s="70"/>
      <c r="N61" s="70"/>
      <c r="O61" s="1"/>
      <c r="P61" s="1"/>
      <c r="Q61" s="59">
        <v>30.0</v>
      </c>
      <c r="R61" s="58">
        <f t="shared" si="9"/>
        <v>2.51</v>
      </c>
      <c r="S61" s="52">
        <f t="shared" si="10"/>
        <v>2</v>
      </c>
      <c r="T61" s="52">
        <f t="shared" si="11"/>
        <v>5.02</v>
      </c>
      <c r="U61" s="60">
        <f t="shared" si="12"/>
        <v>156.68424</v>
      </c>
      <c r="V61" s="58">
        <f t="shared" ref="V61:W61" si="58">C61/100</f>
        <v>1.02</v>
      </c>
      <c r="W61" s="58">
        <f t="shared" si="58"/>
        <v>2.04</v>
      </c>
      <c r="X61" s="58">
        <f t="shared" si="14"/>
        <v>5.02</v>
      </c>
      <c r="Y61" s="61">
        <f t="shared" si="15"/>
        <v>10.445616</v>
      </c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</row>
    <row r="62" ht="27.0" customHeight="1">
      <c r="A62" s="52">
        <v>43.0</v>
      </c>
      <c r="B62" s="62" t="s">
        <v>73</v>
      </c>
      <c r="C62" s="62">
        <v>103.0</v>
      </c>
      <c r="D62" s="62">
        <v>204.0</v>
      </c>
      <c r="E62" s="62">
        <v>254.0</v>
      </c>
      <c r="F62" s="62">
        <f t="shared" si="5"/>
        <v>0</v>
      </c>
      <c r="G62" s="63">
        <f t="shared" si="6"/>
        <v>160.11144</v>
      </c>
      <c r="H62" s="63">
        <f t="shared" si="7"/>
        <v>160.11144</v>
      </c>
      <c r="I62" s="62">
        <v>1.0</v>
      </c>
      <c r="J62" s="68">
        <f t="shared" si="8"/>
        <v>160.11144</v>
      </c>
      <c r="K62" s="1"/>
      <c r="L62" s="69"/>
      <c r="M62" s="70"/>
      <c r="N62" s="70"/>
      <c r="O62" s="1"/>
      <c r="P62" s="1"/>
      <c r="Q62" s="59">
        <v>30.0</v>
      </c>
      <c r="R62" s="58">
        <f t="shared" si="9"/>
        <v>2.54</v>
      </c>
      <c r="S62" s="52">
        <f t="shared" si="10"/>
        <v>1</v>
      </c>
      <c r="T62" s="52">
        <f t="shared" si="11"/>
        <v>2.54</v>
      </c>
      <c r="U62" s="60">
        <f t="shared" si="12"/>
        <v>160.11144</v>
      </c>
      <c r="V62" s="58">
        <f t="shared" ref="V62:W62" si="59">C62/100</f>
        <v>1.03</v>
      </c>
      <c r="W62" s="58">
        <f t="shared" si="59"/>
        <v>2.04</v>
      </c>
      <c r="X62" s="58">
        <f t="shared" si="14"/>
        <v>2.54</v>
      </c>
      <c r="Y62" s="61">
        <f t="shared" si="15"/>
        <v>5.337048</v>
      </c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</row>
    <row r="63" ht="27.0" customHeight="1">
      <c r="A63" s="52">
        <v>44.0</v>
      </c>
      <c r="B63" s="62" t="s">
        <v>73</v>
      </c>
      <c r="C63" s="62">
        <v>103.0</v>
      </c>
      <c r="D63" s="62">
        <v>204.0</v>
      </c>
      <c r="E63" s="62">
        <v>250.0</v>
      </c>
      <c r="F63" s="62">
        <f t="shared" si="5"/>
        <v>0</v>
      </c>
      <c r="G63" s="63">
        <f t="shared" si="6"/>
        <v>157.59</v>
      </c>
      <c r="H63" s="63">
        <f t="shared" si="7"/>
        <v>157.59</v>
      </c>
      <c r="I63" s="62">
        <v>1.0</v>
      </c>
      <c r="J63" s="68">
        <f t="shared" si="8"/>
        <v>157.59</v>
      </c>
      <c r="K63" s="1"/>
      <c r="L63" s="69"/>
      <c r="M63" s="70"/>
      <c r="N63" s="70"/>
      <c r="O63" s="1"/>
      <c r="P63" s="1"/>
      <c r="Q63" s="59">
        <v>30.0</v>
      </c>
      <c r="R63" s="58">
        <f t="shared" si="9"/>
        <v>2.5</v>
      </c>
      <c r="S63" s="52">
        <f t="shared" si="10"/>
        <v>1</v>
      </c>
      <c r="T63" s="52">
        <f t="shared" si="11"/>
        <v>2.5</v>
      </c>
      <c r="U63" s="60">
        <f t="shared" si="12"/>
        <v>157.59</v>
      </c>
      <c r="V63" s="58">
        <f t="shared" ref="V63:W63" si="60">C63/100</f>
        <v>1.03</v>
      </c>
      <c r="W63" s="58">
        <f t="shared" si="60"/>
        <v>2.04</v>
      </c>
      <c r="X63" s="58">
        <f t="shared" si="14"/>
        <v>2.5</v>
      </c>
      <c r="Y63" s="61">
        <f t="shared" si="15"/>
        <v>5.253</v>
      </c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</row>
    <row r="64" ht="27.0" customHeight="1">
      <c r="A64" s="52">
        <v>45.0</v>
      </c>
      <c r="B64" s="62" t="s">
        <v>73</v>
      </c>
      <c r="C64" s="62">
        <v>103.0</v>
      </c>
      <c r="D64" s="62">
        <v>204.0</v>
      </c>
      <c r="E64" s="62">
        <v>251.0</v>
      </c>
      <c r="F64" s="62">
        <f t="shared" si="5"/>
        <v>0</v>
      </c>
      <c r="G64" s="63">
        <f t="shared" si="6"/>
        <v>158.22036</v>
      </c>
      <c r="H64" s="63">
        <f t="shared" si="7"/>
        <v>158.22036</v>
      </c>
      <c r="I64" s="62">
        <v>2.0</v>
      </c>
      <c r="J64" s="68">
        <f t="shared" si="8"/>
        <v>316.44072</v>
      </c>
      <c r="K64" s="1"/>
      <c r="L64" s="69"/>
      <c r="M64" s="70"/>
      <c r="N64" s="70"/>
      <c r="O64" s="1"/>
      <c r="P64" s="1"/>
      <c r="Q64" s="59">
        <v>30.0</v>
      </c>
      <c r="R64" s="58">
        <f t="shared" si="9"/>
        <v>2.51</v>
      </c>
      <c r="S64" s="52">
        <f t="shared" si="10"/>
        <v>2</v>
      </c>
      <c r="T64" s="52">
        <f t="shared" si="11"/>
        <v>5.02</v>
      </c>
      <c r="U64" s="60">
        <f t="shared" si="12"/>
        <v>158.22036</v>
      </c>
      <c r="V64" s="58">
        <f t="shared" ref="V64:W64" si="61">C64/100</f>
        <v>1.03</v>
      </c>
      <c r="W64" s="58">
        <f t="shared" si="61"/>
        <v>2.04</v>
      </c>
      <c r="X64" s="58">
        <f t="shared" si="14"/>
        <v>5.02</v>
      </c>
      <c r="Y64" s="61">
        <f t="shared" si="15"/>
        <v>10.548024</v>
      </c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</row>
    <row r="65" ht="27.0" customHeight="1">
      <c r="A65" s="52">
        <v>46.0</v>
      </c>
      <c r="B65" s="62" t="s">
        <v>73</v>
      </c>
      <c r="C65" s="62">
        <v>103.0</v>
      </c>
      <c r="D65" s="62">
        <v>204.0</v>
      </c>
      <c r="E65" s="62">
        <v>253.0</v>
      </c>
      <c r="F65" s="62">
        <f t="shared" si="5"/>
        <v>0</v>
      </c>
      <c r="G65" s="63">
        <f t="shared" si="6"/>
        <v>159.48108</v>
      </c>
      <c r="H65" s="63">
        <f t="shared" si="7"/>
        <v>159.48108</v>
      </c>
      <c r="I65" s="62">
        <v>2.0</v>
      </c>
      <c r="J65" s="68">
        <f t="shared" si="8"/>
        <v>318.96216</v>
      </c>
      <c r="K65" s="1"/>
      <c r="L65" s="69"/>
      <c r="M65" s="70"/>
      <c r="N65" s="70"/>
      <c r="O65" s="1"/>
      <c r="P65" s="1"/>
      <c r="Q65" s="59">
        <v>30.0</v>
      </c>
      <c r="R65" s="58">
        <f t="shared" si="9"/>
        <v>2.53</v>
      </c>
      <c r="S65" s="52">
        <f t="shared" si="10"/>
        <v>2</v>
      </c>
      <c r="T65" s="52">
        <f t="shared" si="11"/>
        <v>5.06</v>
      </c>
      <c r="U65" s="60">
        <f t="shared" si="12"/>
        <v>159.48108</v>
      </c>
      <c r="V65" s="58">
        <f t="shared" ref="V65:W65" si="62">C65/100</f>
        <v>1.03</v>
      </c>
      <c r="W65" s="58">
        <f t="shared" si="62"/>
        <v>2.04</v>
      </c>
      <c r="X65" s="58">
        <f t="shared" si="14"/>
        <v>5.06</v>
      </c>
      <c r="Y65" s="61">
        <f t="shared" si="15"/>
        <v>10.632072</v>
      </c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</row>
    <row r="66" ht="27.0" customHeight="1">
      <c r="A66" s="52">
        <v>47.0</v>
      </c>
      <c r="B66" s="62" t="s">
        <v>73</v>
      </c>
      <c r="C66" s="62">
        <v>103.0</v>
      </c>
      <c r="D66" s="62">
        <v>204.0</v>
      </c>
      <c r="E66" s="62">
        <v>252.0</v>
      </c>
      <c r="F66" s="62">
        <f t="shared" si="5"/>
        <v>0</v>
      </c>
      <c r="G66" s="63">
        <f t="shared" si="6"/>
        <v>158.85072</v>
      </c>
      <c r="H66" s="63">
        <f t="shared" si="7"/>
        <v>158.85072</v>
      </c>
      <c r="I66" s="62">
        <v>2.0</v>
      </c>
      <c r="J66" s="68">
        <f t="shared" si="8"/>
        <v>317.70144</v>
      </c>
      <c r="K66" s="1"/>
      <c r="L66" s="69"/>
      <c r="M66" s="70"/>
      <c r="N66" s="70"/>
      <c r="O66" s="1"/>
      <c r="P66" s="1"/>
      <c r="Q66" s="59">
        <v>30.0</v>
      </c>
      <c r="R66" s="58">
        <f t="shared" si="9"/>
        <v>2.52</v>
      </c>
      <c r="S66" s="52">
        <f t="shared" si="10"/>
        <v>2</v>
      </c>
      <c r="T66" s="52">
        <f t="shared" si="11"/>
        <v>5.04</v>
      </c>
      <c r="U66" s="60">
        <f t="shared" si="12"/>
        <v>158.85072</v>
      </c>
      <c r="V66" s="58">
        <f t="shared" ref="V66:W66" si="63">C66/100</f>
        <v>1.03</v>
      </c>
      <c r="W66" s="58">
        <f t="shared" si="63"/>
        <v>2.04</v>
      </c>
      <c r="X66" s="58">
        <f t="shared" si="14"/>
        <v>5.04</v>
      </c>
      <c r="Y66" s="61">
        <f t="shared" si="15"/>
        <v>10.590048</v>
      </c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</row>
    <row r="67" ht="27.0" customHeight="1">
      <c r="A67" s="52">
        <v>48.0</v>
      </c>
      <c r="B67" s="53" t="s">
        <v>77</v>
      </c>
      <c r="C67" s="54">
        <v>96.0</v>
      </c>
      <c r="D67" s="54">
        <v>204.0</v>
      </c>
      <c r="E67" s="54">
        <v>252.0</v>
      </c>
      <c r="F67" s="54">
        <f t="shared" si="5"/>
        <v>0.8</v>
      </c>
      <c r="G67" s="55">
        <f t="shared" si="6"/>
        <v>148.05504</v>
      </c>
      <c r="H67" s="55">
        <f t="shared" si="7"/>
        <v>118.444032</v>
      </c>
      <c r="I67" s="54">
        <v>1.0</v>
      </c>
      <c r="J67" s="68">
        <f t="shared" si="8"/>
        <v>118.444032</v>
      </c>
      <c r="K67" s="1"/>
      <c r="L67" s="69"/>
      <c r="M67" s="70"/>
      <c r="N67" s="70"/>
      <c r="O67" s="1"/>
      <c r="P67" s="1"/>
      <c r="Q67" s="59">
        <v>30.0</v>
      </c>
      <c r="R67" s="58">
        <f t="shared" si="9"/>
        <v>2.52</v>
      </c>
      <c r="S67" s="52">
        <f t="shared" si="10"/>
        <v>1</v>
      </c>
      <c r="T67" s="52">
        <f t="shared" si="11"/>
        <v>2.52</v>
      </c>
      <c r="U67" s="60">
        <f t="shared" si="12"/>
        <v>148.05504</v>
      </c>
      <c r="V67" s="58">
        <f t="shared" ref="V67:W67" si="64">C67/100</f>
        <v>0.96</v>
      </c>
      <c r="W67" s="58">
        <f t="shared" si="64"/>
        <v>2.04</v>
      </c>
      <c r="X67" s="58">
        <f t="shared" si="14"/>
        <v>2.52</v>
      </c>
      <c r="Y67" s="61">
        <f t="shared" si="15"/>
        <v>4.935168</v>
      </c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</row>
    <row r="68" ht="27.0" customHeight="1">
      <c r="A68" s="52">
        <v>49.0</v>
      </c>
      <c r="B68" s="62" t="s">
        <v>73</v>
      </c>
      <c r="C68" s="62">
        <v>100.0</v>
      </c>
      <c r="D68" s="62">
        <v>204.0</v>
      </c>
      <c r="E68" s="62">
        <v>265.0</v>
      </c>
      <c r="F68" s="62">
        <f t="shared" si="5"/>
        <v>0</v>
      </c>
      <c r="G68" s="63">
        <f t="shared" si="6"/>
        <v>162.18</v>
      </c>
      <c r="H68" s="63">
        <f t="shared" si="7"/>
        <v>162.18</v>
      </c>
      <c r="I68" s="62">
        <v>6.0</v>
      </c>
      <c r="J68" s="68">
        <f t="shared" si="8"/>
        <v>973.08</v>
      </c>
      <c r="K68" s="1"/>
      <c r="L68" s="69"/>
      <c r="M68" s="70"/>
      <c r="N68" s="70"/>
      <c r="O68" s="1"/>
      <c r="P68" s="1"/>
      <c r="Q68" s="59">
        <v>30.0</v>
      </c>
      <c r="R68" s="58">
        <f t="shared" si="9"/>
        <v>2.65</v>
      </c>
      <c r="S68" s="52">
        <f t="shared" si="10"/>
        <v>6</v>
      </c>
      <c r="T68" s="52">
        <f t="shared" si="11"/>
        <v>15.9</v>
      </c>
      <c r="U68" s="60">
        <f t="shared" si="12"/>
        <v>162.18</v>
      </c>
      <c r="V68" s="58">
        <f t="shared" ref="V68:W68" si="65">C68/100</f>
        <v>1</v>
      </c>
      <c r="W68" s="58">
        <f t="shared" si="65"/>
        <v>2.04</v>
      </c>
      <c r="X68" s="58">
        <f t="shared" si="14"/>
        <v>15.9</v>
      </c>
      <c r="Y68" s="61">
        <f t="shared" si="15"/>
        <v>32.436</v>
      </c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</row>
    <row r="69" ht="27.0" customHeight="1">
      <c r="A69" s="52">
        <v>50.0</v>
      </c>
      <c r="B69" s="62" t="s">
        <v>73</v>
      </c>
      <c r="C69" s="62">
        <v>102.0</v>
      </c>
      <c r="D69" s="62">
        <v>204.0</v>
      </c>
      <c r="E69" s="62">
        <v>265.0</v>
      </c>
      <c r="F69" s="62">
        <f t="shared" si="5"/>
        <v>0</v>
      </c>
      <c r="G69" s="63">
        <f t="shared" si="6"/>
        <v>165.4236</v>
      </c>
      <c r="H69" s="63">
        <f t="shared" si="7"/>
        <v>165.4236</v>
      </c>
      <c r="I69" s="62">
        <v>1.0</v>
      </c>
      <c r="J69" s="68">
        <f t="shared" si="8"/>
        <v>165.4236</v>
      </c>
      <c r="K69" s="1"/>
      <c r="L69" s="69"/>
      <c r="M69" s="70"/>
      <c r="N69" s="70"/>
      <c r="O69" s="1"/>
      <c r="P69" s="1"/>
      <c r="Q69" s="59">
        <v>30.0</v>
      </c>
      <c r="R69" s="58">
        <f t="shared" si="9"/>
        <v>2.65</v>
      </c>
      <c r="S69" s="52">
        <f t="shared" si="10"/>
        <v>1</v>
      </c>
      <c r="T69" s="52">
        <f t="shared" si="11"/>
        <v>2.65</v>
      </c>
      <c r="U69" s="60">
        <f t="shared" si="12"/>
        <v>165.4236</v>
      </c>
      <c r="V69" s="58">
        <f t="shared" ref="V69:W69" si="66">C69/100</f>
        <v>1.02</v>
      </c>
      <c r="W69" s="58">
        <f t="shared" si="66"/>
        <v>2.04</v>
      </c>
      <c r="X69" s="58">
        <f t="shared" si="14"/>
        <v>2.65</v>
      </c>
      <c r="Y69" s="61">
        <f t="shared" si="15"/>
        <v>5.51412</v>
      </c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</row>
    <row r="70" ht="27.0" customHeight="1">
      <c r="A70" s="52">
        <v>51.0</v>
      </c>
      <c r="B70" s="62" t="s">
        <v>73</v>
      </c>
      <c r="C70" s="62">
        <v>100.0</v>
      </c>
      <c r="D70" s="62">
        <v>204.0</v>
      </c>
      <c r="E70" s="62">
        <v>265.0</v>
      </c>
      <c r="F70" s="62">
        <f t="shared" si="5"/>
        <v>0</v>
      </c>
      <c r="G70" s="63">
        <f t="shared" si="6"/>
        <v>162.18</v>
      </c>
      <c r="H70" s="63">
        <f t="shared" si="7"/>
        <v>162.18</v>
      </c>
      <c r="I70" s="62">
        <v>3.0</v>
      </c>
      <c r="J70" s="68">
        <f t="shared" si="8"/>
        <v>486.54</v>
      </c>
      <c r="K70" s="1"/>
      <c r="L70" s="69"/>
      <c r="M70" s="70"/>
      <c r="N70" s="70"/>
      <c r="O70" s="1"/>
      <c r="P70" s="1"/>
      <c r="Q70" s="59">
        <v>30.0</v>
      </c>
      <c r="R70" s="58">
        <f t="shared" si="9"/>
        <v>2.65</v>
      </c>
      <c r="S70" s="52">
        <f t="shared" si="10"/>
        <v>3</v>
      </c>
      <c r="T70" s="52">
        <f t="shared" si="11"/>
        <v>7.95</v>
      </c>
      <c r="U70" s="60">
        <f t="shared" si="12"/>
        <v>162.18</v>
      </c>
      <c r="V70" s="58">
        <f t="shared" ref="V70:W70" si="67">C70/100</f>
        <v>1</v>
      </c>
      <c r="W70" s="58">
        <f t="shared" si="67"/>
        <v>2.04</v>
      </c>
      <c r="X70" s="58">
        <f t="shared" si="14"/>
        <v>7.95</v>
      </c>
      <c r="Y70" s="61">
        <f t="shared" si="15"/>
        <v>16.218</v>
      </c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</row>
    <row r="71" ht="27.0" customHeight="1">
      <c r="A71" s="52">
        <v>52.0</v>
      </c>
      <c r="B71" s="62" t="s">
        <v>73</v>
      </c>
      <c r="C71" s="62">
        <v>102.0</v>
      </c>
      <c r="D71" s="62">
        <v>204.0</v>
      </c>
      <c r="E71" s="62">
        <v>265.0</v>
      </c>
      <c r="F71" s="62">
        <f t="shared" si="5"/>
        <v>0</v>
      </c>
      <c r="G71" s="63">
        <f t="shared" si="6"/>
        <v>165.4236</v>
      </c>
      <c r="H71" s="63">
        <f t="shared" si="7"/>
        <v>165.4236</v>
      </c>
      <c r="I71" s="62">
        <v>7.0</v>
      </c>
      <c r="J71" s="68">
        <f t="shared" si="8"/>
        <v>1157.9652</v>
      </c>
      <c r="K71" s="1"/>
      <c r="L71" s="69"/>
      <c r="M71" s="70"/>
      <c r="N71" s="70"/>
      <c r="O71" s="1"/>
      <c r="P71" s="1"/>
      <c r="Q71" s="59">
        <v>30.0</v>
      </c>
      <c r="R71" s="58">
        <f t="shared" si="9"/>
        <v>2.65</v>
      </c>
      <c r="S71" s="52">
        <f t="shared" si="10"/>
        <v>7</v>
      </c>
      <c r="T71" s="52">
        <f t="shared" si="11"/>
        <v>18.55</v>
      </c>
      <c r="U71" s="60">
        <f t="shared" si="12"/>
        <v>165.4236</v>
      </c>
      <c r="V71" s="58">
        <f t="shared" ref="V71:W71" si="68">C71/100</f>
        <v>1.02</v>
      </c>
      <c r="W71" s="58">
        <f t="shared" si="68"/>
        <v>2.04</v>
      </c>
      <c r="X71" s="58">
        <f t="shared" si="14"/>
        <v>18.55</v>
      </c>
      <c r="Y71" s="61">
        <f t="shared" si="15"/>
        <v>38.59884</v>
      </c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</row>
    <row r="72" ht="27.0" customHeight="1">
      <c r="A72" s="52">
        <v>53.0</v>
      </c>
      <c r="B72" s="62" t="s">
        <v>73</v>
      </c>
      <c r="C72" s="62">
        <v>100.0</v>
      </c>
      <c r="D72" s="62">
        <v>204.0</v>
      </c>
      <c r="E72" s="62">
        <v>265.0</v>
      </c>
      <c r="F72" s="62">
        <f t="shared" si="5"/>
        <v>0</v>
      </c>
      <c r="G72" s="63">
        <f t="shared" si="6"/>
        <v>162.18</v>
      </c>
      <c r="H72" s="63">
        <f t="shared" si="7"/>
        <v>162.18</v>
      </c>
      <c r="I72" s="62">
        <v>4.0</v>
      </c>
      <c r="J72" s="68">
        <f t="shared" si="8"/>
        <v>648.72</v>
      </c>
      <c r="K72" s="1"/>
      <c r="L72" s="69"/>
      <c r="M72" s="70"/>
      <c r="N72" s="70"/>
      <c r="O72" s="1"/>
      <c r="P72" s="1"/>
      <c r="Q72" s="59">
        <v>30.0</v>
      </c>
      <c r="R72" s="58">
        <f t="shared" si="9"/>
        <v>2.65</v>
      </c>
      <c r="S72" s="52">
        <f t="shared" si="10"/>
        <v>4</v>
      </c>
      <c r="T72" s="52">
        <f t="shared" si="11"/>
        <v>10.6</v>
      </c>
      <c r="U72" s="60">
        <f t="shared" si="12"/>
        <v>162.18</v>
      </c>
      <c r="V72" s="58">
        <f t="shared" ref="V72:W72" si="69">C72/100</f>
        <v>1</v>
      </c>
      <c r="W72" s="58">
        <f t="shared" si="69"/>
        <v>2.04</v>
      </c>
      <c r="X72" s="58">
        <f t="shared" si="14"/>
        <v>10.6</v>
      </c>
      <c r="Y72" s="61">
        <f t="shared" si="15"/>
        <v>21.624</v>
      </c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</row>
    <row r="73" ht="27.0" customHeight="1">
      <c r="A73" s="52">
        <v>54.0</v>
      </c>
      <c r="B73" s="62" t="s">
        <v>73</v>
      </c>
      <c r="C73" s="62">
        <v>100.0</v>
      </c>
      <c r="D73" s="62">
        <v>204.0</v>
      </c>
      <c r="E73" s="62">
        <v>265.0</v>
      </c>
      <c r="F73" s="62">
        <f t="shared" si="5"/>
        <v>0</v>
      </c>
      <c r="G73" s="63">
        <f t="shared" si="6"/>
        <v>162.18</v>
      </c>
      <c r="H73" s="63">
        <f t="shared" si="7"/>
        <v>162.18</v>
      </c>
      <c r="I73" s="62">
        <v>2.0</v>
      </c>
      <c r="J73" s="68">
        <f t="shared" si="8"/>
        <v>324.36</v>
      </c>
      <c r="K73" s="1"/>
      <c r="L73" s="69"/>
      <c r="M73" s="70"/>
      <c r="N73" s="70"/>
      <c r="O73" s="1"/>
      <c r="P73" s="1"/>
      <c r="Q73" s="59">
        <v>30.0</v>
      </c>
      <c r="R73" s="58">
        <f t="shared" si="9"/>
        <v>2.65</v>
      </c>
      <c r="S73" s="52">
        <f t="shared" si="10"/>
        <v>2</v>
      </c>
      <c r="T73" s="52">
        <f t="shared" si="11"/>
        <v>5.3</v>
      </c>
      <c r="U73" s="60">
        <f t="shared" si="12"/>
        <v>162.18</v>
      </c>
      <c r="V73" s="58">
        <f t="shared" ref="V73:W73" si="70">C73/100</f>
        <v>1</v>
      </c>
      <c r="W73" s="58">
        <f t="shared" si="70"/>
        <v>2.04</v>
      </c>
      <c r="X73" s="58">
        <f t="shared" si="14"/>
        <v>5.3</v>
      </c>
      <c r="Y73" s="61">
        <f t="shared" si="15"/>
        <v>10.812</v>
      </c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</row>
    <row r="74" ht="27.0" customHeight="1">
      <c r="A74" s="52">
        <v>55.0</v>
      </c>
      <c r="B74" s="62" t="s">
        <v>73</v>
      </c>
      <c r="C74" s="62">
        <v>100.0</v>
      </c>
      <c r="D74" s="62">
        <v>204.0</v>
      </c>
      <c r="E74" s="62">
        <v>265.0</v>
      </c>
      <c r="F74" s="62">
        <f t="shared" si="5"/>
        <v>0</v>
      </c>
      <c r="G74" s="63">
        <f t="shared" si="6"/>
        <v>162.18</v>
      </c>
      <c r="H74" s="63">
        <f t="shared" si="7"/>
        <v>162.18</v>
      </c>
      <c r="I74" s="62">
        <v>1.0</v>
      </c>
      <c r="J74" s="68">
        <f t="shared" si="8"/>
        <v>162.18</v>
      </c>
      <c r="K74" s="1"/>
      <c r="L74" s="69"/>
      <c r="M74" s="70"/>
      <c r="N74" s="70"/>
      <c r="O74" s="1"/>
      <c r="P74" s="1"/>
      <c r="Q74" s="59">
        <v>30.0</v>
      </c>
      <c r="R74" s="58">
        <f t="shared" si="9"/>
        <v>2.65</v>
      </c>
      <c r="S74" s="52">
        <f t="shared" si="10"/>
        <v>1</v>
      </c>
      <c r="T74" s="52">
        <f t="shared" si="11"/>
        <v>2.65</v>
      </c>
      <c r="U74" s="60">
        <f t="shared" si="12"/>
        <v>162.18</v>
      </c>
      <c r="V74" s="58">
        <f t="shared" ref="V74:W74" si="71">C74/100</f>
        <v>1</v>
      </c>
      <c r="W74" s="58">
        <f t="shared" si="71"/>
        <v>2.04</v>
      </c>
      <c r="X74" s="58">
        <f t="shared" si="14"/>
        <v>2.65</v>
      </c>
      <c r="Y74" s="61">
        <f t="shared" si="15"/>
        <v>5.406</v>
      </c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</row>
    <row r="75" ht="27.0" customHeight="1">
      <c r="A75" s="52">
        <v>56.0</v>
      </c>
      <c r="B75" s="62" t="s">
        <v>73</v>
      </c>
      <c r="C75" s="62">
        <v>98.0</v>
      </c>
      <c r="D75" s="62">
        <v>204.0</v>
      </c>
      <c r="E75" s="62">
        <v>265.0</v>
      </c>
      <c r="F75" s="62">
        <f t="shared" si="5"/>
        <v>0</v>
      </c>
      <c r="G75" s="63">
        <f t="shared" si="6"/>
        <v>158.9364</v>
      </c>
      <c r="H75" s="63">
        <f t="shared" si="7"/>
        <v>158.9364</v>
      </c>
      <c r="I75" s="62">
        <v>1.0</v>
      </c>
      <c r="J75" s="68">
        <f t="shared" si="8"/>
        <v>158.9364</v>
      </c>
      <c r="K75" s="1"/>
      <c r="L75" s="69"/>
      <c r="M75" s="70"/>
      <c r="N75" s="70"/>
      <c r="O75" s="1"/>
      <c r="P75" s="1"/>
      <c r="Q75" s="59">
        <v>30.0</v>
      </c>
      <c r="R75" s="58">
        <f t="shared" si="9"/>
        <v>2.65</v>
      </c>
      <c r="S75" s="52">
        <f t="shared" si="10"/>
        <v>1</v>
      </c>
      <c r="T75" s="52">
        <f t="shared" si="11"/>
        <v>2.65</v>
      </c>
      <c r="U75" s="60">
        <f t="shared" si="12"/>
        <v>158.9364</v>
      </c>
      <c r="V75" s="58">
        <f t="shared" ref="V75:W75" si="72">C75/100</f>
        <v>0.98</v>
      </c>
      <c r="W75" s="58">
        <f t="shared" si="72"/>
        <v>2.04</v>
      </c>
      <c r="X75" s="58">
        <f t="shared" si="14"/>
        <v>2.65</v>
      </c>
      <c r="Y75" s="61">
        <f t="shared" si="15"/>
        <v>5.29788</v>
      </c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</row>
    <row r="76" ht="27.0" customHeight="1">
      <c r="A76" s="52">
        <v>57.0</v>
      </c>
      <c r="B76" s="62" t="s">
        <v>73</v>
      </c>
      <c r="C76" s="62">
        <v>100.0</v>
      </c>
      <c r="D76" s="62">
        <v>204.0</v>
      </c>
      <c r="E76" s="62">
        <v>265.0</v>
      </c>
      <c r="F76" s="62">
        <f t="shared" si="5"/>
        <v>0</v>
      </c>
      <c r="G76" s="63">
        <f t="shared" si="6"/>
        <v>162.18</v>
      </c>
      <c r="H76" s="63">
        <f t="shared" si="7"/>
        <v>162.18</v>
      </c>
      <c r="I76" s="62">
        <v>1.0</v>
      </c>
      <c r="J76" s="68">
        <f t="shared" si="8"/>
        <v>162.18</v>
      </c>
      <c r="K76" s="1"/>
      <c r="L76" s="69"/>
      <c r="M76" s="70"/>
      <c r="N76" s="70"/>
      <c r="O76" s="1"/>
      <c r="P76" s="1"/>
      <c r="Q76" s="59">
        <v>30.0</v>
      </c>
      <c r="R76" s="58">
        <f t="shared" si="9"/>
        <v>2.65</v>
      </c>
      <c r="S76" s="52">
        <f t="shared" si="10"/>
        <v>1</v>
      </c>
      <c r="T76" s="52">
        <f t="shared" si="11"/>
        <v>2.65</v>
      </c>
      <c r="U76" s="60">
        <f t="shared" si="12"/>
        <v>162.18</v>
      </c>
      <c r="V76" s="58">
        <f t="shared" ref="V76:W76" si="73">C76/100</f>
        <v>1</v>
      </c>
      <c r="W76" s="58">
        <f t="shared" si="73"/>
        <v>2.04</v>
      </c>
      <c r="X76" s="58">
        <f t="shared" si="14"/>
        <v>2.65</v>
      </c>
      <c r="Y76" s="61">
        <f t="shared" si="15"/>
        <v>5.406</v>
      </c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</row>
    <row r="77" ht="27.0" customHeight="1">
      <c r="A77" s="52">
        <v>58.0</v>
      </c>
      <c r="B77" s="62" t="s">
        <v>73</v>
      </c>
      <c r="C77" s="62">
        <v>104.0</v>
      </c>
      <c r="D77" s="62">
        <v>204.0</v>
      </c>
      <c r="E77" s="62">
        <v>265.0</v>
      </c>
      <c r="F77" s="62">
        <f t="shared" si="5"/>
        <v>0</v>
      </c>
      <c r="G77" s="63">
        <f t="shared" si="6"/>
        <v>168.6672</v>
      </c>
      <c r="H77" s="63">
        <f t="shared" si="7"/>
        <v>168.6672</v>
      </c>
      <c r="I77" s="62">
        <v>1.0</v>
      </c>
      <c r="J77" s="68">
        <f t="shared" si="8"/>
        <v>168.6672</v>
      </c>
      <c r="K77" s="1"/>
      <c r="L77" s="69"/>
      <c r="M77" s="70"/>
      <c r="N77" s="70"/>
      <c r="O77" s="1"/>
      <c r="P77" s="1"/>
      <c r="Q77" s="59">
        <v>30.0</v>
      </c>
      <c r="R77" s="58">
        <f t="shared" si="9"/>
        <v>2.65</v>
      </c>
      <c r="S77" s="52">
        <f t="shared" si="10"/>
        <v>1</v>
      </c>
      <c r="T77" s="52">
        <f t="shared" si="11"/>
        <v>2.65</v>
      </c>
      <c r="U77" s="60">
        <f t="shared" si="12"/>
        <v>168.6672</v>
      </c>
      <c r="V77" s="58">
        <f t="shared" ref="V77:W77" si="74">C77/100</f>
        <v>1.04</v>
      </c>
      <c r="W77" s="58">
        <f t="shared" si="74"/>
        <v>2.04</v>
      </c>
      <c r="X77" s="58">
        <f t="shared" si="14"/>
        <v>2.65</v>
      </c>
      <c r="Y77" s="61">
        <f t="shared" si="15"/>
        <v>5.62224</v>
      </c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</row>
    <row r="78" ht="27.0" customHeight="1">
      <c r="A78" s="52">
        <v>59.0</v>
      </c>
      <c r="B78" s="62" t="s">
        <v>73</v>
      </c>
      <c r="C78" s="62">
        <v>105.0</v>
      </c>
      <c r="D78" s="62">
        <v>204.0</v>
      </c>
      <c r="E78" s="62">
        <v>265.0</v>
      </c>
      <c r="F78" s="62">
        <f t="shared" si="5"/>
        <v>0</v>
      </c>
      <c r="G78" s="63">
        <f t="shared" si="6"/>
        <v>170.289</v>
      </c>
      <c r="H78" s="63">
        <f t="shared" si="7"/>
        <v>170.289</v>
      </c>
      <c r="I78" s="62">
        <v>1.0</v>
      </c>
      <c r="J78" s="68">
        <f t="shared" si="8"/>
        <v>170.289</v>
      </c>
      <c r="K78" s="1"/>
      <c r="L78" s="69"/>
      <c r="M78" s="70"/>
      <c r="N78" s="70"/>
      <c r="O78" s="1"/>
      <c r="P78" s="1"/>
      <c r="Q78" s="59">
        <v>30.0</v>
      </c>
      <c r="R78" s="58">
        <f t="shared" si="9"/>
        <v>2.65</v>
      </c>
      <c r="S78" s="52">
        <f t="shared" si="10"/>
        <v>1</v>
      </c>
      <c r="T78" s="52">
        <f t="shared" si="11"/>
        <v>2.65</v>
      </c>
      <c r="U78" s="60">
        <f t="shared" si="12"/>
        <v>170.289</v>
      </c>
      <c r="V78" s="58">
        <f t="shared" ref="V78:W78" si="75">C78/100</f>
        <v>1.05</v>
      </c>
      <c r="W78" s="58">
        <f t="shared" si="75"/>
        <v>2.04</v>
      </c>
      <c r="X78" s="58">
        <f t="shared" si="14"/>
        <v>2.65</v>
      </c>
      <c r="Y78" s="61">
        <f t="shared" si="15"/>
        <v>5.6763</v>
      </c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</row>
    <row r="79" ht="27.0" customHeight="1">
      <c r="A79" s="52">
        <v>60.0</v>
      </c>
      <c r="B79" s="62" t="s">
        <v>73</v>
      </c>
      <c r="C79" s="62">
        <v>102.0</v>
      </c>
      <c r="D79" s="62">
        <v>204.0</v>
      </c>
      <c r="E79" s="62">
        <v>265.0</v>
      </c>
      <c r="F79" s="62">
        <f t="shared" si="5"/>
        <v>0</v>
      </c>
      <c r="G79" s="63">
        <f t="shared" si="6"/>
        <v>165.4236</v>
      </c>
      <c r="H79" s="63">
        <f t="shared" si="7"/>
        <v>165.4236</v>
      </c>
      <c r="I79" s="62">
        <v>1.0</v>
      </c>
      <c r="J79" s="68">
        <f t="shared" si="8"/>
        <v>165.4236</v>
      </c>
      <c r="K79" s="1"/>
      <c r="L79" s="69"/>
      <c r="M79" s="70"/>
      <c r="N79" s="70"/>
      <c r="O79" s="1"/>
      <c r="P79" s="1"/>
      <c r="Q79" s="59">
        <v>30.0</v>
      </c>
      <c r="R79" s="58">
        <f t="shared" si="9"/>
        <v>2.65</v>
      </c>
      <c r="S79" s="52">
        <f t="shared" si="10"/>
        <v>1</v>
      </c>
      <c r="T79" s="52">
        <f t="shared" si="11"/>
        <v>2.65</v>
      </c>
      <c r="U79" s="60">
        <f t="shared" si="12"/>
        <v>165.4236</v>
      </c>
      <c r="V79" s="58">
        <f t="shared" ref="V79:W79" si="76">C79/100</f>
        <v>1.02</v>
      </c>
      <c r="W79" s="58">
        <f t="shared" si="76"/>
        <v>2.04</v>
      </c>
      <c r="X79" s="58">
        <f t="shared" si="14"/>
        <v>2.65</v>
      </c>
      <c r="Y79" s="61">
        <f t="shared" si="15"/>
        <v>5.51412</v>
      </c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</row>
    <row r="80" ht="27.0" customHeight="1">
      <c r="A80" s="52">
        <v>61.0</v>
      </c>
      <c r="B80" s="62" t="s">
        <v>73</v>
      </c>
      <c r="C80" s="62">
        <v>99.0</v>
      </c>
      <c r="D80" s="62">
        <v>204.0</v>
      </c>
      <c r="E80" s="62">
        <v>265.0</v>
      </c>
      <c r="F80" s="62">
        <f t="shared" si="5"/>
        <v>0</v>
      </c>
      <c r="G80" s="63">
        <f t="shared" si="6"/>
        <v>160.5582</v>
      </c>
      <c r="H80" s="63">
        <f t="shared" si="7"/>
        <v>160.5582</v>
      </c>
      <c r="I80" s="62">
        <v>1.0</v>
      </c>
      <c r="J80" s="68">
        <f t="shared" si="8"/>
        <v>160.5582</v>
      </c>
      <c r="K80" s="1"/>
      <c r="L80" s="69"/>
      <c r="M80" s="70"/>
      <c r="N80" s="70"/>
      <c r="O80" s="1"/>
      <c r="P80" s="1"/>
      <c r="Q80" s="59">
        <v>30.0</v>
      </c>
      <c r="R80" s="58">
        <f t="shared" si="9"/>
        <v>2.65</v>
      </c>
      <c r="S80" s="52">
        <f t="shared" si="10"/>
        <v>1</v>
      </c>
      <c r="T80" s="52">
        <f t="shared" si="11"/>
        <v>2.65</v>
      </c>
      <c r="U80" s="60">
        <f t="shared" si="12"/>
        <v>160.5582</v>
      </c>
      <c r="V80" s="58">
        <f t="shared" ref="V80:W80" si="77">C80/100</f>
        <v>0.99</v>
      </c>
      <c r="W80" s="58">
        <f t="shared" si="77"/>
        <v>2.04</v>
      </c>
      <c r="X80" s="58">
        <f t="shared" si="14"/>
        <v>2.65</v>
      </c>
      <c r="Y80" s="61">
        <f t="shared" si="15"/>
        <v>5.35194</v>
      </c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</row>
    <row r="81" ht="27.0" customHeight="1">
      <c r="A81" s="52">
        <v>62.0</v>
      </c>
      <c r="B81" s="62" t="s">
        <v>73</v>
      </c>
      <c r="C81" s="62">
        <v>92.0</v>
      </c>
      <c r="D81" s="62">
        <v>204.0</v>
      </c>
      <c r="E81" s="62">
        <v>265.0</v>
      </c>
      <c r="F81" s="62">
        <f t="shared" si="5"/>
        <v>0</v>
      </c>
      <c r="G81" s="63">
        <f t="shared" si="6"/>
        <v>149.2056</v>
      </c>
      <c r="H81" s="63">
        <f t="shared" si="7"/>
        <v>149.2056</v>
      </c>
      <c r="I81" s="62">
        <v>1.0</v>
      </c>
      <c r="J81" s="68">
        <f t="shared" si="8"/>
        <v>149.2056</v>
      </c>
      <c r="K81" s="1"/>
      <c r="L81" s="69"/>
      <c r="M81" s="70"/>
      <c r="N81" s="70"/>
      <c r="O81" s="1"/>
      <c r="P81" s="1"/>
      <c r="Q81" s="59">
        <v>30.0</v>
      </c>
      <c r="R81" s="58">
        <f t="shared" si="9"/>
        <v>2.65</v>
      </c>
      <c r="S81" s="52">
        <f t="shared" si="10"/>
        <v>1</v>
      </c>
      <c r="T81" s="52">
        <f t="shared" si="11"/>
        <v>2.65</v>
      </c>
      <c r="U81" s="60">
        <f t="shared" si="12"/>
        <v>149.2056</v>
      </c>
      <c r="V81" s="58">
        <f t="shared" ref="V81:W81" si="78">C81/100</f>
        <v>0.92</v>
      </c>
      <c r="W81" s="58">
        <f t="shared" si="78"/>
        <v>2.04</v>
      </c>
      <c r="X81" s="58">
        <f t="shared" si="14"/>
        <v>2.65</v>
      </c>
      <c r="Y81" s="61">
        <f t="shared" si="15"/>
        <v>4.97352</v>
      </c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</row>
    <row r="82" ht="27.0" customHeight="1">
      <c r="A82" s="52">
        <v>63.0</v>
      </c>
      <c r="B82" s="62" t="s">
        <v>73</v>
      </c>
      <c r="C82" s="62">
        <v>105.0</v>
      </c>
      <c r="D82" s="62">
        <v>204.0</v>
      </c>
      <c r="E82" s="62">
        <v>265.0</v>
      </c>
      <c r="F82" s="62">
        <f t="shared" si="5"/>
        <v>0</v>
      </c>
      <c r="G82" s="63">
        <f t="shared" si="6"/>
        <v>170.289</v>
      </c>
      <c r="H82" s="63">
        <f t="shared" si="7"/>
        <v>170.289</v>
      </c>
      <c r="I82" s="62">
        <v>1.0</v>
      </c>
      <c r="J82" s="68">
        <f t="shared" si="8"/>
        <v>170.289</v>
      </c>
      <c r="K82" s="1"/>
      <c r="L82" s="69"/>
      <c r="M82" s="70"/>
      <c r="N82" s="70"/>
      <c r="O82" s="1"/>
      <c r="P82" s="1"/>
      <c r="Q82" s="59">
        <v>30.0</v>
      </c>
      <c r="R82" s="58">
        <f t="shared" si="9"/>
        <v>2.65</v>
      </c>
      <c r="S82" s="52">
        <f t="shared" si="10"/>
        <v>1</v>
      </c>
      <c r="T82" s="52">
        <f t="shared" si="11"/>
        <v>2.65</v>
      </c>
      <c r="U82" s="60">
        <f t="shared" si="12"/>
        <v>170.289</v>
      </c>
      <c r="V82" s="58">
        <f t="shared" ref="V82:W82" si="79">C82/100</f>
        <v>1.05</v>
      </c>
      <c r="W82" s="58">
        <f t="shared" si="79"/>
        <v>2.04</v>
      </c>
      <c r="X82" s="58">
        <f t="shared" si="14"/>
        <v>2.65</v>
      </c>
      <c r="Y82" s="61">
        <f t="shared" si="15"/>
        <v>5.6763</v>
      </c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</row>
    <row r="83" ht="27.0" customHeight="1">
      <c r="A83" s="26"/>
      <c r="B83" s="44"/>
      <c r="C83" s="44"/>
      <c r="D83" s="44"/>
      <c r="E83" s="44"/>
      <c r="F83" s="44"/>
      <c r="G83" s="29"/>
      <c r="H83" s="50"/>
      <c r="I83" s="26"/>
      <c r="J83" s="72">
        <f>+Q114</f>
        <v>123.6</v>
      </c>
      <c r="K83" s="1"/>
      <c r="L83" s="1"/>
      <c r="M83" s="1"/>
      <c r="N83" s="1"/>
      <c r="O83" s="1"/>
      <c r="P83" s="1"/>
      <c r="Q83" s="73"/>
      <c r="R83" s="58">
        <f t="shared" si="9"/>
        <v>0</v>
      </c>
      <c r="S83" s="52" t="str">
        <f t="shared" si="10"/>
        <v/>
      </c>
      <c r="T83" s="52">
        <f t="shared" si="11"/>
        <v>0</v>
      </c>
      <c r="U83" s="57"/>
      <c r="V83" s="58">
        <f t="shared" ref="V83:W83" si="80">C83/100</f>
        <v>0</v>
      </c>
      <c r="W83" s="58">
        <f t="shared" si="80"/>
        <v>0</v>
      </c>
      <c r="X83" s="58">
        <f t="shared" si="14"/>
        <v>0</v>
      </c>
      <c r="Y83" s="61">
        <f t="shared" si="15"/>
        <v>0</v>
      </c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</row>
    <row r="84" ht="27.0" customHeight="1">
      <c r="A84" s="26"/>
      <c r="B84" s="74"/>
      <c r="C84" s="74"/>
      <c r="D84" s="74"/>
      <c r="E84" s="74"/>
      <c r="F84" s="74"/>
      <c r="G84" s="75"/>
      <c r="H84" s="76"/>
      <c r="I84" s="77">
        <f>SUM(I20:I82)</f>
        <v>124</v>
      </c>
      <c r="J84" s="78">
        <f>SUM(J20:J83)</f>
        <v>18777.23356</v>
      </c>
      <c r="K84" s="79"/>
      <c r="L84" s="79"/>
      <c r="M84" s="79"/>
      <c r="N84" s="79"/>
      <c r="O84" s="79"/>
      <c r="P84" s="79"/>
      <c r="Q84" s="4"/>
      <c r="R84" s="79">
        <f>SUMIFS($S$20:$S$82,$R$20:$R$82,"&gt;=3")</f>
        <v>1</v>
      </c>
      <c r="S84" s="79">
        <f t="shared" ref="S84:T84" si="81">SUM(S18:S82)</f>
        <v>124</v>
      </c>
      <c r="T84" s="79">
        <f t="shared" si="81"/>
        <v>317.4</v>
      </c>
      <c r="U84" s="79"/>
      <c r="V84" s="79"/>
      <c r="W84" s="79"/>
      <c r="X84" s="79"/>
      <c r="Y84" s="81">
        <f>SUM(Y20:Y83)</f>
        <v>647.322092</v>
      </c>
      <c r="Z84" s="79"/>
      <c r="AA84" s="79"/>
      <c r="AB84" s="79"/>
      <c r="AC84" s="79"/>
      <c r="AD84" s="79"/>
      <c r="AE84" s="79"/>
      <c r="AF84" s="79"/>
      <c r="AG84" s="79"/>
      <c r="AH84" s="79"/>
      <c r="AI84" s="79"/>
      <c r="AJ84" s="79"/>
      <c r="AK84" s="79"/>
      <c r="AL84" s="79"/>
      <c r="AM84" s="79"/>
      <c r="AN84" s="79"/>
      <c r="AO84" s="79"/>
      <c r="AP84" s="79"/>
      <c r="AQ84" s="79"/>
      <c r="AR84" s="79"/>
      <c r="AS84" s="79"/>
    </row>
    <row r="85" ht="29.25" customHeight="1">
      <c r="A85" s="1"/>
      <c r="B85" s="1"/>
      <c r="C85" s="1"/>
      <c r="D85" s="1"/>
      <c r="E85" s="1"/>
      <c r="F85" s="1"/>
      <c r="G85" s="2"/>
      <c r="H85" s="3"/>
      <c r="I85" s="1"/>
      <c r="J85" s="1"/>
      <c r="K85" s="1"/>
      <c r="L85" s="1"/>
      <c r="M85" s="1"/>
      <c r="N85" s="1"/>
      <c r="O85" s="1"/>
      <c r="P85" s="1"/>
      <c r="Q85" s="4"/>
      <c r="R85" s="57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</row>
    <row r="86" ht="29.25" customHeight="1">
      <c r="A86" s="1"/>
      <c r="B86" s="1"/>
      <c r="C86" s="1"/>
      <c r="D86" s="1"/>
      <c r="E86" s="1"/>
      <c r="F86" s="1"/>
      <c r="G86" s="2"/>
      <c r="H86" s="3"/>
      <c r="I86" s="1"/>
      <c r="J86" s="1"/>
      <c r="K86" s="1"/>
      <c r="L86" s="1"/>
      <c r="M86" s="1"/>
      <c r="N86" s="1"/>
      <c r="O86" s="1"/>
      <c r="P86" s="1"/>
      <c r="Q86" s="73"/>
      <c r="R86" s="1"/>
      <c r="S86" s="1" t="s">
        <v>30</v>
      </c>
      <c r="T86" s="1" t="s">
        <v>31</v>
      </c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</row>
    <row r="87" ht="29.25" customHeight="1">
      <c r="A87" s="1"/>
      <c r="B87" s="1"/>
      <c r="C87" s="1"/>
      <c r="D87" s="1"/>
      <c r="E87" s="1"/>
      <c r="F87" s="1"/>
      <c r="G87" s="2"/>
      <c r="H87" s="3"/>
      <c r="I87" s="1"/>
      <c r="J87" s="1"/>
      <c r="K87" s="1"/>
      <c r="L87" s="1"/>
      <c r="M87" s="1"/>
      <c r="N87" s="1"/>
      <c r="O87" s="1"/>
      <c r="P87" s="1"/>
      <c r="Q87" s="4"/>
      <c r="R87" s="1" t="s">
        <v>32</v>
      </c>
      <c r="S87" s="146">
        <f>SUMIFS($J$20:$J$82,$R$20:$R$82,"&gt;=3")</f>
        <v>120.077802</v>
      </c>
      <c r="T87" s="147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</row>
    <row r="88" ht="29.25" customHeight="1">
      <c r="A88" s="1" t="s">
        <v>33</v>
      </c>
      <c r="B88" s="1"/>
      <c r="C88" s="1"/>
      <c r="D88" s="1" t="s">
        <v>34</v>
      </c>
      <c r="E88" s="1"/>
      <c r="F88" s="1"/>
      <c r="G88" s="2"/>
      <c r="H88" s="3"/>
      <c r="I88" s="1"/>
      <c r="J88" s="1"/>
      <c r="K88" s="1"/>
      <c r="L88" s="1"/>
      <c r="M88" s="1"/>
      <c r="N88" s="1"/>
      <c r="O88" s="1"/>
      <c r="P88" s="1"/>
      <c r="Q88" s="4"/>
      <c r="R88" s="1" t="s">
        <v>35</v>
      </c>
      <c r="S88" s="84">
        <f>+J84-S87</f>
        <v>18657.15575</v>
      </c>
      <c r="T88" s="147">
        <f>+SUMIFS($T$20:$T$82,$R$20:$R$82,"&gt;=3")</f>
        <v>3.33</v>
      </c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</row>
    <row r="89" ht="29.25" customHeight="1">
      <c r="A89" s="1"/>
      <c r="B89" s="1"/>
      <c r="C89" s="1"/>
      <c r="D89" s="1"/>
      <c r="E89" s="1"/>
      <c r="F89" s="1"/>
      <c r="G89" s="2"/>
      <c r="H89" s="3"/>
      <c r="I89" s="1"/>
      <c r="J89" s="1"/>
      <c r="K89" s="1"/>
      <c r="L89" s="1"/>
      <c r="M89" s="1"/>
      <c r="N89" s="1"/>
      <c r="O89" s="1"/>
      <c r="P89" s="1"/>
      <c r="Q89" s="73"/>
      <c r="R89" s="1"/>
      <c r="S89" s="85">
        <f>+I84</f>
        <v>124</v>
      </c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</row>
    <row r="90" ht="39.0" customHeight="1">
      <c r="A90" s="44"/>
      <c r="B90" s="26" t="s">
        <v>14</v>
      </c>
      <c r="C90" s="45" t="s">
        <v>36</v>
      </c>
      <c r="D90" s="46"/>
      <c r="E90" s="47"/>
      <c r="F90" s="48"/>
      <c r="G90" s="49"/>
      <c r="H90" s="50" t="s">
        <v>16</v>
      </c>
      <c r="I90" s="26" t="s">
        <v>17</v>
      </c>
      <c r="J90" s="26" t="s">
        <v>18</v>
      </c>
      <c r="K90" s="1"/>
      <c r="L90" s="1"/>
      <c r="M90" s="1"/>
      <c r="N90" s="1"/>
      <c r="O90" s="1"/>
      <c r="P90" s="1"/>
      <c r="Q90" s="4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</row>
    <row r="91" ht="27.0" customHeight="1">
      <c r="A91" s="18">
        <v>1.0</v>
      </c>
      <c r="B91" s="142" t="s">
        <v>75</v>
      </c>
      <c r="C91" s="142">
        <v>90.0</v>
      </c>
      <c r="D91" s="142">
        <v>201.0</v>
      </c>
      <c r="E91" s="142">
        <v>212.0</v>
      </c>
      <c r="F91" s="142">
        <f t="shared" ref="F91:F95" si="82">1-VALUE(IF(RIGHT(B91,1)="%",RIGHT(B91,3),0))</f>
        <v>0.2</v>
      </c>
      <c r="G91" s="143">
        <f t="shared" ref="G91:G95" si="83">+Q91*C91/100*D91/100*E91/100</f>
        <v>99.71208</v>
      </c>
      <c r="H91" s="143">
        <f t="shared" ref="H91:H95" si="84">IF(F91=0,G91,F91*G91)</f>
        <v>19.942416</v>
      </c>
      <c r="I91" s="142">
        <v>1.0</v>
      </c>
      <c r="J91" s="86">
        <f t="shared" ref="J91:J95" si="85">+H91*I91</f>
        <v>19.942416</v>
      </c>
      <c r="K91" s="1"/>
      <c r="L91" s="44">
        <f t="shared" ref="L91:L95" si="86">D91*25.4/1000</f>
        <v>5.1054</v>
      </c>
      <c r="M91" s="26">
        <f t="shared" ref="M91:M94" si="87">+I91</f>
        <v>1</v>
      </c>
      <c r="N91" s="26">
        <f t="shared" ref="N91:N94" si="88">M91*L91</f>
        <v>5.1054</v>
      </c>
      <c r="O91" s="1"/>
      <c r="P91" s="1"/>
      <c r="Q91" s="4">
        <v>26.0</v>
      </c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</row>
    <row r="92" ht="27.0" customHeight="1">
      <c r="A92" s="26">
        <v>2.0</v>
      </c>
      <c r="B92" s="65" t="s">
        <v>78</v>
      </c>
      <c r="C92" s="65">
        <v>88.0</v>
      </c>
      <c r="D92" s="65">
        <v>204.0</v>
      </c>
      <c r="E92" s="65">
        <v>204.0</v>
      </c>
      <c r="F92" s="65">
        <f t="shared" si="82"/>
        <v>0.2</v>
      </c>
      <c r="G92" s="64">
        <f t="shared" si="83"/>
        <v>109.86624</v>
      </c>
      <c r="H92" s="64">
        <f t="shared" si="84"/>
        <v>21.973248</v>
      </c>
      <c r="I92" s="65">
        <v>1.0</v>
      </c>
      <c r="J92" s="68">
        <f t="shared" si="85"/>
        <v>21.973248</v>
      </c>
      <c r="K92" s="1"/>
      <c r="L92" s="44">
        <f t="shared" si="86"/>
        <v>5.1816</v>
      </c>
      <c r="M92" s="26">
        <f t="shared" si="87"/>
        <v>1</v>
      </c>
      <c r="N92" s="26">
        <f t="shared" si="88"/>
        <v>5.1816</v>
      </c>
      <c r="O92" s="1"/>
      <c r="P92" s="1"/>
      <c r="Q92" s="4">
        <v>30.0</v>
      </c>
      <c r="R92" s="1"/>
      <c r="S92" s="87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</row>
    <row r="93" ht="27.0" customHeight="1">
      <c r="A93" s="26">
        <v>3.0</v>
      </c>
      <c r="B93" s="65" t="s">
        <v>77</v>
      </c>
      <c r="C93" s="65">
        <v>95.0</v>
      </c>
      <c r="D93" s="65">
        <v>184.0</v>
      </c>
      <c r="E93" s="65">
        <v>244.0</v>
      </c>
      <c r="F93" s="65">
        <f t="shared" si="82"/>
        <v>0.2</v>
      </c>
      <c r="G93" s="64">
        <f t="shared" si="83"/>
        <v>127.9536</v>
      </c>
      <c r="H93" s="64">
        <f t="shared" si="84"/>
        <v>25.59072</v>
      </c>
      <c r="I93" s="65">
        <v>1.0</v>
      </c>
      <c r="J93" s="68">
        <f t="shared" si="85"/>
        <v>25.59072</v>
      </c>
      <c r="K93" s="1"/>
      <c r="L93" s="44">
        <f t="shared" si="86"/>
        <v>4.6736</v>
      </c>
      <c r="M93" s="26">
        <f t="shared" si="87"/>
        <v>1</v>
      </c>
      <c r="N93" s="26">
        <f t="shared" si="88"/>
        <v>4.6736</v>
      </c>
      <c r="O93" s="1"/>
      <c r="P93" s="1"/>
      <c r="Q93" s="4">
        <v>30.0</v>
      </c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</row>
    <row r="94" ht="27.0" customHeight="1">
      <c r="A94" s="26">
        <v>4.0</v>
      </c>
      <c r="B94" s="65" t="s">
        <v>77</v>
      </c>
      <c r="C94" s="65">
        <v>91.0</v>
      </c>
      <c r="D94" s="65">
        <v>204.0</v>
      </c>
      <c r="E94" s="65">
        <v>251.0</v>
      </c>
      <c r="F94" s="65">
        <f t="shared" si="82"/>
        <v>0.2</v>
      </c>
      <c r="G94" s="64">
        <f t="shared" si="83"/>
        <v>139.78692</v>
      </c>
      <c r="H94" s="64">
        <f t="shared" si="84"/>
        <v>27.957384</v>
      </c>
      <c r="I94" s="65">
        <v>1.0</v>
      </c>
      <c r="J94" s="68">
        <f t="shared" si="85"/>
        <v>27.957384</v>
      </c>
      <c r="K94" s="1"/>
      <c r="L94" s="44">
        <f t="shared" si="86"/>
        <v>5.1816</v>
      </c>
      <c r="M94" s="26">
        <f t="shared" si="87"/>
        <v>1</v>
      </c>
      <c r="N94" s="26">
        <f t="shared" si="88"/>
        <v>5.1816</v>
      </c>
      <c r="O94" s="1"/>
      <c r="P94" s="1"/>
      <c r="Q94" s="4">
        <v>30.0</v>
      </c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</row>
    <row r="95" ht="27.0" customHeight="1">
      <c r="A95" s="26">
        <v>5.0</v>
      </c>
      <c r="B95" s="65" t="s">
        <v>77</v>
      </c>
      <c r="C95" s="65">
        <v>96.0</v>
      </c>
      <c r="D95" s="65">
        <v>204.0</v>
      </c>
      <c r="E95" s="65">
        <v>252.0</v>
      </c>
      <c r="F95" s="65">
        <f t="shared" si="82"/>
        <v>0.2</v>
      </c>
      <c r="G95" s="64">
        <f t="shared" si="83"/>
        <v>148.05504</v>
      </c>
      <c r="H95" s="64">
        <f t="shared" si="84"/>
        <v>29.611008</v>
      </c>
      <c r="I95" s="65">
        <v>1.0</v>
      </c>
      <c r="J95" s="68">
        <f t="shared" si="85"/>
        <v>29.611008</v>
      </c>
      <c r="K95" s="1"/>
      <c r="L95" s="1">
        <f t="shared" si="86"/>
        <v>5.1816</v>
      </c>
      <c r="M95" s="120"/>
      <c r="N95" s="120"/>
      <c r="O95" s="1"/>
      <c r="P95" s="1"/>
      <c r="Q95" s="4">
        <v>30.0</v>
      </c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</row>
    <row r="96" ht="24.75" customHeight="1">
      <c r="A96" s="26"/>
      <c r="B96" s="69"/>
      <c r="C96" s="69"/>
      <c r="D96" s="69"/>
      <c r="E96" s="69"/>
      <c r="F96" s="69"/>
      <c r="G96" s="88"/>
      <c r="H96" s="89" t="s">
        <v>37</v>
      </c>
      <c r="I96" s="69"/>
      <c r="J96" s="90">
        <f>SUM(J91:J95)</f>
        <v>125.074776</v>
      </c>
      <c r="K96" s="1"/>
      <c r="L96" s="1"/>
      <c r="M96" s="1"/>
      <c r="N96" s="1"/>
      <c r="O96" s="1"/>
      <c r="P96" s="1"/>
      <c r="Q96" s="4"/>
      <c r="R96" s="9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</row>
    <row r="97" ht="18.75" customHeight="1">
      <c r="A97" s="42"/>
      <c r="B97" s="7"/>
      <c r="C97" s="7"/>
      <c r="D97" s="7"/>
      <c r="E97" s="7"/>
      <c r="F97" s="7"/>
      <c r="G97" s="8"/>
      <c r="H97" s="9"/>
      <c r="I97" s="7"/>
      <c r="J97" s="43"/>
      <c r="K97" s="1"/>
      <c r="L97" s="1"/>
      <c r="M97" s="1"/>
      <c r="N97" s="1"/>
      <c r="O97" s="1"/>
      <c r="P97" s="1"/>
      <c r="Q97" s="4"/>
      <c r="R97" s="9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</row>
    <row r="98" ht="18.75" customHeight="1">
      <c r="A98" s="1"/>
      <c r="B98" s="1"/>
      <c r="C98" s="1"/>
      <c r="D98" s="1"/>
      <c r="E98" s="1"/>
      <c r="F98" s="1"/>
      <c r="G98" s="2"/>
      <c r="H98" s="3"/>
      <c r="I98" s="1"/>
      <c r="J98" s="1"/>
      <c r="K98" s="1"/>
      <c r="L98" s="1"/>
      <c r="M98" s="1"/>
      <c r="N98" s="1"/>
      <c r="O98" s="1"/>
      <c r="P98" s="1"/>
      <c r="Q98" s="4"/>
      <c r="R98" s="9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</row>
    <row r="99" ht="18.75" customHeight="1">
      <c r="A99" s="1"/>
      <c r="B99" s="1"/>
      <c r="C99" s="1"/>
      <c r="D99" s="1"/>
      <c r="E99" s="1"/>
      <c r="F99" s="1"/>
      <c r="G99" s="2"/>
      <c r="H99" s="3"/>
      <c r="I99" s="1"/>
      <c r="J99" s="1"/>
      <c r="K99" s="1"/>
      <c r="L99" s="1"/>
      <c r="M99" s="1"/>
      <c r="N99" s="1"/>
      <c r="O99" s="1"/>
      <c r="P99" s="1"/>
      <c r="Q99" s="4"/>
      <c r="R99" s="9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</row>
    <row r="100" ht="18.75" customHeight="1">
      <c r="A100" s="1" t="s">
        <v>38</v>
      </c>
      <c r="B100" s="1"/>
      <c r="C100" s="1"/>
      <c r="D100" s="1"/>
      <c r="E100" s="1"/>
      <c r="F100" s="1"/>
      <c r="G100" s="2"/>
      <c r="H100" s="3"/>
      <c r="I100" s="1"/>
      <c r="J100" s="1"/>
      <c r="K100" s="1"/>
      <c r="L100" s="1"/>
      <c r="M100" s="1"/>
      <c r="N100" s="1"/>
      <c r="O100" s="1"/>
      <c r="P100" s="1"/>
      <c r="Q100" s="4"/>
      <c r="R100" s="9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</row>
    <row r="101" ht="18.75" customHeight="1">
      <c r="A101" s="1"/>
      <c r="B101" s="1"/>
      <c r="C101" s="1"/>
      <c r="D101" s="1"/>
      <c r="E101" s="1"/>
      <c r="F101" s="1"/>
      <c r="G101" s="2"/>
      <c r="H101" s="3"/>
      <c r="I101" s="1"/>
      <c r="J101" s="1"/>
      <c r="K101" s="1"/>
      <c r="L101" s="1"/>
      <c r="M101" s="1"/>
      <c r="N101" s="1"/>
      <c r="O101" s="1"/>
      <c r="P101" s="1"/>
      <c r="Q101" s="4"/>
      <c r="R101" s="9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</row>
    <row r="102" ht="42.0" customHeight="1">
      <c r="A102" s="44"/>
      <c r="B102" s="26" t="s">
        <v>14</v>
      </c>
      <c r="C102" s="45" t="s">
        <v>39</v>
      </c>
      <c r="D102" s="46"/>
      <c r="E102" s="47"/>
      <c r="F102" s="92"/>
      <c r="G102" s="93"/>
      <c r="H102" s="50" t="s">
        <v>16</v>
      </c>
      <c r="I102" s="94" t="s">
        <v>17</v>
      </c>
      <c r="J102" s="26" t="s">
        <v>18</v>
      </c>
      <c r="K102" s="1"/>
      <c r="L102" s="1"/>
      <c r="M102" s="1"/>
      <c r="N102" s="1"/>
      <c r="O102" s="1"/>
      <c r="P102" s="1"/>
      <c r="Q102" s="4"/>
      <c r="R102" s="9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</row>
    <row r="103" ht="24.75" customHeight="1">
      <c r="A103" s="26">
        <v>1.0</v>
      </c>
      <c r="B103" s="53" t="s">
        <v>72</v>
      </c>
      <c r="C103" s="52"/>
      <c r="D103" s="52"/>
      <c r="E103" s="52"/>
      <c r="F103" s="52"/>
      <c r="G103" s="151"/>
      <c r="H103" s="145">
        <v>36.0</v>
      </c>
      <c r="I103" s="52">
        <v>1.0</v>
      </c>
      <c r="J103" s="68">
        <f t="shared" ref="J103:J112" si="89">+I103*H103</f>
        <v>36</v>
      </c>
      <c r="K103" s="44"/>
      <c r="L103" s="44"/>
      <c r="M103" s="44"/>
      <c r="N103" s="44"/>
      <c r="O103" s="44"/>
      <c r="P103" s="44"/>
      <c r="Q103" s="97"/>
      <c r="R103" s="9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</row>
    <row r="104" ht="24.75" customHeight="1">
      <c r="A104" s="26">
        <v>2.0</v>
      </c>
      <c r="B104" s="62" t="s">
        <v>72</v>
      </c>
      <c r="C104" s="52"/>
      <c r="D104" s="52"/>
      <c r="E104" s="52"/>
      <c r="F104" s="52"/>
      <c r="G104" s="151"/>
      <c r="H104" s="145">
        <v>12.0</v>
      </c>
      <c r="I104" s="52">
        <v>1.0</v>
      </c>
      <c r="J104" s="68">
        <f t="shared" si="89"/>
        <v>12</v>
      </c>
      <c r="K104" s="44"/>
      <c r="L104" s="44"/>
      <c r="M104" s="44"/>
      <c r="N104" s="44"/>
      <c r="O104" s="44"/>
      <c r="P104" s="44"/>
      <c r="Q104" s="97"/>
      <c r="R104" s="9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</row>
    <row r="105" ht="24.75" customHeight="1">
      <c r="A105" s="26">
        <v>3.0</v>
      </c>
      <c r="B105" s="53" t="s">
        <v>69</v>
      </c>
      <c r="C105" s="52"/>
      <c r="D105" s="52"/>
      <c r="E105" s="52"/>
      <c r="F105" s="52"/>
      <c r="G105" s="151"/>
      <c r="H105" s="145">
        <v>44.0</v>
      </c>
      <c r="I105" s="52">
        <v>1.0</v>
      </c>
      <c r="J105" s="68">
        <f t="shared" si="89"/>
        <v>44</v>
      </c>
      <c r="K105" s="44"/>
      <c r="L105" s="44"/>
      <c r="M105" s="44"/>
      <c r="N105" s="44"/>
      <c r="O105" s="44"/>
      <c r="P105" s="44"/>
      <c r="Q105" s="97"/>
      <c r="R105" s="9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</row>
    <row r="106" ht="24.75" customHeight="1">
      <c r="A106" s="26">
        <v>4.0</v>
      </c>
      <c r="B106" s="62" t="s">
        <v>69</v>
      </c>
      <c r="C106" s="52"/>
      <c r="D106" s="52"/>
      <c r="E106" s="52"/>
      <c r="F106" s="52"/>
      <c r="G106" s="151"/>
      <c r="H106" s="145">
        <v>13.0</v>
      </c>
      <c r="I106" s="52">
        <v>1.0</v>
      </c>
      <c r="J106" s="68">
        <f t="shared" si="89"/>
        <v>13</v>
      </c>
      <c r="K106" s="44"/>
      <c r="L106" s="44"/>
      <c r="M106" s="44"/>
      <c r="N106" s="44"/>
      <c r="O106" s="44"/>
      <c r="P106" s="44"/>
      <c r="Q106" s="97"/>
      <c r="R106" s="9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</row>
    <row r="107" ht="24.75" customHeight="1">
      <c r="A107" s="26">
        <v>5.0</v>
      </c>
      <c r="B107" s="53" t="s">
        <v>73</v>
      </c>
      <c r="C107" s="52"/>
      <c r="D107" s="52"/>
      <c r="E107" s="52"/>
      <c r="F107" s="52"/>
      <c r="G107" s="151"/>
      <c r="H107" s="145">
        <v>43.0</v>
      </c>
      <c r="I107" s="52">
        <v>1.0</v>
      </c>
      <c r="J107" s="68">
        <f t="shared" si="89"/>
        <v>43</v>
      </c>
      <c r="K107" s="44"/>
      <c r="L107" s="44"/>
      <c r="M107" s="44"/>
      <c r="N107" s="44"/>
      <c r="O107" s="44"/>
      <c r="P107" s="44"/>
      <c r="Q107" s="97"/>
      <c r="R107" s="9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</row>
    <row r="108" ht="24.75" customHeight="1">
      <c r="A108" s="26">
        <v>6.0</v>
      </c>
      <c r="B108" s="62" t="s">
        <v>73</v>
      </c>
      <c r="C108" s="52"/>
      <c r="D108" s="52"/>
      <c r="E108" s="52"/>
      <c r="F108" s="52"/>
      <c r="G108" s="151"/>
      <c r="H108" s="145">
        <v>45.0</v>
      </c>
      <c r="I108" s="52">
        <v>1.0</v>
      </c>
      <c r="J108" s="68">
        <f t="shared" si="89"/>
        <v>45</v>
      </c>
      <c r="K108" s="44"/>
      <c r="L108" s="44"/>
      <c r="M108" s="44"/>
      <c r="N108" s="44"/>
      <c r="O108" s="44"/>
      <c r="P108" s="44"/>
      <c r="Q108" s="97"/>
      <c r="R108" s="9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</row>
    <row r="109" ht="24.75" customHeight="1">
      <c r="A109" s="26">
        <v>7.0</v>
      </c>
      <c r="B109" s="53" t="s">
        <v>73</v>
      </c>
      <c r="C109" s="52"/>
      <c r="D109" s="52"/>
      <c r="E109" s="52"/>
      <c r="F109" s="52"/>
      <c r="G109" s="151"/>
      <c r="H109" s="145">
        <v>45.0</v>
      </c>
      <c r="I109" s="52">
        <v>1.0</v>
      </c>
      <c r="J109" s="68">
        <f t="shared" si="89"/>
        <v>45</v>
      </c>
      <c r="K109" s="44"/>
      <c r="L109" s="44"/>
      <c r="M109" s="44"/>
      <c r="N109" s="44"/>
      <c r="O109" s="44"/>
      <c r="P109" s="44"/>
      <c r="Q109" s="97"/>
      <c r="R109" s="9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</row>
    <row r="110" ht="24.75" customHeight="1">
      <c r="A110" s="26">
        <v>8.0</v>
      </c>
      <c r="B110" s="62" t="s">
        <v>73</v>
      </c>
      <c r="C110" s="52"/>
      <c r="D110" s="52"/>
      <c r="E110" s="52"/>
      <c r="F110" s="52"/>
      <c r="G110" s="151"/>
      <c r="H110" s="145">
        <v>25.0</v>
      </c>
      <c r="I110" s="52">
        <v>1.0</v>
      </c>
      <c r="J110" s="68">
        <f t="shared" si="89"/>
        <v>25</v>
      </c>
      <c r="K110" s="44"/>
      <c r="L110" s="44"/>
      <c r="M110" s="44"/>
      <c r="N110" s="44"/>
      <c r="O110" s="44"/>
      <c r="P110" s="44"/>
      <c r="Q110" s="97"/>
      <c r="R110" s="9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</row>
    <row r="111" ht="24.75" customHeight="1">
      <c r="A111" s="26">
        <v>9.0</v>
      </c>
      <c r="B111" s="53" t="s">
        <v>73</v>
      </c>
      <c r="C111" s="52"/>
      <c r="D111" s="52"/>
      <c r="E111" s="52"/>
      <c r="F111" s="52"/>
      <c r="G111" s="151"/>
      <c r="H111" s="145">
        <v>27.0</v>
      </c>
      <c r="I111" s="52">
        <v>1.0</v>
      </c>
      <c r="J111" s="68">
        <f t="shared" si="89"/>
        <v>27</v>
      </c>
      <c r="K111" s="44"/>
      <c r="L111" s="44"/>
      <c r="M111" s="44"/>
      <c r="N111" s="44"/>
      <c r="O111" s="44"/>
      <c r="P111" s="44"/>
      <c r="Q111" s="97"/>
      <c r="R111" s="9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</row>
    <row r="112" ht="24.75" customHeight="1">
      <c r="A112" s="26">
        <v>10.0</v>
      </c>
      <c r="B112" s="62" t="s">
        <v>73</v>
      </c>
      <c r="C112" s="52"/>
      <c r="D112" s="52"/>
      <c r="E112" s="52"/>
      <c r="F112" s="52"/>
      <c r="G112" s="151"/>
      <c r="H112" s="145">
        <v>19.0</v>
      </c>
      <c r="I112" s="52">
        <v>1.0</v>
      </c>
      <c r="J112" s="68">
        <f t="shared" si="89"/>
        <v>19</v>
      </c>
      <c r="K112" s="44"/>
      <c r="L112" s="44"/>
      <c r="M112" s="44"/>
      <c r="N112" s="44"/>
      <c r="O112" s="44"/>
      <c r="P112" s="44"/>
      <c r="Q112" s="97"/>
      <c r="R112" s="9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</row>
    <row r="113" ht="18.75" customHeight="1">
      <c r="A113" s="1"/>
      <c r="B113" s="1"/>
      <c r="C113" s="1"/>
      <c r="D113" s="1"/>
      <c r="E113" s="1"/>
      <c r="F113" s="1"/>
      <c r="G113" s="2"/>
      <c r="H113" s="3" t="s">
        <v>37</v>
      </c>
      <c r="I113" s="1"/>
      <c r="J113" s="98">
        <f>SUM(J103:J112)</f>
        <v>309</v>
      </c>
      <c r="K113" s="99"/>
      <c r="L113" s="99"/>
      <c r="M113" s="99"/>
      <c r="N113" s="99"/>
      <c r="O113" s="99"/>
      <c r="P113" s="99"/>
      <c r="Q113" s="100"/>
      <c r="R113" s="9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</row>
    <row r="114" ht="18.75" customHeight="1">
      <c r="A114" s="7"/>
      <c r="B114" s="7"/>
      <c r="C114" s="7"/>
      <c r="D114" s="7"/>
      <c r="E114" s="7"/>
      <c r="F114" s="7"/>
      <c r="G114" s="8"/>
      <c r="H114" s="9"/>
      <c r="I114" s="41"/>
      <c r="J114" s="74">
        <f>+J113*60%</f>
        <v>185.4</v>
      </c>
      <c r="K114" s="74"/>
      <c r="L114" s="74"/>
      <c r="M114" s="74"/>
      <c r="N114" s="74"/>
      <c r="O114" s="74"/>
      <c r="P114" s="74"/>
      <c r="Q114" s="77">
        <f>+J113*40%</f>
        <v>123.6</v>
      </c>
      <c r="R114" s="9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</row>
    <row r="115" ht="18.75" customHeight="1">
      <c r="A115" s="1"/>
      <c r="B115" s="1"/>
      <c r="C115" s="1"/>
      <c r="D115" s="1"/>
      <c r="E115" s="1"/>
      <c r="F115" s="1"/>
      <c r="G115" s="2"/>
      <c r="H115" s="3"/>
      <c r="I115" s="1"/>
      <c r="J115" s="1"/>
      <c r="K115" s="1"/>
      <c r="L115" s="1"/>
      <c r="M115" s="1"/>
      <c r="N115" s="1"/>
      <c r="O115" s="1"/>
      <c r="P115" s="1"/>
      <c r="Q115" s="4"/>
      <c r="R115" s="9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</row>
    <row r="116" ht="18.75" customHeight="1">
      <c r="A116" s="1"/>
      <c r="B116" s="1"/>
      <c r="C116" s="1"/>
      <c r="D116" s="1"/>
      <c r="E116" s="1"/>
      <c r="F116" s="1"/>
      <c r="G116" s="2"/>
      <c r="H116" s="3"/>
      <c r="I116" s="1"/>
      <c r="J116" s="1"/>
      <c r="K116" s="1"/>
      <c r="L116" s="1"/>
      <c r="M116" s="1"/>
      <c r="N116" s="1"/>
      <c r="O116" s="1"/>
      <c r="P116" s="1"/>
      <c r="Q116" s="4"/>
      <c r="R116" s="9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</row>
    <row r="117" ht="19.5" customHeight="1">
      <c r="A117" s="101" t="s">
        <v>42</v>
      </c>
      <c r="B117" s="1"/>
      <c r="C117" s="1"/>
      <c r="D117" s="1"/>
      <c r="E117" s="1"/>
      <c r="F117" s="1"/>
      <c r="G117" s="2"/>
      <c r="H117" s="3"/>
      <c r="I117" s="1"/>
      <c r="J117" s="1"/>
      <c r="K117" s="1"/>
      <c r="L117" s="1"/>
      <c r="M117" s="1"/>
      <c r="N117" s="1"/>
      <c r="O117" s="1"/>
      <c r="P117" s="1"/>
      <c r="Q117" s="4"/>
      <c r="R117" s="9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</row>
    <row r="118" ht="57.0" customHeight="1">
      <c r="A118" s="102"/>
      <c r="B118" s="103" t="s">
        <v>43</v>
      </c>
      <c r="C118" s="103" t="s">
        <v>44</v>
      </c>
      <c r="D118" s="103" t="s">
        <v>45</v>
      </c>
      <c r="E118" s="103" t="s">
        <v>46</v>
      </c>
      <c r="F118" s="103"/>
      <c r="G118" s="104"/>
      <c r="H118" s="105" t="s">
        <v>47</v>
      </c>
      <c r="I118" s="106" t="s">
        <v>48</v>
      </c>
      <c r="J118" s="1"/>
      <c r="K118" s="1"/>
      <c r="L118" s="1"/>
      <c r="M118" s="1"/>
      <c r="N118" s="1"/>
      <c r="O118" s="1"/>
      <c r="P118" s="1"/>
      <c r="Q118" s="4"/>
      <c r="R118" s="9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</row>
    <row r="119" ht="18.75" customHeight="1">
      <c r="A119" s="107" t="s">
        <v>30</v>
      </c>
      <c r="B119" s="108">
        <f>+E13</f>
        <v>19677.813</v>
      </c>
      <c r="C119" s="109">
        <f>+J84</f>
        <v>18777.23356</v>
      </c>
      <c r="D119" s="109">
        <f>+J96</f>
        <v>125.074776</v>
      </c>
      <c r="E119" s="110">
        <f>J114</f>
        <v>185.4</v>
      </c>
      <c r="F119" s="110"/>
      <c r="G119" s="111"/>
      <c r="H119" s="112">
        <f>+I13</f>
        <v>447.5937217</v>
      </c>
      <c r="I119" s="113">
        <f>+B119-C119-D119-E119-H119</f>
        <v>142.5109463</v>
      </c>
      <c r="J119" s="1"/>
      <c r="K119" s="1"/>
      <c r="L119" s="1"/>
      <c r="M119" s="1"/>
      <c r="N119" s="1"/>
      <c r="O119" s="1"/>
      <c r="P119" s="1"/>
      <c r="Q119" s="4"/>
      <c r="R119" s="9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</row>
    <row r="120" ht="19.5" customHeight="1">
      <c r="A120" s="114" t="s">
        <v>49</v>
      </c>
      <c r="B120" s="115"/>
      <c r="C120" s="116">
        <f>+C119/B119</f>
        <v>0.9542337635</v>
      </c>
      <c r="D120" s="116">
        <f>+D119/B119</f>
        <v>0.006356131954</v>
      </c>
      <c r="E120" s="116">
        <f>+E119/B119</f>
        <v>0.009421778731</v>
      </c>
      <c r="F120" s="116"/>
      <c r="G120" s="117"/>
      <c r="H120" s="118">
        <f>+H119/B119</f>
        <v>0.02274611115</v>
      </c>
      <c r="I120" s="119">
        <f>+I119/B119</f>
        <v>0.007242214686</v>
      </c>
      <c r="J120" s="1"/>
      <c r="K120" s="1"/>
      <c r="L120" s="1"/>
      <c r="M120" s="1"/>
      <c r="N120" s="1"/>
      <c r="O120" s="1"/>
      <c r="P120" s="1"/>
      <c r="Q120" s="4"/>
      <c r="R120" s="9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</row>
    <row r="121" ht="19.5" customHeight="1">
      <c r="A121" s="30"/>
      <c r="B121" s="120"/>
      <c r="C121" s="121"/>
      <c r="D121" s="121"/>
      <c r="E121" s="121"/>
      <c r="F121" s="121"/>
      <c r="G121" s="122"/>
      <c r="H121" s="123"/>
      <c r="I121" s="124"/>
      <c r="J121" s="1"/>
      <c r="K121" s="1"/>
      <c r="L121" s="1"/>
      <c r="M121" s="1"/>
      <c r="N121" s="1"/>
      <c r="O121" s="1"/>
      <c r="P121" s="1"/>
      <c r="Q121" s="4"/>
      <c r="R121" s="9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</row>
    <row r="122" ht="18.75" customHeight="1">
      <c r="A122" s="125"/>
      <c r="B122" s="126"/>
      <c r="C122" s="126"/>
      <c r="D122" s="126" t="s">
        <v>50</v>
      </c>
      <c r="E122" s="126" t="s">
        <v>30</v>
      </c>
      <c r="F122" s="126"/>
      <c r="G122" s="127"/>
      <c r="H122" s="128">
        <f>+D119+E119+H119+I119</f>
        <v>900.579444</v>
      </c>
      <c r="I122" s="129"/>
      <c r="J122" s="1"/>
      <c r="K122" s="1"/>
      <c r="L122" s="1"/>
      <c r="M122" s="1"/>
      <c r="N122" s="1"/>
      <c r="O122" s="1"/>
      <c r="P122" s="1"/>
      <c r="Q122" s="4"/>
      <c r="R122" s="3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</row>
    <row r="123" ht="18.75" customHeight="1">
      <c r="A123" s="130"/>
      <c r="B123" s="1"/>
      <c r="C123" s="1"/>
      <c r="D123" s="1"/>
      <c r="E123" s="1" t="s">
        <v>49</v>
      </c>
      <c r="F123" s="1"/>
      <c r="G123" s="2"/>
      <c r="H123" s="123">
        <f>+H122/B119</f>
        <v>0.04576623652</v>
      </c>
      <c r="I123" s="131"/>
      <c r="J123" s="1"/>
      <c r="K123" s="1"/>
      <c r="L123" s="1"/>
      <c r="M123" s="1"/>
      <c r="N123" s="1"/>
      <c r="O123" s="1"/>
      <c r="P123" s="1"/>
      <c r="Q123" s="4"/>
      <c r="R123" s="3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</row>
    <row r="124" ht="18.75" customHeight="1">
      <c r="A124" s="130"/>
      <c r="B124" s="1"/>
      <c r="C124" s="1" t="s">
        <v>51</v>
      </c>
      <c r="D124" s="1"/>
      <c r="E124" s="1"/>
      <c r="F124" s="1"/>
      <c r="G124" s="2"/>
      <c r="H124" s="3"/>
      <c r="I124" s="131"/>
      <c r="J124" s="1"/>
      <c r="K124" s="1"/>
      <c r="L124" s="1"/>
      <c r="M124" s="1"/>
      <c r="N124" s="1"/>
      <c r="O124" s="1"/>
      <c r="P124" s="1"/>
      <c r="Q124" s="4"/>
      <c r="R124" s="3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</row>
    <row r="125" ht="18.75" customHeight="1">
      <c r="A125" s="130"/>
      <c r="B125" s="1"/>
      <c r="C125" s="1"/>
      <c r="D125" s="1" t="s">
        <v>52</v>
      </c>
      <c r="E125" s="1"/>
      <c r="F125" s="1"/>
      <c r="G125" s="2"/>
      <c r="H125" s="3">
        <f>+H124*(H122-H119)</f>
        <v>0</v>
      </c>
      <c r="I125" s="131"/>
      <c r="J125" s="1"/>
      <c r="K125" s="1"/>
      <c r="L125" s="1"/>
      <c r="M125" s="1"/>
      <c r="N125" s="1"/>
      <c r="O125" s="1"/>
      <c r="P125" s="1"/>
      <c r="Q125" s="4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</row>
    <row r="126" ht="19.5" customHeight="1">
      <c r="A126" s="132"/>
      <c r="B126" s="133"/>
      <c r="C126" s="133"/>
      <c r="D126" s="133"/>
      <c r="E126" s="133"/>
      <c r="F126" s="133"/>
      <c r="G126" s="134"/>
      <c r="H126" s="135"/>
      <c r="I126" s="136"/>
      <c r="J126" s="1"/>
      <c r="K126" s="1"/>
      <c r="L126" s="1"/>
      <c r="M126" s="1"/>
      <c r="N126" s="1"/>
      <c r="O126" s="1"/>
      <c r="P126" s="1"/>
      <c r="Q126" s="4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</row>
    <row r="127" ht="18.75" customHeight="1">
      <c r="A127" s="1"/>
      <c r="B127" s="1"/>
      <c r="C127" s="1"/>
      <c r="D127" s="1"/>
      <c r="E127" s="1"/>
      <c r="F127" s="1"/>
      <c r="G127" s="2"/>
      <c r="H127" s="3"/>
      <c r="I127" s="1"/>
      <c r="J127" s="1"/>
      <c r="K127" s="1"/>
      <c r="L127" s="1"/>
      <c r="M127" s="1"/>
      <c r="N127" s="1"/>
      <c r="O127" s="1"/>
      <c r="P127" s="1"/>
      <c r="Q127" s="4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</row>
    <row r="128" ht="18.75" customHeight="1">
      <c r="A128" s="1"/>
      <c r="B128" s="1"/>
      <c r="C128" s="1"/>
      <c r="D128" s="1"/>
      <c r="E128" s="1"/>
      <c r="F128" s="1"/>
      <c r="G128" s="2"/>
      <c r="H128" s="3"/>
      <c r="I128" s="1"/>
      <c r="J128" s="1"/>
      <c r="K128" s="1"/>
      <c r="L128" s="1"/>
      <c r="M128" s="1"/>
      <c r="N128" s="1"/>
      <c r="O128" s="1"/>
      <c r="P128" s="1"/>
      <c r="Q128" s="4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</row>
    <row r="129" ht="18.75" customHeight="1">
      <c r="A129" s="1"/>
      <c r="B129" s="1"/>
      <c r="C129" s="1"/>
      <c r="D129" s="1"/>
      <c r="E129" s="1"/>
      <c r="F129" s="1"/>
      <c r="G129" s="2"/>
      <c r="H129" s="3"/>
      <c r="I129" s="1"/>
      <c r="J129" s="1"/>
      <c r="K129" s="1"/>
      <c r="L129" s="1"/>
      <c r="M129" s="1"/>
      <c r="N129" s="1"/>
      <c r="O129" s="1"/>
      <c r="P129" s="1"/>
      <c r="Q129" s="4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</row>
    <row r="130" ht="18.0" customHeight="1">
      <c r="A130" s="137"/>
      <c r="B130" s="137"/>
      <c r="C130" s="137"/>
      <c r="D130" s="137"/>
      <c r="E130" s="137"/>
      <c r="F130" s="137"/>
      <c r="G130" s="138"/>
      <c r="H130" s="139"/>
      <c r="I130" s="137"/>
      <c r="J130" s="137"/>
      <c r="K130" s="137"/>
      <c r="L130" s="137"/>
      <c r="M130" s="137"/>
      <c r="N130" s="137"/>
      <c r="O130" s="137"/>
      <c r="P130" s="137"/>
      <c r="Q130" s="140"/>
      <c r="R130" s="137"/>
      <c r="S130" s="137"/>
      <c r="T130" s="137"/>
      <c r="U130" s="137"/>
      <c r="V130" s="137"/>
      <c r="W130" s="137"/>
      <c r="X130" s="137"/>
      <c r="Y130" s="137"/>
      <c r="Z130" s="137"/>
      <c r="AA130" s="137"/>
      <c r="AB130" s="137"/>
      <c r="AC130" s="137"/>
      <c r="AD130" s="137"/>
      <c r="AE130" s="137"/>
      <c r="AF130" s="137"/>
      <c r="AG130" s="137"/>
      <c r="AH130" s="137"/>
      <c r="AI130" s="137"/>
      <c r="AJ130" s="137"/>
      <c r="AK130" s="137"/>
      <c r="AL130" s="137"/>
      <c r="AM130" s="137"/>
      <c r="AN130" s="137"/>
      <c r="AO130" s="137"/>
      <c r="AP130" s="137"/>
      <c r="AQ130" s="137"/>
      <c r="AR130" s="137"/>
      <c r="AS130" s="137"/>
    </row>
    <row r="131" ht="18.0" customHeight="1">
      <c r="A131" s="137"/>
      <c r="B131" s="137"/>
      <c r="C131" s="137"/>
      <c r="D131" s="137"/>
      <c r="E131" s="137"/>
      <c r="F131" s="137"/>
      <c r="G131" s="138"/>
      <c r="H131" s="139"/>
      <c r="I131" s="137"/>
      <c r="J131" s="137"/>
      <c r="K131" s="137"/>
      <c r="L131" s="137"/>
      <c r="M131" s="137"/>
      <c r="N131" s="137"/>
      <c r="O131" s="137"/>
      <c r="P131" s="137"/>
      <c r="Q131" s="140"/>
      <c r="R131" s="137"/>
      <c r="S131" s="137"/>
      <c r="T131" s="137"/>
      <c r="U131" s="137"/>
      <c r="V131" s="137"/>
      <c r="W131" s="137"/>
      <c r="X131" s="137"/>
      <c r="Y131" s="137"/>
      <c r="Z131" s="137"/>
      <c r="AA131" s="137"/>
      <c r="AB131" s="137"/>
      <c r="AC131" s="137"/>
      <c r="AD131" s="137"/>
      <c r="AE131" s="137"/>
      <c r="AF131" s="137"/>
      <c r="AG131" s="137"/>
      <c r="AH131" s="137"/>
      <c r="AI131" s="137"/>
      <c r="AJ131" s="137"/>
      <c r="AK131" s="137"/>
      <c r="AL131" s="137"/>
      <c r="AM131" s="137"/>
      <c r="AN131" s="137"/>
      <c r="AO131" s="137"/>
      <c r="AP131" s="137"/>
      <c r="AQ131" s="137"/>
      <c r="AR131" s="137"/>
      <c r="AS131" s="137"/>
    </row>
    <row r="132" ht="18.0" customHeight="1">
      <c r="A132" s="137"/>
      <c r="B132" s="137"/>
      <c r="C132" s="137"/>
      <c r="D132" s="137"/>
      <c r="E132" s="137"/>
      <c r="F132" s="137"/>
      <c r="G132" s="138"/>
      <c r="H132" s="139"/>
      <c r="I132" s="137"/>
      <c r="J132" s="137"/>
      <c r="K132" s="137"/>
      <c r="L132" s="137"/>
      <c r="M132" s="137"/>
      <c r="N132" s="137"/>
      <c r="O132" s="137"/>
      <c r="P132" s="137"/>
      <c r="Q132" s="140"/>
      <c r="R132" s="137"/>
      <c r="S132" s="137"/>
      <c r="T132" s="137"/>
      <c r="U132" s="137"/>
      <c r="V132" s="137"/>
      <c r="W132" s="137"/>
      <c r="X132" s="137"/>
      <c r="Y132" s="137"/>
      <c r="Z132" s="137"/>
      <c r="AA132" s="137"/>
      <c r="AB132" s="137"/>
      <c r="AC132" s="137"/>
      <c r="AD132" s="137"/>
      <c r="AE132" s="137"/>
      <c r="AF132" s="137"/>
      <c r="AG132" s="137"/>
      <c r="AH132" s="137"/>
      <c r="AI132" s="137"/>
      <c r="AJ132" s="137"/>
      <c r="AK132" s="137"/>
      <c r="AL132" s="137"/>
      <c r="AM132" s="137"/>
      <c r="AN132" s="137"/>
      <c r="AO132" s="137"/>
      <c r="AP132" s="137"/>
      <c r="AQ132" s="137"/>
      <c r="AR132" s="137"/>
      <c r="AS132" s="137"/>
    </row>
    <row r="133" ht="18.0" customHeight="1">
      <c r="A133" s="137"/>
      <c r="B133" s="137"/>
      <c r="C133" s="137"/>
      <c r="D133" s="137"/>
      <c r="E133" s="137"/>
      <c r="F133" s="137"/>
      <c r="G133" s="138"/>
      <c r="H133" s="139"/>
      <c r="I133" s="137"/>
      <c r="J133" s="137"/>
      <c r="K133" s="137"/>
      <c r="L133" s="137"/>
      <c r="M133" s="137"/>
      <c r="N133" s="137"/>
      <c r="O133" s="137"/>
      <c r="P133" s="137"/>
      <c r="Q133" s="140"/>
      <c r="R133" s="137"/>
      <c r="S133" s="137"/>
      <c r="T133" s="137"/>
      <c r="U133" s="137"/>
      <c r="V133" s="137"/>
      <c r="W133" s="137"/>
      <c r="X133" s="137"/>
      <c r="Y133" s="137"/>
      <c r="Z133" s="137"/>
      <c r="AA133" s="137"/>
      <c r="AB133" s="137"/>
      <c r="AC133" s="137"/>
      <c r="AD133" s="137"/>
      <c r="AE133" s="137"/>
      <c r="AF133" s="137"/>
      <c r="AG133" s="137"/>
      <c r="AH133" s="137"/>
      <c r="AI133" s="137"/>
      <c r="AJ133" s="137"/>
      <c r="AK133" s="137"/>
      <c r="AL133" s="137"/>
      <c r="AM133" s="137"/>
      <c r="AN133" s="137"/>
      <c r="AO133" s="137"/>
      <c r="AP133" s="137"/>
      <c r="AQ133" s="137"/>
      <c r="AR133" s="137"/>
      <c r="AS133" s="137"/>
    </row>
    <row r="134" ht="18.0" customHeight="1">
      <c r="A134" s="137"/>
      <c r="B134" s="137"/>
      <c r="C134" s="137"/>
      <c r="D134" s="137"/>
      <c r="E134" s="137"/>
      <c r="F134" s="137"/>
      <c r="G134" s="138"/>
      <c r="H134" s="139"/>
      <c r="I134" s="137"/>
      <c r="J134" s="137"/>
      <c r="K134" s="137"/>
      <c r="L134" s="137"/>
      <c r="M134" s="137"/>
      <c r="N134" s="137"/>
      <c r="O134" s="137"/>
      <c r="P134" s="137"/>
      <c r="Q134" s="140"/>
      <c r="R134" s="137"/>
      <c r="S134" s="137"/>
      <c r="T134" s="137"/>
      <c r="U134" s="137"/>
      <c r="V134" s="137"/>
      <c r="W134" s="137"/>
      <c r="X134" s="137"/>
      <c r="Y134" s="137"/>
      <c r="Z134" s="137"/>
      <c r="AA134" s="137"/>
      <c r="AB134" s="137"/>
      <c r="AC134" s="137"/>
      <c r="AD134" s="137"/>
      <c r="AE134" s="137"/>
      <c r="AF134" s="137"/>
      <c r="AG134" s="137"/>
      <c r="AH134" s="137"/>
      <c r="AI134" s="137"/>
      <c r="AJ134" s="137"/>
      <c r="AK134" s="137"/>
      <c r="AL134" s="137"/>
      <c r="AM134" s="137"/>
      <c r="AN134" s="137"/>
      <c r="AO134" s="137"/>
      <c r="AP134" s="137"/>
      <c r="AQ134" s="137"/>
      <c r="AR134" s="137"/>
      <c r="AS134" s="137"/>
    </row>
    <row r="135" ht="18.0" customHeight="1">
      <c r="A135" s="137"/>
      <c r="B135" s="137"/>
      <c r="C135" s="137"/>
      <c r="D135" s="137"/>
      <c r="E135" s="137"/>
      <c r="F135" s="137"/>
      <c r="G135" s="138"/>
      <c r="H135" s="139"/>
      <c r="I135" s="137"/>
      <c r="J135" s="137"/>
      <c r="K135" s="137"/>
      <c r="L135" s="137"/>
      <c r="M135" s="137"/>
      <c r="N135" s="137"/>
      <c r="O135" s="137"/>
      <c r="P135" s="137"/>
      <c r="Q135" s="140"/>
      <c r="R135" s="137"/>
      <c r="S135" s="137"/>
      <c r="T135" s="137"/>
      <c r="U135" s="137"/>
      <c r="V135" s="137"/>
      <c r="W135" s="137"/>
      <c r="X135" s="137"/>
      <c r="Y135" s="137"/>
      <c r="Z135" s="137"/>
      <c r="AA135" s="137"/>
      <c r="AB135" s="137"/>
      <c r="AC135" s="137"/>
      <c r="AD135" s="137"/>
      <c r="AE135" s="137"/>
      <c r="AF135" s="137"/>
      <c r="AG135" s="137"/>
      <c r="AH135" s="137"/>
      <c r="AI135" s="137"/>
      <c r="AJ135" s="137"/>
      <c r="AK135" s="137"/>
      <c r="AL135" s="137"/>
      <c r="AM135" s="137"/>
      <c r="AN135" s="137"/>
      <c r="AO135" s="137"/>
      <c r="AP135" s="137"/>
      <c r="AQ135" s="137"/>
      <c r="AR135" s="137"/>
      <c r="AS135" s="137"/>
    </row>
    <row r="136" ht="18.0" customHeight="1">
      <c r="A136" s="137"/>
      <c r="B136" s="137"/>
      <c r="C136" s="137"/>
      <c r="D136" s="137"/>
      <c r="E136" s="137"/>
      <c r="F136" s="137"/>
      <c r="G136" s="138"/>
      <c r="H136" s="139"/>
      <c r="I136" s="137"/>
      <c r="J136" s="137"/>
      <c r="K136" s="137"/>
      <c r="L136" s="137"/>
      <c r="M136" s="137"/>
      <c r="N136" s="137"/>
      <c r="O136" s="137"/>
      <c r="P136" s="137"/>
      <c r="Q136" s="140"/>
      <c r="R136" s="137"/>
      <c r="S136" s="137"/>
      <c r="T136" s="137"/>
      <c r="U136" s="137"/>
      <c r="V136" s="137"/>
      <c r="W136" s="137"/>
      <c r="X136" s="137"/>
      <c r="Y136" s="137"/>
      <c r="Z136" s="137"/>
      <c r="AA136" s="137"/>
      <c r="AB136" s="137"/>
      <c r="AC136" s="137"/>
      <c r="AD136" s="137"/>
      <c r="AE136" s="137"/>
      <c r="AF136" s="137"/>
      <c r="AG136" s="137"/>
      <c r="AH136" s="137"/>
      <c r="AI136" s="137"/>
      <c r="AJ136" s="137"/>
      <c r="AK136" s="137"/>
      <c r="AL136" s="137"/>
      <c r="AM136" s="137"/>
      <c r="AN136" s="137"/>
      <c r="AO136" s="137"/>
      <c r="AP136" s="137"/>
      <c r="AQ136" s="137"/>
      <c r="AR136" s="137"/>
      <c r="AS136" s="137"/>
    </row>
    <row r="137" ht="18.0" customHeight="1">
      <c r="A137" s="137"/>
      <c r="B137" s="137"/>
      <c r="C137" s="137"/>
      <c r="D137" s="137"/>
      <c r="E137" s="137"/>
      <c r="F137" s="137"/>
      <c r="G137" s="138"/>
      <c r="H137" s="139"/>
      <c r="I137" s="137"/>
      <c r="J137" s="137"/>
      <c r="K137" s="137"/>
      <c r="L137" s="137"/>
      <c r="M137" s="137"/>
      <c r="N137" s="137"/>
      <c r="O137" s="137"/>
      <c r="P137" s="137"/>
      <c r="Q137" s="140"/>
      <c r="R137" s="137"/>
      <c r="S137" s="137"/>
      <c r="T137" s="137"/>
      <c r="U137" s="137"/>
      <c r="V137" s="137"/>
      <c r="W137" s="137"/>
      <c r="X137" s="137"/>
      <c r="Y137" s="137"/>
      <c r="Z137" s="137"/>
      <c r="AA137" s="137"/>
      <c r="AB137" s="137"/>
      <c r="AC137" s="137"/>
      <c r="AD137" s="137"/>
      <c r="AE137" s="137"/>
      <c r="AF137" s="137"/>
      <c r="AG137" s="137"/>
      <c r="AH137" s="137"/>
      <c r="AI137" s="137"/>
      <c r="AJ137" s="137"/>
      <c r="AK137" s="137"/>
      <c r="AL137" s="137"/>
      <c r="AM137" s="137"/>
      <c r="AN137" s="137"/>
      <c r="AO137" s="137"/>
      <c r="AP137" s="137"/>
      <c r="AQ137" s="137"/>
      <c r="AR137" s="137"/>
      <c r="AS137" s="137"/>
    </row>
    <row r="138" ht="18.0" customHeight="1">
      <c r="A138" s="137"/>
      <c r="B138" s="137"/>
      <c r="C138" s="137"/>
      <c r="D138" s="137"/>
      <c r="E138" s="137"/>
      <c r="F138" s="137"/>
      <c r="G138" s="138"/>
      <c r="H138" s="139"/>
      <c r="I138" s="137"/>
      <c r="J138" s="137"/>
      <c r="K138" s="137"/>
      <c r="L138" s="137"/>
      <c r="M138" s="137"/>
      <c r="N138" s="137"/>
      <c r="O138" s="137"/>
      <c r="P138" s="137"/>
      <c r="Q138" s="140"/>
      <c r="R138" s="137"/>
      <c r="S138" s="137"/>
      <c r="T138" s="137"/>
      <c r="U138" s="137"/>
      <c r="V138" s="137"/>
      <c r="W138" s="137"/>
      <c r="X138" s="137"/>
      <c r="Y138" s="137"/>
      <c r="Z138" s="137"/>
      <c r="AA138" s="137"/>
      <c r="AB138" s="137"/>
      <c r="AC138" s="137"/>
      <c r="AD138" s="137"/>
      <c r="AE138" s="137"/>
      <c r="AF138" s="137"/>
      <c r="AG138" s="137"/>
      <c r="AH138" s="137"/>
      <c r="AI138" s="137"/>
      <c r="AJ138" s="137"/>
      <c r="AK138" s="137"/>
      <c r="AL138" s="137"/>
      <c r="AM138" s="137"/>
      <c r="AN138" s="137"/>
      <c r="AO138" s="137"/>
      <c r="AP138" s="137"/>
      <c r="AQ138" s="137"/>
      <c r="AR138" s="137"/>
      <c r="AS138" s="137"/>
    </row>
    <row r="139" ht="18.0" customHeight="1">
      <c r="A139" s="137"/>
      <c r="B139" s="137"/>
      <c r="C139" s="137"/>
      <c r="D139" s="137"/>
      <c r="E139" s="137"/>
      <c r="F139" s="137"/>
      <c r="G139" s="138"/>
      <c r="H139" s="139"/>
      <c r="I139" s="137"/>
      <c r="J139" s="137"/>
      <c r="K139" s="137"/>
      <c r="L139" s="137"/>
      <c r="M139" s="137"/>
      <c r="N139" s="137"/>
      <c r="O139" s="137"/>
      <c r="P139" s="137"/>
      <c r="Q139" s="140"/>
      <c r="R139" s="137"/>
      <c r="S139" s="137"/>
      <c r="T139" s="137"/>
      <c r="U139" s="137"/>
      <c r="V139" s="137"/>
      <c r="W139" s="137"/>
      <c r="X139" s="137"/>
      <c r="Y139" s="137"/>
      <c r="Z139" s="137"/>
      <c r="AA139" s="137"/>
      <c r="AB139" s="137"/>
      <c r="AC139" s="137"/>
      <c r="AD139" s="137"/>
      <c r="AE139" s="137"/>
      <c r="AF139" s="137"/>
      <c r="AG139" s="137"/>
      <c r="AH139" s="137"/>
      <c r="AI139" s="137"/>
      <c r="AJ139" s="137"/>
      <c r="AK139" s="137"/>
      <c r="AL139" s="137"/>
      <c r="AM139" s="137"/>
      <c r="AN139" s="137"/>
      <c r="AO139" s="137"/>
      <c r="AP139" s="137"/>
      <c r="AQ139" s="137"/>
      <c r="AR139" s="137"/>
      <c r="AS139" s="137"/>
    </row>
    <row r="140" ht="18.0" customHeight="1">
      <c r="A140" s="137"/>
      <c r="B140" s="137"/>
      <c r="C140" s="137"/>
      <c r="D140" s="137"/>
      <c r="E140" s="137"/>
      <c r="F140" s="137"/>
      <c r="G140" s="138"/>
      <c r="H140" s="139"/>
      <c r="I140" s="137"/>
      <c r="J140" s="137"/>
      <c r="K140" s="137"/>
      <c r="L140" s="137"/>
      <c r="M140" s="137"/>
      <c r="N140" s="137"/>
      <c r="O140" s="137"/>
      <c r="P140" s="137"/>
      <c r="Q140" s="140"/>
      <c r="R140" s="137"/>
      <c r="S140" s="137"/>
      <c r="T140" s="137"/>
      <c r="U140" s="137"/>
      <c r="V140" s="137"/>
      <c r="W140" s="137"/>
      <c r="X140" s="137"/>
      <c r="Y140" s="137"/>
      <c r="Z140" s="137"/>
      <c r="AA140" s="137"/>
      <c r="AB140" s="137"/>
      <c r="AC140" s="137"/>
      <c r="AD140" s="137"/>
      <c r="AE140" s="137"/>
      <c r="AF140" s="137"/>
      <c r="AG140" s="137"/>
      <c r="AH140" s="137"/>
      <c r="AI140" s="137"/>
      <c r="AJ140" s="137"/>
      <c r="AK140" s="137"/>
      <c r="AL140" s="137"/>
      <c r="AM140" s="137"/>
      <c r="AN140" s="137"/>
      <c r="AO140" s="137"/>
      <c r="AP140" s="137"/>
      <c r="AQ140" s="137"/>
      <c r="AR140" s="137"/>
      <c r="AS140" s="137"/>
    </row>
    <row r="141" ht="18.0" customHeight="1">
      <c r="A141" s="137"/>
      <c r="B141" s="137"/>
      <c r="C141" s="137"/>
      <c r="D141" s="137"/>
      <c r="E141" s="137"/>
      <c r="F141" s="137"/>
      <c r="G141" s="138"/>
      <c r="H141" s="139"/>
      <c r="I141" s="137"/>
      <c r="J141" s="137"/>
      <c r="K141" s="137"/>
      <c r="L141" s="137"/>
      <c r="M141" s="137"/>
      <c r="N141" s="137"/>
      <c r="O141" s="137"/>
      <c r="P141" s="137"/>
      <c r="Q141" s="140"/>
      <c r="R141" s="137"/>
      <c r="S141" s="137"/>
      <c r="T141" s="137"/>
      <c r="U141" s="137"/>
      <c r="V141" s="137"/>
      <c r="W141" s="137"/>
      <c r="X141" s="137"/>
      <c r="Y141" s="137"/>
      <c r="Z141" s="137"/>
      <c r="AA141" s="137"/>
      <c r="AB141" s="137"/>
      <c r="AC141" s="137"/>
      <c r="AD141" s="137"/>
      <c r="AE141" s="137"/>
      <c r="AF141" s="137"/>
      <c r="AG141" s="137"/>
      <c r="AH141" s="137"/>
      <c r="AI141" s="137"/>
      <c r="AJ141" s="137"/>
      <c r="AK141" s="137"/>
      <c r="AL141" s="137"/>
      <c r="AM141" s="137"/>
      <c r="AN141" s="137"/>
      <c r="AO141" s="137"/>
      <c r="AP141" s="137"/>
      <c r="AQ141" s="137"/>
      <c r="AR141" s="137"/>
      <c r="AS141" s="137"/>
    </row>
    <row r="142" ht="18.0" customHeight="1">
      <c r="A142" s="137"/>
      <c r="B142" s="137"/>
      <c r="C142" s="137"/>
      <c r="D142" s="137"/>
      <c r="E142" s="137"/>
      <c r="F142" s="137"/>
      <c r="G142" s="138"/>
      <c r="H142" s="139"/>
      <c r="I142" s="137"/>
      <c r="J142" s="137"/>
      <c r="K142" s="137"/>
      <c r="L142" s="137"/>
      <c r="M142" s="137"/>
      <c r="N142" s="137"/>
      <c r="O142" s="137"/>
      <c r="P142" s="137"/>
      <c r="Q142" s="140"/>
      <c r="R142" s="137"/>
      <c r="S142" s="137"/>
      <c r="T142" s="137"/>
      <c r="U142" s="137"/>
      <c r="V142" s="137"/>
      <c r="W142" s="137"/>
      <c r="X142" s="137"/>
      <c r="Y142" s="137"/>
      <c r="Z142" s="137"/>
      <c r="AA142" s="137"/>
      <c r="AB142" s="137"/>
      <c r="AC142" s="137"/>
      <c r="AD142" s="137"/>
      <c r="AE142" s="137"/>
      <c r="AF142" s="137"/>
      <c r="AG142" s="137"/>
      <c r="AH142" s="137"/>
      <c r="AI142" s="137"/>
      <c r="AJ142" s="137"/>
      <c r="AK142" s="137"/>
      <c r="AL142" s="137"/>
      <c r="AM142" s="137"/>
      <c r="AN142" s="137"/>
      <c r="AO142" s="137"/>
      <c r="AP142" s="137"/>
      <c r="AQ142" s="137"/>
      <c r="AR142" s="137"/>
      <c r="AS142" s="137"/>
    </row>
    <row r="143" ht="18.0" customHeight="1">
      <c r="A143" s="137"/>
      <c r="B143" s="137"/>
      <c r="C143" s="137"/>
      <c r="D143" s="137"/>
      <c r="E143" s="137"/>
      <c r="F143" s="137"/>
      <c r="G143" s="138"/>
      <c r="H143" s="139"/>
      <c r="I143" s="137"/>
      <c r="J143" s="137"/>
      <c r="K143" s="137"/>
      <c r="L143" s="137"/>
      <c r="M143" s="137"/>
      <c r="N143" s="137"/>
      <c r="O143" s="137"/>
      <c r="P143" s="137"/>
      <c r="Q143" s="140"/>
      <c r="R143" s="137"/>
      <c r="S143" s="137"/>
      <c r="T143" s="137"/>
      <c r="U143" s="137"/>
      <c r="V143" s="137"/>
      <c r="W143" s="137"/>
      <c r="X143" s="137"/>
      <c r="Y143" s="137"/>
      <c r="Z143" s="137"/>
      <c r="AA143" s="137"/>
      <c r="AB143" s="137"/>
      <c r="AC143" s="137"/>
      <c r="AD143" s="137"/>
      <c r="AE143" s="137"/>
      <c r="AF143" s="137"/>
      <c r="AG143" s="137"/>
      <c r="AH143" s="137"/>
      <c r="AI143" s="137"/>
      <c r="AJ143" s="137"/>
      <c r="AK143" s="137"/>
      <c r="AL143" s="137"/>
      <c r="AM143" s="137"/>
      <c r="AN143" s="137"/>
      <c r="AO143" s="137"/>
      <c r="AP143" s="137"/>
      <c r="AQ143" s="137"/>
      <c r="AR143" s="137"/>
      <c r="AS143" s="137"/>
    </row>
    <row r="144" ht="18.0" customHeight="1">
      <c r="A144" s="137"/>
      <c r="B144" s="137"/>
      <c r="C144" s="137"/>
      <c r="D144" s="137"/>
      <c r="E144" s="137"/>
      <c r="F144" s="137"/>
      <c r="G144" s="138"/>
      <c r="H144" s="139"/>
      <c r="I144" s="137"/>
      <c r="J144" s="137"/>
      <c r="K144" s="137"/>
      <c r="L144" s="137"/>
      <c r="M144" s="137"/>
      <c r="N144" s="137"/>
      <c r="O144" s="137"/>
      <c r="P144" s="137"/>
      <c r="Q144" s="140"/>
      <c r="R144" s="137"/>
      <c r="S144" s="137"/>
      <c r="T144" s="137"/>
      <c r="U144" s="137"/>
      <c r="V144" s="137"/>
      <c r="W144" s="137"/>
      <c r="X144" s="137"/>
      <c r="Y144" s="137"/>
      <c r="Z144" s="137"/>
      <c r="AA144" s="137"/>
      <c r="AB144" s="137"/>
      <c r="AC144" s="137"/>
      <c r="AD144" s="137"/>
      <c r="AE144" s="137"/>
      <c r="AF144" s="137"/>
      <c r="AG144" s="137"/>
      <c r="AH144" s="137"/>
      <c r="AI144" s="137"/>
      <c r="AJ144" s="137"/>
      <c r="AK144" s="137"/>
      <c r="AL144" s="137"/>
      <c r="AM144" s="137"/>
      <c r="AN144" s="137"/>
      <c r="AO144" s="137"/>
      <c r="AP144" s="137"/>
      <c r="AQ144" s="137"/>
      <c r="AR144" s="137"/>
      <c r="AS144" s="137"/>
    </row>
    <row r="145" ht="18.0" customHeight="1">
      <c r="A145" s="137"/>
      <c r="B145" s="137"/>
      <c r="C145" s="137"/>
      <c r="D145" s="137"/>
      <c r="E145" s="137"/>
      <c r="F145" s="137"/>
      <c r="G145" s="138"/>
      <c r="H145" s="139"/>
      <c r="I145" s="137"/>
      <c r="J145" s="137"/>
      <c r="K145" s="137"/>
      <c r="L145" s="137"/>
      <c r="M145" s="137"/>
      <c r="N145" s="137"/>
      <c r="O145" s="137"/>
      <c r="P145" s="137"/>
      <c r="Q145" s="140"/>
      <c r="R145" s="137"/>
      <c r="S145" s="137"/>
      <c r="T145" s="137"/>
      <c r="U145" s="137"/>
      <c r="V145" s="137"/>
      <c r="W145" s="137"/>
      <c r="X145" s="137"/>
      <c r="Y145" s="137"/>
      <c r="Z145" s="137"/>
      <c r="AA145" s="137"/>
      <c r="AB145" s="137"/>
      <c r="AC145" s="137"/>
      <c r="AD145" s="137"/>
      <c r="AE145" s="137"/>
      <c r="AF145" s="137"/>
      <c r="AG145" s="137"/>
      <c r="AH145" s="137"/>
      <c r="AI145" s="137"/>
      <c r="AJ145" s="137"/>
      <c r="AK145" s="137"/>
      <c r="AL145" s="137"/>
      <c r="AM145" s="137"/>
      <c r="AN145" s="137"/>
      <c r="AO145" s="137"/>
      <c r="AP145" s="137"/>
      <c r="AQ145" s="137"/>
      <c r="AR145" s="137"/>
      <c r="AS145" s="137"/>
    </row>
    <row r="146" ht="18.0" customHeight="1">
      <c r="A146" s="137"/>
      <c r="B146" s="137"/>
      <c r="C146" s="137"/>
      <c r="D146" s="137"/>
      <c r="E146" s="137"/>
      <c r="F146" s="137"/>
      <c r="G146" s="138"/>
      <c r="H146" s="139"/>
      <c r="I146" s="137"/>
      <c r="J146" s="137"/>
      <c r="K146" s="137"/>
      <c r="L146" s="137"/>
      <c r="M146" s="137"/>
      <c r="N146" s="137"/>
      <c r="O146" s="137"/>
      <c r="P146" s="137"/>
      <c r="Q146" s="140"/>
      <c r="R146" s="137"/>
      <c r="S146" s="137"/>
      <c r="T146" s="137"/>
      <c r="U146" s="137"/>
      <c r="V146" s="137"/>
      <c r="W146" s="137"/>
      <c r="X146" s="137"/>
      <c r="Y146" s="137"/>
      <c r="Z146" s="137"/>
      <c r="AA146" s="137"/>
      <c r="AB146" s="137"/>
      <c r="AC146" s="137"/>
      <c r="AD146" s="137"/>
      <c r="AE146" s="137"/>
      <c r="AF146" s="137"/>
      <c r="AG146" s="137"/>
      <c r="AH146" s="137"/>
      <c r="AI146" s="137"/>
      <c r="AJ146" s="137"/>
      <c r="AK146" s="137"/>
      <c r="AL146" s="137"/>
      <c r="AM146" s="137"/>
      <c r="AN146" s="137"/>
      <c r="AO146" s="137"/>
      <c r="AP146" s="137"/>
      <c r="AQ146" s="137"/>
      <c r="AR146" s="137"/>
      <c r="AS146" s="137"/>
    </row>
    <row r="147" ht="18.0" customHeight="1">
      <c r="A147" s="137"/>
      <c r="B147" s="137"/>
      <c r="C147" s="137"/>
      <c r="D147" s="137"/>
      <c r="E147" s="137"/>
      <c r="F147" s="137"/>
      <c r="G147" s="138"/>
      <c r="H147" s="139"/>
      <c r="I147" s="137"/>
      <c r="J147" s="137"/>
      <c r="K147" s="137"/>
      <c r="L147" s="137"/>
      <c r="M147" s="137"/>
      <c r="N147" s="137"/>
      <c r="O147" s="137"/>
      <c r="P147" s="137"/>
      <c r="Q147" s="140"/>
      <c r="R147" s="137"/>
      <c r="S147" s="137"/>
      <c r="T147" s="137"/>
      <c r="U147" s="137"/>
      <c r="V147" s="137"/>
      <c r="W147" s="137"/>
      <c r="X147" s="137"/>
      <c r="Y147" s="137"/>
      <c r="Z147" s="137"/>
      <c r="AA147" s="137"/>
      <c r="AB147" s="137"/>
      <c r="AC147" s="137"/>
      <c r="AD147" s="137"/>
      <c r="AE147" s="137"/>
      <c r="AF147" s="137"/>
      <c r="AG147" s="137"/>
      <c r="AH147" s="137"/>
      <c r="AI147" s="137"/>
      <c r="AJ147" s="137"/>
      <c r="AK147" s="137"/>
      <c r="AL147" s="137"/>
      <c r="AM147" s="137"/>
      <c r="AN147" s="137"/>
      <c r="AO147" s="137"/>
      <c r="AP147" s="137"/>
      <c r="AQ147" s="137"/>
      <c r="AR147" s="137"/>
      <c r="AS147" s="137"/>
    </row>
    <row r="148" ht="18.0" customHeight="1">
      <c r="A148" s="137"/>
      <c r="B148" s="137"/>
      <c r="C148" s="137"/>
      <c r="D148" s="137"/>
      <c r="E148" s="137"/>
      <c r="F148" s="137"/>
      <c r="G148" s="138"/>
      <c r="H148" s="139"/>
      <c r="I148" s="137"/>
      <c r="J148" s="137"/>
      <c r="K148" s="137"/>
      <c r="L148" s="137"/>
      <c r="M148" s="137"/>
      <c r="N148" s="137"/>
      <c r="O148" s="137"/>
      <c r="P148" s="137"/>
      <c r="Q148" s="140"/>
      <c r="R148" s="137"/>
      <c r="S148" s="137"/>
      <c r="T148" s="137"/>
      <c r="U148" s="137"/>
      <c r="V148" s="137"/>
      <c r="W148" s="137"/>
      <c r="X148" s="137"/>
      <c r="Y148" s="137"/>
      <c r="Z148" s="137"/>
      <c r="AA148" s="137"/>
      <c r="AB148" s="137"/>
      <c r="AC148" s="137"/>
      <c r="AD148" s="137"/>
      <c r="AE148" s="137"/>
      <c r="AF148" s="137"/>
      <c r="AG148" s="137"/>
      <c r="AH148" s="137"/>
      <c r="AI148" s="137"/>
      <c r="AJ148" s="137"/>
      <c r="AK148" s="137"/>
      <c r="AL148" s="137"/>
      <c r="AM148" s="137"/>
      <c r="AN148" s="137"/>
      <c r="AO148" s="137"/>
      <c r="AP148" s="137"/>
      <c r="AQ148" s="137"/>
      <c r="AR148" s="137"/>
      <c r="AS148" s="137"/>
    </row>
    <row r="149" ht="18.0" customHeight="1">
      <c r="A149" s="137"/>
      <c r="B149" s="137"/>
      <c r="C149" s="137"/>
      <c r="D149" s="137"/>
      <c r="E149" s="137"/>
      <c r="F149" s="137"/>
      <c r="G149" s="138"/>
      <c r="H149" s="139"/>
      <c r="I149" s="137"/>
      <c r="J149" s="137"/>
      <c r="K149" s="137"/>
      <c r="L149" s="137"/>
      <c r="M149" s="137"/>
      <c r="N149" s="137"/>
      <c r="O149" s="137"/>
      <c r="P149" s="137"/>
      <c r="Q149" s="140"/>
      <c r="R149" s="137"/>
      <c r="S149" s="137"/>
      <c r="T149" s="137"/>
      <c r="U149" s="137"/>
      <c r="V149" s="137"/>
      <c r="W149" s="137"/>
      <c r="X149" s="137"/>
      <c r="Y149" s="137"/>
      <c r="Z149" s="137"/>
      <c r="AA149" s="137"/>
      <c r="AB149" s="137"/>
      <c r="AC149" s="137"/>
      <c r="AD149" s="137"/>
      <c r="AE149" s="137"/>
      <c r="AF149" s="137"/>
      <c r="AG149" s="137"/>
      <c r="AH149" s="137"/>
      <c r="AI149" s="137"/>
      <c r="AJ149" s="137"/>
      <c r="AK149" s="137"/>
      <c r="AL149" s="137"/>
      <c r="AM149" s="137"/>
      <c r="AN149" s="137"/>
      <c r="AO149" s="137"/>
      <c r="AP149" s="137"/>
      <c r="AQ149" s="137"/>
      <c r="AR149" s="137"/>
      <c r="AS149" s="137"/>
    </row>
    <row r="150" ht="18.0" customHeight="1">
      <c r="A150" s="137"/>
      <c r="B150" s="137"/>
      <c r="C150" s="137"/>
      <c r="D150" s="137"/>
      <c r="E150" s="137"/>
      <c r="F150" s="137"/>
      <c r="G150" s="138"/>
      <c r="H150" s="139"/>
      <c r="I150" s="137"/>
      <c r="J150" s="137"/>
      <c r="K150" s="137"/>
      <c r="L150" s="137"/>
      <c r="M150" s="137"/>
      <c r="N150" s="137"/>
      <c r="O150" s="137"/>
      <c r="P150" s="137"/>
      <c r="Q150" s="140"/>
      <c r="R150" s="137"/>
      <c r="S150" s="137"/>
      <c r="T150" s="137"/>
      <c r="U150" s="137"/>
      <c r="V150" s="137"/>
      <c r="W150" s="137"/>
      <c r="X150" s="137"/>
      <c r="Y150" s="137"/>
      <c r="Z150" s="137"/>
      <c r="AA150" s="137"/>
      <c r="AB150" s="137"/>
      <c r="AC150" s="137"/>
      <c r="AD150" s="137"/>
      <c r="AE150" s="137"/>
      <c r="AF150" s="137"/>
      <c r="AG150" s="137"/>
      <c r="AH150" s="137"/>
      <c r="AI150" s="137"/>
      <c r="AJ150" s="137"/>
      <c r="AK150" s="137"/>
      <c r="AL150" s="137"/>
      <c r="AM150" s="137"/>
      <c r="AN150" s="137"/>
      <c r="AO150" s="137"/>
      <c r="AP150" s="137"/>
      <c r="AQ150" s="137"/>
      <c r="AR150" s="137"/>
      <c r="AS150" s="137"/>
    </row>
    <row r="151" ht="18.0" customHeight="1">
      <c r="A151" s="137"/>
      <c r="B151" s="137"/>
      <c r="C151" s="137"/>
      <c r="D151" s="137"/>
      <c r="E151" s="137"/>
      <c r="F151" s="137"/>
      <c r="G151" s="138"/>
      <c r="H151" s="139"/>
      <c r="I151" s="137"/>
      <c r="J151" s="137"/>
      <c r="K151" s="137"/>
      <c r="L151" s="137"/>
      <c r="M151" s="137"/>
      <c r="N151" s="137"/>
      <c r="O151" s="137"/>
      <c r="P151" s="137"/>
      <c r="Q151" s="140"/>
      <c r="R151" s="137"/>
      <c r="S151" s="137"/>
      <c r="T151" s="137"/>
      <c r="U151" s="137"/>
      <c r="V151" s="137"/>
      <c r="W151" s="137"/>
      <c r="X151" s="137"/>
      <c r="Y151" s="137"/>
      <c r="Z151" s="137"/>
      <c r="AA151" s="137"/>
      <c r="AB151" s="137"/>
      <c r="AC151" s="137"/>
      <c r="AD151" s="137"/>
      <c r="AE151" s="137"/>
      <c r="AF151" s="137"/>
      <c r="AG151" s="137"/>
      <c r="AH151" s="137"/>
      <c r="AI151" s="137"/>
      <c r="AJ151" s="137"/>
      <c r="AK151" s="137"/>
      <c r="AL151" s="137"/>
      <c r="AM151" s="137"/>
      <c r="AN151" s="137"/>
      <c r="AO151" s="137"/>
      <c r="AP151" s="137"/>
      <c r="AQ151" s="137"/>
      <c r="AR151" s="137"/>
      <c r="AS151" s="137"/>
    </row>
    <row r="152" ht="18.0" customHeight="1">
      <c r="A152" s="137"/>
      <c r="B152" s="137"/>
      <c r="C152" s="137"/>
      <c r="D152" s="137"/>
      <c r="E152" s="137"/>
      <c r="F152" s="137"/>
      <c r="G152" s="138"/>
      <c r="H152" s="139"/>
      <c r="I152" s="137"/>
      <c r="J152" s="137"/>
      <c r="K152" s="137"/>
      <c r="L152" s="137"/>
      <c r="M152" s="137"/>
      <c r="N152" s="137"/>
      <c r="O152" s="137"/>
      <c r="P152" s="137"/>
      <c r="Q152" s="140"/>
      <c r="R152" s="137"/>
      <c r="S152" s="137"/>
      <c r="T152" s="137"/>
      <c r="U152" s="137"/>
      <c r="V152" s="137"/>
      <c r="W152" s="137"/>
      <c r="X152" s="137"/>
      <c r="Y152" s="137"/>
      <c r="Z152" s="137"/>
      <c r="AA152" s="137"/>
      <c r="AB152" s="137"/>
      <c r="AC152" s="137"/>
      <c r="AD152" s="137"/>
      <c r="AE152" s="137"/>
      <c r="AF152" s="137"/>
      <c r="AG152" s="137"/>
      <c r="AH152" s="137"/>
      <c r="AI152" s="137"/>
      <c r="AJ152" s="137"/>
      <c r="AK152" s="137"/>
      <c r="AL152" s="137"/>
      <c r="AM152" s="137"/>
      <c r="AN152" s="137"/>
      <c r="AO152" s="137"/>
      <c r="AP152" s="137"/>
      <c r="AQ152" s="137"/>
      <c r="AR152" s="137"/>
      <c r="AS152" s="137"/>
    </row>
    <row r="153" ht="18.0" customHeight="1">
      <c r="A153" s="137"/>
      <c r="B153" s="137"/>
      <c r="C153" s="137"/>
      <c r="D153" s="137"/>
      <c r="E153" s="137"/>
      <c r="F153" s="137"/>
      <c r="G153" s="138"/>
      <c r="H153" s="139"/>
      <c r="I153" s="137"/>
      <c r="J153" s="137"/>
      <c r="K153" s="137"/>
      <c r="L153" s="137"/>
      <c r="M153" s="137"/>
      <c r="N153" s="137"/>
      <c r="O153" s="137"/>
      <c r="P153" s="137"/>
      <c r="Q153" s="140"/>
      <c r="R153" s="137"/>
      <c r="S153" s="137"/>
      <c r="T153" s="137"/>
      <c r="U153" s="137"/>
      <c r="V153" s="137"/>
      <c r="W153" s="137"/>
      <c r="X153" s="137"/>
      <c r="Y153" s="137"/>
      <c r="Z153" s="137"/>
      <c r="AA153" s="137"/>
      <c r="AB153" s="137"/>
      <c r="AC153" s="137"/>
      <c r="AD153" s="137"/>
      <c r="AE153" s="137"/>
      <c r="AF153" s="137"/>
      <c r="AG153" s="137"/>
      <c r="AH153" s="137"/>
      <c r="AI153" s="137"/>
      <c r="AJ153" s="137"/>
      <c r="AK153" s="137"/>
      <c r="AL153" s="137"/>
      <c r="AM153" s="137"/>
      <c r="AN153" s="137"/>
      <c r="AO153" s="137"/>
      <c r="AP153" s="137"/>
      <c r="AQ153" s="137"/>
      <c r="AR153" s="137"/>
      <c r="AS153" s="137"/>
    </row>
    <row r="154" ht="18.0" customHeight="1">
      <c r="A154" s="137"/>
      <c r="B154" s="137"/>
      <c r="C154" s="137"/>
      <c r="D154" s="137"/>
      <c r="E154" s="137"/>
      <c r="F154" s="137"/>
      <c r="G154" s="138"/>
      <c r="H154" s="139"/>
      <c r="I154" s="137"/>
      <c r="J154" s="137"/>
      <c r="K154" s="137"/>
      <c r="L154" s="137"/>
      <c r="M154" s="137"/>
      <c r="N154" s="137"/>
      <c r="O154" s="137"/>
      <c r="P154" s="137"/>
      <c r="Q154" s="140"/>
      <c r="R154" s="137"/>
      <c r="S154" s="137"/>
      <c r="T154" s="137"/>
      <c r="U154" s="137"/>
      <c r="V154" s="137"/>
      <c r="W154" s="137"/>
      <c r="X154" s="137"/>
      <c r="Y154" s="137"/>
      <c r="Z154" s="137"/>
      <c r="AA154" s="137"/>
      <c r="AB154" s="137"/>
      <c r="AC154" s="137"/>
      <c r="AD154" s="137"/>
      <c r="AE154" s="137"/>
      <c r="AF154" s="137"/>
      <c r="AG154" s="137"/>
      <c r="AH154" s="137"/>
      <c r="AI154" s="137"/>
      <c r="AJ154" s="137"/>
      <c r="AK154" s="137"/>
      <c r="AL154" s="137"/>
      <c r="AM154" s="137"/>
      <c r="AN154" s="137"/>
      <c r="AO154" s="137"/>
      <c r="AP154" s="137"/>
      <c r="AQ154" s="137"/>
      <c r="AR154" s="137"/>
      <c r="AS154" s="137"/>
    </row>
    <row r="155" ht="18.0" customHeight="1">
      <c r="A155" s="137"/>
      <c r="B155" s="137"/>
      <c r="C155" s="137"/>
      <c r="D155" s="137"/>
      <c r="E155" s="137"/>
      <c r="F155" s="137"/>
      <c r="G155" s="138"/>
      <c r="H155" s="139"/>
      <c r="I155" s="137"/>
      <c r="J155" s="137"/>
      <c r="K155" s="137"/>
      <c r="L155" s="137"/>
      <c r="M155" s="137"/>
      <c r="N155" s="137"/>
      <c r="O155" s="137"/>
      <c r="P155" s="137"/>
      <c r="Q155" s="140"/>
      <c r="R155" s="137"/>
      <c r="S155" s="137"/>
      <c r="T155" s="137"/>
      <c r="U155" s="137"/>
      <c r="V155" s="137"/>
      <c r="W155" s="137"/>
      <c r="X155" s="137"/>
      <c r="Y155" s="137"/>
      <c r="Z155" s="137"/>
      <c r="AA155" s="137"/>
      <c r="AB155" s="137"/>
      <c r="AC155" s="137"/>
      <c r="AD155" s="137"/>
      <c r="AE155" s="137"/>
      <c r="AF155" s="137"/>
      <c r="AG155" s="137"/>
      <c r="AH155" s="137"/>
      <c r="AI155" s="137"/>
      <c r="AJ155" s="137"/>
      <c r="AK155" s="137"/>
      <c r="AL155" s="137"/>
      <c r="AM155" s="137"/>
      <c r="AN155" s="137"/>
      <c r="AO155" s="137"/>
      <c r="AP155" s="137"/>
      <c r="AQ155" s="137"/>
      <c r="AR155" s="137"/>
      <c r="AS155" s="137"/>
    </row>
    <row r="156" ht="18.0" customHeight="1">
      <c r="A156" s="137"/>
      <c r="B156" s="137"/>
      <c r="C156" s="137"/>
      <c r="D156" s="137"/>
      <c r="E156" s="137"/>
      <c r="F156" s="137"/>
      <c r="G156" s="138"/>
      <c r="H156" s="139"/>
      <c r="I156" s="137"/>
      <c r="J156" s="137"/>
      <c r="K156" s="137"/>
      <c r="L156" s="137"/>
      <c r="M156" s="137"/>
      <c r="N156" s="137"/>
      <c r="O156" s="137"/>
      <c r="P156" s="137"/>
      <c r="Q156" s="140"/>
      <c r="R156" s="137"/>
      <c r="S156" s="137"/>
      <c r="T156" s="137"/>
      <c r="U156" s="137"/>
      <c r="V156" s="137"/>
      <c r="W156" s="137"/>
      <c r="X156" s="137"/>
      <c r="Y156" s="137"/>
      <c r="Z156" s="137"/>
      <c r="AA156" s="137"/>
      <c r="AB156" s="137"/>
      <c r="AC156" s="137"/>
      <c r="AD156" s="137"/>
      <c r="AE156" s="137"/>
      <c r="AF156" s="137"/>
      <c r="AG156" s="137"/>
      <c r="AH156" s="137"/>
      <c r="AI156" s="137"/>
      <c r="AJ156" s="137"/>
      <c r="AK156" s="137"/>
      <c r="AL156" s="137"/>
      <c r="AM156" s="137"/>
      <c r="AN156" s="137"/>
      <c r="AO156" s="137"/>
      <c r="AP156" s="137"/>
      <c r="AQ156" s="137"/>
      <c r="AR156" s="137"/>
      <c r="AS156" s="137"/>
    </row>
    <row r="157" ht="18.0" customHeight="1">
      <c r="A157" s="137"/>
      <c r="B157" s="137"/>
      <c r="C157" s="137"/>
      <c r="D157" s="137"/>
      <c r="E157" s="137"/>
      <c r="F157" s="137"/>
      <c r="G157" s="138"/>
      <c r="H157" s="139"/>
      <c r="I157" s="137"/>
      <c r="J157" s="137"/>
      <c r="K157" s="137"/>
      <c r="L157" s="137"/>
      <c r="M157" s="137"/>
      <c r="N157" s="137"/>
      <c r="O157" s="137"/>
      <c r="P157" s="137"/>
      <c r="Q157" s="140"/>
      <c r="R157" s="137"/>
      <c r="S157" s="137"/>
      <c r="T157" s="137"/>
      <c r="U157" s="137"/>
      <c r="V157" s="137"/>
      <c r="W157" s="137"/>
      <c r="X157" s="137"/>
      <c r="Y157" s="137"/>
      <c r="Z157" s="137"/>
      <c r="AA157" s="137"/>
      <c r="AB157" s="137"/>
      <c r="AC157" s="137"/>
      <c r="AD157" s="137"/>
      <c r="AE157" s="137"/>
      <c r="AF157" s="137"/>
      <c r="AG157" s="137"/>
      <c r="AH157" s="137"/>
      <c r="AI157" s="137"/>
      <c r="AJ157" s="137"/>
      <c r="AK157" s="137"/>
      <c r="AL157" s="137"/>
      <c r="AM157" s="137"/>
      <c r="AN157" s="137"/>
      <c r="AO157" s="137"/>
      <c r="AP157" s="137"/>
      <c r="AQ157" s="137"/>
      <c r="AR157" s="137"/>
      <c r="AS157" s="137"/>
    </row>
    <row r="158" ht="18.0" customHeight="1">
      <c r="A158" s="137"/>
      <c r="B158" s="137"/>
      <c r="C158" s="137"/>
      <c r="D158" s="137"/>
      <c r="E158" s="137"/>
      <c r="F158" s="137"/>
      <c r="G158" s="138"/>
      <c r="H158" s="139"/>
      <c r="I158" s="137"/>
      <c r="J158" s="137"/>
      <c r="K158" s="137"/>
      <c r="L158" s="137"/>
      <c r="M158" s="137"/>
      <c r="N158" s="137"/>
      <c r="O158" s="137"/>
      <c r="P158" s="137"/>
      <c r="Q158" s="140"/>
      <c r="R158" s="137"/>
      <c r="S158" s="137"/>
      <c r="T158" s="137"/>
      <c r="U158" s="137"/>
      <c r="V158" s="137"/>
      <c r="W158" s="137"/>
      <c r="X158" s="137"/>
      <c r="Y158" s="137"/>
      <c r="Z158" s="137"/>
      <c r="AA158" s="137"/>
      <c r="AB158" s="137"/>
      <c r="AC158" s="137"/>
      <c r="AD158" s="137"/>
      <c r="AE158" s="137"/>
      <c r="AF158" s="137"/>
      <c r="AG158" s="137"/>
      <c r="AH158" s="137"/>
      <c r="AI158" s="137"/>
      <c r="AJ158" s="137"/>
      <c r="AK158" s="137"/>
      <c r="AL158" s="137"/>
      <c r="AM158" s="137"/>
      <c r="AN158" s="137"/>
      <c r="AO158" s="137"/>
      <c r="AP158" s="137"/>
      <c r="AQ158" s="137"/>
      <c r="AR158" s="137"/>
      <c r="AS158" s="137"/>
    </row>
    <row r="159" ht="18.0" customHeight="1">
      <c r="A159" s="137"/>
      <c r="B159" s="137"/>
      <c r="C159" s="137"/>
      <c r="D159" s="137"/>
      <c r="E159" s="137"/>
      <c r="F159" s="137"/>
      <c r="G159" s="138"/>
      <c r="H159" s="139"/>
      <c r="I159" s="137"/>
      <c r="J159" s="137"/>
      <c r="K159" s="137"/>
      <c r="L159" s="137"/>
      <c r="M159" s="137"/>
      <c r="N159" s="137"/>
      <c r="O159" s="137"/>
      <c r="P159" s="137"/>
      <c r="Q159" s="140"/>
      <c r="R159" s="137"/>
      <c r="S159" s="137"/>
      <c r="T159" s="137"/>
      <c r="U159" s="137"/>
      <c r="V159" s="137"/>
      <c r="W159" s="137"/>
      <c r="X159" s="137"/>
      <c r="Y159" s="137"/>
      <c r="Z159" s="137"/>
      <c r="AA159" s="137"/>
      <c r="AB159" s="137"/>
      <c r="AC159" s="137"/>
      <c r="AD159" s="137"/>
      <c r="AE159" s="137"/>
      <c r="AF159" s="137"/>
      <c r="AG159" s="137"/>
      <c r="AH159" s="137"/>
      <c r="AI159" s="137"/>
      <c r="AJ159" s="137"/>
      <c r="AK159" s="137"/>
      <c r="AL159" s="137"/>
      <c r="AM159" s="137"/>
      <c r="AN159" s="137"/>
      <c r="AO159" s="137"/>
      <c r="AP159" s="137"/>
      <c r="AQ159" s="137"/>
      <c r="AR159" s="137"/>
      <c r="AS159" s="137"/>
    </row>
    <row r="160" ht="18.0" customHeight="1">
      <c r="A160" s="137"/>
      <c r="B160" s="137"/>
      <c r="C160" s="137"/>
      <c r="D160" s="137"/>
      <c r="E160" s="137"/>
      <c r="F160" s="137"/>
      <c r="G160" s="138"/>
      <c r="H160" s="139"/>
      <c r="I160" s="137"/>
      <c r="J160" s="137"/>
      <c r="K160" s="137"/>
      <c r="L160" s="137"/>
      <c r="M160" s="137"/>
      <c r="N160" s="137"/>
      <c r="O160" s="137"/>
      <c r="P160" s="137"/>
      <c r="Q160" s="140"/>
      <c r="R160" s="137"/>
      <c r="S160" s="137"/>
      <c r="T160" s="137"/>
      <c r="U160" s="137"/>
      <c r="V160" s="137"/>
      <c r="W160" s="137"/>
      <c r="X160" s="137"/>
      <c r="Y160" s="137"/>
      <c r="Z160" s="137"/>
      <c r="AA160" s="137"/>
      <c r="AB160" s="137"/>
      <c r="AC160" s="137"/>
      <c r="AD160" s="137"/>
      <c r="AE160" s="137"/>
      <c r="AF160" s="137"/>
      <c r="AG160" s="137"/>
      <c r="AH160" s="137"/>
      <c r="AI160" s="137"/>
      <c r="AJ160" s="137"/>
      <c r="AK160" s="137"/>
      <c r="AL160" s="137"/>
      <c r="AM160" s="137"/>
      <c r="AN160" s="137"/>
      <c r="AO160" s="137"/>
      <c r="AP160" s="137"/>
      <c r="AQ160" s="137"/>
      <c r="AR160" s="137"/>
      <c r="AS160" s="137"/>
    </row>
    <row r="161" ht="18.0" customHeight="1">
      <c r="A161" s="137"/>
      <c r="B161" s="137"/>
      <c r="C161" s="137"/>
      <c r="D161" s="137"/>
      <c r="E161" s="137"/>
      <c r="F161" s="137"/>
      <c r="G161" s="138"/>
      <c r="H161" s="139"/>
      <c r="I161" s="137"/>
      <c r="J161" s="137"/>
      <c r="K161" s="137"/>
      <c r="L161" s="137"/>
      <c r="M161" s="137"/>
      <c r="N161" s="137"/>
      <c r="O161" s="137"/>
      <c r="P161" s="137"/>
      <c r="Q161" s="140"/>
      <c r="R161" s="137"/>
      <c r="S161" s="137"/>
      <c r="T161" s="137"/>
      <c r="U161" s="137"/>
      <c r="V161" s="137"/>
      <c r="W161" s="137"/>
      <c r="X161" s="137"/>
      <c r="Y161" s="137"/>
      <c r="Z161" s="137"/>
      <c r="AA161" s="137"/>
      <c r="AB161" s="137"/>
      <c r="AC161" s="137"/>
      <c r="AD161" s="137"/>
      <c r="AE161" s="137"/>
      <c r="AF161" s="137"/>
      <c r="AG161" s="137"/>
      <c r="AH161" s="137"/>
      <c r="AI161" s="137"/>
      <c r="AJ161" s="137"/>
      <c r="AK161" s="137"/>
      <c r="AL161" s="137"/>
      <c r="AM161" s="137"/>
      <c r="AN161" s="137"/>
      <c r="AO161" s="137"/>
      <c r="AP161" s="137"/>
      <c r="AQ161" s="137"/>
      <c r="AR161" s="137"/>
      <c r="AS161" s="137"/>
    </row>
    <row r="162" ht="18.0" customHeight="1">
      <c r="A162" s="137"/>
      <c r="B162" s="137"/>
      <c r="C162" s="137"/>
      <c r="D162" s="137"/>
      <c r="E162" s="137"/>
      <c r="F162" s="137"/>
      <c r="G162" s="138"/>
      <c r="H162" s="139"/>
      <c r="I162" s="137"/>
      <c r="J162" s="137"/>
      <c r="K162" s="137"/>
      <c r="L162" s="137"/>
      <c r="M162" s="137"/>
      <c r="N162" s="137"/>
      <c r="O162" s="137"/>
      <c r="P162" s="137"/>
      <c r="Q162" s="140"/>
      <c r="R162" s="137"/>
      <c r="S162" s="137"/>
      <c r="T162" s="137"/>
      <c r="U162" s="137"/>
      <c r="V162" s="137"/>
      <c r="W162" s="137"/>
      <c r="X162" s="137"/>
      <c r="Y162" s="137"/>
      <c r="Z162" s="137"/>
      <c r="AA162" s="137"/>
      <c r="AB162" s="137"/>
      <c r="AC162" s="137"/>
      <c r="AD162" s="137"/>
      <c r="AE162" s="137"/>
      <c r="AF162" s="137"/>
      <c r="AG162" s="137"/>
      <c r="AH162" s="137"/>
      <c r="AI162" s="137"/>
      <c r="AJ162" s="137"/>
      <c r="AK162" s="137"/>
      <c r="AL162" s="137"/>
      <c r="AM162" s="137"/>
      <c r="AN162" s="137"/>
      <c r="AO162" s="137"/>
      <c r="AP162" s="137"/>
      <c r="AQ162" s="137"/>
      <c r="AR162" s="137"/>
      <c r="AS162" s="137"/>
    </row>
    <row r="163" ht="18.0" customHeight="1">
      <c r="A163" s="137"/>
      <c r="B163" s="137"/>
      <c r="C163" s="137"/>
      <c r="D163" s="137"/>
      <c r="E163" s="137"/>
      <c r="F163" s="137"/>
      <c r="G163" s="138"/>
      <c r="H163" s="139"/>
      <c r="I163" s="137"/>
      <c r="J163" s="137"/>
      <c r="K163" s="137"/>
      <c r="L163" s="137"/>
      <c r="M163" s="137"/>
      <c r="N163" s="137"/>
      <c r="O163" s="137"/>
      <c r="P163" s="137"/>
      <c r="Q163" s="140"/>
      <c r="R163" s="137"/>
      <c r="S163" s="137"/>
      <c r="T163" s="137"/>
      <c r="U163" s="137"/>
      <c r="V163" s="137"/>
      <c r="W163" s="137"/>
      <c r="X163" s="137"/>
      <c r="Y163" s="137"/>
      <c r="Z163" s="137"/>
      <c r="AA163" s="137"/>
      <c r="AB163" s="137"/>
      <c r="AC163" s="137"/>
      <c r="AD163" s="137"/>
      <c r="AE163" s="137"/>
      <c r="AF163" s="137"/>
      <c r="AG163" s="137"/>
      <c r="AH163" s="137"/>
      <c r="AI163" s="137"/>
      <c r="AJ163" s="137"/>
      <c r="AK163" s="137"/>
      <c r="AL163" s="137"/>
      <c r="AM163" s="137"/>
      <c r="AN163" s="137"/>
      <c r="AO163" s="137"/>
      <c r="AP163" s="137"/>
      <c r="AQ163" s="137"/>
      <c r="AR163" s="137"/>
      <c r="AS163" s="137"/>
    </row>
    <row r="164" ht="18.0" customHeight="1">
      <c r="A164" s="137"/>
      <c r="B164" s="137"/>
      <c r="C164" s="137"/>
      <c r="D164" s="137"/>
      <c r="E164" s="137"/>
      <c r="F164" s="137"/>
      <c r="G164" s="138"/>
      <c r="H164" s="139"/>
      <c r="I164" s="137"/>
      <c r="J164" s="137"/>
      <c r="K164" s="137"/>
      <c r="L164" s="137"/>
      <c r="M164" s="137"/>
      <c r="N164" s="137"/>
      <c r="O164" s="137"/>
      <c r="P164" s="137"/>
      <c r="Q164" s="140"/>
      <c r="R164" s="137"/>
      <c r="S164" s="137"/>
      <c r="T164" s="137"/>
      <c r="U164" s="137"/>
      <c r="V164" s="137"/>
      <c r="W164" s="137"/>
      <c r="X164" s="137"/>
      <c r="Y164" s="137"/>
      <c r="Z164" s="137"/>
      <c r="AA164" s="137"/>
      <c r="AB164" s="137"/>
      <c r="AC164" s="137"/>
      <c r="AD164" s="137"/>
      <c r="AE164" s="137"/>
      <c r="AF164" s="137"/>
      <c r="AG164" s="137"/>
      <c r="AH164" s="137"/>
      <c r="AI164" s="137"/>
      <c r="AJ164" s="137"/>
      <c r="AK164" s="137"/>
      <c r="AL164" s="137"/>
      <c r="AM164" s="137"/>
      <c r="AN164" s="137"/>
      <c r="AO164" s="137"/>
      <c r="AP164" s="137"/>
      <c r="AQ164" s="137"/>
      <c r="AR164" s="137"/>
      <c r="AS164" s="137"/>
    </row>
    <row r="165" ht="18.0" customHeight="1">
      <c r="A165" s="137"/>
      <c r="B165" s="137"/>
      <c r="C165" s="137"/>
      <c r="D165" s="137"/>
      <c r="E165" s="137"/>
      <c r="F165" s="137"/>
      <c r="G165" s="138"/>
      <c r="H165" s="139"/>
      <c r="I165" s="137"/>
      <c r="J165" s="137"/>
      <c r="K165" s="137"/>
      <c r="L165" s="137"/>
      <c r="M165" s="137"/>
      <c r="N165" s="137"/>
      <c r="O165" s="137"/>
      <c r="P165" s="137"/>
      <c r="Q165" s="140"/>
      <c r="R165" s="137"/>
      <c r="S165" s="137"/>
      <c r="T165" s="137"/>
      <c r="U165" s="137"/>
      <c r="V165" s="137"/>
      <c r="W165" s="137"/>
      <c r="X165" s="137"/>
      <c r="Y165" s="137"/>
      <c r="Z165" s="137"/>
      <c r="AA165" s="137"/>
      <c r="AB165" s="137"/>
      <c r="AC165" s="137"/>
      <c r="AD165" s="137"/>
      <c r="AE165" s="137"/>
      <c r="AF165" s="137"/>
      <c r="AG165" s="137"/>
      <c r="AH165" s="137"/>
      <c r="AI165" s="137"/>
      <c r="AJ165" s="137"/>
      <c r="AK165" s="137"/>
      <c r="AL165" s="137"/>
      <c r="AM165" s="137"/>
      <c r="AN165" s="137"/>
      <c r="AO165" s="137"/>
      <c r="AP165" s="137"/>
      <c r="AQ165" s="137"/>
      <c r="AR165" s="137"/>
      <c r="AS165" s="137"/>
    </row>
    <row r="166" ht="18.0" customHeight="1">
      <c r="A166" s="137"/>
      <c r="B166" s="137"/>
      <c r="C166" s="137"/>
      <c r="D166" s="137"/>
      <c r="E166" s="137"/>
      <c r="F166" s="137"/>
      <c r="G166" s="138"/>
      <c r="H166" s="139"/>
      <c r="I166" s="137"/>
      <c r="J166" s="137"/>
      <c r="K166" s="137"/>
      <c r="L166" s="137"/>
      <c r="M166" s="137"/>
      <c r="N166" s="137"/>
      <c r="O166" s="137"/>
      <c r="P166" s="137"/>
      <c r="Q166" s="140"/>
      <c r="R166" s="137"/>
      <c r="S166" s="137"/>
      <c r="T166" s="137"/>
      <c r="U166" s="137"/>
      <c r="V166" s="137"/>
      <c r="W166" s="137"/>
      <c r="X166" s="137"/>
      <c r="Y166" s="137"/>
      <c r="Z166" s="137"/>
      <c r="AA166" s="137"/>
      <c r="AB166" s="137"/>
      <c r="AC166" s="137"/>
      <c r="AD166" s="137"/>
      <c r="AE166" s="137"/>
      <c r="AF166" s="137"/>
      <c r="AG166" s="137"/>
      <c r="AH166" s="137"/>
      <c r="AI166" s="137"/>
      <c r="AJ166" s="137"/>
      <c r="AK166" s="137"/>
      <c r="AL166" s="137"/>
      <c r="AM166" s="137"/>
      <c r="AN166" s="137"/>
      <c r="AO166" s="137"/>
      <c r="AP166" s="137"/>
      <c r="AQ166" s="137"/>
      <c r="AR166" s="137"/>
      <c r="AS166" s="137"/>
    </row>
    <row r="167" ht="18.0" customHeight="1">
      <c r="A167" s="137"/>
      <c r="B167" s="137"/>
      <c r="C167" s="137"/>
      <c r="D167" s="137"/>
      <c r="E167" s="137"/>
      <c r="F167" s="137"/>
      <c r="G167" s="138"/>
      <c r="H167" s="139"/>
      <c r="I167" s="137"/>
      <c r="J167" s="137"/>
      <c r="K167" s="137"/>
      <c r="L167" s="137"/>
      <c r="M167" s="137"/>
      <c r="N167" s="137"/>
      <c r="O167" s="137"/>
      <c r="P167" s="137"/>
      <c r="Q167" s="140"/>
      <c r="R167" s="137"/>
      <c r="S167" s="137"/>
      <c r="T167" s="137"/>
      <c r="U167" s="137"/>
      <c r="V167" s="137"/>
      <c r="W167" s="137"/>
      <c r="X167" s="137"/>
      <c r="Y167" s="137"/>
      <c r="Z167" s="137"/>
      <c r="AA167" s="137"/>
      <c r="AB167" s="137"/>
      <c r="AC167" s="137"/>
      <c r="AD167" s="137"/>
      <c r="AE167" s="137"/>
      <c r="AF167" s="137"/>
      <c r="AG167" s="137"/>
      <c r="AH167" s="137"/>
      <c r="AI167" s="137"/>
      <c r="AJ167" s="137"/>
      <c r="AK167" s="137"/>
      <c r="AL167" s="137"/>
      <c r="AM167" s="137"/>
      <c r="AN167" s="137"/>
      <c r="AO167" s="137"/>
      <c r="AP167" s="137"/>
      <c r="AQ167" s="137"/>
      <c r="AR167" s="137"/>
      <c r="AS167" s="137"/>
    </row>
    <row r="168" ht="18.0" customHeight="1">
      <c r="A168" s="137"/>
      <c r="B168" s="137"/>
      <c r="C168" s="137"/>
      <c r="D168" s="137"/>
      <c r="E168" s="137"/>
      <c r="F168" s="137"/>
      <c r="G168" s="138"/>
      <c r="H168" s="139"/>
      <c r="I168" s="137"/>
      <c r="J168" s="137"/>
      <c r="K168" s="137"/>
      <c r="L168" s="137"/>
      <c r="M168" s="137"/>
      <c r="N168" s="137"/>
      <c r="O168" s="137"/>
      <c r="P168" s="137"/>
      <c r="Q168" s="140"/>
      <c r="R168" s="137"/>
      <c r="S168" s="137"/>
      <c r="T168" s="137"/>
      <c r="U168" s="137"/>
      <c r="V168" s="137"/>
      <c r="W168" s="137"/>
      <c r="X168" s="137"/>
      <c r="Y168" s="137"/>
      <c r="Z168" s="137"/>
      <c r="AA168" s="137"/>
      <c r="AB168" s="137"/>
      <c r="AC168" s="137"/>
      <c r="AD168" s="137"/>
      <c r="AE168" s="137"/>
      <c r="AF168" s="137"/>
      <c r="AG168" s="137"/>
      <c r="AH168" s="137"/>
      <c r="AI168" s="137"/>
      <c r="AJ168" s="137"/>
      <c r="AK168" s="137"/>
      <c r="AL168" s="137"/>
      <c r="AM168" s="137"/>
      <c r="AN168" s="137"/>
      <c r="AO168" s="137"/>
      <c r="AP168" s="137"/>
      <c r="AQ168" s="137"/>
      <c r="AR168" s="137"/>
      <c r="AS168" s="137"/>
    </row>
    <row r="169" ht="18.0" customHeight="1">
      <c r="A169" s="137"/>
      <c r="B169" s="137"/>
      <c r="C169" s="137"/>
      <c r="D169" s="137"/>
      <c r="E169" s="137"/>
      <c r="F169" s="137"/>
      <c r="G169" s="138"/>
      <c r="H169" s="139"/>
      <c r="I169" s="137"/>
      <c r="J169" s="137"/>
      <c r="K169" s="137"/>
      <c r="L169" s="137"/>
      <c r="M169" s="137"/>
      <c r="N169" s="137"/>
      <c r="O169" s="137"/>
      <c r="P169" s="137"/>
      <c r="Q169" s="140"/>
      <c r="R169" s="137"/>
      <c r="S169" s="137"/>
      <c r="T169" s="137"/>
      <c r="U169" s="137"/>
      <c r="V169" s="137"/>
      <c r="W169" s="137"/>
      <c r="X169" s="137"/>
      <c r="Y169" s="137"/>
      <c r="Z169" s="137"/>
      <c r="AA169" s="137"/>
      <c r="AB169" s="137"/>
      <c r="AC169" s="137"/>
      <c r="AD169" s="137"/>
      <c r="AE169" s="137"/>
      <c r="AF169" s="137"/>
      <c r="AG169" s="137"/>
      <c r="AH169" s="137"/>
      <c r="AI169" s="137"/>
      <c r="AJ169" s="137"/>
      <c r="AK169" s="137"/>
      <c r="AL169" s="137"/>
      <c r="AM169" s="137"/>
      <c r="AN169" s="137"/>
      <c r="AO169" s="137"/>
      <c r="AP169" s="137"/>
      <c r="AQ169" s="137"/>
      <c r="AR169" s="137"/>
      <c r="AS169" s="137"/>
    </row>
    <row r="170" ht="18.0" customHeight="1">
      <c r="A170" s="137"/>
      <c r="B170" s="137"/>
      <c r="C170" s="137"/>
      <c r="D170" s="137"/>
      <c r="E170" s="137"/>
      <c r="F170" s="137"/>
      <c r="G170" s="138"/>
      <c r="H170" s="139"/>
      <c r="I170" s="137"/>
      <c r="J170" s="137"/>
      <c r="K170" s="137"/>
      <c r="L170" s="137"/>
      <c r="M170" s="137"/>
      <c r="N170" s="137"/>
      <c r="O170" s="137"/>
      <c r="P170" s="137"/>
      <c r="Q170" s="140"/>
      <c r="R170" s="137"/>
      <c r="S170" s="137"/>
      <c r="T170" s="137"/>
      <c r="U170" s="137"/>
      <c r="V170" s="137"/>
      <c r="W170" s="137"/>
      <c r="X170" s="137"/>
      <c r="Y170" s="137"/>
      <c r="Z170" s="137"/>
      <c r="AA170" s="137"/>
      <c r="AB170" s="137"/>
      <c r="AC170" s="137"/>
      <c r="AD170" s="137"/>
      <c r="AE170" s="137"/>
      <c r="AF170" s="137"/>
      <c r="AG170" s="137"/>
      <c r="AH170" s="137"/>
      <c r="AI170" s="137"/>
      <c r="AJ170" s="137"/>
      <c r="AK170" s="137"/>
      <c r="AL170" s="137"/>
      <c r="AM170" s="137"/>
      <c r="AN170" s="137"/>
      <c r="AO170" s="137"/>
      <c r="AP170" s="137"/>
      <c r="AQ170" s="137"/>
      <c r="AR170" s="137"/>
      <c r="AS170" s="137"/>
    </row>
    <row r="171" ht="18.0" customHeight="1">
      <c r="A171" s="137"/>
      <c r="B171" s="137"/>
      <c r="C171" s="137"/>
      <c r="D171" s="137"/>
      <c r="E171" s="137"/>
      <c r="F171" s="137"/>
      <c r="G171" s="138"/>
      <c r="H171" s="139"/>
      <c r="I171" s="137"/>
      <c r="J171" s="137"/>
      <c r="K171" s="137"/>
      <c r="L171" s="137"/>
      <c r="M171" s="137"/>
      <c r="N171" s="137"/>
      <c r="O171" s="137"/>
      <c r="P171" s="137"/>
      <c r="Q171" s="140"/>
      <c r="R171" s="137"/>
      <c r="S171" s="137"/>
      <c r="T171" s="137"/>
      <c r="U171" s="137"/>
      <c r="V171" s="137"/>
      <c r="W171" s="137"/>
      <c r="X171" s="137"/>
      <c r="Y171" s="137"/>
      <c r="Z171" s="137"/>
      <c r="AA171" s="137"/>
      <c r="AB171" s="137"/>
      <c r="AC171" s="137"/>
      <c r="AD171" s="137"/>
      <c r="AE171" s="137"/>
      <c r="AF171" s="137"/>
      <c r="AG171" s="137"/>
      <c r="AH171" s="137"/>
      <c r="AI171" s="137"/>
      <c r="AJ171" s="137"/>
      <c r="AK171" s="137"/>
      <c r="AL171" s="137"/>
      <c r="AM171" s="137"/>
      <c r="AN171" s="137"/>
      <c r="AO171" s="137"/>
      <c r="AP171" s="137"/>
      <c r="AQ171" s="137"/>
      <c r="AR171" s="137"/>
      <c r="AS171" s="137"/>
    </row>
    <row r="172" ht="18.0" customHeight="1">
      <c r="A172" s="137"/>
      <c r="B172" s="137"/>
      <c r="C172" s="137"/>
      <c r="D172" s="137"/>
      <c r="E172" s="137"/>
      <c r="F172" s="137"/>
      <c r="G172" s="138"/>
      <c r="H172" s="139"/>
      <c r="I172" s="137"/>
      <c r="J172" s="137"/>
      <c r="K172" s="137"/>
      <c r="L172" s="137"/>
      <c r="M172" s="137"/>
      <c r="N172" s="137"/>
      <c r="O172" s="137"/>
      <c r="P172" s="137"/>
      <c r="Q172" s="140"/>
      <c r="R172" s="137"/>
      <c r="S172" s="137"/>
      <c r="T172" s="137"/>
      <c r="U172" s="137"/>
      <c r="V172" s="137"/>
      <c r="W172" s="137"/>
      <c r="X172" s="137"/>
      <c r="Y172" s="137"/>
      <c r="Z172" s="137"/>
      <c r="AA172" s="137"/>
      <c r="AB172" s="137"/>
      <c r="AC172" s="137"/>
      <c r="AD172" s="137"/>
      <c r="AE172" s="137"/>
      <c r="AF172" s="137"/>
      <c r="AG172" s="137"/>
      <c r="AH172" s="137"/>
      <c r="AI172" s="137"/>
      <c r="AJ172" s="137"/>
      <c r="AK172" s="137"/>
      <c r="AL172" s="137"/>
      <c r="AM172" s="137"/>
      <c r="AN172" s="137"/>
      <c r="AO172" s="137"/>
      <c r="AP172" s="137"/>
      <c r="AQ172" s="137"/>
      <c r="AR172" s="137"/>
      <c r="AS172" s="137"/>
    </row>
    <row r="173" ht="18.0" customHeight="1">
      <c r="A173" s="137"/>
      <c r="B173" s="137"/>
      <c r="C173" s="137"/>
      <c r="D173" s="137"/>
      <c r="E173" s="137"/>
      <c r="F173" s="137"/>
      <c r="G173" s="138"/>
      <c r="H173" s="139"/>
      <c r="I173" s="137"/>
      <c r="J173" s="137"/>
      <c r="K173" s="137"/>
      <c r="L173" s="137"/>
      <c r="M173" s="137"/>
      <c r="N173" s="137"/>
      <c r="O173" s="137"/>
      <c r="P173" s="137"/>
      <c r="Q173" s="140"/>
      <c r="R173" s="137"/>
      <c r="S173" s="137"/>
      <c r="T173" s="137"/>
      <c r="U173" s="137"/>
      <c r="V173" s="137"/>
      <c r="W173" s="137"/>
      <c r="X173" s="137"/>
      <c r="Y173" s="137"/>
      <c r="Z173" s="137"/>
      <c r="AA173" s="137"/>
      <c r="AB173" s="137"/>
      <c r="AC173" s="137"/>
      <c r="AD173" s="137"/>
      <c r="AE173" s="137"/>
      <c r="AF173" s="137"/>
      <c r="AG173" s="137"/>
      <c r="AH173" s="137"/>
      <c r="AI173" s="137"/>
      <c r="AJ173" s="137"/>
      <c r="AK173" s="137"/>
      <c r="AL173" s="137"/>
      <c r="AM173" s="137"/>
      <c r="AN173" s="137"/>
      <c r="AO173" s="137"/>
      <c r="AP173" s="137"/>
      <c r="AQ173" s="137"/>
      <c r="AR173" s="137"/>
      <c r="AS173" s="137"/>
    </row>
    <row r="174" ht="18.0" customHeight="1">
      <c r="A174" s="137"/>
      <c r="B174" s="137"/>
      <c r="C174" s="137"/>
      <c r="D174" s="137"/>
      <c r="E174" s="137"/>
      <c r="F174" s="137"/>
      <c r="G174" s="138"/>
      <c r="H174" s="139"/>
      <c r="I174" s="137"/>
      <c r="J174" s="137"/>
      <c r="K174" s="137"/>
      <c r="L174" s="137"/>
      <c r="M174" s="137"/>
      <c r="N174" s="137"/>
      <c r="O174" s="137"/>
      <c r="P174" s="137"/>
      <c r="Q174" s="140"/>
      <c r="R174" s="137"/>
      <c r="S174" s="137"/>
      <c r="T174" s="137"/>
      <c r="U174" s="137"/>
      <c r="V174" s="137"/>
      <c r="W174" s="137"/>
      <c r="X174" s="137"/>
      <c r="Y174" s="137"/>
      <c r="Z174" s="137"/>
      <c r="AA174" s="137"/>
      <c r="AB174" s="137"/>
      <c r="AC174" s="137"/>
      <c r="AD174" s="137"/>
      <c r="AE174" s="137"/>
      <c r="AF174" s="137"/>
      <c r="AG174" s="137"/>
      <c r="AH174" s="137"/>
      <c r="AI174" s="137"/>
      <c r="AJ174" s="137"/>
      <c r="AK174" s="137"/>
      <c r="AL174" s="137"/>
      <c r="AM174" s="137"/>
      <c r="AN174" s="137"/>
      <c r="AO174" s="137"/>
      <c r="AP174" s="137"/>
      <c r="AQ174" s="137"/>
      <c r="AR174" s="137"/>
      <c r="AS174" s="137"/>
    </row>
    <row r="175" ht="18.0" customHeight="1">
      <c r="A175" s="137"/>
      <c r="B175" s="137"/>
      <c r="C175" s="137"/>
      <c r="D175" s="137"/>
      <c r="E175" s="137"/>
      <c r="F175" s="137"/>
      <c r="G175" s="138"/>
      <c r="H175" s="139"/>
      <c r="I175" s="137"/>
      <c r="J175" s="137"/>
      <c r="K175" s="137"/>
      <c r="L175" s="137"/>
      <c r="M175" s="137"/>
      <c r="N175" s="137"/>
      <c r="O175" s="137"/>
      <c r="P175" s="137"/>
      <c r="Q175" s="140"/>
      <c r="R175" s="137"/>
      <c r="S175" s="137"/>
      <c r="T175" s="137"/>
      <c r="U175" s="137"/>
      <c r="V175" s="137"/>
      <c r="W175" s="137"/>
      <c r="X175" s="137"/>
      <c r="Y175" s="137"/>
      <c r="Z175" s="137"/>
      <c r="AA175" s="137"/>
      <c r="AB175" s="137"/>
      <c r="AC175" s="137"/>
      <c r="AD175" s="137"/>
      <c r="AE175" s="137"/>
      <c r="AF175" s="137"/>
      <c r="AG175" s="137"/>
      <c r="AH175" s="137"/>
      <c r="AI175" s="137"/>
      <c r="AJ175" s="137"/>
      <c r="AK175" s="137"/>
      <c r="AL175" s="137"/>
      <c r="AM175" s="137"/>
      <c r="AN175" s="137"/>
      <c r="AO175" s="137"/>
      <c r="AP175" s="137"/>
      <c r="AQ175" s="137"/>
      <c r="AR175" s="137"/>
      <c r="AS175" s="137"/>
    </row>
    <row r="176" ht="18.0" customHeight="1">
      <c r="A176" s="137"/>
      <c r="B176" s="137"/>
      <c r="C176" s="137"/>
      <c r="D176" s="137"/>
      <c r="E176" s="137"/>
      <c r="F176" s="137"/>
      <c r="G176" s="138"/>
      <c r="H176" s="139"/>
      <c r="I176" s="137"/>
      <c r="J176" s="137"/>
      <c r="K176" s="137"/>
      <c r="L176" s="137"/>
      <c r="M176" s="137"/>
      <c r="N176" s="137"/>
      <c r="O176" s="137"/>
      <c r="P176" s="137"/>
      <c r="Q176" s="140"/>
      <c r="R176" s="137"/>
      <c r="S176" s="137"/>
      <c r="T176" s="137"/>
      <c r="U176" s="137"/>
      <c r="V176" s="137"/>
      <c r="W176" s="137"/>
      <c r="X176" s="137"/>
      <c r="Y176" s="137"/>
      <c r="Z176" s="137"/>
      <c r="AA176" s="137"/>
      <c r="AB176" s="137"/>
      <c r="AC176" s="137"/>
      <c r="AD176" s="137"/>
      <c r="AE176" s="137"/>
      <c r="AF176" s="137"/>
      <c r="AG176" s="137"/>
      <c r="AH176" s="137"/>
      <c r="AI176" s="137"/>
      <c r="AJ176" s="137"/>
      <c r="AK176" s="137"/>
      <c r="AL176" s="137"/>
      <c r="AM176" s="137"/>
      <c r="AN176" s="137"/>
      <c r="AO176" s="137"/>
      <c r="AP176" s="137"/>
      <c r="AQ176" s="137"/>
      <c r="AR176" s="137"/>
      <c r="AS176" s="137"/>
    </row>
    <row r="177" ht="18.0" customHeight="1">
      <c r="A177" s="137"/>
      <c r="B177" s="137"/>
      <c r="C177" s="137"/>
      <c r="D177" s="137"/>
      <c r="E177" s="137"/>
      <c r="F177" s="137"/>
      <c r="G177" s="138"/>
      <c r="H177" s="139"/>
      <c r="I177" s="137"/>
      <c r="J177" s="137"/>
      <c r="K177" s="137"/>
      <c r="L177" s="137"/>
      <c r="M177" s="137"/>
      <c r="N177" s="137"/>
      <c r="O177" s="137"/>
      <c r="P177" s="137"/>
      <c r="Q177" s="140"/>
      <c r="R177" s="137"/>
      <c r="S177" s="137"/>
      <c r="T177" s="137"/>
      <c r="U177" s="137"/>
      <c r="V177" s="137"/>
      <c r="W177" s="137"/>
      <c r="X177" s="137"/>
      <c r="Y177" s="137"/>
      <c r="Z177" s="137"/>
      <c r="AA177" s="137"/>
      <c r="AB177" s="137"/>
      <c r="AC177" s="137"/>
      <c r="AD177" s="137"/>
      <c r="AE177" s="137"/>
      <c r="AF177" s="137"/>
      <c r="AG177" s="137"/>
      <c r="AH177" s="137"/>
      <c r="AI177" s="137"/>
      <c r="AJ177" s="137"/>
      <c r="AK177" s="137"/>
      <c r="AL177" s="137"/>
      <c r="AM177" s="137"/>
      <c r="AN177" s="137"/>
      <c r="AO177" s="137"/>
      <c r="AP177" s="137"/>
      <c r="AQ177" s="137"/>
      <c r="AR177" s="137"/>
      <c r="AS177" s="137"/>
    </row>
    <row r="178" ht="18.0" customHeight="1">
      <c r="A178" s="137"/>
      <c r="B178" s="137"/>
      <c r="C178" s="137"/>
      <c r="D178" s="137"/>
      <c r="E178" s="137"/>
      <c r="F178" s="137"/>
      <c r="G178" s="138"/>
      <c r="H178" s="139"/>
      <c r="I178" s="137"/>
      <c r="J178" s="137"/>
      <c r="K178" s="137"/>
      <c r="L178" s="137"/>
      <c r="M178" s="137"/>
      <c r="N178" s="137"/>
      <c r="O178" s="137"/>
      <c r="P178" s="137"/>
      <c r="Q178" s="140"/>
      <c r="R178" s="137"/>
      <c r="S178" s="137"/>
      <c r="T178" s="137"/>
      <c r="U178" s="137"/>
      <c r="V178" s="137"/>
      <c r="W178" s="137"/>
      <c r="X178" s="137"/>
      <c r="Y178" s="137"/>
      <c r="Z178" s="137"/>
      <c r="AA178" s="137"/>
      <c r="AB178" s="137"/>
      <c r="AC178" s="137"/>
      <c r="AD178" s="137"/>
      <c r="AE178" s="137"/>
      <c r="AF178" s="137"/>
      <c r="AG178" s="137"/>
      <c r="AH178" s="137"/>
      <c r="AI178" s="137"/>
      <c r="AJ178" s="137"/>
      <c r="AK178" s="137"/>
      <c r="AL178" s="137"/>
      <c r="AM178" s="137"/>
      <c r="AN178" s="137"/>
      <c r="AO178" s="137"/>
      <c r="AP178" s="137"/>
      <c r="AQ178" s="137"/>
      <c r="AR178" s="137"/>
      <c r="AS178" s="137"/>
    </row>
    <row r="179" ht="18.0" customHeight="1">
      <c r="A179" s="137"/>
      <c r="B179" s="137"/>
      <c r="C179" s="137"/>
      <c r="D179" s="137"/>
      <c r="E179" s="137"/>
      <c r="F179" s="137"/>
      <c r="G179" s="138"/>
      <c r="H179" s="139"/>
      <c r="I179" s="137"/>
      <c r="J179" s="137"/>
      <c r="K179" s="137"/>
      <c r="L179" s="137"/>
      <c r="M179" s="137"/>
      <c r="N179" s="137"/>
      <c r="O179" s="137"/>
      <c r="P179" s="137"/>
      <c r="Q179" s="140"/>
      <c r="R179" s="137"/>
      <c r="S179" s="137"/>
      <c r="T179" s="137"/>
      <c r="U179" s="137"/>
      <c r="V179" s="137"/>
      <c r="W179" s="137"/>
      <c r="X179" s="137"/>
      <c r="Y179" s="137"/>
      <c r="Z179" s="137"/>
      <c r="AA179" s="137"/>
      <c r="AB179" s="137"/>
      <c r="AC179" s="137"/>
      <c r="AD179" s="137"/>
      <c r="AE179" s="137"/>
      <c r="AF179" s="137"/>
      <c r="AG179" s="137"/>
      <c r="AH179" s="137"/>
      <c r="AI179" s="137"/>
      <c r="AJ179" s="137"/>
      <c r="AK179" s="137"/>
      <c r="AL179" s="137"/>
      <c r="AM179" s="137"/>
      <c r="AN179" s="137"/>
      <c r="AO179" s="137"/>
      <c r="AP179" s="137"/>
      <c r="AQ179" s="137"/>
      <c r="AR179" s="137"/>
      <c r="AS179" s="137"/>
    </row>
    <row r="180" ht="18.0" customHeight="1">
      <c r="A180" s="137"/>
      <c r="B180" s="137"/>
      <c r="C180" s="137"/>
      <c r="D180" s="137"/>
      <c r="E180" s="137"/>
      <c r="F180" s="137"/>
      <c r="G180" s="138"/>
      <c r="H180" s="139"/>
      <c r="I180" s="137"/>
      <c r="J180" s="137"/>
      <c r="K180" s="137"/>
      <c r="L180" s="137"/>
      <c r="M180" s="137"/>
      <c r="N180" s="137"/>
      <c r="O180" s="137"/>
      <c r="P180" s="137"/>
      <c r="Q180" s="140"/>
      <c r="R180" s="137"/>
      <c r="S180" s="137"/>
      <c r="T180" s="137"/>
      <c r="U180" s="137"/>
      <c r="V180" s="137"/>
      <c r="W180" s="137"/>
      <c r="X180" s="137"/>
      <c r="Y180" s="137"/>
      <c r="Z180" s="137"/>
      <c r="AA180" s="137"/>
      <c r="AB180" s="137"/>
      <c r="AC180" s="137"/>
      <c r="AD180" s="137"/>
      <c r="AE180" s="137"/>
      <c r="AF180" s="137"/>
      <c r="AG180" s="137"/>
      <c r="AH180" s="137"/>
      <c r="AI180" s="137"/>
      <c r="AJ180" s="137"/>
      <c r="AK180" s="137"/>
      <c r="AL180" s="137"/>
      <c r="AM180" s="137"/>
      <c r="AN180" s="137"/>
      <c r="AO180" s="137"/>
      <c r="AP180" s="137"/>
      <c r="AQ180" s="137"/>
      <c r="AR180" s="137"/>
      <c r="AS180" s="137"/>
    </row>
    <row r="181" ht="18.0" customHeight="1">
      <c r="A181" s="137"/>
      <c r="B181" s="137"/>
      <c r="C181" s="137"/>
      <c r="D181" s="137"/>
      <c r="E181" s="137"/>
      <c r="F181" s="137"/>
      <c r="G181" s="138"/>
      <c r="H181" s="139"/>
      <c r="I181" s="137"/>
      <c r="J181" s="137"/>
      <c r="K181" s="137"/>
      <c r="L181" s="137"/>
      <c r="M181" s="137"/>
      <c r="N181" s="137"/>
      <c r="O181" s="137"/>
      <c r="P181" s="137"/>
      <c r="Q181" s="140"/>
      <c r="R181" s="137"/>
      <c r="S181" s="137"/>
      <c r="T181" s="137"/>
      <c r="U181" s="137"/>
      <c r="V181" s="137"/>
      <c r="W181" s="137"/>
      <c r="X181" s="137"/>
      <c r="Y181" s="137"/>
      <c r="Z181" s="137"/>
      <c r="AA181" s="137"/>
      <c r="AB181" s="137"/>
      <c r="AC181" s="137"/>
      <c r="AD181" s="137"/>
      <c r="AE181" s="137"/>
      <c r="AF181" s="137"/>
      <c r="AG181" s="137"/>
      <c r="AH181" s="137"/>
      <c r="AI181" s="137"/>
      <c r="AJ181" s="137"/>
      <c r="AK181" s="137"/>
      <c r="AL181" s="137"/>
      <c r="AM181" s="137"/>
      <c r="AN181" s="137"/>
      <c r="AO181" s="137"/>
      <c r="AP181" s="137"/>
      <c r="AQ181" s="137"/>
      <c r="AR181" s="137"/>
      <c r="AS181" s="137"/>
    </row>
    <row r="182" ht="18.0" customHeight="1">
      <c r="A182" s="137"/>
      <c r="B182" s="137"/>
      <c r="C182" s="137"/>
      <c r="D182" s="137"/>
      <c r="E182" s="137"/>
      <c r="F182" s="137"/>
      <c r="G182" s="138"/>
      <c r="H182" s="139"/>
      <c r="I182" s="137"/>
      <c r="J182" s="137"/>
      <c r="K182" s="137"/>
      <c r="L182" s="137"/>
      <c r="M182" s="137"/>
      <c r="N182" s="137"/>
      <c r="O182" s="137"/>
      <c r="P182" s="137"/>
      <c r="Q182" s="140"/>
      <c r="R182" s="137"/>
      <c r="S182" s="137"/>
      <c r="T182" s="137"/>
      <c r="U182" s="137"/>
      <c r="V182" s="137"/>
      <c r="W182" s="137"/>
      <c r="X182" s="137"/>
      <c r="Y182" s="137"/>
      <c r="Z182" s="137"/>
      <c r="AA182" s="137"/>
      <c r="AB182" s="137"/>
      <c r="AC182" s="137"/>
      <c r="AD182" s="137"/>
      <c r="AE182" s="137"/>
      <c r="AF182" s="137"/>
      <c r="AG182" s="137"/>
      <c r="AH182" s="137"/>
      <c r="AI182" s="137"/>
      <c r="AJ182" s="137"/>
      <c r="AK182" s="137"/>
      <c r="AL182" s="137"/>
      <c r="AM182" s="137"/>
      <c r="AN182" s="137"/>
      <c r="AO182" s="137"/>
      <c r="AP182" s="137"/>
      <c r="AQ182" s="137"/>
      <c r="AR182" s="137"/>
      <c r="AS182" s="137"/>
    </row>
    <row r="183" ht="18.0" customHeight="1">
      <c r="A183" s="137"/>
      <c r="B183" s="137"/>
      <c r="C183" s="137"/>
      <c r="D183" s="137"/>
      <c r="E183" s="137"/>
      <c r="F183" s="137"/>
      <c r="G183" s="138"/>
      <c r="H183" s="139"/>
      <c r="I183" s="137"/>
      <c r="J183" s="137"/>
      <c r="K183" s="137"/>
      <c r="L183" s="137"/>
      <c r="M183" s="137"/>
      <c r="N183" s="137"/>
      <c r="O183" s="137"/>
      <c r="P183" s="137"/>
      <c r="Q183" s="140"/>
      <c r="R183" s="137"/>
      <c r="S183" s="137"/>
      <c r="T183" s="137"/>
      <c r="U183" s="137"/>
      <c r="V183" s="137"/>
      <c r="W183" s="137"/>
      <c r="X183" s="137"/>
      <c r="Y183" s="137"/>
      <c r="Z183" s="137"/>
      <c r="AA183" s="137"/>
      <c r="AB183" s="137"/>
      <c r="AC183" s="137"/>
      <c r="AD183" s="137"/>
      <c r="AE183" s="137"/>
      <c r="AF183" s="137"/>
      <c r="AG183" s="137"/>
      <c r="AH183" s="137"/>
      <c r="AI183" s="137"/>
      <c r="AJ183" s="137"/>
      <c r="AK183" s="137"/>
      <c r="AL183" s="137"/>
      <c r="AM183" s="137"/>
      <c r="AN183" s="137"/>
      <c r="AO183" s="137"/>
      <c r="AP183" s="137"/>
      <c r="AQ183" s="137"/>
      <c r="AR183" s="137"/>
      <c r="AS183" s="137"/>
    </row>
    <row r="184" ht="18.0" customHeight="1">
      <c r="A184" s="137"/>
      <c r="B184" s="137"/>
      <c r="C184" s="137"/>
      <c r="D184" s="137"/>
      <c r="E184" s="137"/>
      <c r="F184" s="137"/>
      <c r="G184" s="138"/>
      <c r="H184" s="139"/>
      <c r="I184" s="137"/>
      <c r="J184" s="137"/>
      <c r="K184" s="137"/>
      <c r="L184" s="137"/>
      <c r="M184" s="137"/>
      <c r="N184" s="137"/>
      <c r="O184" s="137"/>
      <c r="P184" s="137"/>
      <c r="Q184" s="140"/>
      <c r="R184" s="137"/>
      <c r="S184" s="137"/>
      <c r="T184" s="137"/>
      <c r="U184" s="137"/>
      <c r="V184" s="137"/>
      <c r="W184" s="137"/>
      <c r="X184" s="137"/>
      <c r="Y184" s="137"/>
      <c r="Z184" s="137"/>
      <c r="AA184" s="137"/>
      <c r="AB184" s="137"/>
      <c r="AC184" s="137"/>
      <c r="AD184" s="137"/>
      <c r="AE184" s="137"/>
      <c r="AF184" s="137"/>
      <c r="AG184" s="137"/>
      <c r="AH184" s="137"/>
      <c r="AI184" s="137"/>
      <c r="AJ184" s="137"/>
      <c r="AK184" s="137"/>
      <c r="AL184" s="137"/>
      <c r="AM184" s="137"/>
      <c r="AN184" s="137"/>
      <c r="AO184" s="137"/>
      <c r="AP184" s="137"/>
      <c r="AQ184" s="137"/>
      <c r="AR184" s="137"/>
      <c r="AS184" s="137"/>
    </row>
    <row r="185" ht="18.0" customHeight="1">
      <c r="A185" s="137"/>
      <c r="B185" s="137"/>
      <c r="C185" s="137"/>
      <c r="D185" s="137"/>
      <c r="E185" s="137"/>
      <c r="F185" s="137"/>
      <c r="G185" s="138"/>
      <c r="H185" s="139"/>
      <c r="I185" s="137"/>
      <c r="J185" s="137"/>
      <c r="K185" s="137"/>
      <c r="L185" s="137"/>
      <c r="M185" s="137"/>
      <c r="N185" s="137"/>
      <c r="O185" s="137"/>
      <c r="P185" s="137"/>
      <c r="Q185" s="140"/>
      <c r="R185" s="137"/>
      <c r="S185" s="137"/>
      <c r="T185" s="137"/>
      <c r="U185" s="137"/>
      <c r="V185" s="137"/>
      <c r="W185" s="137"/>
      <c r="X185" s="137"/>
      <c r="Y185" s="137"/>
      <c r="Z185" s="137"/>
      <c r="AA185" s="137"/>
      <c r="AB185" s="137"/>
      <c r="AC185" s="137"/>
      <c r="AD185" s="137"/>
      <c r="AE185" s="137"/>
      <c r="AF185" s="137"/>
      <c r="AG185" s="137"/>
      <c r="AH185" s="137"/>
      <c r="AI185" s="137"/>
      <c r="AJ185" s="137"/>
      <c r="AK185" s="137"/>
      <c r="AL185" s="137"/>
      <c r="AM185" s="137"/>
      <c r="AN185" s="137"/>
      <c r="AO185" s="137"/>
      <c r="AP185" s="137"/>
      <c r="AQ185" s="137"/>
      <c r="AR185" s="137"/>
      <c r="AS185" s="137"/>
    </row>
    <row r="186" ht="18.0" customHeight="1">
      <c r="A186" s="137"/>
      <c r="B186" s="137"/>
      <c r="C186" s="137"/>
      <c r="D186" s="137"/>
      <c r="E186" s="137"/>
      <c r="F186" s="137"/>
      <c r="G186" s="138"/>
      <c r="H186" s="139"/>
      <c r="I186" s="137"/>
      <c r="J186" s="137"/>
      <c r="K186" s="137"/>
      <c r="L186" s="137"/>
      <c r="M186" s="137"/>
      <c r="N186" s="137"/>
      <c r="O186" s="137"/>
      <c r="P186" s="137"/>
      <c r="Q186" s="140"/>
      <c r="R186" s="137"/>
      <c r="S186" s="137"/>
      <c r="T186" s="137"/>
      <c r="U186" s="137"/>
      <c r="V186" s="137"/>
      <c r="W186" s="137"/>
      <c r="X186" s="137"/>
      <c r="Y186" s="137"/>
      <c r="Z186" s="137"/>
      <c r="AA186" s="137"/>
      <c r="AB186" s="137"/>
      <c r="AC186" s="137"/>
      <c r="AD186" s="137"/>
      <c r="AE186" s="137"/>
      <c r="AF186" s="137"/>
      <c r="AG186" s="137"/>
      <c r="AH186" s="137"/>
      <c r="AI186" s="137"/>
      <c r="AJ186" s="137"/>
      <c r="AK186" s="137"/>
      <c r="AL186" s="137"/>
      <c r="AM186" s="137"/>
      <c r="AN186" s="137"/>
      <c r="AO186" s="137"/>
      <c r="AP186" s="137"/>
      <c r="AQ186" s="137"/>
      <c r="AR186" s="137"/>
      <c r="AS186" s="137"/>
    </row>
    <row r="187" ht="18.0" customHeight="1">
      <c r="A187" s="137"/>
      <c r="B187" s="137"/>
      <c r="C187" s="137"/>
      <c r="D187" s="137"/>
      <c r="E187" s="137"/>
      <c r="F187" s="137"/>
      <c r="G187" s="138"/>
      <c r="H187" s="139"/>
      <c r="I187" s="137"/>
      <c r="J187" s="137"/>
      <c r="K187" s="137"/>
      <c r="L187" s="137"/>
      <c r="M187" s="137"/>
      <c r="N187" s="137"/>
      <c r="O187" s="137"/>
      <c r="P187" s="137"/>
      <c r="Q187" s="140"/>
      <c r="R187" s="137"/>
      <c r="S187" s="137"/>
      <c r="T187" s="137"/>
      <c r="U187" s="137"/>
      <c r="V187" s="137"/>
      <c r="W187" s="137"/>
      <c r="X187" s="137"/>
      <c r="Y187" s="137"/>
      <c r="Z187" s="137"/>
      <c r="AA187" s="137"/>
      <c r="AB187" s="137"/>
      <c r="AC187" s="137"/>
      <c r="AD187" s="137"/>
      <c r="AE187" s="137"/>
      <c r="AF187" s="137"/>
      <c r="AG187" s="137"/>
      <c r="AH187" s="137"/>
      <c r="AI187" s="137"/>
      <c r="AJ187" s="137"/>
      <c r="AK187" s="137"/>
      <c r="AL187" s="137"/>
      <c r="AM187" s="137"/>
      <c r="AN187" s="137"/>
      <c r="AO187" s="137"/>
      <c r="AP187" s="137"/>
      <c r="AQ187" s="137"/>
      <c r="AR187" s="137"/>
      <c r="AS187" s="137"/>
    </row>
    <row r="188" ht="18.0" customHeight="1">
      <c r="A188" s="137"/>
      <c r="B188" s="137"/>
      <c r="C188" s="137"/>
      <c r="D188" s="137"/>
      <c r="E188" s="137"/>
      <c r="F188" s="137"/>
      <c r="G188" s="138"/>
      <c r="H188" s="139"/>
      <c r="I188" s="137"/>
      <c r="J188" s="137"/>
      <c r="K188" s="137"/>
      <c r="L188" s="137"/>
      <c r="M188" s="137"/>
      <c r="N188" s="137"/>
      <c r="O188" s="137"/>
      <c r="P188" s="137"/>
      <c r="Q188" s="140"/>
      <c r="R188" s="137"/>
      <c r="S188" s="137"/>
      <c r="T188" s="137"/>
      <c r="U188" s="137"/>
      <c r="V188" s="137"/>
      <c r="W188" s="137"/>
      <c r="X188" s="137"/>
      <c r="Y188" s="137"/>
      <c r="Z188" s="137"/>
      <c r="AA188" s="137"/>
      <c r="AB188" s="137"/>
      <c r="AC188" s="137"/>
      <c r="AD188" s="137"/>
      <c r="AE188" s="137"/>
      <c r="AF188" s="137"/>
      <c r="AG188" s="137"/>
      <c r="AH188" s="137"/>
      <c r="AI188" s="137"/>
      <c r="AJ188" s="137"/>
      <c r="AK188" s="137"/>
      <c r="AL188" s="137"/>
      <c r="AM188" s="137"/>
      <c r="AN188" s="137"/>
      <c r="AO188" s="137"/>
      <c r="AP188" s="137"/>
      <c r="AQ188" s="137"/>
      <c r="AR188" s="137"/>
      <c r="AS188" s="137"/>
    </row>
    <row r="189" ht="18.0" customHeight="1">
      <c r="A189" s="137"/>
      <c r="B189" s="137"/>
      <c r="C189" s="137"/>
      <c r="D189" s="137"/>
      <c r="E189" s="137"/>
      <c r="F189" s="137"/>
      <c r="G189" s="138"/>
      <c r="H189" s="139"/>
      <c r="I189" s="137"/>
      <c r="J189" s="137"/>
      <c r="K189" s="137"/>
      <c r="L189" s="137"/>
      <c r="M189" s="137"/>
      <c r="N189" s="137"/>
      <c r="O189" s="137"/>
      <c r="P189" s="137"/>
      <c r="Q189" s="140"/>
      <c r="R189" s="137"/>
      <c r="S189" s="137"/>
      <c r="T189" s="137"/>
      <c r="U189" s="137"/>
      <c r="V189" s="137"/>
      <c r="W189" s="137"/>
      <c r="X189" s="137"/>
      <c r="Y189" s="137"/>
      <c r="Z189" s="137"/>
      <c r="AA189" s="137"/>
      <c r="AB189" s="137"/>
      <c r="AC189" s="137"/>
      <c r="AD189" s="137"/>
      <c r="AE189" s="137"/>
      <c r="AF189" s="137"/>
      <c r="AG189" s="137"/>
      <c r="AH189" s="137"/>
      <c r="AI189" s="137"/>
      <c r="AJ189" s="137"/>
      <c r="AK189" s="137"/>
      <c r="AL189" s="137"/>
      <c r="AM189" s="137"/>
      <c r="AN189" s="137"/>
      <c r="AO189" s="137"/>
      <c r="AP189" s="137"/>
      <c r="AQ189" s="137"/>
      <c r="AR189" s="137"/>
      <c r="AS189" s="137"/>
    </row>
    <row r="190" ht="18.0" customHeight="1">
      <c r="A190" s="137"/>
      <c r="B190" s="137"/>
      <c r="C190" s="137"/>
      <c r="D190" s="137"/>
      <c r="E190" s="137"/>
      <c r="F190" s="137"/>
      <c r="G190" s="138"/>
      <c r="H190" s="139"/>
      <c r="I190" s="137"/>
      <c r="J190" s="137"/>
      <c r="K190" s="137"/>
      <c r="L190" s="137"/>
      <c r="M190" s="137"/>
      <c r="N190" s="137"/>
      <c r="O190" s="137"/>
      <c r="P190" s="137"/>
      <c r="Q190" s="140"/>
      <c r="R190" s="137"/>
      <c r="S190" s="137"/>
      <c r="T190" s="137"/>
      <c r="U190" s="137"/>
      <c r="V190" s="137"/>
      <c r="W190" s="137"/>
      <c r="X190" s="137"/>
      <c r="Y190" s="137"/>
      <c r="Z190" s="137"/>
      <c r="AA190" s="137"/>
      <c r="AB190" s="137"/>
      <c r="AC190" s="137"/>
      <c r="AD190" s="137"/>
      <c r="AE190" s="137"/>
      <c r="AF190" s="137"/>
      <c r="AG190" s="137"/>
      <c r="AH190" s="137"/>
      <c r="AI190" s="137"/>
      <c r="AJ190" s="137"/>
      <c r="AK190" s="137"/>
      <c r="AL190" s="137"/>
      <c r="AM190" s="137"/>
      <c r="AN190" s="137"/>
      <c r="AO190" s="137"/>
      <c r="AP190" s="137"/>
      <c r="AQ190" s="137"/>
      <c r="AR190" s="137"/>
      <c r="AS190" s="137"/>
    </row>
    <row r="191" ht="18.0" customHeight="1">
      <c r="A191" s="137"/>
      <c r="B191" s="137"/>
      <c r="C191" s="137"/>
      <c r="D191" s="137"/>
      <c r="E191" s="137"/>
      <c r="F191" s="137"/>
      <c r="G191" s="138"/>
      <c r="H191" s="139"/>
      <c r="I191" s="137"/>
      <c r="J191" s="137"/>
      <c r="K191" s="137"/>
      <c r="L191" s="137"/>
      <c r="M191" s="137"/>
      <c r="N191" s="137"/>
      <c r="O191" s="137"/>
      <c r="P191" s="137"/>
      <c r="Q191" s="140"/>
      <c r="R191" s="137"/>
      <c r="S191" s="137"/>
      <c r="T191" s="137"/>
      <c r="U191" s="137"/>
      <c r="V191" s="137"/>
      <c r="W191" s="137"/>
      <c r="X191" s="137"/>
      <c r="Y191" s="137"/>
      <c r="Z191" s="137"/>
      <c r="AA191" s="137"/>
      <c r="AB191" s="137"/>
      <c r="AC191" s="137"/>
      <c r="AD191" s="137"/>
      <c r="AE191" s="137"/>
      <c r="AF191" s="137"/>
      <c r="AG191" s="137"/>
      <c r="AH191" s="137"/>
      <c r="AI191" s="137"/>
      <c r="AJ191" s="137"/>
      <c r="AK191" s="137"/>
      <c r="AL191" s="137"/>
      <c r="AM191" s="137"/>
      <c r="AN191" s="137"/>
      <c r="AO191" s="137"/>
      <c r="AP191" s="137"/>
      <c r="AQ191" s="137"/>
      <c r="AR191" s="137"/>
      <c r="AS191" s="137"/>
    </row>
    <row r="192" ht="18.0" customHeight="1">
      <c r="A192" s="137"/>
      <c r="B192" s="137"/>
      <c r="C192" s="137"/>
      <c r="D192" s="137"/>
      <c r="E192" s="137"/>
      <c r="F192" s="137"/>
      <c r="G192" s="138"/>
      <c r="H192" s="139"/>
      <c r="I192" s="137"/>
      <c r="J192" s="137"/>
      <c r="K192" s="137"/>
      <c r="L192" s="137"/>
      <c r="M192" s="137"/>
      <c r="N192" s="137"/>
      <c r="O192" s="137"/>
      <c r="P192" s="137"/>
      <c r="Q192" s="140"/>
      <c r="R192" s="137"/>
      <c r="S192" s="137"/>
      <c r="T192" s="137"/>
      <c r="U192" s="137"/>
      <c r="V192" s="137"/>
      <c r="W192" s="137"/>
      <c r="X192" s="137"/>
      <c r="Y192" s="137"/>
      <c r="Z192" s="137"/>
      <c r="AA192" s="137"/>
      <c r="AB192" s="137"/>
      <c r="AC192" s="137"/>
      <c r="AD192" s="137"/>
      <c r="AE192" s="137"/>
      <c r="AF192" s="137"/>
      <c r="AG192" s="137"/>
      <c r="AH192" s="137"/>
      <c r="AI192" s="137"/>
      <c r="AJ192" s="137"/>
      <c r="AK192" s="137"/>
      <c r="AL192" s="137"/>
      <c r="AM192" s="137"/>
      <c r="AN192" s="137"/>
      <c r="AO192" s="137"/>
      <c r="AP192" s="137"/>
      <c r="AQ192" s="137"/>
      <c r="AR192" s="137"/>
      <c r="AS192" s="137"/>
    </row>
    <row r="193" ht="18.0" customHeight="1">
      <c r="A193" s="137"/>
      <c r="B193" s="137"/>
      <c r="C193" s="137"/>
      <c r="D193" s="137"/>
      <c r="E193" s="137"/>
      <c r="F193" s="137"/>
      <c r="G193" s="138"/>
      <c r="H193" s="139"/>
      <c r="I193" s="137"/>
      <c r="J193" s="137"/>
      <c r="K193" s="137"/>
      <c r="L193" s="137"/>
      <c r="M193" s="137"/>
      <c r="N193" s="137"/>
      <c r="O193" s="137"/>
      <c r="P193" s="137"/>
      <c r="Q193" s="140"/>
      <c r="R193" s="137"/>
      <c r="S193" s="137"/>
      <c r="T193" s="137"/>
      <c r="U193" s="137"/>
      <c r="V193" s="137"/>
      <c r="W193" s="137"/>
      <c r="X193" s="137"/>
      <c r="Y193" s="137"/>
      <c r="Z193" s="137"/>
      <c r="AA193" s="137"/>
      <c r="AB193" s="137"/>
      <c r="AC193" s="137"/>
      <c r="AD193" s="137"/>
      <c r="AE193" s="137"/>
      <c r="AF193" s="137"/>
      <c r="AG193" s="137"/>
      <c r="AH193" s="137"/>
      <c r="AI193" s="137"/>
      <c r="AJ193" s="137"/>
      <c r="AK193" s="137"/>
      <c r="AL193" s="137"/>
      <c r="AM193" s="137"/>
      <c r="AN193" s="137"/>
      <c r="AO193" s="137"/>
      <c r="AP193" s="137"/>
      <c r="AQ193" s="137"/>
      <c r="AR193" s="137"/>
      <c r="AS193" s="137"/>
    </row>
    <row r="194" ht="18.0" customHeight="1">
      <c r="A194" s="137"/>
      <c r="B194" s="137"/>
      <c r="C194" s="137"/>
      <c r="D194" s="137"/>
      <c r="E194" s="137"/>
      <c r="F194" s="137"/>
      <c r="G194" s="138"/>
      <c r="H194" s="139"/>
      <c r="I194" s="137"/>
      <c r="J194" s="137"/>
      <c r="K194" s="137"/>
      <c r="L194" s="137"/>
      <c r="M194" s="137"/>
      <c r="N194" s="137"/>
      <c r="O194" s="137"/>
      <c r="P194" s="137"/>
      <c r="Q194" s="140"/>
      <c r="R194" s="137"/>
      <c r="S194" s="137"/>
      <c r="T194" s="137"/>
      <c r="U194" s="137"/>
      <c r="V194" s="137"/>
      <c r="W194" s="137"/>
      <c r="X194" s="137"/>
      <c r="Y194" s="137"/>
      <c r="Z194" s="137"/>
      <c r="AA194" s="137"/>
      <c r="AB194" s="137"/>
      <c r="AC194" s="137"/>
      <c r="AD194" s="137"/>
      <c r="AE194" s="137"/>
      <c r="AF194" s="137"/>
      <c r="AG194" s="137"/>
      <c r="AH194" s="137"/>
      <c r="AI194" s="137"/>
      <c r="AJ194" s="137"/>
      <c r="AK194" s="137"/>
      <c r="AL194" s="137"/>
      <c r="AM194" s="137"/>
      <c r="AN194" s="137"/>
      <c r="AO194" s="137"/>
      <c r="AP194" s="137"/>
      <c r="AQ194" s="137"/>
      <c r="AR194" s="137"/>
      <c r="AS194" s="137"/>
    </row>
    <row r="195" ht="18.0" customHeight="1">
      <c r="A195" s="137"/>
      <c r="B195" s="137"/>
      <c r="C195" s="137"/>
      <c r="D195" s="137"/>
      <c r="E195" s="137"/>
      <c r="F195" s="137"/>
      <c r="G195" s="138"/>
      <c r="H195" s="139"/>
      <c r="I195" s="137"/>
      <c r="J195" s="137"/>
      <c r="K195" s="137"/>
      <c r="L195" s="137"/>
      <c r="M195" s="137"/>
      <c r="N195" s="137"/>
      <c r="O195" s="137"/>
      <c r="P195" s="137"/>
      <c r="Q195" s="140"/>
      <c r="R195" s="137"/>
      <c r="S195" s="137"/>
      <c r="T195" s="137"/>
      <c r="U195" s="137"/>
      <c r="V195" s="137"/>
      <c r="W195" s="137"/>
      <c r="X195" s="137"/>
      <c r="Y195" s="137"/>
      <c r="Z195" s="137"/>
      <c r="AA195" s="137"/>
      <c r="AB195" s="137"/>
      <c r="AC195" s="137"/>
      <c r="AD195" s="137"/>
      <c r="AE195" s="137"/>
      <c r="AF195" s="137"/>
      <c r="AG195" s="137"/>
      <c r="AH195" s="137"/>
      <c r="AI195" s="137"/>
      <c r="AJ195" s="137"/>
      <c r="AK195" s="137"/>
      <c r="AL195" s="137"/>
      <c r="AM195" s="137"/>
      <c r="AN195" s="137"/>
      <c r="AO195" s="137"/>
      <c r="AP195" s="137"/>
      <c r="AQ195" s="137"/>
      <c r="AR195" s="137"/>
      <c r="AS195" s="137"/>
    </row>
    <row r="196" ht="18.0" customHeight="1">
      <c r="A196" s="137"/>
      <c r="B196" s="137"/>
      <c r="C196" s="137"/>
      <c r="D196" s="137"/>
      <c r="E196" s="137"/>
      <c r="F196" s="137"/>
      <c r="G196" s="138"/>
      <c r="H196" s="139"/>
      <c r="I196" s="137"/>
      <c r="J196" s="137"/>
      <c r="K196" s="137"/>
      <c r="L196" s="137"/>
      <c r="M196" s="137"/>
      <c r="N196" s="137"/>
      <c r="O196" s="137"/>
      <c r="P196" s="137"/>
      <c r="Q196" s="140"/>
      <c r="R196" s="137"/>
      <c r="S196" s="137"/>
      <c r="T196" s="137"/>
      <c r="U196" s="137"/>
      <c r="V196" s="137"/>
      <c r="W196" s="137"/>
      <c r="X196" s="137"/>
      <c r="Y196" s="137"/>
      <c r="Z196" s="137"/>
      <c r="AA196" s="137"/>
      <c r="AB196" s="137"/>
      <c r="AC196" s="137"/>
      <c r="AD196" s="137"/>
      <c r="AE196" s="137"/>
      <c r="AF196" s="137"/>
      <c r="AG196" s="137"/>
      <c r="AH196" s="137"/>
      <c r="AI196" s="137"/>
      <c r="AJ196" s="137"/>
      <c r="AK196" s="137"/>
      <c r="AL196" s="137"/>
      <c r="AM196" s="137"/>
      <c r="AN196" s="137"/>
      <c r="AO196" s="137"/>
      <c r="AP196" s="137"/>
      <c r="AQ196" s="137"/>
      <c r="AR196" s="137"/>
      <c r="AS196" s="137"/>
    </row>
    <row r="197" ht="18.0" customHeight="1">
      <c r="A197" s="137"/>
      <c r="B197" s="137"/>
      <c r="C197" s="137"/>
      <c r="D197" s="137"/>
      <c r="E197" s="137"/>
      <c r="F197" s="137"/>
      <c r="G197" s="138"/>
      <c r="H197" s="139"/>
      <c r="I197" s="137"/>
      <c r="J197" s="137"/>
      <c r="K197" s="137"/>
      <c r="L197" s="137"/>
      <c r="M197" s="137"/>
      <c r="N197" s="137"/>
      <c r="O197" s="137"/>
      <c r="P197" s="137"/>
      <c r="Q197" s="140"/>
      <c r="R197" s="137"/>
      <c r="S197" s="137"/>
      <c r="T197" s="137"/>
      <c r="U197" s="137"/>
      <c r="V197" s="137"/>
      <c r="W197" s="137"/>
      <c r="X197" s="137"/>
      <c r="Y197" s="137"/>
      <c r="Z197" s="137"/>
      <c r="AA197" s="137"/>
      <c r="AB197" s="137"/>
      <c r="AC197" s="137"/>
      <c r="AD197" s="137"/>
      <c r="AE197" s="137"/>
      <c r="AF197" s="137"/>
      <c r="AG197" s="137"/>
      <c r="AH197" s="137"/>
      <c r="AI197" s="137"/>
      <c r="AJ197" s="137"/>
      <c r="AK197" s="137"/>
      <c r="AL197" s="137"/>
      <c r="AM197" s="137"/>
      <c r="AN197" s="137"/>
      <c r="AO197" s="137"/>
      <c r="AP197" s="137"/>
      <c r="AQ197" s="137"/>
      <c r="AR197" s="137"/>
      <c r="AS197" s="137"/>
    </row>
    <row r="198" ht="18.0" customHeight="1">
      <c r="A198" s="137"/>
      <c r="B198" s="137"/>
      <c r="C198" s="137"/>
      <c r="D198" s="137"/>
      <c r="E198" s="137"/>
      <c r="F198" s="137"/>
      <c r="G198" s="138"/>
      <c r="H198" s="139"/>
      <c r="I198" s="137"/>
      <c r="J198" s="137"/>
      <c r="K198" s="137"/>
      <c r="L198" s="137"/>
      <c r="M198" s="137"/>
      <c r="N198" s="137"/>
      <c r="O198" s="137"/>
      <c r="P198" s="137"/>
      <c r="Q198" s="140"/>
      <c r="R198" s="137"/>
      <c r="S198" s="137"/>
      <c r="T198" s="137"/>
      <c r="U198" s="137"/>
      <c r="V198" s="137"/>
      <c r="W198" s="137"/>
      <c r="X198" s="137"/>
      <c r="Y198" s="137"/>
      <c r="Z198" s="137"/>
      <c r="AA198" s="137"/>
      <c r="AB198" s="137"/>
      <c r="AC198" s="137"/>
      <c r="AD198" s="137"/>
      <c r="AE198" s="137"/>
      <c r="AF198" s="137"/>
      <c r="AG198" s="137"/>
      <c r="AH198" s="137"/>
      <c r="AI198" s="137"/>
      <c r="AJ198" s="137"/>
      <c r="AK198" s="137"/>
      <c r="AL198" s="137"/>
      <c r="AM198" s="137"/>
      <c r="AN198" s="137"/>
      <c r="AO198" s="137"/>
      <c r="AP198" s="137"/>
      <c r="AQ198" s="137"/>
      <c r="AR198" s="137"/>
      <c r="AS198" s="137"/>
    </row>
    <row r="199" ht="18.0" customHeight="1">
      <c r="A199" s="137"/>
      <c r="B199" s="137"/>
      <c r="C199" s="137"/>
      <c r="D199" s="137"/>
      <c r="E199" s="137"/>
      <c r="F199" s="137"/>
      <c r="G199" s="138"/>
      <c r="H199" s="139"/>
      <c r="I199" s="137"/>
      <c r="J199" s="137"/>
      <c r="K199" s="137"/>
      <c r="L199" s="137"/>
      <c r="M199" s="137"/>
      <c r="N199" s="137"/>
      <c r="O199" s="137"/>
      <c r="P199" s="137"/>
      <c r="Q199" s="140"/>
      <c r="R199" s="137"/>
      <c r="S199" s="137"/>
      <c r="T199" s="137"/>
      <c r="U199" s="137"/>
      <c r="V199" s="137"/>
      <c r="W199" s="137"/>
      <c r="X199" s="137"/>
      <c r="Y199" s="137"/>
      <c r="Z199" s="137"/>
      <c r="AA199" s="137"/>
      <c r="AB199" s="137"/>
      <c r="AC199" s="137"/>
      <c r="AD199" s="137"/>
      <c r="AE199" s="137"/>
      <c r="AF199" s="137"/>
      <c r="AG199" s="137"/>
      <c r="AH199" s="137"/>
      <c r="AI199" s="137"/>
      <c r="AJ199" s="137"/>
      <c r="AK199" s="137"/>
      <c r="AL199" s="137"/>
      <c r="AM199" s="137"/>
      <c r="AN199" s="137"/>
      <c r="AO199" s="137"/>
      <c r="AP199" s="137"/>
      <c r="AQ199" s="137"/>
      <c r="AR199" s="137"/>
      <c r="AS199" s="137"/>
    </row>
    <row r="200" ht="18.0" customHeight="1">
      <c r="A200" s="137"/>
      <c r="B200" s="137"/>
      <c r="C200" s="137"/>
      <c r="D200" s="137"/>
      <c r="E200" s="137"/>
      <c r="F200" s="137"/>
      <c r="G200" s="138"/>
      <c r="H200" s="139"/>
      <c r="I200" s="137"/>
      <c r="J200" s="137"/>
      <c r="K200" s="137"/>
      <c r="L200" s="137"/>
      <c r="M200" s="137"/>
      <c r="N200" s="137"/>
      <c r="O200" s="137"/>
      <c r="P200" s="137"/>
      <c r="Q200" s="140"/>
      <c r="R200" s="137"/>
      <c r="S200" s="137"/>
      <c r="T200" s="137"/>
      <c r="U200" s="137"/>
      <c r="V200" s="137"/>
      <c r="W200" s="137"/>
      <c r="X200" s="137"/>
      <c r="Y200" s="137"/>
      <c r="Z200" s="137"/>
      <c r="AA200" s="137"/>
      <c r="AB200" s="137"/>
      <c r="AC200" s="137"/>
      <c r="AD200" s="137"/>
      <c r="AE200" s="137"/>
      <c r="AF200" s="137"/>
      <c r="AG200" s="137"/>
      <c r="AH200" s="137"/>
      <c r="AI200" s="137"/>
      <c r="AJ200" s="137"/>
      <c r="AK200" s="137"/>
      <c r="AL200" s="137"/>
      <c r="AM200" s="137"/>
      <c r="AN200" s="137"/>
      <c r="AO200" s="137"/>
      <c r="AP200" s="137"/>
      <c r="AQ200" s="137"/>
      <c r="AR200" s="137"/>
      <c r="AS200" s="137"/>
    </row>
    <row r="201" ht="18.0" customHeight="1">
      <c r="A201" s="137"/>
      <c r="B201" s="137"/>
      <c r="C201" s="137"/>
      <c r="D201" s="137"/>
      <c r="E201" s="137"/>
      <c r="F201" s="137"/>
      <c r="G201" s="138"/>
      <c r="H201" s="139"/>
      <c r="I201" s="137"/>
      <c r="J201" s="137"/>
      <c r="K201" s="137"/>
      <c r="L201" s="137"/>
      <c r="M201" s="137"/>
      <c r="N201" s="137"/>
      <c r="O201" s="137"/>
      <c r="P201" s="137"/>
      <c r="Q201" s="140"/>
      <c r="R201" s="137"/>
      <c r="S201" s="137"/>
      <c r="T201" s="137"/>
      <c r="U201" s="137"/>
      <c r="V201" s="137"/>
      <c r="W201" s="137"/>
      <c r="X201" s="137"/>
      <c r="Y201" s="137"/>
      <c r="Z201" s="137"/>
      <c r="AA201" s="137"/>
      <c r="AB201" s="137"/>
      <c r="AC201" s="137"/>
      <c r="AD201" s="137"/>
      <c r="AE201" s="137"/>
      <c r="AF201" s="137"/>
      <c r="AG201" s="137"/>
      <c r="AH201" s="137"/>
      <c r="AI201" s="137"/>
      <c r="AJ201" s="137"/>
      <c r="AK201" s="137"/>
      <c r="AL201" s="137"/>
      <c r="AM201" s="137"/>
      <c r="AN201" s="137"/>
      <c r="AO201" s="137"/>
      <c r="AP201" s="137"/>
      <c r="AQ201" s="137"/>
      <c r="AR201" s="137"/>
      <c r="AS201" s="137"/>
    </row>
    <row r="202" ht="18.0" customHeight="1">
      <c r="A202" s="137"/>
      <c r="B202" s="137"/>
      <c r="C202" s="137"/>
      <c r="D202" s="137"/>
      <c r="E202" s="137"/>
      <c r="F202" s="137"/>
      <c r="G202" s="138"/>
      <c r="H202" s="139"/>
      <c r="I202" s="137"/>
      <c r="J202" s="137"/>
      <c r="K202" s="137"/>
      <c r="L202" s="137"/>
      <c r="M202" s="137"/>
      <c r="N202" s="137"/>
      <c r="O202" s="137"/>
      <c r="P202" s="137"/>
      <c r="Q202" s="140"/>
      <c r="R202" s="137"/>
      <c r="S202" s="137"/>
      <c r="T202" s="137"/>
      <c r="U202" s="137"/>
      <c r="V202" s="137"/>
      <c r="W202" s="137"/>
      <c r="X202" s="137"/>
      <c r="Y202" s="137"/>
      <c r="Z202" s="137"/>
      <c r="AA202" s="137"/>
      <c r="AB202" s="137"/>
      <c r="AC202" s="137"/>
      <c r="AD202" s="137"/>
      <c r="AE202" s="137"/>
      <c r="AF202" s="137"/>
      <c r="AG202" s="137"/>
      <c r="AH202" s="137"/>
      <c r="AI202" s="137"/>
      <c r="AJ202" s="137"/>
      <c r="AK202" s="137"/>
      <c r="AL202" s="137"/>
      <c r="AM202" s="137"/>
      <c r="AN202" s="137"/>
      <c r="AO202" s="137"/>
      <c r="AP202" s="137"/>
      <c r="AQ202" s="137"/>
      <c r="AR202" s="137"/>
      <c r="AS202" s="137"/>
    </row>
    <row r="203" ht="18.0" customHeight="1">
      <c r="A203" s="137"/>
      <c r="B203" s="137"/>
      <c r="C203" s="137"/>
      <c r="D203" s="137"/>
      <c r="E203" s="137"/>
      <c r="F203" s="137"/>
      <c r="G203" s="138"/>
      <c r="H203" s="139"/>
      <c r="I203" s="137"/>
      <c r="J203" s="137"/>
      <c r="K203" s="137"/>
      <c r="L203" s="137"/>
      <c r="M203" s="137"/>
      <c r="N203" s="137"/>
      <c r="O203" s="137"/>
      <c r="P203" s="137"/>
      <c r="Q203" s="140"/>
      <c r="R203" s="137"/>
      <c r="S203" s="137"/>
      <c r="T203" s="137"/>
      <c r="U203" s="137"/>
      <c r="V203" s="137"/>
      <c r="W203" s="137"/>
      <c r="X203" s="137"/>
      <c r="Y203" s="137"/>
      <c r="Z203" s="137"/>
      <c r="AA203" s="137"/>
      <c r="AB203" s="137"/>
      <c r="AC203" s="137"/>
      <c r="AD203" s="137"/>
      <c r="AE203" s="137"/>
      <c r="AF203" s="137"/>
      <c r="AG203" s="137"/>
      <c r="AH203" s="137"/>
      <c r="AI203" s="137"/>
      <c r="AJ203" s="137"/>
      <c r="AK203" s="137"/>
      <c r="AL203" s="137"/>
      <c r="AM203" s="137"/>
      <c r="AN203" s="137"/>
      <c r="AO203" s="137"/>
      <c r="AP203" s="137"/>
      <c r="AQ203" s="137"/>
      <c r="AR203" s="137"/>
      <c r="AS203" s="137"/>
    </row>
    <row r="204" ht="18.0" customHeight="1">
      <c r="A204" s="137"/>
      <c r="B204" s="137"/>
      <c r="C204" s="137"/>
      <c r="D204" s="137"/>
      <c r="E204" s="137"/>
      <c r="F204" s="137"/>
      <c r="G204" s="138"/>
      <c r="H204" s="139"/>
      <c r="I204" s="137"/>
      <c r="J204" s="137"/>
      <c r="K204" s="137"/>
      <c r="L204" s="137"/>
      <c r="M204" s="137"/>
      <c r="N204" s="137"/>
      <c r="O204" s="137"/>
      <c r="P204" s="137"/>
      <c r="Q204" s="140"/>
      <c r="R204" s="137"/>
      <c r="S204" s="137"/>
      <c r="T204" s="137"/>
      <c r="U204" s="137"/>
      <c r="V204" s="137"/>
      <c r="W204" s="137"/>
      <c r="X204" s="137"/>
      <c r="Y204" s="137"/>
      <c r="Z204" s="137"/>
      <c r="AA204" s="137"/>
      <c r="AB204" s="137"/>
      <c r="AC204" s="137"/>
      <c r="AD204" s="137"/>
      <c r="AE204" s="137"/>
      <c r="AF204" s="137"/>
      <c r="AG204" s="137"/>
      <c r="AH204" s="137"/>
      <c r="AI204" s="137"/>
      <c r="AJ204" s="137"/>
      <c r="AK204" s="137"/>
      <c r="AL204" s="137"/>
      <c r="AM204" s="137"/>
      <c r="AN204" s="137"/>
      <c r="AO204" s="137"/>
      <c r="AP204" s="137"/>
      <c r="AQ204" s="137"/>
      <c r="AR204" s="137"/>
      <c r="AS204" s="137"/>
    </row>
    <row r="205" ht="18.0" customHeight="1">
      <c r="A205" s="137"/>
      <c r="B205" s="137"/>
      <c r="C205" s="137"/>
      <c r="D205" s="137"/>
      <c r="E205" s="137"/>
      <c r="F205" s="137"/>
      <c r="G205" s="138"/>
      <c r="H205" s="139"/>
      <c r="I205" s="137"/>
      <c r="J205" s="137"/>
      <c r="K205" s="137"/>
      <c r="L205" s="137"/>
      <c r="M205" s="137"/>
      <c r="N205" s="137"/>
      <c r="O205" s="137"/>
      <c r="P205" s="137"/>
      <c r="Q205" s="140"/>
      <c r="R205" s="137"/>
      <c r="S205" s="137"/>
      <c r="T205" s="137"/>
      <c r="U205" s="137"/>
      <c r="V205" s="137"/>
      <c r="W205" s="137"/>
      <c r="X205" s="137"/>
      <c r="Y205" s="137"/>
      <c r="Z205" s="137"/>
      <c r="AA205" s="137"/>
      <c r="AB205" s="137"/>
      <c r="AC205" s="137"/>
      <c r="AD205" s="137"/>
      <c r="AE205" s="137"/>
      <c r="AF205" s="137"/>
      <c r="AG205" s="137"/>
      <c r="AH205" s="137"/>
      <c r="AI205" s="137"/>
      <c r="AJ205" s="137"/>
      <c r="AK205" s="137"/>
      <c r="AL205" s="137"/>
      <c r="AM205" s="137"/>
      <c r="AN205" s="137"/>
      <c r="AO205" s="137"/>
      <c r="AP205" s="137"/>
      <c r="AQ205" s="137"/>
      <c r="AR205" s="137"/>
      <c r="AS205" s="137"/>
    </row>
    <row r="206" ht="18.0" customHeight="1">
      <c r="A206" s="137"/>
      <c r="B206" s="137"/>
      <c r="C206" s="137"/>
      <c r="D206" s="137"/>
      <c r="E206" s="137"/>
      <c r="F206" s="137"/>
      <c r="G206" s="138"/>
      <c r="H206" s="139"/>
      <c r="I206" s="137"/>
      <c r="J206" s="137"/>
      <c r="K206" s="137"/>
      <c r="L206" s="137"/>
      <c r="M206" s="137"/>
      <c r="N206" s="137"/>
      <c r="O206" s="137"/>
      <c r="P206" s="137"/>
      <c r="Q206" s="140"/>
      <c r="R206" s="137"/>
      <c r="S206" s="137"/>
      <c r="T206" s="137"/>
      <c r="U206" s="137"/>
      <c r="V206" s="137"/>
      <c r="W206" s="137"/>
      <c r="X206" s="137"/>
      <c r="Y206" s="137"/>
      <c r="Z206" s="137"/>
      <c r="AA206" s="137"/>
      <c r="AB206" s="137"/>
      <c r="AC206" s="137"/>
      <c r="AD206" s="137"/>
      <c r="AE206" s="137"/>
      <c r="AF206" s="137"/>
      <c r="AG206" s="137"/>
      <c r="AH206" s="137"/>
      <c r="AI206" s="137"/>
      <c r="AJ206" s="137"/>
      <c r="AK206" s="137"/>
      <c r="AL206" s="137"/>
      <c r="AM206" s="137"/>
      <c r="AN206" s="137"/>
      <c r="AO206" s="137"/>
      <c r="AP206" s="137"/>
      <c r="AQ206" s="137"/>
      <c r="AR206" s="137"/>
      <c r="AS206" s="137"/>
    </row>
    <row r="207" ht="18.0" customHeight="1">
      <c r="A207" s="137"/>
      <c r="B207" s="137"/>
      <c r="C207" s="137"/>
      <c r="D207" s="137"/>
      <c r="E207" s="137"/>
      <c r="F207" s="137"/>
      <c r="G207" s="138"/>
      <c r="H207" s="139"/>
      <c r="I207" s="137"/>
      <c r="J207" s="137"/>
      <c r="K207" s="137"/>
      <c r="L207" s="137"/>
      <c r="M207" s="137"/>
      <c r="N207" s="137"/>
      <c r="O207" s="137"/>
      <c r="P207" s="137"/>
      <c r="Q207" s="140"/>
      <c r="R207" s="137"/>
      <c r="S207" s="137"/>
      <c r="T207" s="137"/>
      <c r="U207" s="137"/>
      <c r="V207" s="137"/>
      <c r="W207" s="137"/>
      <c r="X207" s="137"/>
      <c r="Y207" s="137"/>
      <c r="Z207" s="137"/>
      <c r="AA207" s="137"/>
      <c r="AB207" s="137"/>
      <c r="AC207" s="137"/>
      <c r="AD207" s="137"/>
      <c r="AE207" s="137"/>
      <c r="AF207" s="137"/>
      <c r="AG207" s="137"/>
      <c r="AH207" s="137"/>
      <c r="AI207" s="137"/>
      <c r="AJ207" s="137"/>
      <c r="AK207" s="137"/>
      <c r="AL207" s="137"/>
      <c r="AM207" s="137"/>
      <c r="AN207" s="137"/>
      <c r="AO207" s="137"/>
      <c r="AP207" s="137"/>
      <c r="AQ207" s="137"/>
      <c r="AR207" s="137"/>
      <c r="AS207" s="137"/>
    </row>
    <row r="208" ht="18.0" customHeight="1">
      <c r="A208" s="137"/>
      <c r="B208" s="137"/>
      <c r="C208" s="137"/>
      <c r="D208" s="137"/>
      <c r="E208" s="137"/>
      <c r="F208" s="137"/>
      <c r="G208" s="138"/>
      <c r="H208" s="139"/>
      <c r="I208" s="137"/>
      <c r="J208" s="137"/>
      <c r="K208" s="137"/>
      <c r="L208" s="137"/>
      <c r="M208" s="137"/>
      <c r="N208" s="137"/>
      <c r="O208" s="137"/>
      <c r="P208" s="137"/>
      <c r="Q208" s="140"/>
      <c r="R208" s="137"/>
      <c r="S208" s="137"/>
      <c r="T208" s="137"/>
      <c r="U208" s="137"/>
      <c r="V208" s="137"/>
      <c r="W208" s="137"/>
      <c r="X208" s="137"/>
      <c r="Y208" s="137"/>
      <c r="Z208" s="137"/>
      <c r="AA208" s="137"/>
      <c r="AB208" s="137"/>
      <c r="AC208" s="137"/>
      <c r="AD208" s="137"/>
      <c r="AE208" s="137"/>
      <c r="AF208" s="137"/>
      <c r="AG208" s="137"/>
      <c r="AH208" s="137"/>
      <c r="AI208" s="137"/>
      <c r="AJ208" s="137"/>
      <c r="AK208" s="137"/>
      <c r="AL208" s="137"/>
      <c r="AM208" s="137"/>
      <c r="AN208" s="137"/>
      <c r="AO208" s="137"/>
      <c r="AP208" s="137"/>
      <c r="AQ208" s="137"/>
      <c r="AR208" s="137"/>
      <c r="AS208" s="137"/>
    </row>
    <row r="209" ht="18.0" customHeight="1">
      <c r="A209" s="137"/>
      <c r="B209" s="137"/>
      <c r="C209" s="137"/>
      <c r="D209" s="137"/>
      <c r="E209" s="137"/>
      <c r="F209" s="137"/>
      <c r="G209" s="138"/>
      <c r="H209" s="139"/>
      <c r="I209" s="137"/>
      <c r="J209" s="137"/>
      <c r="K209" s="137"/>
      <c r="L209" s="137"/>
      <c r="M209" s="137"/>
      <c r="N209" s="137"/>
      <c r="O209" s="137"/>
      <c r="P209" s="137"/>
      <c r="Q209" s="140"/>
      <c r="R209" s="137"/>
      <c r="S209" s="137"/>
      <c r="T209" s="137"/>
      <c r="U209" s="137"/>
      <c r="V209" s="137"/>
      <c r="W209" s="137"/>
      <c r="X209" s="137"/>
      <c r="Y209" s="137"/>
      <c r="Z209" s="137"/>
      <c r="AA209" s="137"/>
      <c r="AB209" s="137"/>
      <c r="AC209" s="137"/>
      <c r="AD209" s="137"/>
      <c r="AE209" s="137"/>
      <c r="AF209" s="137"/>
      <c r="AG209" s="137"/>
      <c r="AH209" s="137"/>
      <c r="AI209" s="137"/>
      <c r="AJ209" s="137"/>
      <c r="AK209" s="137"/>
      <c r="AL209" s="137"/>
      <c r="AM209" s="137"/>
      <c r="AN209" s="137"/>
      <c r="AO209" s="137"/>
      <c r="AP209" s="137"/>
      <c r="AQ209" s="137"/>
      <c r="AR209" s="137"/>
      <c r="AS209" s="137"/>
    </row>
    <row r="210" ht="18.0" customHeight="1">
      <c r="A210" s="137"/>
      <c r="B210" s="137"/>
      <c r="C210" s="137"/>
      <c r="D210" s="137"/>
      <c r="E210" s="137"/>
      <c r="F210" s="137"/>
      <c r="G210" s="138"/>
      <c r="H210" s="139"/>
      <c r="I210" s="137"/>
      <c r="J210" s="137"/>
      <c r="K210" s="137"/>
      <c r="L210" s="137"/>
      <c r="M210" s="137"/>
      <c r="N210" s="137"/>
      <c r="O210" s="137"/>
      <c r="P210" s="137"/>
      <c r="Q210" s="140"/>
      <c r="R210" s="137"/>
      <c r="S210" s="137"/>
      <c r="T210" s="137"/>
      <c r="U210" s="137"/>
      <c r="V210" s="137"/>
      <c r="W210" s="137"/>
      <c r="X210" s="137"/>
      <c r="Y210" s="137"/>
      <c r="Z210" s="137"/>
      <c r="AA210" s="137"/>
      <c r="AB210" s="137"/>
      <c r="AC210" s="137"/>
      <c r="AD210" s="137"/>
      <c r="AE210" s="137"/>
      <c r="AF210" s="137"/>
      <c r="AG210" s="137"/>
      <c r="AH210" s="137"/>
      <c r="AI210" s="137"/>
      <c r="AJ210" s="137"/>
      <c r="AK210" s="137"/>
      <c r="AL210" s="137"/>
      <c r="AM210" s="137"/>
      <c r="AN210" s="137"/>
      <c r="AO210" s="137"/>
      <c r="AP210" s="137"/>
      <c r="AQ210" s="137"/>
      <c r="AR210" s="137"/>
      <c r="AS210" s="137"/>
    </row>
    <row r="211" ht="18.0" customHeight="1">
      <c r="A211" s="137"/>
      <c r="B211" s="137"/>
      <c r="C211" s="137"/>
      <c r="D211" s="137"/>
      <c r="E211" s="137"/>
      <c r="F211" s="137"/>
      <c r="G211" s="138"/>
      <c r="H211" s="139"/>
      <c r="I211" s="137"/>
      <c r="J211" s="137"/>
      <c r="K211" s="137"/>
      <c r="L211" s="137"/>
      <c r="M211" s="137"/>
      <c r="N211" s="137"/>
      <c r="O211" s="137"/>
      <c r="P211" s="137"/>
      <c r="Q211" s="140"/>
      <c r="R211" s="137"/>
      <c r="S211" s="137"/>
      <c r="T211" s="137"/>
      <c r="U211" s="137"/>
      <c r="V211" s="137"/>
      <c r="W211" s="137"/>
      <c r="X211" s="137"/>
      <c r="Y211" s="137"/>
      <c r="Z211" s="137"/>
      <c r="AA211" s="137"/>
      <c r="AB211" s="137"/>
      <c r="AC211" s="137"/>
      <c r="AD211" s="137"/>
      <c r="AE211" s="137"/>
      <c r="AF211" s="137"/>
      <c r="AG211" s="137"/>
      <c r="AH211" s="137"/>
      <c r="AI211" s="137"/>
      <c r="AJ211" s="137"/>
      <c r="AK211" s="137"/>
      <c r="AL211" s="137"/>
      <c r="AM211" s="137"/>
      <c r="AN211" s="137"/>
      <c r="AO211" s="137"/>
      <c r="AP211" s="137"/>
      <c r="AQ211" s="137"/>
      <c r="AR211" s="137"/>
      <c r="AS211" s="137"/>
    </row>
    <row r="212" ht="18.0" customHeight="1">
      <c r="A212" s="137"/>
      <c r="B212" s="137"/>
      <c r="C212" s="137"/>
      <c r="D212" s="137"/>
      <c r="E212" s="137"/>
      <c r="F212" s="137"/>
      <c r="G212" s="138"/>
      <c r="H212" s="139"/>
      <c r="I212" s="137"/>
      <c r="J212" s="137"/>
      <c r="K212" s="137"/>
      <c r="L212" s="137"/>
      <c r="M212" s="137"/>
      <c r="N212" s="137"/>
      <c r="O212" s="137"/>
      <c r="P212" s="137"/>
      <c r="Q212" s="140"/>
      <c r="R212" s="137"/>
      <c r="S212" s="137"/>
      <c r="T212" s="137"/>
      <c r="U212" s="137"/>
      <c r="V212" s="137"/>
      <c r="W212" s="137"/>
      <c r="X212" s="137"/>
      <c r="Y212" s="137"/>
      <c r="Z212" s="137"/>
      <c r="AA212" s="137"/>
      <c r="AB212" s="137"/>
      <c r="AC212" s="137"/>
      <c r="AD212" s="137"/>
      <c r="AE212" s="137"/>
      <c r="AF212" s="137"/>
      <c r="AG212" s="137"/>
      <c r="AH212" s="137"/>
      <c r="AI212" s="137"/>
      <c r="AJ212" s="137"/>
      <c r="AK212" s="137"/>
      <c r="AL212" s="137"/>
      <c r="AM212" s="137"/>
      <c r="AN212" s="137"/>
      <c r="AO212" s="137"/>
      <c r="AP212" s="137"/>
      <c r="AQ212" s="137"/>
      <c r="AR212" s="137"/>
      <c r="AS212" s="137"/>
    </row>
    <row r="213" ht="18.0" customHeight="1">
      <c r="A213" s="137"/>
      <c r="B213" s="137"/>
      <c r="C213" s="137"/>
      <c r="D213" s="137"/>
      <c r="E213" s="137"/>
      <c r="F213" s="137"/>
      <c r="G213" s="138"/>
      <c r="H213" s="139"/>
      <c r="I213" s="137"/>
      <c r="J213" s="137"/>
      <c r="K213" s="137"/>
      <c r="L213" s="137"/>
      <c r="M213" s="137"/>
      <c r="N213" s="137"/>
      <c r="O213" s="137"/>
      <c r="P213" s="137"/>
      <c r="Q213" s="140"/>
      <c r="R213" s="137"/>
      <c r="S213" s="137"/>
      <c r="T213" s="137"/>
      <c r="U213" s="137"/>
      <c r="V213" s="137"/>
      <c r="W213" s="137"/>
      <c r="X213" s="137"/>
      <c r="Y213" s="137"/>
      <c r="Z213" s="137"/>
      <c r="AA213" s="137"/>
      <c r="AB213" s="137"/>
      <c r="AC213" s="137"/>
      <c r="AD213" s="137"/>
      <c r="AE213" s="137"/>
      <c r="AF213" s="137"/>
      <c r="AG213" s="137"/>
      <c r="AH213" s="137"/>
      <c r="AI213" s="137"/>
      <c r="AJ213" s="137"/>
      <c r="AK213" s="137"/>
      <c r="AL213" s="137"/>
      <c r="AM213" s="137"/>
      <c r="AN213" s="137"/>
      <c r="AO213" s="137"/>
      <c r="AP213" s="137"/>
      <c r="AQ213" s="137"/>
      <c r="AR213" s="137"/>
      <c r="AS213" s="137"/>
    </row>
    <row r="214" ht="18.0" customHeight="1">
      <c r="A214" s="137"/>
      <c r="B214" s="137"/>
      <c r="C214" s="137"/>
      <c r="D214" s="137"/>
      <c r="E214" s="137"/>
      <c r="F214" s="137"/>
      <c r="G214" s="138"/>
      <c r="H214" s="139"/>
      <c r="I214" s="137"/>
      <c r="J214" s="137"/>
      <c r="K214" s="137"/>
      <c r="L214" s="137"/>
      <c r="M214" s="137"/>
      <c r="N214" s="137"/>
      <c r="O214" s="137"/>
      <c r="P214" s="137"/>
      <c r="Q214" s="140"/>
      <c r="R214" s="137"/>
      <c r="S214" s="137"/>
      <c r="T214" s="137"/>
      <c r="U214" s="137"/>
      <c r="V214" s="137"/>
      <c r="W214" s="137"/>
      <c r="X214" s="137"/>
      <c r="Y214" s="137"/>
      <c r="Z214" s="137"/>
      <c r="AA214" s="137"/>
      <c r="AB214" s="137"/>
      <c r="AC214" s="137"/>
      <c r="AD214" s="137"/>
      <c r="AE214" s="137"/>
      <c r="AF214" s="137"/>
      <c r="AG214" s="137"/>
      <c r="AH214" s="137"/>
      <c r="AI214" s="137"/>
      <c r="AJ214" s="137"/>
      <c r="AK214" s="137"/>
      <c r="AL214" s="137"/>
      <c r="AM214" s="137"/>
      <c r="AN214" s="137"/>
      <c r="AO214" s="137"/>
      <c r="AP214" s="137"/>
      <c r="AQ214" s="137"/>
      <c r="AR214" s="137"/>
      <c r="AS214" s="137"/>
    </row>
    <row r="215" ht="18.0" customHeight="1">
      <c r="A215" s="137"/>
      <c r="B215" s="137"/>
      <c r="C215" s="137"/>
      <c r="D215" s="137"/>
      <c r="E215" s="137"/>
      <c r="F215" s="137"/>
      <c r="G215" s="138"/>
      <c r="H215" s="139"/>
      <c r="I215" s="137"/>
      <c r="J215" s="137"/>
      <c r="K215" s="137"/>
      <c r="L215" s="137"/>
      <c r="M215" s="137"/>
      <c r="N215" s="137"/>
      <c r="O215" s="137"/>
      <c r="P215" s="137"/>
      <c r="Q215" s="140"/>
      <c r="R215" s="137"/>
      <c r="S215" s="137"/>
      <c r="T215" s="137"/>
      <c r="U215" s="137"/>
      <c r="V215" s="137"/>
      <c r="W215" s="137"/>
      <c r="X215" s="137"/>
      <c r="Y215" s="137"/>
      <c r="Z215" s="137"/>
      <c r="AA215" s="137"/>
      <c r="AB215" s="137"/>
      <c r="AC215" s="137"/>
      <c r="AD215" s="137"/>
      <c r="AE215" s="137"/>
      <c r="AF215" s="137"/>
      <c r="AG215" s="137"/>
      <c r="AH215" s="137"/>
      <c r="AI215" s="137"/>
      <c r="AJ215" s="137"/>
      <c r="AK215" s="137"/>
      <c r="AL215" s="137"/>
      <c r="AM215" s="137"/>
      <c r="AN215" s="137"/>
      <c r="AO215" s="137"/>
      <c r="AP215" s="137"/>
      <c r="AQ215" s="137"/>
      <c r="AR215" s="137"/>
      <c r="AS215" s="137"/>
    </row>
    <row r="216" ht="18.0" customHeight="1">
      <c r="A216" s="137"/>
      <c r="B216" s="137"/>
      <c r="C216" s="137"/>
      <c r="D216" s="137"/>
      <c r="E216" s="137"/>
      <c r="F216" s="137"/>
      <c r="G216" s="138"/>
      <c r="H216" s="139"/>
      <c r="I216" s="137"/>
      <c r="J216" s="137"/>
      <c r="K216" s="137"/>
      <c r="L216" s="137"/>
      <c r="M216" s="137"/>
      <c r="N216" s="137"/>
      <c r="O216" s="137"/>
      <c r="P216" s="137"/>
      <c r="Q216" s="140"/>
      <c r="R216" s="137"/>
      <c r="S216" s="137"/>
      <c r="T216" s="137"/>
      <c r="U216" s="137"/>
      <c r="V216" s="137"/>
      <c r="W216" s="137"/>
      <c r="X216" s="137"/>
      <c r="Y216" s="137"/>
      <c r="Z216" s="137"/>
      <c r="AA216" s="137"/>
      <c r="AB216" s="137"/>
      <c r="AC216" s="137"/>
      <c r="AD216" s="137"/>
      <c r="AE216" s="137"/>
      <c r="AF216" s="137"/>
      <c r="AG216" s="137"/>
      <c r="AH216" s="137"/>
      <c r="AI216" s="137"/>
      <c r="AJ216" s="137"/>
      <c r="AK216" s="137"/>
      <c r="AL216" s="137"/>
      <c r="AM216" s="137"/>
      <c r="AN216" s="137"/>
      <c r="AO216" s="137"/>
      <c r="AP216" s="137"/>
      <c r="AQ216" s="137"/>
      <c r="AR216" s="137"/>
      <c r="AS216" s="137"/>
    </row>
    <row r="217" ht="18.0" customHeight="1">
      <c r="A217" s="137"/>
      <c r="B217" s="137"/>
      <c r="C217" s="137"/>
      <c r="D217" s="137"/>
      <c r="E217" s="137"/>
      <c r="F217" s="137"/>
      <c r="G217" s="138"/>
      <c r="H217" s="139"/>
      <c r="I217" s="137"/>
      <c r="J217" s="137"/>
      <c r="K217" s="137"/>
      <c r="L217" s="137"/>
      <c r="M217" s="137"/>
      <c r="N217" s="137"/>
      <c r="O217" s="137"/>
      <c r="P217" s="137"/>
      <c r="Q217" s="140"/>
      <c r="R217" s="137"/>
      <c r="S217" s="137"/>
      <c r="T217" s="137"/>
      <c r="U217" s="137"/>
      <c r="V217" s="137"/>
      <c r="W217" s="137"/>
      <c r="X217" s="137"/>
      <c r="Y217" s="137"/>
      <c r="Z217" s="137"/>
      <c r="AA217" s="137"/>
      <c r="AB217" s="137"/>
      <c r="AC217" s="137"/>
      <c r="AD217" s="137"/>
      <c r="AE217" s="137"/>
      <c r="AF217" s="137"/>
      <c r="AG217" s="137"/>
      <c r="AH217" s="137"/>
      <c r="AI217" s="137"/>
      <c r="AJ217" s="137"/>
      <c r="AK217" s="137"/>
      <c r="AL217" s="137"/>
      <c r="AM217" s="137"/>
      <c r="AN217" s="137"/>
      <c r="AO217" s="137"/>
      <c r="AP217" s="137"/>
      <c r="AQ217" s="137"/>
      <c r="AR217" s="137"/>
      <c r="AS217" s="137"/>
    </row>
    <row r="218" ht="18.0" customHeight="1">
      <c r="A218" s="137"/>
      <c r="B218" s="137"/>
      <c r="C218" s="137"/>
      <c r="D218" s="137"/>
      <c r="E218" s="137"/>
      <c r="F218" s="137"/>
      <c r="G218" s="138"/>
      <c r="H218" s="139"/>
      <c r="I218" s="137"/>
      <c r="J218" s="137"/>
      <c r="K218" s="137"/>
      <c r="L218" s="137"/>
      <c r="M218" s="137"/>
      <c r="N218" s="137"/>
      <c r="O218" s="137"/>
      <c r="P218" s="137"/>
      <c r="Q218" s="140"/>
      <c r="R218" s="137"/>
      <c r="S218" s="137"/>
      <c r="T218" s="137"/>
      <c r="U218" s="137"/>
      <c r="V218" s="137"/>
      <c r="W218" s="137"/>
      <c r="X218" s="137"/>
      <c r="Y218" s="137"/>
      <c r="Z218" s="137"/>
      <c r="AA218" s="137"/>
      <c r="AB218" s="137"/>
      <c r="AC218" s="137"/>
      <c r="AD218" s="137"/>
      <c r="AE218" s="137"/>
      <c r="AF218" s="137"/>
      <c r="AG218" s="137"/>
      <c r="AH218" s="137"/>
      <c r="AI218" s="137"/>
      <c r="AJ218" s="137"/>
      <c r="AK218" s="137"/>
      <c r="AL218" s="137"/>
      <c r="AM218" s="137"/>
      <c r="AN218" s="137"/>
      <c r="AO218" s="137"/>
      <c r="AP218" s="137"/>
      <c r="AQ218" s="137"/>
      <c r="AR218" s="137"/>
      <c r="AS218" s="137"/>
    </row>
    <row r="219" ht="18.0" customHeight="1">
      <c r="A219" s="137"/>
      <c r="B219" s="137"/>
      <c r="C219" s="137"/>
      <c r="D219" s="137"/>
      <c r="E219" s="137"/>
      <c r="F219" s="137"/>
      <c r="G219" s="138"/>
      <c r="H219" s="139"/>
      <c r="I219" s="137"/>
      <c r="J219" s="137"/>
      <c r="K219" s="137"/>
      <c r="L219" s="137"/>
      <c r="M219" s="137"/>
      <c r="N219" s="137"/>
      <c r="O219" s="137"/>
      <c r="P219" s="137"/>
      <c r="Q219" s="140"/>
      <c r="R219" s="137"/>
      <c r="S219" s="137"/>
      <c r="T219" s="137"/>
      <c r="U219" s="137"/>
      <c r="V219" s="137"/>
      <c r="W219" s="137"/>
      <c r="X219" s="137"/>
      <c r="Y219" s="137"/>
      <c r="Z219" s="137"/>
      <c r="AA219" s="137"/>
      <c r="AB219" s="137"/>
      <c r="AC219" s="137"/>
      <c r="AD219" s="137"/>
      <c r="AE219" s="137"/>
      <c r="AF219" s="137"/>
      <c r="AG219" s="137"/>
      <c r="AH219" s="137"/>
      <c r="AI219" s="137"/>
      <c r="AJ219" s="137"/>
      <c r="AK219" s="137"/>
      <c r="AL219" s="137"/>
      <c r="AM219" s="137"/>
      <c r="AN219" s="137"/>
      <c r="AO219" s="137"/>
      <c r="AP219" s="137"/>
      <c r="AQ219" s="137"/>
      <c r="AR219" s="137"/>
      <c r="AS219" s="137"/>
    </row>
    <row r="220" ht="18.0" customHeight="1">
      <c r="A220" s="137"/>
      <c r="B220" s="137"/>
      <c r="C220" s="137"/>
      <c r="D220" s="137"/>
      <c r="E220" s="137"/>
      <c r="F220" s="137"/>
      <c r="G220" s="138"/>
      <c r="H220" s="139"/>
      <c r="I220" s="137"/>
      <c r="J220" s="137"/>
      <c r="K220" s="137"/>
      <c r="L220" s="137"/>
      <c r="M220" s="137"/>
      <c r="N220" s="137"/>
      <c r="O220" s="137"/>
      <c r="P220" s="137"/>
      <c r="Q220" s="140"/>
      <c r="R220" s="137"/>
      <c r="S220" s="137"/>
      <c r="T220" s="137"/>
      <c r="U220" s="137"/>
      <c r="V220" s="137"/>
      <c r="W220" s="137"/>
      <c r="X220" s="137"/>
      <c r="Y220" s="137"/>
      <c r="Z220" s="137"/>
      <c r="AA220" s="137"/>
      <c r="AB220" s="137"/>
      <c r="AC220" s="137"/>
      <c r="AD220" s="137"/>
      <c r="AE220" s="137"/>
      <c r="AF220" s="137"/>
      <c r="AG220" s="137"/>
      <c r="AH220" s="137"/>
      <c r="AI220" s="137"/>
      <c r="AJ220" s="137"/>
      <c r="AK220" s="137"/>
      <c r="AL220" s="137"/>
      <c r="AM220" s="137"/>
      <c r="AN220" s="137"/>
      <c r="AO220" s="137"/>
      <c r="AP220" s="137"/>
      <c r="AQ220" s="137"/>
      <c r="AR220" s="137"/>
      <c r="AS220" s="137"/>
    </row>
    <row r="221" ht="18.0" customHeight="1">
      <c r="A221" s="137"/>
      <c r="B221" s="137"/>
      <c r="C221" s="137"/>
      <c r="D221" s="137"/>
      <c r="E221" s="137"/>
      <c r="F221" s="137"/>
      <c r="G221" s="138"/>
      <c r="H221" s="139"/>
      <c r="I221" s="137"/>
      <c r="J221" s="137"/>
      <c r="K221" s="137"/>
      <c r="L221" s="137"/>
      <c r="M221" s="137"/>
      <c r="N221" s="137"/>
      <c r="O221" s="137"/>
      <c r="P221" s="137"/>
      <c r="Q221" s="140"/>
      <c r="R221" s="137"/>
      <c r="S221" s="137"/>
      <c r="T221" s="137"/>
      <c r="U221" s="137"/>
      <c r="V221" s="137"/>
      <c r="W221" s="137"/>
      <c r="X221" s="137"/>
      <c r="Y221" s="137"/>
      <c r="Z221" s="137"/>
      <c r="AA221" s="137"/>
      <c r="AB221" s="137"/>
      <c r="AC221" s="137"/>
      <c r="AD221" s="137"/>
      <c r="AE221" s="137"/>
      <c r="AF221" s="137"/>
      <c r="AG221" s="137"/>
      <c r="AH221" s="137"/>
      <c r="AI221" s="137"/>
      <c r="AJ221" s="137"/>
      <c r="AK221" s="137"/>
      <c r="AL221" s="137"/>
      <c r="AM221" s="137"/>
      <c r="AN221" s="137"/>
      <c r="AO221" s="137"/>
      <c r="AP221" s="137"/>
      <c r="AQ221" s="137"/>
      <c r="AR221" s="137"/>
      <c r="AS221" s="137"/>
    </row>
    <row r="222" ht="18.0" customHeight="1">
      <c r="A222" s="137"/>
      <c r="B222" s="137"/>
      <c r="C222" s="137"/>
      <c r="D222" s="137"/>
      <c r="E222" s="137"/>
      <c r="F222" s="137"/>
      <c r="G222" s="138"/>
      <c r="H222" s="139"/>
      <c r="I222" s="137"/>
      <c r="J222" s="137"/>
      <c r="K222" s="137"/>
      <c r="L222" s="137"/>
      <c r="M222" s="137"/>
      <c r="N222" s="137"/>
      <c r="O222" s="137"/>
      <c r="P222" s="137"/>
      <c r="Q222" s="140"/>
      <c r="R222" s="137"/>
      <c r="S222" s="137"/>
      <c r="T222" s="137"/>
      <c r="U222" s="137"/>
      <c r="V222" s="137"/>
      <c r="W222" s="137"/>
      <c r="X222" s="137"/>
      <c r="Y222" s="137"/>
      <c r="Z222" s="137"/>
      <c r="AA222" s="137"/>
      <c r="AB222" s="137"/>
      <c r="AC222" s="137"/>
      <c r="AD222" s="137"/>
      <c r="AE222" s="137"/>
      <c r="AF222" s="137"/>
      <c r="AG222" s="137"/>
      <c r="AH222" s="137"/>
      <c r="AI222" s="137"/>
      <c r="AJ222" s="137"/>
      <c r="AK222" s="137"/>
      <c r="AL222" s="137"/>
      <c r="AM222" s="137"/>
      <c r="AN222" s="137"/>
      <c r="AO222" s="137"/>
      <c r="AP222" s="137"/>
      <c r="AQ222" s="137"/>
      <c r="AR222" s="137"/>
      <c r="AS222" s="137"/>
    </row>
    <row r="223" ht="18.0" customHeight="1">
      <c r="A223" s="137"/>
      <c r="B223" s="137"/>
      <c r="C223" s="137"/>
      <c r="D223" s="137"/>
      <c r="E223" s="137"/>
      <c r="F223" s="137"/>
      <c r="G223" s="138"/>
      <c r="H223" s="139"/>
      <c r="I223" s="137"/>
      <c r="J223" s="137"/>
      <c r="K223" s="137"/>
      <c r="L223" s="137"/>
      <c r="M223" s="137"/>
      <c r="N223" s="137"/>
      <c r="O223" s="137"/>
      <c r="P223" s="137"/>
      <c r="Q223" s="140"/>
      <c r="R223" s="137"/>
      <c r="S223" s="137"/>
      <c r="T223" s="137"/>
      <c r="U223" s="137"/>
      <c r="V223" s="137"/>
      <c r="W223" s="137"/>
      <c r="X223" s="137"/>
      <c r="Y223" s="137"/>
      <c r="Z223" s="137"/>
      <c r="AA223" s="137"/>
      <c r="AB223" s="137"/>
      <c r="AC223" s="137"/>
      <c r="AD223" s="137"/>
      <c r="AE223" s="137"/>
      <c r="AF223" s="137"/>
      <c r="AG223" s="137"/>
      <c r="AH223" s="137"/>
      <c r="AI223" s="137"/>
      <c r="AJ223" s="137"/>
      <c r="AK223" s="137"/>
      <c r="AL223" s="137"/>
      <c r="AM223" s="137"/>
      <c r="AN223" s="137"/>
      <c r="AO223" s="137"/>
      <c r="AP223" s="137"/>
      <c r="AQ223" s="137"/>
      <c r="AR223" s="137"/>
      <c r="AS223" s="137"/>
    </row>
    <row r="224" ht="18.0" customHeight="1">
      <c r="A224" s="137"/>
      <c r="B224" s="137"/>
      <c r="C224" s="137"/>
      <c r="D224" s="137"/>
      <c r="E224" s="137"/>
      <c r="F224" s="137"/>
      <c r="G224" s="138"/>
      <c r="H224" s="139"/>
      <c r="I224" s="137"/>
      <c r="J224" s="137"/>
      <c r="K224" s="137"/>
      <c r="L224" s="137"/>
      <c r="M224" s="137"/>
      <c r="N224" s="137"/>
      <c r="O224" s="137"/>
      <c r="P224" s="137"/>
      <c r="Q224" s="140"/>
      <c r="R224" s="137"/>
      <c r="S224" s="137"/>
      <c r="T224" s="137"/>
      <c r="U224" s="137"/>
      <c r="V224" s="137"/>
      <c r="W224" s="137"/>
      <c r="X224" s="137"/>
      <c r="Y224" s="137"/>
      <c r="Z224" s="137"/>
      <c r="AA224" s="137"/>
      <c r="AB224" s="137"/>
      <c r="AC224" s="137"/>
      <c r="AD224" s="137"/>
      <c r="AE224" s="137"/>
      <c r="AF224" s="137"/>
      <c r="AG224" s="137"/>
      <c r="AH224" s="137"/>
      <c r="AI224" s="137"/>
      <c r="AJ224" s="137"/>
      <c r="AK224" s="137"/>
      <c r="AL224" s="137"/>
      <c r="AM224" s="137"/>
      <c r="AN224" s="137"/>
      <c r="AO224" s="137"/>
      <c r="AP224" s="137"/>
      <c r="AQ224" s="137"/>
      <c r="AR224" s="137"/>
      <c r="AS224" s="137"/>
    </row>
    <row r="225" ht="18.0" customHeight="1">
      <c r="A225" s="137"/>
      <c r="B225" s="137"/>
      <c r="C225" s="137"/>
      <c r="D225" s="137"/>
      <c r="E225" s="137"/>
      <c r="F225" s="137"/>
      <c r="G225" s="138"/>
      <c r="H225" s="139"/>
      <c r="I225" s="137"/>
      <c r="J225" s="137"/>
      <c r="K225" s="137"/>
      <c r="L225" s="137"/>
      <c r="M225" s="137"/>
      <c r="N225" s="137"/>
      <c r="O225" s="137"/>
      <c r="P225" s="137"/>
      <c r="Q225" s="140"/>
      <c r="R225" s="137"/>
      <c r="S225" s="137"/>
      <c r="T225" s="137"/>
      <c r="U225" s="137"/>
      <c r="V225" s="137"/>
      <c r="W225" s="137"/>
      <c r="X225" s="137"/>
      <c r="Y225" s="137"/>
      <c r="Z225" s="137"/>
      <c r="AA225" s="137"/>
      <c r="AB225" s="137"/>
      <c r="AC225" s="137"/>
      <c r="AD225" s="137"/>
      <c r="AE225" s="137"/>
      <c r="AF225" s="137"/>
      <c r="AG225" s="137"/>
      <c r="AH225" s="137"/>
      <c r="AI225" s="137"/>
      <c r="AJ225" s="137"/>
      <c r="AK225" s="137"/>
      <c r="AL225" s="137"/>
      <c r="AM225" s="137"/>
      <c r="AN225" s="137"/>
      <c r="AO225" s="137"/>
      <c r="AP225" s="137"/>
      <c r="AQ225" s="137"/>
      <c r="AR225" s="137"/>
      <c r="AS225" s="137"/>
    </row>
    <row r="226" ht="18.0" customHeight="1">
      <c r="A226" s="137"/>
      <c r="B226" s="137"/>
      <c r="C226" s="137"/>
      <c r="D226" s="137"/>
      <c r="E226" s="137"/>
      <c r="F226" s="137"/>
      <c r="G226" s="138"/>
      <c r="H226" s="139"/>
      <c r="I226" s="137"/>
      <c r="J226" s="137"/>
      <c r="K226" s="137"/>
      <c r="L226" s="137"/>
      <c r="M226" s="137"/>
      <c r="N226" s="137"/>
      <c r="O226" s="137"/>
      <c r="P226" s="137"/>
      <c r="Q226" s="140"/>
      <c r="R226" s="137"/>
      <c r="S226" s="137"/>
      <c r="T226" s="137"/>
      <c r="U226" s="137"/>
      <c r="V226" s="137"/>
      <c r="W226" s="137"/>
      <c r="X226" s="137"/>
      <c r="Y226" s="137"/>
      <c r="Z226" s="137"/>
      <c r="AA226" s="137"/>
      <c r="AB226" s="137"/>
      <c r="AC226" s="137"/>
      <c r="AD226" s="137"/>
      <c r="AE226" s="137"/>
      <c r="AF226" s="137"/>
      <c r="AG226" s="137"/>
      <c r="AH226" s="137"/>
      <c r="AI226" s="137"/>
      <c r="AJ226" s="137"/>
      <c r="AK226" s="137"/>
      <c r="AL226" s="137"/>
      <c r="AM226" s="137"/>
      <c r="AN226" s="137"/>
      <c r="AO226" s="137"/>
      <c r="AP226" s="137"/>
      <c r="AQ226" s="137"/>
      <c r="AR226" s="137"/>
      <c r="AS226" s="137"/>
    </row>
    <row r="227" ht="18.0" customHeight="1">
      <c r="A227" s="137"/>
      <c r="B227" s="137"/>
      <c r="C227" s="137"/>
      <c r="D227" s="137"/>
      <c r="E227" s="137"/>
      <c r="F227" s="137"/>
      <c r="G227" s="138"/>
      <c r="H227" s="139"/>
      <c r="I227" s="137"/>
      <c r="J227" s="137"/>
      <c r="K227" s="137"/>
      <c r="L227" s="137"/>
      <c r="M227" s="137"/>
      <c r="N227" s="137"/>
      <c r="O227" s="137"/>
      <c r="P227" s="137"/>
      <c r="Q227" s="140"/>
      <c r="R227" s="137"/>
      <c r="S227" s="137"/>
      <c r="T227" s="137"/>
      <c r="U227" s="137"/>
      <c r="V227" s="137"/>
      <c r="W227" s="137"/>
      <c r="X227" s="137"/>
      <c r="Y227" s="137"/>
      <c r="Z227" s="137"/>
      <c r="AA227" s="137"/>
      <c r="AB227" s="137"/>
      <c r="AC227" s="137"/>
      <c r="AD227" s="137"/>
      <c r="AE227" s="137"/>
      <c r="AF227" s="137"/>
      <c r="AG227" s="137"/>
      <c r="AH227" s="137"/>
      <c r="AI227" s="137"/>
      <c r="AJ227" s="137"/>
      <c r="AK227" s="137"/>
      <c r="AL227" s="137"/>
      <c r="AM227" s="137"/>
      <c r="AN227" s="137"/>
      <c r="AO227" s="137"/>
      <c r="AP227" s="137"/>
      <c r="AQ227" s="137"/>
      <c r="AR227" s="137"/>
      <c r="AS227" s="137"/>
    </row>
    <row r="228" ht="18.0" customHeight="1">
      <c r="A228" s="137"/>
      <c r="B228" s="137"/>
      <c r="C228" s="137"/>
      <c r="D228" s="137"/>
      <c r="E228" s="137"/>
      <c r="F228" s="137"/>
      <c r="G228" s="138"/>
      <c r="H228" s="139"/>
      <c r="I228" s="137"/>
      <c r="J228" s="137"/>
      <c r="K228" s="137"/>
      <c r="L228" s="137"/>
      <c r="M228" s="137"/>
      <c r="N228" s="137"/>
      <c r="O228" s="137"/>
      <c r="P228" s="137"/>
      <c r="Q228" s="140"/>
      <c r="R228" s="137"/>
      <c r="S228" s="137"/>
      <c r="T228" s="137"/>
      <c r="U228" s="137"/>
      <c r="V228" s="137"/>
      <c r="W228" s="137"/>
      <c r="X228" s="137"/>
      <c r="Y228" s="137"/>
      <c r="Z228" s="137"/>
      <c r="AA228" s="137"/>
      <c r="AB228" s="137"/>
      <c r="AC228" s="137"/>
      <c r="AD228" s="137"/>
      <c r="AE228" s="137"/>
      <c r="AF228" s="137"/>
      <c r="AG228" s="137"/>
      <c r="AH228" s="137"/>
      <c r="AI228" s="137"/>
      <c r="AJ228" s="137"/>
      <c r="AK228" s="137"/>
      <c r="AL228" s="137"/>
      <c r="AM228" s="137"/>
      <c r="AN228" s="137"/>
      <c r="AO228" s="137"/>
      <c r="AP228" s="137"/>
      <c r="AQ228" s="137"/>
      <c r="AR228" s="137"/>
      <c r="AS228" s="137"/>
    </row>
    <row r="229" ht="18.0" customHeight="1">
      <c r="A229" s="137"/>
      <c r="B229" s="137"/>
      <c r="C229" s="137"/>
      <c r="D229" s="137"/>
      <c r="E229" s="137"/>
      <c r="F229" s="137"/>
      <c r="G229" s="138"/>
      <c r="H229" s="139"/>
      <c r="I229" s="137"/>
      <c r="J229" s="137"/>
      <c r="K229" s="137"/>
      <c r="L229" s="137"/>
      <c r="M229" s="137"/>
      <c r="N229" s="137"/>
      <c r="O229" s="137"/>
      <c r="P229" s="137"/>
      <c r="Q229" s="140"/>
      <c r="R229" s="137"/>
      <c r="S229" s="137"/>
      <c r="T229" s="137"/>
      <c r="U229" s="137"/>
      <c r="V229" s="137"/>
      <c r="W229" s="137"/>
      <c r="X229" s="137"/>
      <c r="Y229" s="137"/>
      <c r="Z229" s="137"/>
      <c r="AA229" s="137"/>
      <c r="AB229" s="137"/>
      <c r="AC229" s="137"/>
      <c r="AD229" s="137"/>
      <c r="AE229" s="137"/>
      <c r="AF229" s="137"/>
      <c r="AG229" s="137"/>
      <c r="AH229" s="137"/>
      <c r="AI229" s="137"/>
      <c r="AJ229" s="137"/>
      <c r="AK229" s="137"/>
      <c r="AL229" s="137"/>
      <c r="AM229" s="137"/>
      <c r="AN229" s="137"/>
      <c r="AO229" s="137"/>
      <c r="AP229" s="137"/>
      <c r="AQ229" s="137"/>
      <c r="AR229" s="137"/>
      <c r="AS229" s="137"/>
    </row>
    <row r="230" ht="18.0" customHeight="1">
      <c r="A230" s="137"/>
      <c r="B230" s="137"/>
      <c r="C230" s="137"/>
      <c r="D230" s="137"/>
      <c r="E230" s="137"/>
      <c r="F230" s="137"/>
      <c r="G230" s="138"/>
      <c r="H230" s="139"/>
      <c r="I230" s="137"/>
      <c r="J230" s="137"/>
      <c r="K230" s="137"/>
      <c r="L230" s="137"/>
      <c r="M230" s="137"/>
      <c r="N230" s="137"/>
      <c r="O230" s="137"/>
      <c r="P230" s="137"/>
      <c r="Q230" s="140"/>
      <c r="R230" s="137"/>
      <c r="S230" s="137"/>
      <c r="T230" s="137"/>
      <c r="U230" s="137"/>
      <c r="V230" s="137"/>
      <c r="W230" s="137"/>
      <c r="X230" s="137"/>
      <c r="Y230" s="137"/>
      <c r="Z230" s="137"/>
      <c r="AA230" s="137"/>
      <c r="AB230" s="137"/>
      <c r="AC230" s="137"/>
      <c r="AD230" s="137"/>
      <c r="AE230" s="137"/>
      <c r="AF230" s="137"/>
      <c r="AG230" s="137"/>
      <c r="AH230" s="137"/>
      <c r="AI230" s="137"/>
      <c r="AJ230" s="137"/>
      <c r="AK230" s="137"/>
      <c r="AL230" s="137"/>
      <c r="AM230" s="137"/>
      <c r="AN230" s="137"/>
      <c r="AO230" s="137"/>
      <c r="AP230" s="137"/>
      <c r="AQ230" s="137"/>
      <c r="AR230" s="137"/>
      <c r="AS230" s="137"/>
    </row>
    <row r="231" ht="18.0" customHeight="1">
      <c r="A231" s="137"/>
      <c r="B231" s="137"/>
      <c r="C231" s="137"/>
      <c r="D231" s="137"/>
      <c r="E231" s="137"/>
      <c r="F231" s="137"/>
      <c r="G231" s="138"/>
      <c r="H231" s="139"/>
      <c r="I231" s="137"/>
      <c r="J231" s="137"/>
      <c r="K231" s="137"/>
      <c r="L231" s="137"/>
      <c r="M231" s="137"/>
      <c r="N231" s="137"/>
      <c r="O231" s="137"/>
      <c r="P231" s="137"/>
      <c r="Q231" s="140"/>
      <c r="R231" s="137"/>
      <c r="S231" s="137"/>
      <c r="T231" s="137"/>
      <c r="U231" s="137"/>
      <c r="V231" s="137"/>
      <c r="W231" s="137"/>
      <c r="X231" s="137"/>
      <c r="Y231" s="137"/>
      <c r="Z231" s="137"/>
      <c r="AA231" s="137"/>
      <c r="AB231" s="137"/>
      <c r="AC231" s="137"/>
      <c r="AD231" s="137"/>
      <c r="AE231" s="137"/>
      <c r="AF231" s="137"/>
      <c r="AG231" s="137"/>
      <c r="AH231" s="137"/>
      <c r="AI231" s="137"/>
      <c r="AJ231" s="137"/>
      <c r="AK231" s="137"/>
      <c r="AL231" s="137"/>
      <c r="AM231" s="137"/>
      <c r="AN231" s="137"/>
      <c r="AO231" s="137"/>
      <c r="AP231" s="137"/>
      <c r="AQ231" s="137"/>
      <c r="AR231" s="137"/>
      <c r="AS231" s="137"/>
    </row>
    <row r="232" ht="18.0" customHeight="1">
      <c r="A232" s="137"/>
      <c r="B232" s="137"/>
      <c r="C232" s="137"/>
      <c r="D232" s="137"/>
      <c r="E232" s="137"/>
      <c r="F232" s="137"/>
      <c r="G232" s="138"/>
      <c r="H232" s="139"/>
      <c r="I232" s="137"/>
      <c r="J232" s="137"/>
      <c r="K232" s="137"/>
      <c r="L232" s="137"/>
      <c r="M232" s="137"/>
      <c r="N232" s="137"/>
      <c r="O232" s="137"/>
      <c r="P232" s="137"/>
      <c r="Q232" s="140"/>
      <c r="R232" s="137"/>
      <c r="S232" s="137"/>
      <c r="T232" s="137"/>
      <c r="U232" s="137"/>
      <c r="V232" s="137"/>
      <c r="W232" s="137"/>
      <c r="X232" s="137"/>
      <c r="Y232" s="137"/>
      <c r="Z232" s="137"/>
      <c r="AA232" s="137"/>
      <c r="AB232" s="137"/>
      <c r="AC232" s="137"/>
      <c r="AD232" s="137"/>
      <c r="AE232" s="137"/>
      <c r="AF232" s="137"/>
      <c r="AG232" s="137"/>
      <c r="AH232" s="137"/>
      <c r="AI232" s="137"/>
      <c r="AJ232" s="137"/>
      <c r="AK232" s="137"/>
      <c r="AL232" s="137"/>
      <c r="AM232" s="137"/>
      <c r="AN232" s="137"/>
      <c r="AO232" s="137"/>
      <c r="AP232" s="137"/>
      <c r="AQ232" s="137"/>
      <c r="AR232" s="137"/>
      <c r="AS232" s="137"/>
    </row>
    <row r="233" ht="18.0" customHeight="1">
      <c r="A233" s="137"/>
      <c r="B233" s="137"/>
      <c r="C233" s="137"/>
      <c r="D233" s="137"/>
      <c r="E233" s="137"/>
      <c r="F233" s="137"/>
      <c r="G233" s="138"/>
      <c r="H233" s="139"/>
      <c r="I233" s="137"/>
      <c r="J233" s="137"/>
      <c r="K233" s="137"/>
      <c r="L233" s="137"/>
      <c r="M233" s="137"/>
      <c r="N233" s="137"/>
      <c r="O233" s="137"/>
      <c r="P233" s="137"/>
      <c r="Q233" s="140"/>
      <c r="R233" s="137"/>
      <c r="S233" s="137"/>
      <c r="T233" s="137"/>
      <c r="U233" s="137"/>
      <c r="V233" s="137"/>
      <c r="W233" s="137"/>
      <c r="X233" s="137"/>
      <c r="Y233" s="137"/>
      <c r="Z233" s="137"/>
      <c r="AA233" s="137"/>
      <c r="AB233" s="137"/>
      <c r="AC233" s="137"/>
      <c r="AD233" s="137"/>
      <c r="AE233" s="137"/>
      <c r="AF233" s="137"/>
      <c r="AG233" s="137"/>
      <c r="AH233" s="137"/>
      <c r="AI233" s="137"/>
      <c r="AJ233" s="137"/>
      <c r="AK233" s="137"/>
      <c r="AL233" s="137"/>
      <c r="AM233" s="137"/>
      <c r="AN233" s="137"/>
      <c r="AO233" s="137"/>
      <c r="AP233" s="137"/>
      <c r="AQ233" s="137"/>
      <c r="AR233" s="137"/>
      <c r="AS233" s="137"/>
    </row>
    <row r="234" ht="18.0" customHeight="1">
      <c r="A234" s="137"/>
      <c r="B234" s="137"/>
      <c r="C234" s="137"/>
      <c r="D234" s="137"/>
      <c r="E234" s="137"/>
      <c r="F234" s="137"/>
      <c r="G234" s="138"/>
      <c r="H234" s="139"/>
      <c r="I234" s="137"/>
      <c r="J234" s="137"/>
      <c r="K234" s="137"/>
      <c r="L234" s="137"/>
      <c r="M234" s="137"/>
      <c r="N234" s="137"/>
      <c r="O234" s="137"/>
      <c r="P234" s="137"/>
      <c r="Q234" s="140"/>
      <c r="R234" s="137"/>
      <c r="S234" s="137"/>
      <c r="T234" s="137"/>
      <c r="U234" s="137"/>
      <c r="V234" s="137"/>
      <c r="W234" s="137"/>
      <c r="X234" s="137"/>
      <c r="Y234" s="137"/>
      <c r="Z234" s="137"/>
      <c r="AA234" s="137"/>
      <c r="AB234" s="137"/>
      <c r="AC234" s="137"/>
      <c r="AD234" s="137"/>
      <c r="AE234" s="137"/>
      <c r="AF234" s="137"/>
      <c r="AG234" s="137"/>
      <c r="AH234" s="137"/>
      <c r="AI234" s="137"/>
      <c r="AJ234" s="137"/>
      <c r="AK234" s="137"/>
      <c r="AL234" s="137"/>
      <c r="AM234" s="137"/>
      <c r="AN234" s="137"/>
      <c r="AO234" s="137"/>
      <c r="AP234" s="137"/>
      <c r="AQ234" s="137"/>
      <c r="AR234" s="137"/>
      <c r="AS234" s="137"/>
    </row>
    <row r="235" ht="18.0" customHeight="1">
      <c r="A235" s="137"/>
      <c r="B235" s="137"/>
      <c r="C235" s="137"/>
      <c r="D235" s="137"/>
      <c r="E235" s="137"/>
      <c r="F235" s="137"/>
      <c r="G235" s="138"/>
      <c r="H235" s="139"/>
      <c r="I235" s="137"/>
      <c r="J235" s="137"/>
      <c r="K235" s="137"/>
      <c r="L235" s="137"/>
      <c r="M235" s="137"/>
      <c r="N235" s="137"/>
      <c r="O235" s="137"/>
      <c r="P235" s="137"/>
      <c r="Q235" s="140"/>
      <c r="R235" s="137"/>
      <c r="S235" s="137"/>
      <c r="T235" s="137"/>
      <c r="U235" s="137"/>
      <c r="V235" s="137"/>
      <c r="W235" s="137"/>
      <c r="X235" s="137"/>
      <c r="Y235" s="137"/>
      <c r="Z235" s="137"/>
      <c r="AA235" s="137"/>
      <c r="AB235" s="137"/>
      <c r="AC235" s="137"/>
      <c r="AD235" s="137"/>
      <c r="AE235" s="137"/>
      <c r="AF235" s="137"/>
      <c r="AG235" s="137"/>
      <c r="AH235" s="137"/>
      <c r="AI235" s="137"/>
      <c r="AJ235" s="137"/>
      <c r="AK235" s="137"/>
      <c r="AL235" s="137"/>
      <c r="AM235" s="137"/>
      <c r="AN235" s="137"/>
      <c r="AO235" s="137"/>
      <c r="AP235" s="137"/>
      <c r="AQ235" s="137"/>
      <c r="AR235" s="137"/>
      <c r="AS235" s="137"/>
    </row>
    <row r="236" ht="18.0" customHeight="1">
      <c r="A236" s="137"/>
      <c r="B236" s="137"/>
      <c r="C236" s="137"/>
      <c r="D236" s="137"/>
      <c r="E236" s="137"/>
      <c r="F236" s="137"/>
      <c r="G236" s="138"/>
      <c r="H236" s="139"/>
      <c r="I236" s="137"/>
      <c r="J236" s="137"/>
      <c r="K236" s="137"/>
      <c r="L236" s="137"/>
      <c r="M236" s="137"/>
      <c r="N236" s="137"/>
      <c r="O236" s="137"/>
      <c r="P236" s="137"/>
      <c r="Q236" s="140"/>
      <c r="R236" s="137"/>
      <c r="S236" s="137"/>
      <c r="T236" s="137"/>
      <c r="U236" s="137"/>
      <c r="V236" s="137"/>
      <c r="W236" s="137"/>
      <c r="X236" s="137"/>
      <c r="Y236" s="137"/>
      <c r="Z236" s="137"/>
      <c r="AA236" s="137"/>
      <c r="AB236" s="137"/>
      <c r="AC236" s="137"/>
      <c r="AD236" s="137"/>
      <c r="AE236" s="137"/>
      <c r="AF236" s="137"/>
      <c r="AG236" s="137"/>
      <c r="AH236" s="137"/>
      <c r="AI236" s="137"/>
      <c r="AJ236" s="137"/>
      <c r="AK236" s="137"/>
      <c r="AL236" s="137"/>
      <c r="AM236" s="137"/>
      <c r="AN236" s="137"/>
      <c r="AO236" s="137"/>
      <c r="AP236" s="137"/>
      <c r="AQ236" s="137"/>
      <c r="AR236" s="137"/>
      <c r="AS236" s="137"/>
    </row>
    <row r="237" ht="18.0" customHeight="1">
      <c r="A237" s="137"/>
      <c r="B237" s="137"/>
      <c r="C237" s="137"/>
      <c r="D237" s="137"/>
      <c r="E237" s="137"/>
      <c r="F237" s="137"/>
      <c r="G237" s="138"/>
      <c r="H237" s="139"/>
      <c r="I237" s="137"/>
      <c r="J237" s="137"/>
      <c r="K237" s="137"/>
      <c r="L237" s="137"/>
      <c r="M237" s="137"/>
      <c r="N237" s="137"/>
      <c r="O237" s="137"/>
      <c r="P237" s="137"/>
      <c r="Q237" s="140"/>
      <c r="R237" s="137"/>
      <c r="S237" s="137"/>
      <c r="T237" s="137"/>
      <c r="U237" s="137"/>
      <c r="V237" s="137"/>
      <c r="W237" s="137"/>
      <c r="X237" s="137"/>
      <c r="Y237" s="137"/>
      <c r="Z237" s="137"/>
      <c r="AA237" s="137"/>
      <c r="AB237" s="137"/>
      <c r="AC237" s="137"/>
      <c r="AD237" s="137"/>
      <c r="AE237" s="137"/>
      <c r="AF237" s="137"/>
      <c r="AG237" s="137"/>
      <c r="AH237" s="137"/>
      <c r="AI237" s="137"/>
      <c r="AJ237" s="137"/>
      <c r="AK237" s="137"/>
      <c r="AL237" s="137"/>
      <c r="AM237" s="137"/>
      <c r="AN237" s="137"/>
      <c r="AO237" s="137"/>
      <c r="AP237" s="137"/>
      <c r="AQ237" s="137"/>
      <c r="AR237" s="137"/>
      <c r="AS237" s="137"/>
    </row>
    <row r="238" ht="18.0" customHeight="1">
      <c r="A238" s="137"/>
      <c r="B238" s="137"/>
      <c r="C238" s="137"/>
      <c r="D238" s="137"/>
      <c r="E238" s="137"/>
      <c r="F238" s="137"/>
      <c r="G238" s="138"/>
      <c r="H238" s="139"/>
      <c r="I238" s="137"/>
      <c r="J238" s="137"/>
      <c r="K238" s="137"/>
      <c r="L238" s="137"/>
      <c r="M238" s="137"/>
      <c r="N238" s="137"/>
      <c r="O238" s="137"/>
      <c r="P238" s="137"/>
      <c r="Q238" s="140"/>
      <c r="R238" s="137"/>
      <c r="S238" s="137"/>
      <c r="T238" s="137"/>
      <c r="U238" s="137"/>
      <c r="V238" s="137"/>
      <c r="W238" s="137"/>
      <c r="X238" s="137"/>
      <c r="Y238" s="137"/>
      <c r="Z238" s="137"/>
      <c r="AA238" s="137"/>
      <c r="AB238" s="137"/>
      <c r="AC238" s="137"/>
      <c r="AD238" s="137"/>
      <c r="AE238" s="137"/>
      <c r="AF238" s="137"/>
      <c r="AG238" s="137"/>
      <c r="AH238" s="137"/>
      <c r="AI238" s="137"/>
      <c r="AJ238" s="137"/>
      <c r="AK238" s="137"/>
      <c r="AL238" s="137"/>
      <c r="AM238" s="137"/>
      <c r="AN238" s="137"/>
      <c r="AO238" s="137"/>
      <c r="AP238" s="137"/>
      <c r="AQ238" s="137"/>
      <c r="AR238" s="137"/>
      <c r="AS238" s="137"/>
    </row>
    <row r="239" ht="18.0" customHeight="1">
      <c r="A239" s="137"/>
      <c r="B239" s="137"/>
      <c r="C239" s="137"/>
      <c r="D239" s="137"/>
      <c r="E239" s="137"/>
      <c r="F239" s="137"/>
      <c r="G239" s="138"/>
      <c r="H239" s="139"/>
      <c r="I239" s="137"/>
      <c r="J239" s="137"/>
      <c r="K239" s="137"/>
      <c r="L239" s="137"/>
      <c r="M239" s="137"/>
      <c r="N239" s="137"/>
      <c r="O239" s="137"/>
      <c r="P239" s="137"/>
      <c r="Q239" s="140"/>
      <c r="R239" s="137"/>
      <c r="S239" s="137"/>
      <c r="T239" s="137"/>
      <c r="U239" s="137"/>
      <c r="V239" s="137"/>
      <c r="W239" s="137"/>
      <c r="X239" s="137"/>
      <c r="Y239" s="137"/>
      <c r="Z239" s="137"/>
      <c r="AA239" s="137"/>
      <c r="AB239" s="137"/>
      <c r="AC239" s="137"/>
      <c r="AD239" s="137"/>
      <c r="AE239" s="137"/>
      <c r="AF239" s="137"/>
      <c r="AG239" s="137"/>
      <c r="AH239" s="137"/>
      <c r="AI239" s="137"/>
      <c r="AJ239" s="137"/>
      <c r="AK239" s="137"/>
      <c r="AL239" s="137"/>
      <c r="AM239" s="137"/>
      <c r="AN239" s="137"/>
      <c r="AO239" s="137"/>
      <c r="AP239" s="137"/>
      <c r="AQ239" s="137"/>
      <c r="AR239" s="137"/>
      <c r="AS239" s="137"/>
    </row>
    <row r="240" ht="18.0" customHeight="1">
      <c r="A240" s="137"/>
      <c r="B240" s="137"/>
      <c r="C240" s="137"/>
      <c r="D240" s="137"/>
      <c r="E240" s="137"/>
      <c r="F240" s="137"/>
      <c r="G240" s="138"/>
      <c r="H240" s="139"/>
      <c r="I240" s="137"/>
      <c r="J240" s="137"/>
      <c r="K240" s="137"/>
      <c r="L240" s="137"/>
      <c r="M240" s="137"/>
      <c r="N240" s="137"/>
      <c r="O240" s="137"/>
      <c r="P240" s="137"/>
      <c r="Q240" s="140"/>
      <c r="R240" s="137"/>
      <c r="S240" s="137"/>
      <c r="T240" s="137"/>
      <c r="U240" s="137"/>
      <c r="V240" s="137"/>
      <c r="W240" s="137"/>
      <c r="X240" s="137"/>
      <c r="Y240" s="137"/>
      <c r="Z240" s="137"/>
      <c r="AA240" s="137"/>
      <c r="AB240" s="137"/>
      <c r="AC240" s="137"/>
      <c r="AD240" s="137"/>
      <c r="AE240" s="137"/>
      <c r="AF240" s="137"/>
      <c r="AG240" s="137"/>
      <c r="AH240" s="137"/>
      <c r="AI240" s="137"/>
      <c r="AJ240" s="137"/>
      <c r="AK240" s="137"/>
      <c r="AL240" s="137"/>
      <c r="AM240" s="137"/>
      <c r="AN240" s="137"/>
      <c r="AO240" s="137"/>
      <c r="AP240" s="137"/>
      <c r="AQ240" s="137"/>
      <c r="AR240" s="137"/>
      <c r="AS240" s="137"/>
    </row>
    <row r="241" ht="18.0" customHeight="1">
      <c r="A241" s="137"/>
      <c r="B241" s="137"/>
      <c r="C241" s="137"/>
      <c r="D241" s="137"/>
      <c r="E241" s="137"/>
      <c r="F241" s="137"/>
      <c r="G241" s="138"/>
      <c r="H241" s="139"/>
      <c r="I241" s="137"/>
      <c r="J241" s="137"/>
      <c r="K241" s="137"/>
      <c r="L241" s="137"/>
      <c r="M241" s="137"/>
      <c r="N241" s="137"/>
      <c r="O241" s="137"/>
      <c r="P241" s="137"/>
      <c r="Q241" s="140"/>
      <c r="R241" s="137"/>
      <c r="S241" s="137"/>
      <c r="T241" s="137"/>
      <c r="U241" s="137"/>
      <c r="V241" s="137"/>
      <c r="W241" s="137"/>
      <c r="X241" s="137"/>
      <c r="Y241" s="137"/>
      <c r="Z241" s="137"/>
      <c r="AA241" s="137"/>
      <c r="AB241" s="137"/>
      <c r="AC241" s="137"/>
      <c r="AD241" s="137"/>
      <c r="AE241" s="137"/>
      <c r="AF241" s="137"/>
      <c r="AG241" s="137"/>
      <c r="AH241" s="137"/>
      <c r="AI241" s="137"/>
      <c r="AJ241" s="137"/>
      <c r="AK241" s="137"/>
      <c r="AL241" s="137"/>
      <c r="AM241" s="137"/>
      <c r="AN241" s="137"/>
      <c r="AO241" s="137"/>
      <c r="AP241" s="137"/>
      <c r="AQ241" s="137"/>
      <c r="AR241" s="137"/>
      <c r="AS241" s="137"/>
    </row>
    <row r="242" ht="18.0" customHeight="1">
      <c r="A242" s="137"/>
      <c r="B242" s="137"/>
      <c r="C242" s="137"/>
      <c r="D242" s="137"/>
      <c r="E242" s="137"/>
      <c r="F242" s="137"/>
      <c r="G242" s="138"/>
      <c r="H242" s="139"/>
      <c r="I242" s="137"/>
      <c r="J242" s="137"/>
      <c r="K242" s="137"/>
      <c r="L242" s="137"/>
      <c r="M242" s="137"/>
      <c r="N242" s="137"/>
      <c r="O242" s="137"/>
      <c r="P242" s="137"/>
      <c r="Q242" s="140"/>
      <c r="R242" s="137"/>
      <c r="S242" s="137"/>
      <c r="T242" s="137"/>
      <c r="U242" s="137"/>
      <c r="V242" s="137"/>
      <c r="W242" s="137"/>
      <c r="X242" s="137"/>
      <c r="Y242" s="137"/>
      <c r="Z242" s="137"/>
      <c r="AA242" s="137"/>
      <c r="AB242" s="137"/>
      <c r="AC242" s="137"/>
      <c r="AD242" s="137"/>
      <c r="AE242" s="137"/>
      <c r="AF242" s="137"/>
      <c r="AG242" s="137"/>
      <c r="AH242" s="137"/>
      <c r="AI242" s="137"/>
      <c r="AJ242" s="137"/>
      <c r="AK242" s="137"/>
      <c r="AL242" s="137"/>
      <c r="AM242" s="137"/>
      <c r="AN242" s="137"/>
      <c r="AO242" s="137"/>
      <c r="AP242" s="137"/>
      <c r="AQ242" s="137"/>
      <c r="AR242" s="137"/>
      <c r="AS242" s="137"/>
    </row>
    <row r="243" ht="18.0" customHeight="1">
      <c r="A243" s="137"/>
      <c r="B243" s="137"/>
      <c r="C243" s="137"/>
      <c r="D243" s="137"/>
      <c r="E243" s="137"/>
      <c r="F243" s="137"/>
      <c r="G243" s="138"/>
      <c r="H243" s="139"/>
      <c r="I243" s="137"/>
      <c r="J243" s="137"/>
      <c r="K243" s="137"/>
      <c r="L243" s="137"/>
      <c r="M243" s="137"/>
      <c r="N243" s="137"/>
      <c r="O243" s="137"/>
      <c r="P243" s="137"/>
      <c r="Q243" s="140"/>
      <c r="R243" s="137"/>
      <c r="S243" s="137"/>
      <c r="T243" s="137"/>
      <c r="U243" s="137"/>
      <c r="V243" s="137"/>
      <c r="W243" s="137"/>
      <c r="X243" s="137"/>
      <c r="Y243" s="137"/>
      <c r="Z243" s="137"/>
      <c r="AA243" s="137"/>
      <c r="AB243" s="137"/>
      <c r="AC243" s="137"/>
      <c r="AD243" s="137"/>
      <c r="AE243" s="137"/>
      <c r="AF243" s="137"/>
      <c r="AG243" s="137"/>
      <c r="AH243" s="137"/>
      <c r="AI243" s="137"/>
      <c r="AJ243" s="137"/>
      <c r="AK243" s="137"/>
      <c r="AL243" s="137"/>
      <c r="AM243" s="137"/>
      <c r="AN243" s="137"/>
      <c r="AO243" s="137"/>
      <c r="AP243" s="137"/>
      <c r="AQ243" s="137"/>
      <c r="AR243" s="137"/>
      <c r="AS243" s="137"/>
    </row>
    <row r="244" ht="18.0" customHeight="1">
      <c r="A244" s="137"/>
      <c r="B244" s="137"/>
      <c r="C244" s="137"/>
      <c r="D244" s="137"/>
      <c r="E244" s="137"/>
      <c r="F244" s="137"/>
      <c r="G244" s="138"/>
      <c r="H244" s="139"/>
      <c r="I244" s="137"/>
      <c r="J244" s="137"/>
      <c r="K244" s="137"/>
      <c r="L244" s="137"/>
      <c r="M244" s="137"/>
      <c r="N244" s="137"/>
      <c r="O244" s="137"/>
      <c r="P244" s="137"/>
      <c r="Q244" s="140"/>
      <c r="R244" s="137"/>
      <c r="S244" s="137"/>
      <c r="T244" s="137"/>
      <c r="U244" s="137"/>
      <c r="V244" s="137"/>
      <c r="W244" s="137"/>
      <c r="X244" s="137"/>
      <c r="Y244" s="137"/>
      <c r="Z244" s="137"/>
      <c r="AA244" s="137"/>
      <c r="AB244" s="137"/>
      <c r="AC244" s="137"/>
      <c r="AD244" s="137"/>
      <c r="AE244" s="137"/>
      <c r="AF244" s="137"/>
      <c r="AG244" s="137"/>
      <c r="AH244" s="137"/>
      <c r="AI244" s="137"/>
      <c r="AJ244" s="137"/>
      <c r="AK244" s="137"/>
      <c r="AL244" s="137"/>
      <c r="AM244" s="137"/>
      <c r="AN244" s="137"/>
      <c r="AO244" s="137"/>
      <c r="AP244" s="137"/>
      <c r="AQ244" s="137"/>
      <c r="AR244" s="137"/>
      <c r="AS244" s="137"/>
    </row>
    <row r="245" ht="18.0" customHeight="1">
      <c r="A245" s="137"/>
      <c r="B245" s="137"/>
      <c r="C245" s="137"/>
      <c r="D245" s="137"/>
      <c r="E245" s="137"/>
      <c r="F245" s="137"/>
      <c r="G245" s="138"/>
      <c r="H245" s="139"/>
      <c r="I245" s="137"/>
      <c r="J245" s="137"/>
      <c r="K245" s="137"/>
      <c r="L245" s="137"/>
      <c r="M245" s="137"/>
      <c r="N245" s="137"/>
      <c r="O245" s="137"/>
      <c r="P245" s="137"/>
      <c r="Q245" s="140"/>
      <c r="R245" s="137"/>
      <c r="S245" s="137"/>
      <c r="T245" s="137"/>
      <c r="U245" s="137"/>
      <c r="V245" s="137"/>
      <c r="W245" s="137"/>
      <c r="X245" s="137"/>
      <c r="Y245" s="137"/>
      <c r="Z245" s="137"/>
      <c r="AA245" s="137"/>
      <c r="AB245" s="137"/>
      <c r="AC245" s="137"/>
      <c r="AD245" s="137"/>
      <c r="AE245" s="137"/>
      <c r="AF245" s="137"/>
      <c r="AG245" s="137"/>
      <c r="AH245" s="137"/>
      <c r="AI245" s="137"/>
      <c r="AJ245" s="137"/>
      <c r="AK245" s="137"/>
      <c r="AL245" s="137"/>
      <c r="AM245" s="137"/>
      <c r="AN245" s="137"/>
      <c r="AO245" s="137"/>
      <c r="AP245" s="137"/>
      <c r="AQ245" s="137"/>
      <c r="AR245" s="137"/>
      <c r="AS245" s="137"/>
    </row>
    <row r="246" ht="18.0" customHeight="1">
      <c r="A246" s="137"/>
      <c r="B246" s="137"/>
      <c r="C246" s="137"/>
      <c r="D246" s="137"/>
      <c r="E246" s="137"/>
      <c r="F246" s="137"/>
      <c r="G246" s="138"/>
      <c r="H246" s="139"/>
      <c r="I246" s="137"/>
      <c r="J246" s="137"/>
      <c r="K246" s="137"/>
      <c r="L246" s="137"/>
      <c r="M246" s="137"/>
      <c r="N246" s="137"/>
      <c r="O246" s="137"/>
      <c r="P246" s="137"/>
      <c r="Q246" s="140"/>
      <c r="R246" s="137"/>
      <c r="S246" s="137"/>
      <c r="T246" s="137"/>
      <c r="U246" s="137"/>
      <c r="V246" s="137"/>
      <c r="W246" s="137"/>
      <c r="X246" s="137"/>
      <c r="Y246" s="137"/>
      <c r="Z246" s="137"/>
      <c r="AA246" s="137"/>
      <c r="AB246" s="137"/>
      <c r="AC246" s="137"/>
      <c r="AD246" s="137"/>
      <c r="AE246" s="137"/>
      <c r="AF246" s="137"/>
      <c r="AG246" s="137"/>
      <c r="AH246" s="137"/>
      <c r="AI246" s="137"/>
      <c r="AJ246" s="137"/>
      <c r="AK246" s="137"/>
      <c r="AL246" s="137"/>
      <c r="AM246" s="137"/>
      <c r="AN246" s="137"/>
      <c r="AO246" s="137"/>
      <c r="AP246" s="137"/>
      <c r="AQ246" s="137"/>
      <c r="AR246" s="137"/>
      <c r="AS246" s="137"/>
    </row>
    <row r="247" ht="18.0" customHeight="1">
      <c r="A247" s="137"/>
      <c r="B247" s="137"/>
      <c r="C247" s="137"/>
      <c r="D247" s="137"/>
      <c r="E247" s="137"/>
      <c r="F247" s="137"/>
      <c r="G247" s="138"/>
      <c r="H247" s="139"/>
      <c r="I247" s="137"/>
      <c r="J247" s="137"/>
      <c r="K247" s="137"/>
      <c r="L247" s="137"/>
      <c r="M247" s="137"/>
      <c r="N247" s="137"/>
      <c r="O247" s="137"/>
      <c r="P247" s="137"/>
      <c r="Q247" s="140"/>
      <c r="R247" s="137"/>
      <c r="S247" s="137"/>
      <c r="T247" s="137"/>
      <c r="U247" s="137"/>
      <c r="V247" s="137"/>
      <c r="W247" s="137"/>
      <c r="X247" s="137"/>
      <c r="Y247" s="137"/>
      <c r="Z247" s="137"/>
      <c r="AA247" s="137"/>
      <c r="AB247" s="137"/>
      <c r="AC247" s="137"/>
      <c r="AD247" s="137"/>
      <c r="AE247" s="137"/>
      <c r="AF247" s="137"/>
      <c r="AG247" s="137"/>
      <c r="AH247" s="137"/>
      <c r="AI247" s="137"/>
      <c r="AJ247" s="137"/>
      <c r="AK247" s="137"/>
      <c r="AL247" s="137"/>
      <c r="AM247" s="137"/>
      <c r="AN247" s="137"/>
      <c r="AO247" s="137"/>
      <c r="AP247" s="137"/>
      <c r="AQ247" s="137"/>
      <c r="AR247" s="137"/>
      <c r="AS247" s="137"/>
    </row>
    <row r="248" ht="18.0" customHeight="1">
      <c r="A248" s="137"/>
      <c r="B248" s="137"/>
      <c r="C248" s="137"/>
      <c r="D248" s="137"/>
      <c r="E248" s="137"/>
      <c r="F248" s="137"/>
      <c r="G248" s="138"/>
      <c r="H248" s="139"/>
      <c r="I248" s="137"/>
      <c r="J248" s="137"/>
      <c r="K248" s="137"/>
      <c r="L248" s="137"/>
      <c r="M248" s="137"/>
      <c r="N248" s="137"/>
      <c r="O248" s="137"/>
      <c r="P248" s="137"/>
      <c r="Q248" s="140"/>
      <c r="R248" s="137"/>
      <c r="S248" s="137"/>
      <c r="T248" s="137"/>
      <c r="U248" s="137"/>
      <c r="V248" s="137"/>
      <c r="W248" s="137"/>
      <c r="X248" s="137"/>
      <c r="Y248" s="137"/>
      <c r="Z248" s="137"/>
      <c r="AA248" s="137"/>
      <c r="AB248" s="137"/>
      <c r="AC248" s="137"/>
      <c r="AD248" s="137"/>
      <c r="AE248" s="137"/>
      <c r="AF248" s="137"/>
      <c r="AG248" s="137"/>
      <c r="AH248" s="137"/>
      <c r="AI248" s="137"/>
      <c r="AJ248" s="137"/>
      <c r="AK248" s="137"/>
      <c r="AL248" s="137"/>
      <c r="AM248" s="137"/>
      <c r="AN248" s="137"/>
      <c r="AO248" s="137"/>
      <c r="AP248" s="137"/>
      <c r="AQ248" s="137"/>
      <c r="AR248" s="137"/>
      <c r="AS248" s="137"/>
    </row>
    <row r="249" ht="18.0" customHeight="1">
      <c r="A249" s="137"/>
      <c r="B249" s="137"/>
      <c r="C249" s="137"/>
      <c r="D249" s="137"/>
      <c r="E249" s="137"/>
      <c r="F249" s="137"/>
      <c r="G249" s="138"/>
      <c r="H249" s="139"/>
      <c r="I249" s="137"/>
      <c r="J249" s="137"/>
      <c r="K249" s="137"/>
      <c r="L249" s="137"/>
      <c r="M249" s="137"/>
      <c r="N249" s="137"/>
      <c r="O249" s="137"/>
      <c r="P249" s="137"/>
      <c r="Q249" s="140"/>
      <c r="R249" s="137"/>
      <c r="S249" s="137"/>
      <c r="T249" s="137"/>
      <c r="U249" s="137"/>
      <c r="V249" s="137"/>
      <c r="W249" s="137"/>
      <c r="X249" s="137"/>
      <c r="Y249" s="137"/>
      <c r="Z249" s="137"/>
      <c r="AA249" s="137"/>
      <c r="AB249" s="137"/>
      <c r="AC249" s="137"/>
      <c r="AD249" s="137"/>
      <c r="AE249" s="137"/>
      <c r="AF249" s="137"/>
      <c r="AG249" s="137"/>
      <c r="AH249" s="137"/>
      <c r="AI249" s="137"/>
      <c r="AJ249" s="137"/>
      <c r="AK249" s="137"/>
      <c r="AL249" s="137"/>
      <c r="AM249" s="137"/>
      <c r="AN249" s="137"/>
      <c r="AO249" s="137"/>
      <c r="AP249" s="137"/>
      <c r="AQ249" s="137"/>
      <c r="AR249" s="137"/>
      <c r="AS249" s="137"/>
    </row>
    <row r="250" ht="18.0" customHeight="1">
      <c r="A250" s="137"/>
      <c r="B250" s="137"/>
      <c r="C250" s="137"/>
      <c r="D250" s="137"/>
      <c r="E250" s="137"/>
      <c r="F250" s="137"/>
      <c r="G250" s="138"/>
      <c r="H250" s="139"/>
      <c r="I250" s="137"/>
      <c r="J250" s="137"/>
      <c r="K250" s="137"/>
      <c r="L250" s="137"/>
      <c r="M250" s="137"/>
      <c r="N250" s="137"/>
      <c r="O250" s="137"/>
      <c r="P250" s="137"/>
      <c r="Q250" s="140"/>
      <c r="R250" s="137"/>
      <c r="S250" s="137"/>
      <c r="T250" s="137"/>
      <c r="U250" s="137"/>
      <c r="V250" s="137"/>
      <c r="W250" s="137"/>
      <c r="X250" s="137"/>
      <c r="Y250" s="137"/>
      <c r="Z250" s="137"/>
      <c r="AA250" s="137"/>
      <c r="AB250" s="137"/>
      <c r="AC250" s="137"/>
      <c r="AD250" s="137"/>
      <c r="AE250" s="137"/>
      <c r="AF250" s="137"/>
      <c r="AG250" s="137"/>
      <c r="AH250" s="137"/>
      <c r="AI250" s="137"/>
      <c r="AJ250" s="137"/>
      <c r="AK250" s="137"/>
      <c r="AL250" s="137"/>
      <c r="AM250" s="137"/>
      <c r="AN250" s="137"/>
      <c r="AO250" s="137"/>
      <c r="AP250" s="137"/>
      <c r="AQ250" s="137"/>
      <c r="AR250" s="137"/>
      <c r="AS250" s="137"/>
    </row>
    <row r="251" ht="18.0" customHeight="1">
      <c r="A251" s="137"/>
      <c r="B251" s="137"/>
      <c r="C251" s="137"/>
      <c r="D251" s="137"/>
      <c r="E251" s="137"/>
      <c r="F251" s="137"/>
      <c r="G251" s="138"/>
      <c r="H251" s="139"/>
      <c r="I251" s="137"/>
      <c r="J251" s="137"/>
      <c r="K251" s="137"/>
      <c r="L251" s="137"/>
      <c r="M251" s="137"/>
      <c r="N251" s="137"/>
      <c r="O251" s="137"/>
      <c r="P251" s="137"/>
      <c r="Q251" s="140"/>
      <c r="R251" s="137"/>
      <c r="S251" s="137"/>
      <c r="T251" s="137"/>
      <c r="U251" s="137"/>
      <c r="V251" s="137"/>
      <c r="W251" s="137"/>
      <c r="X251" s="137"/>
      <c r="Y251" s="137"/>
      <c r="Z251" s="137"/>
      <c r="AA251" s="137"/>
      <c r="AB251" s="137"/>
      <c r="AC251" s="137"/>
      <c r="AD251" s="137"/>
      <c r="AE251" s="137"/>
      <c r="AF251" s="137"/>
      <c r="AG251" s="137"/>
      <c r="AH251" s="137"/>
      <c r="AI251" s="137"/>
      <c r="AJ251" s="137"/>
      <c r="AK251" s="137"/>
      <c r="AL251" s="137"/>
      <c r="AM251" s="137"/>
      <c r="AN251" s="137"/>
      <c r="AO251" s="137"/>
      <c r="AP251" s="137"/>
      <c r="AQ251" s="137"/>
      <c r="AR251" s="137"/>
      <c r="AS251" s="137"/>
    </row>
    <row r="252" ht="18.0" customHeight="1">
      <c r="A252" s="137"/>
      <c r="B252" s="137"/>
      <c r="C252" s="137"/>
      <c r="D252" s="137"/>
      <c r="E252" s="137"/>
      <c r="F252" s="137"/>
      <c r="G252" s="138"/>
      <c r="H252" s="139"/>
      <c r="I252" s="137"/>
      <c r="J252" s="137"/>
      <c r="K252" s="137"/>
      <c r="L252" s="137"/>
      <c r="M252" s="137"/>
      <c r="N252" s="137"/>
      <c r="O252" s="137"/>
      <c r="P252" s="137"/>
      <c r="Q252" s="140"/>
      <c r="R252" s="137"/>
      <c r="S252" s="137"/>
      <c r="T252" s="137"/>
      <c r="U252" s="137"/>
      <c r="V252" s="137"/>
      <c r="W252" s="137"/>
      <c r="X252" s="137"/>
      <c r="Y252" s="137"/>
      <c r="Z252" s="137"/>
      <c r="AA252" s="137"/>
      <c r="AB252" s="137"/>
      <c r="AC252" s="137"/>
      <c r="AD252" s="137"/>
      <c r="AE252" s="137"/>
      <c r="AF252" s="137"/>
      <c r="AG252" s="137"/>
      <c r="AH252" s="137"/>
      <c r="AI252" s="137"/>
      <c r="AJ252" s="137"/>
      <c r="AK252" s="137"/>
      <c r="AL252" s="137"/>
      <c r="AM252" s="137"/>
      <c r="AN252" s="137"/>
      <c r="AO252" s="137"/>
      <c r="AP252" s="137"/>
      <c r="AQ252" s="137"/>
      <c r="AR252" s="137"/>
      <c r="AS252" s="137"/>
    </row>
    <row r="253" ht="18.0" customHeight="1">
      <c r="A253" s="137"/>
      <c r="B253" s="137"/>
      <c r="C253" s="137"/>
      <c r="D253" s="137"/>
      <c r="E253" s="137"/>
      <c r="F253" s="137"/>
      <c r="G253" s="138"/>
      <c r="H253" s="139"/>
      <c r="I253" s="137"/>
      <c r="J253" s="137"/>
      <c r="K253" s="137"/>
      <c r="L253" s="137"/>
      <c r="M253" s="137"/>
      <c r="N253" s="137"/>
      <c r="O253" s="137"/>
      <c r="P253" s="137"/>
      <c r="Q253" s="140"/>
      <c r="R253" s="137"/>
      <c r="S253" s="137"/>
      <c r="T253" s="137"/>
      <c r="U253" s="137"/>
      <c r="V253" s="137"/>
      <c r="W253" s="137"/>
      <c r="X253" s="137"/>
      <c r="Y253" s="137"/>
      <c r="Z253" s="137"/>
      <c r="AA253" s="137"/>
      <c r="AB253" s="137"/>
      <c r="AC253" s="137"/>
      <c r="AD253" s="137"/>
      <c r="AE253" s="137"/>
      <c r="AF253" s="137"/>
      <c r="AG253" s="137"/>
      <c r="AH253" s="137"/>
      <c r="AI253" s="137"/>
      <c r="AJ253" s="137"/>
      <c r="AK253" s="137"/>
      <c r="AL253" s="137"/>
      <c r="AM253" s="137"/>
      <c r="AN253" s="137"/>
      <c r="AO253" s="137"/>
      <c r="AP253" s="137"/>
      <c r="AQ253" s="137"/>
      <c r="AR253" s="137"/>
      <c r="AS253" s="137"/>
    </row>
    <row r="254" ht="18.0" customHeight="1">
      <c r="A254" s="137"/>
      <c r="B254" s="137"/>
      <c r="C254" s="137"/>
      <c r="D254" s="137"/>
      <c r="E254" s="137"/>
      <c r="F254" s="137"/>
      <c r="G254" s="138"/>
      <c r="H254" s="139"/>
      <c r="I254" s="137"/>
      <c r="J254" s="137"/>
      <c r="K254" s="137"/>
      <c r="L254" s="137"/>
      <c r="M254" s="137"/>
      <c r="N254" s="137"/>
      <c r="O254" s="137"/>
      <c r="P254" s="137"/>
      <c r="Q254" s="140"/>
      <c r="R254" s="137"/>
      <c r="S254" s="137"/>
      <c r="T254" s="137"/>
      <c r="U254" s="137"/>
      <c r="V254" s="137"/>
      <c r="W254" s="137"/>
      <c r="X254" s="137"/>
      <c r="Y254" s="137"/>
      <c r="Z254" s="137"/>
      <c r="AA254" s="137"/>
      <c r="AB254" s="137"/>
      <c r="AC254" s="137"/>
      <c r="AD254" s="137"/>
      <c r="AE254" s="137"/>
      <c r="AF254" s="137"/>
      <c r="AG254" s="137"/>
      <c r="AH254" s="137"/>
      <c r="AI254" s="137"/>
      <c r="AJ254" s="137"/>
      <c r="AK254" s="137"/>
      <c r="AL254" s="137"/>
      <c r="AM254" s="137"/>
      <c r="AN254" s="137"/>
      <c r="AO254" s="137"/>
      <c r="AP254" s="137"/>
      <c r="AQ254" s="137"/>
      <c r="AR254" s="137"/>
      <c r="AS254" s="137"/>
    </row>
    <row r="255" ht="18.0" customHeight="1">
      <c r="A255" s="137"/>
      <c r="B255" s="137"/>
      <c r="C255" s="137"/>
      <c r="D255" s="137"/>
      <c r="E255" s="137"/>
      <c r="F255" s="137"/>
      <c r="G255" s="138"/>
      <c r="H255" s="139"/>
      <c r="I255" s="137"/>
      <c r="J255" s="137"/>
      <c r="K255" s="137"/>
      <c r="L255" s="137"/>
      <c r="M255" s="137"/>
      <c r="N255" s="137"/>
      <c r="O255" s="137"/>
      <c r="P255" s="137"/>
      <c r="Q255" s="140"/>
      <c r="R255" s="137"/>
      <c r="S255" s="137"/>
      <c r="T255" s="137"/>
      <c r="U255" s="137"/>
      <c r="V255" s="137"/>
      <c r="W255" s="137"/>
      <c r="X255" s="137"/>
      <c r="Y255" s="137"/>
      <c r="Z255" s="137"/>
      <c r="AA255" s="137"/>
      <c r="AB255" s="137"/>
      <c r="AC255" s="137"/>
      <c r="AD255" s="137"/>
      <c r="AE255" s="137"/>
      <c r="AF255" s="137"/>
      <c r="AG255" s="137"/>
      <c r="AH255" s="137"/>
      <c r="AI255" s="137"/>
      <c r="AJ255" s="137"/>
      <c r="AK255" s="137"/>
      <c r="AL255" s="137"/>
      <c r="AM255" s="137"/>
      <c r="AN255" s="137"/>
      <c r="AO255" s="137"/>
      <c r="AP255" s="137"/>
      <c r="AQ255" s="137"/>
      <c r="AR255" s="137"/>
      <c r="AS255" s="137"/>
    </row>
    <row r="256" ht="18.0" customHeight="1">
      <c r="A256" s="137"/>
      <c r="B256" s="137"/>
      <c r="C256" s="137"/>
      <c r="D256" s="137"/>
      <c r="E256" s="137"/>
      <c r="F256" s="137"/>
      <c r="G256" s="138"/>
      <c r="H256" s="139"/>
      <c r="I256" s="137"/>
      <c r="J256" s="137"/>
      <c r="K256" s="137"/>
      <c r="L256" s="137"/>
      <c r="M256" s="137"/>
      <c r="N256" s="137"/>
      <c r="O256" s="137"/>
      <c r="P256" s="137"/>
      <c r="Q256" s="140"/>
      <c r="R256" s="137"/>
      <c r="S256" s="137"/>
      <c r="T256" s="137"/>
      <c r="U256" s="137"/>
      <c r="V256" s="137"/>
      <c r="W256" s="137"/>
      <c r="X256" s="137"/>
      <c r="Y256" s="137"/>
      <c r="Z256" s="137"/>
      <c r="AA256" s="137"/>
      <c r="AB256" s="137"/>
      <c r="AC256" s="137"/>
      <c r="AD256" s="137"/>
      <c r="AE256" s="137"/>
      <c r="AF256" s="137"/>
      <c r="AG256" s="137"/>
      <c r="AH256" s="137"/>
      <c r="AI256" s="137"/>
      <c r="AJ256" s="137"/>
      <c r="AK256" s="137"/>
      <c r="AL256" s="137"/>
      <c r="AM256" s="137"/>
      <c r="AN256" s="137"/>
      <c r="AO256" s="137"/>
      <c r="AP256" s="137"/>
      <c r="AQ256" s="137"/>
      <c r="AR256" s="137"/>
      <c r="AS256" s="137"/>
    </row>
    <row r="257" ht="18.0" customHeight="1">
      <c r="A257" s="137"/>
      <c r="B257" s="137"/>
      <c r="C257" s="137"/>
      <c r="D257" s="137"/>
      <c r="E257" s="137"/>
      <c r="F257" s="137"/>
      <c r="G257" s="138"/>
      <c r="H257" s="139"/>
      <c r="I257" s="137"/>
      <c r="J257" s="137"/>
      <c r="K257" s="137"/>
      <c r="L257" s="137"/>
      <c r="M257" s="137"/>
      <c r="N257" s="137"/>
      <c r="O257" s="137"/>
      <c r="P257" s="137"/>
      <c r="Q257" s="140"/>
      <c r="R257" s="137"/>
      <c r="S257" s="137"/>
      <c r="T257" s="137"/>
      <c r="U257" s="137"/>
      <c r="V257" s="137"/>
      <c r="W257" s="137"/>
      <c r="X257" s="137"/>
      <c r="Y257" s="137"/>
      <c r="Z257" s="137"/>
      <c r="AA257" s="137"/>
      <c r="AB257" s="137"/>
      <c r="AC257" s="137"/>
      <c r="AD257" s="137"/>
      <c r="AE257" s="137"/>
      <c r="AF257" s="137"/>
      <c r="AG257" s="137"/>
      <c r="AH257" s="137"/>
      <c r="AI257" s="137"/>
      <c r="AJ257" s="137"/>
      <c r="AK257" s="137"/>
      <c r="AL257" s="137"/>
      <c r="AM257" s="137"/>
      <c r="AN257" s="137"/>
      <c r="AO257" s="137"/>
      <c r="AP257" s="137"/>
      <c r="AQ257" s="137"/>
      <c r="AR257" s="137"/>
      <c r="AS257" s="137"/>
    </row>
    <row r="258" ht="18.0" customHeight="1">
      <c r="A258" s="137"/>
      <c r="B258" s="137"/>
      <c r="C258" s="137"/>
      <c r="D258" s="137"/>
      <c r="E258" s="137"/>
      <c r="F258" s="137"/>
      <c r="G258" s="138"/>
      <c r="H258" s="139"/>
      <c r="I258" s="137"/>
      <c r="J258" s="137"/>
      <c r="K258" s="137"/>
      <c r="L258" s="137"/>
      <c r="M258" s="137"/>
      <c r="N258" s="137"/>
      <c r="O258" s="137"/>
      <c r="P258" s="137"/>
      <c r="Q258" s="140"/>
      <c r="R258" s="137"/>
      <c r="S258" s="137"/>
      <c r="T258" s="137"/>
      <c r="U258" s="137"/>
      <c r="V258" s="137"/>
      <c r="W258" s="137"/>
      <c r="X258" s="137"/>
      <c r="Y258" s="137"/>
      <c r="Z258" s="137"/>
      <c r="AA258" s="137"/>
      <c r="AB258" s="137"/>
      <c r="AC258" s="137"/>
      <c r="AD258" s="137"/>
      <c r="AE258" s="137"/>
      <c r="AF258" s="137"/>
      <c r="AG258" s="137"/>
      <c r="AH258" s="137"/>
      <c r="AI258" s="137"/>
      <c r="AJ258" s="137"/>
      <c r="AK258" s="137"/>
      <c r="AL258" s="137"/>
      <c r="AM258" s="137"/>
      <c r="AN258" s="137"/>
      <c r="AO258" s="137"/>
      <c r="AP258" s="137"/>
      <c r="AQ258" s="137"/>
      <c r="AR258" s="137"/>
      <c r="AS258" s="137"/>
    </row>
    <row r="259" ht="18.0" customHeight="1">
      <c r="A259" s="137"/>
      <c r="B259" s="137"/>
      <c r="C259" s="137"/>
      <c r="D259" s="137"/>
      <c r="E259" s="137"/>
      <c r="F259" s="137"/>
      <c r="G259" s="138"/>
      <c r="H259" s="139"/>
      <c r="I259" s="137"/>
      <c r="J259" s="137"/>
      <c r="K259" s="137"/>
      <c r="L259" s="137"/>
      <c r="M259" s="137"/>
      <c r="N259" s="137"/>
      <c r="O259" s="137"/>
      <c r="P259" s="137"/>
      <c r="Q259" s="140"/>
      <c r="R259" s="137"/>
      <c r="S259" s="137"/>
      <c r="T259" s="137"/>
      <c r="U259" s="137"/>
      <c r="V259" s="137"/>
      <c r="W259" s="137"/>
      <c r="X259" s="137"/>
      <c r="Y259" s="137"/>
      <c r="Z259" s="137"/>
      <c r="AA259" s="137"/>
      <c r="AB259" s="137"/>
      <c r="AC259" s="137"/>
      <c r="AD259" s="137"/>
      <c r="AE259" s="137"/>
      <c r="AF259" s="137"/>
      <c r="AG259" s="137"/>
      <c r="AH259" s="137"/>
      <c r="AI259" s="137"/>
      <c r="AJ259" s="137"/>
      <c r="AK259" s="137"/>
      <c r="AL259" s="137"/>
      <c r="AM259" s="137"/>
      <c r="AN259" s="137"/>
      <c r="AO259" s="137"/>
      <c r="AP259" s="137"/>
      <c r="AQ259" s="137"/>
      <c r="AR259" s="137"/>
      <c r="AS259" s="137"/>
    </row>
    <row r="260" ht="18.0" customHeight="1">
      <c r="A260" s="137"/>
      <c r="B260" s="137"/>
      <c r="C260" s="137"/>
      <c r="D260" s="137"/>
      <c r="E260" s="137"/>
      <c r="F260" s="137"/>
      <c r="G260" s="138"/>
      <c r="H260" s="139"/>
      <c r="I260" s="137"/>
      <c r="J260" s="137"/>
      <c r="K260" s="137"/>
      <c r="L260" s="137"/>
      <c r="M260" s="137"/>
      <c r="N260" s="137"/>
      <c r="O260" s="137"/>
      <c r="P260" s="137"/>
      <c r="Q260" s="140"/>
      <c r="R260" s="137"/>
      <c r="S260" s="137"/>
      <c r="T260" s="137"/>
      <c r="U260" s="137"/>
      <c r="V260" s="137"/>
      <c r="W260" s="137"/>
      <c r="X260" s="137"/>
      <c r="Y260" s="137"/>
      <c r="Z260" s="137"/>
      <c r="AA260" s="137"/>
      <c r="AB260" s="137"/>
      <c r="AC260" s="137"/>
      <c r="AD260" s="137"/>
      <c r="AE260" s="137"/>
      <c r="AF260" s="137"/>
      <c r="AG260" s="137"/>
      <c r="AH260" s="137"/>
      <c r="AI260" s="137"/>
      <c r="AJ260" s="137"/>
      <c r="AK260" s="137"/>
      <c r="AL260" s="137"/>
      <c r="AM260" s="137"/>
      <c r="AN260" s="137"/>
      <c r="AO260" s="137"/>
      <c r="AP260" s="137"/>
      <c r="AQ260" s="137"/>
      <c r="AR260" s="137"/>
      <c r="AS260" s="137"/>
    </row>
    <row r="261" ht="18.0" customHeight="1">
      <c r="A261" s="137"/>
      <c r="B261" s="137"/>
      <c r="C261" s="137"/>
      <c r="D261" s="137"/>
      <c r="E261" s="137"/>
      <c r="F261" s="137"/>
      <c r="G261" s="138"/>
      <c r="H261" s="139"/>
      <c r="I261" s="137"/>
      <c r="J261" s="137"/>
      <c r="K261" s="137"/>
      <c r="L261" s="137"/>
      <c r="M261" s="137"/>
      <c r="N261" s="137"/>
      <c r="O261" s="137"/>
      <c r="P261" s="137"/>
      <c r="Q261" s="140"/>
      <c r="R261" s="137"/>
      <c r="S261" s="137"/>
      <c r="T261" s="137"/>
      <c r="U261" s="137"/>
      <c r="V261" s="137"/>
      <c r="W261" s="137"/>
      <c r="X261" s="137"/>
      <c r="Y261" s="137"/>
      <c r="Z261" s="137"/>
      <c r="AA261" s="137"/>
      <c r="AB261" s="137"/>
      <c r="AC261" s="137"/>
      <c r="AD261" s="137"/>
      <c r="AE261" s="137"/>
      <c r="AF261" s="137"/>
      <c r="AG261" s="137"/>
      <c r="AH261" s="137"/>
      <c r="AI261" s="137"/>
      <c r="AJ261" s="137"/>
      <c r="AK261" s="137"/>
      <c r="AL261" s="137"/>
      <c r="AM261" s="137"/>
      <c r="AN261" s="137"/>
      <c r="AO261" s="137"/>
      <c r="AP261" s="137"/>
      <c r="AQ261" s="137"/>
      <c r="AR261" s="137"/>
      <c r="AS261" s="137"/>
    </row>
    <row r="262" ht="18.0" customHeight="1">
      <c r="A262" s="137"/>
      <c r="B262" s="137"/>
      <c r="C262" s="137"/>
      <c r="D262" s="137"/>
      <c r="E262" s="137"/>
      <c r="F262" s="137"/>
      <c r="G262" s="138"/>
      <c r="H262" s="139"/>
      <c r="I262" s="137"/>
      <c r="J262" s="137"/>
      <c r="K262" s="137"/>
      <c r="L262" s="137"/>
      <c r="M262" s="137"/>
      <c r="N262" s="137"/>
      <c r="O262" s="137"/>
      <c r="P262" s="137"/>
      <c r="Q262" s="140"/>
      <c r="R262" s="137"/>
      <c r="S262" s="137"/>
      <c r="T262" s="137"/>
      <c r="U262" s="137"/>
      <c r="V262" s="137"/>
      <c r="W262" s="137"/>
      <c r="X262" s="137"/>
      <c r="Y262" s="137"/>
      <c r="Z262" s="137"/>
      <c r="AA262" s="137"/>
      <c r="AB262" s="137"/>
      <c r="AC262" s="137"/>
      <c r="AD262" s="137"/>
      <c r="AE262" s="137"/>
      <c r="AF262" s="137"/>
      <c r="AG262" s="137"/>
      <c r="AH262" s="137"/>
      <c r="AI262" s="137"/>
      <c r="AJ262" s="137"/>
      <c r="AK262" s="137"/>
      <c r="AL262" s="137"/>
      <c r="AM262" s="137"/>
      <c r="AN262" s="137"/>
      <c r="AO262" s="137"/>
      <c r="AP262" s="137"/>
      <c r="AQ262" s="137"/>
      <c r="AR262" s="137"/>
      <c r="AS262" s="137"/>
    </row>
    <row r="263" ht="18.0" customHeight="1">
      <c r="A263" s="137"/>
      <c r="B263" s="137"/>
      <c r="C263" s="137"/>
      <c r="D263" s="137"/>
      <c r="E263" s="137"/>
      <c r="F263" s="137"/>
      <c r="G263" s="138"/>
      <c r="H263" s="139"/>
      <c r="I263" s="137"/>
      <c r="J263" s="137"/>
      <c r="K263" s="137"/>
      <c r="L263" s="137"/>
      <c r="M263" s="137"/>
      <c r="N263" s="137"/>
      <c r="O263" s="137"/>
      <c r="P263" s="137"/>
      <c r="Q263" s="140"/>
      <c r="R263" s="137"/>
      <c r="S263" s="137"/>
      <c r="T263" s="137"/>
      <c r="U263" s="137"/>
      <c r="V263" s="137"/>
      <c r="W263" s="137"/>
      <c r="X263" s="137"/>
      <c r="Y263" s="137"/>
      <c r="Z263" s="137"/>
      <c r="AA263" s="137"/>
      <c r="AB263" s="137"/>
      <c r="AC263" s="137"/>
      <c r="AD263" s="137"/>
      <c r="AE263" s="137"/>
      <c r="AF263" s="137"/>
      <c r="AG263" s="137"/>
      <c r="AH263" s="137"/>
      <c r="AI263" s="137"/>
      <c r="AJ263" s="137"/>
      <c r="AK263" s="137"/>
      <c r="AL263" s="137"/>
      <c r="AM263" s="137"/>
      <c r="AN263" s="137"/>
      <c r="AO263" s="137"/>
      <c r="AP263" s="137"/>
      <c r="AQ263" s="137"/>
      <c r="AR263" s="137"/>
      <c r="AS263" s="137"/>
    </row>
    <row r="264" ht="18.0" customHeight="1">
      <c r="A264" s="137"/>
      <c r="B264" s="137"/>
      <c r="C264" s="137"/>
      <c r="D264" s="137"/>
      <c r="E264" s="137"/>
      <c r="F264" s="137"/>
      <c r="G264" s="138"/>
      <c r="H264" s="139"/>
      <c r="I264" s="137"/>
      <c r="J264" s="137"/>
      <c r="K264" s="137"/>
      <c r="L264" s="137"/>
      <c r="M264" s="137"/>
      <c r="N264" s="137"/>
      <c r="O264" s="137"/>
      <c r="P264" s="137"/>
      <c r="Q264" s="140"/>
      <c r="R264" s="137"/>
      <c r="S264" s="137"/>
      <c r="T264" s="137"/>
      <c r="U264" s="137"/>
      <c r="V264" s="137"/>
      <c r="W264" s="137"/>
      <c r="X264" s="137"/>
      <c r="Y264" s="137"/>
      <c r="Z264" s="137"/>
      <c r="AA264" s="137"/>
      <c r="AB264" s="137"/>
      <c r="AC264" s="137"/>
      <c r="AD264" s="137"/>
      <c r="AE264" s="137"/>
      <c r="AF264" s="137"/>
      <c r="AG264" s="137"/>
      <c r="AH264" s="137"/>
      <c r="AI264" s="137"/>
      <c r="AJ264" s="137"/>
      <c r="AK264" s="137"/>
      <c r="AL264" s="137"/>
      <c r="AM264" s="137"/>
      <c r="AN264" s="137"/>
      <c r="AO264" s="137"/>
      <c r="AP264" s="137"/>
      <c r="AQ264" s="137"/>
      <c r="AR264" s="137"/>
      <c r="AS264" s="137"/>
    </row>
    <row r="265" ht="18.0" customHeight="1">
      <c r="A265" s="137"/>
      <c r="B265" s="137"/>
      <c r="C265" s="137"/>
      <c r="D265" s="137"/>
      <c r="E265" s="137"/>
      <c r="F265" s="137"/>
      <c r="G265" s="138"/>
      <c r="H265" s="139"/>
      <c r="I265" s="137"/>
      <c r="J265" s="137"/>
      <c r="K265" s="137"/>
      <c r="L265" s="137"/>
      <c r="M265" s="137"/>
      <c r="N265" s="137"/>
      <c r="O265" s="137"/>
      <c r="P265" s="137"/>
      <c r="Q265" s="140"/>
      <c r="R265" s="137"/>
      <c r="S265" s="137"/>
      <c r="T265" s="137"/>
      <c r="U265" s="137"/>
      <c r="V265" s="137"/>
      <c r="W265" s="137"/>
      <c r="X265" s="137"/>
      <c r="Y265" s="137"/>
      <c r="Z265" s="137"/>
      <c r="AA265" s="137"/>
      <c r="AB265" s="137"/>
      <c r="AC265" s="137"/>
      <c r="AD265" s="137"/>
      <c r="AE265" s="137"/>
      <c r="AF265" s="137"/>
      <c r="AG265" s="137"/>
      <c r="AH265" s="137"/>
      <c r="AI265" s="137"/>
      <c r="AJ265" s="137"/>
      <c r="AK265" s="137"/>
      <c r="AL265" s="137"/>
      <c r="AM265" s="137"/>
      <c r="AN265" s="137"/>
      <c r="AO265" s="137"/>
      <c r="AP265" s="137"/>
      <c r="AQ265" s="137"/>
      <c r="AR265" s="137"/>
      <c r="AS265" s="137"/>
    </row>
    <row r="266" ht="18.0" customHeight="1">
      <c r="A266" s="137"/>
      <c r="B266" s="137"/>
      <c r="C266" s="137"/>
      <c r="D266" s="137"/>
      <c r="E266" s="137"/>
      <c r="F266" s="137"/>
      <c r="G266" s="138"/>
      <c r="H266" s="139"/>
      <c r="I266" s="137"/>
      <c r="J266" s="137"/>
      <c r="K266" s="137"/>
      <c r="L266" s="137"/>
      <c r="M266" s="137"/>
      <c r="N266" s="137"/>
      <c r="O266" s="137"/>
      <c r="P266" s="137"/>
      <c r="Q266" s="140"/>
      <c r="R266" s="137"/>
      <c r="S266" s="137"/>
      <c r="T266" s="137"/>
      <c r="U266" s="137"/>
      <c r="V266" s="137"/>
      <c r="W266" s="137"/>
      <c r="X266" s="137"/>
      <c r="Y266" s="137"/>
      <c r="Z266" s="137"/>
      <c r="AA266" s="137"/>
      <c r="AB266" s="137"/>
      <c r="AC266" s="137"/>
      <c r="AD266" s="137"/>
      <c r="AE266" s="137"/>
      <c r="AF266" s="137"/>
      <c r="AG266" s="137"/>
      <c r="AH266" s="137"/>
      <c r="AI266" s="137"/>
      <c r="AJ266" s="137"/>
      <c r="AK266" s="137"/>
      <c r="AL266" s="137"/>
      <c r="AM266" s="137"/>
      <c r="AN266" s="137"/>
      <c r="AO266" s="137"/>
      <c r="AP266" s="137"/>
      <c r="AQ266" s="137"/>
      <c r="AR266" s="137"/>
      <c r="AS266" s="137"/>
    </row>
    <row r="267" ht="18.0" customHeight="1">
      <c r="A267" s="137"/>
      <c r="B267" s="137"/>
      <c r="C267" s="137"/>
      <c r="D267" s="137"/>
      <c r="E267" s="137"/>
      <c r="F267" s="137"/>
      <c r="G267" s="138"/>
      <c r="H267" s="139"/>
      <c r="I267" s="137"/>
      <c r="J267" s="137"/>
      <c r="K267" s="137"/>
      <c r="L267" s="137"/>
      <c r="M267" s="137"/>
      <c r="N267" s="137"/>
      <c r="O267" s="137"/>
      <c r="P267" s="137"/>
      <c r="Q267" s="140"/>
      <c r="R267" s="137"/>
      <c r="S267" s="137"/>
      <c r="T267" s="137"/>
      <c r="U267" s="137"/>
      <c r="V267" s="137"/>
      <c r="W267" s="137"/>
      <c r="X267" s="137"/>
      <c r="Y267" s="137"/>
      <c r="Z267" s="137"/>
      <c r="AA267" s="137"/>
      <c r="AB267" s="137"/>
      <c r="AC267" s="137"/>
      <c r="AD267" s="137"/>
      <c r="AE267" s="137"/>
      <c r="AF267" s="137"/>
      <c r="AG267" s="137"/>
      <c r="AH267" s="137"/>
      <c r="AI267" s="137"/>
      <c r="AJ267" s="137"/>
      <c r="AK267" s="137"/>
      <c r="AL267" s="137"/>
      <c r="AM267" s="137"/>
      <c r="AN267" s="137"/>
      <c r="AO267" s="137"/>
      <c r="AP267" s="137"/>
      <c r="AQ267" s="137"/>
      <c r="AR267" s="137"/>
      <c r="AS267" s="137"/>
    </row>
    <row r="268" ht="18.0" customHeight="1">
      <c r="A268" s="137"/>
      <c r="B268" s="137"/>
      <c r="C268" s="137"/>
      <c r="D268" s="137"/>
      <c r="E268" s="137"/>
      <c r="F268" s="137"/>
      <c r="G268" s="138"/>
      <c r="H268" s="139"/>
      <c r="I268" s="137"/>
      <c r="J268" s="137"/>
      <c r="K268" s="137"/>
      <c r="L268" s="137"/>
      <c r="M268" s="137"/>
      <c r="N268" s="137"/>
      <c r="O268" s="137"/>
      <c r="P268" s="137"/>
      <c r="Q268" s="140"/>
      <c r="R268" s="137"/>
      <c r="S268" s="137"/>
      <c r="T268" s="137"/>
      <c r="U268" s="137"/>
      <c r="V268" s="137"/>
      <c r="W268" s="137"/>
      <c r="X268" s="137"/>
      <c r="Y268" s="137"/>
      <c r="Z268" s="137"/>
      <c r="AA268" s="137"/>
      <c r="AB268" s="137"/>
      <c r="AC268" s="137"/>
      <c r="AD268" s="137"/>
      <c r="AE268" s="137"/>
      <c r="AF268" s="137"/>
      <c r="AG268" s="137"/>
      <c r="AH268" s="137"/>
      <c r="AI268" s="137"/>
      <c r="AJ268" s="137"/>
      <c r="AK268" s="137"/>
      <c r="AL268" s="137"/>
      <c r="AM268" s="137"/>
      <c r="AN268" s="137"/>
      <c r="AO268" s="137"/>
      <c r="AP268" s="137"/>
      <c r="AQ268" s="137"/>
      <c r="AR268" s="137"/>
      <c r="AS268" s="137"/>
    </row>
    <row r="269" ht="18.0" customHeight="1">
      <c r="A269" s="137"/>
      <c r="B269" s="137"/>
      <c r="C269" s="137"/>
      <c r="D269" s="137"/>
      <c r="E269" s="137"/>
      <c r="F269" s="137"/>
      <c r="G269" s="138"/>
      <c r="H269" s="139"/>
      <c r="I269" s="137"/>
      <c r="J269" s="137"/>
      <c r="K269" s="137"/>
      <c r="L269" s="137"/>
      <c r="M269" s="137"/>
      <c r="N269" s="137"/>
      <c r="O269" s="137"/>
      <c r="P269" s="137"/>
      <c r="Q269" s="140"/>
      <c r="R269" s="137"/>
      <c r="S269" s="137"/>
      <c r="T269" s="137"/>
      <c r="U269" s="137"/>
      <c r="V269" s="137"/>
      <c r="W269" s="137"/>
      <c r="X269" s="137"/>
      <c r="Y269" s="137"/>
      <c r="Z269" s="137"/>
      <c r="AA269" s="137"/>
      <c r="AB269" s="137"/>
      <c r="AC269" s="137"/>
      <c r="AD269" s="137"/>
      <c r="AE269" s="137"/>
      <c r="AF269" s="137"/>
      <c r="AG269" s="137"/>
      <c r="AH269" s="137"/>
      <c r="AI269" s="137"/>
      <c r="AJ269" s="137"/>
      <c r="AK269" s="137"/>
      <c r="AL269" s="137"/>
      <c r="AM269" s="137"/>
      <c r="AN269" s="137"/>
      <c r="AO269" s="137"/>
      <c r="AP269" s="137"/>
      <c r="AQ269" s="137"/>
      <c r="AR269" s="137"/>
      <c r="AS269" s="137"/>
    </row>
    <row r="270" ht="18.0" customHeight="1">
      <c r="A270" s="137"/>
      <c r="B270" s="137"/>
      <c r="C270" s="137"/>
      <c r="D270" s="137"/>
      <c r="E270" s="137"/>
      <c r="F270" s="137"/>
      <c r="G270" s="138"/>
      <c r="H270" s="139"/>
      <c r="I270" s="137"/>
      <c r="J270" s="137"/>
      <c r="K270" s="137"/>
      <c r="L270" s="137"/>
      <c r="M270" s="137"/>
      <c r="N270" s="137"/>
      <c r="O270" s="137"/>
      <c r="P270" s="137"/>
      <c r="Q270" s="140"/>
      <c r="R270" s="137"/>
      <c r="S270" s="137"/>
      <c r="T270" s="137"/>
      <c r="U270" s="137"/>
      <c r="V270" s="137"/>
      <c r="W270" s="137"/>
      <c r="X270" s="137"/>
      <c r="Y270" s="137"/>
      <c r="Z270" s="137"/>
      <c r="AA270" s="137"/>
      <c r="AB270" s="137"/>
      <c r="AC270" s="137"/>
      <c r="AD270" s="137"/>
      <c r="AE270" s="137"/>
      <c r="AF270" s="137"/>
      <c r="AG270" s="137"/>
      <c r="AH270" s="137"/>
      <c r="AI270" s="137"/>
      <c r="AJ270" s="137"/>
      <c r="AK270" s="137"/>
      <c r="AL270" s="137"/>
      <c r="AM270" s="137"/>
      <c r="AN270" s="137"/>
      <c r="AO270" s="137"/>
      <c r="AP270" s="137"/>
      <c r="AQ270" s="137"/>
      <c r="AR270" s="137"/>
      <c r="AS270" s="137"/>
    </row>
    <row r="271" ht="18.0" customHeight="1">
      <c r="A271" s="137"/>
      <c r="B271" s="137"/>
      <c r="C271" s="137"/>
      <c r="D271" s="137"/>
      <c r="E271" s="137"/>
      <c r="F271" s="137"/>
      <c r="G271" s="138"/>
      <c r="H271" s="139"/>
      <c r="I271" s="137"/>
      <c r="J271" s="137"/>
      <c r="K271" s="137"/>
      <c r="L271" s="137"/>
      <c r="M271" s="137"/>
      <c r="N271" s="137"/>
      <c r="O271" s="137"/>
      <c r="P271" s="137"/>
      <c r="Q271" s="140"/>
      <c r="R271" s="137"/>
      <c r="S271" s="137"/>
      <c r="T271" s="137"/>
      <c r="U271" s="137"/>
      <c r="V271" s="137"/>
      <c r="W271" s="137"/>
      <c r="X271" s="137"/>
      <c r="Y271" s="137"/>
      <c r="Z271" s="137"/>
      <c r="AA271" s="137"/>
      <c r="AB271" s="137"/>
      <c r="AC271" s="137"/>
      <c r="AD271" s="137"/>
      <c r="AE271" s="137"/>
      <c r="AF271" s="137"/>
      <c r="AG271" s="137"/>
      <c r="AH271" s="137"/>
      <c r="AI271" s="137"/>
      <c r="AJ271" s="137"/>
      <c r="AK271" s="137"/>
      <c r="AL271" s="137"/>
      <c r="AM271" s="137"/>
      <c r="AN271" s="137"/>
      <c r="AO271" s="137"/>
      <c r="AP271" s="137"/>
      <c r="AQ271" s="137"/>
      <c r="AR271" s="137"/>
      <c r="AS271" s="137"/>
    </row>
    <row r="272" ht="18.0" customHeight="1">
      <c r="A272" s="137"/>
      <c r="B272" s="137"/>
      <c r="C272" s="137"/>
      <c r="D272" s="137"/>
      <c r="E272" s="137"/>
      <c r="F272" s="137"/>
      <c r="G272" s="138"/>
      <c r="H272" s="139"/>
      <c r="I272" s="137"/>
      <c r="J272" s="137"/>
      <c r="K272" s="137"/>
      <c r="L272" s="137"/>
      <c r="M272" s="137"/>
      <c r="N272" s="137"/>
      <c r="O272" s="137"/>
      <c r="P272" s="137"/>
      <c r="Q272" s="140"/>
      <c r="R272" s="137"/>
      <c r="S272" s="137"/>
      <c r="T272" s="137"/>
      <c r="U272" s="137"/>
      <c r="V272" s="137"/>
      <c r="W272" s="137"/>
      <c r="X272" s="137"/>
      <c r="Y272" s="137"/>
      <c r="Z272" s="137"/>
      <c r="AA272" s="137"/>
      <c r="AB272" s="137"/>
      <c r="AC272" s="137"/>
      <c r="AD272" s="137"/>
      <c r="AE272" s="137"/>
      <c r="AF272" s="137"/>
      <c r="AG272" s="137"/>
      <c r="AH272" s="137"/>
      <c r="AI272" s="137"/>
      <c r="AJ272" s="137"/>
      <c r="AK272" s="137"/>
      <c r="AL272" s="137"/>
      <c r="AM272" s="137"/>
      <c r="AN272" s="137"/>
      <c r="AO272" s="137"/>
      <c r="AP272" s="137"/>
      <c r="AQ272" s="137"/>
      <c r="AR272" s="137"/>
      <c r="AS272" s="137"/>
    </row>
    <row r="273" ht="18.0" customHeight="1">
      <c r="A273" s="137"/>
      <c r="B273" s="137"/>
      <c r="C273" s="137"/>
      <c r="D273" s="137"/>
      <c r="E273" s="137"/>
      <c r="F273" s="137"/>
      <c r="G273" s="138"/>
      <c r="H273" s="139"/>
      <c r="I273" s="137"/>
      <c r="J273" s="137"/>
      <c r="K273" s="137"/>
      <c r="L273" s="137"/>
      <c r="M273" s="137"/>
      <c r="N273" s="137"/>
      <c r="O273" s="137"/>
      <c r="P273" s="137"/>
      <c r="Q273" s="140"/>
      <c r="R273" s="137"/>
      <c r="S273" s="137"/>
      <c r="T273" s="137"/>
      <c r="U273" s="137"/>
      <c r="V273" s="137"/>
      <c r="W273" s="137"/>
      <c r="X273" s="137"/>
      <c r="Y273" s="137"/>
      <c r="Z273" s="137"/>
      <c r="AA273" s="137"/>
      <c r="AB273" s="137"/>
      <c r="AC273" s="137"/>
      <c r="AD273" s="137"/>
      <c r="AE273" s="137"/>
      <c r="AF273" s="137"/>
      <c r="AG273" s="137"/>
      <c r="AH273" s="137"/>
      <c r="AI273" s="137"/>
      <c r="AJ273" s="137"/>
      <c r="AK273" s="137"/>
      <c r="AL273" s="137"/>
      <c r="AM273" s="137"/>
      <c r="AN273" s="137"/>
      <c r="AO273" s="137"/>
      <c r="AP273" s="137"/>
      <c r="AQ273" s="137"/>
      <c r="AR273" s="137"/>
      <c r="AS273" s="137"/>
    </row>
    <row r="274" ht="18.0" customHeight="1">
      <c r="A274" s="137"/>
      <c r="B274" s="137"/>
      <c r="C274" s="137"/>
      <c r="D274" s="137"/>
      <c r="E274" s="137"/>
      <c r="F274" s="137"/>
      <c r="G274" s="138"/>
      <c r="H274" s="139"/>
      <c r="I274" s="137"/>
      <c r="J274" s="137"/>
      <c r="K274" s="137"/>
      <c r="L274" s="137"/>
      <c r="M274" s="137"/>
      <c r="N274" s="137"/>
      <c r="O274" s="137"/>
      <c r="P274" s="137"/>
      <c r="Q274" s="140"/>
      <c r="R274" s="137"/>
      <c r="S274" s="137"/>
      <c r="T274" s="137"/>
      <c r="U274" s="137"/>
      <c r="V274" s="137"/>
      <c r="W274" s="137"/>
      <c r="X274" s="137"/>
      <c r="Y274" s="137"/>
      <c r="Z274" s="137"/>
      <c r="AA274" s="137"/>
      <c r="AB274" s="137"/>
      <c r="AC274" s="137"/>
      <c r="AD274" s="137"/>
      <c r="AE274" s="137"/>
      <c r="AF274" s="137"/>
      <c r="AG274" s="137"/>
      <c r="AH274" s="137"/>
      <c r="AI274" s="137"/>
      <c r="AJ274" s="137"/>
      <c r="AK274" s="137"/>
      <c r="AL274" s="137"/>
      <c r="AM274" s="137"/>
      <c r="AN274" s="137"/>
      <c r="AO274" s="137"/>
      <c r="AP274" s="137"/>
      <c r="AQ274" s="137"/>
      <c r="AR274" s="137"/>
      <c r="AS274" s="137"/>
    </row>
    <row r="275" ht="18.0" customHeight="1">
      <c r="A275" s="137"/>
      <c r="B275" s="137"/>
      <c r="C275" s="137"/>
      <c r="D275" s="137"/>
      <c r="E275" s="137"/>
      <c r="F275" s="137"/>
      <c r="G275" s="138"/>
      <c r="H275" s="139"/>
      <c r="I275" s="137"/>
      <c r="J275" s="137"/>
      <c r="K275" s="137"/>
      <c r="L275" s="137"/>
      <c r="M275" s="137"/>
      <c r="N275" s="137"/>
      <c r="O275" s="137"/>
      <c r="P275" s="137"/>
      <c r="Q275" s="140"/>
      <c r="R275" s="137"/>
      <c r="S275" s="137"/>
      <c r="T275" s="137"/>
      <c r="U275" s="137"/>
      <c r="V275" s="137"/>
      <c r="W275" s="137"/>
      <c r="X275" s="137"/>
      <c r="Y275" s="137"/>
      <c r="Z275" s="137"/>
      <c r="AA275" s="137"/>
      <c r="AB275" s="137"/>
      <c r="AC275" s="137"/>
      <c r="AD275" s="137"/>
      <c r="AE275" s="137"/>
      <c r="AF275" s="137"/>
      <c r="AG275" s="137"/>
      <c r="AH275" s="137"/>
      <c r="AI275" s="137"/>
      <c r="AJ275" s="137"/>
      <c r="AK275" s="137"/>
      <c r="AL275" s="137"/>
      <c r="AM275" s="137"/>
      <c r="AN275" s="137"/>
      <c r="AO275" s="137"/>
      <c r="AP275" s="137"/>
      <c r="AQ275" s="137"/>
      <c r="AR275" s="137"/>
      <c r="AS275" s="137"/>
    </row>
    <row r="276" ht="18.0" customHeight="1">
      <c r="A276" s="137"/>
      <c r="B276" s="137"/>
      <c r="C276" s="137"/>
      <c r="D276" s="137"/>
      <c r="E276" s="137"/>
      <c r="F276" s="137"/>
      <c r="G276" s="138"/>
      <c r="H276" s="139"/>
      <c r="I276" s="137"/>
      <c r="J276" s="137"/>
      <c r="K276" s="137"/>
      <c r="L276" s="137"/>
      <c r="M276" s="137"/>
      <c r="N276" s="137"/>
      <c r="O276" s="137"/>
      <c r="P276" s="137"/>
      <c r="Q276" s="140"/>
      <c r="R276" s="137"/>
      <c r="S276" s="137"/>
      <c r="T276" s="137"/>
      <c r="U276" s="137"/>
      <c r="V276" s="137"/>
      <c r="W276" s="137"/>
      <c r="X276" s="137"/>
      <c r="Y276" s="137"/>
      <c r="Z276" s="137"/>
      <c r="AA276" s="137"/>
      <c r="AB276" s="137"/>
      <c r="AC276" s="137"/>
      <c r="AD276" s="137"/>
      <c r="AE276" s="137"/>
      <c r="AF276" s="137"/>
      <c r="AG276" s="137"/>
      <c r="AH276" s="137"/>
      <c r="AI276" s="137"/>
      <c r="AJ276" s="137"/>
      <c r="AK276" s="137"/>
      <c r="AL276" s="137"/>
      <c r="AM276" s="137"/>
      <c r="AN276" s="137"/>
      <c r="AO276" s="137"/>
      <c r="AP276" s="137"/>
      <c r="AQ276" s="137"/>
      <c r="AR276" s="137"/>
      <c r="AS276" s="137"/>
    </row>
    <row r="277" ht="18.0" customHeight="1">
      <c r="A277" s="137"/>
      <c r="B277" s="137"/>
      <c r="C277" s="137"/>
      <c r="D277" s="137"/>
      <c r="E277" s="137"/>
      <c r="F277" s="137"/>
      <c r="G277" s="138"/>
      <c r="H277" s="139"/>
      <c r="I277" s="137"/>
      <c r="J277" s="137"/>
      <c r="K277" s="137"/>
      <c r="L277" s="137"/>
      <c r="M277" s="137"/>
      <c r="N277" s="137"/>
      <c r="O277" s="137"/>
      <c r="P277" s="137"/>
      <c r="Q277" s="140"/>
      <c r="R277" s="137"/>
      <c r="S277" s="137"/>
      <c r="T277" s="137"/>
      <c r="U277" s="137"/>
      <c r="V277" s="137"/>
      <c r="W277" s="137"/>
      <c r="X277" s="137"/>
      <c r="Y277" s="137"/>
      <c r="Z277" s="137"/>
      <c r="AA277" s="137"/>
      <c r="AB277" s="137"/>
      <c r="AC277" s="137"/>
      <c r="AD277" s="137"/>
      <c r="AE277" s="137"/>
      <c r="AF277" s="137"/>
      <c r="AG277" s="137"/>
      <c r="AH277" s="137"/>
      <c r="AI277" s="137"/>
      <c r="AJ277" s="137"/>
      <c r="AK277" s="137"/>
      <c r="AL277" s="137"/>
      <c r="AM277" s="137"/>
      <c r="AN277" s="137"/>
      <c r="AO277" s="137"/>
      <c r="AP277" s="137"/>
      <c r="AQ277" s="137"/>
      <c r="AR277" s="137"/>
      <c r="AS277" s="137"/>
    </row>
    <row r="278" ht="18.0" customHeight="1">
      <c r="A278" s="137"/>
      <c r="B278" s="137"/>
      <c r="C278" s="137"/>
      <c r="D278" s="137"/>
      <c r="E278" s="137"/>
      <c r="F278" s="137"/>
      <c r="G278" s="138"/>
      <c r="H278" s="139"/>
      <c r="I278" s="137"/>
      <c r="J278" s="137"/>
      <c r="K278" s="137"/>
      <c r="L278" s="137"/>
      <c r="M278" s="137"/>
      <c r="N278" s="137"/>
      <c r="O278" s="137"/>
      <c r="P278" s="137"/>
      <c r="Q278" s="140"/>
      <c r="R278" s="137"/>
      <c r="S278" s="137"/>
      <c r="T278" s="137"/>
      <c r="U278" s="137"/>
      <c r="V278" s="137"/>
      <c r="W278" s="137"/>
      <c r="X278" s="137"/>
      <c r="Y278" s="137"/>
      <c r="Z278" s="137"/>
      <c r="AA278" s="137"/>
      <c r="AB278" s="137"/>
      <c r="AC278" s="137"/>
      <c r="AD278" s="137"/>
      <c r="AE278" s="137"/>
      <c r="AF278" s="137"/>
      <c r="AG278" s="137"/>
      <c r="AH278" s="137"/>
      <c r="AI278" s="137"/>
      <c r="AJ278" s="137"/>
      <c r="AK278" s="137"/>
      <c r="AL278" s="137"/>
      <c r="AM278" s="137"/>
      <c r="AN278" s="137"/>
      <c r="AO278" s="137"/>
      <c r="AP278" s="137"/>
      <c r="AQ278" s="137"/>
      <c r="AR278" s="137"/>
      <c r="AS278" s="137"/>
    </row>
    <row r="279" ht="18.0" customHeight="1">
      <c r="A279" s="137"/>
      <c r="B279" s="137"/>
      <c r="C279" s="137"/>
      <c r="D279" s="137"/>
      <c r="E279" s="137"/>
      <c r="F279" s="137"/>
      <c r="G279" s="138"/>
      <c r="H279" s="139"/>
      <c r="I279" s="137"/>
      <c r="J279" s="137"/>
      <c r="K279" s="137"/>
      <c r="L279" s="137"/>
      <c r="M279" s="137"/>
      <c r="N279" s="137"/>
      <c r="O279" s="137"/>
      <c r="P279" s="137"/>
      <c r="Q279" s="140"/>
      <c r="R279" s="137"/>
      <c r="S279" s="137"/>
      <c r="T279" s="137"/>
      <c r="U279" s="137"/>
      <c r="V279" s="137"/>
      <c r="W279" s="137"/>
      <c r="X279" s="137"/>
      <c r="Y279" s="137"/>
      <c r="Z279" s="137"/>
      <c r="AA279" s="137"/>
      <c r="AB279" s="137"/>
      <c r="AC279" s="137"/>
      <c r="AD279" s="137"/>
      <c r="AE279" s="137"/>
      <c r="AF279" s="137"/>
      <c r="AG279" s="137"/>
      <c r="AH279" s="137"/>
      <c r="AI279" s="137"/>
      <c r="AJ279" s="137"/>
      <c r="AK279" s="137"/>
      <c r="AL279" s="137"/>
      <c r="AM279" s="137"/>
      <c r="AN279" s="137"/>
      <c r="AO279" s="137"/>
      <c r="AP279" s="137"/>
      <c r="AQ279" s="137"/>
      <c r="AR279" s="137"/>
      <c r="AS279" s="137"/>
    </row>
    <row r="280" ht="18.0" customHeight="1">
      <c r="A280" s="137"/>
      <c r="B280" s="137"/>
      <c r="C280" s="137"/>
      <c r="D280" s="137"/>
      <c r="E280" s="137"/>
      <c r="F280" s="137"/>
      <c r="G280" s="138"/>
      <c r="H280" s="139"/>
      <c r="I280" s="137"/>
      <c r="J280" s="137"/>
      <c r="K280" s="137"/>
      <c r="L280" s="137"/>
      <c r="M280" s="137"/>
      <c r="N280" s="137"/>
      <c r="O280" s="137"/>
      <c r="P280" s="137"/>
      <c r="Q280" s="140"/>
      <c r="R280" s="137"/>
      <c r="S280" s="137"/>
      <c r="T280" s="137"/>
      <c r="U280" s="137"/>
      <c r="V280" s="137"/>
      <c r="W280" s="137"/>
      <c r="X280" s="137"/>
      <c r="Y280" s="137"/>
      <c r="Z280" s="137"/>
      <c r="AA280" s="137"/>
      <c r="AB280" s="137"/>
      <c r="AC280" s="137"/>
      <c r="AD280" s="137"/>
      <c r="AE280" s="137"/>
      <c r="AF280" s="137"/>
      <c r="AG280" s="137"/>
      <c r="AH280" s="137"/>
      <c r="AI280" s="137"/>
      <c r="AJ280" s="137"/>
      <c r="AK280" s="137"/>
      <c r="AL280" s="137"/>
      <c r="AM280" s="137"/>
      <c r="AN280" s="137"/>
      <c r="AO280" s="137"/>
      <c r="AP280" s="137"/>
      <c r="AQ280" s="137"/>
      <c r="AR280" s="137"/>
      <c r="AS280" s="137"/>
    </row>
    <row r="281" ht="18.0" customHeight="1">
      <c r="A281" s="137"/>
      <c r="B281" s="137"/>
      <c r="C281" s="137"/>
      <c r="D281" s="137"/>
      <c r="E281" s="137"/>
      <c r="F281" s="137"/>
      <c r="G281" s="138"/>
      <c r="H281" s="139"/>
      <c r="I281" s="137"/>
      <c r="J281" s="137"/>
      <c r="K281" s="137"/>
      <c r="L281" s="137"/>
      <c r="M281" s="137"/>
      <c r="N281" s="137"/>
      <c r="O281" s="137"/>
      <c r="P281" s="137"/>
      <c r="Q281" s="140"/>
      <c r="R281" s="137"/>
      <c r="S281" s="137"/>
      <c r="T281" s="137"/>
      <c r="U281" s="137"/>
      <c r="V281" s="137"/>
      <c r="W281" s="137"/>
      <c r="X281" s="137"/>
      <c r="Y281" s="137"/>
      <c r="Z281" s="137"/>
      <c r="AA281" s="137"/>
      <c r="AB281" s="137"/>
      <c r="AC281" s="137"/>
      <c r="AD281" s="137"/>
      <c r="AE281" s="137"/>
      <c r="AF281" s="137"/>
      <c r="AG281" s="137"/>
      <c r="AH281" s="137"/>
      <c r="AI281" s="137"/>
      <c r="AJ281" s="137"/>
      <c r="AK281" s="137"/>
      <c r="AL281" s="137"/>
      <c r="AM281" s="137"/>
      <c r="AN281" s="137"/>
      <c r="AO281" s="137"/>
      <c r="AP281" s="137"/>
      <c r="AQ281" s="137"/>
      <c r="AR281" s="137"/>
      <c r="AS281" s="137"/>
    </row>
    <row r="282" ht="18.0" customHeight="1">
      <c r="A282" s="137"/>
      <c r="B282" s="137"/>
      <c r="C282" s="137"/>
      <c r="D282" s="137"/>
      <c r="E282" s="137"/>
      <c r="F282" s="137"/>
      <c r="G282" s="138"/>
      <c r="H282" s="139"/>
      <c r="I282" s="137"/>
      <c r="J282" s="137"/>
      <c r="K282" s="137"/>
      <c r="L282" s="137"/>
      <c r="M282" s="137"/>
      <c r="N282" s="137"/>
      <c r="O282" s="137"/>
      <c r="P282" s="137"/>
      <c r="Q282" s="140"/>
      <c r="R282" s="137"/>
      <c r="S282" s="137"/>
      <c r="T282" s="137"/>
      <c r="U282" s="137"/>
      <c r="V282" s="137"/>
      <c r="W282" s="137"/>
      <c r="X282" s="137"/>
      <c r="Y282" s="137"/>
      <c r="Z282" s="137"/>
      <c r="AA282" s="137"/>
      <c r="AB282" s="137"/>
      <c r="AC282" s="137"/>
      <c r="AD282" s="137"/>
      <c r="AE282" s="137"/>
      <c r="AF282" s="137"/>
      <c r="AG282" s="137"/>
      <c r="AH282" s="137"/>
      <c r="AI282" s="137"/>
      <c r="AJ282" s="137"/>
      <c r="AK282" s="137"/>
      <c r="AL282" s="137"/>
      <c r="AM282" s="137"/>
      <c r="AN282" s="137"/>
      <c r="AO282" s="137"/>
      <c r="AP282" s="137"/>
      <c r="AQ282" s="137"/>
      <c r="AR282" s="137"/>
      <c r="AS282" s="137"/>
    </row>
    <row r="283" ht="18.0" customHeight="1">
      <c r="A283" s="137"/>
      <c r="B283" s="137"/>
      <c r="C283" s="137"/>
      <c r="D283" s="137"/>
      <c r="E283" s="137"/>
      <c r="F283" s="137"/>
      <c r="G283" s="138"/>
      <c r="H283" s="139"/>
      <c r="I283" s="137"/>
      <c r="J283" s="137"/>
      <c r="K283" s="137"/>
      <c r="L283" s="137"/>
      <c r="M283" s="137"/>
      <c r="N283" s="137"/>
      <c r="O283" s="137"/>
      <c r="P283" s="137"/>
      <c r="Q283" s="140"/>
      <c r="R283" s="137"/>
      <c r="S283" s="137"/>
      <c r="T283" s="137"/>
      <c r="U283" s="137"/>
      <c r="V283" s="137"/>
      <c r="W283" s="137"/>
      <c r="X283" s="137"/>
      <c r="Y283" s="137"/>
      <c r="Z283" s="137"/>
      <c r="AA283" s="137"/>
      <c r="AB283" s="137"/>
      <c r="AC283" s="137"/>
      <c r="AD283" s="137"/>
      <c r="AE283" s="137"/>
      <c r="AF283" s="137"/>
      <c r="AG283" s="137"/>
      <c r="AH283" s="137"/>
      <c r="AI283" s="137"/>
      <c r="AJ283" s="137"/>
      <c r="AK283" s="137"/>
      <c r="AL283" s="137"/>
      <c r="AM283" s="137"/>
      <c r="AN283" s="137"/>
      <c r="AO283" s="137"/>
      <c r="AP283" s="137"/>
      <c r="AQ283" s="137"/>
      <c r="AR283" s="137"/>
      <c r="AS283" s="137"/>
    </row>
    <row r="284" ht="18.0" customHeight="1">
      <c r="A284" s="137"/>
      <c r="B284" s="137"/>
      <c r="C284" s="137"/>
      <c r="D284" s="137"/>
      <c r="E284" s="137"/>
      <c r="F284" s="137"/>
      <c r="G284" s="138"/>
      <c r="H284" s="139"/>
      <c r="I284" s="137"/>
      <c r="J284" s="137"/>
      <c r="K284" s="137"/>
      <c r="L284" s="137"/>
      <c r="M284" s="137"/>
      <c r="N284" s="137"/>
      <c r="O284" s="137"/>
      <c r="P284" s="137"/>
      <c r="Q284" s="140"/>
      <c r="R284" s="137"/>
      <c r="S284" s="137"/>
      <c r="T284" s="137"/>
      <c r="U284" s="137"/>
      <c r="V284" s="137"/>
      <c r="W284" s="137"/>
      <c r="X284" s="137"/>
      <c r="Y284" s="137"/>
      <c r="Z284" s="137"/>
      <c r="AA284" s="137"/>
      <c r="AB284" s="137"/>
      <c r="AC284" s="137"/>
      <c r="AD284" s="137"/>
      <c r="AE284" s="137"/>
      <c r="AF284" s="137"/>
      <c r="AG284" s="137"/>
      <c r="AH284" s="137"/>
      <c r="AI284" s="137"/>
      <c r="AJ284" s="137"/>
      <c r="AK284" s="137"/>
      <c r="AL284" s="137"/>
      <c r="AM284" s="137"/>
      <c r="AN284" s="137"/>
      <c r="AO284" s="137"/>
      <c r="AP284" s="137"/>
      <c r="AQ284" s="137"/>
      <c r="AR284" s="137"/>
      <c r="AS284" s="137"/>
    </row>
    <row r="285" ht="18.0" customHeight="1">
      <c r="A285" s="137"/>
      <c r="B285" s="137"/>
      <c r="C285" s="137"/>
      <c r="D285" s="137"/>
      <c r="E285" s="137"/>
      <c r="F285" s="137"/>
      <c r="G285" s="138"/>
      <c r="H285" s="139"/>
      <c r="I285" s="137"/>
      <c r="J285" s="137"/>
      <c r="K285" s="137"/>
      <c r="L285" s="137"/>
      <c r="M285" s="137"/>
      <c r="N285" s="137"/>
      <c r="O285" s="137"/>
      <c r="P285" s="137"/>
      <c r="Q285" s="140"/>
      <c r="R285" s="137"/>
      <c r="S285" s="137"/>
      <c r="T285" s="137"/>
      <c r="U285" s="137"/>
      <c r="V285" s="137"/>
      <c r="W285" s="137"/>
      <c r="X285" s="137"/>
      <c r="Y285" s="137"/>
      <c r="Z285" s="137"/>
      <c r="AA285" s="137"/>
      <c r="AB285" s="137"/>
      <c r="AC285" s="137"/>
      <c r="AD285" s="137"/>
      <c r="AE285" s="137"/>
      <c r="AF285" s="137"/>
      <c r="AG285" s="137"/>
      <c r="AH285" s="137"/>
      <c r="AI285" s="137"/>
      <c r="AJ285" s="137"/>
      <c r="AK285" s="137"/>
      <c r="AL285" s="137"/>
      <c r="AM285" s="137"/>
      <c r="AN285" s="137"/>
      <c r="AO285" s="137"/>
      <c r="AP285" s="137"/>
      <c r="AQ285" s="137"/>
      <c r="AR285" s="137"/>
      <c r="AS285" s="137"/>
    </row>
    <row r="286" ht="18.0" customHeight="1">
      <c r="A286" s="137"/>
      <c r="B286" s="137"/>
      <c r="C286" s="137"/>
      <c r="D286" s="137"/>
      <c r="E286" s="137"/>
      <c r="F286" s="137"/>
      <c r="G286" s="138"/>
      <c r="H286" s="139"/>
      <c r="I286" s="137"/>
      <c r="J286" s="137"/>
      <c r="K286" s="137"/>
      <c r="L286" s="137"/>
      <c r="M286" s="137"/>
      <c r="N286" s="137"/>
      <c r="O286" s="137"/>
      <c r="P286" s="137"/>
      <c r="Q286" s="140"/>
      <c r="R286" s="137"/>
      <c r="S286" s="137"/>
      <c r="T286" s="137"/>
      <c r="U286" s="137"/>
      <c r="V286" s="137"/>
      <c r="W286" s="137"/>
      <c r="X286" s="137"/>
      <c r="Y286" s="137"/>
      <c r="Z286" s="137"/>
      <c r="AA286" s="137"/>
      <c r="AB286" s="137"/>
      <c r="AC286" s="137"/>
      <c r="AD286" s="137"/>
      <c r="AE286" s="137"/>
      <c r="AF286" s="137"/>
      <c r="AG286" s="137"/>
      <c r="AH286" s="137"/>
      <c r="AI286" s="137"/>
      <c r="AJ286" s="137"/>
      <c r="AK286" s="137"/>
      <c r="AL286" s="137"/>
      <c r="AM286" s="137"/>
      <c r="AN286" s="137"/>
      <c r="AO286" s="137"/>
      <c r="AP286" s="137"/>
      <c r="AQ286" s="137"/>
      <c r="AR286" s="137"/>
      <c r="AS286" s="137"/>
    </row>
    <row r="287" ht="18.0" customHeight="1">
      <c r="A287" s="137"/>
      <c r="B287" s="137"/>
      <c r="C287" s="137"/>
      <c r="D287" s="137"/>
      <c r="E287" s="137"/>
      <c r="F287" s="137"/>
      <c r="G287" s="138"/>
      <c r="H287" s="139"/>
      <c r="I287" s="137"/>
      <c r="J287" s="137"/>
      <c r="K287" s="137"/>
      <c r="L287" s="137"/>
      <c r="M287" s="137"/>
      <c r="N287" s="137"/>
      <c r="O287" s="137"/>
      <c r="P287" s="137"/>
      <c r="Q287" s="140"/>
      <c r="R287" s="137"/>
      <c r="S287" s="137"/>
      <c r="T287" s="137"/>
      <c r="U287" s="137"/>
      <c r="V287" s="137"/>
      <c r="W287" s="137"/>
      <c r="X287" s="137"/>
      <c r="Y287" s="137"/>
      <c r="Z287" s="137"/>
      <c r="AA287" s="137"/>
      <c r="AB287" s="137"/>
      <c r="AC287" s="137"/>
      <c r="AD287" s="137"/>
      <c r="AE287" s="137"/>
      <c r="AF287" s="137"/>
      <c r="AG287" s="137"/>
      <c r="AH287" s="137"/>
      <c r="AI287" s="137"/>
      <c r="AJ287" s="137"/>
      <c r="AK287" s="137"/>
      <c r="AL287" s="137"/>
      <c r="AM287" s="137"/>
      <c r="AN287" s="137"/>
      <c r="AO287" s="137"/>
      <c r="AP287" s="137"/>
      <c r="AQ287" s="137"/>
      <c r="AR287" s="137"/>
      <c r="AS287" s="137"/>
    </row>
    <row r="288" ht="18.0" customHeight="1">
      <c r="A288" s="137"/>
      <c r="B288" s="137"/>
      <c r="C288" s="137"/>
      <c r="D288" s="137"/>
      <c r="E288" s="137"/>
      <c r="F288" s="137"/>
      <c r="G288" s="138"/>
      <c r="H288" s="139"/>
      <c r="I288" s="137"/>
      <c r="J288" s="137"/>
      <c r="K288" s="137"/>
      <c r="L288" s="137"/>
      <c r="M288" s="137"/>
      <c r="N288" s="137"/>
      <c r="O288" s="137"/>
      <c r="P288" s="137"/>
      <c r="Q288" s="140"/>
      <c r="R288" s="137"/>
      <c r="S288" s="137"/>
      <c r="T288" s="137"/>
      <c r="U288" s="137"/>
      <c r="V288" s="137"/>
      <c r="W288" s="137"/>
      <c r="X288" s="137"/>
      <c r="Y288" s="137"/>
      <c r="Z288" s="137"/>
      <c r="AA288" s="137"/>
      <c r="AB288" s="137"/>
      <c r="AC288" s="137"/>
      <c r="AD288" s="137"/>
      <c r="AE288" s="137"/>
      <c r="AF288" s="137"/>
      <c r="AG288" s="137"/>
      <c r="AH288" s="137"/>
      <c r="AI288" s="137"/>
      <c r="AJ288" s="137"/>
      <c r="AK288" s="137"/>
      <c r="AL288" s="137"/>
      <c r="AM288" s="137"/>
      <c r="AN288" s="137"/>
      <c r="AO288" s="137"/>
      <c r="AP288" s="137"/>
      <c r="AQ288" s="137"/>
      <c r="AR288" s="137"/>
      <c r="AS288" s="137"/>
    </row>
    <row r="289" ht="18.0" customHeight="1">
      <c r="A289" s="137"/>
      <c r="B289" s="137"/>
      <c r="C289" s="137"/>
      <c r="D289" s="137"/>
      <c r="E289" s="137"/>
      <c r="F289" s="137"/>
      <c r="G289" s="138"/>
      <c r="H289" s="139"/>
      <c r="I289" s="137"/>
      <c r="J289" s="137"/>
      <c r="K289" s="137"/>
      <c r="L289" s="137"/>
      <c r="M289" s="137"/>
      <c r="N289" s="137"/>
      <c r="O289" s="137"/>
      <c r="P289" s="137"/>
      <c r="Q289" s="140"/>
      <c r="R289" s="137"/>
      <c r="S289" s="137"/>
      <c r="T289" s="137"/>
      <c r="U289" s="137"/>
      <c r="V289" s="137"/>
      <c r="W289" s="137"/>
      <c r="X289" s="137"/>
      <c r="Y289" s="137"/>
      <c r="Z289" s="137"/>
      <c r="AA289" s="137"/>
      <c r="AB289" s="137"/>
      <c r="AC289" s="137"/>
      <c r="AD289" s="137"/>
      <c r="AE289" s="137"/>
      <c r="AF289" s="137"/>
      <c r="AG289" s="137"/>
      <c r="AH289" s="137"/>
      <c r="AI289" s="137"/>
      <c r="AJ289" s="137"/>
      <c r="AK289" s="137"/>
      <c r="AL289" s="137"/>
      <c r="AM289" s="137"/>
      <c r="AN289" s="137"/>
      <c r="AO289" s="137"/>
      <c r="AP289" s="137"/>
      <c r="AQ289" s="137"/>
      <c r="AR289" s="137"/>
      <c r="AS289" s="137"/>
    </row>
    <row r="290" ht="18.0" customHeight="1">
      <c r="A290" s="137"/>
      <c r="B290" s="137"/>
      <c r="C290" s="137"/>
      <c r="D290" s="137"/>
      <c r="E290" s="137"/>
      <c r="F290" s="137"/>
      <c r="G290" s="138"/>
      <c r="H290" s="139"/>
      <c r="I290" s="137"/>
      <c r="J290" s="137"/>
      <c r="K290" s="137"/>
      <c r="L290" s="137"/>
      <c r="M290" s="137"/>
      <c r="N290" s="137"/>
      <c r="O290" s="137"/>
      <c r="P290" s="137"/>
      <c r="Q290" s="140"/>
      <c r="R290" s="137"/>
      <c r="S290" s="137"/>
      <c r="T290" s="137"/>
      <c r="U290" s="137"/>
      <c r="V290" s="137"/>
      <c r="W290" s="137"/>
      <c r="X290" s="137"/>
      <c r="Y290" s="137"/>
      <c r="Z290" s="137"/>
      <c r="AA290" s="137"/>
      <c r="AB290" s="137"/>
      <c r="AC290" s="137"/>
      <c r="AD290" s="137"/>
      <c r="AE290" s="137"/>
      <c r="AF290" s="137"/>
      <c r="AG290" s="137"/>
      <c r="AH290" s="137"/>
      <c r="AI290" s="137"/>
      <c r="AJ290" s="137"/>
      <c r="AK290" s="137"/>
      <c r="AL290" s="137"/>
      <c r="AM290" s="137"/>
      <c r="AN290" s="137"/>
      <c r="AO290" s="137"/>
      <c r="AP290" s="137"/>
      <c r="AQ290" s="137"/>
      <c r="AR290" s="137"/>
      <c r="AS290" s="137"/>
    </row>
    <row r="291" ht="18.0" customHeight="1">
      <c r="A291" s="137"/>
      <c r="B291" s="137"/>
      <c r="C291" s="137"/>
      <c r="D291" s="137"/>
      <c r="E291" s="137"/>
      <c r="F291" s="137"/>
      <c r="G291" s="138"/>
      <c r="H291" s="139"/>
      <c r="I291" s="137"/>
      <c r="J291" s="137"/>
      <c r="K291" s="137"/>
      <c r="L291" s="137"/>
      <c r="M291" s="137"/>
      <c r="N291" s="137"/>
      <c r="O291" s="137"/>
      <c r="P291" s="137"/>
      <c r="Q291" s="140"/>
      <c r="R291" s="137"/>
      <c r="S291" s="137"/>
      <c r="T291" s="137"/>
      <c r="U291" s="137"/>
      <c r="V291" s="137"/>
      <c r="W291" s="137"/>
      <c r="X291" s="137"/>
      <c r="Y291" s="137"/>
      <c r="Z291" s="137"/>
      <c r="AA291" s="137"/>
      <c r="AB291" s="137"/>
      <c r="AC291" s="137"/>
      <c r="AD291" s="137"/>
      <c r="AE291" s="137"/>
      <c r="AF291" s="137"/>
      <c r="AG291" s="137"/>
      <c r="AH291" s="137"/>
      <c r="AI291" s="137"/>
      <c r="AJ291" s="137"/>
      <c r="AK291" s="137"/>
      <c r="AL291" s="137"/>
      <c r="AM291" s="137"/>
      <c r="AN291" s="137"/>
      <c r="AO291" s="137"/>
      <c r="AP291" s="137"/>
      <c r="AQ291" s="137"/>
      <c r="AR291" s="137"/>
      <c r="AS291" s="137"/>
    </row>
    <row r="292" ht="18.0" customHeight="1">
      <c r="A292" s="137"/>
      <c r="B292" s="137"/>
      <c r="C292" s="137"/>
      <c r="D292" s="137"/>
      <c r="E292" s="137"/>
      <c r="F292" s="137"/>
      <c r="G292" s="138"/>
      <c r="H292" s="139"/>
      <c r="I292" s="137"/>
      <c r="J292" s="137"/>
      <c r="K292" s="137"/>
      <c r="L292" s="137"/>
      <c r="M292" s="137"/>
      <c r="N292" s="137"/>
      <c r="O292" s="137"/>
      <c r="P292" s="137"/>
      <c r="Q292" s="140"/>
      <c r="R292" s="137"/>
      <c r="S292" s="137"/>
      <c r="T292" s="137"/>
      <c r="U292" s="137"/>
      <c r="V292" s="137"/>
      <c r="W292" s="137"/>
      <c r="X292" s="137"/>
      <c r="Y292" s="137"/>
      <c r="Z292" s="137"/>
      <c r="AA292" s="137"/>
      <c r="AB292" s="137"/>
      <c r="AC292" s="137"/>
      <c r="AD292" s="137"/>
      <c r="AE292" s="137"/>
      <c r="AF292" s="137"/>
      <c r="AG292" s="137"/>
      <c r="AH292" s="137"/>
      <c r="AI292" s="137"/>
      <c r="AJ292" s="137"/>
      <c r="AK292" s="137"/>
      <c r="AL292" s="137"/>
      <c r="AM292" s="137"/>
      <c r="AN292" s="137"/>
      <c r="AO292" s="137"/>
      <c r="AP292" s="137"/>
      <c r="AQ292" s="137"/>
      <c r="AR292" s="137"/>
      <c r="AS292" s="137"/>
    </row>
    <row r="293" ht="18.0" customHeight="1">
      <c r="A293" s="137"/>
      <c r="B293" s="137"/>
      <c r="C293" s="137"/>
      <c r="D293" s="137"/>
      <c r="E293" s="137"/>
      <c r="F293" s="137"/>
      <c r="G293" s="138"/>
      <c r="H293" s="139"/>
      <c r="I293" s="137"/>
      <c r="J293" s="137"/>
      <c r="K293" s="137"/>
      <c r="L293" s="137"/>
      <c r="M293" s="137"/>
      <c r="N293" s="137"/>
      <c r="O293" s="137"/>
      <c r="P293" s="137"/>
      <c r="Q293" s="140"/>
      <c r="R293" s="137"/>
      <c r="S293" s="137"/>
      <c r="T293" s="137"/>
      <c r="U293" s="137"/>
      <c r="V293" s="137"/>
      <c r="W293" s="137"/>
      <c r="X293" s="137"/>
      <c r="Y293" s="137"/>
      <c r="Z293" s="137"/>
      <c r="AA293" s="137"/>
      <c r="AB293" s="137"/>
      <c r="AC293" s="137"/>
      <c r="AD293" s="137"/>
      <c r="AE293" s="137"/>
      <c r="AF293" s="137"/>
      <c r="AG293" s="137"/>
      <c r="AH293" s="137"/>
      <c r="AI293" s="137"/>
      <c r="AJ293" s="137"/>
      <c r="AK293" s="137"/>
      <c r="AL293" s="137"/>
      <c r="AM293" s="137"/>
      <c r="AN293" s="137"/>
      <c r="AO293" s="137"/>
      <c r="AP293" s="137"/>
      <c r="AQ293" s="137"/>
      <c r="AR293" s="137"/>
      <c r="AS293" s="137"/>
    </row>
    <row r="294" ht="18.0" customHeight="1">
      <c r="A294" s="137"/>
      <c r="B294" s="137"/>
      <c r="C294" s="137"/>
      <c r="D294" s="137"/>
      <c r="E294" s="137"/>
      <c r="F294" s="137"/>
      <c r="G294" s="138"/>
      <c r="H294" s="139"/>
      <c r="I294" s="137"/>
      <c r="J294" s="137"/>
      <c r="K294" s="137"/>
      <c r="L294" s="137"/>
      <c r="M294" s="137"/>
      <c r="N294" s="137"/>
      <c r="O294" s="137"/>
      <c r="P294" s="137"/>
      <c r="Q294" s="140"/>
      <c r="R294" s="137"/>
      <c r="S294" s="137"/>
      <c r="T294" s="137"/>
      <c r="U294" s="137"/>
      <c r="V294" s="137"/>
      <c r="W294" s="137"/>
      <c r="X294" s="137"/>
      <c r="Y294" s="137"/>
      <c r="Z294" s="137"/>
      <c r="AA294" s="137"/>
      <c r="AB294" s="137"/>
      <c r="AC294" s="137"/>
      <c r="AD294" s="137"/>
      <c r="AE294" s="137"/>
      <c r="AF294" s="137"/>
      <c r="AG294" s="137"/>
      <c r="AH294" s="137"/>
      <c r="AI294" s="137"/>
      <c r="AJ294" s="137"/>
      <c r="AK294" s="137"/>
      <c r="AL294" s="137"/>
      <c r="AM294" s="137"/>
      <c r="AN294" s="137"/>
      <c r="AO294" s="137"/>
      <c r="AP294" s="137"/>
      <c r="AQ294" s="137"/>
      <c r="AR294" s="137"/>
      <c r="AS294" s="137"/>
    </row>
    <row r="295" ht="18.0" customHeight="1">
      <c r="A295" s="137"/>
      <c r="B295" s="137"/>
      <c r="C295" s="137"/>
      <c r="D295" s="137"/>
      <c r="E295" s="137"/>
      <c r="F295" s="137"/>
      <c r="G295" s="138"/>
      <c r="H295" s="139"/>
      <c r="I295" s="137"/>
      <c r="J295" s="137"/>
      <c r="K295" s="137"/>
      <c r="L295" s="137"/>
      <c r="M295" s="137"/>
      <c r="N295" s="137"/>
      <c r="O295" s="137"/>
      <c r="P295" s="137"/>
      <c r="Q295" s="140"/>
      <c r="R295" s="137"/>
      <c r="S295" s="137"/>
      <c r="T295" s="137"/>
      <c r="U295" s="137"/>
      <c r="V295" s="137"/>
      <c r="W295" s="137"/>
      <c r="X295" s="137"/>
      <c r="Y295" s="137"/>
      <c r="Z295" s="137"/>
      <c r="AA295" s="137"/>
      <c r="AB295" s="137"/>
      <c r="AC295" s="137"/>
      <c r="AD295" s="137"/>
      <c r="AE295" s="137"/>
      <c r="AF295" s="137"/>
      <c r="AG295" s="137"/>
      <c r="AH295" s="137"/>
      <c r="AI295" s="137"/>
      <c r="AJ295" s="137"/>
      <c r="AK295" s="137"/>
      <c r="AL295" s="137"/>
      <c r="AM295" s="137"/>
      <c r="AN295" s="137"/>
      <c r="AO295" s="137"/>
      <c r="AP295" s="137"/>
      <c r="AQ295" s="137"/>
      <c r="AR295" s="137"/>
      <c r="AS295" s="137"/>
    </row>
    <row r="296" ht="18.0" customHeight="1">
      <c r="A296" s="137"/>
      <c r="B296" s="137"/>
      <c r="C296" s="137"/>
      <c r="D296" s="137"/>
      <c r="E296" s="137"/>
      <c r="F296" s="137"/>
      <c r="G296" s="138"/>
      <c r="H296" s="139"/>
      <c r="I296" s="137"/>
      <c r="J296" s="137"/>
      <c r="K296" s="137"/>
      <c r="L296" s="137"/>
      <c r="M296" s="137"/>
      <c r="N296" s="137"/>
      <c r="O296" s="137"/>
      <c r="P296" s="137"/>
      <c r="Q296" s="140"/>
      <c r="R296" s="137"/>
      <c r="S296" s="137"/>
      <c r="T296" s="137"/>
      <c r="U296" s="137"/>
      <c r="V296" s="137"/>
      <c r="W296" s="137"/>
      <c r="X296" s="137"/>
      <c r="Y296" s="137"/>
      <c r="Z296" s="137"/>
      <c r="AA296" s="137"/>
      <c r="AB296" s="137"/>
      <c r="AC296" s="137"/>
      <c r="AD296" s="137"/>
      <c r="AE296" s="137"/>
      <c r="AF296" s="137"/>
      <c r="AG296" s="137"/>
      <c r="AH296" s="137"/>
      <c r="AI296" s="137"/>
      <c r="AJ296" s="137"/>
      <c r="AK296" s="137"/>
      <c r="AL296" s="137"/>
      <c r="AM296" s="137"/>
      <c r="AN296" s="137"/>
      <c r="AO296" s="137"/>
      <c r="AP296" s="137"/>
      <c r="AQ296" s="137"/>
      <c r="AR296" s="137"/>
      <c r="AS296" s="137"/>
    </row>
    <row r="297" ht="18.0" customHeight="1">
      <c r="A297" s="137"/>
      <c r="B297" s="137"/>
      <c r="C297" s="137"/>
      <c r="D297" s="137"/>
      <c r="E297" s="137"/>
      <c r="F297" s="137"/>
      <c r="G297" s="138"/>
      <c r="H297" s="139"/>
      <c r="I297" s="137"/>
      <c r="J297" s="137"/>
      <c r="K297" s="137"/>
      <c r="L297" s="137"/>
      <c r="M297" s="137"/>
      <c r="N297" s="137"/>
      <c r="O297" s="137"/>
      <c r="P297" s="137"/>
      <c r="Q297" s="140"/>
      <c r="R297" s="137"/>
      <c r="S297" s="137"/>
      <c r="T297" s="137"/>
      <c r="U297" s="137"/>
      <c r="V297" s="137"/>
      <c r="W297" s="137"/>
      <c r="X297" s="137"/>
      <c r="Y297" s="137"/>
      <c r="Z297" s="137"/>
      <c r="AA297" s="137"/>
      <c r="AB297" s="137"/>
      <c r="AC297" s="137"/>
      <c r="AD297" s="137"/>
      <c r="AE297" s="137"/>
      <c r="AF297" s="137"/>
      <c r="AG297" s="137"/>
      <c r="AH297" s="137"/>
      <c r="AI297" s="137"/>
      <c r="AJ297" s="137"/>
      <c r="AK297" s="137"/>
      <c r="AL297" s="137"/>
      <c r="AM297" s="137"/>
      <c r="AN297" s="137"/>
      <c r="AO297" s="137"/>
      <c r="AP297" s="137"/>
      <c r="AQ297" s="137"/>
      <c r="AR297" s="137"/>
      <c r="AS297" s="137"/>
    </row>
    <row r="298" ht="18.0" customHeight="1">
      <c r="A298" s="137"/>
      <c r="B298" s="137"/>
      <c r="C298" s="137"/>
      <c r="D298" s="137"/>
      <c r="E298" s="137"/>
      <c r="F298" s="137"/>
      <c r="G298" s="138"/>
      <c r="H298" s="139"/>
      <c r="I298" s="137"/>
      <c r="J298" s="137"/>
      <c r="K298" s="137"/>
      <c r="L298" s="137"/>
      <c r="M298" s="137"/>
      <c r="N298" s="137"/>
      <c r="O298" s="137"/>
      <c r="P298" s="137"/>
      <c r="Q298" s="140"/>
      <c r="R298" s="137"/>
      <c r="S298" s="137"/>
      <c r="T298" s="137"/>
      <c r="U298" s="137"/>
      <c r="V298" s="137"/>
      <c r="W298" s="137"/>
      <c r="X298" s="137"/>
      <c r="Y298" s="137"/>
      <c r="Z298" s="137"/>
      <c r="AA298" s="137"/>
      <c r="AB298" s="137"/>
      <c r="AC298" s="137"/>
      <c r="AD298" s="137"/>
      <c r="AE298" s="137"/>
      <c r="AF298" s="137"/>
      <c r="AG298" s="137"/>
      <c r="AH298" s="137"/>
      <c r="AI298" s="137"/>
      <c r="AJ298" s="137"/>
      <c r="AK298" s="137"/>
      <c r="AL298" s="137"/>
      <c r="AM298" s="137"/>
      <c r="AN298" s="137"/>
      <c r="AO298" s="137"/>
      <c r="AP298" s="137"/>
      <c r="AQ298" s="137"/>
      <c r="AR298" s="137"/>
      <c r="AS298" s="137"/>
    </row>
    <row r="299" ht="18.0" customHeight="1">
      <c r="A299" s="137"/>
      <c r="B299" s="137"/>
      <c r="C299" s="137"/>
      <c r="D299" s="137"/>
      <c r="E299" s="137"/>
      <c r="F299" s="137"/>
      <c r="G299" s="138"/>
      <c r="H299" s="139"/>
      <c r="I299" s="137"/>
      <c r="J299" s="137"/>
      <c r="K299" s="137"/>
      <c r="L299" s="137"/>
      <c r="M299" s="137"/>
      <c r="N299" s="137"/>
      <c r="O299" s="137"/>
      <c r="P299" s="137"/>
      <c r="Q299" s="140"/>
      <c r="R299" s="137"/>
      <c r="S299" s="137"/>
      <c r="T299" s="137"/>
      <c r="U299" s="137"/>
      <c r="V299" s="137"/>
      <c r="W299" s="137"/>
      <c r="X299" s="137"/>
      <c r="Y299" s="137"/>
      <c r="Z299" s="137"/>
      <c r="AA299" s="137"/>
      <c r="AB299" s="137"/>
      <c r="AC299" s="137"/>
      <c r="AD299" s="137"/>
      <c r="AE299" s="137"/>
      <c r="AF299" s="137"/>
      <c r="AG299" s="137"/>
      <c r="AH299" s="137"/>
      <c r="AI299" s="137"/>
      <c r="AJ299" s="137"/>
      <c r="AK299" s="137"/>
      <c r="AL299" s="137"/>
      <c r="AM299" s="137"/>
      <c r="AN299" s="137"/>
      <c r="AO299" s="137"/>
      <c r="AP299" s="137"/>
      <c r="AQ299" s="137"/>
      <c r="AR299" s="137"/>
      <c r="AS299" s="137"/>
    </row>
    <row r="300" ht="18.0" customHeight="1">
      <c r="A300" s="137"/>
      <c r="B300" s="137"/>
      <c r="C300" s="137"/>
      <c r="D300" s="137"/>
      <c r="E300" s="137"/>
      <c r="F300" s="137"/>
      <c r="G300" s="138"/>
      <c r="H300" s="139"/>
      <c r="I300" s="137"/>
      <c r="J300" s="137"/>
      <c r="K300" s="137"/>
      <c r="L300" s="137"/>
      <c r="M300" s="137"/>
      <c r="N300" s="137"/>
      <c r="O300" s="137"/>
      <c r="P300" s="137"/>
      <c r="Q300" s="140"/>
      <c r="R300" s="137"/>
      <c r="S300" s="137"/>
      <c r="T300" s="137"/>
      <c r="U300" s="137"/>
      <c r="V300" s="137"/>
      <c r="W300" s="137"/>
      <c r="X300" s="137"/>
      <c r="Y300" s="137"/>
      <c r="Z300" s="137"/>
      <c r="AA300" s="137"/>
      <c r="AB300" s="137"/>
      <c r="AC300" s="137"/>
      <c r="AD300" s="137"/>
      <c r="AE300" s="137"/>
      <c r="AF300" s="137"/>
      <c r="AG300" s="137"/>
      <c r="AH300" s="137"/>
      <c r="AI300" s="137"/>
      <c r="AJ300" s="137"/>
      <c r="AK300" s="137"/>
      <c r="AL300" s="137"/>
      <c r="AM300" s="137"/>
      <c r="AN300" s="137"/>
      <c r="AO300" s="137"/>
      <c r="AP300" s="137"/>
      <c r="AQ300" s="137"/>
      <c r="AR300" s="137"/>
      <c r="AS300" s="137"/>
    </row>
    <row r="301" ht="18.0" customHeight="1">
      <c r="A301" s="137"/>
      <c r="B301" s="137"/>
      <c r="C301" s="137"/>
      <c r="D301" s="137"/>
      <c r="E301" s="137"/>
      <c r="F301" s="137"/>
      <c r="G301" s="138"/>
      <c r="H301" s="139"/>
      <c r="I301" s="137"/>
      <c r="J301" s="137"/>
      <c r="K301" s="137"/>
      <c r="L301" s="137"/>
      <c r="M301" s="137"/>
      <c r="N301" s="137"/>
      <c r="O301" s="137"/>
      <c r="P301" s="137"/>
      <c r="Q301" s="140"/>
      <c r="R301" s="137"/>
      <c r="S301" s="137"/>
      <c r="T301" s="137"/>
      <c r="U301" s="137"/>
      <c r="V301" s="137"/>
      <c r="W301" s="137"/>
      <c r="X301" s="137"/>
      <c r="Y301" s="137"/>
      <c r="Z301" s="137"/>
      <c r="AA301" s="137"/>
      <c r="AB301" s="137"/>
      <c r="AC301" s="137"/>
      <c r="AD301" s="137"/>
      <c r="AE301" s="137"/>
      <c r="AF301" s="137"/>
      <c r="AG301" s="137"/>
      <c r="AH301" s="137"/>
      <c r="AI301" s="137"/>
      <c r="AJ301" s="137"/>
      <c r="AK301" s="137"/>
      <c r="AL301" s="137"/>
      <c r="AM301" s="137"/>
      <c r="AN301" s="137"/>
      <c r="AO301" s="137"/>
      <c r="AP301" s="137"/>
      <c r="AQ301" s="137"/>
      <c r="AR301" s="137"/>
      <c r="AS301" s="137"/>
    </row>
    <row r="302" ht="18.0" customHeight="1">
      <c r="A302" s="137"/>
      <c r="B302" s="137"/>
      <c r="C302" s="137"/>
      <c r="D302" s="137"/>
      <c r="E302" s="137"/>
      <c r="F302" s="137"/>
      <c r="G302" s="138"/>
      <c r="H302" s="139"/>
      <c r="I302" s="137"/>
      <c r="J302" s="137"/>
      <c r="K302" s="137"/>
      <c r="L302" s="137"/>
      <c r="M302" s="137"/>
      <c r="N302" s="137"/>
      <c r="O302" s="137"/>
      <c r="P302" s="137"/>
      <c r="Q302" s="140"/>
      <c r="R302" s="137"/>
      <c r="S302" s="137"/>
      <c r="T302" s="137"/>
      <c r="U302" s="137"/>
      <c r="V302" s="137"/>
      <c r="W302" s="137"/>
      <c r="X302" s="137"/>
      <c r="Y302" s="137"/>
      <c r="Z302" s="137"/>
      <c r="AA302" s="137"/>
      <c r="AB302" s="137"/>
      <c r="AC302" s="137"/>
      <c r="AD302" s="137"/>
      <c r="AE302" s="137"/>
      <c r="AF302" s="137"/>
      <c r="AG302" s="137"/>
      <c r="AH302" s="137"/>
      <c r="AI302" s="137"/>
      <c r="AJ302" s="137"/>
      <c r="AK302" s="137"/>
      <c r="AL302" s="137"/>
      <c r="AM302" s="137"/>
      <c r="AN302" s="137"/>
      <c r="AO302" s="137"/>
      <c r="AP302" s="137"/>
      <c r="AQ302" s="137"/>
      <c r="AR302" s="137"/>
      <c r="AS302" s="137"/>
    </row>
    <row r="303" ht="18.0" customHeight="1">
      <c r="A303" s="137"/>
      <c r="B303" s="137"/>
      <c r="C303" s="137"/>
      <c r="D303" s="137"/>
      <c r="E303" s="137"/>
      <c r="F303" s="137"/>
      <c r="G303" s="138"/>
      <c r="H303" s="139"/>
      <c r="I303" s="137"/>
      <c r="J303" s="137"/>
      <c r="K303" s="137"/>
      <c r="L303" s="137"/>
      <c r="M303" s="137"/>
      <c r="N303" s="137"/>
      <c r="O303" s="137"/>
      <c r="P303" s="137"/>
      <c r="Q303" s="140"/>
      <c r="R303" s="137"/>
      <c r="S303" s="137"/>
      <c r="T303" s="137"/>
      <c r="U303" s="137"/>
      <c r="V303" s="137"/>
      <c r="W303" s="137"/>
      <c r="X303" s="137"/>
      <c r="Y303" s="137"/>
      <c r="Z303" s="137"/>
      <c r="AA303" s="137"/>
      <c r="AB303" s="137"/>
      <c r="AC303" s="137"/>
      <c r="AD303" s="137"/>
      <c r="AE303" s="137"/>
      <c r="AF303" s="137"/>
      <c r="AG303" s="137"/>
      <c r="AH303" s="137"/>
      <c r="AI303" s="137"/>
      <c r="AJ303" s="137"/>
      <c r="AK303" s="137"/>
      <c r="AL303" s="137"/>
      <c r="AM303" s="137"/>
      <c r="AN303" s="137"/>
      <c r="AO303" s="137"/>
      <c r="AP303" s="137"/>
      <c r="AQ303" s="137"/>
      <c r="AR303" s="137"/>
      <c r="AS303" s="137"/>
    </row>
    <row r="304" ht="18.0" customHeight="1">
      <c r="A304" s="137"/>
      <c r="B304" s="137"/>
      <c r="C304" s="137"/>
      <c r="D304" s="137"/>
      <c r="E304" s="137"/>
      <c r="F304" s="137"/>
      <c r="G304" s="138"/>
      <c r="H304" s="139"/>
      <c r="I304" s="137"/>
      <c r="J304" s="137"/>
      <c r="K304" s="137"/>
      <c r="L304" s="137"/>
      <c r="M304" s="137"/>
      <c r="N304" s="137"/>
      <c r="O304" s="137"/>
      <c r="P304" s="137"/>
      <c r="Q304" s="140"/>
      <c r="R304" s="137"/>
      <c r="S304" s="137"/>
      <c r="T304" s="137"/>
      <c r="U304" s="137"/>
      <c r="V304" s="137"/>
      <c r="W304" s="137"/>
      <c r="X304" s="137"/>
      <c r="Y304" s="137"/>
      <c r="Z304" s="137"/>
      <c r="AA304" s="137"/>
      <c r="AB304" s="137"/>
      <c r="AC304" s="137"/>
      <c r="AD304" s="137"/>
      <c r="AE304" s="137"/>
      <c r="AF304" s="137"/>
      <c r="AG304" s="137"/>
      <c r="AH304" s="137"/>
      <c r="AI304" s="137"/>
      <c r="AJ304" s="137"/>
      <c r="AK304" s="137"/>
      <c r="AL304" s="137"/>
      <c r="AM304" s="137"/>
      <c r="AN304" s="137"/>
      <c r="AO304" s="137"/>
      <c r="AP304" s="137"/>
      <c r="AQ304" s="137"/>
      <c r="AR304" s="137"/>
      <c r="AS304" s="137"/>
    </row>
    <row r="305" ht="18.0" customHeight="1">
      <c r="A305" s="137"/>
      <c r="B305" s="137"/>
      <c r="C305" s="137"/>
      <c r="D305" s="137"/>
      <c r="E305" s="137"/>
      <c r="F305" s="137"/>
      <c r="G305" s="138"/>
      <c r="H305" s="139"/>
      <c r="I305" s="137"/>
      <c r="J305" s="137"/>
      <c r="K305" s="137"/>
      <c r="L305" s="137"/>
      <c r="M305" s="137"/>
      <c r="N305" s="137"/>
      <c r="O305" s="137"/>
      <c r="P305" s="137"/>
      <c r="Q305" s="140"/>
      <c r="R305" s="137"/>
      <c r="S305" s="137"/>
      <c r="T305" s="137"/>
      <c r="U305" s="137"/>
      <c r="V305" s="137"/>
      <c r="W305" s="137"/>
      <c r="X305" s="137"/>
      <c r="Y305" s="137"/>
      <c r="Z305" s="137"/>
      <c r="AA305" s="137"/>
      <c r="AB305" s="137"/>
      <c r="AC305" s="137"/>
      <c r="AD305" s="137"/>
      <c r="AE305" s="137"/>
      <c r="AF305" s="137"/>
      <c r="AG305" s="137"/>
      <c r="AH305" s="137"/>
      <c r="AI305" s="137"/>
      <c r="AJ305" s="137"/>
      <c r="AK305" s="137"/>
      <c r="AL305" s="137"/>
      <c r="AM305" s="137"/>
      <c r="AN305" s="137"/>
      <c r="AO305" s="137"/>
      <c r="AP305" s="137"/>
      <c r="AQ305" s="137"/>
      <c r="AR305" s="137"/>
      <c r="AS305" s="137"/>
    </row>
    <row r="306" ht="18.0" customHeight="1">
      <c r="A306" s="137"/>
      <c r="B306" s="137"/>
      <c r="C306" s="137"/>
      <c r="D306" s="137"/>
      <c r="E306" s="137"/>
      <c r="F306" s="137"/>
      <c r="G306" s="138"/>
      <c r="H306" s="139"/>
      <c r="I306" s="137"/>
      <c r="J306" s="137"/>
      <c r="K306" s="137"/>
      <c r="L306" s="137"/>
      <c r="M306" s="137"/>
      <c r="N306" s="137"/>
      <c r="O306" s="137"/>
      <c r="P306" s="137"/>
      <c r="Q306" s="140"/>
      <c r="R306" s="137"/>
      <c r="S306" s="137"/>
      <c r="T306" s="137"/>
      <c r="U306" s="137"/>
      <c r="V306" s="137"/>
      <c r="W306" s="137"/>
      <c r="X306" s="137"/>
      <c r="Y306" s="137"/>
      <c r="Z306" s="137"/>
      <c r="AA306" s="137"/>
      <c r="AB306" s="137"/>
      <c r="AC306" s="137"/>
      <c r="AD306" s="137"/>
      <c r="AE306" s="137"/>
      <c r="AF306" s="137"/>
      <c r="AG306" s="137"/>
      <c r="AH306" s="137"/>
      <c r="AI306" s="137"/>
      <c r="AJ306" s="137"/>
      <c r="AK306" s="137"/>
      <c r="AL306" s="137"/>
      <c r="AM306" s="137"/>
      <c r="AN306" s="137"/>
      <c r="AO306" s="137"/>
      <c r="AP306" s="137"/>
      <c r="AQ306" s="137"/>
      <c r="AR306" s="137"/>
      <c r="AS306" s="137"/>
    </row>
    <row r="307" ht="18.0" customHeight="1">
      <c r="A307" s="137"/>
      <c r="B307" s="137"/>
      <c r="C307" s="137"/>
      <c r="D307" s="137"/>
      <c r="E307" s="137"/>
      <c r="F307" s="137"/>
      <c r="G307" s="138"/>
      <c r="H307" s="139"/>
      <c r="I307" s="137"/>
      <c r="J307" s="137"/>
      <c r="K307" s="137"/>
      <c r="L307" s="137"/>
      <c r="M307" s="137"/>
      <c r="N307" s="137"/>
      <c r="O307" s="137"/>
      <c r="P307" s="137"/>
      <c r="Q307" s="140"/>
      <c r="R307" s="137"/>
      <c r="S307" s="137"/>
      <c r="T307" s="137"/>
      <c r="U307" s="137"/>
      <c r="V307" s="137"/>
      <c r="W307" s="137"/>
      <c r="X307" s="137"/>
      <c r="Y307" s="137"/>
      <c r="Z307" s="137"/>
      <c r="AA307" s="137"/>
      <c r="AB307" s="137"/>
      <c r="AC307" s="137"/>
      <c r="AD307" s="137"/>
      <c r="AE307" s="137"/>
      <c r="AF307" s="137"/>
      <c r="AG307" s="137"/>
      <c r="AH307" s="137"/>
      <c r="AI307" s="137"/>
      <c r="AJ307" s="137"/>
      <c r="AK307" s="137"/>
      <c r="AL307" s="137"/>
      <c r="AM307" s="137"/>
      <c r="AN307" s="137"/>
      <c r="AO307" s="137"/>
      <c r="AP307" s="137"/>
      <c r="AQ307" s="137"/>
      <c r="AR307" s="137"/>
      <c r="AS307" s="137"/>
    </row>
    <row r="308" ht="18.0" customHeight="1">
      <c r="A308" s="137"/>
      <c r="B308" s="137"/>
      <c r="C308" s="137"/>
      <c r="D308" s="137"/>
      <c r="E308" s="137"/>
      <c r="F308" s="137"/>
      <c r="G308" s="138"/>
      <c r="H308" s="139"/>
      <c r="I308" s="137"/>
      <c r="J308" s="137"/>
      <c r="K308" s="137"/>
      <c r="L308" s="137"/>
      <c r="M308" s="137"/>
      <c r="N308" s="137"/>
      <c r="O308" s="137"/>
      <c r="P308" s="137"/>
      <c r="Q308" s="140"/>
      <c r="R308" s="137"/>
      <c r="S308" s="137"/>
      <c r="T308" s="137"/>
      <c r="U308" s="137"/>
      <c r="V308" s="137"/>
      <c r="W308" s="137"/>
      <c r="X308" s="137"/>
      <c r="Y308" s="137"/>
      <c r="Z308" s="137"/>
      <c r="AA308" s="137"/>
      <c r="AB308" s="137"/>
      <c r="AC308" s="137"/>
      <c r="AD308" s="137"/>
      <c r="AE308" s="137"/>
      <c r="AF308" s="137"/>
      <c r="AG308" s="137"/>
      <c r="AH308" s="137"/>
      <c r="AI308" s="137"/>
      <c r="AJ308" s="137"/>
      <c r="AK308" s="137"/>
      <c r="AL308" s="137"/>
      <c r="AM308" s="137"/>
      <c r="AN308" s="137"/>
      <c r="AO308" s="137"/>
      <c r="AP308" s="137"/>
      <c r="AQ308" s="137"/>
      <c r="AR308" s="137"/>
      <c r="AS308" s="137"/>
    </row>
    <row r="309" ht="18.0" customHeight="1">
      <c r="A309" s="137"/>
      <c r="B309" s="137"/>
      <c r="C309" s="137"/>
      <c r="D309" s="137"/>
      <c r="E309" s="137"/>
      <c r="F309" s="137"/>
      <c r="G309" s="138"/>
      <c r="H309" s="139"/>
      <c r="I309" s="137"/>
      <c r="J309" s="137"/>
      <c r="K309" s="137"/>
      <c r="L309" s="137"/>
      <c r="M309" s="137"/>
      <c r="N309" s="137"/>
      <c r="O309" s="137"/>
      <c r="P309" s="137"/>
      <c r="Q309" s="140"/>
      <c r="R309" s="137"/>
      <c r="S309" s="137"/>
      <c r="T309" s="137"/>
      <c r="U309" s="137"/>
      <c r="V309" s="137"/>
      <c r="W309" s="137"/>
      <c r="X309" s="137"/>
      <c r="Y309" s="137"/>
      <c r="Z309" s="137"/>
      <c r="AA309" s="137"/>
      <c r="AB309" s="137"/>
      <c r="AC309" s="137"/>
      <c r="AD309" s="137"/>
      <c r="AE309" s="137"/>
      <c r="AF309" s="137"/>
      <c r="AG309" s="137"/>
      <c r="AH309" s="137"/>
      <c r="AI309" s="137"/>
      <c r="AJ309" s="137"/>
      <c r="AK309" s="137"/>
      <c r="AL309" s="137"/>
      <c r="AM309" s="137"/>
      <c r="AN309" s="137"/>
      <c r="AO309" s="137"/>
      <c r="AP309" s="137"/>
      <c r="AQ309" s="137"/>
      <c r="AR309" s="137"/>
      <c r="AS309" s="137"/>
    </row>
    <row r="310" ht="18.0" customHeight="1">
      <c r="A310" s="137"/>
      <c r="B310" s="137"/>
      <c r="C310" s="137"/>
      <c r="D310" s="137"/>
      <c r="E310" s="137"/>
      <c r="F310" s="137"/>
      <c r="G310" s="138"/>
      <c r="H310" s="139"/>
      <c r="I310" s="137"/>
      <c r="J310" s="137"/>
      <c r="K310" s="137"/>
      <c r="L310" s="137"/>
      <c r="M310" s="137"/>
      <c r="N310" s="137"/>
      <c r="O310" s="137"/>
      <c r="P310" s="137"/>
      <c r="Q310" s="140"/>
      <c r="R310" s="137"/>
      <c r="S310" s="137"/>
      <c r="T310" s="137"/>
      <c r="U310" s="137"/>
      <c r="V310" s="137"/>
      <c r="W310" s="137"/>
      <c r="X310" s="137"/>
      <c r="Y310" s="137"/>
      <c r="Z310" s="137"/>
      <c r="AA310" s="137"/>
      <c r="AB310" s="137"/>
      <c r="AC310" s="137"/>
      <c r="AD310" s="137"/>
      <c r="AE310" s="137"/>
      <c r="AF310" s="137"/>
      <c r="AG310" s="137"/>
      <c r="AH310" s="137"/>
      <c r="AI310" s="137"/>
      <c r="AJ310" s="137"/>
      <c r="AK310" s="137"/>
      <c r="AL310" s="137"/>
      <c r="AM310" s="137"/>
      <c r="AN310" s="137"/>
      <c r="AO310" s="137"/>
      <c r="AP310" s="137"/>
      <c r="AQ310" s="137"/>
      <c r="AR310" s="137"/>
      <c r="AS310" s="137"/>
    </row>
    <row r="311" ht="18.0" customHeight="1">
      <c r="A311" s="137"/>
      <c r="B311" s="137"/>
      <c r="C311" s="137"/>
      <c r="D311" s="137"/>
      <c r="E311" s="137"/>
      <c r="F311" s="137"/>
      <c r="G311" s="138"/>
      <c r="H311" s="139"/>
      <c r="I311" s="137"/>
      <c r="J311" s="137"/>
      <c r="K311" s="137"/>
      <c r="L311" s="137"/>
      <c r="M311" s="137"/>
      <c r="N311" s="137"/>
      <c r="O311" s="137"/>
      <c r="P311" s="137"/>
      <c r="Q311" s="140"/>
      <c r="R311" s="137"/>
      <c r="S311" s="137"/>
      <c r="T311" s="137"/>
      <c r="U311" s="137"/>
      <c r="V311" s="137"/>
      <c r="W311" s="137"/>
      <c r="X311" s="137"/>
      <c r="Y311" s="137"/>
      <c r="Z311" s="137"/>
      <c r="AA311" s="137"/>
      <c r="AB311" s="137"/>
      <c r="AC311" s="137"/>
      <c r="AD311" s="137"/>
      <c r="AE311" s="137"/>
      <c r="AF311" s="137"/>
      <c r="AG311" s="137"/>
      <c r="AH311" s="137"/>
      <c r="AI311" s="137"/>
      <c r="AJ311" s="137"/>
      <c r="AK311" s="137"/>
      <c r="AL311" s="137"/>
      <c r="AM311" s="137"/>
      <c r="AN311" s="137"/>
      <c r="AO311" s="137"/>
      <c r="AP311" s="137"/>
      <c r="AQ311" s="137"/>
      <c r="AR311" s="137"/>
      <c r="AS311" s="137"/>
    </row>
    <row r="312" ht="18.0" customHeight="1">
      <c r="A312" s="137"/>
      <c r="B312" s="137"/>
      <c r="C312" s="137"/>
      <c r="D312" s="137"/>
      <c r="E312" s="137"/>
      <c r="F312" s="137"/>
      <c r="G312" s="138"/>
      <c r="H312" s="139"/>
      <c r="I312" s="137"/>
      <c r="J312" s="137"/>
      <c r="K312" s="137"/>
      <c r="L312" s="137"/>
      <c r="M312" s="137"/>
      <c r="N312" s="137"/>
      <c r="O312" s="137"/>
      <c r="P312" s="137"/>
      <c r="Q312" s="140"/>
      <c r="R312" s="137"/>
      <c r="S312" s="137"/>
      <c r="T312" s="137"/>
      <c r="U312" s="137"/>
      <c r="V312" s="137"/>
      <c r="W312" s="137"/>
      <c r="X312" s="137"/>
      <c r="Y312" s="137"/>
      <c r="Z312" s="137"/>
      <c r="AA312" s="137"/>
      <c r="AB312" s="137"/>
      <c r="AC312" s="137"/>
      <c r="AD312" s="137"/>
      <c r="AE312" s="137"/>
      <c r="AF312" s="137"/>
      <c r="AG312" s="137"/>
      <c r="AH312" s="137"/>
      <c r="AI312" s="137"/>
      <c r="AJ312" s="137"/>
      <c r="AK312" s="137"/>
      <c r="AL312" s="137"/>
      <c r="AM312" s="137"/>
      <c r="AN312" s="137"/>
      <c r="AO312" s="137"/>
      <c r="AP312" s="137"/>
      <c r="AQ312" s="137"/>
      <c r="AR312" s="137"/>
      <c r="AS312" s="137"/>
    </row>
    <row r="313" ht="18.0" customHeight="1">
      <c r="A313" s="137"/>
      <c r="B313" s="137"/>
      <c r="C313" s="137"/>
      <c r="D313" s="137"/>
      <c r="E313" s="137"/>
      <c r="F313" s="137"/>
      <c r="G313" s="138"/>
      <c r="H313" s="139"/>
      <c r="I313" s="137"/>
      <c r="J313" s="137"/>
      <c r="K313" s="137"/>
      <c r="L313" s="137"/>
      <c r="M313" s="137"/>
      <c r="N313" s="137"/>
      <c r="O313" s="137"/>
      <c r="P313" s="137"/>
      <c r="Q313" s="140"/>
      <c r="R313" s="137"/>
      <c r="S313" s="137"/>
      <c r="T313" s="137"/>
      <c r="U313" s="137"/>
      <c r="V313" s="137"/>
      <c r="W313" s="137"/>
      <c r="X313" s="137"/>
      <c r="Y313" s="137"/>
      <c r="Z313" s="137"/>
      <c r="AA313" s="137"/>
      <c r="AB313" s="137"/>
      <c r="AC313" s="137"/>
      <c r="AD313" s="137"/>
      <c r="AE313" s="137"/>
      <c r="AF313" s="137"/>
      <c r="AG313" s="137"/>
      <c r="AH313" s="137"/>
      <c r="AI313" s="137"/>
      <c r="AJ313" s="137"/>
      <c r="AK313" s="137"/>
      <c r="AL313" s="137"/>
      <c r="AM313" s="137"/>
      <c r="AN313" s="137"/>
      <c r="AO313" s="137"/>
      <c r="AP313" s="137"/>
      <c r="AQ313" s="137"/>
      <c r="AR313" s="137"/>
      <c r="AS313" s="137"/>
    </row>
    <row r="314" ht="18.0" customHeight="1">
      <c r="A314" s="137"/>
      <c r="B314" s="137"/>
      <c r="C314" s="137"/>
      <c r="D314" s="137"/>
      <c r="E314" s="137"/>
      <c r="F314" s="137"/>
      <c r="G314" s="138"/>
      <c r="H314" s="139"/>
      <c r="I314" s="137"/>
      <c r="J314" s="137"/>
      <c r="K314" s="137"/>
      <c r="L314" s="137"/>
      <c r="M314" s="137"/>
      <c r="N314" s="137"/>
      <c r="O314" s="137"/>
      <c r="P314" s="137"/>
      <c r="Q314" s="140"/>
      <c r="R314" s="137"/>
      <c r="S314" s="137"/>
      <c r="T314" s="137"/>
      <c r="U314" s="137"/>
      <c r="V314" s="137"/>
      <c r="W314" s="137"/>
      <c r="X314" s="137"/>
      <c r="Y314" s="137"/>
      <c r="Z314" s="137"/>
      <c r="AA314" s="137"/>
      <c r="AB314" s="137"/>
      <c r="AC314" s="137"/>
      <c r="AD314" s="137"/>
      <c r="AE314" s="137"/>
      <c r="AF314" s="137"/>
      <c r="AG314" s="137"/>
      <c r="AH314" s="137"/>
      <c r="AI314" s="137"/>
      <c r="AJ314" s="137"/>
      <c r="AK314" s="137"/>
      <c r="AL314" s="137"/>
      <c r="AM314" s="137"/>
      <c r="AN314" s="137"/>
      <c r="AO314" s="137"/>
      <c r="AP314" s="137"/>
      <c r="AQ314" s="137"/>
      <c r="AR314" s="137"/>
      <c r="AS314" s="137"/>
    </row>
    <row r="315" ht="18.0" customHeight="1">
      <c r="A315" s="137"/>
      <c r="B315" s="137"/>
      <c r="C315" s="137"/>
      <c r="D315" s="137"/>
      <c r="E315" s="137"/>
      <c r="F315" s="137"/>
      <c r="G315" s="138"/>
      <c r="H315" s="139"/>
      <c r="I315" s="137"/>
      <c r="J315" s="137"/>
      <c r="K315" s="137"/>
      <c r="L315" s="137"/>
      <c r="M315" s="137"/>
      <c r="N315" s="137"/>
      <c r="O315" s="137"/>
      <c r="P315" s="137"/>
      <c r="Q315" s="140"/>
      <c r="R315" s="137"/>
      <c r="S315" s="137"/>
      <c r="T315" s="137"/>
      <c r="U315" s="137"/>
      <c r="V315" s="137"/>
      <c r="W315" s="137"/>
      <c r="X315" s="137"/>
      <c r="Y315" s="137"/>
      <c r="Z315" s="137"/>
      <c r="AA315" s="137"/>
      <c r="AB315" s="137"/>
      <c r="AC315" s="137"/>
      <c r="AD315" s="137"/>
      <c r="AE315" s="137"/>
      <c r="AF315" s="137"/>
      <c r="AG315" s="137"/>
      <c r="AH315" s="137"/>
      <c r="AI315" s="137"/>
      <c r="AJ315" s="137"/>
      <c r="AK315" s="137"/>
      <c r="AL315" s="137"/>
      <c r="AM315" s="137"/>
      <c r="AN315" s="137"/>
      <c r="AO315" s="137"/>
      <c r="AP315" s="137"/>
      <c r="AQ315" s="137"/>
      <c r="AR315" s="137"/>
      <c r="AS315" s="137"/>
    </row>
    <row r="316" ht="18.0" customHeight="1">
      <c r="A316" s="137"/>
      <c r="B316" s="137"/>
      <c r="C316" s="137"/>
      <c r="D316" s="137"/>
      <c r="E316" s="137"/>
      <c r="F316" s="137"/>
      <c r="G316" s="138"/>
      <c r="H316" s="139"/>
      <c r="I316" s="137"/>
      <c r="J316" s="137"/>
      <c r="K316" s="137"/>
      <c r="L316" s="137"/>
      <c r="M316" s="137"/>
      <c r="N316" s="137"/>
      <c r="O316" s="137"/>
      <c r="P316" s="137"/>
      <c r="Q316" s="140"/>
      <c r="R316" s="137"/>
      <c r="S316" s="137"/>
      <c r="T316" s="137"/>
      <c r="U316" s="137"/>
      <c r="V316" s="137"/>
      <c r="W316" s="137"/>
      <c r="X316" s="137"/>
      <c r="Y316" s="137"/>
      <c r="Z316" s="137"/>
      <c r="AA316" s="137"/>
      <c r="AB316" s="137"/>
      <c r="AC316" s="137"/>
      <c r="AD316" s="137"/>
      <c r="AE316" s="137"/>
      <c r="AF316" s="137"/>
      <c r="AG316" s="137"/>
      <c r="AH316" s="137"/>
      <c r="AI316" s="137"/>
      <c r="AJ316" s="137"/>
      <c r="AK316" s="137"/>
      <c r="AL316" s="137"/>
      <c r="AM316" s="137"/>
      <c r="AN316" s="137"/>
      <c r="AO316" s="137"/>
      <c r="AP316" s="137"/>
      <c r="AQ316" s="137"/>
      <c r="AR316" s="137"/>
      <c r="AS316" s="137"/>
    </row>
    <row r="317" ht="18.0" customHeight="1">
      <c r="A317" s="137"/>
      <c r="B317" s="137"/>
      <c r="C317" s="137"/>
      <c r="D317" s="137"/>
      <c r="E317" s="137"/>
      <c r="F317" s="137"/>
      <c r="G317" s="138"/>
      <c r="H317" s="139"/>
      <c r="I317" s="137"/>
      <c r="J317" s="137"/>
      <c r="K317" s="137"/>
      <c r="L317" s="137"/>
      <c r="M317" s="137"/>
      <c r="N317" s="137"/>
      <c r="O317" s="137"/>
      <c r="P317" s="137"/>
      <c r="Q317" s="140"/>
      <c r="R317" s="137"/>
      <c r="S317" s="137"/>
      <c r="T317" s="137"/>
      <c r="U317" s="137"/>
      <c r="V317" s="137"/>
      <c r="W317" s="137"/>
      <c r="X317" s="137"/>
      <c r="Y317" s="137"/>
      <c r="Z317" s="137"/>
      <c r="AA317" s="137"/>
      <c r="AB317" s="137"/>
      <c r="AC317" s="137"/>
      <c r="AD317" s="137"/>
      <c r="AE317" s="137"/>
      <c r="AF317" s="137"/>
      <c r="AG317" s="137"/>
      <c r="AH317" s="137"/>
      <c r="AI317" s="137"/>
      <c r="AJ317" s="137"/>
      <c r="AK317" s="137"/>
      <c r="AL317" s="137"/>
      <c r="AM317" s="137"/>
      <c r="AN317" s="137"/>
      <c r="AO317" s="137"/>
      <c r="AP317" s="137"/>
      <c r="AQ317" s="137"/>
      <c r="AR317" s="137"/>
      <c r="AS317" s="137"/>
    </row>
    <row r="318" ht="18.0" customHeight="1">
      <c r="A318" s="137"/>
      <c r="B318" s="137"/>
      <c r="C318" s="137"/>
      <c r="D318" s="137"/>
      <c r="E318" s="137"/>
      <c r="F318" s="137"/>
      <c r="G318" s="138"/>
      <c r="H318" s="139"/>
      <c r="I318" s="137"/>
      <c r="J318" s="137"/>
      <c r="K318" s="137"/>
      <c r="L318" s="137"/>
      <c r="M318" s="137"/>
      <c r="N318" s="137"/>
      <c r="O318" s="137"/>
      <c r="P318" s="137"/>
      <c r="Q318" s="140"/>
      <c r="R318" s="137"/>
      <c r="S318" s="137"/>
      <c r="T318" s="137"/>
      <c r="U318" s="137"/>
      <c r="V318" s="137"/>
      <c r="W318" s="137"/>
      <c r="X318" s="137"/>
      <c r="Y318" s="137"/>
      <c r="Z318" s="137"/>
      <c r="AA318" s="137"/>
      <c r="AB318" s="137"/>
      <c r="AC318" s="137"/>
      <c r="AD318" s="137"/>
      <c r="AE318" s="137"/>
      <c r="AF318" s="137"/>
      <c r="AG318" s="137"/>
      <c r="AH318" s="137"/>
      <c r="AI318" s="137"/>
      <c r="AJ318" s="137"/>
      <c r="AK318" s="137"/>
      <c r="AL318" s="137"/>
      <c r="AM318" s="137"/>
      <c r="AN318" s="137"/>
      <c r="AO318" s="137"/>
      <c r="AP318" s="137"/>
      <c r="AQ318" s="137"/>
      <c r="AR318" s="137"/>
      <c r="AS318" s="137"/>
    </row>
    <row r="319" ht="18.0" customHeight="1">
      <c r="A319" s="137"/>
      <c r="B319" s="137"/>
      <c r="C319" s="137"/>
      <c r="D319" s="137"/>
      <c r="E319" s="137"/>
      <c r="F319" s="137"/>
      <c r="G319" s="138"/>
      <c r="H319" s="139"/>
      <c r="I319" s="137"/>
      <c r="J319" s="137"/>
      <c r="K319" s="137"/>
      <c r="L319" s="137"/>
      <c r="M319" s="137"/>
      <c r="N319" s="137"/>
      <c r="O319" s="137"/>
      <c r="P319" s="137"/>
      <c r="Q319" s="140"/>
      <c r="R319" s="137"/>
      <c r="S319" s="137"/>
      <c r="T319" s="137"/>
      <c r="U319" s="137"/>
      <c r="V319" s="137"/>
      <c r="W319" s="137"/>
      <c r="X319" s="137"/>
      <c r="Y319" s="137"/>
      <c r="Z319" s="137"/>
      <c r="AA319" s="137"/>
      <c r="AB319" s="137"/>
      <c r="AC319" s="137"/>
      <c r="AD319" s="137"/>
      <c r="AE319" s="137"/>
      <c r="AF319" s="137"/>
      <c r="AG319" s="137"/>
      <c r="AH319" s="137"/>
      <c r="AI319" s="137"/>
      <c r="AJ319" s="137"/>
      <c r="AK319" s="137"/>
      <c r="AL319" s="137"/>
      <c r="AM319" s="137"/>
      <c r="AN319" s="137"/>
      <c r="AO319" s="137"/>
      <c r="AP319" s="137"/>
      <c r="AQ319" s="137"/>
      <c r="AR319" s="137"/>
      <c r="AS319" s="137"/>
    </row>
    <row r="320" ht="18.0" customHeight="1">
      <c r="A320" s="137"/>
      <c r="B320" s="137"/>
      <c r="C320" s="137"/>
      <c r="D320" s="137"/>
      <c r="E320" s="137"/>
      <c r="F320" s="137"/>
      <c r="G320" s="138"/>
      <c r="H320" s="139"/>
      <c r="I320" s="137"/>
      <c r="J320" s="137"/>
      <c r="K320" s="137"/>
      <c r="L320" s="137"/>
      <c r="M320" s="137"/>
      <c r="N320" s="137"/>
      <c r="O320" s="137"/>
      <c r="P320" s="137"/>
      <c r="Q320" s="140"/>
      <c r="R320" s="137"/>
      <c r="S320" s="137"/>
      <c r="T320" s="137"/>
      <c r="U320" s="137"/>
      <c r="V320" s="137"/>
      <c r="W320" s="137"/>
      <c r="X320" s="137"/>
      <c r="Y320" s="137"/>
      <c r="Z320" s="137"/>
      <c r="AA320" s="137"/>
      <c r="AB320" s="137"/>
      <c r="AC320" s="137"/>
      <c r="AD320" s="137"/>
      <c r="AE320" s="137"/>
      <c r="AF320" s="137"/>
      <c r="AG320" s="137"/>
      <c r="AH320" s="137"/>
      <c r="AI320" s="137"/>
      <c r="AJ320" s="137"/>
      <c r="AK320" s="137"/>
      <c r="AL320" s="137"/>
      <c r="AM320" s="137"/>
      <c r="AN320" s="137"/>
      <c r="AO320" s="137"/>
      <c r="AP320" s="137"/>
      <c r="AQ320" s="137"/>
      <c r="AR320" s="137"/>
      <c r="AS320" s="137"/>
    </row>
    <row r="321" ht="18.0" customHeight="1">
      <c r="A321" s="137"/>
      <c r="B321" s="137"/>
      <c r="C321" s="137"/>
      <c r="D321" s="137"/>
      <c r="E321" s="137"/>
      <c r="F321" s="137"/>
      <c r="G321" s="138"/>
      <c r="H321" s="139"/>
      <c r="I321" s="137"/>
      <c r="J321" s="137"/>
      <c r="K321" s="137"/>
      <c r="L321" s="137"/>
      <c r="M321" s="137"/>
      <c r="N321" s="137"/>
      <c r="O321" s="137"/>
      <c r="P321" s="137"/>
      <c r="Q321" s="140"/>
      <c r="R321" s="137"/>
      <c r="S321" s="137"/>
      <c r="T321" s="137"/>
      <c r="U321" s="137"/>
      <c r="V321" s="137"/>
      <c r="W321" s="137"/>
      <c r="X321" s="137"/>
      <c r="Y321" s="137"/>
      <c r="Z321" s="137"/>
      <c r="AA321" s="137"/>
      <c r="AB321" s="137"/>
      <c r="AC321" s="137"/>
      <c r="AD321" s="137"/>
      <c r="AE321" s="137"/>
      <c r="AF321" s="137"/>
      <c r="AG321" s="137"/>
      <c r="AH321" s="137"/>
      <c r="AI321" s="137"/>
      <c r="AJ321" s="137"/>
      <c r="AK321" s="137"/>
      <c r="AL321" s="137"/>
      <c r="AM321" s="137"/>
      <c r="AN321" s="137"/>
      <c r="AO321" s="137"/>
      <c r="AP321" s="137"/>
      <c r="AQ321" s="137"/>
      <c r="AR321" s="137"/>
      <c r="AS321" s="137"/>
    </row>
    <row r="322" ht="18.0" customHeight="1">
      <c r="A322" s="137"/>
      <c r="B322" s="137"/>
      <c r="C322" s="137"/>
      <c r="D322" s="137"/>
      <c r="E322" s="137"/>
      <c r="F322" s="137"/>
      <c r="G322" s="138"/>
      <c r="H322" s="139"/>
      <c r="I322" s="137"/>
      <c r="J322" s="137"/>
      <c r="K322" s="137"/>
      <c r="L322" s="137"/>
      <c r="M322" s="137"/>
      <c r="N322" s="137"/>
      <c r="O322" s="137"/>
      <c r="P322" s="137"/>
      <c r="Q322" s="140"/>
      <c r="R322" s="137"/>
      <c r="S322" s="137"/>
      <c r="T322" s="137"/>
      <c r="U322" s="137"/>
      <c r="V322" s="137"/>
      <c r="W322" s="137"/>
      <c r="X322" s="137"/>
      <c r="Y322" s="137"/>
      <c r="Z322" s="137"/>
      <c r="AA322" s="137"/>
      <c r="AB322" s="137"/>
      <c r="AC322" s="137"/>
      <c r="AD322" s="137"/>
      <c r="AE322" s="137"/>
      <c r="AF322" s="137"/>
      <c r="AG322" s="137"/>
      <c r="AH322" s="137"/>
      <c r="AI322" s="137"/>
      <c r="AJ322" s="137"/>
      <c r="AK322" s="137"/>
      <c r="AL322" s="137"/>
      <c r="AM322" s="137"/>
      <c r="AN322" s="137"/>
      <c r="AO322" s="137"/>
      <c r="AP322" s="137"/>
      <c r="AQ322" s="137"/>
      <c r="AR322" s="137"/>
      <c r="AS322" s="137"/>
    </row>
    <row r="323" ht="18.0" customHeight="1">
      <c r="A323" s="137"/>
      <c r="B323" s="137"/>
      <c r="C323" s="137"/>
      <c r="D323" s="137"/>
      <c r="E323" s="137"/>
      <c r="F323" s="137"/>
      <c r="G323" s="138"/>
      <c r="H323" s="139"/>
      <c r="I323" s="137"/>
      <c r="J323" s="137"/>
      <c r="K323" s="137"/>
      <c r="L323" s="137"/>
      <c r="M323" s="137"/>
      <c r="N323" s="137"/>
      <c r="O323" s="137"/>
      <c r="P323" s="137"/>
      <c r="Q323" s="140"/>
      <c r="R323" s="137"/>
      <c r="S323" s="137"/>
      <c r="T323" s="137"/>
      <c r="U323" s="137"/>
      <c r="V323" s="137"/>
      <c r="W323" s="137"/>
      <c r="X323" s="137"/>
      <c r="Y323" s="137"/>
      <c r="Z323" s="137"/>
      <c r="AA323" s="137"/>
      <c r="AB323" s="137"/>
      <c r="AC323" s="137"/>
      <c r="AD323" s="137"/>
      <c r="AE323" s="137"/>
      <c r="AF323" s="137"/>
      <c r="AG323" s="137"/>
      <c r="AH323" s="137"/>
      <c r="AI323" s="137"/>
      <c r="AJ323" s="137"/>
      <c r="AK323" s="137"/>
      <c r="AL323" s="137"/>
      <c r="AM323" s="137"/>
      <c r="AN323" s="137"/>
      <c r="AO323" s="137"/>
      <c r="AP323" s="137"/>
      <c r="AQ323" s="137"/>
      <c r="AR323" s="137"/>
      <c r="AS323" s="137"/>
    </row>
    <row r="324" ht="18.0" customHeight="1">
      <c r="A324" s="137"/>
      <c r="B324" s="137"/>
      <c r="C324" s="137"/>
      <c r="D324" s="137"/>
      <c r="E324" s="137"/>
      <c r="F324" s="137"/>
      <c r="G324" s="138"/>
      <c r="H324" s="139"/>
      <c r="I324" s="137"/>
      <c r="J324" s="137"/>
      <c r="K324" s="137"/>
      <c r="L324" s="137"/>
      <c r="M324" s="137"/>
      <c r="N324" s="137"/>
      <c r="O324" s="137"/>
      <c r="P324" s="137"/>
      <c r="Q324" s="140"/>
      <c r="R324" s="137"/>
      <c r="S324" s="137"/>
      <c r="T324" s="137"/>
      <c r="U324" s="137"/>
      <c r="V324" s="137"/>
      <c r="W324" s="137"/>
      <c r="X324" s="137"/>
      <c r="Y324" s="137"/>
      <c r="Z324" s="137"/>
      <c r="AA324" s="137"/>
      <c r="AB324" s="137"/>
      <c r="AC324" s="137"/>
      <c r="AD324" s="137"/>
      <c r="AE324" s="137"/>
      <c r="AF324" s="137"/>
      <c r="AG324" s="137"/>
      <c r="AH324" s="137"/>
      <c r="AI324" s="137"/>
      <c r="AJ324" s="137"/>
      <c r="AK324" s="137"/>
      <c r="AL324" s="137"/>
      <c r="AM324" s="137"/>
      <c r="AN324" s="137"/>
      <c r="AO324" s="137"/>
      <c r="AP324" s="137"/>
      <c r="AQ324" s="137"/>
      <c r="AR324" s="137"/>
      <c r="AS324" s="137"/>
    </row>
    <row r="325" ht="18.0" customHeight="1">
      <c r="A325" s="137"/>
      <c r="B325" s="137"/>
      <c r="C325" s="137"/>
      <c r="D325" s="137"/>
      <c r="E325" s="137"/>
      <c r="F325" s="137"/>
      <c r="G325" s="138"/>
      <c r="H325" s="139"/>
      <c r="I325" s="137"/>
      <c r="J325" s="137"/>
      <c r="K325" s="137"/>
      <c r="L325" s="137"/>
      <c r="M325" s="137"/>
      <c r="N325" s="137"/>
      <c r="O325" s="137"/>
      <c r="P325" s="137"/>
      <c r="Q325" s="140"/>
      <c r="R325" s="137"/>
      <c r="S325" s="137"/>
      <c r="T325" s="137"/>
      <c r="U325" s="137"/>
      <c r="V325" s="137"/>
      <c r="W325" s="137"/>
      <c r="X325" s="137"/>
      <c r="Y325" s="137"/>
      <c r="Z325" s="137"/>
      <c r="AA325" s="137"/>
      <c r="AB325" s="137"/>
      <c r="AC325" s="137"/>
      <c r="AD325" s="137"/>
      <c r="AE325" s="137"/>
      <c r="AF325" s="137"/>
      <c r="AG325" s="137"/>
      <c r="AH325" s="137"/>
      <c r="AI325" s="137"/>
      <c r="AJ325" s="137"/>
      <c r="AK325" s="137"/>
      <c r="AL325" s="137"/>
      <c r="AM325" s="137"/>
      <c r="AN325" s="137"/>
      <c r="AO325" s="137"/>
      <c r="AP325" s="137"/>
      <c r="AQ325" s="137"/>
      <c r="AR325" s="137"/>
      <c r="AS325" s="137"/>
    </row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13:D13"/>
    <mergeCell ref="E14:H14"/>
    <mergeCell ref="C19:E19"/>
    <mergeCell ref="C90:E90"/>
    <mergeCell ref="C102:E102"/>
  </mergeCells>
  <printOptions/>
  <pageMargins bottom="0.75" footer="0.0" header="0.0" left="0.7" right="0.7" top="0.75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FF"/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9.57"/>
    <col customWidth="1" min="18" max="18" width="17.43"/>
    <col customWidth="1" min="19" max="19" width="17.86"/>
    <col customWidth="1" min="20" max="20" width="17.0"/>
    <col customWidth="1" min="21" max="21" width="15.14"/>
    <col customWidth="1" min="22" max="22" width="13.86"/>
    <col customWidth="1" min="23" max="24" width="9.14"/>
    <col customWidth="1" min="25" max="25" width="16.0"/>
    <col customWidth="1" min="26" max="37" width="9.14"/>
  </cols>
  <sheetData>
    <row r="1" ht="18.75" customHeight="1">
      <c r="A1" s="1" t="s">
        <v>0</v>
      </c>
      <c r="B1" s="1"/>
      <c r="C1" s="1"/>
      <c r="D1" s="1"/>
      <c r="E1" s="1"/>
      <c r="F1" s="1"/>
      <c r="G1" s="1"/>
      <c r="H1" s="3"/>
      <c r="I1" s="1"/>
      <c r="J1" s="1"/>
      <c r="K1" s="1"/>
      <c r="L1" s="1"/>
      <c r="M1" s="1"/>
      <c r="N1" s="1"/>
      <c r="O1" s="1"/>
      <c r="P1" s="1"/>
      <c r="Q1" s="4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ht="18.75" customHeight="1">
      <c r="A2" s="1"/>
      <c r="B2" s="1"/>
      <c r="C2" s="1"/>
      <c r="D2" s="1"/>
      <c r="E2" s="1"/>
      <c r="F2" s="1"/>
      <c r="G2" s="1"/>
      <c r="H2" s="3"/>
      <c r="I2" s="1"/>
      <c r="J2" s="1"/>
      <c r="K2" s="1"/>
      <c r="L2" s="1"/>
      <c r="M2" s="1"/>
      <c r="N2" s="1"/>
      <c r="O2" s="1"/>
      <c r="P2" s="1"/>
      <c r="Q2" s="4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ht="18.75" customHeight="1">
      <c r="A3" s="5" t="s">
        <v>1</v>
      </c>
      <c r="B3" s="5"/>
      <c r="C3" s="5"/>
      <c r="D3" s="1"/>
      <c r="E3" s="1"/>
      <c r="F3" s="1"/>
      <c r="G3" s="1"/>
      <c r="H3" s="3"/>
      <c r="I3" s="1"/>
      <c r="J3" s="1"/>
      <c r="K3" s="1"/>
      <c r="L3" s="1"/>
      <c r="M3" s="1"/>
      <c r="N3" s="1"/>
      <c r="O3" s="1"/>
      <c r="P3" s="1"/>
      <c r="Q3" s="4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ht="29.25" customHeight="1">
      <c r="A4" s="1"/>
      <c r="B4" s="1"/>
      <c r="C4" s="1"/>
      <c r="D4" s="1"/>
      <c r="E4" s="1"/>
      <c r="F4" s="1"/>
      <c r="G4" s="1"/>
      <c r="H4" s="3" t="s">
        <v>2</v>
      </c>
      <c r="I4" s="6">
        <v>44300.0</v>
      </c>
      <c r="J4" s="1"/>
      <c r="K4" s="1"/>
      <c r="L4" s="1"/>
      <c r="M4" s="1"/>
      <c r="N4" s="1"/>
      <c r="O4" s="1"/>
      <c r="P4" s="1"/>
      <c r="Q4" s="4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ht="18.75" customHeight="1">
      <c r="A5" s="1" t="s">
        <v>3</v>
      </c>
      <c r="B5" s="1"/>
      <c r="C5" s="1"/>
      <c r="D5" s="1"/>
      <c r="E5" s="1"/>
      <c r="F5" s="1"/>
      <c r="G5" s="1"/>
      <c r="H5" s="3"/>
      <c r="I5" s="1"/>
      <c r="J5" s="1"/>
      <c r="K5" s="1"/>
      <c r="L5" s="1"/>
      <c r="M5" s="1"/>
      <c r="N5" s="1"/>
      <c r="O5" s="1"/>
      <c r="P5" s="1"/>
      <c r="Q5" s="4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ht="18.75" customHeight="1">
      <c r="A6" s="7"/>
      <c r="B6" s="7"/>
      <c r="C6" s="7"/>
      <c r="D6" s="7"/>
      <c r="E6" s="7"/>
      <c r="F6" s="7"/>
      <c r="G6" s="7"/>
      <c r="H6" s="9"/>
      <c r="I6" s="7"/>
      <c r="J6" s="1"/>
      <c r="K6" s="1"/>
      <c r="L6" s="1"/>
      <c r="M6" s="1"/>
      <c r="N6" s="1"/>
      <c r="O6" s="1"/>
      <c r="P6" s="1"/>
      <c r="Q6" s="4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ht="36.0" customHeight="1">
      <c r="A7" s="10" t="s">
        <v>4</v>
      </c>
      <c r="B7" s="11"/>
      <c r="C7" s="12" t="s">
        <v>100</v>
      </c>
      <c r="D7" s="13" t="s">
        <v>6</v>
      </c>
      <c r="E7" s="14" t="s">
        <v>7</v>
      </c>
      <c r="F7" s="15"/>
      <c r="G7" s="15"/>
      <c r="H7" s="11"/>
      <c r="I7" s="16" t="s">
        <v>8</v>
      </c>
      <c r="J7" s="1"/>
      <c r="K7" s="1"/>
      <c r="L7" s="1"/>
      <c r="M7" s="1"/>
      <c r="N7" s="1"/>
      <c r="O7" s="1"/>
      <c r="P7" s="1"/>
      <c r="Q7" s="25">
        <f>+I133</f>
        <v>0.01007844214</v>
      </c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ht="26.25" customHeight="1">
      <c r="A8" s="17">
        <v>1.0</v>
      </c>
      <c r="B8" s="26" t="s">
        <v>10</v>
      </c>
      <c r="C8" s="26">
        <v>16.0</v>
      </c>
      <c r="D8" s="27">
        <v>0.1057</v>
      </c>
      <c r="E8" s="28">
        <f>205.562*10</f>
        <v>2055.62</v>
      </c>
      <c r="F8" s="28"/>
      <c r="G8" s="28"/>
      <c r="H8" s="22">
        <v>10.0</v>
      </c>
      <c r="I8" s="23">
        <f t="shared" ref="I8:I11" si="1">+D8*E8</f>
        <v>217.279034</v>
      </c>
      <c r="J8" s="24">
        <f t="shared" ref="J8:J11" si="2">E8-I8</f>
        <v>1838.340966</v>
      </c>
      <c r="K8" s="1"/>
      <c r="L8" s="1"/>
      <c r="M8" s="1"/>
      <c r="N8" s="1"/>
      <c r="O8" s="1"/>
      <c r="P8" s="1"/>
      <c r="Q8" s="4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</row>
    <row r="9" ht="26.25" customHeight="1">
      <c r="A9" s="17">
        <v>2.0</v>
      </c>
      <c r="B9" s="26" t="s">
        <v>61</v>
      </c>
      <c r="C9" s="18">
        <v>18.0</v>
      </c>
      <c r="D9" s="19">
        <v>0.0846</v>
      </c>
      <c r="E9" s="20">
        <f>219.54*31</f>
        <v>6805.74</v>
      </c>
      <c r="F9" s="20"/>
      <c r="G9" s="20"/>
      <c r="H9" s="22">
        <v>31.0</v>
      </c>
      <c r="I9" s="23">
        <f t="shared" si="1"/>
        <v>575.765604</v>
      </c>
      <c r="J9" s="24">
        <f t="shared" si="2"/>
        <v>6229.974396</v>
      </c>
      <c r="K9" s="1"/>
      <c r="L9" s="1"/>
      <c r="M9" s="1"/>
      <c r="N9" s="1"/>
      <c r="O9" s="1"/>
      <c r="P9" s="1"/>
      <c r="Q9" s="4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ht="26.25" customHeight="1">
      <c r="A10" s="17">
        <v>3.0</v>
      </c>
      <c r="B10" s="26" t="s">
        <v>69</v>
      </c>
      <c r="C10" s="26">
        <v>29.0</v>
      </c>
      <c r="D10" s="27">
        <v>0.0144</v>
      </c>
      <c r="E10" s="28">
        <f>228.812*22</f>
        <v>5033.864</v>
      </c>
      <c r="F10" s="28"/>
      <c r="G10" s="28"/>
      <c r="H10" s="22">
        <v>22.0</v>
      </c>
      <c r="I10" s="23">
        <f t="shared" si="1"/>
        <v>72.4876416</v>
      </c>
      <c r="J10" s="24">
        <f t="shared" si="2"/>
        <v>4961.376358</v>
      </c>
      <c r="K10" s="1"/>
      <c r="L10" s="1"/>
      <c r="M10" s="1"/>
      <c r="N10" s="1"/>
      <c r="O10" s="1"/>
      <c r="P10" s="1"/>
      <c r="Q10" s="4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ht="26.25" customHeight="1">
      <c r="A11" s="17">
        <v>4.0</v>
      </c>
      <c r="B11" s="26" t="s">
        <v>73</v>
      </c>
      <c r="C11" s="26">
        <v>29.0</v>
      </c>
      <c r="D11" s="27">
        <v>0.0143</v>
      </c>
      <c r="E11" s="28">
        <f>230.042*68.5</f>
        <v>15757.877</v>
      </c>
      <c r="F11" s="28"/>
      <c r="G11" s="28"/>
      <c r="H11" s="22">
        <v>68.5</v>
      </c>
      <c r="I11" s="23">
        <f t="shared" si="1"/>
        <v>225.3376411</v>
      </c>
      <c r="J11" s="24">
        <f t="shared" si="2"/>
        <v>15532.53936</v>
      </c>
      <c r="K11" s="1"/>
      <c r="L11" s="1"/>
      <c r="M11" s="1"/>
      <c r="N11" s="1"/>
      <c r="O11" s="1"/>
      <c r="P11" s="1"/>
      <c r="Q11" s="4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ht="18.75" customHeight="1">
      <c r="A12" s="30"/>
      <c r="B12" s="31"/>
      <c r="C12" s="32"/>
      <c r="D12" s="33"/>
      <c r="E12" s="34">
        <f>SUM(E8:E11)</f>
        <v>29653.101</v>
      </c>
      <c r="F12" s="35"/>
      <c r="G12" s="35"/>
      <c r="H12" s="37"/>
      <c r="I12" s="38">
        <f t="shared" ref="I12:J12" si="3">SUM(I8:I11)</f>
        <v>1090.869921</v>
      </c>
      <c r="J12" s="39">
        <f t="shared" si="3"/>
        <v>28562.23108</v>
      </c>
      <c r="K12" s="1"/>
      <c r="L12" s="1"/>
      <c r="M12" s="1"/>
      <c r="N12" s="1"/>
      <c r="O12" s="1"/>
      <c r="P12" s="1"/>
      <c r="Q12" s="4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ht="18.75" customHeight="1">
      <c r="A13" s="40"/>
      <c r="B13" s="7"/>
      <c r="C13" s="7"/>
      <c r="D13" s="41"/>
      <c r="E13" s="42"/>
      <c r="F13" s="15"/>
      <c r="G13" s="15"/>
      <c r="H13" s="11"/>
      <c r="I13" s="43"/>
      <c r="J13" s="1"/>
      <c r="K13" s="1"/>
      <c r="L13" s="1"/>
      <c r="M13" s="1"/>
      <c r="N13" s="1"/>
      <c r="O13" s="1"/>
      <c r="P13" s="1"/>
      <c r="Q13" s="4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ht="18.75" customHeight="1">
      <c r="A14" s="1"/>
      <c r="B14" s="1"/>
      <c r="C14" s="1"/>
      <c r="D14" s="1"/>
      <c r="E14" s="1"/>
      <c r="F14" s="1"/>
      <c r="G14" s="1"/>
      <c r="H14" s="3"/>
      <c r="I14" s="1"/>
      <c r="J14" s="1"/>
      <c r="K14" s="1"/>
      <c r="L14" s="1"/>
      <c r="M14" s="1"/>
      <c r="N14" s="1"/>
      <c r="O14" s="1"/>
      <c r="P14" s="1"/>
      <c r="Q14" s="4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ht="18.75" customHeight="1">
      <c r="A15" s="1"/>
      <c r="B15" s="1"/>
      <c r="C15" s="1"/>
      <c r="D15" s="1"/>
      <c r="E15" s="1"/>
      <c r="F15" s="1"/>
      <c r="G15" s="1"/>
      <c r="H15" s="3"/>
      <c r="I15" s="1"/>
      <c r="J15" s="1"/>
      <c r="K15" s="1"/>
      <c r="L15" s="1"/>
      <c r="M15" s="1"/>
      <c r="N15" s="1"/>
      <c r="O15" s="1"/>
      <c r="P15" s="1"/>
      <c r="Q15" s="4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ht="18.75" customHeight="1">
      <c r="A16" s="1" t="s">
        <v>13</v>
      </c>
      <c r="B16" s="1"/>
      <c r="C16" s="1"/>
      <c r="D16" s="1"/>
      <c r="E16" s="1"/>
      <c r="F16" s="1"/>
      <c r="G16" s="1"/>
      <c r="H16" s="3"/>
      <c r="I16" s="1"/>
      <c r="J16" s="1"/>
      <c r="K16" s="1"/>
      <c r="L16" s="1"/>
      <c r="M16" s="1"/>
      <c r="N16" s="1"/>
      <c r="O16" s="1"/>
      <c r="P16" s="1"/>
      <c r="Q16" s="4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ht="18.75" customHeight="1">
      <c r="A17" s="1"/>
      <c r="B17" s="1"/>
      <c r="C17" s="1"/>
      <c r="D17" s="1"/>
      <c r="E17" s="1"/>
      <c r="F17" s="1"/>
      <c r="G17" s="1"/>
      <c r="H17" s="3"/>
      <c r="I17" s="1"/>
      <c r="J17" s="1"/>
      <c r="K17" s="1"/>
      <c r="L17" s="1"/>
      <c r="M17" s="1"/>
      <c r="N17" s="1"/>
      <c r="O17" s="1"/>
      <c r="P17" s="1"/>
      <c r="Q17" s="4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ht="40.5" customHeight="1">
      <c r="A18" s="44"/>
      <c r="B18" s="26" t="s">
        <v>14</v>
      </c>
      <c r="C18" s="45" t="s">
        <v>15</v>
      </c>
      <c r="D18" s="46"/>
      <c r="E18" s="47"/>
      <c r="F18" s="48"/>
      <c r="G18" s="48"/>
      <c r="H18" s="50" t="s">
        <v>16</v>
      </c>
      <c r="I18" s="26" t="s">
        <v>17</v>
      </c>
      <c r="J18" s="26" t="s">
        <v>18</v>
      </c>
      <c r="K18" s="1"/>
      <c r="L18" s="26" t="s">
        <v>19</v>
      </c>
      <c r="M18" s="26" t="s">
        <v>17</v>
      </c>
      <c r="N18" s="44" t="s">
        <v>20</v>
      </c>
      <c r="O18" s="1"/>
      <c r="P18" s="1"/>
      <c r="Q18" s="51"/>
      <c r="R18" s="26" t="s">
        <v>19</v>
      </c>
      <c r="S18" s="26" t="s">
        <v>17</v>
      </c>
      <c r="T18" s="44" t="s">
        <v>20</v>
      </c>
      <c r="U18" s="1"/>
      <c r="V18" s="44" t="s">
        <v>21</v>
      </c>
      <c r="W18" s="44" t="s">
        <v>22</v>
      </c>
      <c r="X18" s="44" t="s">
        <v>23</v>
      </c>
      <c r="Y18" s="44" t="s">
        <v>101</v>
      </c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ht="27.0" customHeight="1">
      <c r="A19" s="52">
        <v>1.0</v>
      </c>
      <c r="B19" s="53" t="s">
        <v>26</v>
      </c>
      <c r="C19" s="54">
        <v>106.0</v>
      </c>
      <c r="D19" s="54">
        <v>183.0</v>
      </c>
      <c r="E19" s="54">
        <v>141.0</v>
      </c>
      <c r="F19" s="54">
        <f t="shared" ref="F19:F98" si="5">VALUE(IF(RIGHT(B19,1)="%",RIGHT(B19,3),0))</f>
        <v>0.8</v>
      </c>
      <c r="G19" s="54">
        <f t="shared" ref="G19:G98" si="6">+Q19*C19/100*D19/100*E19/100</f>
        <v>46.497006</v>
      </c>
      <c r="H19" s="55">
        <f t="shared" ref="H19:H98" si="7">IF(F19=0,G19,F19*G19)</f>
        <v>37.1976048</v>
      </c>
      <c r="I19" s="54">
        <v>1.0</v>
      </c>
      <c r="J19" s="66">
        <f t="shared" ref="J19:J98" si="8">+I19*H19</f>
        <v>37.1976048</v>
      </c>
      <c r="K19" s="57"/>
      <c r="L19" s="58">
        <f>D19*25.4/1000</f>
        <v>4.6482</v>
      </c>
      <c r="M19" s="52">
        <f>+I19</f>
        <v>1</v>
      </c>
      <c r="N19" s="52">
        <f>M19*L19</f>
        <v>4.6482</v>
      </c>
      <c r="O19" s="57"/>
      <c r="P19" s="57"/>
      <c r="Q19" s="59">
        <v>17.0</v>
      </c>
      <c r="R19" s="58">
        <f t="shared" ref="R19:R99" si="9">E19/100</f>
        <v>1.41</v>
      </c>
      <c r="S19" s="52">
        <f t="shared" ref="S19:S99" si="10">I19</f>
        <v>1</v>
      </c>
      <c r="T19" s="52">
        <f t="shared" ref="T19:T99" si="11">S19*R19</f>
        <v>1.41</v>
      </c>
      <c r="U19" s="60">
        <f t="shared" ref="U19:U98" si="12">+Q19*C19/100*D19/100*E19/100</f>
        <v>46.497006</v>
      </c>
      <c r="V19" s="58">
        <f t="shared" ref="V19:W19" si="4">C19/100</f>
        <v>1.06</v>
      </c>
      <c r="W19" s="58">
        <f t="shared" si="4"/>
        <v>1.83</v>
      </c>
      <c r="X19" s="58">
        <f t="shared" ref="X19:X99" si="14">T19</f>
        <v>1.41</v>
      </c>
      <c r="Y19" s="61">
        <f t="shared" ref="Y19:Y99" si="15">V19*W19*X19</f>
        <v>2.735118</v>
      </c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</row>
    <row r="20" ht="27.0" customHeight="1">
      <c r="A20" s="52">
        <v>2.0</v>
      </c>
      <c r="B20" s="62" t="s">
        <v>10</v>
      </c>
      <c r="C20" s="62">
        <v>107.0</v>
      </c>
      <c r="D20" s="62">
        <v>183.0</v>
      </c>
      <c r="E20" s="62">
        <v>200.0</v>
      </c>
      <c r="F20" s="62">
        <f t="shared" si="5"/>
        <v>0</v>
      </c>
      <c r="G20" s="62">
        <f t="shared" si="6"/>
        <v>66.5754</v>
      </c>
      <c r="H20" s="63">
        <f t="shared" si="7"/>
        <v>66.5754</v>
      </c>
      <c r="I20" s="62">
        <v>3.0</v>
      </c>
      <c r="J20" s="66">
        <f t="shared" si="8"/>
        <v>199.7262</v>
      </c>
      <c r="K20" s="57"/>
      <c r="L20" s="58"/>
      <c r="M20" s="52"/>
      <c r="N20" s="52"/>
      <c r="O20" s="57"/>
      <c r="P20" s="57"/>
      <c r="Q20" s="59">
        <v>17.0</v>
      </c>
      <c r="R20" s="58">
        <f t="shared" si="9"/>
        <v>2</v>
      </c>
      <c r="S20" s="52">
        <f t="shared" si="10"/>
        <v>3</v>
      </c>
      <c r="T20" s="52">
        <f t="shared" si="11"/>
        <v>6</v>
      </c>
      <c r="U20" s="60">
        <f t="shared" si="12"/>
        <v>66.5754</v>
      </c>
      <c r="V20" s="58">
        <f t="shared" ref="V20:W20" si="13">C20/100</f>
        <v>1.07</v>
      </c>
      <c r="W20" s="58">
        <f t="shared" si="13"/>
        <v>1.83</v>
      </c>
      <c r="X20" s="58">
        <f t="shared" si="14"/>
        <v>6</v>
      </c>
      <c r="Y20" s="61">
        <f t="shared" si="15"/>
        <v>11.7486</v>
      </c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</row>
    <row r="21" ht="27.0" customHeight="1">
      <c r="A21" s="52">
        <v>3.0</v>
      </c>
      <c r="B21" s="62" t="s">
        <v>10</v>
      </c>
      <c r="C21" s="62">
        <v>109.0</v>
      </c>
      <c r="D21" s="62">
        <v>183.0</v>
      </c>
      <c r="E21" s="62">
        <v>240.0</v>
      </c>
      <c r="F21" s="62">
        <f t="shared" si="5"/>
        <v>0</v>
      </c>
      <c r="G21" s="62">
        <f t="shared" si="6"/>
        <v>81.38376</v>
      </c>
      <c r="H21" s="63">
        <f t="shared" si="7"/>
        <v>81.38376</v>
      </c>
      <c r="I21" s="62">
        <v>1.0</v>
      </c>
      <c r="J21" s="66">
        <f t="shared" si="8"/>
        <v>81.38376</v>
      </c>
      <c r="K21" s="57"/>
      <c r="L21" s="58">
        <f t="shared" ref="L21:L36" si="17">D21*25.4/1000</f>
        <v>4.6482</v>
      </c>
      <c r="M21" s="52">
        <f t="shared" ref="M21:M39" si="18">+I21</f>
        <v>1</v>
      </c>
      <c r="N21" s="52">
        <f t="shared" ref="N21:N36" si="19">M21*L21</f>
        <v>4.6482</v>
      </c>
      <c r="O21" s="57"/>
      <c r="P21" s="57"/>
      <c r="Q21" s="59">
        <v>17.0</v>
      </c>
      <c r="R21" s="58">
        <f t="shared" si="9"/>
        <v>2.4</v>
      </c>
      <c r="S21" s="52">
        <f t="shared" si="10"/>
        <v>1</v>
      </c>
      <c r="T21" s="52">
        <f t="shared" si="11"/>
        <v>2.4</v>
      </c>
      <c r="U21" s="60">
        <f t="shared" si="12"/>
        <v>81.38376</v>
      </c>
      <c r="V21" s="58">
        <f t="shared" ref="V21:W21" si="16">C21/100</f>
        <v>1.09</v>
      </c>
      <c r="W21" s="58">
        <f t="shared" si="16"/>
        <v>1.83</v>
      </c>
      <c r="X21" s="58">
        <f t="shared" si="14"/>
        <v>2.4</v>
      </c>
      <c r="Y21" s="61">
        <f t="shared" si="15"/>
        <v>4.78728</v>
      </c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</row>
    <row r="22" ht="27.0" customHeight="1">
      <c r="A22" s="52">
        <v>4.0</v>
      </c>
      <c r="B22" s="62" t="s">
        <v>10</v>
      </c>
      <c r="C22" s="62">
        <v>96.0</v>
      </c>
      <c r="D22" s="62">
        <v>183.0</v>
      </c>
      <c r="E22" s="62">
        <v>241.0</v>
      </c>
      <c r="F22" s="62">
        <f t="shared" si="5"/>
        <v>0</v>
      </c>
      <c r="G22" s="62">
        <f t="shared" si="6"/>
        <v>71.976096</v>
      </c>
      <c r="H22" s="63">
        <f t="shared" si="7"/>
        <v>71.976096</v>
      </c>
      <c r="I22" s="62">
        <v>1.0</v>
      </c>
      <c r="J22" s="66">
        <f t="shared" si="8"/>
        <v>71.976096</v>
      </c>
      <c r="K22" s="57"/>
      <c r="L22" s="58">
        <f t="shared" si="17"/>
        <v>4.6482</v>
      </c>
      <c r="M22" s="52">
        <f t="shared" si="18"/>
        <v>1</v>
      </c>
      <c r="N22" s="52">
        <f t="shared" si="19"/>
        <v>4.6482</v>
      </c>
      <c r="O22" s="57"/>
      <c r="P22" s="57"/>
      <c r="Q22" s="59">
        <v>17.0</v>
      </c>
      <c r="R22" s="58">
        <f t="shared" si="9"/>
        <v>2.41</v>
      </c>
      <c r="S22" s="52">
        <f t="shared" si="10"/>
        <v>1</v>
      </c>
      <c r="T22" s="52">
        <f t="shared" si="11"/>
        <v>2.41</v>
      </c>
      <c r="U22" s="60">
        <f t="shared" si="12"/>
        <v>71.976096</v>
      </c>
      <c r="V22" s="58">
        <f t="shared" ref="V22:W22" si="20">C22/100</f>
        <v>0.96</v>
      </c>
      <c r="W22" s="58">
        <f t="shared" si="20"/>
        <v>1.83</v>
      </c>
      <c r="X22" s="58">
        <f t="shared" si="14"/>
        <v>2.41</v>
      </c>
      <c r="Y22" s="61">
        <f t="shared" si="15"/>
        <v>4.233888</v>
      </c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</row>
    <row r="23" ht="27.0" customHeight="1">
      <c r="A23" s="52">
        <v>5.0</v>
      </c>
      <c r="B23" s="62" t="s">
        <v>10</v>
      </c>
      <c r="C23" s="62">
        <v>107.0</v>
      </c>
      <c r="D23" s="62">
        <v>183.0</v>
      </c>
      <c r="E23" s="62">
        <v>241.0</v>
      </c>
      <c r="F23" s="62">
        <f t="shared" si="5"/>
        <v>0</v>
      </c>
      <c r="G23" s="62">
        <f t="shared" si="6"/>
        <v>80.223357</v>
      </c>
      <c r="H23" s="63">
        <f t="shared" si="7"/>
        <v>80.223357</v>
      </c>
      <c r="I23" s="62">
        <v>1.0</v>
      </c>
      <c r="J23" s="66">
        <f t="shared" si="8"/>
        <v>80.223357</v>
      </c>
      <c r="K23" s="57"/>
      <c r="L23" s="58">
        <f t="shared" si="17"/>
        <v>4.6482</v>
      </c>
      <c r="M23" s="52">
        <f t="shared" si="18"/>
        <v>1</v>
      </c>
      <c r="N23" s="52">
        <f t="shared" si="19"/>
        <v>4.6482</v>
      </c>
      <c r="O23" s="57"/>
      <c r="P23" s="57"/>
      <c r="Q23" s="59">
        <v>17.0</v>
      </c>
      <c r="R23" s="58">
        <f t="shared" si="9"/>
        <v>2.41</v>
      </c>
      <c r="S23" s="52">
        <f t="shared" si="10"/>
        <v>1</v>
      </c>
      <c r="T23" s="52">
        <f t="shared" si="11"/>
        <v>2.41</v>
      </c>
      <c r="U23" s="60">
        <f t="shared" si="12"/>
        <v>80.223357</v>
      </c>
      <c r="V23" s="58">
        <f t="shared" ref="V23:W23" si="21">C23/100</f>
        <v>1.07</v>
      </c>
      <c r="W23" s="58">
        <f t="shared" si="21"/>
        <v>1.83</v>
      </c>
      <c r="X23" s="58">
        <f t="shared" si="14"/>
        <v>2.41</v>
      </c>
      <c r="Y23" s="61">
        <f t="shared" si="15"/>
        <v>4.719021</v>
      </c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</row>
    <row r="24" ht="27.0" customHeight="1">
      <c r="A24" s="52">
        <v>6.0</v>
      </c>
      <c r="B24" s="62" t="s">
        <v>10</v>
      </c>
      <c r="C24" s="62">
        <v>105.0</v>
      </c>
      <c r="D24" s="62">
        <v>183.0</v>
      </c>
      <c r="E24" s="62">
        <v>241.0</v>
      </c>
      <c r="F24" s="62">
        <f t="shared" si="5"/>
        <v>0</v>
      </c>
      <c r="G24" s="62">
        <f t="shared" si="6"/>
        <v>78.723855</v>
      </c>
      <c r="H24" s="63">
        <f t="shared" si="7"/>
        <v>78.723855</v>
      </c>
      <c r="I24" s="62">
        <v>3.0</v>
      </c>
      <c r="J24" s="66">
        <f t="shared" si="8"/>
        <v>236.171565</v>
      </c>
      <c r="K24" s="57"/>
      <c r="L24" s="58">
        <f t="shared" si="17"/>
        <v>4.6482</v>
      </c>
      <c r="M24" s="52">
        <f t="shared" si="18"/>
        <v>3</v>
      </c>
      <c r="N24" s="52">
        <f t="shared" si="19"/>
        <v>13.9446</v>
      </c>
      <c r="O24" s="57"/>
      <c r="P24" s="57"/>
      <c r="Q24" s="59">
        <v>17.0</v>
      </c>
      <c r="R24" s="58">
        <f t="shared" si="9"/>
        <v>2.41</v>
      </c>
      <c r="S24" s="52">
        <f t="shared" si="10"/>
        <v>3</v>
      </c>
      <c r="T24" s="52">
        <f t="shared" si="11"/>
        <v>7.23</v>
      </c>
      <c r="U24" s="60">
        <f t="shared" si="12"/>
        <v>78.723855</v>
      </c>
      <c r="V24" s="58">
        <f t="shared" ref="V24:W24" si="22">C24/100</f>
        <v>1.05</v>
      </c>
      <c r="W24" s="58">
        <f t="shared" si="22"/>
        <v>1.83</v>
      </c>
      <c r="X24" s="58">
        <f t="shared" si="14"/>
        <v>7.23</v>
      </c>
      <c r="Y24" s="61">
        <f t="shared" si="15"/>
        <v>13.892445</v>
      </c>
      <c r="Z24" s="57"/>
      <c r="AA24" s="57"/>
      <c r="AB24" s="57"/>
      <c r="AC24" s="57"/>
      <c r="AD24" s="57"/>
      <c r="AE24" s="57"/>
      <c r="AF24" s="57"/>
      <c r="AG24" s="57"/>
      <c r="AH24" s="57"/>
      <c r="AI24" s="57"/>
      <c r="AJ24" s="57"/>
      <c r="AK24" s="57"/>
    </row>
    <row r="25" ht="27.0" customHeight="1">
      <c r="A25" s="52">
        <v>7.0</v>
      </c>
      <c r="B25" s="62" t="s">
        <v>10</v>
      </c>
      <c r="C25" s="62">
        <v>106.0</v>
      </c>
      <c r="D25" s="62">
        <v>183.0</v>
      </c>
      <c r="E25" s="62">
        <v>201.0</v>
      </c>
      <c r="F25" s="62">
        <f t="shared" si="5"/>
        <v>0</v>
      </c>
      <c r="G25" s="62">
        <f t="shared" si="6"/>
        <v>66.282966</v>
      </c>
      <c r="H25" s="63">
        <f t="shared" si="7"/>
        <v>66.282966</v>
      </c>
      <c r="I25" s="62">
        <v>1.0</v>
      </c>
      <c r="J25" s="66">
        <f t="shared" si="8"/>
        <v>66.282966</v>
      </c>
      <c r="K25" s="57"/>
      <c r="L25" s="58">
        <f t="shared" si="17"/>
        <v>4.6482</v>
      </c>
      <c r="M25" s="52">
        <f t="shared" si="18"/>
        <v>1</v>
      </c>
      <c r="N25" s="52">
        <f t="shared" si="19"/>
        <v>4.6482</v>
      </c>
      <c r="O25" s="57"/>
      <c r="P25" s="57"/>
      <c r="Q25" s="59">
        <v>17.0</v>
      </c>
      <c r="R25" s="58">
        <f t="shared" si="9"/>
        <v>2.01</v>
      </c>
      <c r="S25" s="52">
        <f t="shared" si="10"/>
        <v>1</v>
      </c>
      <c r="T25" s="52">
        <f t="shared" si="11"/>
        <v>2.01</v>
      </c>
      <c r="U25" s="60">
        <f t="shared" si="12"/>
        <v>66.282966</v>
      </c>
      <c r="V25" s="58">
        <f t="shared" ref="V25:W25" si="23">C25/100</f>
        <v>1.06</v>
      </c>
      <c r="W25" s="58">
        <f t="shared" si="23"/>
        <v>1.83</v>
      </c>
      <c r="X25" s="58">
        <f t="shared" si="14"/>
        <v>2.01</v>
      </c>
      <c r="Y25" s="61">
        <f t="shared" si="15"/>
        <v>3.898998</v>
      </c>
      <c r="Z25" s="57"/>
      <c r="AA25" s="57"/>
      <c r="AB25" s="57"/>
      <c r="AC25" s="57"/>
      <c r="AD25" s="57"/>
      <c r="AE25" s="57"/>
      <c r="AF25" s="57"/>
      <c r="AG25" s="57"/>
      <c r="AH25" s="57"/>
      <c r="AI25" s="57"/>
      <c r="AJ25" s="57"/>
      <c r="AK25" s="57"/>
    </row>
    <row r="26" ht="27.0" customHeight="1">
      <c r="A26" s="52">
        <v>8.0</v>
      </c>
      <c r="B26" s="62" t="s">
        <v>10</v>
      </c>
      <c r="C26" s="62">
        <v>98.0</v>
      </c>
      <c r="D26" s="62">
        <v>183.0</v>
      </c>
      <c r="E26" s="62">
        <v>199.0</v>
      </c>
      <c r="F26" s="62">
        <f t="shared" si="5"/>
        <v>0</v>
      </c>
      <c r="G26" s="62">
        <f t="shared" si="6"/>
        <v>60.670722</v>
      </c>
      <c r="H26" s="63">
        <f t="shared" si="7"/>
        <v>60.670722</v>
      </c>
      <c r="I26" s="62">
        <v>1.0</v>
      </c>
      <c r="J26" s="66">
        <f t="shared" si="8"/>
        <v>60.670722</v>
      </c>
      <c r="K26" s="57"/>
      <c r="L26" s="58">
        <f t="shared" si="17"/>
        <v>4.6482</v>
      </c>
      <c r="M26" s="52">
        <f t="shared" si="18"/>
        <v>1</v>
      </c>
      <c r="N26" s="52">
        <f t="shared" si="19"/>
        <v>4.6482</v>
      </c>
      <c r="O26" s="57"/>
      <c r="P26" s="57"/>
      <c r="Q26" s="59">
        <v>17.0</v>
      </c>
      <c r="R26" s="58">
        <f t="shared" si="9"/>
        <v>1.99</v>
      </c>
      <c r="S26" s="52">
        <f t="shared" si="10"/>
        <v>1</v>
      </c>
      <c r="T26" s="52">
        <f t="shared" si="11"/>
        <v>1.99</v>
      </c>
      <c r="U26" s="60">
        <f t="shared" si="12"/>
        <v>60.670722</v>
      </c>
      <c r="V26" s="58">
        <f t="shared" ref="V26:W26" si="24">C26/100</f>
        <v>0.98</v>
      </c>
      <c r="W26" s="58">
        <f t="shared" si="24"/>
        <v>1.83</v>
      </c>
      <c r="X26" s="58">
        <f t="shared" si="14"/>
        <v>1.99</v>
      </c>
      <c r="Y26" s="61">
        <f t="shared" si="15"/>
        <v>3.568866</v>
      </c>
      <c r="Z26" s="57"/>
      <c r="AA26" s="57"/>
      <c r="AB26" s="57"/>
      <c r="AC26" s="57"/>
      <c r="AD26" s="57"/>
      <c r="AE26" s="57"/>
      <c r="AF26" s="57"/>
      <c r="AG26" s="57"/>
      <c r="AH26" s="57"/>
      <c r="AI26" s="57"/>
      <c r="AJ26" s="57"/>
      <c r="AK26" s="57"/>
    </row>
    <row r="27" ht="27.0" customHeight="1">
      <c r="A27" s="52">
        <v>9.0</v>
      </c>
      <c r="B27" s="62" t="s">
        <v>10</v>
      </c>
      <c r="C27" s="62">
        <v>106.0</v>
      </c>
      <c r="D27" s="62">
        <v>183.0</v>
      </c>
      <c r="E27" s="62">
        <v>200.0</v>
      </c>
      <c r="F27" s="62">
        <f t="shared" si="5"/>
        <v>0</v>
      </c>
      <c r="G27" s="62">
        <f t="shared" si="6"/>
        <v>65.9532</v>
      </c>
      <c r="H27" s="63">
        <f t="shared" si="7"/>
        <v>65.9532</v>
      </c>
      <c r="I27" s="62">
        <v>3.0</v>
      </c>
      <c r="J27" s="66">
        <f t="shared" si="8"/>
        <v>197.8596</v>
      </c>
      <c r="K27" s="57"/>
      <c r="L27" s="58">
        <f t="shared" si="17"/>
        <v>4.6482</v>
      </c>
      <c r="M27" s="52">
        <f t="shared" si="18"/>
        <v>3</v>
      </c>
      <c r="N27" s="52">
        <f t="shared" si="19"/>
        <v>13.9446</v>
      </c>
      <c r="O27" s="57"/>
      <c r="P27" s="57"/>
      <c r="Q27" s="59">
        <v>17.0</v>
      </c>
      <c r="R27" s="58">
        <f t="shared" si="9"/>
        <v>2</v>
      </c>
      <c r="S27" s="52">
        <f t="shared" si="10"/>
        <v>3</v>
      </c>
      <c r="T27" s="52">
        <f t="shared" si="11"/>
        <v>6</v>
      </c>
      <c r="U27" s="60">
        <f t="shared" si="12"/>
        <v>65.9532</v>
      </c>
      <c r="V27" s="58">
        <f t="shared" ref="V27:W27" si="25">C27/100</f>
        <v>1.06</v>
      </c>
      <c r="W27" s="58">
        <f t="shared" si="25"/>
        <v>1.83</v>
      </c>
      <c r="X27" s="58">
        <f t="shared" si="14"/>
        <v>6</v>
      </c>
      <c r="Y27" s="61">
        <f t="shared" si="15"/>
        <v>11.6388</v>
      </c>
      <c r="Z27" s="57"/>
      <c r="AA27" s="57"/>
      <c r="AB27" s="57"/>
      <c r="AC27" s="57"/>
      <c r="AD27" s="57"/>
      <c r="AE27" s="57"/>
      <c r="AF27" s="57"/>
      <c r="AG27" s="57"/>
      <c r="AH27" s="57"/>
      <c r="AI27" s="57"/>
      <c r="AJ27" s="57"/>
      <c r="AK27" s="57"/>
    </row>
    <row r="28" ht="27.0" customHeight="1">
      <c r="A28" s="52">
        <v>10.0</v>
      </c>
      <c r="B28" s="62" t="s">
        <v>10</v>
      </c>
      <c r="C28" s="62">
        <v>108.0</v>
      </c>
      <c r="D28" s="62">
        <v>183.0</v>
      </c>
      <c r="E28" s="62">
        <v>240.0</v>
      </c>
      <c r="F28" s="62">
        <f t="shared" si="5"/>
        <v>0</v>
      </c>
      <c r="G28" s="62">
        <f t="shared" si="6"/>
        <v>80.63712</v>
      </c>
      <c r="H28" s="63">
        <f t="shared" si="7"/>
        <v>80.63712</v>
      </c>
      <c r="I28" s="62">
        <v>1.0</v>
      </c>
      <c r="J28" s="66">
        <f t="shared" si="8"/>
        <v>80.63712</v>
      </c>
      <c r="K28" s="57"/>
      <c r="L28" s="58">
        <f t="shared" si="17"/>
        <v>4.6482</v>
      </c>
      <c r="M28" s="52">
        <f t="shared" si="18"/>
        <v>1</v>
      </c>
      <c r="N28" s="52">
        <f t="shared" si="19"/>
        <v>4.6482</v>
      </c>
      <c r="O28" s="57"/>
      <c r="P28" s="57"/>
      <c r="Q28" s="59">
        <v>17.0</v>
      </c>
      <c r="R28" s="58">
        <f t="shared" si="9"/>
        <v>2.4</v>
      </c>
      <c r="S28" s="52">
        <f t="shared" si="10"/>
        <v>1</v>
      </c>
      <c r="T28" s="52">
        <f t="shared" si="11"/>
        <v>2.4</v>
      </c>
      <c r="U28" s="60">
        <f t="shared" si="12"/>
        <v>80.63712</v>
      </c>
      <c r="V28" s="58">
        <f t="shared" ref="V28:W28" si="26">C28/100</f>
        <v>1.08</v>
      </c>
      <c r="W28" s="58">
        <f t="shared" si="26"/>
        <v>1.83</v>
      </c>
      <c r="X28" s="58">
        <f t="shared" si="14"/>
        <v>2.4</v>
      </c>
      <c r="Y28" s="61">
        <f t="shared" si="15"/>
        <v>4.74336</v>
      </c>
      <c r="Z28" s="57"/>
      <c r="AA28" s="57"/>
      <c r="AB28" s="57"/>
      <c r="AC28" s="57"/>
      <c r="AD28" s="57"/>
      <c r="AE28" s="57"/>
      <c r="AF28" s="57"/>
      <c r="AG28" s="57"/>
      <c r="AH28" s="57"/>
      <c r="AI28" s="57"/>
      <c r="AJ28" s="57"/>
      <c r="AK28" s="57"/>
    </row>
    <row r="29" ht="27.0" customHeight="1">
      <c r="A29" s="52">
        <v>11.0</v>
      </c>
      <c r="B29" s="62" t="s">
        <v>10</v>
      </c>
      <c r="C29" s="62">
        <v>107.0</v>
      </c>
      <c r="D29" s="62">
        <v>183.0</v>
      </c>
      <c r="E29" s="62">
        <v>333.0</v>
      </c>
      <c r="F29" s="62">
        <f t="shared" si="5"/>
        <v>0</v>
      </c>
      <c r="G29" s="62">
        <f t="shared" si="6"/>
        <v>110.848041</v>
      </c>
      <c r="H29" s="63">
        <f t="shared" si="7"/>
        <v>110.848041</v>
      </c>
      <c r="I29" s="62">
        <v>1.0</v>
      </c>
      <c r="J29" s="66">
        <f t="shared" si="8"/>
        <v>110.848041</v>
      </c>
      <c r="K29" s="57"/>
      <c r="L29" s="58">
        <f t="shared" si="17"/>
        <v>4.6482</v>
      </c>
      <c r="M29" s="52">
        <f t="shared" si="18"/>
        <v>1</v>
      </c>
      <c r="N29" s="52">
        <f t="shared" si="19"/>
        <v>4.6482</v>
      </c>
      <c r="O29" s="57"/>
      <c r="P29" s="57"/>
      <c r="Q29" s="59">
        <v>17.0</v>
      </c>
      <c r="R29" s="58">
        <f t="shared" si="9"/>
        <v>3.33</v>
      </c>
      <c r="S29" s="52">
        <f t="shared" si="10"/>
        <v>1</v>
      </c>
      <c r="T29" s="52">
        <f t="shared" si="11"/>
        <v>3.33</v>
      </c>
      <c r="U29" s="60">
        <f t="shared" si="12"/>
        <v>110.848041</v>
      </c>
      <c r="V29" s="58">
        <f t="shared" ref="V29:W29" si="27">C29/100</f>
        <v>1.07</v>
      </c>
      <c r="W29" s="58">
        <f t="shared" si="27"/>
        <v>1.83</v>
      </c>
      <c r="X29" s="58">
        <f t="shared" si="14"/>
        <v>3.33</v>
      </c>
      <c r="Y29" s="61">
        <f t="shared" si="15"/>
        <v>6.520473</v>
      </c>
      <c r="Z29" s="57"/>
      <c r="AA29" s="57"/>
      <c r="AB29" s="57"/>
      <c r="AC29" s="57"/>
      <c r="AD29" s="57"/>
      <c r="AE29" s="57"/>
      <c r="AF29" s="57"/>
      <c r="AG29" s="57"/>
      <c r="AH29" s="57"/>
      <c r="AI29" s="57"/>
      <c r="AJ29" s="57"/>
      <c r="AK29" s="57"/>
    </row>
    <row r="30" ht="27.0" customHeight="1">
      <c r="A30" s="52">
        <v>12.0</v>
      </c>
      <c r="B30" s="62" t="s">
        <v>10</v>
      </c>
      <c r="C30" s="62">
        <v>107.0</v>
      </c>
      <c r="D30" s="62">
        <v>183.0</v>
      </c>
      <c r="E30" s="62">
        <v>202.0</v>
      </c>
      <c r="F30" s="62">
        <f t="shared" si="5"/>
        <v>0</v>
      </c>
      <c r="G30" s="62">
        <f t="shared" si="6"/>
        <v>67.241154</v>
      </c>
      <c r="H30" s="63">
        <f t="shared" si="7"/>
        <v>67.241154</v>
      </c>
      <c r="I30" s="62">
        <v>1.0</v>
      </c>
      <c r="J30" s="66">
        <f t="shared" si="8"/>
        <v>67.241154</v>
      </c>
      <c r="K30" s="57"/>
      <c r="L30" s="58">
        <f t="shared" si="17"/>
        <v>4.6482</v>
      </c>
      <c r="M30" s="52">
        <f t="shared" si="18"/>
        <v>1</v>
      </c>
      <c r="N30" s="52">
        <f t="shared" si="19"/>
        <v>4.6482</v>
      </c>
      <c r="O30" s="57"/>
      <c r="P30" s="57"/>
      <c r="Q30" s="59">
        <v>17.0</v>
      </c>
      <c r="R30" s="58">
        <f t="shared" si="9"/>
        <v>2.02</v>
      </c>
      <c r="S30" s="52">
        <f t="shared" si="10"/>
        <v>1</v>
      </c>
      <c r="T30" s="52">
        <f t="shared" si="11"/>
        <v>2.02</v>
      </c>
      <c r="U30" s="60">
        <f t="shared" si="12"/>
        <v>67.241154</v>
      </c>
      <c r="V30" s="58">
        <f t="shared" ref="V30:W30" si="28">C30/100</f>
        <v>1.07</v>
      </c>
      <c r="W30" s="58">
        <f t="shared" si="28"/>
        <v>1.83</v>
      </c>
      <c r="X30" s="58">
        <f t="shared" si="14"/>
        <v>2.02</v>
      </c>
      <c r="Y30" s="61">
        <f t="shared" si="15"/>
        <v>3.955362</v>
      </c>
      <c r="Z30" s="57"/>
      <c r="AA30" s="57"/>
      <c r="AB30" s="57"/>
      <c r="AC30" s="57"/>
      <c r="AD30" s="57"/>
      <c r="AE30" s="57"/>
      <c r="AF30" s="57"/>
      <c r="AG30" s="57"/>
      <c r="AH30" s="57"/>
      <c r="AI30" s="57"/>
      <c r="AJ30" s="57"/>
      <c r="AK30" s="57"/>
    </row>
    <row r="31" ht="27.0" customHeight="1">
      <c r="A31" s="52">
        <v>13.0</v>
      </c>
      <c r="B31" s="62" t="s">
        <v>10</v>
      </c>
      <c r="C31" s="62">
        <v>105.0</v>
      </c>
      <c r="D31" s="62">
        <v>183.0</v>
      </c>
      <c r="E31" s="62">
        <v>243.0</v>
      </c>
      <c r="F31" s="62">
        <f t="shared" si="5"/>
        <v>0</v>
      </c>
      <c r="G31" s="62">
        <f t="shared" si="6"/>
        <v>79.377165</v>
      </c>
      <c r="H31" s="63">
        <f t="shared" si="7"/>
        <v>79.377165</v>
      </c>
      <c r="I31" s="62">
        <v>1.0</v>
      </c>
      <c r="J31" s="66">
        <f t="shared" si="8"/>
        <v>79.377165</v>
      </c>
      <c r="K31" s="57"/>
      <c r="L31" s="58">
        <f t="shared" si="17"/>
        <v>4.6482</v>
      </c>
      <c r="M31" s="52">
        <f t="shared" si="18"/>
        <v>1</v>
      </c>
      <c r="N31" s="52">
        <f t="shared" si="19"/>
        <v>4.6482</v>
      </c>
      <c r="O31" s="57"/>
      <c r="P31" s="57"/>
      <c r="Q31" s="59">
        <v>17.0</v>
      </c>
      <c r="R31" s="58">
        <f t="shared" si="9"/>
        <v>2.43</v>
      </c>
      <c r="S31" s="52">
        <f t="shared" si="10"/>
        <v>1</v>
      </c>
      <c r="T31" s="52">
        <f t="shared" si="11"/>
        <v>2.43</v>
      </c>
      <c r="U31" s="60">
        <f t="shared" si="12"/>
        <v>79.377165</v>
      </c>
      <c r="V31" s="58">
        <f t="shared" ref="V31:W31" si="29">C31/100</f>
        <v>1.05</v>
      </c>
      <c r="W31" s="58">
        <f t="shared" si="29"/>
        <v>1.83</v>
      </c>
      <c r="X31" s="58">
        <f t="shared" si="14"/>
        <v>2.43</v>
      </c>
      <c r="Y31" s="61">
        <f t="shared" si="15"/>
        <v>4.669245</v>
      </c>
      <c r="Z31" s="57"/>
      <c r="AA31" s="57"/>
      <c r="AB31" s="57"/>
      <c r="AC31" s="57"/>
      <c r="AD31" s="57"/>
      <c r="AE31" s="57"/>
      <c r="AF31" s="57"/>
      <c r="AG31" s="57"/>
      <c r="AH31" s="57"/>
      <c r="AI31" s="57"/>
      <c r="AJ31" s="57"/>
      <c r="AK31" s="57"/>
    </row>
    <row r="32" ht="27.0" customHeight="1">
      <c r="A32" s="52">
        <v>14.0</v>
      </c>
      <c r="B32" s="62" t="s">
        <v>10</v>
      </c>
      <c r="C32" s="62">
        <v>107.0</v>
      </c>
      <c r="D32" s="62">
        <v>183.0</v>
      </c>
      <c r="E32" s="62">
        <v>199.0</v>
      </c>
      <c r="F32" s="62">
        <f t="shared" si="5"/>
        <v>0</v>
      </c>
      <c r="G32" s="62">
        <f t="shared" si="6"/>
        <v>66.242523</v>
      </c>
      <c r="H32" s="63">
        <f t="shared" si="7"/>
        <v>66.242523</v>
      </c>
      <c r="I32" s="62">
        <v>2.0</v>
      </c>
      <c r="J32" s="66">
        <f t="shared" si="8"/>
        <v>132.485046</v>
      </c>
      <c r="K32" s="57"/>
      <c r="L32" s="58">
        <f t="shared" si="17"/>
        <v>4.6482</v>
      </c>
      <c r="M32" s="52">
        <f t="shared" si="18"/>
        <v>2</v>
      </c>
      <c r="N32" s="52">
        <f t="shared" si="19"/>
        <v>9.2964</v>
      </c>
      <c r="O32" s="57"/>
      <c r="P32" s="57"/>
      <c r="Q32" s="59">
        <v>17.0</v>
      </c>
      <c r="R32" s="58">
        <f t="shared" si="9"/>
        <v>1.99</v>
      </c>
      <c r="S32" s="52">
        <f t="shared" si="10"/>
        <v>2</v>
      </c>
      <c r="T32" s="52">
        <f t="shared" si="11"/>
        <v>3.98</v>
      </c>
      <c r="U32" s="60">
        <f t="shared" si="12"/>
        <v>66.242523</v>
      </c>
      <c r="V32" s="58">
        <f t="shared" ref="V32:W32" si="30">C32/100</f>
        <v>1.07</v>
      </c>
      <c r="W32" s="58">
        <f t="shared" si="30"/>
        <v>1.83</v>
      </c>
      <c r="X32" s="58">
        <f t="shared" si="14"/>
        <v>3.98</v>
      </c>
      <c r="Y32" s="61">
        <f t="shared" si="15"/>
        <v>7.793238</v>
      </c>
      <c r="Z32" s="57"/>
      <c r="AA32" s="57"/>
      <c r="AB32" s="57"/>
      <c r="AC32" s="57"/>
      <c r="AD32" s="57"/>
      <c r="AE32" s="57"/>
      <c r="AF32" s="57"/>
      <c r="AG32" s="57"/>
      <c r="AH32" s="57"/>
      <c r="AI32" s="57"/>
      <c r="AJ32" s="57"/>
      <c r="AK32" s="57"/>
    </row>
    <row r="33" ht="27.0" customHeight="1">
      <c r="A33" s="52">
        <v>15.0</v>
      </c>
      <c r="B33" s="62" t="s">
        <v>10</v>
      </c>
      <c r="C33" s="62">
        <v>106.0</v>
      </c>
      <c r="D33" s="62">
        <v>183.0</v>
      </c>
      <c r="E33" s="62">
        <v>272.0</v>
      </c>
      <c r="F33" s="62">
        <f t="shared" si="5"/>
        <v>0</v>
      </c>
      <c r="G33" s="62">
        <f t="shared" si="6"/>
        <v>89.696352</v>
      </c>
      <c r="H33" s="63">
        <f t="shared" si="7"/>
        <v>89.696352</v>
      </c>
      <c r="I33" s="62">
        <v>1.0</v>
      </c>
      <c r="J33" s="66">
        <f t="shared" si="8"/>
        <v>89.696352</v>
      </c>
      <c r="K33" s="57"/>
      <c r="L33" s="58">
        <f t="shared" si="17"/>
        <v>4.6482</v>
      </c>
      <c r="M33" s="52">
        <f t="shared" si="18"/>
        <v>1</v>
      </c>
      <c r="N33" s="52">
        <f t="shared" si="19"/>
        <v>4.6482</v>
      </c>
      <c r="O33" s="57"/>
      <c r="P33" s="57"/>
      <c r="Q33" s="59">
        <v>17.0</v>
      </c>
      <c r="R33" s="58">
        <f t="shared" si="9"/>
        <v>2.72</v>
      </c>
      <c r="S33" s="52">
        <f t="shared" si="10"/>
        <v>1</v>
      </c>
      <c r="T33" s="52">
        <f t="shared" si="11"/>
        <v>2.72</v>
      </c>
      <c r="U33" s="60">
        <f t="shared" si="12"/>
        <v>89.696352</v>
      </c>
      <c r="V33" s="58">
        <f t="shared" ref="V33:W33" si="31">C33/100</f>
        <v>1.06</v>
      </c>
      <c r="W33" s="58">
        <f t="shared" si="31"/>
        <v>1.83</v>
      </c>
      <c r="X33" s="58">
        <f t="shared" si="14"/>
        <v>2.72</v>
      </c>
      <c r="Y33" s="61">
        <f t="shared" si="15"/>
        <v>5.276256</v>
      </c>
      <c r="Z33" s="57"/>
      <c r="AA33" s="57"/>
      <c r="AB33" s="57"/>
      <c r="AC33" s="57"/>
      <c r="AD33" s="57"/>
      <c r="AE33" s="57"/>
      <c r="AF33" s="57"/>
      <c r="AG33" s="57"/>
      <c r="AH33" s="57"/>
      <c r="AI33" s="57"/>
      <c r="AJ33" s="57"/>
      <c r="AK33" s="57"/>
    </row>
    <row r="34" ht="27.0" customHeight="1">
      <c r="A34" s="52">
        <v>16.0</v>
      </c>
      <c r="B34" s="62" t="s">
        <v>10</v>
      </c>
      <c r="C34" s="62">
        <v>107.0</v>
      </c>
      <c r="D34" s="62">
        <v>183.0</v>
      </c>
      <c r="E34" s="62">
        <v>241.0</v>
      </c>
      <c r="F34" s="62">
        <f t="shared" si="5"/>
        <v>0</v>
      </c>
      <c r="G34" s="62">
        <f t="shared" si="6"/>
        <v>80.223357</v>
      </c>
      <c r="H34" s="63">
        <f t="shared" si="7"/>
        <v>80.223357</v>
      </c>
      <c r="I34" s="62">
        <v>1.0</v>
      </c>
      <c r="J34" s="66">
        <f t="shared" si="8"/>
        <v>80.223357</v>
      </c>
      <c r="K34" s="57"/>
      <c r="L34" s="58">
        <f t="shared" si="17"/>
        <v>4.6482</v>
      </c>
      <c r="M34" s="52">
        <f t="shared" si="18"/>
        <v>1</v>
      </c>
      <c r="N34" s="52">
        <f t="shared" si="19"/>
        <v>4.6482</v>
      </c>
      <c r="O34" s="57"/>
      <c r="P34" s="57"/>
      <c r="Q34" s="59">
        <v>17.0</v>
      </c>
      <c r="R34" s="58">
        <f t="shared" si="9"/>
        <v>2.41</v>
      </c>
      <c r="S34" s="52">
        <f t="shared" si="10"/>
        <v>1</v>
      </c>
      <c r="T34" s="52">
        <f t="shared" si="11"/>
        <v>2.41</v>
      </c>
      <c r="U34" s="60">
        <f t="shared" si="12"/>
        <v>80.223357</v>
      </c>
      <c r="V34" s="58">
        <f t="shared" ref="V34:W34" si="32">C34/100</f>
        <v>1.07</v>
      </c>
      <c r="W34" s="58">
        <f t="shared" si="32"/>
        <v>1.83</v>
      </c>
      <c r="X34" s="58">
        <f t="shared" si="14"/>
        <v>2.41</v>
      </c>
      <c r="Y34" s="61">
        <f t="shared" si="15"/>
        <v>4.719021</v>
      </c>
      <c r="Z34" s="57"/>
      <c r="AA34" s="57"/>
      <c r="AB34" s="57"/>
      <c r="AC34" s="57"/>
      <c r="AD34" s="57"/>
      <c r="AE34" s="57"/>
      <c r="AF34" s="57"/>
      <c r="AG34" s="57"/>
      <c r="AH34" s="57"/>
      <c r="AI34" s="57"/>
      <c r="AJ34" s="57"/>
      <c r="AK34" s="57"/>
    </row>
    <row r="35" ht="27.0" customHeight="1">
      <c r="A35" s="52">
        <v>17.0</v>
      </c>
      <c r="B35" s="62" t="s">
        <v>10</v>
      </c>
      <c r="C35" s="62">
        <v>108.0</v>
      </c>
      <c r="D35" s="62">
        <v>183.0</v>
      </c>
      <c r="E35" s="62">
        <v>240.0</v>
      </c>
      <c r="F35" s="62">
        <f t="shared" si="5"/>
        <v>0</v>
      </c>
      <c r="G35" s="62">
        <f t="shared" si="6"/>
        <v>80.63712</v>
      </c>
      <c r="H35" s="63">
        <f t="shared" si="7"/>
        <v>80.63712</v>
      </c>
      <c r="I35" s="62">
        <v>1.0</v>
      </c>
      <c r="J35" s="66">
        <f t="shared" si="8"/>
        <v>80.63712</v>
      </c>
      <c r="K35" s="57"/>
      <c r="L35" s="58">
        <f t="shared" si="17"/>
        <v>4.6482</v>
      </c>
      <c r="M35" s="52">
        <f t="shared" si="18"/>
        <v>1</v>
      </c>
      <c r="N35" s="52">
        <f t="shared" si="19"/>
        <v>4.6482</v>
      </c>
      <c r="O35" s="57"/>
      <c r="P35" s="57"/>
      <c r="Q35" s="59">
        <v>17.0</v>
      </c>
      <c r="R35" s="58">
        <f t="shared" si="9"/>
        <v>2.4</v>
      </c>
      <c r="S35" s="52">
        <f t="shared" si="10"/>
        <v>1</v>
      </c>
      <c r="T35" s="52">
        <f t="shared" si="11"/>
        <v>2.4</v>
      </c>
      <c r="U35" s="60">
        <f t="shared" si="12"/>
        <v>80.63712</v>
      </c>
      <c r="V35" s="58">
        <f t="shared" ref="V35:W35" si="33">C35/100</f>
        <v>1.08</v>
      </c>
      <c r="W35" s="58">
        <f t="shared" si="33"/>
        <v>1.83</v>
      </c>
      <c r="X35" s="58">
        <f t="shared" si="14"/>
        <v>2.4</v>
      </c>
      <c r="Y35" s="61">
        <f t="shared" si="15"/>
        <v>4.74336</v>
      </c>
      <c r="Z35" s="57"/>
      <c r="AA35" s="57"/>
      <c r="AB35" s="57"/>
      <c r="AC35" s="57"/>
      <c r="AD35" s="57"/>
      <c r="AE35" s="57"/>
      <c r="AF35" s="57"/>
      <c r="AG35" s="57"/>
      <c r="AH35" s="57"/>
      <c r="AI35" s="57"/>
      <c r="AJ35" s="57"/>
      <c r="AK35" s="57"/>
    </row>
    <row r="36" ht="27.0" customHeight="1">
      <c r="A36" s="52">
        <v>18.0</v>
      </c>
      <c r="B36" s="62" t="s">
        <v>10</v>
      </c>
      <c r="C36" s="62">
        <v>107.0</v>
      </c>
      <c r="D36" s="62">
        <v>183.0</v>
      </c>
      <c r="E36" s="62">
        <v>200.0</v>
      </c>
      <c r="F36" s="62">
        <f t="shared" si="5"/>
        <v>0</v>
      </c>
      <c r="G36" s="62">
        <f t="shared" si="6"/>
        <v>66.5754</v>
      </c>
      <c r="H36" s="63">
        <f t="shared" si="7"/>
        <v>66.5754</v>
      </c>
      <c r="I36" s="62">
        <v>1.0</v>
      </c>
      <c r="J36" s="66">
        <f t="shared" si="8"/>
        <v>66.5754</v>
      </c>
      <c r="K36" s="57"/>
      <c r="L36" s="31">
        <f t="shared" si="17"/>
        <v>4.6482</v>
      </c>
      <c r="M36" s="67">
        <f t="shared" si="18"/>
        <v>1</v>
      </c>
      <c r="N36" s="67">
        <f t="shared" si="19"/>
        <v>4.6482</v>
      </c>
      <c r="O36" s="57"/>
      <c r="P36" s="57"/>
      <c r="Q36" s="59">
        <v>17.0</v>
      </c>
      <c r="R36" s="58">
        <f t="shared" si="9"/>
        <v>2</v>
      </c>
      <c r="S36" s="52">
        <f t="shared" si="10"/>
        <v>1</v>
      </c>
      <c r="T36" s="52">
        <f t="shared" si="11"/>
        <v>2</v>
      </c>
      <c r="U36" s="60">
        <f t="shared" si="12"/>
        <v>66.5754</v>
      </c>
      <c r="V36" s="58">
        <f t="shared" ref="V36:W36" si="34">C36/100</f>
        <v>1.07</v>
      </c>
      <c r="W36" s="58">
        <f t="shared" si="34"/>
        <v>1.83</v>
      </c>
      <c r="X36" s="58">
        <f t="shared" si="14"/>
        <v>2</v>
      </c>
      <c r="Y36" s="61">
        <f t="shared" si="15"/>
        <v>3.9162</v>
      </c>
      <c r="Z36" s="57"/>
      <c r="AA36" s="57"/>
      <c r="AB36" s="57"/>
      <c r="AC36" s="57"/>
      <c r="AD36" s="57"/>
      <c r="AE36" s="57"/>
      <c r="AF36" s="57"/>
      <c r="AG36" s="57"/>
      <c r="AH36" s="57"/>
      <c r="AI36" s="57"/>
      <c r="AJ36" s="57"/>
      <c r="AK36" s="57"/>
    </row>
    <row r="37" ht="27.0" customHeight="1">
      <c r="A37" s="52">
        <v>19.0</v>
      </c>
      <c r="B37" s="62" t="s">
        <v>10</v>
      </c>
      <c r="C37" s="62">
        <v>107.0</v>
      </c>
      <c r="D37" s="62">
        <v>183.0</v>
      </c>
      <c r="E37" s="62">
        <v>202.0</v>
      </c>
      <c r="F37" s="62">
        <f t="shared" si="5"/>
        <v>0</v>
      </c>
      <c r="G37" s="62">
        <f t="shared" si="6"/>
        <v>67.241154</v>
      </c>
      <c r="H37" s="63">
        <f t="shared" si="7"/>
        <v>67.241154</v>
      </c>
      <c r="I37" s="62">
        <v>1.0</v>
      </c>
      <c r="J37" s="66">
        <f t="shared" si="8"/>
        <v>67.241154</v>
      </c>
      <c r="K37" s="57"/>
      <c r="L37" s="31"/>
      <c r="M37" s="67">
        <f t="shared" si="18"/>
        <v>1</v>
      </c>
      <c r="N37" s="67"/>
      <c r="O37" s="57"/>
      <c r="P37" s="57"/>
      <c r="Q37" s="59">
        <v>17.0</v>
      </c>
      <c r="R37" s="58">
        <f t="shared" si="9"/>
        <v>2.02</v>
      </c>
      <c r="S37" s="52">
        <f t="shared" si="10"/>
        <v>1</v>
      </c>
      <c r="T37" s="52">
        <f t="shared" si="11"/>
        <v>2.02</v>
      </c>
      <c r="U37" s="60">
        <f t="shared" si="12"/>
        <v>67.241154</v>
      </c>
      <c r="V37" s="58">
        <f t="shared" ref="V37:W37" si="35">C37/100</f>
        <v>1.07</v>
      </c>
      <c r="W37" s="58">
        <f t="shared" si="35"/>
        <v>1.83</v>
      </c>
      <c r="X37" s="58">
        <f t="shared" si="14"/>
        <v>2.02</v>
      </c>
      <c r="Y37" s="61">
        <f t="shared" si="15"/>
        <v>3.955362</v>
      </c>
      <c r="Z37" s="57"/>
      <c r="AA37" s="57"/>
      <c r="AB37" s="57"/>
      <c r="AC37" s="57"/>
      <c r="AD37" s="57"/>
      <c r="AE37" s="57"/>
      <c r="AF37" s="57"/>
      <c r="AG37" s="57"/>
      <c r="AH37" s="57"/>
      <c r="AI37" s="57"/>
      <c r="AJ37" s="57"/>
      <c r="AK37" s="57"/>
    </row>
    <row r="38" ht="27.0" customHeight="1">
      <c r="A38" s="52">
        <v>20.0</v>
      </c>
      <c r="B38" s="62" t="s">
        <v>10</v>
      </c>
      <c r="C38" s="62">
        <v>103.0</v>
      </c>
      <c r="D38" s="62">
        <v>183.0</v>
      </c>
      <c r="E38" s="62">
        <v>240.0</v>
      </c>
      <c r="F38" s="62">
        <f t="shared" si="5"/>
        <v>0</v>
      </c>
      <c r="G38" s="62">
        <f t="shared" si="6"/>
        <v>76.90392</v>
      </c>
      <c r="H38" s="63">
        <f t="shared" si="7"/>
        <v>76.90392</v>
      </c>
      <c r="I38" s="62">
        <v>1.0</v>
      </c>
      <c r="J38" s="66">
        <f t="shared" si="8"/>
        <v>76.90392</v>
      </c>
      <c r="K38" s="57"/>
      <c r="L38" s="31"/>
      <c r="M38" s="67">
        <f t="shared" si="18"/>
        <v>1</v>
      </c>
      <c r="N38" s="67"/>
      <c r="O38" s="57"/>
      <c r="P38" s="57"/>
      <c r="Q38" s="59">
        <v>17.0</v>
      </c>
      <c r="R38" s="58">
        <f t="shared" si="9"/>
        <v>2.4</v>
      </c>
      <c r="S38" s="52">
        <f t="shared" si="10"/>
        <v>1</v>
      </c>
      <c r="T38" s="52">
        <f t="shared" si="11"/>
        <v>2.4</v>
      </c>
      <c r="U38" s="60">
        <f t="shared" si="12"/>
        <v>76.90392</v>
      </c>
      <c r="V38" s="58">
        <f t="shared" ref="V38:W38" si="36">C38/100</f>
        <v>1.03</v>
      </c>
      <c r="W38" s="58">
        <f t="shared" si="36"/>
        <v>1.83</v>
      </c>
      <c r="X38" s="58">
        <f t="shared" si="14"/>
        <v>2.4</v>
      </c>
      <c r="Y38" s="61">
        <f t="shared" si="15"/>
        <v>4.52376</v>
      </c>
      <c r="Z38" s="57"/>
      <c r="AA38" s="57"/>
      <c r="AB38" s="57"/>
      <c r="AC38" s="57"/>
      <c r="AD38" s="57"/>
      <c r="AE38" s="57"/>
      <c r="AF38" s="57"/>
      <c r="AG38" s="57"/>
      <c r="AH38" s="57"/>
      <c r="AI38" s="57"/>
      <c r="AJ38" s="57"/>
      <c r="AK38" s="57"/>
    </row>
    <row r="39" ht="27.0" customHeight="1">
      <c r="A39" s="52">
        <v>21.0</v>
      </c>
      <c r="B39" s="53" t="s">
        <v>64</v>
      </c>
      <c r="C39" s="54">
        <v>69.0</v>
      </c>
      <c r="D39" s="54">
        <v>201.0</v>
      </c>
      <c r="E39" s="54">
        <v>273.0</v>
      </c>
      <c r="F39" s="54">
        <f t="shared" si="5"/>
        <v>0.8</v>
      </c>
      <c r="G39" s="54">
        <f t="shared" si="6"/>
        <v>71.938503</v>
      </c>
      <c r="H39" s="55">
        <f t="shared" si="7"/>
        <v>57.5508024</v>
      </c>
      <c r="I39" s="54">
        <v>1.0</v>
      </c>
      <c r="J39" s="66">
        <f t="shared" si="8"/>
        <v>57.5508024</v>
      </c>
      <c r="K39" s="57"/>
      <c r="L39" s="31"/>
      <c r="M39" s="67">
        <f t="shared" si="18"/>
        <v>1</v>
      </c>
      <c r="N39" s="67"/>
      <c r="O39" s="57"/>
      <c r="P39" s="57"/>
      <c r="Q39" s="59">
        <v>19.0</v>
      </c>
      <c r="R39" s="58">
        <f t="shared" si="9"/>
        <v>2.73</v>
      </c>
      <c r="S39" s="52">
        <f t="shared" si="10"/>
        <v>1</v>
      </c>
      <c r="T39" s="52">
        <f t="shared" si="11"/>
        <v>2.73</v>
      </c>
      <c r="U39" s="60">
        <f t="shared" si="12"/>
        <v>71.938503</v>
      </c>
      <c r="V39" s="58">
        <f t="shared" ref="V39:W39" si="37">C39/100</f>
        <v>0.69</v>
      </c>
      <c r="W39" s="58">
        <f t="shared" si="37"/>
        <v>2.01</v>
      </c>
      <c r="X39" s="58">
        <f t="shared" si="14"/>
        <v>2.73</v>
      </c>
      <c r="Y39" s="61">
        <f t="shared" si="15"/>
        <v>3.786237</v>
      </c>
      <c r="Z39" s="57"/>
      <c r="AA39" s="57"/>
      <c r="AB39" s="57"/>
      <c r="AC39" s="57"/>
      <c r="AD39" s="57"/>
      <c r="AE39" s="57"/>
      <c r="AF39" s="57"/>
      <c r="AG39" s="57"/>
      <c r="AH39" s="57"/>
      <c r="AI39" s="57"/>
      <c r="AJ39" s="57"/>
      <c r="AK39" s="57"/>
    </row>
    <row r="40" ht="27.0" customHeight="1">
      <c r="A40" s="52">
        <v>22.0</v>
      </c>
      <c r="B40" s="62" t="s">
        <v>61</v>
      </c>
      <c r="C40" s="62">
        <v>102.0</v>
      </c>
      <c r="D40" s="62">
        <v>193.0</v>
      </c>
      <c r="E40" s="62">
        <v>270.0</v>
      </c>
      <c r="F40" s="62">
        <f t="shared" si="5"/>
        <v>0</v>
      </c>
      <c r="G40" s="62">
        <f t="shared" si="6"/>
        <v>100.98918</v>
      </c>
      <c r="H40" s="63">
        <f t="shared" si="7"/>
        <v>100.98918</v>
      </c>
      <c r="I40" s="62">
        <v>1.0</v>
      </c>
      <c r="J40" s="66">
        <f t="shared" si="8"/>
        <v>100.98918</v>
      </c>
      <c r="K40" s="57"/>
      <c r="L40" s="31"/>
      <c r="M40" s="67"/>
      <c r="N40" s="67"/>
      <c r="O40" s="57"/>
      <c r="P40" s="57"/>
      <c r="Q40" s="59">
        <v>19.0</v>
      </c>
      <c r="R40" s="58">
        <f t="shared" si="9"/>
        <v>2.7</v>
      </c>
      <c r="S40" s="52">
        <f t="shared" si="10"/>
        <v>1</v>
      </c>
      <c r="T40" s="52">
        <f t="shared" si="11"/>
        <v>2.7</v>
      </c>
      <c r="U40" s="60">
        <f t="shared" si="12"/>
        <v>100.98918</v>
      </c>
      <c r="V40" s="58">
        <f t="shared" ref="V40:W40" si="38">C40/100</f>
        <v>1.02</v>
      </c>
      <c r="W40" s="58">
        <f t="shared" si="38"/>
        <v>1.93</v>
      </c>
      <c r="X40" s="58">
        <f t="shared" si="14"/>
        <v>2.7</v>
      </c>
      <c r="Y40" s="61">
        <f t="shared" si="15"/>
        <v>5.31522</v>
      </c>
      <c r="Z40" s="57"/>
      <c r="AA40" s="57"/>
      <c r="AB40" s="57"/>
      <c r="AC40" s="57"/>
      <c r="AD40" s="57"/>
      <c r="AE40" s="57"/>
      <c r="AF40" s="57"/>
      <c r="AG40" s="57"/>
      <c r="AH40" s="57"/>
      <c r="AI40" s="57"/>
      <c r="AJ40" s="57"/>
      <c r="AK40" s="57"/>
    </row>
    <row r="41" ht="27.0" customHeight="1">
      <c r="A41" s="52">
        <v>23.0</v>
      </c>
      <c r="B41" s="62" t="s">
        <v>61</v>
      </c>
      <c r="C41" s="62">
        <v>101.0</v>
      </c>
      <c r="D41" s="62">
        <v>201.0</v>
      </c>
      <c r="E41" s="62">
        <v>272.0</v>
      </c>
      <c r="F41" s="62">
        <f t="shared" si="5"/>
        <v>0</v>
      </c>
      <c r="G41" s="62">
        <f t="shared" si="6"/>
        <v>104.915568</v>
      </c>
      <c r="H41" s="63">
        <f t="shared" si="7"/>
        <v>104.915568</v>
      </c>
      <c r="I41" s="62">
        <v>5.0</v>
      </c>
      <c r="J41" s="66">
        <f t="shared" si="8"/>
        <v>524.57784</v>
      </c>
      <c r="K41" s="57"/>
      <c r="L41" s="31"/>
      <c r="M41" s="67"/>
      <c r="N41" s="67"/>
      <c r="O41" s="57"/>
      <c r="P41" s="57"/>
      <c r="Q41" s="59">
        <v>19.0</v>
      </c>
      <c r="R41" s="58">
        <f t="shared" si="9"/>
        <v>2.72</v>
      </c>
      <c r="S41" s="52">
        <f t="shared" si="10"/>
        <v>5</v>
      </c>
      <c r="T41" s="52">
        <f t="shared" si="11"/>
        <v>13.6</v>
      </c>
      <c r="U41" s="60">
        <f t="shared" si="12"/>
        <v>104.915568</v>
      </c>
      <c r="V41" s="58">
        <f t="shared" ref="V41:W41" si="39">C41/100</f>
        <v>1.01</v>
      </c>
      <c r="W41" s="58">
        <f t="shared" si="39"/>
        <v>2.01</v>
      </c>
      <c r="X41" s="58">
        <f t="shared" si="14"/>
        <v>13.6</v>
      </c>
      <c r="Y41" s="61">
        <f t="shared" si="15"/>
        <v>27.60936</v>
      </c>
      <c r="Z41" s="57"/>
      <c r="AA41" s="57"/>
      <c r="AB41" s="57"/>
      <c r="AC41" s="57"/>
      <c r="AD41" s="57"/>
      <c r="AE41" s="57"/>
      <c r="AF41" s="57"/>
      <c r="AG41" s="57"/>
      <c r="AH41" s="57"/>
      <c r="AI41" s="57"/>
      <c r="AJ41" s="57"/>
      <c r="AK41" s="57"/>
    </row>
    <row r="42" ht="27.0" customHeight="1">
      <c r="A42" s="52">
        <v>24.0</v>
      </c>
      <c r="B42" s="62" t="s">
        <v>61</v>
      </c>
      <c r="C42" s="62">
        <v>104.0</v>
      </c>
      <c r="D42" s="62">
        <v>201.0</v>
      </c>
      <c r="E42" s="62">
        <v>271.0</v>
      </c>
      <c r="F42" s="62">
        <f t="shared" si="5"/>
        <v>0</v>
      </c>
      <c r="G42" s="62">
        <f t="shared" si="6"/>
        <v>107.634696</v>
      </c>
      <c r="H42" s="63">
        <f t="shared" si="7"/>
        <v>107.634696</v>
      </c>
      <c r="I42" s="62">
        <v>1.0</v>
      </c>
      <c r="J42" s="66">
        <f t="shared" si="8"/>
        <v>107.634696</v>
      </c>
      <c r="K42" s="57"/>
      <c r="L42" s="31"/>
      <c r="M42" s="67"/>
      <c r="N42" s="67"/>
      <c r="O42" s="57"/>
      <c r="P42" s="57"/>
      <c r="Q42" s="59">
        <v>19.0</v>
      </c>
      <c r="R42" s="58">
        <f t="shared" si="9"/>
        <v>2.71</v>
      </c>
      <c r="S42" s="52">
        <f t="shared" si="10"/>
        <v>1</v>
      </c>
      <c r="T42" s="52">
        <f t="shared" si="11"/>
        <v>2.71</v>
      </c>
      <c r="U42" s="60">
        <f t="shared" si="12"/>
        <v>107.634696</v>
      </c>
      <c r="V42" s="58">
        <f t="shared" ref="V42:W42" si="40">C42/100</f>
        <v>1.04</v>
      </c>
      <c r="W42" s="58">
        <f t="shared" si="40"/>
        <v>2.01</v>
      </c>
      <c r="X42" s="58">
        <f t="shared" si="14"/>
        <v>2.71</v>
      </c>
      <c r="Y42" s="61">
        <f t="shared" si="15"/>
        <v>5.664984</v>
      </c>
      <c r="Z42" s="57"/>
      <c r="AA42" s="57"/>
      <c r="AB42" s="57"/>
      <c r="AC42" s="57"/>
      <c r="AD42" s="57"/>
      <c r="AE42" s="57"/>
      <c r="AF42" s="57"/>
      <c r="AG42" s="57"/>
      <c r="AH42" s="57"/>
      <c r="AI42" s="57"/>
      <c r="AJ42" s="57"/>
      <c r="AK42" s="57"/>
    </row>
    <row r="43" ht="27.0" customHeight="1">
      <c r="A43" s="52">
        <v>25.0</v>
      </c>
      <c r="B43" s="62" t="s">
        <v>61</v>
      </c>
      <c r="C43" s="62">
        <v>100.0</v>
      </c>
      <c r="D43" s="62">
        <v>201.0</v>
      </c>
      <c r="E43" s="62">
        <v>271.0</v>
      </c>
      <c r="F43" s="62">
        <f t="shared" si="5"/>
        <v>0</v>
      </c>
      <c r="G43" s="62">
        <f t="shared" si="6"/>
        <v>103.4949</v>
      </c>
      <c r="H43" s="63">
        <f t="shared" si="7"/>
        <v>103.4949</v>
      </c>
      <c r="I43" s="62">
        <v>7.0</v>
      </c>
      <c r="J43" s="66">
        <f t="shared" si="8"/>
        <v>724.4643</v>
      </c>
      <c r="K43" s="57"/>
      <c r="L43" s="31"/>
      <c r="M43" s="67"/>
      <c r="N43" s="67"/>
      <c r="O43" s="57"/>
      <c r="P43" s="57"/>
      <c r="Q43" s="59">
        <v>19.0</v>
      </c>
      <c r="R43" s="58">
        <f t="shared" si="9"/>
        <v>2.71</v>
      </c>
      <c r="S43" s="52">
        <f t="shared" si="10"/>
        <v>7</v>
      </c>
      <c r="T43" s="52">
        <f t="shared" si="11"/>
        <v>18.97</v>
      </c>
      <c r="U43" s="60">
        <f t="shared" si="12"/>
        <v>103.4949</v>
      </c>
      <c r="V43" s="58">
        <f t="shared" ref="V43:W43" si="41">C43/100</f>
        <v>1</v>
      </c>
      <c r="W43" s="58">
        <f t="shared" si="41"/>
        <v>2.01</v>
      </c>
      <c r="X43" s="58">
        <f t="shared" si="14"/>
        <v>18.97</v>
      </c>
      <c r="Y43" s="61">
        <f t="shared" si="15"/>
        <v>38.1297</v>
      </c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ht="27.0" customHeight="1">
      <c r="A44" s="52">
        <v>26.0</v>
      </c>
      <c r="B44" s="62" t="s">
        <v>61</v>
      </c>
      <c r="C44" s="62">
        <v>100.0</v>
      </c>
      <c r="D44" s="62">
        <v>201.0</v>
      </c>
      <c r="E44" s="62">
        <v>272.0</v>
      </c>
      <c r="F44" s="62">
        <f t="shared" si="5"/>
        <v>0</v>
      </c>
      <c r="G44" s="62">
        <f t="shared" si="6"/>
        <v>103.8768</v>
      </c>
      <c r="H44" s="63">
        <f t="shared" si="7"/>
        <v>103.8768</v>
      </c>
      <c r="I44" s="62">
        <v>5.0</v>
      </c>
      <c r="J44" s="66">
        <f t="shared" si="8"/>
        <v>519.384</v>
      </c>
      <c r="K44" s="57"/>
      <c r="L44" s="31"/>
      <c r="M44" s="67"/>
      <c r="N44" s="67"/>
      <c r="O44" s="57"/>
      <c r="P44" s="57"/>
      <c r="Q44" s="59">
        <v>19.0</v>
      </c>
      <c r="R44" s="58">
        <f t="shared" si="9"/>
        <v>2.72</v>
      </c>
      <c r="S44" s="52">
        <f t="shared" si="10"/>
        <v>5</v>
      </c>
      <c r="T44" s="52">
        <f t="shared" si="11"/>
        <v>13.6</v>
      </c>
      <c r="U44" s="60">
        <f t="shared" si="12"/>
        <v>103.8768</v>
      </c>
      <c r="V44" s="58">
        <f t="shared" ref="V44:W44" si="42">C44/100</f>
        <v>1</v>
      </c>
      <c r="W44" s="58">
        <f t="shared" si="42"/>
        <v>2.01</v>
      </c>
      <c r="X44" s="58">
        <f t="shared" si="14"/>
        <v>13.6</v>
      </c>
      <c r="Y44" s="61">
        <f t="shared" si="15"/>
        <v>27.336</v>
      </c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ht="27.0" customHeight="1">
      <c r="A45" s="52">
        <v>27.0</v>
      </c>
      <c r="B45" s="62" t="s">
        <v>61</v>
      </c>
      <c r="C45" s="62">
        <v>104.0</v>
      </c>
      <c r="D45" s="62">
        <v>201.0</v>
      </c>
      <c r="E45" s="62">
        <v>272.0</v>
      </c>
      <c r="F45" s="62">
        <f t="shared" si="5"/>
        <v>0</v>
      </c>
      <c r="G45" s="62">
        <f t="shared" si="6"/>
        <v>108.031872</v>
      </c>
      <c r="H45" s="63">
        <f t="shared" si="7"/>
        <v>108.031872</v>
      </c>
      <c r="I45" s="62">
        <v>1.0</v>
      </c>
      <c r="J45" s="66">
        <f t="shared" si="8"/>
        <v>108.031872</v>
      </c>
      <c r="K45" s="57"/>
      <c r="L45" s="31"/>
      <c r="M45" s="67"/>
      <c r="N45" s="67"/>
      <c r="O45" s="57"/>
      <c r="P45" s="57"/>
      <c r="Q45" s="59">
        <v>19.0</v>
      </c>
      <c r="R45" s="58">
        <f t="shared" si="9"/>
        <v>2.72</v>
      </c>
      <c r="S45" s="52">
        <f t="shared" si="10"/>
        <v>1</v>
      </c>
      <c r="T45" s="52">
        <f t="shared" si="11"/>
        <v>2.72</v>
      </c>
      <c r="U45" s="60">
        <f t="shared" si="12"/>
        <v>108.031872</v>
      </c>
      <c r="V45" s="58">
        <f t="shared" ref="V45:W45" si="43">C45/100</f>
        <v>1.04</v>
      </c>
      <c r="W45" s="58">
        <f t="shared" si="43"/>
        <v>2.01</v>
      </c>
      <c r="X45" s="58">
        <f t="shared" si="14"/>
        <v>2.72</v>
      </c>
      <c r="Y45" s="61">
        <f t="shared" si="15"/>
        <v>5.685888</v>
      </c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</row>
    <row r="46" ht="27.0" customHeight="1">
      <c r="A46" s="52">
        <v>28.0</v>
      </c>
      <c r="B46" s="62" t="s">
        <v>61</v>
      </c>
      <c r="C46" s="62">
        <v>101.0</v>
      </c>
      <c r="D46" s="62">
        <v>201.0</v>
      </c>
      <c r="E46" s="62">
        <v>271.0</v>
      </c>
      <c r="F46" s="62">
        <f t="shared" si="5"/>
        <v>0</v>
      </c>
      <c r="G46" s="62">
        <f t="shared" si="6"/>
        <v>104.529849</v>
      </c>
      <c r="H46" s="63">
        <f t="shared" si="7"/>
        <v>104.529849</v>
      </c>
      <c r="I46" s="62">
        <v>13.0</v>
      </c>
      <c r="J46" s="68">
        <f t="shared" si="8"/>
        <v>1358.888037</v>
      </c>
      <c r="K46" s="1"/>
      <c r="L46" s="69"/>
      <c r="M46" s="70"/>
      <c r="N46" s="70"/>
      <c r="O46" s="1"/>
      <c r="P46" s="1"/>
      <c r="Q46" s="59">
        <v>19.0</v>
      </c>
      <c r="R46" s="58">
        <f t="shared" si="9"/>
        <v>2.71</v>
      </c>
      <c r="S46" s="52">
        <f t="shared" si="10"/>
        <v>13</v>
      </c>
      <c r="T46" s="52">
        <f t="shared" si="11"/>
        <v>35.23</v>
      </c>
      <c r="U46" s="60">
        <f t="shared" si="12"/>
        <v>104.529849</v>
      </c>
      <c r="V46" s="58">
        <f t="shared" ref="V46:W46" si="44">C46/100</f>
        <v>1.01</v>
      </c>
      <c r="W46" s="58">
        <f t="shared" si="44"/>
        <v>2.01</v>
      </c>
      <c r="X46" s="58">
        <f t="shared" si="14"/>
        <v>35.23</v>
      </c>
      <c r="Y46" s="61">
        <f t="shared" si="15"/>
        <v>71.520423</v>
      </c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ht="27.0" customHeight="1">
      <c r="A47" s="52">
        <v>29.0</v>
      </c>
      <c r="B47" s="62" t="s">
        <v>61</v>
      </c>
      <c r="C47" s="62">
        <v>101.0</v>
      </c>
      <c r="D47" s="62">
        <v>201.0</v>
      </c>
      <c r="E47" s="62">
        <v>270.0</v>
      </c>
      <c r="F47" s="62">
        <f t="shared" si="5"/>
        <v>0</v>
      </c>
      <c r="G47" s="62">
        <f t="shared" si="6"/>
        <v>104.14413</v>
      </c>
      <c r="H47" s="63">
        <f t="shared" si="7"/>
        <v>104.14413</v>
      </c>
      <c r="I47" s="62">
        <v>6.0</v>
      </c>
      <c r="J47" s="68">
        <f t="shared" si="8"/>
        <v>624.86478</v>
      </c>
      <c r="K47" s="1"/>
      <c r="L47" s="69"/>
      <c r="M47" s="70"/>
      <c r="N47" s="70"/>
      <c r="O47" s="1"/>
      <c r="P47" s="1"/>
      <c r="Q47" s="59">
        <v>19.0</v>
      </c>
      <c r="R47" s="58">
        <f t="shared" si="9"/>
        <v>2.7</v>
      </c>
      <c r="S47" s="52">
        <f t="shared" si="10"/>
        <v>6</v>
      </c>
      <c r="T47" s="52">
        <f t="shared" si="11"/>
        <v>16.2</v>
      </c>
      <c r="U47" s="60">
        <f t="shared" si="12"/>
        <v>104.14413</v>
      </c>
      <c r="V47" s="58">
        <f t="shared" ref="V47:W47" si="45">C47/100</f>
        <v>1.01</v>
      </c>
      <c r="W47" s="58">
        <f t="shared" si="45"/>
        <v>2.01</v>
      </c>
      <c r="X47" s="58">
        <f t="shared" si="14"/>
        <v>16.2</v>
      </c>
      <c r="Y47" s="61">
        <f t="shared" si="15"/>
        <v>32.88762</v>
      </c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ht="27.0" customHeight="1">
      <c r="A48" s="52">
        <v>30.0</v>
      </c>
      <c r="B48" s="62" t="s">
        <v>61</v>
      </c>
      <c r="C48" s="62">
        <v>103.0</v>
      </c>
      <c r="D48" s="62">
        <v>201.0</v>
      </c>
      <c r="E48" s="62">
        <v>271.0</v>
      </c>
      <c r="F48" s="62">
        <f t="shared" si="5"/>
        <v>0</v>
      </c>
      <c r="G48" s="62">
        <f t="shared" si="6"/>
        <v>106.599747</v>
      </c>
      <c r="H48" s="63">
        <f t="shared" si="7"/>
        <v>106.599747</v>
      </c>
      <c r="I48" s="62">
        <v>1.0</v>
      </c>
      <c r="J48" s="68">
        <f t="shared" si="8"/>
        <v>106.599747</v>
      </c>
      <c r="K48" s="1"/>
      <c r="L48" s="69"/>
      <c r="M48" s="70"/>
      <c r="N48" s="70"/>
      <c r="O48" s="1"/>
      <c r="P48" s="1"/>
      <c r="Q48" s="59">
        <v>19.0</v>
      </c>
      <c r="R48" s="58">
        <f t="shared" si="9"/>
        <v>2.71</v>
      </c>
      <c r="S48" s="52">
        <f t="shared" si="10"/>
        <v>1</v>
      </c>
      <c r="T48" s="52">
        <f t="shared" si="11"/>
        <v>2.71</v>
      </c>
      <c r="U48" s="60">
        <f t="shared" si="12"/>
        <v>106.599747</v>
      </c>
      <c r="V48" s="58">
        <f t="shared" ref="V48:W48" si="46">C48/100</f>
        <v>1.03</v>
      </c>
      <c r="W48" s="58">
        <f t="shared" si="46"/>
        <v>2.01</v>
      </c>
      <c r="X48" s="58">
        <f t="shared" si="14"/>
        <v>2.71</v>
      </c>
      <c r="Y48" s="61">
        <f t="shared" si="15"/>
        <v>5.610513</v>
      </c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ht="27.0" customHeight="1">
      <c r="A49" s="52">
        <v>31.0</v>
      </c>
      <c r="B49" s="62" t="s">
        <v>61</v>
      </c>
      <c r="C49" s="62">
        <v>102.0</v>
      </c>
      <c r="D49" s="62">
        <v>201.0</v>
      </c>
      <c r="E49" s="62">
        <v>272.0</v>
      </c>
      <c r="F49" s="62">
        <f t="shared" si="5"/>
        <v>0</v>
      </c>
      <c r="G49" s="62">
        <f t="shared" si="6"/>
        <v>105.954336</v>
      </c>
      <c r="H49" s="63">
        <f t="shared" si="7"/>
        <v>105.954336</v>
      </c>
      <c r="I49" s="62">
        <v>3.0</v>
      </c>
      <c r="J49" s="68">
        <f t="shared" si="8"/>
        <v>317.863008</v>
      </c>
      <c r="K49" s="1"/>
      <c r="L49" s="69"/>
      <c r="M49" s="70"/>
      <c r="N49" s="70"/>
      <c r="O49" s="1"/>
      <c r="P49" s="1"/>
      <c r="Q49" s="59">
        <v>19.0</v>
      </c>
      <c r="R49" s="58">
        <f t="shared" si="9"/>
        <v>2.72</v>
      </c>
      <c r="S49" s="52">
        <f t="shared" si="10"/>
        <v>3</v>
      </c>
      <c r="T49" s="52">
        <f t="shared" si="11"/>
        <v>8.16</v>
      </c>
      <c r="U49" s="60">
        <f t="shared" si="12"/>
        <v>105.954336</v>
      </c>
      <c r="V49" s="58">
        <f t="shared" ref="V49:W49" si="47">C49/100</f>
        <v>1.02</v>
      </c>
      <c r="W49" s="58">
        <f t="shared" si="47"/>
        <v>2.01</v>
      </c>
      <c r="X49" s="58">
        <f t="shared" si="14"/>
        <v>8.16</v>
      </c>
      <c r="Y49" s="61">
        <f t="shared" si="15"/>
        <v>16.729632</v>
      </c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ht="27.0" customHeight="1">
      <c r="A50" s="52">
        <v>32.0</v>
      </c>
      <c r="B50" s="62" t="s">
        <v>61</v>
      </c>
      <c r="C50" s="62">
        <v>102.0</v>
      </c>
      <c r="D50" s="62">
        <v>201.0</v>
      </c>
      <c r="E50" s="62">
        <v>270.0</v>
      </c>
      <c r="F50" s="62">
        <f t="shared" si="5"/>
        <v>0</v>
      </c>
      <c r="G50" s="62">
        <f t="shared" si="6"/>
        <v>105.17526</v>
      </c>
      <c r="H50" s="63">
        <f t="shared" si="7"/>
        <v>105.17526</v>
      </c>
      <c r="I50" s="62">
        <v>1.0</v>
      </c>
      <c r="J50" s="68">
        <f t="shared" si="8"/>
        <v>105.17526</v>
      </c>
      <c r="K50" s="1"/>
      <c r="L50" s="69"/>
      <c r="M50" s="70"/>
      <c r="N50" s="70"/>
      <c r="O50" s="1"/>
      <c r="P50" s="1"/>
      <c r="Q50" s="59">
        <v>19.0</v>
      </c>
      <c r="R50" s="58">
        <f t="shared" si="9"/>
        <v>2.7</v>
      </c>
      <c r="S50" s="52">
        <f t="shared" si="10"/>
        <v>1</v>
      </c>
      <c r="T50" s="52">
        <f t="shared" si="11"/>
        <v>2.7</v>
      </c>
      <c r="U50" s="60">
        <f t="shared" si="12"/>
        <v>105.17526</v>
      </c>
      <c r="V50" s="58">
        <f t="shared" ref="V50:W50" si="48">C50/100</f>
        <v>1.02</v>
      </c>
      <c r="W50" s="58">
        <f t="shared" si="48"/>
        <v>2.01</v>
      </c>
      <c r="X50" s="58">
        <f t="shared" si="14"/>
        <v>2.7</v>
      </c>
      <c r="Y50" s="61">
        <f t="shared" si="15"/>
        <v>5.53554</v>
      </c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ht="27.0" customHeight="1">
      <c r="A51" s="52">
        <v>33.0</v>
      </c>
      <c r="B51" s="62" t="s">
        <v>61</v>
      </c>
      <c r="C51" s="62">
        <v>96.0</v>
      </c>
      <c r="D51" s="62">
        <v>201.0</v>
      </c>
      <c r="E51" s="62">
        <v>272.0</v>
      </c>
      <c r="F51" s="62">
        <f t="shared" si="5"/>
        <v>0</v>
      </c>
      <c r="G51" s="62">
        <f t="shared" si="6"/>
        <v>99.721728</v>
      </c>
      <c r="H51" s="63">
        <f t="shared" si="7"/>
        <v>99.721728</v>
      </c>
      <c r="I51" s="62">
        <v>1.0</v>
      </c>
      <c r="J51" s="68">
        <f t="shared" si="8"/>
        <v>99.721728</v>
      </c>
      <c r="K51" s="1"/>
      <c r="L51" s="69"/>
      <c r="M51" s="70"/>
      <c r="N51" s="70"/>
      <c r="O51" s="1"/>
      <c r="P51" s="1"/>
      <c r="Q51" s="59">
        <v>19.0</v>
      </c>
      <c r="R51" s="58">
        <f t="shared" si="9"/>
        <v>2.72</v>
      </c>
      <c r="S51" s="52">
        <f t="shared" si="10"/>
        <v>1</v>
      </c>
      <c r="T51" s="52">
        <f t="shared" si="11"/>
        <v>2.72</v>
      </c>
      <c r="U51" s="60">
        <f t="shared" si="12"/>
        <v>99.721728</v>
      </c>
      <c r="V51" s="58">
        <f t="shared" ref="V51:W51" si="49">C51/100</f>
        <v>0.96</v>
      </c>
      <c r="W51" s="58">
        <f t="shared" si="49"/>
        <v>2.01</v>
      </c>
      <c r="X51" s="58">
        <f t="shared" si="14"/>
        <v>2.72</v>
      </c>
      <c r="Y51" s="61">
        <f t="shared" si="15"/>
        <v>5.248512</v>
      </c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ht="27.0" customHeight="1">
      <c r="A52" s="52">
        <v>34.0</v>
      </c>
      <c r="B52" s="62" t="s">
        <v>61</v>
      </c>
      <c r="C52" s="62">
        <v>100.0</v>
      </c>
      <c r="D52" s="62">
        <v>201.0</v>
      </c>
      <c r="E52" s="62">
        <v>270.0</v>
      </c>
      <c r="F52" s="62">
        <f t="shared" si="5"/>
        <v>0</v>
      </c>
      <c r="G52" s="62">
        <f t="shared" si="6"/>
        <v>103.113</v>
      </c>
      <c r="H52" s="63">
        <f t="shared" si="7"/>
        <v>103.113</v>
      </c>
      <c r="I52" s="62">
        <v>2.0</v>
      </c>
      <c r="J52" s="68">
        <f t="shared" si="8"/>
        <v>206.226</v>
      </c>
      <c r="K52" s="1"/>
      <c r="L52" s="69"/>
      <c r="M52" s="70"/>
      <c r="N52" s="70"/>
      <c r="O52" s="1"/>
      <c r="P52" s="1"/>
      <c r="Q52" s="59">
        <v>19.0</v>
      </c>
      <c r="R52" s="58">
        <f t="shared" si="9"/>
        <v>2.7</v>
      </c>
      <c r="S52" s="52">
        <f t="shared" si="10"/>
        <v>2</v>
      </c>
      <c r="T52" s="52">
        <f t="shared" si="11"/>
        <v>5.4</v>
      </c>
      <c r="U52" s="60">
        <f t="shared" si="12"/>
        <v>103.113</v>
      </c>
      <c r="V52" s="58">
        <f t="shared" ref="V52:W52" si="50">C52/100</f>
        <v>1</v>
      </c>
      <c r="W52" s="58">
        <f t="shared" si="50"/>
        <v>2.01</v>
      </c>
      <c r="X52" s="58">
        <f t="shared" si="14"/>
        <v>5.4</v>
      </c>
      <c r="Y52" s="61">
        <f t="shared" si="15"/>
        <v>10.854</v>
      </c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ht="27.0" customHeight="1">
      <c r="A53" s="52">
        <v>35.0</v>
      </c>
      <c r="B53" s="62" t="s">
        <v>61</v>
      </c>
      <c r="C53" s="62">
        <v>102.0</v>
      </c>
      <c r="D53" s="62">
        <v>201.0</v>
      </c>
      <c r="E53" s="62">
        <v>273.0</v>
      </c>
      <c r="F53" s="62">
        <f t="shared" si="5"/>
        <v>0</v>
      </c>
      <c r="G53" s="62">
        <f t="shared" si="6"/>
        <v>106.343874</v>
      </c>
      <c r="H53" s="63">
        <f t="shared" si="7"/>
        <v>106.343874</v>
      </c>
      <c r="I53" s="62">
        <v>2.0</v>
      </c>
      <c r="J53" s="68">
        <f t="shared" si="8"/>
        <v>212.687748</v>
      </c>
      <c r="K53" s="1"/>
      <c r="L53" s="69"/>
      <c r="M53" s="70"/>
      <c r="N53" s="70"/>
      <c r="O53" s="1"/>
      <c r="P53" s="1"/>
      <c r="Q53" s="59">
        <v>19.0</v>
      </c>
      <c r="R53" s="58">
        <f t="shared" si="9"/>
        <v>2.73</v>
      </c>
      <c r="S53" s="52">
        <f t="shared" si="10"/>
        <v>2</v>
      </c>
      <c r="T53" s="52">
        <f t="shared" si="11"/>
        <v>5.46</v>
      </c>
      <c r="U53" s="60">
        <f t="shared" si="12"/>
        <v>106.343874</v>
      </c>
      <c r="V53" s="58">
        <f t="shared" ref="V53:W53" si="51">C53/100</f>
        <v>1.02</v>
      </c>
      <c r="W53" s="58">
        <f t="shared" si="51"/>
        <v>2.01</v>
      </c>
      <c r="X53" s="58">
        <f t="shared" si="14"/>
        <v>5.46</v>
      </c>
      <c r="Y53" s="61">
        <f t="shared" si="15"/>
        <v>11.194092</v>
      </c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ht="27.0" customHeight="1">
      <c r="A54" s="52">
        <v>36.0</v>
      </c>
      <c r="B54" s="62" t="s">
        <v>61</v>
      </c>
      <c r="C54" s="62">
        <v>102.0</v>
      </c>
      <c r="D54" s="62">
        <v>201.0</v>
      </c>
      <c r="E54" s="62">
        <v>271.0</v>
      </c>
      <c r="F54" s="62">
        <f t="shared" si="5"/>
        <v>0</v>
      </c>
      <c r="G54" s="62">
        <f t="shared" si="6"/>
        <v>105.564798</v>
      </c>
      <c r="H54" s="63">
        <f t="shared" si="7"/>
        <v>105.564798</v>
      </c>
      <c r="I54" s="62">
        <v>1.0</v>
      </c>
      <c r="J54" s="68">
        <f t="shared" si="8"/>
        <v>105.564798</v>
      </c>
      <c r="K54" s="1"/>
      <c r="L54" s="69"/>
      <c r="M54" s="70"/>
      <c r="N54" s="70"/>
      <c r="O54" s="1"/>
      <c r="P54" s="1"/>
      <c r="Q54" s="59">
        <v>19.0</v>
      </c>
      <c r="R54" s="58">
        <f t="shared" si="9"/>
        <v>2.71</v>
      </c>
      <c r="S54" s="52">
        <f t="shared" si="10"/>
        <v>1</v>
      </c>
      <c r="T54" s="52">
        <f t="shared" si="11"/>
        <v>2.71</v>
      </c>
      <c r="U54" s="60">
        <f t="shared" si="12"/>
        <v>105.564798</v>
      </c>
      <c r="V54" s="58">
        <f t="shared" ref="V54:W54" si="52">C54/100</f>
        <v>1.02</v>
      </c>
      <c r="W54" s="58">
        <f t="shared" si="52"/>
        <v>2.01</v>
      </c>
      <c r="X54" s="58">
        <f t="shared" si="14"/>
        <v>2.71</v>
      </c>
      <c r="Y54" s="61">
        <f t="shared" si="15"/>
        <v>5.556042</v>
      </c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ht="27.0" customHeight="1">
      <c r="A55" s="52">
        <v>37.0</v>
      </c>
      <c r="B55" s="62" t="s">
        <v>61</v>
      </c>
      <c r="C55" s="62">
        <v>99.0</v>
      </c>
      <c r="D55" s="62">
        <v>201.0</v>
      </c>
      <c r="E55" s="62">
        <v>271.0</v>
      </c>
      <c r="F55" s="62">
        <f t="shared" si="5"/>
        <v>0</v>
      </c>
      <c r="G55" s="62">
        <f t="shared" si="6"/>
        <v>102.459951</v>
      </c>
      <c r="H55" s="63">
        <f t="shared" si="7"/>
        <v>102.459951</v>
      </c>
      <c r="I55" s="62">
        <v>2.0</v>
      </c>
      <c r="J55" s="68">
        <f t="shared" si="8"/>
        <v>204.919902</v>
      </c>
      <c r="K55" s="1"/>
      <c r="L55" s="69"/>
      <c r="M55" s="70"/>
      <c r="N55" s="70"/>
      <c r="O55" s="1"/>
      <c r="P55" s="1"/>
      <c r="Q55" s="59">
        <v>19.0</v>
      </c>
      <c r="R55" s="58">
        <f t="shared" si="9"/>
        <v>2.71</v>
      </c>
      <c r="S55" s="52">
        <f t="shared" si="10"/>
        <v>2</v>
      </c>
      <c r="T55" s="52">
        <f t="shared" si="11"/>
        <v>5.42</v>
      </c>
      <c r="U55" s="60">
        <f t="shared" si="12"/>
        <v>102.459951</v>
      </c>
      <c r="V55" s="58">
        <f t="shared" ref="V55:W55" si="53">C55/100</f>
        <v>0.99</v>
      </c>
      <c r="W55" s="58">
        <f t="shared" si="53"/>
        <v>2.01</v>
      </c>
      <c r="X55" s="58">
        <f t="shared" si="14"/>
        <v>5.42</v>
      </c>
      <c r="Y55" s="61">
        <f t="shared" si="15"/>
        <v>10.785258</v>
      </c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ht="27.0" customHeight="1">
      <c r="A56" s="52">
        <v>38.0</v>
      </c>
      <c r="B56" s="62" t="s">
        <v>61</v>
      </c>
      <c r="C56" s="62">
        <v>101.0</v>
      </c>
      <c r="D56" s="62">
        <v>201.0</v>
      </c>
      <c r="E56" s="62">
        <v>273.0</v>
      </c>
      <c r="F56" s="62">
        <f t="shared" si="5"/>
        <v>0</v>
      </c>
      <c r="G56" s="62">
        <f t="shared" si="6"/>
        <v>105.301287</v>
      </c>
      <c r="H56" s="63">
        <f t="shared" si="7"/>
        <v>105.301287</v>
      </c>
      <c r="I56" s="62">
        <v>2.0</v>
      </c>
      <c r="J56" s="68">
        <f t="shared" si="8"/>
        <v>210.602574</v>
      </c>
      <c r="K56" s="1"/>
      <c r="L56" s="69"/>
      <c r="M56" s="70"/>
      <c r="N56" s="70"/>
      <c r="O56" s="1"/>
      <c r="P56" s="1"/>
      <c r="Q56" s="59">
        <v>19.0</v>
      </c>
      <c r="R56" s="58">
        <f t="shared" si="9"/>
        <v>2.73</v>
      </c>
      <c r="S56" s="52">
        <f t="shared" si="10"/>
        <v>2</v>
      </c>
      <c r="T56" s="52">
        <f t="shared" si="11"/>
        <v>5.46</v>
      </c>
      <c r="U56" s="60">
        <f t="shared" si="12"/>
        <v>105.301287</v>
      </c>
      <c r="V56" s="58">
        <f t="shared" ref="V56:W56" si="54">C56/100</f>
        <v>1.01</v>
      </c>
      <c r="W56" s="58">
        <f t="shared" si="54"/>
        <v>2.01</v>
      </c>
      <c r="X56" s="58">
        <f t="shared" si="14"/>
        <v>5.46</v>
      </c>
      <c r="Y56" s="61">
        <f t="shared" si="15"/>
        <v>11.084346</v>
      </c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ht="27.0" customHeight="1">
      <c r="A57" s="52">
        <v>39.0</v>
      </c>
      <c r="B57" s="62" t="s">
        <v>61</v>
      </c>
      <c r="C57" s="62">
        <v>101.0</v>
      </c>
      <c r="D57" s="62">
        <v>201.0</v>
      </c>
      <c r="E57" s="62">
        <v>269.0</v>
      </c>
      <c r="F57" s="62">
        <f t="shared" si="5"/>
        <v>0</v>
      </c>
      <c r="G57" s="62">
        <f t="shared" si="6"/>
        <v>103.758411</v>
      </c>
      <c r="H57" s="63">
        <f t="shared" si="7"/>
        <v>103.758411</v>
      </c>
      <c r="I57" s="62">
        <v>1.0</v>
      </c>
      <c r="J57" s="68">
        <f t="shared" si="8"/>
        <v>103.758411</v>
      </c>
      <c r="K57" s="1"/>
      <c r="L57" s="69"/>
      <c r="M57" s="70"/>
      <c r="N57" s="70"/>
      <c r="O57" s="1"/>
      <c r="P57" s="1"/>
      <c r="Q57" s="59">
        <v>19.0</v>
      </c>
      <c r="R57" s="58">
        <f t="shared" si="9"/>
        <v>2.69</v>
      </c>
      <c r="S57" s="52">
        <f t="shared" si="10"/>
        <v>1</v>
      </c>
      <c r="T57" s="52">
        <f t="shared" si="11"/>
        <v>2.69</v>
      </c>
      <c r="U57" s="60">
        <f t="shared" si="12"/>
        <v>103.758411</v>
      </c>
      <c r="V57" s="58">
        <f t="shared" ref="V57:W57" si="55">C57/100</f>
        <v>1.01</v>
      </c>
      <c r="W57" s="58">
        <f t="shared" si="55"/>
        <v>2.01</v>
      </c>
      <c r="X57" s="58">
        <f t="shared" si="14"/>
        <v>2.69</v>
      </c>
      <c r="Y57" s="61">
        <f t="shared" si="15"/>
        <v>5.460969</v>
      </c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ht="27.0" customHeight="1">
      <c r="A58" s="52">
        <v>40.0</v>
      </c>
      <c r="B58" s="53" t="s">
        <v>78</v>
      </c>
      <c r="C58" s="54">
        <v>65.0</v>
      </c>
      <c r="D58" s="54">
        <v>202.0</v>
      </c>
      <c r="E58" s="54">
        <v>201.0</v>
      </c>
      <c r="F58" s="54">
        <f t="shared" si="5"/>
        <v>0.8</v>
      </c>
      <c r="G58" s="54">
        <f t="shared" si="6"/>
        <v>79.1739</v>
      </c>
      <c r="H58" s="55">
        <f t="shared" si="7"/>
        <v>63.33912</v>
      </c>
      <c r="I58" s="54">
        <v>1.0</v>
      </c>
      <c r="J58" s="68">
        <f t="shared" si="8"/>
        <v>63.33912</v>
      </c>
      <c r="K58" s="1"/>
      <c r="L58" s="69"/>
      <c r="M58" s="70"/>
      <c r="N58" s="70"/>
      <c r="O58" s="1"/>
      <c r="P58" s="1"/>
      <c r="Q58" s="4">
        <v>30.0</v>
      </c>
      <c r="R58" s="58">
        <f t="shared" si="9"/>
        <v>2.01</v>
      </c>
      <c r="S58" s="52">
        <f t="shared" si="10"/>
        <v>1</v>
      </c>
      <c r="T58" s="52">
        <f t="shared" si="11"/>
        <v>2.01</v>
      </c>
      <c r="U58" s="60">
        <f t="shared" si="12"/>
        <v>79.1739</v>
      </c>
      <c r="V58" s="58">
        <f t="shared" ref="V58:W58" si="56">C58/100</f>
        <v>0.65</v>
      </c>
      <c r="W58" s="58">
        <f t="shared" si="56"/>
        <v>2.02</v>
      </c>
      <c r="X58" s="58">
        <f t="shared" si="14"/>
        <v>2.01</v>
      </c>
      <c r="Y58" s="61">
        <f t="shared" si="15"/>
        <v>2.63913</v>
      </c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ht="27.0" customHeight="1">
      <c r="A59" s="52">
        <v>41.0</v>
      </c>
      <c r="B59" s="62" t="s">
        <v>69</v>
      </c>
      <c r="C59" s="62">
        <v>101.0</v>
      </c>
      <c r="D59" s="62">
        <v>204.0</v>
      </c>
      <c r="E59" s="62">
        <v>212.0</v>
      </c>
      <c r="F59" s="62">
        <f t="shared" si="5"/>
        <v>0</v>
      </c>
      <c r="G59" s="62">
        <f t="shared" si="6"/>
        <v>131.04144</v>
      </c>
      <c r="H59" s="63">
        <f t="shared" si="7"/>
        <v>131.04144</v>
      </c>
      <c r="I59" s="62">
        <v>1.0</v>
      </c>
      <c r="J59" s="68">
        <f t="shared" si="8"/>
        <v>131.04144</v>
      </c>
      <c r="K59" s="1"/>
      <c r="L59" s="69"/>
      <c r="M59" s="70"/>
      <c r="N59" s="70"/>
      <c r="O59" s="1"/>
      <c r="P59" s="1"/>
      <c r="Q59" s="4">
        <v>30.0</v>
      </c>
      <c r="R59" s="58">
        <f t="shared" si="9"/>
        <v>2.12</v>
      </c>
      <c r="S59" s="52">
        <f t="shared" si="10"/>
        <v>1</v>
      </c>
      <c r="T59" s="52">
        <f t="shared" si="11"/>
        <v>2.12</v>
      </c>
      <c r="U59" s="60">
        <f t="shared" si="12"/>
        <v>131.04144</v>
      </c>
      <c r="V59" s="58">
        <f t="shared" ref="V59:W59" si="57">C59/100</f>
        <v>1.01</v>
      </c>
      <c r="W59" s="58">
        <f t="shared" si="57"/>
        <v>2.04</v>
      </c>
      <c r="X59" s="58">
        <f t="shared" si="14"/>
        <v>2.12</v>
      </c>
      <c r="Y59" s="61">
        <f t="shared" si="15"/>
        <v>4.368048</v>
      </c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ht="27.0" customHeight="1">
      <c r="A60" s="52">
        <v>42.0</v>
      </c>
      <c r="B60" s="62" t="s">
        <v>69</v>
      </c>
      <c r="C60" s="62">
        <v>101.0</v>
      </c>
      <c r="D60" s="62">
        <v>204.0</v>
      </c>
      <c r="E60" s="62">
        <v>250.0</v>
      </c>
      <c r="F60" s="62">
        <f t="shared" si="5"/>
        <v>0</v>
      </c>
      <c r="G60" s="62">
        <f t="shared" si="6"/>
        <v>154.53</v>
      </c>
      <c r="H60" s="63">
        <f t="shared" si="7"/>
        <v>154.53</v>
      </c>
      <c r="I60" s="62">
        <v>1.0</v>
      </c>
      <c r="J60" s="68">
        <f t="shared" si="8"/>
        <v>154.53</v>
      </c>
      <c r="K60" s="1"/>
      <c r="L60" s="69"/>
      <c r="M60" s="70"/>
      <c r="N60" s="70"/>
      <c r="O60" s="1"/>
      <c r="P60" s="1"/>
      <c r="Q60" s="4">
        <v>30.0</v>
      </c>
      <c r="R60" s="58">
        <f t="shared" si="9"/>
        <v>2.5</v>
      </c>
      <c r="S60" s="52">
        <f t="shared" si="10"/>
        <v>1</v>
      </c>
      <c r="T60" s="52">
        <f t="shared" si="11"/>
        <v>2.5</v>
      </c>
      <c r="U60" s="60">
        <f t="shared" si="12"/>
        <v>154.53</v>
      </c>
      <c r="V60" s="58">
        <f t="shared" ref="V60:W60" si="58">C60/100</f>
        <v>1.01</v>
      </c>
      <c r="W60" s="58">
        <f t="shared" si="58"/>
        <v>2.04</v>
      </c>
      <c r="X60" s="58">
        <f t="shared" si="14"/>
        <v>2.5</v>
      </c>
      <c r="Y60" s="61">
        <f t="shared" si="15"/>
        <v>5.151</v>
      </c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ht="27.0" customHeight="1">
      <c r="A61" s="52">
        <v>43.0</v>
      </c>
      <c r="B61" s="62" t="s">
        <v>69</v>
      </c>
      <c r="C61" s="62">
        <v>103.0</v>
      </c>
      <c r="D61" s="62">
        <v>204.0</v>
      </c>
      <c r="E61" s="62">
        <v>232.0</v>
      </c>
      <c r="F61" s="62">
        <f t="shared" si="5"/>
        <v>0</v>
      </c>
      <c r="G61" s="62">
        <f t="shared" si="6"/>
        <v>146.24352</v>
      </c>
      <c r="H61" s="63">
        <f t="shared" si="7"/>
        <v>146.24352</v>
      </c>
      <c r="I61" s="62">
        <v>1.0</v>
      </c>
      <c r="J61" s="68">
        <f t="shared" si="8"/>
        <v>146.24352</v>
      </c>
      <c r="K61" s="1"/>
      <c r="L61" s="69"/>
      <c r="M61" s="70"/>
      <c r="N61" s="70"/>
      <c r="O61" s="1"/>
      <c r="P61" s="1"/>
      <c r="Q61" s="4">
        <v>30.0</v>
      </c>
      <c r="R61" s="58">
        <f t="shared" si="9"/>
        <v>2.32</v>
      </c>
      <c r="S61" s="52">
        <f t="shared" si="10"/>
        <v>1</v>
      </c>
      <c r="T61" s="52">
        <f t="shared" si="11"/>
        <v>2.32</v>
      </c>
      <c r="U61" s="60">
        <f t="shared" si="12"/>
        <v>146.24352</v>
      </c>
      <c r="V61" s="58">
        <f t="shared" ref="V61:W61" si="59">C61/100</f>
        <v>1.03</v>
      </c>
      <c r="W61" s="58">
        <f t="shared" si="59"/>
        <v>2.04</v>
      </c>
      <c r="X61" s="58">
        <f t="shared" si="14"/>
        <v>2.32</v>
      </c>
      <c r="Y61" s="61">
        <f t="shared" si="15"/>
        <v>4.874784</v>
      </c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ht="27.0" customHeight="1">
      <c r="A62" s="52">
        <v>44.0</v>
      </c>
      <c r="B62" s="62" t="s">
        <v>69</v>
      </c>
      <c r="C62" s="62">
        <v>102.0</v>
      </c>
      <c r="D62" s="62">
        <v>204.0</v>
      </c>
      <c r="E62" s="62">
        <v>242.0</v>
      </c>
      <c r="F62" s="62">
        <f t="shared" si="5"/>
        <v>0</v>
      </c>
      <c r="G62" s="62">
        <f t="shared" si="6"/>
        <v>151.06608</v>
      </c>
      <c r="H62" s="63">
        <f t="shared" si="7"/>
        <v>151.06608</v>
      </c>
      <c r="I62" s="62">
        <v>1.0</v>
      </c>
      <c r="J62" s="68">
        <f t="shared" si="8"/>
        <v>151.06608</v>
      </c>
      <c r="K62" s="1"/>
      <c r="L62" s="69"/>
      <c r="M62" s="70"/>
      <c r="N62" s="70"/>
      <c r="O62" s="1"/>
      <c r="P62" s="1"/>
      <c r="Q62" s="4">
        <v>30.0</v>
      </c>
      <c r="R62" s="58">
        <f t="shared" si="9"/>
        <v>2.42</v>
      </c>
      <c r="S62" s="52">
        <f t="shared" si="10"/>
        <v>1</v>
      </c>
      <c r="T62" s="52">
        <f t="shared" si="11"/>
        <v>2.42</v>
      </c>
      <c r="U62" s="60">
        <f t="shared" si="12"/>
        <v>151.06608</v>
      </c>
      <c r="V62" s="58">
        <f t="shared" ref="V62:W62" si="60">C62/100</f>
        <v>1.02</v>
      </c>
      <c r="W62" s="58">
        <f t="shared" si="60"/>
        <v>2.04</v>
      </c>
      <c r="X62" s="58">
        <f t="shared" si="14"/>
        <v>2.42</v>
      </c>
      <c r="Y62" s="61">
        <f t="shared" si="15"/>
        <v>5.035536</v>
      </c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ht="27.0" customHeight="1">
      <c r="A63" s="52">
        <v>45.0</v>
      </c>
      <c r="B63" s="62" t="s">
        <v>69</v>
      </c>
      <c r="C63" s="62">
        <v>104.0</v>
      </c>
      <c r="D63" s="62">
        <v>204.0</v>
      </c>
      <c r="E63" s="62">
        <v>244.0</v>
      </c>
      <c r="F63" s="62">
        <f t="shared" si="5"/>
        <v>0</v>
      </c>
      <c r="G63" s="62">
        <f t="shared" si="6"/>
        <v>155.30112</v>
      </c>
      <c r="H63" s="63">
        <f t="shared" si="7"/>
        <v>155.30112</v>
      </c>
      <c r="I63" s="62">
        <v>2.0</v>
      </c>
      <c r="J63" s="68">
        <f t="shared" si="8"/>
        <v>310.60224</v>
      </c>
      <c r="K63" s="1"/>
      <c r="L63" s="69"/>
      <c r="M63" s="70"/>
      <c r="N63" s="70"/>
      <c r="O63" s="1"/>
      <c r="P63" s="1"/>
      <c r="Q63" s="4">
        <v>30.0</v>
      </c>
      <c r="R63" s="58">
        <f t="shared" si="9"/>
        <v>2.44</v>
      </c>
      <c r="S63" s="52">
        <f t="shared" si="10"/>
        <v>2</v>
      </c>
      <c r="T63" s="52">
        <f t="shared" si="11"/>
        <v>4.88</v>
      </c>
      <c r="U63" s="60">
        <f t="shared" si="12"/>
        <v>155.30112</v>
      </c>
      <c r="V63" s="58">
        <f t="shared" ref="V63:W63" si="61">C63/100</f>
        <v>1.04</v>
      </c>
      <c r="W63" s="58">
        <f t="shared" si="61"/>
        <v>2.04</v>
      </c>
      <c r="X63" s="58">
        <f t="shared" si="14"/>
        <v>4.88</v>
      </c>
      <c r="Y63" s="61">
        <f t="shared" si="15"/>
        <v>10.353408</v>
      </c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ht="27.0" customHeight="1">
      <c r="A64" s="52">
        <v>46.0</v>
      </c>
      <c r="B64" s="62" t="s">
        <v>69</v>
      </c>
      <c r="C64" s="62">
        <v>104.0</v>
      </c>
      <c r="D64" s="62">
        <v>204.0</v>
      </c>
      <c r="E64" s="62">
        <v>232.0</v>
      </c>
      <c r="F64" s="62">
        <f t="shared" si="5"/>
        <v>0</v>
      </c>
      <c r="G64" s="62">
        <f t="shared" si="6"/>
        <v>147.66336</v>
      </c>
      <c r="H64" s="63">
        <f t="shared" si="7"/>
        <v>147.66336</v>
      </c>
      <c r="I64" s="62">
        <v>1.0</v>
      </c>
      <c r="J64" s="68">
        <f t="shared" si="8"/>
        <v>147.66336</v>
      </c>
      <c r="K64" s="1"/>
      <c r="L64" s="69"/>
      <c r="M64" s="70"/>
      <c r="N64" s="70"/>
      <c r="O64" s="1"/>
      <c r="P64" s="1"/>
      <c r="Q64" s="4">
        <v>30.0</v>
      </c>
      <c r="R64" s="58">
        <f t="shared" si="9"/>
        <v>2.32</v>
      </c>
      <c r="S64" s="52">
        <f t="shared" si="10"/>
        <v>1</v>
      </c>
      <c r="T64" s="52">
        <f t="shared" si="11"/>
        <v>2.32</v>
      </c>
      <c r="U64" s="60">
        <f t="shared" si="12"/>
        <v>147.66336</v>
      </c>
      <c r="V64" s="58">
        <f t="shared" ref="V64:W64" si="62">C64/100</f>
        <v>1.04</v>
      </c>
      <c r="W64" s="58">
        <f t="shared" si="62"/>
        <v>2.04</v>
      </c>
      <c r="X64" s="58">
        <f t="shared" si="14"/>
        <v>2.32</v>
      </c>
      <c r="Y64" s="61">
        <f t="shared" si="15"/>
        <v>4.922112</v>
      </c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ht="27.0" customHeight="1">
      <c r="A65" s="52">
        <v>47.0</v>
      </c>
      <c r="B65" s="62" t="s">
        <v>69</v>
      </c>
      <c r="C65" s="62">
        <v>101.0</v>
      </c>
      <c r="D65" s="62">
        <v>204.0</v>
      </c>
      <c r="E65" s="62">
        <v>205.0</v>
      </c>
      <c r="F65" s="62">
        <f t="shared" si="5"/>
        <v>0</v>
      </c>
      <c r="G65" s="62">
        <f t="shared" si="6"/>
        <v>126.7146</v>
      </c>
      <c r="H65" s="63">
        <f t="shared" si="7"/>
        <v>126.7146</v>
      </c>
      <c r="I65" s="62">
        <v>2.0</v>
      </c>
      <c r="J65" s="68">
        <f t="shared" si="8"/>
        <v>253.4292</v>
      </c>
      <c r="K65" s="1"/>
      <c r="L65" s="69"/>
      <c r="M65" s="70"/>
      <c r="N65" s="70"/>
      <c r="O65" s="1"/>
      <c r="P65" s="1"/>
      <c r="Q65" s="4">
        <v>30.0</v>
      </c>
      <c r="R65" s="58">
        <f t="shared" si="9"/>
        <v>2.05</v>
      </c>
      <c r="S65" s="52">
        <f t="shared" si="10"/>
        <v>2</v>
      </c>
      <c r="T65" s="52">
        <f t="shared" si="11"/>
        <v>4.1</v>
      </c>
      <c r="U65" s="60">
        <f t="shared" si="12"/>
        <v>126.7146</v>
      </c>
      <c r="V65" s="58">
        <f t="shared" ref="V65:W65" si="63">C65/100</f>
        <v>1.01</v>
      </c>
      <c r="W65" s="58">
        <f t="shared" si="63"/>
        <v>2.04</v>
      </c>
      <c r="X65" s="58">
        <f t="shared" si="14"/>
        <v>4.1</v>
      </c>
      <c r="Y65" s="61">
        <f t="shared" si="15"/>
        <v>8.44764</v>
      </c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ht="27.0" customHeight="1">
      <c r="A66" s="52">
        <v>48.0</v>
      </c>
      <c r="B66" s="62" t="s">
        <v>69</v>
      </c>
      <c r="C66" s="62">
        <v>101.0</v>
      </c>
      <c r="D66" s="62">
        <v>204.0</v>
      </c>
      <c r="E66" s="62">
        <v>206.0</v>
      </c>
      <c r="F66" s="62">
        <f t="shared" si="5"/>
        <v>0</v>
      </c>
      <c r="G66" s="62">
        <f t="shared" si="6"/>
        <v>127.33272</v>
      </c>
      <c r="H66" s="63">
        <f t="shared" si="7"/>
        <v>127.33272</v>
      </c>
      <c r="I66" s="62">
        <v>1.0</v>
      </c>
      <c r="J66" s="68">
        <f t="shared" si="8"/>
        <v>127.33272</v>
      </c>
      <c r="K66" s="1"/>
      <c r="L66" s="69"/>
      <c r="M66" s="70"/>
      <c r="N66" s="70"/>
      <c r="O66" s="1"/>
      <c r="P66" s="1"/>
      <c r="Q66" s="4">
        <v>30.0</v>
      </c>
      <c r="R66" s="58">
        <f t="shared" si="9"/>
        <v>2.06</v>
      </c>
      <c r="S66" s="52">
        <f t="shared" si="10"/>
        <v>1</v>
      </c>
      <c r="T66" s="52">
        <f t="shared" si="11"/>
        <v>2.06</v>
      </c>
      <c r="U66" s="60">
        <f t="shared" si="12"/>
        <v>127.33272</v>
      </c>
      <c r="V66" s="58">
        <f t="shared" ref="V66:W66" si="64">C66/100</f>
        <v>1.01</v>
      </c>
      <c r="W66" s="58">
        <f t="shared" si="64"/>
        <v>2.04</v>
      </c>
      <c r="X66" s="58">
        <f t="shared" si="14"/>
        <v>2.06</v>
      </c>
      <c r="Y66" s="61">
        <f t="shared" si="15"/>
        <v>4.244424</v>
      </c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ht="27.0" customHeight="1">
      <c r="A67" s="52">
        <v>49.0</v>
      </c>
      <c r="B67" s="62" t="s">
        <v>69</v>
      </c>
      <c r="C67" s="62">
        <v>101.0</v>
      </c>
      <c r="D67" s="62">
        <v>204.0</v>
      </c>
      <c r="E67" s="62">
        <v>207.0</v>
      </c>
      <c r="F67" s="62">
        <f t="shared" si="5"/>
        <v>0</v>
      </c>
      <c r="G67" s="62">
        <f t="shared" si="6"/>
        <v>127.95084</v>
      </c>
      <c r="H67" s="63">
        <f t="shared" si="7"/>
        <v>127.95084</v>
      </c>
      <c r="I67" s="62">
        <v>1.0</v>
      </c>
      <c r="J67" s="68">
        <f t="shared" si="8"/>
        <v>127.95084</v>
      </c>
      <c r="K67" s="1"/>
      <c r="L67" s="69"/>
      <c r="M67" s="70"/>
      <c r="N67" s="70"/>
      <c r="O67" s="1"/>
      <c r="P67" s="1"/>
      <c r="Q67" s="4">
        <v>30.0</v>
      </c>
      <c r="R67" s="58">
        <f t="shared" si="9"/>
        <v>2.07</v>
      </c>
      <c r="S67" s="52">
        <f t="shared" si="10"/>
        <v>1</v>
      </c>
      <c r="T67" s="52">
        <f t="shared" si="11"/>
        <v>2.07</v>
      </c>
      <c r="U67" s="60">
        <f t="shared" si="12"/>
        <v>127.95084</v>
      </c>
      <c r="V67" s="58">
        <f t="shared" ref="V67:W67" si="65">C67/100</f>
        <v>1.01</v>
      </c>
      <c r="W67" s="58">
        <f t="shared" si="65"/>
        <v>2.04</v>
      </c>
      <c r="X67" s="58">
        <f t="shared" si="14"/>
        <v>2.07</v>
      </c>
      <c r="Y67" s="61">
        <f t="shared" si="15"/>
        <v>4.265028</v>
      </c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ht="27.0" customHeight="1">
      <c r="A68" s="52">
        <v>50.0</v>
      </c>
      <c r="B68" s="62" t="s">
        <v>69</v>
      </c>
      <c r="C68" s="62">
        <v>101.0</v>
      </c>
      <c r="D68" s="62">
        <v>204.0</v>
      </c>
      <c r="E68" s="62">
        <v>208.0</v>
      </c>
      <c r="F68" s="62">
        <f t="shared" si="5"/>
        <v>0</v>
      </c>
      <c r="G68" s="62">
        <f t="shared" si="6"/>
        <v>128.56896</v>
      </c>
      <c r="H68" s="63">
        <f t="shared" si="7"/>
        <v>128.56896</v>
      </c>
      <c r="I68" s="62">
        <v>1.0</v>
      </c>
      <c r="J68" s="68">
        <f t="shared" si="8"/>
        <v>128.56896</v>
      </c>
      <c r="K68" s="1"/>
      <c r="L68" s="69"/>
      <c r="M68" s="70"/>
      <c r="N68" s="70"/>
      <c r="O68" s="1"/>
      <c r="P68" s="1"/>
      <c r="Q68" s="4">
        <v>30.0</v>
      </c>
      <c r="R68" s="58">
        <f t="shared" si="9"/>
        <v>2.08</v>
      </c>
      <c r="S68" s="52">
        <f t="shared" si="10"/>
        <v>1</v>
      </c>
      <c r="T68" s="52">
        <f t="shared" si="11"/>
        <v>2.08</v>
      </c>
      <c r="U68" s="60">
        <f t="shared" si="12"/>
        <v>128.56896</v>
      </c>
      <c r="V68" s="58">
        <f t="shared" ref="V68:W68" si="66">C68/100</f>
        <v>1.01</v>
      </c>
      <c r="W68" s="58">
        <f t="shared" si="66"/>
        <v>2.04</v>
      </c>
      <c r="X68" s="58">
        <f t="shared" si="14"/>
        <v>2.08</v>
      </c>
      <c r="Y68" s="61">
        <f t="shared" si="15"/>
        <v>4.285632</v>
      </c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ht="27.0" customHeight="1">
      <c r="A69" s="52">
        <v>51.0</v>
      </c>
      <c r="B69" s="62" t="s">
        <v>69</v>
      </c>
      <c r="C69" s="62">
        <v>103.0</v>
      </c>
      <c r="D69" s="62">
        <v>204.0</v>
      </c>
      <c r="E69" s="62">
        <v>241.0</v>
      </c>
      <c r="F69" s="62">
        <f t="shared" si="5"/>
        <v>0</v>
      </c>
      <c r="G69" s="62">
        <f t="shared" si="6"/>
        <v>151.91676</v>
      </c>
      <c r="H69" s="63">
        <f t="shared" si="7"/>
        <v>151.91676</v>
      </c>
      <c r="I69" s="62">
        <v>1.0</v>
      </c>
      <c r="J69" s="68">
        <f t="shared" si="8"/>
        <v>151.91676</v>
      </c>
      <c r="K69" s="1"/>
      <c r="L69" s="69"/>
      <c r="M69" s="70"/>
      <c r="N69" s="70"/>
      <c r="O69" s="1"/>
      <c r="P69" s="1"/>
      <c r="Q69" s="4">
        <v>30.0</v>
      </c>
      <c r="R69" s="58">
        <f t="shared" si="9"/>
        <v>2.41</v>
      </c>
      <c r="S69" s="52">
        <f t="shared" si="10"/>
        <v>1</v>
      </c>
      <c r="T69" s="52">
        <f t="shared" si="11"/>
        <v>2.41</v>
      </c>
      <c r="U69" s="60">
        <f t="shared" si="12"/>
        <v>151.91676</v>
      </c>
      <c r="V69" s="58">
        <f t="shared" ref="V69:W69" si="67">C69/100</f>
        <v>1.03</v>
      </c>
      <c r="W69" s="58">
        <f t="shared" si="67"/>
        <v>2.04</v>
      </c>
      <c r="X69" s="58">
        <f t="shared" si="14"/>
        <v>2.41</v>
      </c>
      <c r="Y69" s="61">
        <f t="shared" si="15"/>
        <v>5.063892</v>
      </c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ht="27.0" customHeight="1">
      <c r="A70" s="52">
        <v>52.0</v>
      </c>
      <c r="B70" s="62" t="s">
        <v>69</v>
      </c>
      <c r="C70" s="62">
        <v>104.0</v>
      </c>
      <c r="D70" s="62">
        <v>204.0</v>
      </c>
      <c r="E70" s="62">
        <v>242.0</v>
      </c>
      <c r="F70" s="62">
        <f t="shared" si="5"/>
        <v>0</v>
      </c>
      <c r="G70" s="62">
        <f t="shared" si="6"/>
        <v>154.02816</v>
      </c>
      <c r="H70" s="63">
        <f t="shared" si="7"/>
        <v>154.02816</v>
      </c>
      <c r="I70" s="62">
        <v>1.0</v>
      </c>
      <c r="J70" s="68">
        <f t="shared" si="8"/>
        <v>154.02816</v>
      </c>
      <c r="K70" s="1"/>
      <c r="L70" s="69"/>
      <c r="M70" s="70"/>
      <c r="N70" s="70"/>
      <c r="O70" s="1"/>
      <c r="P70" s="1"/>
      <c r="Q70" s="4">
        <v>30.0</v>
      </c>
      <c r="R70" s="58">
        <f t="shared" si="9"/>
        <v>2.42</v>
      </c>
      <c r="S70" s="52">
        <f t="shared" si="10"/>
        <v>1</v>
      </c>
      <c r="T70" s="52">
        <f t="shared" si="11"/>
        <v>2.42</v>
      </c>
      <c r="U70" s="60">
        <f t="shared" si="12"/>
        <v>154.02816</v>
      </c>
      <c r="V70" s="58">
        <f t="shared" ref="V70:W70" si="68">C70/100</f>
        <v>1.04</v>
      </c>
      <c r="W70" s="58">
        <f t="shared" si="68"/>
        <v>2.04</v>
      </c>
      <c r="X70" s="58">
        <f t="shared" si="14"/>
        <v>2.42</v>
      </c>
      <c r="Y70" s="61">
        <f t="shared" si="15"/>
        <v>5.134272</v>
      </c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ht="27.0" customHeight="1">
      <c r="A71" s="52">
        <v>53.0</v>
      </c>
      <c r="B71" s="62" t="s">
        <v>69</v>
      </c>
      <c r="C71" s="62">
        <v>102.0</v>
      </c>
      <c r="D71" s="62">
        <v>204.0</v>
      </c>
      <c r="E71" s="62">
        <v>205.0</v>
      </c>
      <c r="F71" s="62">
        <f t="shared" si="5"/>
        <v>0</v>
      </c>
      <c r="G71" s="62">
        <f t="shared" si="6"/>
        <v>127.9692</v>
      </c>
      <c r="H71" s="63">
        <f t="shared" si="7"/>
        <v>127.9692</v>
      </c>
      <c r="I71" s="62">
        <v>2.0</v>
      </c>
      <c r="J71" s="68">
        <f t="shared" si="8"/>
        <v>255.9384</v>
      </c>
      <c r="K71" s="1"/>
      <c r="L71" s="69"/>
      <c r="M71" s="70"/>
      <c r="N71" s="70"/>
      <c r="O71" s="1"/>
      <c r="P71" s="1"/>
      <c r="Q71" s="4">
        <v>30.0</v>
      </c>
      <c r="R71" s="58">
        <f t="shared" si="9"/>
        <v>2.05</v>
      </c>
      <c r="S71" s="52">
        <f t="shared" si="10"/>
        <v>2</v>
      </c>
      <c r="T71" s="52">
        <f t="shared" si="11"/>
        <v>4.1</v>
      </c>
      <c r="U71" s="60">
        <f t="shared" si="12"/>
        <v>127.9692</v>
      </c>
      <c r="V71" s="58">
        <f t="shared" ref="V71:W71" si="69">C71/100</f>
        <v>1.02</v>
      </c>
      <c r="W71" s="58">
        <f t="shared" si="69"/>
        <v>2.04</v>
      </c>
      <c r="X71" s="58">
        <f t="shared" si="14"/>
        <v>4.1</v>
      </c>
      <c r="Y71" s="61">
        <f t="shared" si="15"/>
        <v>8.53128</v>
      </c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ht="27.0" customHeight="1">
      <c r="A72" s="52">
        <v>54.0</v>
      </c>
      <c r="B72" s="62" t="s">
        <v>69</v>
      </c>
      <c r="C72" s="62">
        <v>100.0</v>
      </c>
      <c r="D72" s="62">
        <v>204.0</v>
      </c>
      <c r="E72" s="62">
        <v>206.0</v>
      </c>
      <c r="F72" s="62">
        <f t="shared" si="5"/>
        <v>0</v>
      </c>
      <c r="G72" s="62">
        <f t="shared" si="6"/>
        <v>126.072</v>
      </c>
      <c r="H72" s="63">
        <f t="shared" si="7"/>
        <v>126.072</v>
      </c>
      <c r="I72" s="62">
        <v>1.0</v>
      </c>
      <c r="J72" s="68">
        <f t="shared" si="8"/>
        <v>126.072</v>
      </c>
      <c r="K72" s="1"/>
      <c r="L72" s="69"/>
      <c r="M72" s="70"/>
      <c r="N72" s="70"/>
      <c r="O72" s="1"/>
      <c r="P72" s="1"/>
      <c r="Q72" s="4">
        <v>30.0</v>
      </c>
      <c r="R72" s="58">
        <f t="shared" si="9"/>
        <v>2.06</v>
      </c>
      <c r="S72" s="52">
        <f t="shared" si="10"/>
        <v>1</v>
      </c>
      <c r="T72" s="52">
        <f t="shared" si="11"/>
        <v>2.06</v>
      </c>
      <c r="U72" s="60">
        <f t="shared" si="12"/>
        <v>126.072</v>
      </c>
      <c r="V72" s="58">
        <f t="shared" ref="V72:W72" si="70">C72/100</f>
        <v>1</v>
      </c>
      <c r="W72" s="58">
        <f t="shared" si="70"/>
        <v>2.04</v>
      </c>
      <c r="X72" s="58">
        <f t="shared" si="14"/>
        <v>2.06</v>
      </c>
      <c r="Y72" s="61">
        <f t="shared" si="15"/>
        <v>4.2024</v>
      </c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ht="27.0" customHeight="1">
      <c r="A73" s="52">
        <v>55.0</v>
      </c>
      <c r="B73" s="62" t="s">
        <v>69</v>
      </c>
      <c r="C73" s="62">
        <v>95.0</v>
      </c>
      <c r="D73" s="62">
        <v>204.0</v>
      </c>
      <c r="E73" s="62">
        <v>241.0</v>
      </c>
      <c r="F73" s="62">
        <f t="shared" si="5"/>
        <v>0</v>
      </c>
      <c r="G73" s="62">
        <f t="shared" si="6"/>
        <v>140.1174</v>
      </c>
      <c r="H73" s="63">
        <f t="shared" si="7"/>
        <v>140.1174</v>
      </c>
      <c r="I73" s="62">
        <v>1.0</v>
      </c>
      <c r="J73" s="68">
        <f t="shared" si="8"/>
        <v>140.1174</v>
      </c>
      <c r="K73" s="1"/>
      <c r="L73" s="69"/>
      <c r="M73" s="70"/>
      <c r="N73" s="70"/>
      <c r="O73" s="1"/>
      <c r="P73" s="1"/>
      <c r="Q73" s="4">
        <v>30.0</v>
      </c>
      <c r="R73" s="58">
        <f t="shared" si="9"/>
        <v>2.41</v>
      </c>
      <c r="S73" s="52">
        <f t="shared" si="10"/>
        <v>1</v>
      </c>
      <c r="T73" s="52">
        <f t="shared" si="11"/>
        <v>2.41</v>
      </c>
      <c r="U73" s="60">
        <f t="shared" si="12"/>
        <v>140.1174</v>
      </c>
      <c r="V73" s="58">
        <f t="shared" ref="V73:W73" si="71">C73/100</f>
        <v>0.95</v>
      </c>
      <c r="W73" s="58">
        <f t="shared" si="71"/>
        <v>2.04</v>
      </c>
      <c r="X73" s="58">
        <f t="shared" si="14"/>
        <v>2.41</v>
      </c>
      <c r="Y73" s="61">
        <f t="shared" si="15"/>
        <v>4.67058</v>
      </c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ht="27.0" customHeight="1">
      <c r="A74" s="52">
        <v>56.0</v>
      </c>
      <c r="B74" s="62" t="s">
        <v>69</v>
      </c>
      <c r="C74" s="62">
        <v>102.0</v>
      </c>
      <c r="D74" s="62">
        <v>204.0</v>
      </c>
      <c r="E74" s="62">
        <v>207.0</v>
      </c>
      <c r="F74" s="62">
        <f t="shared" si="5"/>
        <v>0</v>
      </c>
      <c r="G74" s="62">
        <f t="shared" si="6"/>
        <v>129.21768</v>
      </c>
      <c r="H74" s="63">
        <f t="shared" si="7"/>
        <v>129.21768</v>
      </c>
      <c r="I74" s="62">
        <v>1.0</v>
      </c>
      <c r="J74" s="68">
        <f t="shared" si="8"/>
        <v>129.21768</v>
      </c>
      <c r="K74" s="1"/>
      <c r="L74" s="69"/>
      <c r="M74" s="70"/>
      <c r="N74" s="70"/>
      <c r="O74" s="1"/>
      <c r="P74" s="1"/>
      <c r="Q74" s="4">
        <v>30.0</v>
      </c>
      <c r="R74" s="58">
        <f t="shared" si="9"/>
        <v>2.07</v>
      </c>
      <c r="S74" s="52">
        <f t="shared" si="10"/>
        <v>1</v>
      </c>
      <c r="T74" s="52">
        <f t="shared" si="11"/>
        <v>2.07</v>
      </c>
      <c r="U74" s="60">
        <f t="shared" si="12"/>
        <v>129.21768</v>
      </c>
      <c r="V74" s="58">
        <f t="shared" ref="V74:W74" si="72">C74/100</f>
        <v>1.02</v>
      </c>
      <c r="W74" s="58">
        <f t="shared" si="72"/>
        <v>2.04</v>
      </c>
      <c r="X74" s="58">
        <f t="shared" si="14"/>
        <v>2.07</v>
      </c>
      <c r="Y74" s="61">
        <f t="shared" si="15"/>
        <v>4.307256</v>
      </c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ht="27.0" customHeight="1">
      <c r="A75" s="52">
        <v>57.0</v>
      </c>
      <c r="B75" s="62" t="s">
        <v>69</v>
      </c>
      <c r="C75" s="62">
        <v>104.0</v>
      </c>
      <c r="D75" s="62">
        <v>204.0</v>
      </c>
      <c r="E75" s="62">
        <v>239.0</v>
      </c>
      <c r="F75" s="62">
        <f t="shared" si="5"/>
        <v>0</v>
      </c>
      <c r="G75" s="62">
        <f t="shared" si="6"/>
        <v>152.11872</v>
      </c>
      <c r="H75" s="63">
        <f t="shared" si="7"/>
        <v>152.11872</v>
      </c>
      <c r="I75" s="62">
        <v>1.0</v>
      </c>
      <c r="J75" s="68">
        <f t="shared" si="8"/>
        <v>152.11872</v>
      </c>
      <c r="K75" s="1"/>
      <c r="L75" s="69"/>
      <c r="M75" s="70"/>
      <c r="N75" s="70"/>
      <c r="O75" s="1"/>
      <c r="P75" s="1"/>
      <c r="Q75" s="4">
        <v>30.0</v>
      </c>
      <c r="R75" s="58">
        <f t="shared" si="9"/>
        <v>2.39</v>
      </c>
      <c r="S75" s="52">
        <f t="shared" si="10"/>
        <v>1</v>
      </c>
      <c r="T75" s="52">
        <f t="shared" si="11"/>
        <v>2.39</v>
      </c>
      <c r="U75" s="60">
        <f t="shared" si="12"/>
        <v>152.11872</v>
      </c>
      <c r="V75" s="58">
        <f t="shared" ref="V75:W75" si="73">C75/100</f>
        <v>1.04</v>
      </c>
      <c r="W75" s="58">
        <f t="shared" si="73"/>
        <v>2.04</v>
      </c>
      <c r="X75" s="58">
        <f t="shared" si="14"/>
        <v>2.39</v>
      </c>
      <c r="Y75" s="61">
        <f t="shared" si="15"/>
        <v>5.070624</v>
      </c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ht="27.0" customHeight="1">
      <c r="A76" s="52">
        <v>58.0</v>
      </c>
      <c r="B76" s="62" t="s">
        <v>69</v>
      </c>
      <c r="C76" s="62">
        <v>104.0</v>
      </c>
      <c r="D76" s="62">
        <v>204.0</v>
      </c>
      <c r="E76" s="62">
        <v>214.0</v>
      </c>
      <c r="F76" s="62">
        <f t="shared" si="5"/>
        <v>0</v>
      </c>
      <c r="G76" s="62">
        <f t="shared" si="6"/>
        <v>136.20672</v>
      </c>
      <c r="H76" s="63">
        <f t="shared" si="7"/>
        <v>136.20672</v>
      </c>
      <c r="I76" s="62">
        <v>1.0</v>
      </c>
      <c r="J76" s="68">
        <f t="shared" si="8"/>
        <v>136.20672</v>
      </c>
      <c r="K76" s="1"/>
      <c r="L76" s="69"/>
      <c r="M76" s="70"/>
      <c r="N76" s="70"/>
      <c r="O76" s="1"/>
      <c r="P76" s="1"/>
      <c r="Q76" s="4">
        <v>30.0</v>
      </c>
      <c r="R76" s="58">
        <f t="shared" si="9"/>
        <v>2.14</v>
      </c>
      <c r="S76" s="52">
        <f t="shared" si="10"/>
        <v>1</v>
      </c>
      <c r="T76" s="52">
        <f t="shared" si="11"/>
        <v>2.14</v>
      </c>
      <c r="U76" s="60">
        <f t="shared" si="12"/>
        <v>136.20672</v>
      </c>
      <c r="V76" s="58">
        <f t="shared" ref="V76:W76" si="74">C76/100</f>
        <v>1.04</v>
      </c>
      <c r="W76" s="58">
        <f t="shared" si="74"/>
        <v>2.04</v>
      </c>
      <c r="X76" s="58">
        <f t="shared" si="14"/>
        <v>2.14</v>
      </c>
      <c r="Y76" s="61">
        <f t="shared" si="15"/>
        <v>4.540224</v>
      </c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ht="27.0" customHeight="1">
      <c r="A77" s="52">
        <v>59.0</v>
      </c>
      <c r="B77" s="62" t="s">
        <v>69</v>
      </c>
      <c r="C77" s="62">
        <v>102.0</v>
      </c>
      <c r="D77" s="62">
        <v>204.0</v>
      </c>
      <c r="E77" s="62">
        <v>211.0</v>
      </c>
      <c r="F77" s="62">
        <f t="shared" si="5"/>
        <v>0</v>
      </c>
      <c r="G77" s="62">
        <f t="shared" si="6"/>
        <v>131.71464</v>
      </c>
      <c r="H77" s="63">
        <f t="shared" si="7"/>
        <v>131.71464</v>
      </c>
      <c r="I77" s="62">
        <v>1.0</v>
      </c>
      <c r="J77" s="68">
        <f t="shared" si="8"/>
        <v>131.71464</v>
      </c>
      <c r="K77" s="1"/>
      <c r="L77" s="69"/>
      <c r="M77" s="70"/>
      <c r="N77" s="70"/>
      <c r="O77" s="1"/>
      <c r="P77" s="1"/>
      <c r="Q77" s="4">
        <v>30.0</v>
      </c>
      <c r="R77" s="58">
        <f t="shared" si="9"/>
        <v>2.11</v>
      </c>
      <c r="S77" s="52">
        <f t="shared" si="10"/>
        <v>1</v>
      </c>
      <c r="T77" s="52">
        <f t="shared" si="11"/>
        <v>2.11</v>
      </c>
      <c r="U77" s="60">
        <f t="shared" si="12"/>
        <v>131.71464</v>
      </c>
      <c r="V77" s="58">
        <f t="shared" ref="V77:W77" si="75">C77/100</f>
        <v>1.02</v>
      </c>
      <c r="W77" s="58">
        <f t="shared" si="75"/>
        <v>2.04</v>
      </c>
      <c r="X77" s="58">
        <f t="shared" si="14"/>
        <v>2.11</v>
      </c>
      <c r="Y77" s="61">
        <f t="shared" si="15"/>
        <v>4.390488</v>
      </c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ht="27.0" customHeight="1">
      <c r="A78" s="52">
        <v>60.0</v>
      </c>
      <c r="B78" s="62" t="s">
        <v>69</v>
      </c>
      <c r="C78" s="62">
        <v>98.0</v>
      </c>
      <c r="D78" s="62">
        <v>204.0</v>
      </c>
      <c r="E78" s="62">
        <v>241.0</v>
      </c>
      <c r="F78" s="62">
        <f t="shared" si="5"/>
        <v>0</v>
      </c>
      <c r="G78" s="62">
        <f t="shared" si="6"/>
        <v>144.54216</v>
      </c>
      <c r="H78" s="63">
        <f t="shared" si="7"/>
        <v>144.54216</v>
      </c>
      <c r="I78" s="62">
        <v>1.0</v>
      </c>
      <c r="J78" s="68">
        <f t="shared" si="8"/>
        <v>144.54216</v>
      </c>
      <c r="K78" s="1"/>
      <c r="L78" s="69"/>
      <c r="M78" s="70"/>
      <c r="N78" s="70"/>
      <c r="O78" s="1"/>
      <c r="P78" s="1"/>
      <c r="Q78" s="4">
        <v>30.0</v>
      </c>
      <c r="R78" s="58">
        <f t="shared" si="9"/>
        <v>2.41</v>
      </c>
      <c r="S78" s="52">
        <f t="shared" si="10"/>
        <v>1</v>
      </c>
      <c r="T78" s="52">
        <f t="shared" si="11"/>
        <v>2.41</v>
      </c>
      <c r="U78" s="60">
        <f t="shared" si="12"/>
        <v>144.54216</v>
      </c>
      <c r="V78" s="58">
        <f t="shared" ref="V78:W78" si="76">C78/100</f>
        <v>0.98</v>
      </c>
      <c r="W78" s="58">
        <f t="shared" si="76"/>
        <v>2.04</v>
      </c>
      <c r="X78" s="58">
        <f t="shared" si="14"/>
        <v>2.41</v>
      </c>
      <c r="Y78" s="61">
        <f t="shared" si="15"/>
        <v>4.818072</v>
      </c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ht="27.0" customHeight="1">
      <c r="A79" s="52">
        <v>61.0</v>
      </c>
      <c r="B79" s="62" t="s">
        <v>69</v>
      </c>
      <c r="C79" s="62">
        <v>94.0</v>
      </c>
      <c r="D79" s="62">
        <v>204.0</v>
      </c>
      <c r="E79" s="62">
        <v>240.0</v>
      </c>
      <c r="F79" s="62">
        <f t="shared" si="5"/>
        <v>0</v>
      </c>
      <c r="G79" s="62">
        <f t="shared" si="6"/>
        <v>138.0672</v>
      </c>
      <c r="H79" s="63">
        <f t="shared" si="7"/>
        <v>138.0672</v>
      </c>
      <c r="I79" s="62">
        <v>1.0</v>
      </c>
      <c r="J79" s="68">
        <f t="shared" si="8"/>
        <v>138.0672</v>
      </c>
      <c r="K79" s="1"/>
      <c r="L79" s="69"/>
      <c r="M79" s="70"/>
      <c r="N79" s="70"/>
      <c r="O79" s="1"/>
      <c r="P79" s="1"/>
      <c r="Q79" s="4">
        <v>30.0</v>
      </c>
      <c r="R79" s="58">
        <f t="shared" si="9"/>
        <v>2.4</v>
      </c>
      <c r="S79" s="52">
        <f t="shared" si="10"/>
        <v>1</v>
      </c>
      <c r="T79" s="52">
        <f t="shared" si="11"/>
        <v>2.4</v>
      </c>
      <c r="U79" s="60">
        <f t="shared" si="12"/>
        <v>138.0672</v>
      </c>
      <c r="V79" s="58">
        <f t="shared" ref="V79:W79" si="77">C79/100</f>
        <v>0.94</v>
      </c>
      <c r="W79" s="58">
        <f t="shared" si="77"/>
        <v>2.04</v>
      </c>
      <c r="X79" s="58">
        <f t="shared" si="14"/>
        <v>2.4</v>
      </c>
      <c r="Y79" s="61">
        <f t="shared" si="15"/>
        <v>4.60224</v>
      </c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ht="27.0" customHeight="1">
      <c r="A80" s="52">
        <v>62.0</v>
      </c>
      <c r="B80" s="62" t="s">
        <v>69</v>
      </c>
      <c r="C80" s="62">
        <v>104.0</v>
      </c>
      <c r="D80" s="62">
        <v>204.0</v>
      </c>
      <c r="E80" s="62">
        <v>243.0</v>
      </c>
      <c r="F80" s="62">
        <f t="shared" si="5"/>
        <v>0</v>
      </c>
      <c r="G80" s="62">
        <f t="shared" si="6"/>
        <v>154.66464</v>
      </c>
      <c r="H80" s="63">
        <f t="shared" si="7"/>
        <v>154.66464</v>
      </c>
      <c r="I80" s="62">
        <v>1.0</v>
      </c>
      <c r="J80" s="68">
        <f t="shared" si="8"/>
        <v>154.66464</v>
      </c>
      <c r="K80" s="1"/>
      <c r="L80" s="69"/>
      <c r="M80" s="70"/>
      <c r="N80" s="70"/>
      <c r="O80" s="1"/>
      <c r="P80" s="1"/>
      <c r="Q80" s="4">
        <v>30.0</v>
      </c>
      <c r="R80" s="58">
        <f t="shared" si="9"/>
        <v>2.43</v>
      </c>
      <c r="S80" s="52">
        <f t="shared" si="10"/>
        <v>1</v>
      </c>
      <c r="T80" s="52">
        <f t="shared" si="11"/>
        <v>2.43</v>
      </c>
      <c r="U80" s="60">
        <f t="shared" si="12"/>
        <v>154.66464</v>
      </c>
      <c r="V80" s="58">
        <f t="shared" ref="V80:W80" si="78">C80/100</f>
        <v>1.04</v>
      </c>
      <c r="W80" s="58">
        <f t="shared" si="78"/>
        <v>2.04</v>
      </c>
      <c r="X80" s="58">
        <f t="shared" si="14"/>
        <v>2.43</v>
      </c>
      <c r="Y80" s="61">
        <f t="shared" si="15"/>
        <v>5.155488</v>
      </c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ht="27.0" customHeight="1">
      <c r="A81" s="52">
        <v>63.0</v>
      </c>
      <c r="B81" s="62" t="s">
        <v>69</v>
      </c>
      <c r="C81" s="62">
        <v>92.0</v>
      </c>
      <c r="D81" s="62">
        <v>204.0</v>
      </c>
      <c r="E81" s="62">
        <v>205.0</v>
      </c>
      <c r="F81" s="62">
        <f t="shared" si="5"/>
        <v>0</v>
      </c>
      <c r="G81" s="62">
        <f t="shared" si="6"/>
        <v>115.4232</v>
      </c>
      <c r="H81" s="63">
        <f t="shared" si="7"/>
        <v>115.4232</v>
      </c>
      <c r="I81" s="62">
        <v>1.0</v>
      </c>
      <c r="J81" s="68">
        <f t="shared" si="8"/>
        <v>115.4232</v>
      </c>
      <c r="K81" s="1"/>
      <c r="L81" s="69"/>
      <c r="M81" s="70"/>
      <c r="N81" s="70"/>
      <c r="O81" s="1"/>
      <c r="P81" s="1"/>
      <c r="Q81" s="4">
        <v>30.0</v>
      </c>
      <c r="R81" s="58">
        <f t="shared" si="9"/>
        <v>2.05</v>
      </c>
      <c r="S81" s="52">
        <f t="shared" si="10"/>
        <v>1</v>
      </c>
      <c r="T81" s="52">
        <f t="shared" si="11"/>
        <v>2.05</v>
      </c>
      <c r="U81" s="60">
        <f t="shared" si="12"/>
        <v>115.4232</v>
      </c>
      <c r="V81" s="58">
        <f t="shared" ref="V81:W81" si="79">C81/100</f>
        <v>0.92</v>
      </c>
      <c r="W81" s="58">
        <f t="shared" si="79"/>
        <v>2.04</v>
      </c>
      <c r="X81" s="58">
        <f t="shared" si="14"/>
        <v>2.05</v>
      </c>
      <c r="Y81" s="61">
        <f t="shared" si="15"/>
        <v>3.84744</v>
      </c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ht="27.0" customHeight="1">
      <c r="A82" s="52">
        <v>64.0</v>
      </c>
      <c r="B82" s="62" t="s">
        <v>69</v>
      </c>
      <c r="C82" s="62">
        <v>100.0</v>
      </c>
      <c r="D82" s="62">
        <v>204.0</v>
      </c>
      <c r="E82" s="62">
        <v>205.0</v>
      </c>
      <c r="F82" s="62">
        <f t="shared" si="5"/>
        <v>0</v>
      </c>
      <c r="G82" s="62">
        <f t="shared" si="6"/>
        <v>125.46</v>
      </c>
      <c r="H82" s="63">
        <f t="shared" si="7"/>
        <v>125.46</v>
      </c>
      <c r="I82" s="62">
        <v>1.0</v>
      </c>
      <c r="J82" s="68">
        <f t="shared" si="8"/>
        <v>125.46</v>
      </c>
      <c r="K82" s="1"/>
      <c r="L82" s="69"/>
      <c r="M82" s="70"/>
      <c r="N82" s="70"/>
      <c r="O82" s="1"/>
      <c r="P82" s="1"/>
      <c r="Q82" s="4">
        <v>30.0</v>
      </c>
      <c r="R82" s="58">
        <f t="shared" si="9"/>
        <v>2.05</v>
      </c>
      <c r="S82" s="52">
        <f t="shared" si="10"/>
        <v>1</v>
      </c>
      <c r="T82" s="52">
        <f t="shared" si="11"/>
        <v>2.05</v>
      </c>
      <c r="U82" s="60">
        <f t="shared" si="12"/>
        <v>125.46</v>
      </c>
      <c r="V82" s="58">
        <f t="shared" ref="V82:W82" si="80">C82/100</f>
        <v>1</v>
      </c>
      <c r="W82" s="58">
        <f t="shared" si="80"/>
        <v>2.04</v>
      </c>
      <c r="X82" s="58">
        <f t="shared" si="14"/>
        <v>2.05</v>
      </c>
      <c r="Y82" s="61">
        <f t="shared" si="15"/>
        <v>4.182</v>
      </c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ht="27.0" customHeight="1">
      <c r="A83" s="52">
        <v>65.0</v>
      </c>
      <c r="B83" s="62" t="s">
        <v>69</v>
      </c>
      <c r="C83" s="62">
        <v>88.0</v>
      </c>
      <c r="D83" s="62">
        <v>204.0</v>
      </c>
      <c r="E83" s="62">
        <v>244.0</v>
      </c>
      <c r="F83" s="62">
        <f t="shared" si="5"/>
        <v>0</v>
      </c>
      <c r="G83" s="62">
        <f t="shared" si="6"/>
        <v>131.40864</v>
      </c>
      <c r="H83" s="63">
        <f t="shared" si="7"/>
        <v>131.40864</v>
      </c>
      <c r="I83" s="62">
        <v>1.0</v>
      </c>
      <c r="J83" s="68">
        <f t="shared" si="8"/>
        <v>131.40864</v>
      </c>
      <c r="K83" s="1"/>
      <c r="L83" s="69"/>
      <c r="M83" s="70"/>
      <c r="N83" s="70"/>
      <c r="O83" s="1"/>
      <c r="P83" s="1"/>
      <c r="Q83" s="4">
        <v>30.0</v>
      </c>
      <c r="R83" s="58">
        <f t="shared" si="9"/>
        <v>2.44</v>
      </c>
      <c r="S83" s="52">
        <f t="shared" si="10"/>
        <v>1</v>
      </c>
      <c r="T83" s="52">
        <f t="shared" si="11"/>
        <v>2.44</v>
      </c>
      <c r="U83" s="60">
        <f t="shared" si="12"/>
        <v>131.40864</v>
      </c>
      <c r="V83" s="58">
        <f t="shared" ref="V83:W83" si="81">C83/100</f>
        <v>0.88</v>
      </c>
      <c r="W83" s="58">
        <f t="shared" si="81"/>
        <v>2.04</v>
      </c>
      <c r="X83" s="58">
        <f t="shared" si="14"/>
        <v>2.44</v>
      </c>
      <c r="Y83" s="61">
        <f t="shared" si="15"/>
        <v>4.380288</v>
      </c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ht="27.0" customHeight="1">
      <c r="A84" s="52">
        <v>66.0</v>
      </c>
      <c r="B84" s="62" t="s">
        <v>69</v>
      </c>
      <c r="C84" s="62">
        <v>100.0</v>
      </c>
      <c r="D84" s="62">
        <v>204.0</v>
      </c>
      <c r="E84" s="62">
        <v>206.0</v>
      </c>
      <c r="F84" s="62">
        <f t="shared" si="5"/>
        <v>0</v>
      </c>
      <c r="G84" s="62">
        <f t="shared" si="6"/>
        <v>126.072</v>
      </c>
      <c r="H84" s="63">
        <f t="shared" si="7"/>
        <v>126.072</v>
      </c>
      <c r="I84" s="62">
        <v>1.0</v>
      </c>
      <c r="J84" s="68">
        <f t="shared" si="8"/>
        <v>126.072</v>
      </c>
      <c r="K84" s="1"/>
      <c r="L84" s="69"/>
      <c r="M84" s="70"/>
      <c r="N84" s="70"/>
      <c r="O84" s="1"/>
      <c r="P84" s="1"/>
      <c r="Q84" s="4">
        <v>30.0</v>
      </c>
      <c r="R84" s="58">
        <f t="shared" si="9"/>
        <v>2.06</v>
      </c>
      <c r="S84" s="52">
        <f t="shared" si="10"/>
        <v>1</v>
      </c>
      <c r="T84" s="52">
        <f t="shared" si="11"/>
        <v>2.06</v>
      </c>
      <c r="U84" s="60">
        <f t="shared" si="12"/>
        <v>126.072</v>
      </c>
      <c r="V84" s="58">
        <f t="shared" ref="V84:W84" si="82">C84/100</f>
        <v>1</v>
      </c>
      <c r="W84" s="58">
        <f t="shared" si="82"/>
        <v>2.04</v>
      </c>
      <c r="X84" s="58">
        <f t="shared" si="14"/>
        <v>2.06</v>
      </c>
      <c r="Y84" s="61">
        <f t="shared" si="15"/>
        <v>4.2024</v>
      </c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ht="27.0" customHeight="1">
      <c r="A85" s="52">
        <v>67.0</v>
      </c>
      <c r="B85" s="53" t="s">
        <v>77</v>
      </c>
      <c r="C85" s="54">
        <v>80.0</v>
      </c>
      <c r="D85" s="54">
        <v>204.0</v>
      </c>
      <c r="E85" s="54">
        <v>255.0</v>
      </c>
      <c r="F85" s="54">
        <f t="shared" si="5"/>
        <v>0.8</v>
      </c>
      <c r="G85" s="54">
        <f t="shared" si="6"/>
        <v>124.848</v>
      </c>
      <c r="H85" s="55">
        <f t="shared" si="7"/>
        <v>99.8784</v>
      </c>
      <c r="I85" s="54">
        <v>1.0</v>
      </c>
      <c r="J85" s="68">
        <f t="shared" si="8"/>
        <v>99.8784</v>
      </c>
      <c r="K85" s="1"/>
      <c r="L85" s="69"/>
      <c r="M85" s="70"/>
      <c r="N85" s="70"/>
      <c r="O85" s="1"/>
      <c r="P85" s="1"/>
      <c r="Q85" s="4">
        <v>30.0</v>
      </c>
      <c r="R85" s="58">
        <f t="shared" si="9"/>
        <v>2.55</v>
      </c>
      <c r="S85" s="52">
        <f t="shared" si="10"/>
        <v>1</v>
      </c>
      <c r="T85" s="52">
        <f t="shared" si="11"/>
        <v>2.55</v>
      </c>
      <c r="U85" s="60">
        <f t="shared" si="12"/>
        <v>124.848</v>
      </c>
      <c r="V85" s="58">
        <f t="shared" ref="V85:W85" si="83">C85/100</f>
        <v>0.8</v>
      </c>
      <c r="W85" s="58">
        <f t="shared" si="83"/>
        <v>2.04</v>
      </c>
      <c r="X85" s="58">
        <f t="shared" si="14"/>
        <v>2.55</v>
      </c>
      <c r="Y85" s="61">
        <f t="shared" si="15"/>
        <v>4.1616</v>
      </c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ht="27.0" customHeight="1">
      <c r="A86" s="52">
        <v>68.0</v>
      </c>
      <c r="B86" s="62" t="s">
        <v>73</v>
      </c>
      <c r="C86" s="62">
        <v>100.0</v>
      </c>
      <c r="D86" s="62">
        <v>204.0</v>
      </c>
      <c r="E86" s="62">
        <v>194.0</v>
      </c>
      <c r="F86" s="62">
        <f t="shared" si="5"/>
        <v>0</v>
      </c>
      <c r="G86" s="62">
        <f t="shared" si="6"/>
        <v>118.728</v>
      </c>
      <c r="H86" s="63">
        <f t="shared" si="7"/>
        <v>118.728</v>
      </c>
      <c r="I86" s="62">
        <v>1.0</v>
      </c>
      <c r="J86" s="68">
        <f t="shared" si="8"/>
        <v>118.728</v>
      </c>
      <c r="K86" s="1"/>
      <c r="L86" s="69"/>
      <c r="M86" s="70"/>
      <c r="N86" s="70"/>
      <c r="O86" s="1"/>
      <c r="P86" s="1"/>
      <c r="Q86" s="4">
        <v>30.0</v>
      </c>
      <c r="R86" s="58">
        <f t="shared" si="9"/>
        <v>1.94</v>
      </c>
      <c r="S86" s="52">
        <f t="shared" si="10"/>
        <v>1</v>
      </c>
      <c r="T86" s="52">
        <f t="shared" si="11"/>
        <v>1.94</v>
      </c>
      <c r="U86" s="60">
        <f t="shared" si="12"/>
        <v>118.728</v>
      </c>
      <c r="V86" s="58">
        <f t="shared" ref="V86:W86" si="84">C86/100</f>
        <v>1</v>
      </c>
      <c r="W86" s="58">
        <f t="shared" si="84"/>
        <v>2.04</v>
      </c>
      <c r="X86" s="58">
        <f t="shared" si="14"/>
        <v>1.94</v>
      </c>
      <c r="Y86" s="61">
        <f t="shared" si="15"/>
        <v>3.9576</v>
      </c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ht="27.0" customHeight="1">
      <c r="A87" s="52">
        <v>69.0</v>
      </c>
      <c r="B87" s="62" t="s">
        <v>73</v>
      </c>
      <c r="C87" s="62">
        <v>100.0</v>
      </c>
      <c r="D87" s="62">
        <v>204.0</v>
      </c>
      <c r="E87" s="62">
        <v>285.0</v>
      </c>
      <c r="F87" s="62">
        <f t="shared" si="5"/>
        <v>0</v>
      </c>
      <c r="G87" s="62">
        <f t="shared" si="6"/>
        <v>174.42</v>
      </c>
      <c r="H87" s="63">
        <f t="shared" si="7"/>
        <v>174.42</v>
      </c>
      <c r="I87" s="62">
        <v>42.0</v>
      </c>
      <c r="J87" s="68">
        <f t="shared" si="8"/>
        <v>7325.64</v>
      </c>
      <c r="K87" s="1"/>
      <c r="L87" s="69"/>
      <c r="M87" s="70"/>
      <c r="N87" s="70"/>
      <c r="O87" s="1"/>
      <c r="P87" s="1"/>
      <c r="Q87" s="4">
        <v>30.0</v>
      </c>
      <c r="R87" s="58">
        <f t="shared" si="9"/>
        <v>2.85</v>
      </c>
      <c r="S87" s="52">
        <f t="shared" si="10"/>
        <v>42</v>
      </c>
      <c r="T87" s="52">
        <f t="shared" si="11"/>
        <v>119.7</v>
      </c>
      <c r="U87" s="60">
        <f t="shared" si="12"/>
        <v>174.42</v>
      </c>
      <c r="V87" s="58">
        <f t="shared" ref="V87:W87" si="85">C87/100</f>
        <v>1</v>
      </c>
      <c r="W87" s="58">
        <f t="shared" si="85"/>
        <v>2.04</v>
      </c>
      <c r="X87" s="58">
        <f t="shared" si="14"/>
        <v>119.7</v>
      </c>
      <c r="Y87" s="61">
        <f t="shared" si="15"/>
        <v>244.188</v>
      </c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ht="27.0" customHeight="1">
      <c r="A88" s="52">
        <v>70.0</v>
      </c>
      <c r="B88" s="62" t="s">
        <v>73</v>
      </c>
      <c r="C88" s="62">
        <v>100.0</v>
      </c>
      <c r="D88" s="62">
        <v>204.0</v>
      </c>
      <c r="E88" s="62">
        <v>254.0</v>
      </c>
      <c r="F88" s="62">
        <f t="shared" si="5"/>
        <v>0</v>
      </c>
      <c r="G88" s="62">
        <f t="shared" si="6"/>
        <v>155.448</v>
      </c>
      <c r="H88" s="63">
        <f t="shared" si="7"/>
        <v>155.448</v>
      </c>
      <c r="I88" s="62">
        <v>6.0</v>
      </c>
      <c r="J88" s="68">
        <f t="shared" si="8"/>
        <v>932.688</v>
      </c>
      <c r="K88" s="1"/>
      <c r="L88" s="69"/>
      <c r="M88" s="70"/>
      <c r="N88" s="70"/>
      <c r="O88" s="1"/>
      <c r="P88" s="1"/>
      <c r="Q88" s="4">
        <v>30.0</v>
      </c>
      <c r="R88" s="58">
        <f t="shared" si="9"/>
        <v>2.54</v>
      </c>
      <c r="S88" s="52">
        <f t="shared" si="10"/>
        <v>6</v>
      </c>
      <c r="T88" s="52">
        <f t="shared" si="11"/>
        <v>15.24</v>
      </c>
      <c r="U88" s="60">
        <f t="shared" si="12"/>
        <v>155.448</v>
      </c>
      <c r="V88" s="58">
        <f t="shared" ref="V88:W88" si="86">C88/100</f>
        <v>1</v>
      </c>
      <c r="W88" s="58">
        <f t="shared" si="86"/>
        <v>2.04</v>
      </c>
      <c r="X88" s="58">
        <f t="shared" si="14"/>
        <v>15.24</v>
      </c>
      <c r="Y88" s="61">
        <f t="shared" si="15"/>
        <v>31.0896</v>
      </c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ht="27.0" customHeight="1">
      <c r="A89" s="52">
        <v>71.0</v>
      </c>
      <c r="B89" s="62" t="s">
        <v>73</v>
      </c>
      <c r="C89" s="62">
        <v>100.0</v>
      </c>
      <c r="D89" s="62">
        <v>204.0</v>
      </c>
      <c r="E89" s="62">
        <v>253.0</v>
      </c>
      <c r="F89" s="62">
        <f t="shared" si="5"/>
        <v>0</v>
      </c>
      <c r="G89" s="62">
        <f t="shared" si="6"/>
        <v>154.836</v>
      </c>
      <c r="H89" s="63">
        <f t="shared" si="7"/>
        <v>154.836</v>
      </c>
      <c r="I89" s="62">
        <v>27.0</v>
      </c>
      <c r="J89" s="68">
        <f t="shared" si="8"/>
        <v>4180.572</v>
      </c>
      <c r="K89" s="1"/>
      <c r="L89" s="69"/>
      <c r="M89" s="70"/>
      <c r="N89" s="70"/>
      <c r="O89" s="1"/>
      <c r="P89" s="1"/>
      <c r="Q89" s="4">
        <v>30.0</v>
      </c>
      <c r="R89" s="58">
        <f t="shared" si="9"/>
        <v>2.53</v>
      </c>
      <c r="S89" s="52">
        <f t="shared" si="10"/>
        <v>27</v>
      </c>
      <c r="T89" s="52">
        <f t="shared" si="11"/>
        <v>68.31</v>
      </c>
      <c r="U89" s="60">
        <f t="shared" si="12"/>
        <v>154.836</v>
      </c>
      <c r="V89" s="58">
        <f t="shared" ref="V89:W89" si="87">C89/100</f>
        <v>1</v>
      </c>
      <c r="W89" s="58">
        <f t="shared" si="87"/>
        <v>2.04</v>
      </c>
      <c r="X89" s="58">
        <f t="shared" si="14"/>
        <v>68.31</v>
      </c>
      <c r="Y89" s="61">
        <f t="shared" si="15"/>
        <v>139.3524</v>
      </c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ht="27.0" customHeight="1">
      <c r="A90" s="52">
        <v>72.0</v>
      </c>
      <c r="B90" s="62" t="s">
        <v>73</v>
      </c>
      <c r="C90" s="62">
        <v>95.0</v>
      </c>
      <c r="D90" s="62">
        <v>204.0</v>
      </c>
      <c r="E90" s="62">
        <v>253.0</v>
      </c>
      <c r="F90" s="62">
        <f t="shared" si="5"/>
        <v>0</v>
      </c>
      <c r="G90" s="62">
        <f t="shared" si="6"/>
        <v>147.0942</v>
      </c>
      <c r="H90" s="63">
        <f t="shared" si="7"/>
        <v>147.0942</v>
      </c>
      <c r="I90" s="62">
        <v>1.0</v>
      </c>
      <c r="J90" s="68">
        <f t="shared" si="8"/>
        <v>147.0942</v>
      </c>
      <c r="K90" s="1"/>
      <c r="L90" s="69"/>
      <c r="M90" s="70"/>
      <c r="N90" s="70"/>
      <c r="O90" s="1"/>
      <c r="P90" s="1"/>
      <c r="Q90" s="4">
        <v>30.0</v>
      </c>
      <c r="R90" s="58">
        <f t="shared" si="9"/>
        <v>2.53</v>
      </c>
      <c r="S90" s="52">
        <f t="shared" si="10"/>
        <v>1</v>
      </c>
      <c r="T90" s="52">
        <f t="shared" si="11"/>
        <v>2.53</v>
      </c>
      <c r="U90" s="60">
        <f t="shared" si="12"/>
        <v>147.0942</v>
      </c>
      <c r="V90" s="58">
        <f t="shared" ref="V90:W90" si="88">C90/100</f>
        <v>0.95</v>
      </c>
      <c r="W90" s="58">
        <f t="shared" si="88"/>
        <v>2.04</v>
      </c>
      <c r="X90" s="58">
        <f t="shared" si="14"/>
        <v>2.53</v>
      </c>
      <c r="Y90" s="61">
        <f t="shared" si="15"/>
        <v>4.90314</v>
      </c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ht="27.0" customHeight="1">
      <c r="A91" s="52">
        <v>73.0</v>
      </c>
      <c r="B91" s="62" t="s">
        <v>73</v>
      </c>
      <c r="C91" s="62">
        <v>100.0</v>
      </c>
      <c r="D91" s="62">
        <v>204.0</v>
      </c>
      <c r="E91" s="62">
        <v>255.0</v>
      </c>
      <c r="F91" s="62">
        <f t="shared" si="5"/>
        <v>0</v>
      </c>
      <c r="G91" s="62">
        <f t="shared" si="6"/>
        <v>156.06</v>
      </c>
      <c r="H91" s="63">
        <f t="shared" si="7"/>
        <v>156.06</v>
      </c>
      <c r="I91" s="62">
        <v>1.0</v>
      </c>
      <c r="J91" s="68">
        <f t="shared" si="8"/>
        <v>156.06</v>
      </c>
      <c r="K91" s="1"/>
      <c r="L91" s="69"/>
      <c r="M91" s="70"/>
      <c r="N91" s="70"/>
      <c r="O91" s="1"/>
      <c r="P91" s="1"/>
      <c r="Q91" s="4">
        <v>30.0</v>
      </c>
      <c r="R91" s="58">
        <f t="shared" si="9"/>
        <v>2.55</v>
      </c>
      <c r="S91" s="52">
        <f t="shared" si="10"/>
        <v>1</v>
      </c>
      <c r="T91" s="52">
        <f t="shared" si="11"/>
        <v>2.55</v>
      </c>
      <c r="U91" s="60">
        <f t="shared" si="12"/>
        <v>156.06</v>
      </c>
      <c r="V91" s="58">
        <f t="shared" ref="V91:W91" si="89">C91/100</f>
        <v>1</v>
      </c>
      <c r="W91" s="58">
        <f t="shared" si="89"/>
        <v>2.04</v>
      </c>
      <c r="X91" s="58">
        <f t="shared" si="14"/>
        <v>2.55</v>
      </c>
      <c r="Y91" s="61">
        <f t="shared" si="15"/>
        <v>5.202</v>
      </c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ht="27.0" customHeight="1">
      <c r="A92" s="52">
        <v>74.0</v>
      </c>
      <c r="B92" s="62" t="s">
        <v>73</v>
      </c>
      <c r="C92" s="62">
        <v>99.0</v>
      </c>
      <c r="D92" s="62">
        <v>204.0</v>
      </c>
      <c r="E92" s="62">
        <v>255.0</v>
      </c>
      <c r="F92" s="62">
        <f t="shared" si="5"/>
        <v>0</v>
      </c>
      <c r="G92" s="62">
        <f t="shared" si="6"/>
        <v>154.4994</v>
      </c>
      <c r="H92" s="63">
        <f t="shared" si="7"/>
        <v>154.4994</v>
      </c>
      <c r="I92" s="62">
        <v>1.0</v>
      </c>
      <c r="J92" s="68">
        <f t="shared" si="8"/>
        <v>154.4994</v>
      </c>
      <c r="K92" s="1"/>
      <c r="L92" s="69"/>
      <c r="M92" s="70"/>
      <c r="N92" s="70"/>
      <c r="O92" s="1"/>
      <c r="P92" s="1"/>
      <c r="Q92" s="4">
        <v>30.0</v>
      </c>
      <c r="R92" s="58">
        <f t="shared" si="9"/>
        <v>2.55</v>
      </c>
      <c r="S92" s="52">
        <f t="shared" si="10"/>
        <v>1</v>
      </c>
      <c r="T92" s="52">
        <f t="shared" si="11"/>
        <v>2.55</v>
      </c>
      <c r="U92" s="60">
        <f t="shared" si="12"/>
        <v>154.4994</v>
      </c>
      <c r="V92" s="58">
        <f t="shared" ref="V92:W92" si="90">C92/100</f>
        <v>0.99</v>
      </c>
      <c r="W92" s="58">
        <f t="shared" si="90"/>
        <v>2.04</v>
      </c>
      <c r="X92" s="58">
        <f t="shared" si="14"/>
        <v>2.55</v>
      </c>
      <c r="Y92" s="61">
        <f t="shared" si="15"/>
        <v>5.14998</v>
      </c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ht="27.0" customHeight="1">
      <c r="A93" s="52">
        <v>75.0</v>
      </c>
      <c r="B93" s="62" t="s">
        <v>73</v>
      </c>
      <c r="C93" s="62">
        <v>100.0</v>
      </c>
      <c r="D93" s="62">
        <v>204.0</v>
      </c>
      <c r="E93" s="62">
        <v>250.0</v>
      </c>
      <c r="F93" s="62">
        <f t="shared" si="5"/>
        <v>0</v>
      </c>
      <c r="G93" s="62">
        <f t="shared" si="6"/>
        <v>153</v>
      </c>
      <c r="H93" s="63">
        <f t="shared" si="7"/>
        <v>153</v>
      </c>
      <c r="I93" s="62">
        <v>4.0</v>
      </c>
      <c r="J93" s="68">
        <f t="shared" si="8"/>
        <v>612</v>
      </c>
      <c r="K93" s="1"/>
      <c r="L93" s="69"/>
      <c r="M93" s="70"/>
      <c r="N93" s="70"/>
      <c r="O93" s="1"/>
      <c r="P93" s="1"/>
      <c r="Q93" s="4">
        <v>30.0</v>
      </c>
      <c r="R93" s="58">
        <f t="shared" si="9"/>
        <v>2.5</v>
      </c>
      <c r="S93" s="52">
        <f t="shared" si="10"/>
        <v>4</v>
      </c>
      <c r="T93" s="52">
        <f t="shared" si="11"/>
        <v>10</v>
      </c>
      <c r="U93" s="60">
        <f t="shared" si="12"/>
        <v>153</v>
      </c>
      <c r="V93" s="58">
        <f t="shared" ref="V93:W93" si="91">C93/100</f>
        <v>1</v>
      </c>
      <c r="W93" s="58">
        <f t="shared" si="91"/>
        <v>2.04</v>
      </c>
      <c r="X93" s="58">
        <f t="shared" si="14"/>
        <v>10</v>
      </c>
      <c r="Y93" s="61">
        <f t="shared" si="15"/>
        <v>20.4</v>
      </c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ht="27.0" customHeight="1">
      <c r="A94" s="52">
        <v>76.0</v>
      </c>
      <c r="B94" s="62" t="s">
        <v>73</v>
      </c>
      <c r="C94" s="62">
        <v>98.0</v>
      </c>
      <c r="D94" s="62">
        <v>204.0</v>
      </c>
      <c r="E94" s="62">
        <v>255.0</v>
      </c>
      <c r="F94" s="62">
        <f t="shared" si="5"/>
        <v>0</v>
      </c>
      <c r="G94" s="62">
        <f t="shared" si="6"/>
        <v>152.9388</v>
      </c>
      <c r="H94" s="63">
        <f t="shared" si="7"/>
        <v>152.9388</v>
      </c>
      <c r="I94" s="62">
        <v>3.0</v>
      </c>
      <c r="J94" s="68">
        <f t="shared" si="8"/>
        <v>458.8164</v>
      </c>
      <c r="K94" s="1"/>
      <c r="L94" s="69"/>
      <c r="M94" s="70"/>
      <c r="N94" s="70"/>
      <c r="O94" s="1"/>
      <c r="P94" s="1"/>
      <c r="Q94" s="4">
        <v>30.0</v>
      </c>
      <c r="R94" s="58">
        <f t="shared" si="9"/>
        <v>2.55</v>
      </c>
      <c r="S94" s="52">
        <f t="shared" si="10"/>
        <v>3</v>
      </c>
      <c r="T94" s="52">
        <f t="shared" si="11"/>
        <v>7.65</v>
      </c>
      <c r="U94" s="60">
        <f t="shared" si="12"/>
        <v>152.9388</v>
      </c>
      <c r="V94" s="58">
        <f t="shared" ref="V94:W94" si="92">C94/100</f>
        <v>0.98</v>
      </c>
      <c r="W94" s="58">
        <f t="shared" si="92"/>
        <v>2.04</v>
      </c>
      <c r="X94" s="58">
        <f t="shared" si="14"/>
        <v>7.65</v>
      </c>
      <c r="Y94" s="61">
        <f t="shared" si="15"/>
        <v>15.29388</v>
      </c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ht="27.0" customHeight="1">
      <c r="A95" s="52">
        <v>77.0</v>
      </c>
      <c r="B95" s="62" t="s">
        <v>73</v>
      </c>
      <c r="C95" s="62">
        <v>99.0</v>
      </c>
      <c r="D95" s="62">
        <v>204.0</v>
      </c>
      <c r="E95" s="62">
        <v>253.0</v>
      </c>
      <c r="F95" s="62">
        <f t="shared" si="5"/>
        <v>0</v>
      </c>
      <c r="G95" s="62">
        <f t="shared" si="6"/>
        <v>153.28764</v>
      </c>
      <c r="H95" s="63">
        <f t="shared" si="7"/>
        <v>153.28764</v>
      </c>
      <c r="I95" s="62">
        <v>2.0</v>
      </c>
      <c r="J95" s="68">
        <f t="shared" si="8"/>
        <v>306.57528</v>
      </c>
      <c r="K95" s="1"/>
      <c r="L95" s="69"/>
      <c r="M95" s="70"/>
      <c r="N95" s="70"/>
      <c r="O95" s="1"/>
      <c r="P95" s="1"/>
      <c r="Q95" s="4">
        <v>30.0</v>
      </c>
      <c r="R95" s="58">
        <f t="shared" si="9"/>
        <v>2.53</v>
      </c>
      <c r="S95" s="52">
        <f t="shared" si="10"/>
        <v>2</v>
      </c>
      <c r="T95" s="52">
        <f t="shared" si="11"/>
        <v>5.06</v>
      </c>
      <c r="U95" s="60">
        <f t="shared" si="12"/>
        <v>153.28764</v>
      </c>
      <c r="V95" s="58">
        <f t="shared" ref="V95:W95" si="93">C95/100</f>
        <v>0.99</v>
      </c>
      <c r="W95" s="58">
        <f t="shared" si="93"/>
        <v>2.04</v>
      </c>
      <c r="X95" s="58">
        <f t="shared" si="14"/>
        <v>5.06</v>
      </c>
      <c r="Y95" s="61">
        <f t="shared" si="15"/>
        <v>10.219176</v>
      </c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ht="27.0" customHeight="1">
      <c r="A96" s="52">
        <v>78.0</v>
      </c>
      <c r="B96" s="62" t="s">
        <v>73</v>
      </c>
      <c r="C96" s="62">
        <v>98.0</v>
      </c>
      <c r="D96" s="62">
        <v>204.0</v>
      </c>
      <c r="E96" s="62">
        <v>253.0</v>
      </c>
      <c r="F96" s="62">
        <f t="shared" si="5"/>
        <v>0</v>
      </c>
      <c r="G96" s="62">
        <f t="shared" si="6"/>
        <v>151.73928</v>
      </c>
      <c r="H96" s="63">
        <f t="shared" si="7"/>
        <v>151.73928</v>
      </c>
      <c r="I96" s="62">
        <v>1.0</v>
      </c>
      <c r="J96" s="68">
        <f t="shared" si="8"/>
        <v>151.73928</v>
      </c>
      <c r="K96" s="1"/>
      <c r="L96" s="69"/>
      <c r="M96" s="70"/>
      <c r="N96" s="70"/>
      <c r="O96" s="1"/>
      <c r="P96" s="1"/>
      <c r="Q96" s="4">
        <v>30.0</v>
      </c>
      <c r="R96" s="58">
        <f t="shared" si="9"/>
        <v>2.53</v>
      </c>
      <c r="S96" s="52">
        <f t="shared" si="10"/>
        <v>1</v>
      </c>
      <c r="T96" s="52">
        <f t="shared" si="11"/>
        <v>2.53</v>
      </c>
      <c r="U96" s="60">
        <f t="shared" si="12"/>
        <v>151.73928</v>
      </c>
      <c r="V96" s="58">
        <f t="shared" ref="V96:W96" si="94">C96/100</f>
        <v>0.98</v>
      </c>
      <c r="W96" s="58">
        <f t="shared" si="94"/>
        <v>2.04</v>
      </c>
      <c r="X96" s="58">
        <f t="shared" si="14"/>
        <v>2.53</v>
      </c>
      <c r="Y96" s="61">
        <f t="shared" si="15"/>
        <v>5.057976</v>
      </c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ht="27.0" customHeight="1">
      <c r="A97" s="52">
        <v>79.0</v>
      </c>
      <c r="B97" s="62" t="s">
        <v>73</v>
      </c>
      <c r="C97" s="62">
        <v>85.0</v>
      </c>
      <c r="D97" s="62">
        <v>204.0</v>
      </c>
      <c r="E97" s="62">
        <v>288.0</v>
      </c>
      <c r="F97" s="62">
        <f t="shared" si="5"/>
        <v>0</v>
      </c>
      <c r="G97" s="62">
        <f t="shared" si="6"/>
        <v>149.8176</v>
      </c>
      <c r="H97" s="63">
        <f t="shared" si="7"/>
        <v>149.8176</v>
      </c>
      <c r="I97" s="62">
        <v>1.0</v>
      </c>
      <c r="J97" s="68">
        <f t="shared" si="8"/>
        <v>149.8176</v>
      </c>
      <c r="K97" s="1"/>
      <c r="L97" s="69"/>
      <c r="M97" s="70"/>
      <c r="N97" s="70"/>
      <c r="O97" s="1"/>
      <c r="P97" s="1"/>
      <c r="Q97" s="4">
        <v>30.0</v>
      </c>
      <c r="R97" s="58">
        <f t="shared" si="9"/>
        <v>2.88</v>
      </c>
      <c r="S97" s="52">
        <f t="shared" si="10"/>
        <v>1</v>
      </c>
      <c r="T97" s="52">
        <f t="shared" si="11"/>
        <v>2.88</v>
      </c>
      <c r="U97" s="60">
        <f t="shared" si="12"/>
        <v>149.8176</v>
      </c>
      <c r="V97" s="58">
        <f t="shared" ref="V97:W97" si="95">C97/100</f>
        <v>0.85</v>
      </c>
      <c r="W97" s="58">
        <f t="shared" si="95"/>
        <v>2.04</v>
      </c>
      <c r="X97" s="58">
        <f t="shared" si="14"/>
        <v>2.88</v>
      </c>
      <c r="Y97" s="61">
        <f t="shared" si="15"/>
        <v>4.99392</v>
      </c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ht="27.0" customHeight="1">
      <c r="A98" s="52">
        <v>80.0</v>
      </c>
      <c r="B98" s="62" t="s">
        <v>73</v>
      </c>
      <c r="C98" s="62">
        <v>100.0</v>
      </c>
      <c r="D98" s="62">
        <v>204.0</v>
      </c>
      <c r="E98" s="62">
        <v>251.0</v>
      </c>
      <c r="F98" s="62">
        <f t="shared" si="5"/>
        <v>0</v>
      </c>
      <c r="G98" s="62">
        <f t="shared" si="6"/>
        <v>153.612</v>
      </c>
      <c r="H98" s="63">
        <f t="shared" si="7"/>
        <v>153.612</v>
      </c>
      <c r="I98" s="62">
        <v>9.0</v>
      </c>
      <c r="J98" s="68">
        <f t="shared" si="8"/>
        <v>1382.508</v>
      </c>
      <c r="K98" s="1"/>
      <c r="L98" s="69"/>
      <c r="M98" s="70"/>
      <c r="N98" s="70"/>
      <c r="O98" s="1"/>
      <c r="P98" s="1"/>
      <c r="Q98" s="4">
        <v>30.0</v>
      </c>
      <c r="R98" s="58">
        <f t="shared" si="9"/>
        <v>2.51</v>
      </c>
      <c r="S98" s="52">
        <f t="shared" si="10"/>
        <v>9</v>
      </c>
      <c r="T98" s="52">
        <f t="shared" si="11"/>
        <v>22.59</v>
      </c>
      <c r="U98" s="60">
        <f t="shared" si="12"/>
        <v>153.612</v>
      </c>
      <c r="V98" s="58">
        <f t="shared" ref="V98:W98" si="96">C98/100</f>
        <v>1</v>
      </c>
      <c r="W98" s="58">
        <f t="shared" si="96"/>
        <v>2.04</v>
      </c>
      <c r="X98" s="58">
        <f t="shared" si="14"/>
        <v>22.59</v>
      </c>
      <c r="Y98" s="61">
        <f t="shared" si="15"/>
        <v>46.0836</v>
      </c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ht="27.0" customHeight="1">
      <c r="A99" s="26"/>
      <c r="B99" s="44"/>
      <c r="C99" s="44"/>
      <c r="D99" s="44"/>
      <c r="E99" s="44"/>
      <c r="F99" s="44"/>
      <c r="G99" s="44"/>
      <c r="H99" s="50"/>
      <c r="I99" s="26"/>
      <c r="J99" s="72">
        <f>+Q127</f>
        <v>82.4</v>
      </c>
      <c r="K99" s="1"/>
      <c r="L99" s="1"/>
      <c r="M99" s="1"/>
      <c r="N99" s="1"/>
      <c r="O99" s="1"/>
      <c r="P99" s="1"/>
      <c r="Q99" s="73"/>
      <c r="R99" s="58">
        <f t="shared" si="9"/>
        <v>0</v>
      </c>
      <c r="S99" s="52" t="str">
        <f t="shared" si="10"/>
        <v/>
      </c>
      <c r="T99" s="52">
        <f t="shared" si="11"/>
        <v>0</v>
      </c>
      <c r="U99" s="57"/>
      <c r="V99" s="58">
        <f t="shared" ref="V99:W99" si="97">C99/100</f>
        <v>0</v>
      </c>
      <c r="W99" s="58">
        <f t="shared" si="97"/>
        <v>0</v>
      </c>
      <c r="X99" s="58">
        <f t="shared" si="14"/>
        <v>0</v>
      </c>
      <c r="Y99" s="61">
        <f t="shared" si="15"/>
        <v>0</v>
      </c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ht="27.0" customHeight="1">
      <c r="A100" s="26"/>
      <c r="B100" s="74"/>
      <c r="C100" s="74"/>
      <c r="D100" s="74"/>
      <c r="E100" s="74"/>
      <c r="F100" s="74"/>
      <c r="G100" s="74"/>
      <c r="H100" s="76"/>
      <c r="I100" s="77">
        <f>SUM(I19:I98)</f>
        <v>213</v>
      </c>
      <c r="J100" s="78">
        <f>SUM(J19:J99)</f>
        <v>28076.61474</v>
      </c>
      <c r="K100" s="79"/>
      <c r="L100" s="79"/>
      <c r="M100" s="79"/>
      <c r="N100" s="79"/>
      <c r="O100" s="79"/>
      <c r="P100" s="79"/>
      <c r="Q100" s="4"/>
      <c r="R100" s="79">
        <f>SUMIFS($S$20:$S$98,$R$20:$R$98,"&gt;=3")</f>
        <v>1</v>
      </c>
      <c r="S100" s="79">
        <f t="shared" ref="S100:T100" si="98">SUM(S34:S98)</f>
        <v>191</v>
      </c>
      <c r="T100" s="79">
        <f t="shared" si="98"/>
        <v>496.03</v>
      </c>
      <c r="U100" s="79"/>
      <c r="V100" s="79"/>
      <c r="W100" s="79"/>
      <c r="X100" s="79"/>
      <c r="Y100" s="81">
        <f>SUM(Y19:Y99)</f>
        <v>1097.771547</v>
      </c>
      <c r="Z100" s="79"/>
      <c r="AA100" s="79"/>
      <c r="AB100" s="79"/>
      <c r="AC100" s="79"/>
      <c r="AD100" s="79"/>
      <c r="AE100" s="79"/>
      <c r="AF100" s="79"/>
      <c r="AG100" s="79"/>
      <c r="AH100" s="79"/>
      <c r="AI100" s="79"/>
      <c r="AJ100" s="79"/>
      <c r="AK100" s="79"/>
    </row>
    <row r="101" ht="29.25" customHeight="1">
      <c r="A101" s="1"/>
      <c r="B101" s="1"/>
      <c r="C101" s="1"/>
      <c r="D101" s="1"/>
      <c r="E101" s="1"/>
      <c r="F101" s="1"/>
      <c r="G101" s="1"/>
      <c r="H101" s="3"/>
      <c r="I101" s="1"/>
      <c r="J101" s="1"/>
      <c r="K101" s="1"/>
      <c r="L101" s="1"/>
      <c r="M101" s="1"/>
      <c r="N101" s="1"/>
      <c r="O101" s="1"/>
      <c r="P101" s="1"/>
      <c r="Q101" s="4"/>
      <c r="R101" s="57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ht="29.25" customHeight="1">
      <c r="A102" s="1"/>
      <c r="B102" s="1"/>
      <c r="C102" s="1"/>
      <c r="D102" s="1"/>
      <c r="E102" s="1"/>
      <c r="F102" s="1"/>
      <c r="G102" s="1"/>
      <c r="H102" s="3"/>
      <c r="I102" s="1"/>
      <c r="J102" s="1"/>
      <c r="K102" s="1"/>
      <c r="L102" s="1"/>
      <c r="M102" s="1"/>
      <c r="N102" s="1"/>
      <c r="O102" s="1"/>
      <c r="P102" s="1"/>
      <c r="Q102" s="73"/>
      <c r="R102" s="1"/>
      <c r="S102" s="1" t="s">
        <v>30</v>
      </c>
      <c r="T102" s="1" t="s">
        <v>31</v>
      </c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ht="29.25" customHeight="1">
      <c r="A103" s="1"/>
      <c r="B103" s="1"/>
      <c r="C103" s="1"/>
      <c r="D103" s="1"/>
      <c r="E103" s="1"/>
      <c r="F103" s="1"/>
      <c r="G103" s="1"/>
      <c r="H103" s="3"/>
      <c r="I103" s="1"/>
      <c r="J103" s="1"/>
      <c r="K103" s="1"/>
      <c r="L103" s="1"/>
      <c r="M103" s="1"/>
      <c r="N103" s="1"/>
      <c r="O103" s="1"/>
      <c r="P103" s="1"/>
      <c r="Q103" s="4"/>
      <c r="R103" s="1" t="s">
        <v>32</v>
      </c>
      <c r="S103" s="146">
        <f>SUMIFS($J$20:$J$98,$R$20:$R$98,"&gt;=3")</f>
        <v>110.848041</v>
      </c>
      <c r="T103" s="147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ht="29.25" customHeight="1">
      <c r="A104" s="1" t="s">
        <v>33</v>
      </c>
      <c r="B104" s="1"/>
      <c r="C104" s="1"/>
      <c r="D104" s="1" t="s">
        <v>34</v>
      </c>
      <c r="E104" s="1"/>
      <c r="F104" s="1"/>
      <c r="G104" s="1"/>
      <c r="H104" s="3"/>
      <c r="I104" s="1"/>
      <c r="J104" s="1"/>
      <c r="K104" s="1"/>
      <c r="L104" s="1"/>
      <c r="M104" s="1"/>
      <c r="N104" s="1"/>
      <c r="O104" s="1"/>
      <c r="P104" s="1"/>
      <c r="Q104" s="4"/>
      <c r="R104" s="1" t="s">
        <v>35</v>
      </c>
      <c r="S104" s="84">
        <f>+J100-S103</f>
        <v>27965.7667</v>
      </c>
      <c r="T104" s="147">
        <f>+SUMIFS($T$20:$T$98,$R$20:$R$98,"&gt;=3")</f>
        <v>3.33</v>
      </c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ht="29.25" customHeight="1">
      <c r="A105" s="1"/>
      <c r="B105" s="1"/>
      <c r="C105" s="1"/>
      <c r="D105" s="1"/>
      <c r="E105" s="1"/>
      <c r="F105" s="1"/>
      <c r="G105" s="1"/>
      <c r="H105" s="3"/>
      <c r="I105" s="1"/>
      <c r="J105" s="1"/>
      <c r="K105" s="1"/>
      <c r="L105" s="1"/>
      <c r="M105" s="1"/>
      <c r="N105" s="1"/>
      <c r="O105" s="1"/>
      <c r="P105" s="1"/>
      <c r="Q105" s="73"/>
      <c r="R105" s="1"/>
      <c r="S105" s="85">
        <f>+I100</f>
        <v>213</v>
      </c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ht="39.0" customHeight="1">
      <c r="A106" s="44"/>
      <c r="B106" s="26" t="s">
        <v>14</v>
      </c>
      <c r="C106" s="45" t="s">
        <v>36</v>
      </c>
      <c r="D106" s="46"/>
      <c r="E106" s="47"/>
      <c r="F106" s="48"/>
      <c r="G106" s="48"/>
      <c r="H106" s="50" t="s">
        <v>16</v>
      </c>
      <c r="I106" s="26" t="s">
        <v>17</v>
      </c>
      <c r="J106" s="26" t="s">
        <v>18</v>
      </c>
      <c r="K106" s="1"/>
      <c r="L106" s="1"/>
      <c r="M106" s="1"/>
      <c r="N106" s="1"/>
      <c r="O106" s="1"/>
      <c r="P106" s="1"/>
      <c r="Q106" s="4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ht="27.0" customHeight="1">
      <c r="A107" s="18">
        <v>1.0</v>
      </c>
      <c r="B107" s="142" t="s">
        <v>26</v>
      </c>
      <c r="C107" s="142">
        <v>106.0</v>
      </c>
      <c r="D107" s="142">
        <v>183.0</v>
      </c>
      <c r="E107" s="142">
        <v>141.0</v>
      </c>
      <c r="F107" s="142">
        <f t="shared" ref="F107:F110" si="99">1-VALUE(IF(RIGHT(B107,1)="%",RIGHT(B107,3),0))</f>
        <v>0.2</v>
      </c>
      <c r="G107" s="142">
        <f t="shared" ref="G107:G110" si="100">+Q107*C107/100*D107/100*E107/100</f>
        <v>45.129447</v>
      </c>
      <c r="H107" s="143">
        <f t="shared" ref="H107:H110" si="101">IF(F107=0,G107,F107*G107)</f>
        <v>9.0258894</v>
      </c>
      <c r="I107" s="142">
        <v>1.0</v>
      </c>
      <c r="J107" s="86">
        <f t="shared" ref="J107:J110" si="102">+H107*I107</f>
        <v>9.0258894</v>
      </c>
      <c r="K107" s="1"/>
      <c r="L107" s="44">
        <f t="shared" ref="L107:L110" si="103">D107*25.4/1000</f>
        <v>4.6482</v>
      </c>
      <c r="M107" s="26">
        <f t="shared" ref="M107:M110" si="104">+I107</f>
        <v>1</v>
      </c>
      <c r="N107" s="26">
        <f t="shared" ref="N107:N110" si="105">M107*L107</f>
        <v>4.6482</v>
      </c>
      <c r="O107" s="1"/>
      <c r="P107" s="1"/>
      <c r="Q107" s="4">
        <v>16.5</v>
      </c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ht="27.0" customHeight="1">
      <c r="A108" s="26">
        <v>2.0</v>
      </c>
      <c r="B108" s="65" t="s">
        <v>64</v>
      </c>
      <c r="C108" s="65">
        <v>69.0</v>
      </c>
      <c r="D108" s="65">
        <v>201.0</v>
      </c>
      <c r="E108" s="65">
        <v>273.0</v>
      </c>
      <c r="F108" s="65">
        <f t="shared" si="99"/>
        <v>0.2</v>
      </c>
      <c r="G108" s="65">
        <f t="shared" si="100"/>
        <v>70.0453845</v>
      </c>
      <c r="H108" s="64">
        <f t="shared" si="101"/>
        <v>14.0090769</v>
      </c>
      <c r="I108" s="65">
        <v>1.0</v>
      </c>
      <c r="J108" s="68">
        <f t="shared" si="102"/>
        <v>14.0090769</v>
      </c>
      <c r="K108" s="1"/>
      <c r="L108" s="44">
        <f t="shared" si="103"/>
        <v>5.1054</v>
      </c>
      <c r="M108" s="26">
        <f t="shared" si="104"/>
        <v>1</v>
      </c>
      <c r="N108" s="26">
        <f t="shared" si="105"/>
        <v>5.1054</v>
      </c>
      <c r="O108" s="1"/>
      <c r="P108" s="1"/>
      <c r="Q108" s="4">
        <v>18.5</v>
      </c>
      <c r="R108" s="1"/>
      <c r="S108" s="87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ht="27.0" customHeight="1">
      <c r="A109" s="26">
        <v>3.0</v>
      </c>
      <c r="B109" s="65" t="s">
        <v>78</v>
      </c>
      <c r="C109" s="65">
        <v>65.0</v>
      </c>
      <c r="D109" s="65">
        <v>202.0</v>
      </c>
      <c r="E109" s="65">
        <v>201.0</v>
      </c>
      <c r="F109" s="65">
        <f t="shared" si="99"/>
        <v>0.2</v>
      </c>
      <c r="G109" s="65">
        <f t="shared" si="100"/>
        <v>77.854335</v>
      </c>
      <c r="H109" s="64">
        <f t="shared" si="101"/>
        <v>15.570867</v>
      </c>
      <c r="I109" s="65">
        <v>1.0</v>
      </c>
      <c r="J109" s="68">
        <f t="shared" si="102"/>
        <v>15.570867</v>
      </c>
      <c r="K109" s="1"/>
      <c r="L109" s="44">
        <f t="shared" si="103"/>
        <v>5.1308</v>
      </c>
      <c r="M109" s="26">
        <f t="shared" si="104"/>
        <v>1</v>
      </c>
      <c r="N109" s="26">
        <f t="shared" si="105"/>
        <v>5.1308</v>
      </c>
      <c r="O109" s="1"/>
      <c r="P109" s="1"/>
      <c r="Q109" s="4">
        <v>29.5</v>
      </c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ht="27.0" customHeight="1">
      <c r="A110" s="26">
        <v>4.0</v>
      </c>
      <c r="B110" s="65" t="s">
        <v>77</v>
      </c>
      <c r="C110" s="65">
        <v>80.0</v>
      </c>
      <c r="D110" s="65">
        <v>204.0</v>
      </c>
      <c r="E110" s="65">
        <v>255.0</v>
      </c>
      <c r="F110" s="65">
        <f t="shared" si="99"/>
        <v>0.2</v>
      </c>
      <c r="G110" s="65">
        <f t="shared" si="100"/>
        <v>122.7672</v>
      </c>
      <c r="H110" s="64">
        <f t="shared" si="101"/>
        <v>24.55344</v>
      </c>
      <c r="I110" s="65">
        <v>1.0</v>
      </c>
      <c r="J110" s="68">
        <f t="shared" si="102"/>
        <v>24.55344</v>
      </c>
      <c r="K110" s="1"/>
      <c r="L110" s="44">
        <f t="shared" si="103"/>
        <v>5.1816</v>
      </c>
      <c r="M110" s="26">
        <f t="shared" si="104"/>
        <v>1</v>
      </c>
      <c r="N110" s="26">
        <f t="shared" si="105"/>
        <v>5.1816</v>
      </c>
      <c r="O110" s="1"/>
      <c r="P110" s="1"/>
      <c r="Q110" s="4">
        <v>29.5</v>
      </c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ht="24.75" customHeight="1">
      <c r="A111" s="26"/>
      <c r="B111" s="69"/>
      <c r="C111" s="69"/>
      <c r="D111" s="69"/>
      <c r="E111" s="69"/>
      <c r="F111" s="69"/>
      <c r="G111" s="69"/>
      <c r="H111" s="89" t="s">
        <v>37</v>
      </c>
      <c r="I111" s="69"/>
      <c r="J111" s="90">
        <f>SUM(J107:J110)</f>
        <v>63.1592733</v>
      </c>
      <c r="K111" s="1"/>
      <c r="L111" s="1"/>
      <c r="M111" s="1"/>
      <c r="N111" s="1"/>
      <c r="O111" s="1"/>
      <c r="P111" s="1"/>
      <c r="Q111" s="4"/>
      <c r="R111" s="9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ht="18.75" customHeight="1">
      <c r="A112" s="42"/>
      <c r="B112" s="7"/>
      <c r="C112" s="7"/>
      <c r="D112" s="7"/>
      <c r="E112" s="7"/>
      <c r="F112" s="7"/>
      <c r="G112" s="7"/>
      <c r="H112" s="9"/>
      <c r="I112" s="7"/>
      <c r="J112" s="43"/>
      <c r="K112" s="1"/>
      <c r="L112" s="1"/>
      <c r="M112" s="1"/>
      <c r="N112" s="1"/>
      <c r="O112" s="1"/>
      <c r="P112" s="1"/>
      <c r="Q112" s="4"/>
      <c r="R112" s="9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ht="18.75" customHeight="1">
      <c r="A113" s="1"/>
      <c r="B113" s="1"/>
      <c r="C113" s="1"/>
      <c r="D113" s="1"/>
      <c r="E113" s="1"/>
      <c r="F113" s="1"/>
      <c r="G113" s="1"/>
      <c r="H113" s="3"/>
      <c r="I113" s="1"/>
      <c r="J113" s="1"/>
      <c r="K113" s="1"/>
      <c r="L113" s="1"/>
      <c r="M113" s="1"/>
      <c r="N113" s="1"/>
      <c r="O113" s="1"/>
      <c r="P113" s="1"/>
      <c r="Q113" s="4"/>
      <c r="R113" s="9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ht="18.75" customHeight="1">
      <c r="A114" s="1"/>
      <c r="B114" s="1"/>
      <c r="C114" s="1"/>
      <c r="D114" s="1"/>
      <c r="E114" s="1"/>
      <c r="F114" s="1"/>
      <c r="G114" s="1"/>
      <c r="H114" s="3"/>
      <c r="I114" s="1"/>
      <c r="J114" s="1"/>
      <c r="K114" s="1"/>
      <c r="L114" s="1"/>
      <c r="M114" s="1"/>
      <c r="N114" s="1"/>
      <c r="O114" s="1"/>
      <c r="P114" s="1"/>
      <c r="Q114" s="4"/>
      <c r="R114" s="9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ht="18.75" customHeight="1">
      <c r="A115" s="1" t="s">
        <v>38</v>
      </c>
      <c r="B115" s="1"/>
      <c r="C115" s="1"/>
      <c r="D115" s="1"/>
      <c r="E115" s="1"/>
      <c r="F115" s="1"/>
      <c r="G115" s="1"/>
      <c r="H115" s="3"/>
      <c r="I115" s="1"/>
      <c r="J115" s="1"/>
      <c r="K115" s="1"/>
      <c r="L115" s="1"/>
      <c r="M115" s="1"/>
      <c r="N115" s="1"/>
      <c r="O115" s="1"/>
      <c r="P115" s="1"/>
      <c r="Q115" s="4"/>
      <c r="R115" s="9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ht="18.75" customHeight="1">
      <c r="A116" s="1"/>
      <c r="B116" s="1"/>
      <c r="C116" s="1"/>
      <c r="D116" s="1"/>
      <c r="E116" s="1"/>
      <c r="F116" s="1"/>
      <c r="G116" s="1"/>
      <c r="H116" s="3"/>
      <c r="I116" s="1"/>
      <c r="J116" s="1"/>
      <c r="K116" s="1"/>
      <c r="L116" s="1"/>
      <c r="M116" s="1"/>
      <c r="N116" s="1"/>
      <c r="O116" s="1"/>
      <c r="P116" s="1"/>
      <c r="Q116" s="4"/>
      <c r="R116" s="9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ht="42.0" customHeight="1">
      <c r="A117" s="44"/>
      <c r="B117" s="26" t="s">
        <v>14</v>
      </c>
      <c r="C117" s="45" t="s">
        <v>39</v>
      </c>
      <c r="D117" s="46"/>
      <c r="E117" s="47"/>
      <c r="F117" s="92"/>
      <c r="G117" s="92"/>
      <c r="H117" s="50" t="s">
        <v>16</v>
      </c>
      <c r="I117" s="94" t="s">
        <v>17</v>
      </c>
      <c r="J117" s="26" t="s">
        <v>18</v>
      </c>
      <c r="K117" s="1"/>
      <c r="L117" s="1"/>
      <c r="M117" s="1"/>
      <c r="N117" s="1"/>
      <c r="O117" s="1"/>
      <c r="P117" s="1"/>
      <c r="Q117" s="4"/>
      <c r="R117" s="9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ht="24.75" customHeight="1">
      <c r="A118" s="26">
        <v>1.0</v>
      </c>
      <c r="B118" s="53" t="s">
        <v>10</v>
      </c>
      <c r="C118" s="52"/>
      <c r="D118" s="52"/>
      <c r="E118" s="52"/>
      <c r="F118" s="52"/>
      <c r="G118" s="52"/>
      <c r="H118" s="145">
        <v>15.0</v>
      </c>
      <c r="I118" s="52">
        <v>1.0</v>
      </c>
      <c r="J118" s="68">
        <f t="shared" ref="J118:J125" si="106">+I118*H118</f>
        <v>15</v>
      </c>
      <c r="K118" s="44"/>
      <c r="L118" s="44"/>
      <c r="M118" s="44"/>
      <c r="N118" s="44"/>
      <c r="O118" s="44"/>
      <c r="P118" s="44"/>
      <c r="Q118" s="97"/>
      <c r="R118" s="9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ht="24.75" customHeight="1">
      <c r="A119" s="26">
        <v>2.0</v>
      </c>
      <c r="B119" s="62" t="s">
        <v>10</v>
      </c>
      <c r="C119" s="52"/>
      <c r="D119" s="52"/>
      <c r="E119" s="52"/>
      <c r="F119" s="52"/>
      <c r="G119" s="52"/>
      <c r="H119" s="145">
        <v>13.0</v>
      </c>
      <c r="I119" s="52">
        <v>1.0</v>
      </c>
      <c r="J119" s="68">
        <f t="shared" si="106"/>
        <v>13</v>
      </c>
      <c r="K119" s="44"/>
      <c r="L119" s="44"/>
      <c r="M119" s="44"/>
      <c r="N119" s="44"/>
      <c r="O119" s="44"/>
      <c r="P119" s="44"/>
      <c r="Q119" s="97"/>
      <c r="R119" s="9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ht="24.75" customHeight="1">
      <c r="A120" s="26">
        <v>3.0</v>
      </c>
      <c r="B120" s="53" t="s">
        <v>61</v>
      </c>
      <c r="C120" s="52"/>
      <c r="D120" s="52"/>
      <c r="E120" s="52"/>
      <c r="F120" s="52"/>
      <c r="G120" s="52"/>
      <c r="H120" s="145">
        <v>19.0</v>
      </c>
      <c r="I120" s="52">
        <v>1.0</v>
      </c>
      <c r="J120" s="68">
        <f t="shared" si="106"/>
        <v>19</v>
      </c>
      <c r="K120" s="44"/>
      <c r="L120" s="44"/>
      <c r="M120" s="44"/>
      <c r="N120" s="44"/>
      <c r="O120" s="44"/>
      <c r="P120" s="44"/>
      <c r="Q120" s="97"/>
      <c r="R120" s="9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ht="24.75" customHeight="1">
      <c r="A121" s="26">
        <v>4.0</v>
      </c>
      <c r="B121" s="62" t="s">
        <v>61</v>
      </c>
      <c r="C121" s="52"/>
      <c r="D121" s="52"/>
      <c r="E121" s="52"/>
      <c r="F121" s="52"/>
      <c r="G121" s="52"/>
      <c r="H121" s="145">
        <v>17.0</v>
      </c>
      <c r="I121" s="52">
        <v>1.0</v>
      </c>
      <c r="J121" s="68">
        <f t="shared" si="106"/>
        <v>17</v>
      </c>
      <c r="K121" s="44"/>
      <c r="L121" s="44"/>
      <c r="M121" s="44"/>
      <c r="N121" s="44"/>
      <c r="O121" s="44"/>
      <c r="P121" s="44"/>
      <c r="Q121" s="97"/>
      <c r="R121" s="9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ht="24.75" customHeight="1">
      <c r="A122" s="26">
        <v>5.0</v>
      </c>
      <c r="B122" s="53" t="s">
        <v>69</v>
      </c>
      <c r="C122" s="52"/>
      <c r="D122" s="52"/>
      <c r="E122" s="52"/>
      <c r="F122" s="52"/>
      <c r="G122" s="52"/>
      <c r="H122" s="145">
        <v>43.0</v>
      </c>
      <c r="I122" s="52">
        <v>1.0</v>
      </c>
      <c r="J122" s="68">
        <f t="shared" si="106"/>
        <v>43</v>
      </c>
      <c r="K122" s="44"/>
      <c r="L122" s="44"/>
      <c r="M122" s="44"/>
      <c r="N122" s="44"/>
      <c r="O122" s="44"/>
      <c r="P122" s="44"/>
      <c r="Q122" s="97"/>
      <c r="R122" s="9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ht="24.75" customHeight="1">
      <c r="A123" s="26">
        <v>6.0</v>
      </c>
      <c r="B123" s="62" t="s">
        <v>69</v>
      </c>
      <c r="C123" s="52"/>
      <c r="D123" s="52"/>
      <c r="E123" s="52"/>
      <c r="F123" s="52"/>
      <c r="G123" s="52"/>
      <c r="H123" s="145">
        <v>29.0</v>
      </c>
      <c r="I123" s="52">
        <v>1.0</v>
      </c>
      <c r="J123" s="68">
        <f t="shared" si="106"/>
        <v>29</v>
      </c>
      <c r="K123" s="44"/>
      <c r="L123" s="44"/>
      <c r="M123" s="44"/>
      <c r="N123" s="44"/>
      <c r="O123" s="44"/>
      <c r="P123" s="44"/>
      <c r="Q123" s="97"/>
      <c r="R123" s="9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ht="24.75" customHeight="1">
      <c r="A124" s="26">
        <v>7.0</v>
      </c>
      <c r="B124" s="53" t="s">
        <v>73</v>
      </c>
      <c r="C124" s="52"/>
      <c r="D124" s="52"/>
      <c r="E124" s="52"/>
      <c r="F124" s="52"/>
      <c r="G124" s="52"/>
      <c r="H124" s="145">
        <v>38.0</v>
      </c>
      <c r="I124" s="52">
        <v>1.0</v>
      </c>
      <c r="J124" s="68">
        <f t="shared" si="106"/>
        <v>38</v>
      </c>
      <c r="K124" s="44"/>
      <c r="L124" s="44"/>
      <c r="M124" s="44"/>
      <c r="N124" s="44"/>
      <c r="O124" s="44"/>
      <c r="P124" s="44"/>
      <c r="Q124" s="97"/>
      <c r="R124" s="9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ht="24.75" customHeight="1">
      <c r="A125" s="26">
        <v>8.0</v>
      </c>
      <c r="B125" s="62" t="s">
        <v>73</v>
      </c>
      <c r="C125" s="52"/>
      <c r="D125" s="52"/>
      <c r="E125" s="52"/>
      <c r="F125" s="52"/>
      <c r="G125" s="52"/>
      <c r="H125" s="145">
        <v>32.0</v>
      </c>
      <c r="I125" s="52">
        <v>1.0</v>
      </c>
      <c r="J125" s="68">
        <f t="shared" si="106"/>
        <v>32</v>
      </c>
      <c r="K125" s="44"/>
      <c r="L125" s="44"/>
      <c r="M125" s="44"/>
      <c r="N125" s="44"/>
      <c r="O125" s="44"/>
      <c r="P125" s="44"/>
      <c r="Q125" s="97"/>
      <c r="R125" s="9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ht="18.75" customHeight="1">
      <c r="A126" s="1"/>
      <c r="B126" s="1"/>
      <c r="C126" s="1"/>
      <c r="D126" s="1"/>
      <c r="E126" s="1"/>
      <c r="F126" s="1"/>
      <c r="G126" s="1"/>
      <c r="H126" s="3" t="s">
        <v>37</v>
      </c>
      <c r="I126" s="1"/>
      <c r="J126" s="98">
        <f>SUM(J118:J125)</f>
        <v>206</v>
      </c>
      <c r="K126" s="99"/>
      <c r="L126" s="99"/>
      <c r="M126" s="99"/>
      <c r="N126" s="99"/>
      <c r="O126" s="99"/>
      <c r="P126" s="99"/>
      <c r="Q126" s="100"/>
      <c r="R126" s="9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ht="18.75" customHeight="1">
      <c r="A127" s="7"/>
      <c r="B127" s="7"/>
      <c r="C127" s="7"/>
      <c r="D127" s="7"/>
      <c r="E127" s="7"/>
      <c r="F127" s="7"/>
      <c r="G127" s="7"/>
      <c r="H127" s="9"/>
      <c r="I127" s="41"/>
      <c r="J127" s="74">
        <f>+J126*60%</f>
        <v>123.6</v>
      </c>
      <c r="K127" s="74"/>
      <c r="L127" s="74"/>
      <c r="M127" s="74"/>
      <c r="N127" s="74"/>
      <c r="O127" s="74"/>
      <c r="P127" s="74"/>
      <c r="Q127" s="77">
        <f>+J126*40%</f>
        <v>82.4</v>
      </c>
      <c r="R127" s="9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ht="18.75" customHeight="1">
      <c r="A128" s="1"/>
      <c r="B128" s="1"/>
      <c r="C128" s="1"/>
      <c r="D128" s="1"/>
      <c r="E128" s="1"/>
      <c r="F128" s="1"/>
      <c r="G128" s="1"/>
      <c r="H128" s="3"/>
      <c r="I128" s="1"/>
      <c r="J128" s="1"/>
      <c r="K128" s="1"/>
      <c r="L128" s="1"/>
      <c r="M128" s="1"/>
      <c r="N128" s="1"/>
      <c r="O128" s="1"/>
      <c r="P128" s="1"/>
      <c r="Q128" s="4"/>
      <c r="R128" s="9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ht="18.75" customHeight="1">
      <c r="A129" s="1"/>
      <c r="B129" s="1"/>
      <c r="C129" s="1"/>
      <c r="D129" s="1"/>
      <c r="E129" s="1"/>
      <c r="F129" s="1"/>
      <c r="G129" s="1"/>
      <c r="H129" s="3"/>
      <c r="I129" s="1"/>
      <c r="J129" s="1"/>
      <c r="K129" s="1"/>
      <c r="L129" s="1"/>
      <c r="M129" s="1"/>
      <c r="N129" s="1"/>
      <c r="O129" s="1"/>
      <c r="P129" s="1"/>
      <c r="Q129" s="4"/>
      <c r="R129" s="9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ht="19.5" customHeight="1">
      <c r="A130" s="101" t="s">
        <v>42</v>
      </c>
      <c r="B130" s="1"/>
      <c r="C130" s="1"/>
      <c r="D130" s="1"/>
      <c r="E130" s="1"/>
      <c r="F130" s="1"/>
      <c r="G130" s="1"/>
      <c r="H130" s="3"/>
      <c r="I130" s="1"/>
      <c r="J130" s="1"/>
      <c r="K130" s="1"/>
      <c r="L130" s="1"/>
      <c r="M130" s="1"/>
      <c r="N130" s="1"/>
      <c r="O130" s="1"/>
      <c r="P130" s="1"/>
      <c r="Q130" s="4"/>
      <c r="R130" s="9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ht="57.0" customHeight="1">
      <c r="A131" s="102"/>
      <c r="B131" s="103" t="s">
        <v>43</v>
      </c>
      <c r="C131" s="103" t="s">
        <v>44</v>
      </c>
      <c r="D131" s="103" t="s">
        <v>45</v>
      </c>
      <c r="E131" s="103" t="s">
        <v>46</v>
      </c>
      <c r="F131" s="103"/>
      <c r="G131" s="103"/>
      <c r="H131" s="105" t="s">
        <v>47</v>
      </c>
      <c r="I131" s="106" t="s">
        <v>48</v>
      </c>
      <c r="J131" s="1"/>
      <c r="K131" s="1"/>
      <c r="L131" s="1"/>
      <c r="M131" s="1"/>
      <c r="N131" s="1"/>
      <c r="O131" s="1"/>
      <c r="P131" s="1"/>
      <c r="Q131" s="4"/>
      <c r="R131" s="9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ht="18.75" customHeight="1">
      <c r="A132" s="107" t="s">
        <v>30</v>
      </c>
      <c r="B132" s="108">
        <f>+E12</f>
        <v>29653.101</v>
      </c>
      <c r="C132" s="109">
        <f>+J100</f>
        <v>28076.61474</v>
      </c>
      <c r="D132" s="109">
        <f>+J111</f>
        <v>63.1592733</v>
      </c>
      <c r="E132" s="110">
        <f>J127</f>
        <v>123.6</v>
      </c>
      <c r="F132" s="110"/>
      <c r="G132" s="110"/>
      <c r="H132" s="112">
        <f>+I12</f>
        <v>1090.869921</v>
      </c>
      <c r="I132" s="113">
        <f>+B132-C132-D132-E132-H132</f>
        <v>298.8570628</v>
      </c>
      <c r="J132" s="1"/>
      <c r="K132" s="1"/>
      <c r="L132" s="1"/>
      <c r="M132" s="1"/>
      <c r="N132" s="1"/>
      <c r="O132" s="1"/>
      <c r="P132" s="1"/>
      <c r="Q132" s="4"/>
      <c r="R132" s="9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ht="19.5" customHeight="1">
      <c r="A133" s="114" t="s">
        <v>49</v>
      </c>
      <c r="B133" s="115"/>
      <c r="C133" s="116">
        <f>+C132/B132</f>
        <v>0.9468357034</v>
      </c>
      <c r="D133" s="116">
        <f>+D132/B132</f>
        <v>0.002129938225</v>
      </c>
      <c r="E133" s="116">
        <f>+E132/B132</f>
        <v>0.004168198125</v>
      </c>
      <c r="F133" s="116"/>
      <c r="G133" s="116"/>
      <c r="H133" s="118">
        <f>+H132/B132</f>
        <v>0.03678771811</v>
      </c>
      <c r="I133" s="119">
        <f>+I132/B132</f>
        <v>0.01007844214</v>
      </c>
      <c r="J133" s="1"/>
      <c r="K133" s="1"/>
      <c r="L133" s="1"/>
      <c r="M133" s="1"/>
      <c r="N133" s="1"/>
      <c r="O133" s="1"/>
      <c r="P133" s="1"/>
      <c r="Q133" s="4"/>
      <c r="R133" s="9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ht="19.5" customHeight="1">
      <c r="A134" s="30"/>
      <c r="B134" s="120"/>
      <c r="C134" s="121"/>
      <c r="D134" s="121"/>
      <c r="E134" s="121"/>
      <c r="F134" s="121"/>
      <c r="G134" s="121"/>
      <c r="H134" s="123"/>
      <c r="I134" s="124"/>
      <c r="J134" s="1"/>
      <c r="K134" s="1"/>
      <c r="L134" s="1"/>
      <c r="M134" s="1"/>
      <c r="N134" s="1"/>
      <c r="O134" s="1"/>
      <c r="P134" s="1"/>
      <c r="Q134" s="4"/>
      <c r="R134" s="9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ht="18.75" customHeight="1">
      <c r="A135" s="125"/>
      <c r="B135" s="126"/>
      <c r="C135" s="126"/>
      <c r="D135" s="126" t="s">
        <v>50</v>
      </c>
      <c r="E135" s="126" t="s">
        <v>30</v>
      </c>
      <c r="F135" s="126"/>
      <c r="G135" s="126"/>
      <c r="H135" s="128">
        <f>+D132+E132+H132+I132</f>
        <v>1576.486257</v>
      </c>
      <c r="I135" s="129"/>
      <c r="J135" s="1"/>
      <c r="K135" s="1"/>
      <c r="L135" s="1"/>
      <c r="M135" s="1"/>
      <c r="N135" s="1"/>
      <c r="O135" s="1"/>
      <c r="P135" s="1"/>
      <c r="Q135" s="4"/>
      <c r="R135" s="3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ht="18.75" customHeight="1">
      <c r="A136" s="130"/>
      <c r="B136" s="1"/>
      <c r="C136" s="1"/>
      <c r="D136" s="1"/>
      <c r="E136" s="1" t="s">
        <v>49</v>
      </c>
      <c r="F136" s="1"/>
      <c r="G136" s="1"/>
      <c r="H136" s="123">
        <f>+H135/B132</f>
        <v>0.0531642966</v>
      </c>
      <c r="I136" s="131"/>
      <c r="J136" s="1"/>
      <c r="K136" s="1"/>
      <c r="L136" s="1"/>
      <c r="M136" s="1"/>
      <c r="N136" s="1"/>
      <c r="O136" s="1"/>
      <c r="P136" s="1"/>
      <c r="Q136" s="4"/>
      <c r="R136" s="3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ht="18.75" customHeight="1">
      <c r="A137" s="130"/>
      <c r="B137" s="1"/>
      <c r="C137" s="1" t="s">
        <v>51</v>
      </c>
      <c r="D137" s="1"/>
      <c r="E137" s="1"/>
      <c r="F137" s="1"/>
      <c r="G137" s="1"/>
      <c r="H137" s="3"/>
      <c r="I137" s="131"/>
      <c r="J137" s="1"/>
      <c r="K137" s="1"/>
      <c r="L137" s="1"/>
      <c r="M137" s="1"/>
      <c r="N137" s="1"/>
      <c r="O137" s="1"/>
      <c r="P137" s="1"/>
      <c r="Q137" s="4"/>
      <c r="R137" s="3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ht="18.75" customHeight="1">
      <c r="A138" s="130"/>
      <c r="B138" s="1"/>
      <c r="C138" s="1"/>
      <c r="D138" s="1" t="s">
        <v>52</v>
      </c>
      <c r="E138" s="1"/>
      <c r="F138" s="1"/>
      <c r="G138" s="1"/>
      <c r="H138" s="3">
        <f>+H137*(H135-H132)</f>
        <v>0</v>
      </c>
      <c r="I138" s="131"/>
      <c r="J138" s="1"/>
      <c r="K138" s="1"/>
      <c r="L138" s="1"/>
      <c r="M138" s="1"/>
      <c r="N138" s="1"/>
      <c r="O138" s="1"/>
      <c r="P138" s="1"/>
      <c r="Q138" s="4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ht="19.5" customHeight="1">
      <c r="A139" s="132"/>
      <c r="B139" s="133"/>
      <c r="C139" s="133"/>
      <c r="D139" s="133"/>
      <c r="E139" s="133"/>
      <c r="F139" s="133"/>
      <c r="G139" s="133"/>
      <c r="H139" s="135"/>
      <c r="I139" s="136"/>
      <c r="J139" s="1"/>
      <c r="K139" s="1"/>
      <c r="L139" s="1"/>
      <c r="M139" s="1"/>
      <c r="N139" s="1"/>
      <c r="O139" s="1"/>
      <c r="P139" s="1"/>
      <c r="Q139" s="4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ht="18.75" customHeight="1">
      <c r="A140" s="1"/>
      <c r="B140" s="1"/>
      <c r="C140" s="1"/>
      <c r="D140" s="1"/>
      <c r="E140" s="1"/>
      <c r="F140" s="1"/>
      <c r="G140" s="1"/>
      <c r="H140" s="3"/>
      <c r="I140" s="1"/>
      <c r="J140" s="1"/>
      <c r="K140" s="1"/>
      <c r="L140" s="1"/>
      <c r="M140" s="1"/>
      <c r="N140" s="1"/>
      <c r="O140" s="1"/>
      <c r="P140" s="1"/>
      <c r="Q140" s="4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ht="18.75" customHeight="1">
      <c r="A141" s="1"/>
      <c r="B141" s="1"/>
      <c r="C141" s="1"/>
      <c r="D141" s="1"/>
      <c r="E141" s="1"/>
      <c r="F141" s="1"/>
      <c r="G141" s="1"/>
      <c r="H141" s="3"/>
      <c r="I141" s="1"/>
      <c r="J141" s="1"/>
      <c r="K141" s="1"/>
      <c r="L141" s="1"/>
      <c r="M141" s="1"/>
      <c r="N141" s="1"/>
      <c r="O141" s="1"/>
      <c r="P141" s="1"/>
      <c r="Q141" s="4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ht="18.75" customHeight="1">
      <c r="A142" s="1"/>
      <c r="B142" s="1"/>
      <c r="C142" s="1"/>
      <c r="D142" s="1"/>
      <c r="E142" s="1"/>
      <c r="F142" s="1"/>
      <c r="G142" s="1"/>
      <c r="H142" s="3"/>
      <c r="I142" s="1"/>
      <c r="J142" s="1"/>
      <c r="K142" s="1"/>
      <c r="L142" s="1"/>
      <c r="M142" s="1"/>
      <c r="N142" s="1"/>
      <c r="O142" s="1"/>
      <c r="P142" s="1"/>
      <c r="Q142" s="4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ht="18.0" customHeight="1">
      <c r="A143" s="137"/>
      <c r="B143" s="137"/>
      <c r="C143" s="137"/>
      <c r="D143" s="137"/>
      <c r="E143" s="137"/>
      <c r="F143" s="137"/>
      <c r="G143" s="137"/>
      <c r="H143" s="139"/>
      <c r="I143" s="137"/>
      <c r="J143" s="137"/>
      <c r="K143" s="137"/>
      <c r="L143" s="137"/>
      <c r="M143" s="137"/>
      <c r="N143" s="137"/>
      <c r="O143" s="137"/>
      <c r="P143" s="137"/>
      <c r="Q143" s="140"/>
      <c r="R143" s="137"/>
      <c r="S143" s="137"/>
      <c r="T143" s="137"/>
      <c r="U143" s="137"/>
      <c r="V143" s="137"/>
      <c r="W143" s="137"/>
      <c r="X143" s="137"/>
      <c r="Y143" s="137"/>
      <c r="Z143" s="137"/>
      <c r="AA143" s="137"/>
      <c r="AB143" s="137"/>
      <c r="AC143" s="137"/>
      <c r="AD143" s="137"/>
      <c r="AE143" s="137"/>
      <c r="AF143" s="137"/>
      <c r="AG143" s="137"/>
      <c r="AH143" s="137"/>
      <c r="AI143" s="137"/>
      <c r="AJ143" s="137"/>
      <c r="AK143" s="137"/>
    </row>
    <row r="144" ht="18.0" customHeight="1">
      <c r="A144" s="137"/>
      <c r="B144" s="137"/>
      <c r="C144" s="137"/>
      <c r="D144" s="137"/>
      <c r="E144" s="137"/>
      <c r="F144" s="137"/>
      <c r="G144" s="137"/>
      <c r="H144" s="139"/>
      <c r="I144" s="137"/>
      <c r="J144" s="137"/>
      <c r="K144" s="137"/>
      <c r="L144" s="137"/>
      <c r="M144" s="137"/>
      <c r="N144" s="137"/>
      <c r="O144" s="137"/>
      <c r="P144" s="137"/>
      <c r="Q144" s="140"/>
      <c r="R144" s="137"/>
      <c r="S144" s="137"/>
      <c r="T144" s="137"/>
      <c r="U144" s="137"/>
      <c r="V144" s="137"/>
      <c r="W144" s="137"/>
      <c r="X144" s="137"/>
      <c r="Y144" s="137"/>
      <c r="Z144" s="137"/>
      <c r="AA144" s="137"/>
      <c r="AB144" s="137"/>
      <c r="AC144" s="137"/>
      <c r="AD144" s="137"/>
      <c r="AE144" s="137"/>
      <c r="AF144" s="137"/>
      <c r="AG144" s="137"/>
      <c r="AH144" s="137"/>
      <c r="AI144" s="137"/>
      <c r="AJ144" s="137"/>
      <c r="AK144" s="137"/>
    </row>
    <row r="145" ht="18.0" customHeight="1">
      <c r="A145" s="137"/>
      <c r="B145" s="137"/>
      <c r="C145" s="137"/>
      <c r="D145" s="137"/>
      <c r="E145" s="137"/>
      <c r="F145" s="137"/>
      <c r="G145" s="137"/>
      <c r="H145" s="139"/>
      <c r="I145" s="137"/>
      <c r="J145" s="137"/>
      <c r="K145" s="137"/>
      <c r="L145" s="137"/>
      <c r="M145" s="137"/>
      <c r="N145" s="137"/>
      <c r="O145" s="137"/>
      <c r="P145" s="137"/>
      <c r="Q145" s="140"/>
      <c r="R145" s="137"/>
      <c r="S145" s="137"/>
      <c r="T145" s="137"/>
      <c r="U145" s="137"/>
      <c r="V145" s="137"/>
      <c r="W145" s="137"/>
      <c r="X145" s="137"/>
      <c r="Y145" s="137"/>
      <c r="Z145" s="137"/>
      <c r="AA145" s="137"/>
      <c r="AB145" s="137"/>
      <c r="AC145" s="137"/>
      <c r="AD145" s="137"/>
      <c r="AE145" s="137"/>
      <c r="AF145" s="137"/>
      <c r="AG145" s="137"/>
      <c r="AH145" s="137"/>
      <c r="AI145" s="137"/>
      <c r="AJ145" s="137"/>
      <c r="AK145" s="137"/>
    </row>
    <row r="146" ht="18.0" customHeight="1">
      <c r="A146" s="137"/>
      <c r="B146" s="137"/>
      <c r="C146" s="137"/>
      <c r="D146" s="137"/>
      <c r="E146" s="137"/>
      <c r="F146" s="137"/>
      <c r="G146" s="137"/>
      <c r="H146" s="139"/>
      <c r="I146" s="137"/>
      <c r="J146" s="137"/>
      <c r="K146" s="137"/>
      <c r="L146" s="137"/>
      <c r="M146" s="137"/>
      <c r="N146" s="137"/>
      <c r="O146" s="137"/>
      <c r="P146" s="137"/>
      <c r="Q146" s="140"/>
      <c r="R146" s="137"/>
      <c r="S146" s="137"/>
      <c r="T146" s="137"/>
      <c r="U146" s="137"/>
      <c r="V146" s="137"/>
      <c r="W146" s="137"/>
      <c r="X146" s="137"/>
      <c r="Y146" s="137"/>
      <c r="Z146" s="137"/>
      <c r="AA146" s="137"/>
      <c r="AB146" s="137"/>
      <c r="AC146" s="137"/>
      <c r="AD146" s="137"/>
      <c r="AE146" s="137"/>
      <c r="AF146" s="137"/>
      <c r="AG146" s="137"/>
      <c r="AH146" s="137"/>
      <c r="AI146" s="137"/>
      <c r="AJ146" s="137"/>
      <c r="AK146" s="137"/>
    </row>
    <row r="147" ht="18.0" customHeight="1">
      <c r="A147" s="137"/>
      <c r="B147" s="137"/>
      <c r="C147" s="137"/>
      <c r="D147" s="137"/>
      <c r="E147" s="137"/>
      <c r="F147" s="137"/>
      <c r="G147" s="137"/>
      <c r="H147" s="139"/>
      <c r="I147" s="137"/>
      <c r="J147" s="137"/>
      <c r="K147" s="137"/>
      <c r="L147" s="137"/>
      <c r="M147" s="137"/>
      <c r="N147" s="137"/>
      <c r="O147" s="137"/>
      <c r="P147" s="137"/>
      <c r="Q147" s="140"/>
      <c r="R147" s="137"/>
      <c r="S147" s="137"/>
      <c r="T147" s="137"/>
      <c r="U147" s="137"/>
      <c r="V147" s="137"/>
      <c r="W147" s="137"/>
      <c r="X147" s="137"/>
      <c r="Y147" s="137"/>
      <c r="Z147" s="137"/>
      <c r="AA147" s="137"/>
      <c r="AB147" s="137"/>
      <c r="AC147" s="137"/>
      <c r="AD147" s="137"/>
      <c r="AE147" s="137"/>
      <c r="AF147" s="137"/>
      <c r="AG147" s="137"/>
      <c r="AH147" s="137"/>
      <c r="AI147" s="137"/>
      <c r="AJ147" s="137"/>
      <c r="AK147" s="137"/>
    </row>
    <row r="148" ht="18.0" customHeight="1">
      <c r="A148" s="137"/>
      <c r="B148" s="137"/>
      <c r="C148" s="137"/>
      <c r="D148" s="137"/>
      <c r="E148" s="137"/>
      <c r="F148" s="137"/>
      <c r="G148" s="137"/>
      <c r="H148" s="139"/>
      <c r="I148" s="137"/>
      <c r="J148" s="137"/>
      <c r="K148" s="137"/>
      <c r="L148" s="137"/>
      <c r="M148" s="137"/>
      <c r="N148" s="137"/>
      <c r="O148" s="137"/>
      <c r="P148" s="137"/>
      <c r="Q148" s="140"/>
      <c r="R148" s="137"/>
      <c r="S148" s="137"/>
      <c r="T148" s="137"/>
      <c r="U148" s="137"/>
      <c r="V148" s="137"/>
      <c r="W148" s="137"/>
      <c r="X148" s="137"/>
      <c r="Y148" s="137"/>
      <c r="Z148" s="137"/>
      <c r="AA148" s="137"/>
      <c r="AB148" s="137"/>
      <c r="AC148" s="137"/>
      <c r="AD148" s="137"/>
      <c r="AE148" s="137"/>
      <c r="AF148" s="137"/>
      <c r="AG148" s="137"/>
      <c r="AH148" s="137"/>
      <c r="AI148" s="137"/>
      <c r="AJ148" s="137"/>
      <c r="AK148" s="137"/>
    </row>
    <row r="149" ht="18.0" customHeight="1">
      <c r="A149" s="137"/>
      <c r="B149" s="137"/>
      <c r="C149" s="137"/>
      <c r="D149" s="137"/>
      <c r="E149" s="137"/>
      <c r="F149" s="137"/>
      <c r="G149" s="137"/>
      <c r="H149" s="139"/>
      <c r="I149" s="137"/>
      <c r="J149" s="137"/>
      <c r="K149" s="137"/>
      <c r="L149" s="137"/>
      <c r="M149" s="137"/>
      <c r="N149" s="137"/>
      <c r="O149" s="137"/>
      <c r="P149" s="137"/>
      <c r="Q149" s="140"/>
      <c r="R149" s="137"/>
      <c r="S149" s="137"/>
      <c r="T149" s="137"/>
      <c r="U149" s="137"/>
      <c r="V149" s="137"/>
      <c r="W149" s="137"/>
      <c r="X149" s="137"/>
      <c r="Y149" s="137"/>
      <c r="Z149" s="137"/>
      <c r="AA149" s="137"/>
      <c r="AB149" s="137"/>
      <c r="AC149" s="137"/>
      <c r="AD149" s="137"/>
      <c r="AE149" s="137"/>
      <c r="AF149" s="137"/>
      <c r="AG149" s="137"/>
      <c r="AH149" s="137"/>
      <c r="AI149" s="137"/>
      <c r="AJ149" s="137"/>
      <c r="AK149" s="137"/>
    </row>
    <row r="150" ht="18.0" customHeight="1">
      <c r="A150" s="137"/>
      <c r="B150" s="137"/>
      <c r="C150" s="137"/>
      <c r="D150" s="137"/>
      <c r="E150" s="137"/>
      <c r="F150" s="137"/>
      <c r="G150" s="137"/>
      <c r="H150" s="139"/>
      <c r="I150" s="137"/>
      <c r="J150" s="137"/>
      <c r="K150" s="137"/>
      <c r="L150" s="137"/>
      <c r="M150" s="137"/>
      <c r="N150" s="137"/>
      <c r="O150" s="137"/>
      <c r="P150" s="137"/>
      <c r="Q150" s="140"/>
      <c r="R150" s="137"/>
      <c r="S150" s="137"/>
      <c r="T150" s="137"/>
      <c r="U150" s="137"/>
      <c r="V150" s="137"/>
      <c r="W150" s="137"/>
      <c r="X150" s="137"/>
      <c r="Y150" s="137"/>
      <c r="Z150" s="137"/>
      <c r="AA150" s="137"/>
      <c r="AB150" s="137"/>
      <c r="AC150" s="137"/>
      <c r="AD150" s="137"/>
      <c r="AE150" s="137"/>
      <c r="AF150" s="137"/>
      <c r="AG150" s="137"/>
      <c r="AH150" s="137"/>
      <c r="AI150" s="137"/>
      <c r="AJ150" s="137"/>
      <c r="AK150" s="137"/>
    </row>
    <row r="151" ht="18.0" customHeight="1">
      <c r="A151" s="137"/>
      <c r="B151" s="137"/>
      <c r="C151" s="137"/>
      <c r="D151" s="137"/>
      <c r="E151" s="137"/>
      <c r="F151" s="137"/>
      <c r="G151" s="137"/>
      <c r="H151" s="139"/>
      <c r="I151" s="137"/>
      <c r="J151" s="137"/>
      <c r="K151" s="137"/>
      <c r="L151" s="137"/>
      <c r="M151" s="137"/>
      <c r="N151" s="137"/>
      <c r="O151" s="137"/>
      <c r="P151" s="137"/>
      <c r="Q151" s="140"/>
      <c r="R151" s="137"/>
      <c r="S151" s="137"/>
      <c r="T151" s="137"/>
      <c r="U151" s="137"/>
      <c r="V151" s="137"/>
      <c r="W151" s="137"/>
      <c r="X151" s="137"/>
      <c r="Y151" s="137"/>
      <c r="Z151" s="137"/>
      <c r="AA151" s="137"/>
      <c r="AB151" s="137"/>
      <c r="AC151" s="137"/>
      <c r="AD151" s="137"/>
      <c r="AE151" s="137"/>
      <c r="AF151" s="137"/>
      <c r="AG151" s="137"/>
      <c r="AH151" s="137"/>
      <c r="AI151" s="137"/>
      <c r="AJ151" s="137"/>
      <c r="AK151" s="137"/>
    </row>
    <row r="152" ht="18.0" customHeight="1">
      <c r="A152" s="137"/>
      <c r="B152" s="137"/>
      <c r="C152" s="137"/>
      <c r="D152" s="137"/>
      <c r="E152" s="137"/>
      <c r="F152" s="137"/>
      <c r="G152" s="137"/>
      <c r="H152" s="139"/>
      <c r="I152" s="137"/>
      <c r="J152" s="137"/>
      <c r="K152" s="137"/>
      <c r="L152" s="137"/>
      <c r="M152" s="137"/>
      <c r="N152" s="137"/>
      <c r="O152" s="137"/>
      <c r="P152" s="137"/>
      <c r="Q152" s="140"/>
      <c r="R152" s="137"/>
      <c r="S152" s="137"/>
      <c r="T152" s="137"/>
      <c r="U152" s="137"/>
      <c r="V152" s="137"/>
      <c r="W152" s="137"/>
      <c r="X152" s="137"/>
      <c r="Y152" s="137"/>
      <c r="Z152" s="137"/>
      <c r="AA152" s="137"/>
      <c r="AB152" s="137"/>
      <c r="AC152" s="137"/>
      <c r="AD152" s="137"/>
      <c r="AE152" s="137"/>
      <c r="AF152" s="137"/>
      <c r="AG152" s="137"/>
      <c r="AH152" s="137"/>
      <c r="AI152" s="137"/>
      <c r="AJ152" s="137"/>
      <c r="AK152" s="137"/>
    </row>
    <row r="153" ht="18.0" customHeight="1">
      <c r="A153" s="137"/>
      <c r="B153" s="137"/>
      <c r="C153" s="137"/>
      <c r="D153" s="137"/>
      <c r="E153" s="137"/>
      <c r="F153" s="137"/>
      <c r="G153" s="137"/>
      <c r="H153" s="139"/>
      <c r="I153" s="137"/>
      <c r="J153" s="137"/>
      <c r="K153" s="137"/>
      <c r="L153" s="137"/>
      <c r="M153" s="137"/>
      <c r="N153" s="137"/>
      <c r="O153" s="137"/>
      <c r="P153" s="137"/>
      <c r="Q153" s="140"/>
      <c r="R153" s="137"/>
      <c r="S153" s="137"/>
      <c r="T153" s="137"/>
      <c r="U153" s="137"/>
      <c r="V153" s="137"/>
      <c r="W153" s="137"/>
      <c r="X153" s="137"/>
      <c r="Y153" s="137"/>
      <c r="Z153" s="137"/>
      <c r="AA153" s="137"/>
      <c r="AB153" s="137"/>
      <c r="AC153" s="137"/>
      <c r="AD153" s="137"/>
      <c r="AE153" s="137"/>
      <c r="AF153" s="137"/>
      <c r="AG153" s="137"/>
      <c r="AH153" s="137"/>
      <c r="AI153" s="137"/>
      <c r="AJ153" s="137"/>
      <c r="AK153" s="137"/>
    </row>
    <row r="154" ht="18.0" customHeight="1">
      <c r="A154" s="137"/>
      <c r="B154" s="137"/>
      <c r="C154" s="137"/>
      <c r="D154" s="137"/>
      <c r="E154" s="137"/>
      <c r="F154" s="137"/>
      <c r="G154" s="137"/>
      <c r="H154" s="139"/>
      <c r="I154" s="137"/>
      <c r="J154" s="137"/>
      <c r="K154" s="137"/>
      <c r="L154" s="137"/>
      <c r="M154" s="137"/>
      <c r="N154" s="137"/>
      <c r="O154" s="137"/>
      <c r="P154" s="137"/>
      <c r="Q154" s="140"/>
      <c r="R154" s="137"/>
      <c r="S154" s="137"/>
      <c r="T154" s="137"/>
      <c r="U154" s="137"/>
      <c r="V154" s="137"/>
      <c r="W154" s="137"/>
      <c r="X154" s="137"/>
      <c r="Y154" s="137"/>
      <c r="Z154" s="137"/>
      <c r="AA154" s="137"/>
      <c r="AB154" s="137"/>
      <c r="AC154" s="137"/>
      <c r="AD154" s="137"/>
      <c r="AE154" s="137"/>
      <c r="AF154" s="137"/>
      <c r="AG154" s="137"/>
      <c r="AH154" s="137"/>
      <c r="AI154" s="137"/>
      <c r="AJ154" s="137"/>
      <c r="AK154" s="137"/>
    </row>
    <row r="155" ht="18.0" customHeight="1">
      <c r="A155" s="137"/>
      <c r="B155" s="137"/>
      <c r="C155" s="137"/>
      <c r="D155" s="137"/>
      <c r="E155" s="137"/>
      <c r="F155" s="137"/>
      <c r="G155" s="137"/>
      <c r="H155" s="139"/>
      <c r="I155" s="137"/>
      <c r="J155" s="137"/>
      <c r="K155" s="137"/>
      <c r="L155" s="137"/>
      <c r="M155" s="137"/>
      <c r="N155" s="137"/>
      <c r="O155" s="137"/>
      <c r="P155" s="137"/>
      <c r="Q155" s="140"/>
      <c r="R155" s="137"/>
      <c r="S155" s="137"/>
      <c r="T155" s="137"/>
      <c r="U155" s="137"/>
      <c r="V155" s="137"/>
      <c r="W155" s="137"/>
      <c r="X155" s="137"/>
      <c r="Y155" s="137"/>
      <c r="Z155" s="137"/>
      <c r="AA155" s="137"/>
      <c r="AB155" s="137"/>
      <c r="AC155" s="137"/>
      <c r="AD155" s="137"/>
      <c r="AE155" s="137"/>
      <c r="AF155" s="137"/>
      <c r="AG155" s="137"/>
      <c r="AH155" s="137"/>
      <c r="AI155" s="137"/>
      <c r="AJ155" s="137"/>
      <c r="AK155" s="137"/>
    </row>
    <row r="156" ht="18.0" customHeight="1">
      <c r="A156" s="137"/>
      <c r="B156" s="137"/>
      <c r="C156" s="137"/>
      <c r="D156" s="137"/>
      <c r="E156" s="137"/>
      <c r="F156" s="137"/>
      <c r="G156" s="137"/>
      <c r="H156" s="139"/>
      <c r="I156" s="137"/>
      <c r="J156" s="137"/>
      <c r="K156" s="137"/>
      <c r="L156" s="137"/>
      <c r="M156" s="137"/>
      <c r="N156" s="137"/>
      <c r="O156" s="137"/>
      <c r="P156" s="137"/>
      <c r="Q156" s="140"/>
      <c r="R156" s="137"/>
      <c r="S156" s="137"/>
      <c r="T156" s="137"/>
      <c r="U156" s="137"/>
      <c r="V156" s="137"/>
      <c r="W156" s="137"/>
      <c r="X156" s="137"/>
      <c r="Y156" s="137"/>
      <c r="Z156" s="137"/>
      <c r="AA156" s="137"/>
      <c r="AB156" s="137"/>
      <c r="AC156" s="137"/>
      <c r="AD156" s="137"/>
      <c r="AE156" s="137"/>
      <c r="AF156" s="137"/>
      <c r="AG156" s="137"/>
      <c r="AH156" s="137"/>
      <c r="AI156" s="137"/>
      <c r="AJ156" s="137"/>
      <c r="AK156" s="137"/>
    </row>
    <row r="157" ht="18.0" customHeight="1">
      <c r="A157" s="137"/>
      <c r="B157" s="137"/>
      <c r="C157" s="137"/>
      <c r="D157" s="137"/>
      <c r="E157" s="137"/>
      <c r="F157" s="137"/>
      <c r="G157" s="137"/>
      <c r="H157" s="139"/>
      <c r="I157" s="137"/>
      <c r="J157" s="137"/>
      <c r="K157" s="137"/>
      <c r="L157" s="137"/>
      <c r="M157" s="137"/>
      <c r="N157" s="137"/>
      <c r="O157" s="137"/>
      <c r="P157" s="137"/>
      <c r="Q157" s="140"/>
      <c r="R157" s="137"/>
      <c r="S157" s="137"/>
      <c r="T157" s="137"/>
      <c r="U157" s="137"/>
      <c r="V157" s="137"/>
      <c r="W157" s="137"/>
      <c r="X157" s="137"/>
      <c r="Y157" s="137"/>
      <c r="Z157" s="137"/>
      <c r="AA157" s="137"/>
      <c r="AB157" s="137"/>
      <c r="AC157" s="137"/>
      <c r="AD157" s="137"/>
      <c r="AE157" s="137"/>
      <c r="AF157" s="137"/>
      <c r="AG157" s="137"/>
      <c r="AH157" s="137"/>
      <c r="AI157" s="137"/>
      <c r="AJ157" s="137"/>
      <c r="AK157" s="137"/>
    </row>
    <row r="158" ht="18.0" customHeight="1">
      <c r="A158" s="137"/>
      <c r="B158" s="137"/>
      <c r="C158" s="137"/>
      <c r="D158" s="137"/>
      <c r="E158" s="137"/>
      <c r="F158" s="137"/>
      <c r="G158" s="137"/>
      <c r="H158" s="139"/>
      <c r="I158" s="137"/>
      <c r="J158" s="137"/>
      <c r="K158" s="137"/>
      <c r="L158" s="137"/>
      <c r="M158" s="137"/>
      <c r="N158" s="137"/>
      <c r="O158" s="137"/>
      <c r="P158" s="137"/>
      <c r="Q158" s="140"/>
      <c r="R158" s="137"/>
      <c r="S158" s="137"/>
      <c r="T158" s="137"/>
      <c r="U158" s="137"/>
      <c r="V158" s="137"/>
      <c r="W158" s="137"/>
      <c r="X158" s="137"/>
      <c r="Y158" s="137"/>
      <c r="Z158" s="137"/>
      <c r="AA158" s="137"/>
      <c r="AB158" s="137"/>
      <c r="AC158" s="137"/>
      <c r="AD158" s="137"/>
      <c r="AE158" s="137"/>
      <c r="AF158" s="137"/>
      <c r="AG158" s="137"/>
      <c r="AH158" s="137"/>
      <c r="AI158" s="137"/>
      <c r="AJ158" s="137"/>
      <c r="AK158" s="137"/>
    </row>
    <row r="159" ht="18.0" customHeight="1">
      <c r="A159" s="137"/>
      <c r="B159" s="137"/>
      <c r="C159" s="137"/>
      <c r="D159" s="137"/>
      <c r="E159" s="137"/>
      <c r="F159" s="137"/>
      <c r="G159" s="137"/>
      <c r="H159" s="139"/>
      <c r="I159" s="137"/>
      <c r="J159" s="137"/>
      <c r="K159" s="137"/>
      <c r="L159" s="137"/>
      <c r="M159" s="137"/>
      <c r="N159" s="137"/>
      <c r="O159" s="137"/>
      <c r="P159" s="137"/>
      <c r="Q159" s="140"/>
      <c r="R159" s="137"/>
      <c r="S159" s="137"/>
      <c r="T159" s="137"/>
      <c r="U159" s="137"/>
      <c r="V159" s="137"/>
      <c r="W159" s="137"/>
      <c r="X159" s="137"/>
      <c r="Y159" s="137"/>
      <c r="Z159" s="137"/>
      <c r="AA159" s="137"/>
      <c r="AB159" s="137"/>
      <c r="AC159" s="137"/>
      <c r="AD159" s="137"/>
      <c r="AE159" s="137"/>
      <c r="AF159" s="137"/>
      <c r="AG159" s="137"/>
      <c r="AH159" s="137"/>
      <c r="AI159" s="137"/>
      <c r="AJ159" s="137"/>
      <c r="AK159" s="137"/>
    </row>
    <row r="160" ht="18.0" customHeight="1">
      <c r="A160" s="137"/>
      <c r="B160" s="137"/>
      <c r="C160" s="137"/>
      <c r="D160" s="137"/>
      <c r="E160" s="137"/>
      <c r="F160" s="137"/>
      <c r="G160" s="137"/>
      <c r="H160" s="139"/>
      <c r="I160" s="137"/>
      <c r="J160" s="137"/>
      <c r="K160" s="137"/>
      <c r="L160" s="137"/>
      <c r="M160" s="137"/>
      <c r="N160" s="137"/>
      <c r="O160" s="137"/>
      <c r="P160" s="137"/>
      <c r="Q160" s="140"/>
      <c r="R160" s="137"/>
      <c r="S160" s="137"/>
      <c r="T160" s="137"/>
      <c r="U160" s="137"/>
      <c r="V160" s="137"/>
      <c r="W160" s="137"/>
      <c r="X160" s="137"/>
      <c r="Y160" s="137"/>
      <c r="Z160" s="137"/>
      <c r="AA160" s="137"/>
      <c r="AB160" s="137"/>
      <c r="AC160" s="137"/>
      <c r="AD160" s="137"/>
      <c r="AE160" s="137"/>
      <c r="AF160" s="137"/>
      <c r="AG160" s="137"/>
      <c r="AH160" s="137"/>
      <c r="AI160" s="137"/>
      <c r="AJ160" s="137"/>
      <c r="AK160" s="137"/>
    </row>
    <row r="161" ht="18.0" customHeight="1">
      <c r="A161" s="137"/>
      <c r="B161" s="137"/>
      <c r="C161" s="137"/>
      <c r="D161" s="137"/>
      <c r="E161" s="137"/>
      <c r="F161" s="137"/>
      <c r="G161" s="137"/>
      <c r="H161" s="139"/>
      <c r="I161" s="137"/>
      <c r="J161" s="137"/>
      <c r="K161" s="137"/>
      <c r="L161" s="137"/>
      <c r="M161" s="137"/>
      <c r="N161" s="137"/>
      <c r="O161" s="137"/>
      <c r="P161" s="137"/>
      <c r="Q161" s="140"/>
      <c r="R161" s="137"/>
      <c r="S161" s="137"/>
      <c r="T161" s="137"/>
      <c r="U161" s="137"/>
      <c r="V161" s="137"/>
      <c r="W161" s="137"/>
      <c r="X161" s="137"/>
      <c r="Y161" s="137"/>
      <c r="Z161" s="137"/>
      <c r="AA161" s="137"/>
      <c r="AB161" s="137"/>
      <c r="AC161" s="137"/>
      <c r="AD161" s="137"/>
      <c r="AE161" s="137"/>
      <c r="AF161" s="137"/>
      <c r="AG161" s="137"/>
      <c r="AH161" s="137"/>
      <c r="AI161" s="137"/>
      <c r="AJ161" s="137"/>
      <c r="AK161" s="137"/>
    </row>
    <row r="162" ht="18.0" customHeight="1">
      <c r="A162" s="137"/>
      <c r="B162" s="137"/>
      <c r="C162" s="137"/>
      <c r="D162" s="137"/>
      <c r="E162" s="137"/>
      <c r="F162" s="137"/>
      <c r="G162" s="137"/>
      <c r="H162" s="139"/>
      <c r="I162" s="137"/>
      <c r="J162" s="137"/>
      <c r="K162" s="137"/>
      <c r="L162" s="137"/>
      <c r="M162" s="137"/>
      <c r="N162" s="137"/>
      <c r="O162" s="137"/>
      <c r="P162" s="137"/>
      <c r="Q162" s="140"/>
      <c r="R162" s="137"/>
      <c r="S162" s="137"/>
      <c r="T162" s="137"/>
      <c r="U162" s="137"/>
      <c r="V162" s="137"/>
      <c r="W162" s="137"/>
      <c r="X162" s="137"/>
      <c r="Y162" s="137"/>
      <c r="Z162" s="137"/>
      <c r="AA162" s="137"/>
      <c r="AB162" s="137"/>
      <c r="AC162" s="137"/>
      <c r="AD162" s="137"/>
      <c r="AE162" s="137"/>
      <c r="AF162" s="137"/>
      <c r="AG162" s="137"/>
      <c r="AH162" s="137"/>
      <c r="AI162" s="137"/>
      <c r="AJ162" s="137"/>
      <c r="AK162" s="137"/>
    </row>
    <row r="163" ht="18.0" customHeight="1">
      <c r="A163" s="137"/>
      <c r="B163" s="137"/>
      <c r="C163" s="137"/>
      <c r="D163" s="137"/>
      <c r="E163" s="137"/>
      <c r="F163" s="137"/>
      <c r="G163" s="137"/>
      <c r="H163" s="139"/>
      <c r="I163" s="137"/>
      <c r="J163" s="137"/>
      <c r="K163" s="137"/>
      <c r="L163" s="137"/>
      <c r="M163" s="137"/>
      <c r="N163" s="137"/>
      <c r="O163" s="137"/>
      <c r="P163" s="137"/>
      <c r="Q163" s="140"/>
      <c r="R163" s="137"/>
      <c r="S163" s="137"/>
      <c r="T163" s="137"/>
      <c r="U163" s="137"/>
      <c r="V163" s="137"/>
      <c r="W163" s="137"/>
      <c r="X163" s="137"/>
      <c r="Y163" s="137"/>
      <c r="Z163" s="137"/>
      <c r="AA163" s="137"/>
      <c r="AB163" s="137"/>
      <c r="AC163" s="137"/>
      <c r="AD163" s="137"/>
      <c r="AE163" s="137"/>
      <c r="AF163" s="137"/>
      <c r="AG163" s="137"/>
      <c r="AH163" s="137"/>
      <c r="AI163" s="137"/>
      <c r="AJ163" s="137"/>
      <c r="AK163" s="137"/>
    </row>
    <row r="164" ht="18.0" customHeight="1">
      <c r="A164" s="137"/>
      <c r="B164" s="137"/>
      <c r="C164" s="137"/>
      <c r="D164" s="137"/>
      <c r="E164" s="137"/>
      <c r="F164" s="137"/>
      <c r="G164" s="137"/>
      <c r="H164" s="139"/>
      <c r="I164" s="137"/>
      <c r="J164" s="137"/>
      <c r="K164" s="137"/>
      <c r="L164" s="137"/>
      <c r="M164" s="137"/>
      <c r="N164" s="137"/>
      <c r="O164" s="137"/>
      <c r="P164" s="137"/>
      <c r="Q164" s="140"/>
      <c r="R164" s="137"/>
      <c r="S164" s="137"/>
      <c r="T164" s="137"/>
      <c r="U164" s="137"/>
      <c r="V164" s="137"/>
      <c r="W164" s="137"/>
      <c r="X164" s="137"/>
      <c r="Y164" s="137"/>
      <c r="Z164" s="137"/>
      <c r="AA164" s="137"/>
      <c r="AB164" s="137"/>
      <c r="AC164" s="137"/>
      <c r="AD164" s="137"/>
      <c r="AE164" s="137"/>
      <c r="AF164" s="137"/>
      <c r="AG164" s="137"/>
      <c r="AH164" s="137"/>
      <c r="AI164" s="137"/>
      <c r="AJ164" s="137"/>
      <c r="AK164" s="137"/>
    </row>
    <row r="165" ht="18.0" customHeight="1">
      <c r="A165" s="137"/>
      <c r="B165" s="137"/>
      <c r="C165" s="137"/>
      <c r="D165" s="137"/>
      <c r="E165" s="137"/>
      <c r="F165" s="137"/>
      <c r="G165" s="137"/>
      <c r="H165" s="139"/>
      <c r="I165" s="137"/>
      <c r="J165" s="137"/>
      <c r="K165" s="137"/>
      <c r="L165" s="137"/>
      <c r="M165" s="137"/>
      <c r="N165" s="137"/>
      <c r="O165" s="137"/>
      <c r="P165" s="137"/>
      <c r="Q165" s="140"/>
      <c r="R165" s="137"/>
      <c r="S165" s="137"/>
      <c r="T165" s="137"/>
      <c r="U165" s="137"/>
      <c r="V165" s="137"/>
      <c r="W165" s="137"/>
      <c r="X165" s="137"/>
      <c r="Y165" s="137"/>
      <c r="Z165" s="137"/>
      <c r="AA165" s="137"/>
      <c r="AB165" s="137"/>
      <c r="AC165" s="137"/>
      <c r="AD165" s="137"/>
      <c r="AE165" s="137"/>
      <c r="AF165" s="137"/>
      <c r="AG165" s="137"/>
      <c r="AH165" s="137"/>
      <c r="AI165" s="137"/>
      <c r="AJ165" s="137"/>
      <c r="AK165" s="137"/>
    </row>
    <row r="166" ht="18.0" customHeight="1">
      <c r="A166" s="137"/>
      <c r="B166" s="137"/>
      <c r="C166" s="137"/>
      <c r="D166" s="137"/>
      <c r="E166" s="137"/>
      <c r="F166" s="137"/>
      <c r="G166" s="137"/>
      <c r="H166" s="139"/>
      <c r="I166" s="137"/>
      <c r="J166" s="137"/>
      <c r="K166" s="137"/>
      <c r="L166" s="137"/>
      <c r="M166" s="137"/>
      <c r="N166" s="137"/>
      <c r="O166" s="137"/>
      <c r="P166" s="137"/>
      <c r="Q166" s="140"/>
      <c r="R166" s="137"/>
      <c r="S166" s="137"/>
      <c r="T166" s="137"/>
      <c r="U166" s="137"/>
      <c r="V166" s="137"/>
      <c r="W166" s="137"/>
      <c r="X166" s="137"/>
      <c r="Y166" s="137"/>
      <c r="Z166" s="137"/>
      <c r="AA166" s="137"/>
      <c r="AB166" s="137"/>
      <c r="AC166" s="137"/>
      <c r="AD166" s="137"/>
      <c r="AE166" s="137"/>
      <c r="AF166" s="137"/>
      <c r="AG166" s="137"/>
      <c r="AH166" s="137"/>
      <c r="AI166" s="137"/>
      <c r="AJ166" s="137"/>
      <c r="AK166" s="137"/>
    </row>
    <row r="167" ht="18.0" customHeight="1">
      <c r="A167" s="137"/>
      <c r="B167" s="137"/>
      <c r="C167" s="137"/>
      <c r="D167" s="137"/>
      <c r="E167" s="137"/>
      <c r="F167" s="137"/>
      <c r="G167" s="137"/>
      <c r="H167" s="139"/>
      <c r="I167" s="137"/>
      <c r="J167" s="137"/>
      <c r="K167" s="137"/>
      <c r="L167" s="137"/>
      <c r="M167" s="137"/>
      <c r="N167" s="137"/>
      <c r="O167" s="137"/>
      <c r="P167" s="137"/>
      <c r="Q167" s="140"/>
      <c r="R167" s="137"/>
      <c r="S167" s="137"/>
      <c r="T167" s="137"/>
      <c r="U167" s="137"/>
      <c r="V167" s="137"/>
      <c r="W167" s="137"/>
      <c r="X167" s="137"/>
      <c r="Y167" s="137"/>
      <c r="Z167" s="137"/>
      <c r="AA167" s="137"/>
      <c r="AB167" s="137"/>
      <c r="AC167" s="137"/>
      <c r="AD167" s="137"/>
      <c r="AE167" s="137"/>
      <c r="AF167" s="137"/>
      <c r="AG167" s="137"/>
      <c r="AH167" s="137"/>
      <c r="AI167" s="137"/>
      <c r="AJ167" s="137"/>
      <c r="AK167" s="137"/>
    </row>
    <row r="168" ht="18.0" customHeight="1">
      <c r="A168" s="137"/>
      <c r="B168" s="137"/>
      <c r="C168" s="137"/>
      <c r="D168" s="137"/>
      <c r="E168" s="137"/>
      <c r="F168" s="137"/>
      <c r="G168" s="137"/>
      <c r="H168" s="139"/>
      <c r="I168" s="137"/>
      <c r="J168" s="137"/>
      <c r="K168" s="137"/>
      <c r="L168" s="137"/>
      <c r="M168" s="137"/>
      <c r="N168" s="137"/>
      <c r="O168" s="137"/>
      <c r="P168" s="137"/>
      <c r="Q168" s="140"/>
      <c r="R168" s="137"/>
      <c r="S168" s="137"/>
      <c r="T168" s="137"/>
      <c r="U168" s="137"/>
      <c r="V168" s="137"/>
      <c r="W168" s="137"/>
      <c r="X168" s="137"/>
      <c r="Y168" s="137"/>
      <c r="Z168" s="137"/>
      <c r="AA168" s="137"/>
      <c r="AB168" s="137"/>
      <c r="AC168" s="137"/>
      <c r="AD168" s="137"/>
      <c r="AE168" s="137"/>
      <c r="AF168" s="137"/>
      <c r="AG168" s="137"/>
      <c r="AH168" s="137"/>
      <c r="AI168" s="137"/>
      <c r="AJ168" s="137"/>
      <c r="AK168" s="137"/>
    </row>
    <row r="169" ht="18.0" customHeight="1">
      <c r="A169" s="137"/>
      <c r="B169" s="137"/>
      <c r="C169" s="137"/>
      <c r="D169" s="137"/>
      <c r="E169" s="137"/>
      <c r="F169" s="137"/>
      <c r="G169" s="137"/>
      <c r="H169" s="139"/>
      <c r="I169" s="137"/>
      <c r="J169" s="137"/>
      <c r="K169" s="137"/>
      <c r="L169" s="137"/>
      <c r="M169" s="137"/>
      <c r="N169" s="137"/>
      <c r="O169" s="137"/>
      <c r="P169" s="137"/>
      <c r="Q169" s="140"/>
      <c r="R169" s="137"/>
      <c r="S169" s="137"/>
      <c r="T169" s="137"/>
      <c r="U169" s="137"/>
      <c r="V169" s="137"/>
      <c r="W169" s="137"/>
      <c r="X169" s="137"/>
      <c r="Y169" s="137"/>
      <c r="Z169" s="137"/>
      <c r="AA169" s="137"/>
      <c r="AB169" s="137"/>
      <c r="AC169" s="137"/>
      <c r="AD169" s="137"/>
      <c r="AE169" s="137"/>
      <c r="AF169" s="137"/>
      <c r="AG169" s="137"/>
      <c r="AH169" s="137"/>
      <c r="AI169" s="137"/>
      <c r="AJ169" s="137"/>
      <c r="AK169" s="137"/>
    </row>
    <row r="170" ht="18.0" customHeight="1">
      <c r="A170" s="137"/>
      <c r="B170" s="137"/>
      <c r="C170" s="137"/>
      <c r="D170" s="137"/>
      <c r="E170" s="137"/>
      <c r="F170" s="137"/>
      <c r="G170" s="137"/>
      <c r="H170" s="139"/>
      <c r="I170" s="137"/>
      <c r="J170" s="137"/>
      <c r="K170" s="137"/>
      <c r="L170" s="137"/>
      <c r="M170" s="137"/>
      <c r="N170" s="137"/>
      <c r="O170" s="137"/>
      <c r="P170" s="137"/>
      <c r="Q170" s="140"/>
      <c r="R170" s="137"/>
      <c r="S170" s="137"/>
      <c r="T170" s="137"/>
      <c r="U170" s="137"/>
      <c r="V170" s="137"/>
      <c r="W170" s="137"/>
      <c r="X170" s="137"/>
      <c r="Y170" s="137"/>
      <c r="Z170" s="137"/>
      <c r="AA170" s="137"/>
      <c r="AB170" s="137"/>
      <c r="AC170" s="137"/>
      <c r="AD170" s="137"/>
      <c r="AE170" s="137"/>
      <c r="AF170" s="137"/>
      <c r="AG170" s="137"/>
      <c r="AH170" s="137"/>
      <c r="AI170" s="137"/>
      <c r="AJ170" s="137"/>
      <c r="AK170" s="137"/>
    </row>
    <row r="171" ht="18.0" customHeight="1">
      <c r="A171" s="137"/>
      <c r="B171" s="137"/>
      <c r="C171" s="137"/>
      <c r="D171" s="137"/>
      <c r="E171" s="137"/>
      <c r="F171" s="137"/>
      <c r="G171" s="137"/>
      <c r="H171" s="139"/>
      <c r="I171" s="137"/>
      <c r="J171" s="137"/>
      <c r="K171" s="137"/>
      <c r="L171" s="137"/>
      <c r="M171" s="137"/>
      <c r="N171" s="137"/>
      <c r="O171" s="137"/>
      <c r="P171" s="137"/>
      <c r="Q171" s="140"/>
      <c r="R171" s="137"/>
      <c r="S171" s="137"/>
      <c r="T171" s="137"/>
      <c r="U171" s="137"/>
      <c r="V171" s="137"/>
      <c r="W171" s="137"/>
      <c r="X171" s="137"/>
      <c r="Y171" s="137"/>
      <c r="Z171" s="137"/>
      <c r="AA171" s="137"/>
      <c r="AB171" s="137"/>
      <c r="AC171" s="137"/>
      <c r="AD171" s="137"/>
      <c r="AE171" s="137"/>
      <c r="AF171" s="137"/>
      <c r="AG171" s="137"/>
      <c r="AH171" s="137"/>
      <c r="AI171" s="137"/>
      <c r="AJ171" s="137"/>
      <c r="AK171" s="137"/>
    </row>
    <row r="172" ht="18.0" customHeight="1">
      <c r="A172" s="137"/>
      <c r="B172" s="137"/>
      <c r="C172" s="137"/>
      <c r="D172" s="137"/>
      <c r="E172" s="137"/>
      <c r="F172" s="137"/>
      <c r="G172" s="137"/>
      <c r="H172" s="139"/>
      <c r="I172" s="137"/>
      <c r="J172" s="137"/>
      <c r="K172" s="137"/>
      <c r="L172" s="137"/>
      <c r="M172" s="137"/>
      <c r="N172" s="137"/>
      <c r="O172" s="137"/>
      <c r="P172" s="137"/>
      <c r="Q172" s="140"/>
      <c r="R172" s="137"/>
      <c r="S172" s="137"/>
      <c r="T172" s="137"/>
      <c r="U172" s="137"/>
      <c r="V172" s="137"/>
      <c r="W172" s="137"/>
      <c r="X172" s="137"/>
      <c r="Y172" s="137"/>
      <c r="Z172" s="137"/>
      <c r="AA172" s="137"/>
      <c r="AB172" s="137"/>
      <c r="AC172" s="137"/>
      <c r="AD172" s="137"/>
      <c r="AE172" s="137"/>
      <c r="AF172" s="137"/>
      <c r="AG172" s="137"/>
      <c r="AH172" s="137"/>
      <c r="AI172" s="137"/>
      <c r="AJ172" s="137"/>
      <c r="AK172" s="137"/>
    </row>
    <row r="173" ht="18.0" customHeight="1">
      <c r="A173" s="137"/>
      <c r="B173" s="137"/>
      <c r="C173" s="137"/>
      <c r="D173" s="137"/>
      <c r="E173" s="137"/>
      <c r="F173" s="137"/>
      <c r="G173" s="137"/>
      <c r="H173" s="139"/>
      <c r="I173" s="137"/>
      <c r="J173" s="137"/>
      <c r="K173" s="137"/>
      <c r="L173" s="137"/>
      <c r="M173" s="137"/>
      <c r="N173" s="137"/>
      <c r="O173" s="137"/>
      <c r="P173" s="137"/>
      <c r="Q173" s="140"/>
      <c r="R173" s="137"/>
      <c r="S173" s="137"/>
      <c r="T173" s="137"/>
      <c r="U173" s="137"/>
      <c r="V173" s="137"/>
      <c r="W173" s="137"/>
      <c r="X173" s="137"/>
      <c r="Y173" s="137"/>
      <c r="Z173" s="137"/>
      <c r="AA173" s="137"/>
      <c r="AB173" s="137"/>
      <c r="AC173" s="137"/>
      <c r="AD173" s="137"/>
      <c r="AE173" s="137"/>
      <c r="AF173" s="137"/>
      <c r="AG173" s="137"/>
      <c r="AH173" s="137"/>
      <c r="AI173" s="137"/>
      <c r="AJ173" s="137"/>
      <c r="AK173" s="137"/>
    </row>
    <row r="174" ht="18.0" customHeight="1">
      <c r="A174" s="137"/>
      <c r="B174" s="137"/>
      <c r="C174" s="137"/>
      <c r="D174" s="137"/>
      <c r="E174" s="137"/>
      <c r="F174" s="137"/>
      <c r="G174" s="137"/>
      <c r="H174" s="139"/>
      <c r="I174" s="137"/>
      <c r="J174" s="137"/>
      <c r="K174" s="137"/>
      <c r="L174" s="137"/>
      <c r="M174" s="137"/>
      <c r="N174" s="137"/>
      <c r="O174" s="137"/>
      <c r="P174" s="137"/>
      <c r="Q174" s="140"/>
      <c r="R174" s="137"/>
      <c r="S174" s="137"/>
      <c r="T174" s="137"/>
      <c r="U174" s="137"/>
      <c r="V174" s="137"/>
      <c r="W174" s="137"/>
      <c r="X174" s="137"/>
      <c r="Y174" s="137"/>
      <c r="Z174" s="137"/>
      <c r="AA174" s="137"/>
      <c r="AB174" s="137"/>
      <c r="AC174" s="137"/>
      <c r="AD174" s="137"/>
      <c r="AE174" s="137"/>
      <c r="AF174" s="137"/>
      <c r="AG174" s="137"/>
      <c r="AH174" s="137"/>
      <c r="AI174" s="137"/>
      <c r="AJ174" s="137"/>
      <c r="AK174" s="137"/>
    </row>
    <row r="175" ht="18.0" customHeight="1">
      <c r="A175" s="137"/>
      <c r="B175" s="137"/>
      <c r="C175" s="137"/>
      <c r="D175" s="137"/>
      <c r="E175" s="137"/>
      <c r="F175" s="137"/>
      <c r="G175" s="137"/>
      <c r="H175" s="139"/>
      <c r="I175" s="137"/>
      <c r="J175" s="137"/>
      <c r="K175" s="137"/>
      <c r="L175" s="137"/>
      <c r="M175" s="137"/>
      <c r="N175" s="137"/>
      <c r="O175" s="137"/>
      <c r="P175" s="137"/>
      <c r="Q175" s="140"/>
      <c r="R175" s="137"/>
      <c r="S175" s="137"/>
      <c r="T175" s="137"/>
      <c r="U175" s="137"/>
      <c r="V175" s="137"/>
      <c r="W175" s="137"/>
      <c r="X175" s="137"/>
      <c r="Y175" s="137"/>
      <c r="Z175" s="137"/>
      <c r="AA175" s="137"/>
      <c r="AB175" s="137"/>
      <c r="AC175" s="137"/>
      <c r="AD175" s="137"/>
      <c r="AE175" s="137"/>
      <c r="AF175" s="137"/>
      <c r="AG175" s="137"/>
      <c r="AH175" s="137"/>
      <c r="AI175" s="137"/>
      <c r="AJ175" s="137"/>
      <c r="AK175" s="137"/>
    </row>
    <row r="176" ht="18.0" customHeight="1">
      <c r="A176" s="137"/>
      <c r="B176" s="137"/>
      <c r="C176" s="137"/>
      <c r="D176" s="137"/>
      <c r="E176" s="137"/>
      <c r="F176" s="137"/>
      <c r="G176" s="137"/>
      <c r="H176" s="139"/>
      <c r="I176" s="137"/>
      <c r="J176" s="137"/>
      <c r="K176" s="137"/>
      <c r="L176" s="137"/>
      <c r="M176" s="137"/>
      <c r="N176" s="137"/>
      <c r="O176" s="137"/>
      <c r="P176" s="137"/>
      <c r="Q176" s="140"/>
      <c r="R176" s="137"/>
      <c r="S176" s="137"/>
      <c r="T176" s="137"/>
      <c r="U176" s="137"/>
      <c r="V176" s="137"/>
      <c r="W176" s="137"/>
      <c r="X176" s="137"/>
      <c r="Y176" s="137"/>
      <c r="Z176" s="137"/>
      <c r="AA176" s="137"/>
      <c r="AB176" s="137"/>
      <c r="AC176" s="137"/>
      <c r="AD176" s="137"/>
      <c r="AE176" s="137"/>
      <c r="AF176" s="137"/>
      <c r="AG176" s="137"/>
      <c r="AH176" s="137"/>
      <c r="AI176" s="137"/>
      <c r="AJ176" s="137"/>
      <c r="AK176" s="137"/>
    </row>
    <row r="177" ht="18.0" customHeight="1">
      <c r="A177" s="137"/>
      <c r="B177" s="137"/>
      <c r="C177" s="137"/>
      <c r="D177" s="137"/>
      <c r="E177" s="137"/>
      <c r="F177" s="137"/>
      <c r="G177" s="137"/>
      <c r="H177" s="139"/>
      <c r="I177" s="137"/>
      <c r="J177" s="137"/>
      <c r="K177" s="137"/>
      <c r="L177" s="137"/>
      <c r="M177" s="137"/>
      <c r="N177" s="137"/>
      <c r="O177" s="137"/>
      <c r="P177" s="137"/>
      <c r="Q177" s="140"/>
      <c r="R177" s="137"/>
      <c r="S177" s="137"/>
      <c r="T177" s="137"/>
      <c r="U177" s="137"/>
      <c r="V177" s="137"/>
      <c r="W177" s="137"/>
      <c r="X177" s="137"/>
      <c r="Y177" s="137"/>
      <c r="Z177" s="137"/>
      <c r="AA177" s="137"/>
      <c r="AB177" s="137"/>
      <c r="AC177" s="137"/>
      <c r="AD177" s="137"/>
      <c r="AE177" s="137"/>
      <c r="AF177" s="137"/>
      <c r="AG177" s="137"/>
      <c r="AH177" s="137"/>
      <c r="AI177" s="137"/>
      <c r="AJ177" s="137"/>
      <c r="AK177" s="137"/>
    </row>
    <row r="178" ht="18.0" customHeight="1">
      <c r="A178" s="137"/>
      <c r="B178" s="137"/>
      <c r="C178" s="137"/>
      <c r="D178" s="137"/>
      <c r="E178" s="137"/>
      <c r="F178" s="137"/>
      <c r="G178" s="137"/>
      <c r="H178" s="139"/>
      <c r="I178" s="137"/>
      <c r="J178" s="137"/>
      <c r="K178" s="137"/>
      <c r="L178" s="137"/>
      <c r="M178" s="137"/>
      <c r="N178" s="137"/>
      <c r="O178" s="137"/>
      <c r="P178" s="137"/>
      <c r="Q178" s="140"/>
      <c r="R178" s="137"/>
      <c r="S178" s="137"/>
      <c r="T178" s="137"/>
      <c r="U178" s="137"/>
      <c r="V178" s="137"/>
      <c r="W178" s="137"/>
      <c r="X178" s="137"/>
      <c r="Y178" s="137"/>
      <c r="Z178" s="137"/>
      <c r="AA178" s="137"/>
      <c r="AB178" s="137"/>
      <c r="AC178" s="137"/>
      <c r="AD178" s="137"/>
      <c r="AE178" s="137"/>
      <c r="AF178" s="137"/>
      <c r="AG178" s="137"/>
      <c r="AH178" s="137"/>
      <c r="AI178" s="137"/>
      <c r="AJ178" s="137"/>
      <c r="AK178" s="137"/>
    </row>
    <row r="179" ht="18.0" customHeight="1">
      <c r="A179" s="137"/>
      <c r="B179" s="137"/>
      <c r="C179" s="137"/>
      <c r="D179" s="137"/>
      <c r="E179" s="137"/>
      <c r="F179" s="137"/>
      <c r="G179" s="137"/>
      <c r="H179" s="139"/>
      <c r="I179" s="137"/>
      <c r="J179" s="137"/>
      <c r="K179" s="137"/>
      <c r="L179" s="137"/>
      <c r="M179" s="137"/>
      <c r="N179" s="137"/>
      <c r="O179" s="137"/>
      <c r="P179" s="137"/>
      <c r="Q179" s="140"/>
      <c r="R179" s="137"/>
      <c r="S179" s="137"/>
      <c r="T179" s="137"/>
      <c r="U179" s="137"/>
      <c r="V179" s="137"/>
      <c r="W179" s="137"/>
      <c r="X179" s="137"/>
      <c r="Y179" s="137"/>
      <c r="Z179" s="137"/>
      <c r="AA179" s="137"/>
      <c r="AB179" s="137"/>
      <c r="AC179" s="137"/>
      <c r="AD179" s="137"/>
      <c r="AE179" s="137"/>
      <c r="AF179" s="137"/>
      <c r="AG179" s="137"/>
      <c r="AH179" s="137"/>
      <c r="AI179" s="137"/>
      <c r="AJ179" s="137"/>
      <c r="AK179" s="137"/>
    </row>
    <row r="180" ht="18.0" customHeight="1">
      <c r="A180" s="137"/>
      <c r="B180" s="137"/>
      <c r="C180" s="137"/>
      <c r="D180" s="137"/>
      <c r="E180" s="137"/>
      <c r="F180" s="137"/>
      <c r="G180" s="137"/>
      <c r="H180" s="139"/>
      <c r="I180" s="137"/>
      <c r="J180" s="137"/>
      <c r="K180" s="137"/>
      <c r="L180" s="137"/>
      <c r="M180" s="137"/>
      <c r="N180" s="137"/>
      <c r="O180" s="137"/>
      <c r="P180" s="137"/>
      <c r="Q180" s="140"/>
      <c r="R180" s="137"/>
      <c r="S180" s="137"/>
      <c r="T180" s="137"/>
      <c r="U180" s="137"/>
      <c r="V180" s="137"/>
      <c r="W180" s="137"/>
      <c r="X180" s="137"/>
      <c r="Y180" s="137"/>
      <c r="Z180" s="137"/>
      <c r="AA180" s="137"/>
      <c r="AB180" s="137"/>
      <c r="AC180" s="137"/>
      <c r="AD180" s="137"/>
      <c r="AE180" s="137"/>
      <c r="AF180" s="137"/>
      <c r="AG180" s="137"/>
      <c r="AH180" s="137"/>
      <c r="AI180" s="137"/>
      <c r="AJ180" s="137"/>
      <c r="AK180" s="137"/>
    </row>
    <row r="181" ht="18.0" customHeight="1">
      <c r="A181" s="137"/>
      <c r="B181" s="137"/>
      <c r="C181" s="137"/>
      <c r="D181" s="137"/>
      <c r="E181" s="137"/>
      <c r="F181" s="137"/>
      <c r="G181" s="137"/>
      <c r="H181" s="139"/>
      <c r="I181" s="137"/>
      <c r="J181" s="137"/>
      <c r="K181" s="137"/>
      <c r="L181" s="137"/>
      <c r="M181" s="137"/>
      <c r="N181" s="137"/>
      <c r="O181" s="137"/>
      <c r="P181" s="137"/>
      <c r="Q181" s="140"/>
      <c r="R181" s="137"/>
      <c r="S181" s="137"/>
      <c r="T181" s="137"/>
      <c r="U181" s="137"/>
      <c r="V181" s="137"/>
      <c r="W181" s="137"/>
      <c r="X181" s="137"/>
      <c r="Y181" s="137"/>
      <c r="Z181" s="137"/>
      <c r="AA181" s="137"/>
      <c r="AB181" s="137"/>
      <c r="AC181" s="137"/>
      <c r="AD181" s="137"/>
      <c r="AE181" s="137"/>
      <c r="AF181" s="137"/>
      <c r="AG181" s="137"/>
      <c r="AH181" s="137"/>
      <c r="AI181" s="137"/>
      <c r="AJ181" s="137"/>
      <c r="AK181" s="137"/>
    </row>
    <row r="182" ht="18.0" customHeight="1">
      <c r="A182" s="137"/>
      <c r="B182" s="137"/>
      <c r="C182" s="137"/>
      <c r="D182" s="137"/>
      <c r="E182" s="137"/>
      <c r="F182" s="137"/>
      <c r="G182" s="137"/>
      <c r="H182" s="139"/>
      <c r="I182" s="137"/>
      <c r="J182" s="137"/>
      <c r="K182" s="137"/>
      <c r="L182" s="137"/>
      <c r="M182" s="137"/>
      <c r="N182" s="137"/>
      <c r="O182" s="137"/>
      <c r="P182" s="137"/>
      <c r="Q182" s="140"/>
      <c r="R182" s="137"/>
      <c r="S182" s="137"/>
      <c r="T182" s="137"/>
      <c r="U182" s="137"/>
      <c r="V182" s="137"/>
      <c r="W182" s="137"/>
      <c r="X182" s="137"/>
      <c r="Y182" s="137"/>
      <c r="Z182" s="137"/>
      <c r="AA182" s="137"/>
      <c r="AB182" s="137"/>
      <c r="AC182" s="137"/>
      <c r="AD182" s="137"/>
      <c r="AE182" s="137"/>
      <c r="AF182" s="137"/>
      <c r="AG182" s="137"/>
      <c r="AH182" s="137"/>
      <c r="AI182" s="137"/>
      <c r="AJ182" s="137"/>
      <c r="AK182" s="137"/>
    </row>
    <row r="183" ht="18.0" customHeight="1">
      <c r="A183" s="137"/>
      <c r="B183" s="137"/>
      <c r="C183" s="137"/>
      <c r="D183" s="137"/>
      <c r="E183" s="137"/>
      <c r="F183" s="137"/>
      <c r="G183" s="137"/>
      <c r="H183" s="139"/>
      <c r="I183" s="137"/>
      <c r="J183" s="137"/>
      <c r="K183" s="137"/>
      <c r="L183" s="137"/>
      <c r="M183" s="137"/>
      <c r="N183" s="137"/>
      <c r="O183" s="137"/>
      <c r="P183" s="137"/>
      <c r="Q183" s="140"/>
      <c r="R183" s="137"/>
      <c r="S183" s="137"/>
      <c r="T183" s="137"/>
      <c r="U183" s="137"/>
      <c r="V183" s="137"/>
      <c r="W183" s="137"/>
      <c r="X183" s="137"/>
      <c r="Y183" s="137"/>
      <c r="Z183" s="137"/>
      <c r="AA183" s="137"/>
      <c r="AB183" s="137"/>
      <c r="AC183" s="137"/>
      <c r="AD183" s="137"/>
      <c r="AE183" s="137"/>
      <c r="AF183" s="137"/>
      <c r="AG183" s="137"/>
      <c r="AH183" s="137"/>
      <c r="AI183" s="137"/>
      <c r="AJ183" s="137"/>
      <c r="AK183" s="137"/>
    </row>
    <row r="184" ht="18.0" customHeight="1">
      <c r="A184" s="137"/>
      <c r="B184" s="137"/>
      <c r="C184" s="137"/>
      <c r="D184" s="137"/>
      <c r="E184" s="137"/>
      <c r="F184" s="137"/>
      <c r="G184" s="137"/>
      <c r="H184" s="139"/>
      <c r="I184" s="137"/>
      <c r="J184" s="137"/>
      <c r="K184" s="137"/>
      <c r="L184" s="137"/>
      <c r="M184" s="137"/>
      <c r="N184" s="137"/>
      <c r="O184" s="137"/>
      <c r="P184" s="137"/>
      <c r="Q184" s="140"/>
      <c r="R184" s="137"/>
      <c r="S184" s="137"/>
      <c r="T184" s="137"/>
      <c r="U184" s="137"/>
      <c r="V184" s="137"/>
      <c r="W184" s="137"/>
      <c r="X184" s="137"/>
      <c r="Y184" s="137"/>
      <c r="Z184" s="137"/>
      <c r="AA184" s="137"/>
      <c r="AB184" s="137"/>
      <c r="AC184" s="137"/>
      <c r="AD184" s="137"/>
      <c r="AE184" s="137"/>
      <c r="AF184" s="137"/>
      <c r="AG184" s="137"/>
      <c r="AH184" s="137"/>
      <c r="AI184" s="137"/>
      <c r="AJ184" s="137"/>
      <c r="AK184" s="137"/>
    </row>
    <row r="185" ht="18.0" customHeight="1">
      <c r="A185" s="137"/>
      <c r="B185" s="137"/>
      <c r="C185" s="137"/>
      <c r="D185" s="137"/>
      <c r="E185" s="137"/>
      <c r="F185" s="137"/>
      <c r="G185" s="137"/>
      <c r="H185" s="139"/>
      <c r="I185" s="137"/>
      <c r="J185" s="137"/>
      <c r="K185" s="137"/>
      <c r="L185" s="137"/>
      <c r="M185" s="137"/>
      <c r="N185" s="137"/>
      <c r="O185" s="137"/>
      <c r="P185" s="137"/>
      <c r="Q185" s="140"/>
      <c r="R185" s="137"/>
      <c r="S185" s="137"/>
      <c r="T185" s="137"/>
      <c r="U185" s="137"/>
      <c r="V185" s="137"/>
      <c r="W185" s="137"/>
      <c r="X185" s="137"/>
      <c r="Y185" s="137"/>
      <c r="Z185" s="137"/>
      <c r="AA185" s="137"/>
      <c r="AB185" s="137"/>
      <c r="AC185" s="137"/>
      <c r="AD185" s="137"/>
      <c r="AE185" s="137"/>
      <c r="AF185" s="137"/>
      <c r="AG185" s="137"/>
      <c r="AH185" s="137"/>
      <c r="AI185" s="137"/>
      <c r="AJ185" s="137"/>
      <c r="AK185" s="137"/>
    </row>
    <row r="186" ht="18.0" customHeight="1">
      <c r="A186" s="137"/>
      <c r="B186" s="137"/>
      <c r="C186" s="137"/>
      <c r="D186" s="137"/>
      <c r="E186" s="137"/>
      <c r="F186" s="137"/>
      <c r="G186" s="137"/>
      <c r="H186" s="139"/>
      <c r="I186" s="137"/>
      <c r="J186" s="137"/>
      <c r="K186" s="137"/>
      <c r="L186" s="137"/>
      <c r="M186" s="137"/>
      <c r="N186" s="137"/>
      <c r="O186" s="137"/>
      <c r="P186" s="137"/>
      <c r="Q186" s="140"/>
      <c r="R186" s="137"/>
      <c r="S186" s="137"/>
      <c r="T186" s="137"/>
      <c r="U186" s="137"/>
      <c r="V186" s="137"/>
      <c r="W186" s="137"/>
      <c r="X186" s="137"/>
      <c r="Y186" s="137"/>
      <c r="Z186" s="137"/>
      <c r="AA186" s="137"/>
      <c r="AB186" s="137"/>
      <c r="AC186" s="137"/>
      <c r="AD186" s="137"/>
      <c r="AE186" s="137"/>
      <c r="AF186" s="137"/>
      <c r="AG186" s="137"/>
      <c r="AH186" s="137"/>
      <c r="AI186" s="137"/>
      <c r="AJ186" s="137"/>
      <c r="AK186" s="137"/>
    </row>
    <row r="187" ht="18.0" customHeight="1">
      <c r="A187" s="137"/>
      <c r="B187" s="137"/>
      <c r="C187" s="137"/>
      <c r="D187" s="137"/>
      <c r="E187" s="137"/>
      <c r="F187" s="137"/>
      <c r="G187" s="137"/>
      <c r="H187" s="139"/>
      <c r="I187" s="137"/>
      <c r="J187" s="137"/>
      <c r="K187" s="137"/>
      <c r="L187" s="137"/>
      <c r="M187" s="137"/>
      <c r="N187" s="137"/>
      <c r="O187" s="137"/>
      <c r="P187" s="137"/>
      <c r="Q187" s="140"/>
      <c r="R187" s="137"/>
      <c r="S187" s="137"/>
      <c r="T187" s="137"/>
      <c r="U187" s="137"/>
      <c r="V187" s="137"/>
      <c r="W187" s="137"/>
      <c r="X187" s="137"/>
      <c r="Y187" s="137"/>
      <c r="Z187" s="137"/>
      <c r="AA187" s="137"/>
      <c r="AB187" s="137"/>
      <c r="AC187" s="137"/>
      <c r="AD187" s="137"/>
      <c r="AE187" s="137"/>
      <c r="AF187" s="137"/>
      <c r="AG187" s="137"/>
      <c r="AH187" s="137"/>
      <c r="AI187" s="137"/>
      <c r="AJ187" s="137"/>
      <c r="AK187" s="137"/>
    </row>
    <row r="188" ht="18.0" customHeight="1">
      <c r="A188" s="137"/>
      <c r="B188" s="137"/>
      <c r="C188" s="137"/>
      <c r="D188" s="137"/>
      <c r="E188" s="137"/>
      <c r="F188" s="137"/>
      <c r="G188" s="137"/>
      <c r="H188" s="139"/>
      <c r="I188" s="137"/>
      <c r="J188" s="137"/>
      <c r="K188" s="137"/>
      <c r="L188" s="137"/>
      <c r="M188" s="137"/>
      <c r="N188" s="137"/>
      <c r="O188" s="137"/>
      <c r="P188" s="137"/>
      <c r="Q188" s="140"/>
      <c r="R188" s="137"/>
      <c r="S188" s="137"/>
      <c r="T188" s="137"/>
      <c r="U188" s="137"/>
      <c r="V188" s="137"/>
      <c r="W188" s="137"/>
      <c r="X188" s="137"/>
      <c r="Y188" s="137"/>
      <c r="Z188" s="137"/>
      <c r="AA188" s="137"/>
      <c r="AB188" s="137"/>
      <c r="AC188" s="137"/>
      <c r="AD188" s="137"/>
      <c r="AE188" s="137"/>
      <c r="AF188" s="137"/>
      <c r="AG188" s="137"/>
      <c r="AH188" s="137"/>
      <c r="AI188" s="137"/>
      <c r="AJ188" s="137"/>
      <c r="AK188" s="137"/>
    </row>
    <row r="189" ht="18.0" customHeight="1">
      <c r="A189" s="137"/>
      <c r="B189" s="137"/>
      <c r="C189" s="137"/>
      <c r="D189" s="137"/>
      <c r="E189" s="137"/>
      <c r="F189" s="137"/>
      <c r="G189" s="137"/>
      <c r="H189" s="139"/>
      <c r="I189" s="137"/>
      <c r="J189" s="137"/>
      <c r="K189" s="137"/>
      <c r="L189" s="137"/>
      <c r="M189" s="137"/>
      <c r="N189" s="137"/>
      <c r="O189" s="137"/>
      <c r="P189" s="137"/>
      <c r="Q189" s="140"/>
      <c r="R189" s="137"/>
      <c r="S189" s="137"/>
      <c r="T189" s="137"/>
      <c r="U189" s="137"/>
      <c r="V189" s="137"/>
      <c r="W189" s="137"/>
      <c r="X189" s="137"/>
      <c r="Y189" s="137"/>
      <c r="Z189" s="137"/>
      <c r="AA189" s="137"/>
      <c r="AB189" s="137"/>
      <c r="AC189" s="137"/>
      <c r="AD189" s="137"/>
      <c r="AE189" s="137"/>
      <c r="AF189" s="137"/>
      <c r="AG189" s="137"/>
      <c r="AH189" s="137"/>
      <c r="AI189" s="137"/>
      <c r="AJ189" s="137"/>
      <c r="AK189" s="137"/>
    </row>
    <row r="190" ht="18.0" customHeight="1">
      <c r="A190" s="137"/>
      <c r="B190" s="137"/>
      <c r="C190" s="137"/>
      <c r="D190" s="137"/>
      <c r="E190" s="137"/>
      <c r="F190" s="137"/>
      <c r="G190" s="137"/>
      <c r="H190" s="139"/>
      <c r="I190" s="137"/>
      <c r="J190" s="137"/>
      <c r="K190" s="137"/>
      <c r="L190" s="137"/>
      <c r="M190" s="137"/>
      <c r="N190" s="137"/>
      <c r="O190" s="137"/>
      <c r="P190" s="137"/>
      <c r="Q190" s="140"/>
      <c r="R190" s="137"/>
      <c r="S190" s="137"/>
      <c r="T190" s="137"/>
      <c r="U190" s="137"/>
      <c r="V190" s="137"/>
      <c r="W190" s="137"/>
      <c r="X190" s="137"/>
      <c r="Y190" s="137"/>
      <c r="Z190" s="137"/>
      <c r="AA190" s="137"/>
      <c r="AB190" s="137"/>
      <c r="AC190" s="137"/>
      <c r="AD190" s="137"/>
      <c r="AE190" s="137"/>
      <c r="AF190" s="137"/>
      <c r="AG190" s="137"/>
      <c r="AH190" s="137"/>
      <c r="AI190" s="137"/>
      <c r="AJ190" s="137"/>
      <c r="AK190" s="137"/>
    </row>
    <row r="191" ht="18.0" customHeight="1">
      <c r="A191" s="137"/>
      <c r="B191" s="137"/>
      <c r="C191" s="137"/>
      <c r="D191" s="137"/>
      <c r="E191" s="137"/>
      <c r="F191" s="137"/>
      <c r="G191" s="137"/>
      <c r="H191" s="139"/>
      <c r="I191" s="137"/>
      <c r="J191" s="137"/>
      <c r="K191" s="137"/>
      <c r="L191" s="137"/>
      <c r="M191" s="137"/>
      <c r="N191" s="137"/>
      <c r="O191" s="137"/>
      <c r="P191" s="137"/>
      <c r="Q191" s="140"/>
      <c r="R191" s="137"/>
      <c r="S191" s="137"/>
      <c r="T191" s="137"/>
      <c r="U191" s="137"/>
      <c r="V191" s="137"/>
      <c r="W191" s="137"/>
      <c r="X191" s="137"/>
      <c r="Y191" s="137"/>
      <c r="Z191" s="137"/>
      <c r="AA191" s="137"/>
      <c r="AB191" s="137"/>
      <c r="AC191" s="137"/>
      <c r="AD191" s="137"/>
      <c r="AE191" s="137"/>
      <c r="AF191" s="137"/>
      <c r="AG191" s="137"/>
      <c r="AH191" s="137"/>
      <c r="AI191" s="137"/>
      <c r="AJ191" s="137"/>
      <c r="AK191" s="137"/>
    </row>
    <row r="192" ht="18.0" customHeight="1">
      <c r="A192" s="137"/>
      <c r="B192" s="137"/>
      <c r="C192" s="137"/>
      <c r="D192" s="137"/>
      <c r="E192" s="137"/>
      <c r="F192" s="137"/>
      <c r="G192" s="137"/>
      <c r="H192" s="139"/>
      <c r="I192" s="137"/>
      <c r="J192" s="137"/>
      <c r="K192" s="137"/>
      <c r="L192" s="137"/>
      <c r="M192" s="137"/>
      <c r="N192" s="137"/>
      <c r="O192" s="137"/>
      <c r="P192" s="137"/>
      <c r="Q192" s="140"/>
      <c r="R192" s="137"/>
      <c r="S192" s="137"/>
      <c r="T192" s="137"/>
      <c r="U192" s="137"/>
      <c r="V192" s="137"/>
      <c r="W192" s="137"/>
      <c r="X192" s="137"/>
      <c r="Y192" s="137"/>
      <c r="Z192" s="137"/>
      <c r="AA192" s="137"/>
      <c r="AB192" s="137"/>
      <c r="AC192" s="137"/>
      <c r="AD192" s="137"/>
      <c r="AE192" s="137"/>
      <c r="AF192" s="137"/>
      <c r="AG192" s="137"/>
      <c r="AH192" s="137"/>
      <c r="AI192" s="137"/>
      <c r="AJ192" s="137"/>
      <c r="AK192" s="137"/>
    </row>
    <row r="193" ht="18.0" customHeight="1">
      <c r="A193" s="137"/>
      <c r="B193" s="137"/>
      <c r="C193" s="137"/>
      <c r="D193" s="137"/>
      <c r="E193" s="137"/>
      <c r="F193" s="137"/>
      <c r="G193" s="137"/>
      <c r="H193" s="139"/>
      <c r="I193" s="137"/>
      <c r="J193" s="137"/>
      <c r="K193" s="137"/>
      <c r="L193" s="137"/>
      <c r="M193" s="137"/>
      <c r="N193" s="137"/>
      <c r="O193" s="137"/>
      <c r="P193" s="137"/>
      <c r="Q193" s="140"/>
      <c r="R193" s="137"/>
      <c r="S193" s="137"/>
      <c r="T193" s="137"/>
      <c r="U193" s="137"/>
      <c r="V193" s="137"/>
      <c r="W193" s="137"/>
      <c r="X193" s="137"/>
      <c r="Y193" s="137"/>
      <c r="Z193" s="137"/>
      <c r="AA193" s="137"/>
      <c r="AB193" s="137"/>
      <c r="AC193" s="137"/>
      <c r="AD193" s="137"/>
      <c r="AE193" s="137"/>
      <c r="AF193" s="137"/>
      <c r="AG193" s="137"/>
      <c r="AH193" s="137"/>
      <c r="AI193" s="137"/>
      <c r="AJ193" s="137"/>
      <c r="AK193" s="137"/>
    </row>
    <row r="194" ht="18.0" customHeight="1">
      <c r="A194" s="137"/>
      <c r="B194" s="137"/>
      <c r="C194" s="137"/>
      <c r="D194" s="137"/>
      <c r="E194" s="137"/>
      <c r="F194" s="137"/>
      <c r="G194" s="137"/>
      <c r="H194" s="139"/>
      <c r="I194" s="137"/>
      <c r="J194" s="137"/>
      <c r="K194" s="137"/>
      <c r="L194" s="137"/>
      <c r="M194" s="137"/>
      <c r="N194" s="137"/>
      <c r="O194" s="137"/>
      <c r="P194" s="137"/>
      <c r="Q194" s="140"/>
      <c r="R194" s="137"/>
      <c r="S194" s="137"/>
      <c r="T194" s="137"/>
      <c r="U194" s="137"/>
      <c r="V194" s="137"/>
      <c r="W194" s="137"/>
      <c r="X194" s="137"/>
      <c r="Y194" s="137"/>
      <c r="Z194" s="137"/>
      <c r="AA194" s="137"/>
      <c r="AB194" s="137"/>
      <c r="AC194" s="137"/>
      <c r="AD194" s="137"/>
      <c r="AE194" s="137"/>
      <c r="AF194" s="137"/>
      <c r="AG194" s="137"/>
      <c r="AH194" s="137"/>
      <c r="AI194" s="137"/>
      <c r="AJ194" s="137"/>
      <c r="AK194" s="137"/>
    </row>
    <row r="195" ht="18.0" customHeight="1">
      <c r="A195" s="137"/>
      <c r="B195" s="137"/>
      <c r="C195" s="137"/>
      <c r="D195" s="137"/>
      <c r="E195" s="137"/>
      <c r="F195" s="137"/>
      <c r="G195" s="137"/>
      <c r="H195" s="139"/>
      <c r="I195" s="137"/>
      <c r="J195" s="137"/>
      <c r="K195" s="137"/>
      <c r="L195" s="137"/>
      <c r="M195" s="137"/>
      <c r="N195" s="137"/>
      <c r="O195" s="137"/>
      <c r="P195" s="137"/>
      <c r="Q195" s="140"/>
      <c r="R195" s="137"/>
      <c r="S195" s="137"/>
      <c r="T195" s="137"/>
      <c r="U195" s="137"/>
      <c r="V195" s="137"/>
      <c r="W195" s="137"/>
      <c r="X195" s="137"/>
      <c r="Y195" s="137"/>
      <c r="Z195" s="137"/>
      <c r="AA195" s="137"/>
      <c r="AB195" s="137"/>
      <c r="AC195" s="137"/>
      <c r="AD195" s="137"/>
      <c r="AE195" s="137"/>
      <c r="AF195" s="137"/>
      <c r="AG195" s="137"/>
      <c r="AH195" s="137"/>
      <c r="AI195" s="137"/>
      <c r="AJ195" s="137"/>
      <c r="AK195" s="137"/>
    </row>
    <row r="196" ht="18.0" customHeight="1">
      <c r="A196" s="137"/>
      <c r="B196" s="137"/>
      <c r="C196" s="137"/>
      <c r="D196" s="137"/>
      <c r="E196" s="137"/>
      <c r="F196" s="137"/>
      <c r="G196" s="137"/>
      <c r="H196" s="139"/>
      <c r="I196" s="137"/>
      <c r="J196" s="137"/>
      <c r="K196" s="137"/>
      <c r="L196" s="137"/>
      <c r="M196" s="137"/>
      <c r="N196" s="137"/>
      <c r="O196" s="137"/>
      <c r="P196" s="137"/>
      <c r="Q196" s="140"/>
      <c r="R196" s="137"/>
      <c r="S196" s="137"/>
      <c r="T196" s="137"/>
      <c r="U196" s="137"/>
      <c r="V196" s="137"/>
      <c r="W196" s="137"/>
      <c r="X196" s="137"/>
      <c r="Y196" s="137"/>
      <c r="Z196" s="137"/>
      <c r="AA196" s="137"/>
      <c r="AB196" s="137"/>
      <c r="AC196" s="137"/>
      <c r="AD196" s="137"/>
      <c r="AE196" s="137"/>
      <c r="AF196" s="137"/>
      <c r="AG196" s="137"/>
      <c r="AH196" s="137"/>
      <c r="AI196" s="137"/>
      <c r="AJ196" s="137"/>
      <c r="AK196" s="137"/>
    </row>
    <row r="197" ht="18.0" customHeight="1">
      <c r="A197" s="137"/>
      <c r="B197" s="137"/>
      <c r="C197" s="137"/>
      <c r="D197" s="137"/>
      <c r="E197" s="137"/>
      <c r="F197" s="137"/>
      <c r="G197" s="137"/>
      <c r="H197" s="139"/>
      <c r="I197" s="137"/>
      <c r="J197" s="137"/>
      <c r="K197" s="137"/>
      <c r="L197" s="137"/>
      <c r="M197" s="137"/>
      <c r="N197" s="137"/>
      <c r="O197" s="137"/>
      <c r="P197" s="137"/>
      <c r="Q197" s="140"/>
      <c r="R197" s="137"/>
      <c r="S197" s="137"/>
      <c r="T197" s="137"/>
      <c r="U197" s="137"/>
      <c r="V197" s="137"/>
      <c r="W197" s="137"/>
      <c r="X197" s="137"/>
      <c r="Y197" s="137"/>
      <c r="Z197" s="137"/>
      <c r="AA197" s="137"/>
      <c r="AB197" s="137"/>
      <c r="AC197" s="137"/>
      <c r="AD197" s="137"/>
      <c r="AE197" s="137"/>
      <c r="AF197" s="137"/>
      <c r="AG197" s="137"/>
      <c r="AH197" s="137"/>
      <c r="AI197" s="137"/>
      <c r="AJ197" s="137"/>
      <c r="AK197" s="137"/>
    </row>
    <row r="198" ht="18.0" customHeight="1">
      <c r="A198" s="137"/>
      <c r="B198" s="137"/>
      <c r="C198" s="137"/>
      <c r="D198" s="137"/>
      <c r="E198" s="137"/>
      <c r="F198" s="137"/>
      <c r="G198" s="137"/>
      <c r="H198" s="139"/>
      <c r="I198" s="137"/>
      <c r="J198" s="137"/>
      <c r="K198" s="137"/>
      <c r="L198" s="137"/>
      <c r="M198" s="137"/>
      <c r="N198" s="137"/>
      <c r="O198" s="137"/>
      <c r="P198" s="137"/>
      <c r="Q198" s="140"/>
      <c r="R198" s="137"/>
      <c r="S198" s="137"/>
      <c r="T198" s="137"/>
      <c r="U198" s="137"/>
      <c r="V198" s="137"/>
      <c r="W198" s="137"/>
      <c r="X198" s="137"/>
      <c r="Y198" s="137"/>
      <c r="Z198" s="137"/>
      <c r="AA198" s="137"/>
      <c r="AB198" s="137"/>
      <c r="AC198" s="137"/>
      <c r="AD198" s="137"/>
      <c r="AE198" s="137"/>
      <c r="AF198" s="137"/>
      <c r="AG198" s="137"/>
      <c r="AH198" s="137"/>
      <c r="AI198" s="137"/>
      <c r="AJ198" s="137"/>
      <c r="AK198" s="137"/>
    </row>
    <row r="199" ht="18.0" customHeight="1">
      <c r="A199" s="137"/>
      <c r="B199" s="137"/>
      <c r="C199" s="137"/>
      <c r="D199" s="137"/>
      <c r="E199" s="137"/>
      <c r="F199" s="137"/>
      <c r="G199" s="137"/>
      <c r="H199" s="139"/>
      <c r="I199" s="137"/>
      <c r="J199" s="137"/>
      <c r="K199" s="137"/>
      <c r="L199" s="137"/>
      <c r="M199" s="137"/>
      <c r="N199" s="137"/>
      <c r="O199" s="137"/>
      <c r="P199" s="137"/>
      <c r="Q199" s="140"/>
      <c r="R199" s="137"/>
      <c r="S199" s="137"/>
      <c r="T199" s="137"/>
      <c r="U199" s="137"/>
      <c r="V199" s="137"/>
      <c r="W199" s="137"/>
      <c r="X199" s="137"/>
      <c r="Y199" s="137"/>
      <c r="Z199" s="137"/>
      <c r="AA199" s="137"/>
      <c r="AB199" s="137"/>
      <c r="AC199" s="137"/>
      <c r="AD199" s="137"/>
      <c r="AE199" s="137"/>
      <c r="AF199" s="137"/>
      <c r="AG199" s="137"/>
      <c r="AH199" s="137"/>
      <c r="AI199" s="137"/>
      <c r="AJ199" s="137"/>
      <c r="AK199" s="137"/>
    </row>
    <row r="200" ht="18.0" customHeight="1">
      <c r="A200" s="137"/>
      <c r="B200" s="137"/>
      <c r="C200" s="137"/>
      <c r="D200" s="137"/>
      <c r="E200" s="137"/>
      <c r="F200" s="137"/>
      <c r="G200" s="137"/>
      <c r="H200" s="139"/>
      <c r="I200" s="137"/>
      <c r="J200" s="137"/>
      <c r="K200" s="137"/>
      <c r="L200" s="137"/>
      <c r="M200" s="137"/>
      <c r="N200" s="137"/>
      <c r="O200" s="137"/>
      <c r="P200" s="137"/>
      <c r="Q200" s="140"/>
      <c r="R200" s="137"/>
      <c r="S200" s="137"/>
      <c r="T200" s="137"/>
      <c r="U200" s="137"/>
      <c r="V200" s="137"/>
      <c r="W200" s="137"/>
      <c r="X200" s="137"/>
      <c r="Y200" s="137"/>
      <c r="Z200" s="137"/>
      <c r="AA200" s="137"/>
      <c r="AB200" s="137"/>
      <c r="AC200" s="137"/>
      <c r="AD200" s="137"/>
      <c r="AE200" s="137"/>
      <c r="AF200" s="137"/>
      <c r="AG200" s="137"/>
      <c r="AH200" s="137"/>
      <c r="AI200" s="137"/>
      <c r="AJ200" s="137"/>
      <c r="AK200" s="137"/>
    </row>
    <row r="201" ht="18.0" customHeight="1">
      <c r="A201" s="137"/>
      <c r="B201" s="137"/>
      <c r="C201" s="137"/>
      <c r="D201" s="137"/>
      <c r="E201" s="137"/>
      <c r="F201" s="137"/>
      <c r="G201" s="137"/>
      <c r="H201" s="139"/>
      <c r="I201" s="137"/>
      <c r="J201" s="137"/>
      <c r="K201" s="137"/>
      <c r="L201" s="137"/>
      <c r="M201" s="137"/>
      <c r="N201" s="137"/>
      <c r="O201" s="137"/>
      <c r="P201" s="137"/>
      <c r="Q201" s="140"/>
      <c r="R201" s="137"/>
      <c r="S201" s="137"/>
      <c r="T201" s="137"/>
      <c r="U201" s="137"/>
      <c r="V201" s="137"/>
      <c r="W201" s="137"/>
      <c r="X201" s="137"/>
      <c r="Y201" s="137"/>
      <c r="Z201" s="137"/>
      <c r="AA201" s="137"/>
      <c r="AB201" s="137"/>
      <c r="AC201" s="137"/>
      <c r="AD201" s="137"/>
      <c r="AE201" s="137"/>
      <c r="AF201" s="137"/>
      <c r="AG201" s="137"/>
      <c r="AH201" s="137"/>
      <c r="AI201" s="137"/>
      <c r="AJ201" s="137"/>
      <c r="AK201" s="137"/>
    </row>
    <row r="202" ht="18.0" customHeight="1">
      <c r="A202" s="137"/>
      <c r="B202" s="137"/>
      <c r="C202" s="137"/>
      <c r="D202" s="137"/>
      <c r="E202" s="137"/>
      <c r="F202" s="137"/>
      <c r="G202" s="137"/>
      <c r="H202" s="139"/>
      <c r="I202" s="137"/>
      <c r="J202" s="137"/>
      <c r="K202" s="137"/>
      <c r="L202" s="137"/>
      <c r="M202" s="137"/>
      <c r="N202" s="137"/>
      <c r="O202" s="137"/>
      <c r="P202" s="137"/>
      <c r="Q202" s="140"/>
      <c r="R202" s="137"/>
      <c r="S202" s="137"/>
      <c r="T202" s="137"/>
      <c r="U202" s="137"/>
      <c r="V202" s="137"/>
      <c r="W202" s="137"/>
      <c r="X202" s="137"/>
      <c r="Y202" s="137"/>
      <c r="Z202" s="137"/>
      <c r="AA202" s="137"/>
      <c r="AB202" s="137"/>
      <c r="AC202" s="137"/>
      <c r="AD202" s="137"/>
      <c r="AE202" s="137"/>
      <c r="AF202" s="137"/>
      <c r="AG202" s="137"/>
      <c r="AH202" s="137"/>
      <c r="AI202" s="137"/>
      <c r="AJ202" s="137"/>
      <c r="AK202" s="137"/>
    </row>
    <row r="203" ht="18.0" customHeight="1">
      <c r="A203" s="137"/>
      <c r="B203" s="137"/>
      <c r="C203" s="137"/>
      <c r="D203" s="137"/>
      <c r="E203" s="137"/>
      <c r="F203" s="137"/>
      <c r="G203" s="137"/>
      <c r="H203" s="139"/>
      <c r="I203" s="137"/>
      <c r="J203" s="137"/>
      <c r="K203" s="137"/>
      <c r="L203" s="137"/>
      <c r="M203" s="137"/>
      <c r="N203" s="137"/>
      <c r="O203" s="137"/>
      <c r="P203" s="137"/>
      <c r="Q203" s="140"/>
      <c r="R203" s="137"/>
      <c r="S203" s="137"/>
      <c r="T203" s="137"/>
      <c r="U203" s="137"/>
      <c r="V203" s="137"/>
      <c r="W203" s="137"/>
      <c r="X203" s="137"/>
      <c r="Y203" s="137"/>
      <c r="Z203" s="137"/>
      <c r="AA203" s="137"/>
      <c r="AB203" s="137"/>
      <c r="AC203" s="137"/>
      <c r="AD203" s="137"/>
      <c r="AE203" s="137"/>
      <c r="AF203" s="137"/>
      <c r="AG203" s="137"/>
      <c r="AH203" s="137"/>
      <c r="AI203" s="137"/>
      <c r="AJ203" s="137"/>
      <c r="AK203" s="137"/>
    </row>
    <row r="204" ht="18.0" customHeight="1">
      <c r="A204" s="137"/>
      <c r="B204" s="137"/>
      <c r="C204" s="137"/>
      <c r="D204" s="137"/>
      <c r="E204" s="137"/>
      <c r="F204" s="137"/>
      <c r="G204" s="137"/>
      <c r="H204" s="139"/>
      <c r="I204" s="137"/>
      <c r="J204" s="137"/>
      <c r="K204" s="137"/>
      <c r="L204" s="137"/>
      <c r="M204" s="137"/>
      <c r="N204" s="137"/>
      <c r="O204" s="137"/>
      <c r="P204" s="137"/>
      <c r="Q204" s="140"/>
      <c r="R204" s="137"/>
      <c r="S204" s="137"/>
      <c r="T204" s="137"/>
      <c r="U204" s="137"/>
      <c r="V204" s="137"/>
      <c r="W204" s="137"/>
      <c r="X204" s="137"/>
      <c r="Y204" s="137"/>
      <c r="Z204" s="137"/>
      <c r="AA204" s="137"/>
      <c r="AB204" s="137"/>
      <c r="AC204" s="137"/>
      <c r="AD204" s="137"/>
      <c r="AE204" s="137"/>
      <c r="AF204" s="137"/>
      <c r="AG204" s="137"/>
      <c r="AH204" s="137"/>
      <c r="AI204" s="137"/>
      <c r="AJ204" s="137"/>
      <c r="AK204" s="137"/>
    </row>
    <row r="205" ht="18.0" customHeight="1">
      <c r="A205" s="137"/>
      <c r="B205" s="137"/>
      <c r="C205" s="137"/>
      <c r="D205" s="137"/>
      <c r="E205" s="137"/>
      <c r="F205" s="137"/>
      <c r="G205" s="137"/>
      <c r="H205" s="139"/>
      <c r="I205" s="137"/>
      <c r="J205" s="137"/>
      <c r="K205" s="137"/>
      <c r="L205" s="137"/>
      <c r="M205" s="137"/>
      <c r="N205" s="137"/>
      <c r="O205" s="137"/>
      <c r="P205" s="137"/>
      <c r="Q205" s="140"/>
      <c r="R205" s="137"/>
      <c r="S205" s="137"/>
      <c r="T205" s="137"/>
      <c r="U205" s="137"/>
      <c r="V205" s="137"/>
      <c r="W205" s="137"/>
      <c r="X205" s="137"/>
      <c r="Y205" s="137"/>
      <c r="Z205" s="137"/>
      <c r="AA205" s="137"/>
      <c r="AB205" s="137"/>
      <c r="AC205" s="137"/>
      <c r="AD205" s="137"/>
      <c r="AE205" s="137"/>
      <c r="AF205" s="137"/>
      <c r="AG205" s="137"/>
      <c r="AH205" s="137"/>
      <c r="AI205" s="137"/>
      <c r="AJ205" s="137"/>
      <c r="AK205" s="137"/>
    </row>
    <row r="206" ht="18.0" customHeight="1">
      <c r="A206" s="137"/>
      <c r="B206" s="137"/>
      <c r="C206" s="137"/>
      <c r="D206" s="137"/>
      <c r="E206" s="137"/>
      <c r="F206" s="137"/>
      <c r="G206" s="137"/>
      <c r="H206" s="139"/>
      <c r="I206" s="137"/>
      <c r="J206" s="137"/>
      <c r="K206" s="137"/>
      <c r="L206" s="137"/>
      <c r="M206" s="137"/>
      <c r="N206" s="137"/>
      <c r="O206" s="137"/>
      <c r="P206" s="137"/>
      <c r="Q206" s="140"/>
      <c r="R206" s="137"/>
      <c r="S206" s="137"/>
      <c r="T206" s="137"/>
      <c r="U206" s="137"/>
      <c r="V206" s="137"/>
      <c r="W206" s="137"/>
      <c r="X206" s="137"/>
      <c r="Y206" s="137"/>
      <c r="Z206" s="137"/>
      <c r="AA206" s="137"/>
      <c r="AB206" s="137"/>
      <c r="AC206" s="137"/>
      <c r="AD206" s="137"/>
      <c r="AE206" s="137"/>
      <c r="AF206" s="137"/>
      <c r="AG206" s="137"/>
      <c r="AH206" s="137"/>
      <c r="AI206" s="137"/>
      <c r="AJ206" s="137"/>
      <c r="AK206" s="137"/>
    </row>
    <row r="207" ht="18.0" customHeight="1">
      <c r="A207" s="137"/>
      <c r="B207" s="137"/>
      <c r="C207" s="137"/>
      <c r="D207" s="137"/>
      <c r="E207" s="137"/>
      <c r="F207" s="137"/>
      <c r="G207" s="137"/>
      <c r="H207" s="139"/>
      <c r="I207" s="137"/>
      <c r="J207" s="137"/>
      <c r="K207" s="137"/>
      <c r="L207" s="137"/>
      <c r="M207" s="137"/>
      <c r="N207" s="137"/>
      <c r="O207" s="137"/>
      <c r="P207" s="137"/>
      <c r="Q207" s="140"/>
      <c r="R207" s="137"/>
      <c r="S207" s="137"/>
      <c r="T207" s="137"/>
      <c r="U207" s="137"/>
      <c r="V207" s="137"/>
      <c r="W207" s="137"/>
      <c r="X207" s="137"/>
      <c r="Y207" s="137"/>
      <c r="Z207" s="137"/>
      <c r="AA207" s="137"/>
      <c r="AB207" s="137"/>
      <c r="AC207" s="137"/>
      <c r="AD207" s="137"/>
      <c r="AE207" s="137"/>
      <c r="AF207" s="137"/>
      <c r="AG207" s="137"/>
      <c r="AH207" s="137"/>
      <c r="AI207" s="137"/>
      <c r="AJ207" s="137"/>
      <c r="AK207" s="137"/>
    </row>
    <row r="208" ht="18.0" customHeight="1">
      <c r="A208" s="137"/>
      <c r="B208" s="137"/>
      <c r="C208" s="137"/>
      <c r="D208" s="137"/>
      <c r="E208" s="137"/>
      <c r="F208" s="137"/>
      <c r="G208" s="137"/>
      <c r="H208" s="139"/>
      <c r="I208" s="137"/>
      <c r="J208" s="137"/>
      <c r="K208" s="137"/>
      <c r="L208" s="137"/>
      <c r="M208" s="137"/>
      <c r="N208" s="137"/>
      <c r="O208" s="137"/>
      <c r="P208" s="137"/>
      <c r="Q208" s="140"/>
      <c r="R208" s="137"/>
      <c r="S208" s="137"/>
      <c r="T208" s="137"/>
      <c r="U208" s="137"/>
      <c r="V208" s="137"/>
      <c r="W208" s="137"/>
      <c r="X208" s="137"/>
      <c r="Y208" s="137"/>
      <c r="Z208" s="137"/>
      <c r="AA208" s="137"/>
      <c r="AB208" s="137"/>
      <c r="AC208" s="137"/>
      <c r="AD208" s="137"/>
      <c r="AE208" s="137"/>
      <c r="AF208" s="137"/>
      <c r="AG208" s="137"/>
      <c r="AH208" s="137"/>
      <c r="AI208" s="137"/>
      <c r="AJ208" s="137"/>
      <c r="AK208" s="137"/>
    </row>
    <row r="209" ht="18.0" customHeight="1">
      <c r="A209" s="137"/>
      <c r="B209" s="137"/>
      <c r="C209" s="137"/>
      <c r="D209" s="137"/>
      <c r="E209" s="137"/>
      <c r="F209" s="137"/>
      <c r="G209" s="137"/>
      <c r="H209" s="139"/>
      <c r="I209" s="137"/>
      <c r="J209" s="137"/>
      <c r="K209" s="137"/>
      <c r="L209" s="137"/>
      <c r="M209" s="137"/>
      <c r="N209" s="137"/>
      <c r="O209" s="137"/>
      <c r="P209" s="137"/>
      <c r="Q209" s="140"/>
      <c r="R209" s="137"/>
      <c r="S209" s="137"/>
      <c r="T209" s="137"/>
      <c r="U209" s="137"/>
      <c r="V209" s="137"/>
      <c r="W209" s="137"/>
      <c r="X209" s="137"/>
      <c r="Y209" s="137"/>
      <c r="Z209" s="137"/>
      <c r="AA209" s="137"/>
      <c r="AB209" s="137"/>
      <c r="AC209" s="137"/>
      <c r="AD209" s="137"/>
      <c r="AE209" s="137"/>
      <c r="AF209" s="137"/>
      <c r="AG209" s="137"/>
      <c r="AH209" s="137"/>
      <c r="AI209" s="137"/>
      <c r="AJ209" s="137"/>
      <c r="AK209" s="137"/>
    </row>
    <row r="210" ht="18.0" customHeight="1">
      <c r="A210" s="137"/>
      <c r="B210" s="137"/>
      <c r="C210" s="137"/>
      <c r="D210" s="137"/>
      <c r="E210" s="137"/>
      <c r="F210" s="137"/>
      <c r="G210" s="137"/>
      <c r="H210" s="139"/>
      <c r="I210" s="137"/>
      <c r="J210" s="137"/>
      <c r="K210" s="137"/>
      <c r="L210" s="137"/>
      <c r="M210" s="137"/>
      <c r="N210" s="137"/>
      <c r="O210" s="137"/>
      <c r="P210" s="137"/>
      <c r="Q210" s="140"/>
      <c r="R210" s="137"/>
      <c r="S210" s="137"/>
      <c r="T210" s="137"/>
      <c r="U210" s="137"/>
      <c r="V210" s="137"/>
      <c r="W210" s="137"/>
      <c r="X210" s="137"/>
      <c r="Y210" s="137"/>
      <c r="Z210" s="137"/>
      <c r="AA210" s="137"/>
      <c r="AB210" s="137"/>
      <c r="AC210" s="137"/>
      <c r="AD210" s="137"/>
      <c r="AE210" s="137"/>
      <c r="AF210" s="137"/>
      <c r="AG210" s="137"/>
      <c r="AH210" s="137"/>
      <c r="AI210" s="137"/>
      <c r="AJ210" s="137"/>
      <c r="AK210" s="137"/>
    </row>
    <row r="211" ht="18.0" customHeight="1">
      <c r="A211" s="137"/>
      <c r="B211" s="137"/>
      <c r="C211" s="137"/>
      <c r="D211" s="137"/>
      <c r="E211" s="137"/>
      <c r="F211" s="137"/>
      <c r="G211" s="137"/>
      <c r="H211" s="139"/>
      <c r="I211" s="137"/>
      <c r="J211" s="137"/>
      <c r="K211" s="137"/>
      <c r="L211" s="137"/>
      <c r="M211" s="137"/>
      <c r="N211" s="137"/>
      <c r="O211" s="137"/>
      <c r="P211" s="137"/>
      <c r="Q211" s="140"/>
      <c r="R211" s="137"/>
      <c r="S211" s="137"/>
      <c r="T211" s="137"/>
      <c r="U211" s="137"/>
      <c r="V211" s="137"/>
      <c r="W211" s="137"/>
      <c r="X211" s="137"/>
      <c r="Y211" s="137"/>
      <c r="Z211" s="137"/>
      <c r="AA211" s="137"/>
      <c r="AB211" s="137"/>
      <c r="AC211" s="137"/>
      <c r="AD211" s="137"/>
      <c r="AE211" s="137"/>
      <c r="AF211" s="137"/>
      <c r="AG211" s="137"/>
      <c r="AH211" s="137"/>
      <c r="AI211" s="137"/>
      <c r="AJ211" s="137"/>
      <c r="AK211" s="137"/>
    </row>
    <row r="212" ht="18.0" customHeight="1">
      <c r="A212" s="137"/>
      <c r="B212" s="137"/>
      <c r="C212" s="137"/>
      <c r="D212" s="137"/>
      <c r="E212" s="137"/>
      <c r="F212" s="137"/>
      <c r="G212" s="137"/>
      <c r="H212" s="139"/>
      <c r="I212" s="137"/>
      <c r="J212" s="137"/>
      <c r="K212" s="137"/>
      <c r="L212" s="137"/>
      <c r="M212" s="137"/>
      <c r="N212" s="137"/>
      <c r="O212" s="137"/>
      <c r="P212" s="137"/>
      <c r="Q212" s="140"/>
      <c r="R212" s="137"/>
      <c r="S212" s="137"/>
      <c r="T212" s="137"/>
      <c r="U212" s="137"/>
      <c r="V212" s="137"/>
      <c r="W212" s="137"/>
      <c r="X212" s="137"/>
      <c r="Y212" s="137"/>
      <c r="Z212" s="137"/>
      <c r="AA212" s="137"/>
      <c r="AB212" s="137"/>
      <c r="AC212" s="137"/>
      <c r="AD212" s="137"/>
      <c r="AE212" s="137"/>
      <c r="AF212" s="137"/>
      <c r="AG212" s="137"/>
      <c r="AH212" s="137"/>
      <c r="AI212" s="137"/>
      <c r="AJ212" s="137"/>
      <c r="AK212" s="137"/>
    </row>
    <row r="213" ht="18.0" customHeight="1">
      <c r="A213" s="137"/>
      <c r="B213" s="137"/>
      <c r="C213" s="137"/>
      <c r="D213" s="137"/>
      <c r="E213" s="137"/>
      <c r="F213" s="137"/>
      <c r="G213" s="137"/>
      <c r="H213" s="139"/>
      <c r="I213" s="137"/>
      <c r="J213" s="137"/>
      <c r="K213" s="137"/>
      <c r="L213" s="137"/>
      <c r="M213" s="137"/>
      <c r="N213" s="137"/>
      <c r="O213" s="137"/>
      <c r="P213" s="137"/>
      <c r="Q213" s="140"/>
      <c r="R213" s="137"/>
      <c r="S213" s="137"/>
      <c r="T213" s="137"/>
      <c r="U213" s="137"/>
      <c r="V213" s="137"/>
      <c r="W213" s="137"/>
      <c r="X213" s="137"/>
      <c r="Y213" s="137"/>
      <c r="Z213" s="137"/>
      <c r="AA213" s="137"/>
      <c r="AB213" s="137"/>
      <c r="AC213" s="137"/>
      <c r="AD213" s="137"/>
      <c r="AE213" s="137"/>
      <c r="AF213" s="137"/>
      <c r="AG213" s="137"/>
      <c r="AH213" s="137"/>
      <c r="AI213" s="137"/>
      <c r="AJ213" s="137"/>
      <c r="AK213" s="137"/>
    </row>
    <row r="214" ht="18.0" customHeight="1">
      <c r="A214" s="137"/>
      <c r="B214" s="137"/>
      <c r="C214" s="137"/>
      <c r="D214" s="137"/>
      <c r="E214" s="137"/>
      <c r="F214" s="137"/>
      <c r="G214" s="137"/>
      <c r="H214" s="139"/>
      <c r="I214" s="137"/>
      <c r="J214" s="137"/>
      <c r="K214" s="137"/>
      <c r="L214" s="137"/>
      <c r="M214" s="137"/>
      <c r="N214" s="137"/>
      <c r="O214" s="137"/>
      <c r="P214" s="137"/>
      <c r="Q214" s="140"/>
      <c r="R214" s="137"/>
      <c r="S214" s="137"/>
      <c r="T214" s="137"/>
      <c r="U214" s="137"/>
      <c r="V214" s="137"/>
      <c r="W214" s="137"/>
      <c r="X214" s="137"/>
      <c r="Y214" s="137"/>
      <c r="Z214" s="137"/>
      <c r="AA214" s="137"/>
      <c r="AB214" s="137"/>
      <c r="AC214" s="137"/>
      <c r="AD214" s="137"/>
      <c r="AE214" s="137"/>
      <c r="AF214" s="137"/>
      <c r="AG214" s="137"/>
      <c r="AH214" s="137"/>
      <c r="AI214" s="137"/>
      <c r="AJ214" s="137"/>
      <c r="AK214" s="137"/>
    </row>
    <row r="215" ht="18.0" customHeight="1">
      <c r="A215" s="137"/>
      <c r="B215" s="137"/>
      <c r="C215" s="137"/>
      <c r="D215" s="137"/>
      <c r="E215" s="137"/>
      <c r="F215" s="137"/>
      <c r="G215" s="137"/>
      <c r="H215" s="139"/>
      <c r="I215" s="137"/>
      <c r="J215" s="137"/>
      <c r="K215" s="137"/>
      <c r="L215" s="137"/>
      <c r="M215" s="137"/>
      <c r="N215" s="137"/>
      <c r="O215" s="137"/>
      <c r="P215" s="137"/>
      <c r="Q215" s="140"/>
      <c r="R215" s="137"/>
      <c r="S215" s="137"/>
      <c r="T215" s="137"/>
      <c r="U215" s="137"/>
      <c r="V215" s="137"/>
      <c r="W215" s="137"/>
      <c r="X215" s="137"/>
      <c r="Y215" s="137"/>
      <c r="Z215" s="137"/>
      <c r="AA215" s="137"/>
      <c r="AB215" s="137"/>
      <c r="AC215" s="137"/>
      <c r="AD215" s="137"/>
      <c r="AE215" s="137"/>
      <c r="AF215" s="137"/>
      <c r="AG215" s="137"/>
      <c r="AH215" s="137"/>
      <c r="AI215" s="137"/>
      <c r="AJ215" s="137"/>
      <c r="AK215" s="137"/>
    </row>
    <row r="216" ht="18.0" customHeight="1">
      <c r="A216" s="137"/>
      <c r="B216" s="137"/>
      <c r="C216" s="137"/>
      <c r="D216" s="137"/>
      <c r="E216" s="137"/>
      <c r="F216" s="137"/>
      <c r="G216" s="137"/>
      <c r="H216" s="139"/>
      <c r="I216" s="137"/>
      <c r="J216" s="137"/>
      <c r="K216" s="137"/>
      <c r="L216" s="137"/>
      <c r="M216" s="137"/>
      <c r="N216" s="137"/>
      <c r="O216" s="137"/>
      <c r="P216" s="137"/>
      <c r="Q216" s="140"/>
      <c r="R216" s="137"/>
      <c r="S216" s="137"/>
      <c r="T216" s="137"/>
      <c r="U216" s="137"/>
      <c r="V216" s="137"/>
      <c r="W216" s="137"/>
      <c r="X216" s="137"/>
      <c r="Y216" s="137"/>
      <c r="Z216" s="137"/>
      <c r="AA216" s="137"/>
      <c r="AB216" s="137"/>
      <c r="AC216" s="137"/>
      <c r="AD216" s="137"/>
      <c r="AE216" s="137"/>
      <c r="AF216" s="137"/>
      <c r="AG216" s="137"/>
      <c r="AH216" s="137"/>
      <c r="AI216" s="137"/>
      <c r="AJ216" s="137"/>
      <c r="AK216" s="137"/>
    </row>
    <row r="217" ht="18.0" customHeight="1">
      <c r="A217" s="137"/>
      <c r="B217" s="137"/>
      <c r="C217" s="137"/>
      <c r="D217" s="137"/>
      <c r="E217" s="137"/>
      <c r="F217" s="137"/>
      <c r="G217" s="137"/>
      <c r="H217" s="139"/>
      <c r="I217" s="137"/>
      <c r="J217" s="137"/>
      <c r="K217" s="137"/>
      <c r="L217" s="137"/>
      <c r="M217" s="137"/>
      <c r="N217" s="137"/>
      <c r="O217" s="137"/>
      <c r="P217" s="137"/>
      <c r="Q217" s="140"/>
      <c r="R217" s="137"/>
      <c r="S217" s="137"/>
      <c r="T217" s="137"/>
      <c r="U217" s="137"/>
      <c r="V217" s="137"/>
      <c r="W217" s="137"/>
      <c r="X217" s="137"/>
      <c r="Y217" s="137"/>
      <c r="Z217" s="137"/>
      <c r="AA217" s="137"/>
      <c r="AB217" s="137"/>
      <c r="AC217" s="137"/>
      <c r="AD217" s="137"/>
      <c r="AE217" s="137"/>
      <c r="AF217" s="137"/>
      <c r="AG217" s="137"/>
      <c r="AH217" s="137"/>
      <c r="AI217" s="137"/>
      <c r="AJ217" s="137"/>
      <c r="AK217" s="137"/>
    </row>
    <row r="218" ht="18.0" customHeight="1">
      <c r="A218" s="137"/>
      <c r="B218" s="137"/>
      <c r="C218" s="137"/>
      <c r="D218" s="137"/>
      <c r="E218" s="137"/>
      <c r="F218" s="137"/>
      <c r="G218" s="137"/>
      <c r="H218" s="139"/>
      <c r="I218" s="137"/>
      <c r="J218" s="137"/>
      <c r="K218" s="137"/>
      <c r="L218" s="137"/>
      <c r="M218" s="137"/>
      <c r="N218" s="137"/>
      <c r="O218" s="137"/>
      <c r="P218" s="137"/>
      <c r="Q218" s="140"/>
      <c r="R218" s="137"/>
      <c r="S218" s="137"/>
      <c r="T218" s="137"/>
      <c r="U218" s="137"/>
      <c r="V218" s="137"/>
      <c r="W218" s="137"/>
      <c r="X218" s="137"/>
      <c r="Y218" s="137"/>
      <c r="Z218" s="137"/>
      <c r="AA218" s="137"/>
      <c r="AB218" s="137"/>
      <c r="AC218" s="137"/>
      <c r="AD218" s="137"/>
      <c r="AE218" s="137"/>
      <c r="AF218" s="137"/>
      <c r="AG218" s="137"/>
      <c r="AH218" s="137"/>
      <c r="AI218" s="137"/>
      <c r="AJ218" s="137"/>
      <c r="AK218" s="137"/>
    </row>
    <row r="219" ht="18.0" customHeight="1">
      <c r="A219" s="137"/>
      <c r="B219" s="137"/>
      <c r="C219" s="137"/>
      <c r="D219" s="137"/>
      <c r="E219" s="137"/>
      <c r="F219" s="137"/>
      <c r="G219" s="137"/>
      <c r="H219" s="139"/>
      <c r="I219" s="137"/>
      <c r="J219" s="137"/>
      <c r="K219" s="137"/>
      <c r="L219" s="137"/>
      <c r="M219" s="137"/>
      <c r="N219" s="137"/>
      <c r="O219" s="137"/>
      <c r="P219" s="137"/>
      <c r="Q219" s="140"/>
      <c r="R219" s="137"/>
      <c r="S219" s="137"/>
      <c r="T219" s="137"/>
      <c r="U219" s="137"/>
      <c r="V219" s="137"/>
      <c r="W219" s="137"/>
      <c r="X219" s="137"/>
      <c r="Y219" s="137"/>
      <c r="Z219" s="137"/>
      <c r="AA219" s="137"/>
      <c r="AB219" s="137"/>
      <c r="AC219" s="137"/>
      <c r="AD219" s="137"/>
      <c r="AE219" s="137"/>
      <c r="AF219" s="137"/>
      <c r="AG219" s="137"/>
      <c r="AH219" s="137"/>
      <c r="AI219" s="137"/>
      <c r="AJ219" s="137"/>
      <c r="AK219" s="137"/>
    </row>
    <row r="220" ht="18.0" customHeight="1">
      <c r="A220" s="137"/>
      <c r="B220" s="137"/>
      <c r="C220" s="137"/>
      <c r="D220" s="137"/>
      <c r="E220" s="137"/>
      <c r="F220" s="137"/>
      <c r="G220" s="137"/>
      <c r="H220" s="139"/>
      <c r="I220" s="137"/>
      <c r="J220" s="137"/>
      <c r="K220" s="137"/>
      <c r="L220" s="137"/>
      <c r="M220" s="137"/>
      <c r="N220" s="137"/>
      <c r="O220" s="137"/>
      <c r="P220" s="137"/>
      <c r="Q220" s="140"/>
      <c r="R220" s="137"/>
      <c r="S220" s="137"/>
      <c r="T220" s="137"/>
      <c r="U220" s="137"/>
      <c r="V220" s="137"/>
      <c r="W220" s="137"/>
      <c r="X220" s="137"/>
      <c r="Y220" s="137"/>
      <c r="Z220" s="137"/>
      <c r="AA220" s="137"/>
      <c r="AB220" s="137"/>
      <c r="AC220" s="137"/>
      <c r="AD220" s="137"/>
      <c r="AE220" s="137"/>
      <c r="AF220" s="137"/>
      <c r="AG220" s="137"/>
      <c r="AH220" s="137"/>
      <c r="AI220" s="137"/>
      <c r="AJ220" s="137"/>
      <c r="AK220" s="137"/>
    </row>
    <row r="221" ht="18.0" customHeight="1">
      <c r="A221" s="137"/>
      <c r="B221" s="137"/>
      <c r="C221" s="137"/>
      <c r="D221" s="137"/>
      <c r="E221" s="137"/>
      <c r="F221" s="137"/>
      <c r="G221" s="137"/>
      <c r="H221" s="139"/>
      <c r="I221" s="137"/>
      <c r="J221" s="137"/>
      <c r="K221" s="137"/>
      <c r="L221" s="137"/>
      <c r="M221" s="137"/>
      <c r="N221" s="137"/>
      <c r="O221" s="137"/>
      <c r="P221" s="137"/>
      <c r="Q221" s="140"/>
      <c r="R221" s="137"/>
      <c r="S221" s="137"/>
      <c r="T221" s="137"/>
      <c r="U221" s="137"/>
      <c r="V221" s="137"/>
      <c r="W221" s="137"/>
      <c r="X221" s="137"/>
      <c r="Y221" s="137"/>
      <c r="Z221" s="137"/>
      <c r="AA221" s="137"/>
      <c r="AB221" s="137"/>
      <c r="AC221" s="137"/>
      <c r="AD221" s="137"/>
      <c r="AE221" s="137"/>
      <c r="AF221" s="137"/>
      <c r="AG221" s="137"/>
      <c r="AH221" s="137"/>
      <c r="AI221" s="137"/>
      <c r="AJ221" s="137"/>
      <c r="AK221" s="137"/>
    </row>
    <row r="222" ht="18.0" customHeight="1">
      <c r="A222" s="137"/>
      <c r="B222" s="137"/>
      <c r="C222" s="137"/>
      <c r="D222" s="137"/>
      <c r="E222" s="137"/>
      <c r="F222" s="137"/>
      <c r="G222" s="137"/>
      <c r="H222" s="139"/>
      <c r="I222" s="137"/>
      <c r="J222" s="137"/>
      <c r="K222" s="137"/>
      <c r="L222" s="137"/>
      <c r="M222" s="137"/>
      <c r="N222" s="137"/>
      <c r="O222" s="137"/>
      <c r="P222" s="137"/>
      <c r="Q222" s="140"/>
      <c r="R222" s="137"/>
      <c r="S222" s="137"/>
      <c r="T222" s="137"/>
      <c r="U222" s="137"/>
      <c r="V222" s="137"/>
      <c r="W222" s="137"/>
      <c r="X222" s="137"/>
      <c r="Y222" s="137"/>
      <c r="Z222" s="137"/>
      <c r="AA222" s="137"/>
      <c r="AB222" s="137"/>
      <c r="AC222" s="137"/>
      <c r="AD222" s="137"/>
      <c r="AE222" s="137"/>
      <c r="AF222" s="137"/>
      <c r="AG222" s="137"/>
      <c r="AH222" s="137"/>
      <c r="AI222" s="137"/>
      <c r="AJ222" s="137"/>
      <c r="AK222" s="137"/>
    </row>
    <row r="223" ht="18.0" customHeight="1">
      <c r="A223" s="137"/>
      <c r="B223" s="137"/>
      <c r="C223" s="137"/>
      <c r="D223" s="137"/>
      <c r="E223" s="137"/>
      <c r="F223" s="137"/>
      <c r="G223" s="137"/>
      <c r="H223" s="139"/>
      <c r="I223" s="137"/>
      <c r="J223" s="137"/>
      <c r="K223" s="137"/>
      <c r="L223" s="137"/>
      <c r="M223" s="137"/>
      <c r="N223" s="137"/>
      <c r="O223" s="137"/>
      <c r="P223" s="137"/>
      <c r="Q223" s="140"/>
      <c r="R223" s="137"/>
      <c r="S223" s="137"/>
      <c r="T223" s="137"/>
      <c r="U223" s="137"/>
      <c r="V223" s="137"/>
      <c r="W223" s="137"/>
      <c r="X223" s="137"/>
      <c r="Y223" s="137"/>
      <c r="Z223" s="137"/>
      <c r="AA223" s="137"/>
      <c r="AB223" s="137"/>
      <c r="AC223" s="137"/>
      <c r="AD223" s="137"/>
      <c r="AE223" s="137"/>
      <c r="AF223" s="137"/>
      <c r="AG223" s="137"/>
      <c r="AH223" s="137"/>
      <c r="AI223" s="137"/>
      <c r="AJ223" s="137"/>
      <c r="AK223" s="137"/>
    </row>
    <row r="224" ht="18.0" customHeight="1">
      <c r="A224" s="137"/>
      <c r="B224" s="137"/>
      <c r="C224" s="137"/>
      <c r="D224" s="137"/>
      <c r="E224" s="137"/>
      <c r="F224" s="137"/>
      <c r="G224" s="137"/>
      <c r="H224" s="139"/>
      <c r="I224" s="137"/>
      <c r="J224" s="137"/>
      <c r="K224" s="137"/>
      <c r="L224" s="137"/>
      <c r="M224" s="137"/>
      <c r="N224" s="137"/>
      <c r="O224" s="137"/>
      <c r="P224" s="137"/>
      <c r="Q224" s="140"/>
      <c r="R224" s="137"/>
      <c r="S224" s="137"/>
      <c r="T224" s="137"/>
      <c r="U224" s="137"/>
      <c r="V224" s="137"/>
      <c r="W224" s="137"/>
      <c r="X224" s="137"/>
      <c r="Y224" s="137"/>
      <c r="Z224" s="137"/>
      <c r="AA224" s="137"/>
      <c r="AB224" s="137"/>
      <c r="AC224" s="137"/>
      <c r="AD224" s="137"/>
      <c r="AE224" s="137"/>
      <c r="AF224" s="137"/>
      <c r="AG224" s="137"/>
      <c r="AH224" s="137"/>
      <c r="AI224" s="137"/>
      <c r="AJ224" s="137"/>
      <c r="AK224" s="137"/>
    </row>
    <row r="225" ht="18.0" customHeight="1">
      <c r="A225" s="137"/>
      <c r="B225" s="137"/>
      <c r="C225" s="137"/>
      <c r="D225" s="137"/>
      <c r="E225" s="137"/>
      <c r="F225" s="137"/>
      <c r="G225" s="137"/>
      <c r="H225" s="139"/>
      <c r="I225" s="137"/>
      <c r="J225" s="137"/>
      <c r="K225" s="137"/>
      <c r="L225" s="137"/>
      <c r="M225" s="137"/>
      <c r="N225" s="137"/>
      <c r="O225" s="137"/>
      <c r="P225" s="137"/>
      <c r="Q225" s="140"/>
      <c r="R225" s="137"/>
      <c r="S225" s="137"/>
      <c r="T225" s="137"/>
      <c r="U225" s="137"/>
      <c r="V225" s="137"/>
      <c r="W225" s="137"/>
      <c r="X225" s="137"/>
      <c r="Y225" s="137"/>
      <c r="Z225" s="137"/>
      <c r="AA225" s="137"/>
      <c r="AB225" s="137"/>
      <c r="AC225" s="137"/>
      <c r="AD225" s="137"/>
      <c r="AE225" s="137"/>
      <c r="AF225" s="137"/>
      <c r="AG225" s="137"/>
      <c r="AH225" s="137"/>
      <c r="AI225" s="137"/>
      <c r="AJ225" s="137"/>
      <c r="AK225" s="137"/>
    </row>
    <row r="226" ht="18.0" customHeight="1">
      <c r="A226" s="137"/>
      <c r="B226" s="137"/>
      <c r="C226" s="137"/>
      <c r="D226" s="137"/>
      <c r="E226" s="137"/>
      <c r="F226" s="137"/>
      <c r="G226" s="137"/>
      <c r="H226" s="139"/>
      <c r="I226" s="137"/>
      <c r="J226" s="137"/>
      <c r="K226" s="137"/>
      <c r="L226" s="137"/>
      <c r="M226" s="137"/>
      <c r="N226" s="137"/>
      <c r="O226" s="137"/>
      <c r="P226" s="137"/>
      <c r="Q226" s="140"/>
      <c r="R226" s="137"/>
      <c r="S226" s="137"/>
      <c r="T226" s="137"/>
      <c r="U226" s="137"/>
      <c r="V226" s="137"/>
      <c r="W226" s="137"/>
      <c r="X226" s="137"/>
      <c r="Y226" s="137"/>
      <c r="Z226" s="137"/>
      <c r="AA226" s="137"/>
      <c r="AB226" s="137"/>
      <c r="AC226" s="137"/>
      <c r="AD226" s="137"/>
      <c r="AE226" s="137"/>
      <c r="AF226" s="137"/>
      <c r="AG226" s="137"/>
      <c r="AH226" s="137"/>
      <c r="AI226" s="137"/>
      <c r="AJ226" s="137"/>
      <c r="AK226" s="137"/>
    </row>
    <row r="227" ht="18.0" customHeight="1">
      <c r="A227" s="137"/>
      <c r="B227" s="137"/>
      <c r="C227" s="137"/>
      <c r="D227" s="137"/>
      <c r="E227" s="137"/>
      <c r="F227" s="137"/>
      <c r="G227" s="137"/>
      <c r="H227" s="139"/>
      <c r="I227" s="137"/>
      <c r="J227" s="137"/>
      <c r="K227" s="137"/>
      <c r="L227" s="137"/>
      <c r="M227" s="137"/>
      <c r="N227" s="137"/>
      <c r="O227" s="137"/>
      <c r="P227" s="137"/>
      <c r="Q227" s="140"/>
      <c r="R227" s="137"/>
      <c r="S227" s="137"/>
      <c r="T227" s="137"/>
      <c r="U227" s="137"/>
      <c r="V227" s="137"/>
      <c r="W227" s="137"/>
      <c r="X227" s="137"/>
      <c r="Y227" s="137"/>
      <c r="Z227" s="137"/>
      <c r="AA227" s="137"/>
      <c r="AB227" s="137"/>
      <c r="AC227" s="137"/>
      <c r="AD227" s="137"/>
      <c r="AE227" s="137"/>
      <c r="AF227" s="137"/>
      <c r="AG227" s="137"/>
      <c r="AH227" s="137"/>
      <c r="AI227" s="137"/>
      <c r="AJ227" s="137"/>
      <c r="AK227" s="137"/>
    </row>
    <row r="228" ht="18.0" customHeight="1">
      <c r="A228" s="137"/>
      <c r="B228" s="137"/>
      <c r="C228" s="137"/>
      <c r="D228" s="137"/>
      <c r="E228" s="137"/>
      <c r="F228" s="137"/>
      <c r="G228" s="137"/>
      <c r="H228" s="139"/>
      <c r="I228" s="137"/>
      <c r="J228" s="137"/>
      <c r="K228" s="137"/>
      <c r="L228" s="137"/>
      <c r="M228" s="137"/>
      <c r="N228" s="137"/>
      <c r="O228" s="137"/>
      <c r="P228" s="137"/>
      <c r="Q228" s="140"/>
      <c r="R228" s="137"/>
      <c r="S228" s="137"/>
      <c r="T228" s="137"/>
      <c r="U228" s="137"/>
      <c r="V228" s="137"/>
      <c r="W228" s="137"/>
      <c r="X228" s="137"/>
      <c r="Y228" s="137"/>
      <c r="Z228" s="137"/>
      <c r="AA228" s="137"/>
      <c r="AB228" s="137"/>
      <c r="AC228" s="137"/>
      <c r="AD228" s="137"/>
      <c r="AE228" s="137"/>
      <c r="AF228" s="137"/>
      <c r="AG228" s="137"/>
      <c r="AH228" s="137"/>
      <c r="AI228" s="137"/>
      <c r="AJ228" s="137"/>
      <c r="AK228" s="137"/>
    </row>
    <row r="229" ht="18.0" customHeight="1">
      <c r="A229" s="137"/>
      <c r="B229" s="137"/>
      <c r="C229" s="137"/>
      <c r="D229" s="137"/>
      <c r="E229" s="137"/>
      <c r="F229" s="137"/>
      <c r="G229" s="137"/>
      <c r="H229" s="139"/>
      <c r="I229" s="137"/>
      <c r="J229" s="137"/>
      <c r="K229" s="137"/>
      <c r="L229" s="137"/>
      <c r="M229" s="137"/>
      <c r="N229" s="137"/>
      <c r="O229" s="137"/>
      <c r="P229" s="137"/>
      <c r="Q229" s="140"/>
      <c r="R229" s="137"/>
      <c r="S229" s="137"/>
      <c r="T229" s="137"/>
      <c r="U229" s="137"/>
      <c r="V229" s="137"/>
      <c r="W229" s="137"/>
      <c r="X229" s="137"/>
      <c r="Y229" s="137"/>
      <c r="Z229" s="137"/>
      <c r="AA229" s="137"/>
      <c r="AB229" s="137"/>
      <c r="AC229" s="137"/>
      <c r="AD229" s="137"/>
      <c r="AE229" s="137"/>
      <c r="AF229" s="137"/>
      <c r="AG229" s="137"/>
      <c r="AH229" s="137"/>
      <c r="AI229" s="137"/>
      <c r="AJ229" s="137"/>
      <c r="AK229" s="137"/>
    </row>
    <row r="230" ht="18.0" customHeight="1">
      <c r="A230" s="137"/>
      <c r="B230" s="137"/>
      <c r="C230" s="137"/>
      <c r="D230" s="137"/>
      <c r="E230" s="137"/>
      <c r="F230" s="137"/>
      <c r="G230" s="137"/>
      <c r="H230" s="139"/>
      <c r="I230" s="137"/>
      <c r="J230" s="137"/>
      <c r="K230" s="137"/>
      <c r="L230" s="137"/>
      <c r="M230" s="137"/>
      <c r="N230" s="137"/>
      <c r="O230" s="137"/>
      <c r="P230" s="137"/>
      <c r="Q230" s="140"/>
      <c r="R230" s="137"/>
      <c r="S230" s="137"/>
      <c r="T230" s="137"/>
      <c r="U230" s="137"/>
      <c r="V230" s="137"/>
      <c r="W230" s="137"/>
      <c r="X230" s="137"/>
      <c r="Y230" s="137"/>
      <c r="Z230" s="137"/>
      <c r="AA230" s="137"/>
      <c r="AB230" s="137"/>
      <c r="AC230" s="137"/>
      <c r="AD230" s="137"/>
      <c r="AE230" s="137"/>
      <c r="AF230" s="137"/>
      <c r="AG230" s="137"/>
      <c r="AH230" s="137"/>
      <c r="AI230" s="137"/>
      <c r="AJ230" s="137"/>
      <c r="AK230" s="137"/>
    </row>
    <row r="231" ht="18.0" customHeight="1">
      <c r="A231" s="137"/>
      <c r="B231" s="137"/>
      <c r="C231" s="137"/>
      <c r="D231" s="137"/>
      <c r="E231" s="137"/>
      <c r="F231" s="137"/>
      <c r="G231" s="137"/>
      <c r="H231" s="139"/>
      <c r="I231" s="137"/>
      <c r="J231" s="137"/>
      <c r="K231" s="137"/>
      <c r="L231" s="137"/>
      <c r="M231" s="137"/>
      <c r="N231" s="137"/>
      <c r="O231" s="137"/>
      <c r="P231" s="137"/>
      <c r="Q231" s="140"/>
      <c r="R231" s="137"/>
      <c r="S231" s="137"/>
      <c r="T231" s="137"/>
      <c r="U231" s="137"/>
      <c r="V231" s="137"/>
      <c r="W231" s="137"/>
      <c r="X231" s="137"/>
      <c r="Y231" s="137"/>
      <c r="Z231" s="137"/>
      <c r="AA231" s="137"/>
      <c r="AB231" s="137"/>
      <c r="AC231" s="137"/>
      <c r="AD231" s="137"/>
      <c r="AE231" s="137"/>
      <c r="AF231" s="137"/>
      <c r="AG231" s="137"/>
      <c r="AH231" s="137"/>
      <c r="AI231" s="137"/>
      <c r="AJ231" s="137"/>
      <c r="AK231" s="137"/>
    </row>
    <row r="232" ht="18.0" customHeight="1">
      <c r="A232" s="137"/>
      <c r="B232" s="137"/>
      <c r="C232" s="137"/>
      <c r="D232" s="137"/>
      <c r="E232" s="137"/>
      <c r="F232" s="137"/>
      <c r="G232" s="137"/>
      <c r="H232" s="139"/>
      <c r="I232" s="137"/>
      <c r="J232" s="137"/>
      <c r="K232" s="137"/>
      <c r="L232" s="137"/>
      <c r="M232" s="137"/>
      <c r="N232" s="137"/>
      <c r="O232" s="137"/>
      <c r="P232" s="137"/>
      <c r="Q232" s="140"/>
      <c r="R232" s="137"/>
      <c r="S232" s="137"/>
      <c r="T232" s="137"/>
      <c r="U232" s="137"/>
      <c r="V232" s="137"/>
      <c r="W232" s="137"/>
      <c r="X232" s="137"/>
      <c r="Y232" s="137"/>
      <c r="Z232" s="137"/>
      <c r="AA232" s="137"/>
      <c r="AB232" s="137"/>
      <c r="AC232" s="137"/>
      <c r="AD232" s="137"/>
      <c r="AE232" s="137"/>
      <c r="AF232" s="137"/>
      <c r="AG232" s="137"/>
      <c r="AH232" s="137"/>
      <c r="AI232" s="137"/>
      <c r="AJ232" s="137"/>
      <c r="AK232" s="137"/>
    </row>
    <row r="233" ht="18.0" customHeight="1">
      <c r="A233" s="137"/>
      <c r="B233" s="137"/>
      <c r="C233" s="137"/>
      <c r="D233" s="137"/>
      <c r="E233" s="137"/>
      <c r="F233" s="137"/>
      <c r="G233" s="137"/>
      <c r="H233" s="139"/>
      <c r="I233" s="137"/>
      <c r="J233" s="137"/>
      <c r="K233" s="137"/>
      <c r="L233" s="137"/>
      <c r="M233" s="137"/>
      <c r="N233" s="137"/>
      <c r="O233" s="137"/>
      <c r="P233" s="137"/>
      <c r="Q233" s="140"/>
      <c r="R233" s="137"/>
      <c r="S233" s="137"/>
      <c r="T233" s="137"/>
      <c r="U233" s="137"/>
      <c r="V233" s="137"/>
      <c r="W233" s="137"/>
      <c r="X233" s="137"/>
      <c r="Y233" s="137"/>
      <c r="Z233" s="137"/>
      <c r="AA233" s="137"/>
      <c r="AB233" s="137"/>
      <c r="AC233" s="137"/>
      <c r="AD233" s="137"/>
      <c r="AE233" s="137"/>
      <c r="AF233" s="137"/>
      <c r="AG233" s="137"/>
      <c r="AH233" s="137"/>
      <c r="AI233" s="137"/>
      <c r="AJ233" s="137"/>
      <c r="AK233" s="137"/>
    </row>
    <row r="234" ht="18.0" customHeight="1">
      <c r="A234" s="137"/>
      <c r="B234" s="137"/>
      <c r="C234" s="137"/>
      <c r="D234" s="137"/>
      <c r="E234" s="137"/>
      <c r="F234" s="137"/>
      <c r="G234" s="137"/>
      <c r="H234" s="139"/>
      <c r="I234" s="137"/>
      <c r="J234" s="137"/>
      <c r="K234" s="137"/>
      <c r="L234" s="137"/>
      <c r="M234" s="137"/>
      <c r="N234" s="137"/>
      <c r="O234" s="137"/>
      <c r="P234" s="137"/>
      <c r="Q234" s="140"/>
      <c r="R234" s="137"/>
      <c r="S234" s="137"/>
      <c r="T234" s="137"/>
      <c r="U234" s="137"/>
      <c r="V234" s="137"/>
      <c r="W234" s="137"/>
      <c r="X234" s="137"/>
      <c r="Y234" s="137"/>
      <c r="Z234" s="137"/>
      <c r="AA234" s="137"/>
      <c r="AB234" s="137"/>
      <c r="AC234" s="137"/>
      <c r="AD234" s="137"/>
      <c r="AE234" s="137"/>
      <c r="AF234" s="137"/>
      <c r="AG234" s="137"/>
      <c r="AH234" s="137"/>
      <c r="AI234" s="137"/>
      <c r="AJ234" s="137"/>
      <c r="AK234" s="137"/>
    </row>
    <row r="235" ht="18.0" customHeight="1">
      <c r="A235" s="137"/>
      <c r="B235" s="137"/>
      <c r="C235" s="137"/>
      <c r="D235" s="137"/>
      <c r="E235" s="137"/>
      <c r="F235" s="137"/>
      <c r="G235" s="137"/>
      <c r="H235" s="139"/>
      <c r="I235" s="137"/>
      <c r="J235" s="137"/>
      <c r="K235" s="137"/>
      <c r="L235" s="137"/>
      <c r="M235" s="137"/>
      <c r="N235" s="137"/>
      <c r="O235" s="137"/>
      <c r="P235" s="137"/>
      <c r="Q235" s="140"/>
      <c r="R235" s="137"/>
      <c r="S235" s="137"/>
      <c r="T235" s="137"/>
      <c r="U235" s="137"/>
      <c r="V235" s="137"/>
      <c r="W235" s="137"/>
      <c r="X235" s="137"/>
      <c r="Y235" s="137"/>
      <c r="Z235" s="137"/>
      <c r="AA235" s="137"/>
      <c r="AB235" s="137"/>
      <c r="AC235" s="137"/>
      <c r="AD235" s="137"/>
      <c r="AE235" s="137"/>
      <c r="AF235" s="137"/>
      <c r="AG235" s="137"/>
      <c r="AH235" s="137"/>
      <c r="AI235" s="137"/>
      <c r="AJ235" s="137"/>
      <c r="AK235" s="137"/>
    </row>
    <row r="236" ht="18.0" customHeight="1">
      <c r="A236" s="137"/>
      <c r="B236" s="137"/>
      <c r="C236" s="137"/>
      <c r="D236" s="137"/>
      <c r="E236" s="137"/>
      <c r="F236" s="137"/>
      <c r="G236" s="137"/>
      <c r="H236" s="139"/>
      <c r="I236" s="137"/>
      <c r="J236" s="137"/>
      <c r="K236" s="137"/>
      <c r="L236" s="137"/>
      <c r="M236" s="137"/>
      <c r="N236" s="137"/>
      <c r="O236" s="137"/>
      <c r="P236" s="137"/>
      <c r="Q236" s="140"/>
      <c r="R236" s="137"/>
      <c r="S236" s="137"/>
      <c r="T236" s="137"/>
      <c r="U236" s="137"/>
      <c r="V236" s="137"/>
      <c r="W236" s="137"/>
      <c r="X236" s="137"/>
      <c r="Y236" s="137"/>
      <c r="Z236" s="137"/>
      <c r="AA236" s="137"/>
      <c r="AB236" s="137"/>
      <c r="AC236" s="137"/>
      <c r="AD236" s="137"/>
      <c r="AE236" s="137"/>
      <c r="AF236" s="137"/>
      <c r="AG236" s="137"/>
      <c r="AH236" s="137"/>
      <c r="AI236" s="137"/>
      <c r="AJ236" s="137"/>
      <c r="AK236" s="137"/>
    </row>
    <row r="237" ht="18.0" customHeight="1">
      <c r="A237" s="137"/>
      <c r="B237" s="137"/>
      <c r="C237" s="137"/>
      <c r="D237" s="137"/>
      <c r="E237" s="137"/>
      <c r="F237" s="137"/>
      <c r="G237" s="137"/>
      <c r="H237" s="139"/>
      <c r="I237" s="137"/>
      <c r="J237" s="137"/>
      <c r="K237" s="137"/>
      <c r="L237" s="137"/>
      <c r="M237" s="137"/>
      <c r="N237" s="137"/>
      <c r="O237" s="137"/>
      <c r="P237" s="137"/>
      <c r="Q237" s="140"/>
      <c r="R237" s="137"/>
      <c r="S237" s="137"/>
      <c r="T237" s="137"/>
      <c r="U237" s="137"/>
      <c r="V237" s="137"/>
      <c r="W237" s="137"/>
      <c r="X237" s="137"/>
      <c r="Y237" s="137"/>
      <c r="Z237" s="137"/>
      <c r="AA237" s="137"/>
      <c r="AB237" s="137"/>
      <c r="AC237" s="137"/>
      <c r="AD237" s="137"/>
      <c r="AE237" s="137"/>
      <c r="AF237" s="137"/>
      <c r="AG237" s="137"/>
      <c r="AH237" s="137"/>
      <c r="AI237" s="137"/>
      <c r="AJ237" s="137"/>
      <c r="AK237" s="137"/>
    </row>
    <row r="238" ht="18.0" customHeight="1">
      <c r="A238" s="137"/>
      <c r="B238" s="137"/>
      <c r="C238" s="137"/>
      <c r="D238" s="137"/>
      <c r="E238" s="137"/>
      <c r="F238" s="137"/>
      <c r="G238" s="137"/>
      <c r="H238" s="139"/>
      <c r="I238" s="137"/>
      <c r="J238" s="137"/>
      <c r="K238" s="137"/>
      <c r="L238" s="137"/>
      <c r="M238" s="137"/>
      <c r="N238" s="137"/>
      <c r="O238" s="137"/>
      <c r="P238" s="137"/>
      <c r="Q238" s="140"/>
      <c r="R238" s="137"/>
      <c r="S238" s="137"/>
      <c r="T238" s="137"/>
      <c r="U238" s="137"/>
      <c r="V238" s="137"/>
      <c r="W238" s="137"/>
      <c r="X238" s="137"/>
      <c r="Y238" s="137"/>
      <c r="Z238" s="137"/>
      <c r="AA238" s="137"/>
      <c r="AB238" s="137"/>
      <c r="AC238" s="137"/>
      <c r="AD238" s="137"/>
      <c r="AE238" s="137"/>
      <c r="AF238" s="137"/>
      <c r="AG238" s="137"/>
      <c r="AH238" s="137"/>
      <c r="AI238" s="137"/>
      <c r="AJ238" s="137"/>
      <c r="AK238" s="137"/>
    </row>
    <row r="239" ht="18.0" customHeight="1">
      <c r="A239" s="137"/>
      <c r="B239" s="137"/>
      <c r="C239" s="137"/>
      <c r="D239" s="137"/>
      <c r="E239" s="137"/>
      <c r="F239" s="137"/>
      <c r="G239" s="137"/>
      <c r="H239" s="139"/>
      <c r="I239" s="137"/>
      <c r="J239" s="137"/>
      <c r="K239" s="137"/>
      <c r="L239" s="137"/>
      <c r="M239" s="137"/>
      <c r="N239" s="137"/>
      <c r="O239" s="137"/>
      <c r="P239" s="137"/>
      <c r="Q239" s="140"/>
      <c r="R239" s="137"/>
      <c r="S239" s="137"/>
      <c r="T239" s="137"/>
      <c r="U239" s="137"/>
      <c r="V239" s="137"/>
      <c r="W239" s="137"/>
      <c r="X239" s="137"/>
      <c r="Y239" s="137"/>
      <c r="Z239" s="137"/>
      <c r="AA239" s="137"/>
      <c r="AB239" s="137"/>
      <c r="AC239" s="137"/>
      <c r="AD239" s="137"/>
      <c r="AE239" s="137"/>
      <c r="AF239" s="137"/>
      <c r="AG239" s="137"/>
      <c r="AH239" s="137"/>
      <c r="AI239" s="137"/>
      <c r="AJ239" s="137"/>
      <c r="AK239" s="137"/>
    </row>
    <row r="240" ht="18.0" customHeight="1">
      <c r="A240" s="137"/>
      <c r="B240" s="137"/>
      <c r="C240" s="137"/>
      <c r="D240" s="137"/>
      <c r="E240" s="137"/>
      <c r="F240" s="137"/>
      <c r="G240" s="137"/>
      <c r="H240" s="139"/>
      <c r="I240" s="137"/>
      <c r="J240" s="137"/>
      <c r="K240" s="137"/>
      <c r="L240" s="137"/>
      <c r="M240" s="137"/>
      <c r="N240" s="137"/>
      <c r="O240" s="137"/>
      <c r="P240" s="137"/>
      <c r="Q240" s="140"/>
      <c r="R240" s="137"/>
      <c r="S240" s="137"/>
      <c r="T240" s="137"/>
      <c r="U240" s="137"/>
      <c r="V240" s="137"/>
      <c r="W240" s="137"/>
      <c r="X240" s="137"/>
      <c r="Y240" s="137"/>
      <c r="Z240" s="137"/>
      <c r="AA240" s="137"/>
      <c r="AB240" s="137"/>
      <c r="AC240" s="137"/>
      <c r="AD240" s="137"/>
      <c r="AE240" s="137"/>
      <c r="AF240" s="137"/>
      <c r="AG240" s="137"/>
      <c r="AH240" s="137"/>
      <c r="AI240" s="137"/>
      <c r="AJ240" s="137"/>
      <c r="AK240" s="137"/>
    </row>
    <row r="241" ht="18.0" customHeight="1">
      <c r="A241" s="137"/>
      <c r="B241" s="137"/>
      <c r="C241" s="137"/>
      <c r="D241" s="137"/>
      <c r="E241" s="137"/>
      <c r="F241" s="137"/>
      <c r="G241" s="137"/>
      <c r="H241" s="139"/>
      <c r="I241" s="137"/>
      <c r="J241" s="137"/>
      <c r="K241" s="137"/>
      <c r="L241" s="137"/>
      <c r="M241" s="137"/>
      <c r="N241" s="137"/>
      <c r="O241" s="137"/>
      <c r="P241" s="137"/>
      <c r="Q241" s="140"/>
      <c r="R241" s="137"/>
      <c r="S241" s="137"/>
      <c r="T241" s="137"/>
      <c r="U241" s="137"/>
      <c r="V241" s="137"/>
      <c r="W241" s="137"/>
      <c r="X241" s="137"/>
      <c r="Y241" s="137"/>
      <c r="Z241" s="137"/>
      <c r="AA241" s="137"/>
      <c r="AB241" s="137"/>
      <c r="AC241" s="137"/>
      <c r="AD241" s="137"/>
      <c r="AE241" s="137"/>
      <c r="AF241" s="137"/>
      <c r="AG241" s="137"/>
      <c r="AH241" s="137"/>
      <c r="AI241" s="137"/>
      <c r="AJ241" s="137"/>
      <c r="AK241" s="137"/>
    </row>
    <row r="242" ht="18.0" customHeight="1">
      <c r="A242" s="137"/>
      <c r="B242" s="137"/>
      <c r="C242" s="137"/>
      <c r="D242" s="137"/>
      <c r="E242" s="137"/>
      <c r="F242" s="137"/>
      <c r="G242" s="137"/>
      <c r="H242" s="139"/>
      <c r="I242" s="137"/>
      <c r="J242" s="137"/>
      <c r="K242" s="137"/>
      <c r="L242" s="137"/>
      <c r="M242" s="137"/>
      <c r="N242" s="137"/>
      <c r="O242" s="137"/>
      <c r="P242" s="137"/>
      <c r="Q242" s="140"/>
      <c r="R242" s="137"/>
      <c r="S242" s="137"/>
      <c r="T242" s="137"/>
      <c r="U242" s="137"/>
      <c r="V242" s="137"/>
      <c r="W242" s="137"/>
      <c r="X242" s="137"/>
      <c r="Y242" s="137"/>
      <c r="Z242" s="137"/>
      <c r="AA242" s="137"/>
      <c r="AB242" s="137"/>
      <c r="AC242" s="137"/>
      <c r="AD242" s="137"/>
      <c r="AE242" s="137"/>
      <c r="AF242" s="137"/>
      <c r="AG242" s="137"/>
      <c r="AH242" s="137"/>
      <c r="AI242" s="137"/>
      <c r="AJ242" s="137"/>
      <c r="AK242" s="137"/>
    </row>
    <row r="243" ht="18.0" customHeight="1">
      <c r="A243" s="137"/>
      <c r="B243" s="137"/>
      <c r="C243" s="137"/>
      <c r="D243" s="137"/>
      <c r="E243" s="137"/>
      <c r="F243" s="137"/>
      <c r="G243" s="137"/>
      <c r="H243" s="139"/>
      <c r="I243" s="137"/>
      <c r="J243" s="137"/>
      <c r="K243" s="137"/>
      <c r="L243" s="137"/>
      <c r="M243" s="137"/>
      <c r="N243" s="137"/>
      <c r="O243" s="137"/>
      <c r="P243" s="137"/>
      <c r="Q243" s="140"/>
      <c r="R243" s="137"/>
      <c r="S243" s="137"/>
      <c r="T243" s="137"/>
      <c r="U243" s="137"/>
      <c r="V243" s="137"/>
      <c r="W243" s="137"/>
      <c r="X243" s="137"/>
      <c r="Y243" s="137"/>
      <c r="Z243" s="137"/>
      <c r="AA243" s="137"/>
      <c r="AB243" s="137"/>
      <c r="AC243" s="137"/>
      <c r="AD243" s="137"/>
      <c r="AE243" s="137"/>
      <c r="AF243" s="137"/>
      <c r="AG243" s="137"/>
      <c r="AH243" s="137"/>
      <c r="AI243" s="137"/>
      <c r="AJ243" s="137"/>
      <c r="AK243" s="137"/>
    </row>
    <row r="244" ht="18.0" customHeight="1">
      <c r="A244" s="137"/>
      <c r="B244" s="137"/>
      <c r="C244" s="137"/>
      <c r="D244" s="137"/>
      <c r="E244" s="137"/>
      <c r="F244" s="137"/>
      <c r="G244" s="137"/>
      <c r="H244" s="139"/>
      <c r="I244" s="137"/>
      <c r="J244" s="137"/>
      <c r="K244" s="137"/>
      <c r="L244" s="137"/>
      <c r="M244" s="137"/>
      <c r="N244" s="137"/>
      <c r="O244" s="137"/>
      <c r="P244" s="137"/>
      <c r="Q244" s="140"/>
      <c r="R244" s="137"/>
      <c r="S244" s="137"/>
      <c r="T244" s="137"/>
      <c r="U244" s="137"/>
      <c r="V244" s="137"/>
      <c r="W244" s="137"/>
      <c r="X244" s="137"/>
      <c r="Y244" s="137"/>
      <c r="Z244" s="137"/>
      <c r="AA244" s="137"/>
      <c r="AB244" s="137"/>
      <c r="AC244" s="137"/>
      <c r="AD244" s="137"/>
      <c r="AE244" s="137"/>
      <c r="AF244" s="137"/>
      <c r="AG244" s="137"/>
      <c r="AH244" s="137"/>
      <c r="AI244" s="137"/>
      <c r="AJ244" s="137"/>
      <c r="AK244" s="137"/>
    </row>
    <row r="245" ht="18.0" customHeight="1">
      <c r="A245" s="137"/>
      <c r="B245" s="137"/>
      <c r="C245" s="137"/>
      <c r="D245" s="137"/>
      <c r="E245" s="137"/>
      <c r="F245" s="137"/>
      <c r="G245" s="137"/>
      <c r="H245" s="139"/>
      <c r="I245" s="137"/>
      <c r="J245" s="137"/>
      <c r="K245" s="137"/>
      <c r="L245" s="137"/>
      <c r="M245" s="137"/>
      <c r="N245" s="137"/>
      <c r="O245" s="137"/>
      <c r="P245" s="137"/>
      <c r="Q245" s="140"/>
      <c r="R245" s="137"/>
      <c r="S245" s="137"/>
      <c r="T245" s="137"/>
      <c r="U245" s="137"/>
      <c r="V245" s="137"/>
      <c r="W245" s="137"/>
      <c r="X245" s="137"/>
      <c r="Y245" s="137"/>
      <c r="Z245" s="137"/>
      <c r="AA245" s="137"/>
      <c r="AB245" s="137"/>
      <c r="AC245" s="137"/>
      <c r="AD245" s="137"/>
      <c r="AE245" s="137"/>
      <c r="AF245" s="137"/>
      <c r="AG245" s="137"/>
      <c r="AH245" s="137"/>
      <c r="AI245" s="137"/>
      <c r="AJ245" s="137"/>
      <c r="AK245" s="137"/>
    </row>
    <row r="246" ht="18.0" customHeight="1">
      <c r="A246" s="137"/>
      <c r="B246" s="137"/>
      <c r="C246" s="137"/>
      <c r="D246" s="137"/>
      <c r="E246" s="137"/>
      <c r="F246" s="137"/>
      <c r="G246" s="137"/>
      <c r="H246" s="139"/>
      <c r="I246" s="137"/>
      <c r="J246" s="137"/>
      <c r="K246" s="137"/>
      <c r="L246" s="137"/>
      <c r="M246" s="137"/>
      <c r="N246" s="137"/>
      <c r="O246" s="137"/>
      <c r="P246" s="137"/>
      <c r="Q246" s="140"/>
      <c r="R246" s="137"/>
      <c r="S246" s="137"/>
      <c r="T246" s="137"/>
      <c r="U246" s="137"/>
      <c r="V246" s="137"/>
      <c r="W246" s="137"/>
      <c r="X246" s="137"/>
      <c r="Y246" s="137"/>
      <c r="Z246" s="137"/>
      <c r="AA246" s="137"/>
      <c r="AB246" s="137"/>
      <c r="AC246" s="137"/>
      <c r="AD246" s="137"/>
      <c r="AE246" s="137"/>
      <c r="AF246" s="137"/>
      <c r="AG246" s="137"/>
      <c r="AH246" s="137"/>
      <c r="AI246" s="137"/>
      <c r="AJ246" s="137"/>
      <c r="AK246" s="137"/>
    </row>
    <row r="247" ht="18.0" customHeight="1">
      <c r="A247" s="137"/>
      <c r="B247" s="137"/>
      <c r="C247" s="137"/>
      <c r="D247" s="137"/>
      <c r="E247" s="137"/>
      <c r="F247" s="137"/>
      <c r="G247" s="137"/>
      <c r="H247" s="139"/>
      <c r="I247" s="137"/>
      <c r="J247" s="137"/>
      <c r="K247" s="137"/>
      <c r="L247" s="137"/>
      <c r="M247" s="137"/>
      <c r="N247" s="137"/>
      <c r="O247" s="137"/>
      <c r="P247" s="137"/>
      <c r="Q247" s="140"/>
      <c r="R247" s="137"/>
      <c r="S247" s="137"/>
      <c r="T247" s="137"/>
      <c r="U247" s="137"/>
      <c r="V247" s="137"/>
      <c r="W247" s="137"/>
      <c r="X247" s="137"/>
      <c r="Y247" s="137"/>
      <c r="Z247" s="137"/>
      <c r="AA247" s="137"/>
      <c r="AB247" s="137"/>
      <c r="AC247" s="137"/>
      <c r="AD247" s="137"/>
      <c r="AE247" s="137"/>
      <c r="AF247" s="137"/>
      <c r="AG247" s="137"/>
      <c r="AH247" s="137"/>
      <c r="AI247" s="137"/>
      <c r="AJ247" s="137"/>
      <c r="AK247" s="137"/>
    </row>
    <row r="248" ht="18.0" customHeight="1">
      <c r="A248" s="137"/>
      <c r="B248" s="137"/>
      <c r="C248" s="137"/>
      <c r="D248" s="137"/>
      <c r="E248" s="137"/>
      <c r="F248" s="137"/>
      <c r="G248" s="137"/>
      <c r="H248" s="139"/>
      <c r="I248" s="137"/>
      <c r="J248" s="137"/>
      <c r="K248" s="137"/>
      <c r="L248" s="137"/>
      <c r="M248" s="137"/>
      <c r="N248" s="137"/>
      <c r="O248" s="137"/>
      <c r="P248" s="137"/>
      <c r="Q248" s="140"/>
      <c r="R248" s="137"/>
      <c r="S248" s="137"/>
      <c r="T248" s="137"/>
      <c r="U248" s="137"/>
      <c r="V248" s="137"/>
      <c r="W248" s="137"/>
      <c r="X248" s="137"/>
      <c r="Y248" s="137"/>
      <c r="Z248" s="137"/>
      <c r="AA248" s="137"/>
      <c r="AB248" s="137"/>
      <c r="AC248" s="137"/>
      <c r="AD248" s="137"/>
      <c r="AE248" s="137"/>
      <c r="AF248" s="137"/>
      <c r="AG248" s="137"/>
      <c r="AH248" s="137"/>
      <c r="AI248" s="137"/>
      <c r="AJ248" s="137"/>
      <c r="AK248" s="137"/>
    </row>
    <row r="249" ht="18.0" customHeight="1">
      <c r="A249" s="137"/>
      <c r="B249" s="137"/>
      <c r="C249" s="137"/>
      <c r="D249" s="137"/>
      <c r="E249" s="137"/>
      <c r="F249" s="137"/>
      <c r="G249" s="137"/>
      <c r="H249" s="139"/>
      <c r="I249" s="137"/>
      <c r="J249" s="137"/>
      <c r="K249" s="137"/>
      <c r="L249" s="137"/>
      <c r="M249" s="137"/>
      <c r="N249" s="137"/>
      <c r="O249" s="137"/>
      <c r="P249" s="137"/>
      <c r="Q249" s="140"/>
      <c r="R249" s="137"/>
      <c r="S249" s="137"/>
      <c r="T249" s="137"/>
      <c r="U249" s="137"/>
      <c r="V249" s="137"/>
      <c r="W249" s="137"/>
      <c r="X249" s="137"/>
      <c r="Y249" s="137"/>
      <c r="Z249" s="137"/>
      <c r="AA249" s="137"/>
      <c r="AB249" s="137"/>
      <c r="AC249" s="137"/>
      <c r="AD249" s="137"/>
      <c r="AE249" s="137"/>
      <c r="AF249" s="137"/>
      <c r="AG249" s="137"/>
      <c r="AH249" s="137"/>
      <c r="AI249" s="137"/>
      <c r="AJ249" s="137"/>
      <c r="AK249" s="137"/>
    </row>
    <row r="250" ht="18.0" customHeight="1">
      <c r="A250" s="137"/>
      <c r="B250" s="137"/>
      <c r="C250" s="137"/>
      <c r="D250" s="137"/>
      <c r="E250" s="137"/>
      <c r="F250" s="137"/>
      <c r="G250" s="137"/>
      <c r="H250" s="139"/>
      <c r="I250" s="137"/>
      <c r="J250" s="137"/>
      <c r="K250" s="137"/>
      <c r="L250" s="137"/>
      <c r="M250" s="137"/>
      <c r="N250" s="137"/>
      <c r="O250" s="137"/>
      <c r="P250" s="137"/>
      <c r="Q250" s="140"/>
      <c r="R250" s="137"/>
      <c r="S250" s="137"/>
      <c r="T250" s="137"/>
      <c r="U250" s="137"/>
      <c r="V250" s="137"/>
      <c r="W250" s="137"/>
      <c r="X250" s="137"/>
      <c r="Y250" s="137"/>
      <c r="Z250" s="137"/>
      <c r="AA250" s="137"/>
      <c r="AB250" s="137"/>
      <c r="AC250" s="137"/>
      <c r="AD250" s="137"/>
      <c r="AE250" s="137"/>
      <c r="AF250" s="137"/>
      <c r="AG250" s="137"/>
      <c r="AH250" s="137"/>
      <c r="AI250" s="137"/>
      <c r="AJ250" s="137"/>
      <c r="AK250" s="137"/>
    </row>
    <row r="251" ht="18.0" customHeight="1">
      <c r="A251" s="137"/>
      <c r="B251" s="137"/>
      <c r="C251" s="137"/>
      <c r="D251" s="137"/>
      <c r="E251" s="137"/>
      <c r="F251" s="137"/>
      <c r="G251" s="137"/>
      <c r="H251" s="139"/>
      <c r="I251" s="137"/>
      <c r="J251" s="137"/>
      <c r="K251" s="137"/>
      <c r="L251" s="137"/>
      <c r="M251" s="137"/>
      <c r="N251" s="137"/>
      <c r="O251" s="137"/>
      <c r="P251" s="137"/>
      <c r="Q251" s="140"/>
      <c r="R251" s="137"/>
      <c r="S251" s="137"/>
      <c r="T251" s="137"/>
      <c r="U251" s="137"/>
      <c r="V251" s="137"/>
      <c r="W251" s="137"/>
      <c r="X251" s="137"/>
      <c r="Y251" s="137"/>
      <c r="Z251" s="137"/>
      <c r="AA251" s="137"/>
      <c r="AB251" s="137"/>
      <c r="AC251" s="137"/>
      <c r="AD251" s="137"/>
      <c r="AE251" s="137"/>
      <c r="AF251" s="137"/>
      <c r="AG251" s="137"/>
      <c r="AH251" s="137"/>
      <c r="AI251" s="137"/>
      <c r="AJ251" s="137"/>
      <c r="AK251" s="137"/>
    </row>
    <row r="252" ht="18.0" customHeight="1">
      <c r="A252" s="137"/>
      <c r="B252" s="137"/>
      <c r="C252" s="137"/>
      <c r="D252" s="137"/>
      <c r="E252" s="137"/>
      <c r="F252" s="137"/>
      <c r="G252" s="137"/>
      <c r="H252" s="139"/>
      <c r="I252" s="137"/>
      <c r="J252" s="137"/>
      <c r="K252" s="137"/>
      <c r="L252" s="137"/>
      <c r="M252" s="137"/>
      <c r="N252" s="137"/>
      <c r="O252" s="137"/>
      <c r="P252" s="137"/>
      <c r="Q252" s="140"/>
      <c r="R252" s="137"/>
      <c r="S252" s="137"/>
      <c r="T252" s="137"/>
      <c r="U252" s="137"/>
      <c r="V252" s="137"/>
      <c r="W252" s="137"/>
      <c r="X252" s="137"/>
      <c r="Y252" s="137"/>
      <c r="Z252" s="137"/>
      <c r="AA252" s="137"/>
      <c r="AB252" s="137"/>
      <c r="AC252" s="137"/>
      <c r="AD252" s="137"/>
      <c r="AE252" s="137"/>
      <c r="AF252" s="137"/>
      <c r="AG252" s="137"/>
      <c r="AH252" s="137"/>
      <c r="AI252" s="137"/>
      <c r="AJ252" s="137"/>
      <c r="AK252" s="137"/>
    </row>
    <row r="253" ht="18.0" customHeight="1">
      <c r="A253" s="137"/>
      <c r="B253" s="137"/>
      <c r="C253" s="137"/>
      <c r="D253" s="137"/>
      <c r="E253" s="137"/>
      <c r="F253" s="137"/>
      <c r="G253" s="137"/>
      <c r="H253" s="139"/>
      <c r="I253" s="137"/>
      <c r="J253" s="137"/>
      <c r="K253" s="137"/>
      <c r="L253" s="137"/>
      <c r="M253" s="137"/>
      <c r="N253" s="137"/>
      <c r="O253" s="137"/>
      <c r="P253" s="137"/>
      <c r="Q253" s="140"/>
      <c r="R253" s="137"/>
      <c r="S253" s="137"/>
      <c r="T253" s="137"/>
      <c r="U253" s="137"/>
      <c r="V253" s="137"/>
      <c r="W253" s="137"/>
      <c r="X253" s="137"/>
      <c r="Y253" s="137"/>
      <c r="Z253" s="137"/>
      <c r="AA253" s="137"/>
      <c r="AB253" s="137"/>
      <c r="AC253" s="137"/>
      <c r="AD253" s="137"/>
      <c r="AE253" s="137"/>
      <c r="AF253" s="137"/>
      <c r="AG253" s="137"/>
      <c r="AH253" s="137"/>
      <c r="AI253" s="137"/>
      <c r="AJ253" s="137"/>
      <c r="AK253" s="137"/>
    </row>
    <row r="254" ht="18.0" customHeight="1">
      <c r="A254" s="137"/>
      <c r="B254" s="137"/>
      <c r="C254" s="137"/>
      <c r="D254" s="137"/>
      <c r="E254" s="137"/>
      <c r="F254" s="137"/>
      <c r="G254" s="137"/>
      <c r="H254" s="139"/>
      <c r="I254" s="137"/>
      <c r="J254" s="137"/>
      <c r="K254" s="137"/>
      <c r="L254" s="137"/>
      <c r="M254" s="137"/>
      <c r="N254" s="137"/>
      <c r="O254" s="137"/>
      <c r="P254" s="137"/>
      <c r="Q254" s="140"/>
      <c r="R254" s="137"/>
      <c r="S254" s="137"/>
      <c r="T254" s="137"/>
      <c r="U254" s="137"/>
      <c r="V254" s="137"/>
      <c r="W254" s="137"/>
      <c r="X254" s="137"/>
      <c r="Y254" s="137"/>
      <c r="Z254" s="137"/>
      <c r="AA254" s="137"/>
      <c r="AB254" s="137"/>
      <c r="AC254" s="137"/>
      <c r="AD254" s="137"/>
      <c r="AE254" s="137"/>
      <c r="AF254" s="137"/>
      <c r="AG254" s="137"/>
      <c r="AH254" s="137"/>
      <c r="AI254" s="137"/>
      <c r="AJ254" s="137"/>
      <c r="AK254" s="137"/>
    </row>
    <row r="255" ht="18.0" customHeight="1">
      <c r="A255" s="137"/>
      <c r="B255" s="137"/>
      <c r="C255" s="137"/>
      <c r="D255" s="137"/>
      <c r="E255" s="137"/>
      <c r="F255" s="137"/>
      <c r="G255" s="137"/>
      <c r="H255" s="139"/>
      <c r="I255" s="137"/>
      <c r="J255" s="137"/>
      <c r="K255" s="137"/>
      <c r="L255" s="137"/>
      <c r="M255" s="137"/>
      <c r="N255" s="137"/>
      <c r="O255" s="137"/>
      <c r="P255" s="137"/>
      <c r="Q255" s="140"/>
      <c r="R255" s="137"/>
      <c r="S255" s="137"/>
      <c r="T255" s="137"/>
      <c r="U255" s="137"/>
      <c r="V255" s="137"/>
      <c r="W255" s="137"/>
      <c r="X255" s="137"/>
      <c r="Y255" s="137"/>
      <c r="Z255" s="137"/>
      <c r="AA255" s="137"/>
      <c r="AB255" s="137"/>
      <c r="AC255" s="137"/>
      <c r="AD255" s="137"/>
      <c r="AE255" s="137"/>
      <c r="AF255" s="137"/>
      <c r="AG255" s="137"/>
      <c r="AH255" s="137"/>
      <c r="AI255" s="137"/>
      <c r="AJ255" s="137"/>
      <c r="AK255" s="137"/>
    </row>
    <row r="256" ht="18.0" customHeight="1">
      <c r="A256" s="137"/>
      <c r="B256" s="137"/>
      <c r="C256" s="137"/>
      <c r="D256" s="137"/>
      <c r="E256" s="137"/>
      <c r="F256" s="137"/>
      <c r="G256" s="137"/>
      <c r="H256" s="139"/>
      <c r="I256" s="137"/>
      <c r="J256" s="137"/>
      <c r="K256" s="137"/>
      <c r="L256" s="137"/>
      <c r="M256" s="137"/>
      <c r="N256" s="137"/>
      <c r="O256" s="137"/>
      <c r="P256" s="137"/>
      <c r="Q256" s="140"/>
      <c r="R256" s="137"/>
      <c r="S256" s="137"/>
      <c r="T256" s="137"/>
      <c r="U256" s="137"/>
      <c r="V256" s="137"/>
      <c r="W256" s="137"/>
      <c r="X256" s="137"/>
      <c r="Y256" s="137"/>
      <c r="Z256" s="137"/>
      <c r="AA256" s="137"/>
      <c r="AB256" s="137"/>
      <c r="AC256" s="137"/>
      <c r="AD256" s="137"/>
      <c r="AE256" s="137"/>
      <c r="AF256" s="137"/>
      <c r="AG256" s="137"/>
      <c r="AH256" s="137"/>
      <c r="AI256" s="137"/>
      <c r="AJ256" s="137"/>
      <c r="AK256" s="137"/>
    </row>
    <row r="257" ht="18.0" customHeight="1">
      <c r="A257" s="137"/>
      <c r="B257" s="137"/>
      <c r="C257" s="137"/>
      <c r="D257" s="137"/>
      <c r="E257" s="137"/>
      <c r="F257" s="137"/>
      <c r="G257" s="137"/>
      <c r="H257" s="139"/>
      <c r="I257" s="137"/>
      <c r="J257" s="137"/>
      <c r="K257" s="137"/>
      <c r="L257" s="137"/>
      <c r="M257" s="137"/>
      <c r="N257" s="137"/>
      <c r="O257" s="137"/>
      <c r="P257" s="137"/>
      <c r="Q257" s="140"/>
      <c r="R257" s="137"/>
      <c r="S257" s="137"/>
      <c r="T257" s="137"/>
      <c r="U257" s="137"/>
      <c r="V257" s="137"/>
      <c r="W257" s="137"/>
      <c r="X257" s="137"/>
      <c r="Y257" s="137"/>
      <c r="Z257" s="137"/>
      <c r="AA257" s="137"/>
      <c r="AB257" s="137"/>
      <c r="AC257" s="137"/>
      <c r="AD257" s="137"/>
      <c r="AE257" s="137"/>
      <c r="AF257" s="137"/>
      <c r="AG257" s="137"/>
      <c r="AH257" s="137"/>
      <c r="AI257" s="137"/>
      <c r="AJ257" s="137"/>
      <c r="AK257" s="137"/>
    </row>
    <row r="258" ht="18.0" customHeight="1">
      <c r="A258" s="137"/>
      <c r="B258" s="137"/>
      <c r="C258" s="137"/>
      <c r="D258" s="137"/>
      <c r="E258" s="137"/>
      <c r="F258" s="137"/>
      <c r="G258" s="137"/>
      <c r="H258" s="139"/>
      <c r="I258" s="137"/>
      <c r="J258" s="137"/>
      <c r="K258" s="137"/>
      <c r="L258" s="137"/>
      <c r="M258" s="137"/>
      <c r="N258" s="137"/>
      <c r="O258" s="137"/>
      <c r="P258" s="137"/>
      <c r="Q258" s="140"/>
      <c r="R258" s="137"/>
      <c r="S258" s="137"/>
      <c r="T258" s="137"/>
      <c r="U258" s="137"/>
      <c r="V258" s="137"/>
      <c r="W258" s="137"/>
      <c r="X258" s="137"/>
      <c r="Y258" s="137"/>
      <c r="Z258" s="137"/>
      <c r="AA258" s="137"/>
      <c r="AB258" s="137"/>
      <c r="AC258" s="137"/>
      <c r="AD258" s="137"/>
      <c r="AE258" s="137"/>
      <c r="AF258" s="137"/>
      <c r="AG258" s="137"/>
      <c r="AH258" s="137"/>
      <c r="AI258" s="137"/>
      <c r="AJ258" s="137"/>
      <c r="AK258" s="137"/>
    </row>
    <row r="259" ht="18.0" customHeight="1">
      <c r="A259" s="137"/>
      <c r="B259" s="137"/>
      <c r="C259" s="137"/>
      <c r="D259" s="137"/>
      <c r="E259" s="137"/>
      <c r="F259" s="137"/>
      <c r="G259" s="137"/>
      <c r="H259" s="139"/>
      <c r="I259" s="137"/>
      <c r="J259" s="137"/>
      <c r="K259" s="137"/>
      <c r="L259" s="137"/>
      <c r="M259" s="137"/>
      <c r="N259" s="137"/>
      <c r="O259" s="137"/>
      <c r="P259" s="137"/>
      <c r="Q259" s="140"/>
      <c r="R259" s="137"/>
      <c r="S259" s="137"/>
      <c r="T259" s="137"/>
      <c r="U259" s="137"/>
      <c r="V259" s="137"/>
      <c r="W259" s="137"/>
      <c r="X259" s="137"/>
      <c r="Y259" s="137"/>
      <c r="Z259" s="137"/>
      <c r="AA259" s="137"/>
      <c r="AB259" s="137"/>
      <c r="AC259" s="137"/>
      <c r="AD259" s="137"/>
      <c r="AE259" s="137"/>
      <c r="AF259" s="137"/>
      <c r="AG259" s="137"/>
      <c r="AH259" s="137"/>
      <c r="AI259" s="137"/>
      <c r="AJ259" s="137"/>
      <c r="AK259" s="137"/>
    </row>
    <row r="260" ht="18.0" customHeight="1">
      <c r="A260" s="137"/>
      <c r="B260" s="137"/>
      <c r="C260" s="137"/>
      <c r="D260" s="137"/>
      <c r="E260" s="137"/>
      <c r="F260" s="137"/>
      <c r="G260" s="137"/>
      <c r="H260" s="139"/>
      <c r="I260" s="137"/>
      <c r="J260" s="137"/>
      <c r="K260" s="137"/>
      <c r="L260" s="137"/>
      <c r="M260" s="137"/>
      <c r="N260" s="137"/>
      <c r="O260" s="137"/>
      <c r="P260" s="137"/>
      <c r="Q260" s="140"/>
      <c r="R260" s="137"/>
      <c r="S260" s="137"/>
      <c r="T260" s="137"/>
      <c r="U260" s="137"/>
      <c r="V260" s="137"/>
      <c r="W260" s="137"/>
      <c r="X260" s="137"/>
      <c r="Y260" s="137"/>
      <c r="Z260" s="137"/>
      <c r="AA260" s="137"/>
      <c r="AB260" s="137"/>
      <c r="AC260" s="137"/>
      <c r="AD260" s="137"/>
      <c r="AE260" s="137"/>
      <c r="AF260" s="137"/>
      <c r="AG260" s="137"/>
      <c r="AH260" s="137"/>
      <c r="AI260" s="137"/>
      <c r="AJ260" s="137"/>
      <c r="AK260" s="137"/>
    </row>
    <row r="261" ht="18.0" customHeight="1">
      <c r="A261" s="137"/>
      <c r="B261" s="137"/>
      <c r="C261" s="137"/>
      <c r="D261" s="137"/>
      <c r="E261" s="137"/>
      <c r="F261" s="137"/>
      <c r="G261" s="137"/>
      <c r="H261" s="139"/>
      <c r="I261" s="137"/>
      <c r="J261" s="137"/>
      <c r="K261" s="137"/>
      <c r="L261" s="137"/>
      <c r="M261" s="137"/>
      <c r="N261" s="137"/>
      <c r="O261" s="137"/>
      <c r="P261" s="137"/>
      <c r="Q261" s="140"/>
      <c r="R261" s="137"/>
      <c r="S261" s="137"/>
      <c r="T261" s="137"/>
      <c r="U261" s="137"/>
      <c r="V261" s="137"/>
      <c r="W261" s="137"/>
      <c r="X261" s="137"/>
      <c r="Y261" s="137"/>
      <c r="Z261" s="137"/>
      <c r="AA261" s="137"/>
      <c r="AB261" s="137"/>
      <c r="AC261" s="137"/>
      <c r="AD261" s="137"/>
      <c r="AE261" s="137"/>
      <c r="AF261" s="137"/>
      <c r="AG261" s="137"/>
      <c r="AH261" s="137"/>
      <c r="AI261" s="137"/>
      <c r="AJ261" s="137"/>
      <c r="AK261" s="137"/>
    </row>
    <row r="262" ht="18.0" customHeight="1">
      <c r="A262" s="137"/>
      <c r="B262" s="137"/>
      <c r="C262" s="137"/>
      <c r="D262" s="137"/>
      <c r="E262" s="137"/>
      <c r="F262" s="137"/>
      <c r="G262" s="137"/>
      <c r="H262" s="139"/>
      <c r="I262" s="137"/>
      <c r="J262" s="137"/>
      <c r="K262" s="137"/>
      <c r="L262" s="137"/>
      <c r="M262" s="137"/>
      <c r="N262" s="137"/>
      <c r="O262" s="137"/>
      <c r="P262" s="137"/>
      <c r="Q262" s="140"/>
      <c r="R262" s="137"/>
      <c r="S262" s="137"/>
      <c r="T262" s="137"/>
      <c r="U262" s="137"/>
      <c r="V262" s="137"/>
      <c r="W262" s="137"/>
      <c r="X262" s="137"/>
      <c r="Y262" s="137"/>
      <c r="Z262" s="137"/>
      <c r="AA262" s="137"/>
      <c r="AB262" s="137"/>
      <c r="AC262" s="137"/>
      <c r="AD262" s="137"/>
      <c r="AE262" s="137"/>
      <c r="AF262" s="137"/>
      <c r="AG262" s="137"/>
      <c r="AH262" s="137"/>
      <c r="AI262" s="137"/>
      <c r="AJ262" s="137"/>
      <c r="AK262" s="137"/>
    </row>
    <row r="263" ht="18.0" customHeight="1">
      <c r="A263" s="137"/>
      <c r="B263" s="137"/>
      <c r="C263" s="137"/>
      <c r="D263" s="137"/>
      <c r="E263" s="137"/>
      <c r="F263" s="137"/>
      <c r="G263" s="137"/>
      <c r="H263" s="139"/>
      <c r="I263" s="137"/>
      <c r="J263" s="137"/>
      <c r="K263" s="137"/>
      <c r="L263" s="137"/>
      <c r="M263" s="137"/>
      <c r="N263" s="137"/>
      <c r="O263" s="137"/>
      <c r="P263" s="137"/>
      <c r="Q263" s="140"/>
      <c r="R263" s="137"/>
      <c r="S263" s="137"/>
      <c r="T263" s="137"/>
      <c r="U263" s="137"/>
      <c r="V263" s="137"/>
      <c r="W263" s="137"/>
      <c r="X263" s="137"/>
      <c r="Y263" s="137"/>
      <c r="Z263" s="137"/>
      <c r="AA263" s="137"/>
      <c r="AB263" s="137"/>
      <c r="AC263" s="137"/>
      <c r="AD263" s="137"/>
      <c r="AE263" s="137"/>
      <c r="AF263" s="137"/>
      <c r="AG263" s="137"/>
      <c r="AH263" s="137"/>
      <c r="AI263" s="137"/>
      <c r="AJ263" s="137"/>
      <c r="AK263" s="137"/>
    </row>
    <row r="264" ht="18.0" customHeight="1">
      <c r="A264" s="137"/>
      <c r="B264" s="137"/>
      <c r="C264" s="137"/>
      <c r="D264" s="137"/>
      <c r="E264" s="137"/>
      <c r="F264" s="137"/>
      <c r="G264" s="137"/>
      <c r="H264" s="139"/>
      <c r="I264" s="137"/>
      <c r="J264" s="137"/>
      <c r="K264" s="137"/>
      <c r="L264" s="137"/>
      <c r="M264" s="137"/>
      <c r="N264" s="137"/>
      <c r="O264" s="137"/>
      <c r="P264" s="137"/>
      <c r="Q264" s="140"/>
      <c r="R264" s="137"/>
      <c r="S264" s="137"/>
      <c r="T264" s="137"/>
      <c r="U264" s="137"/>
      <c r="V264" s="137"/>
      <c r="W264" s="137"/>
      <c r="X264" s="137"/>
      <c r="Y264" s="137"/>
      <c r="Z264" s="137"/>
      <c r="AA264" s="137"/>
      <c r="AB264" s="137"/>
      <c r="AC264" s="137"/>
      <c r="AD264" s="137"/>
      <c r="AE264" s="137"/>
      <c r="AF264" s="137"/>
      <c r="AG264" s="137"/>
      <c r="AH264" s="137"/>
      <c r="AI264" s="137"/>
      <c r="AJ264" s="137"/>
      <c r="AK264" s="137"/>
    </row>
    <row r="265" ht="18.0" customHeight="1">
      <c r="A265" s="137"/>
      <c r="B265" s="137"/>
      <c r="C265" s="137"/>
      <c r="D265" s="137"/>
      <c r="E265" s="137"/>
      <c r="F265" s="137"/>
      <c r="G265" s="137"/>
      <c r="H265" s="139"/>
      <c r="I265" s="137"/>
      <c r="J265" s="137"/>
      <c r="K265" s="137"/>
      <c r="L265" s="137"/>
      <c r="M265" s="137"/>
      <c r="N265" s="137"/>
      <c r="O265" s="137"/>
      <c r="P265" s="137"/>
      <c r="Q265" s="140"/>
      <c r="R265" s="137"/>
      <c r="S265" s="137"/>
      <c r="T265" s="137"/>
      <c r="U265" s="137"/>
      <c r="V265" s="137"/>
      <c r="W265" s="137"/>
      <c r="X265" s="137"/>
      <c r="Y265" s="137"/>
      <c r="Z265" s="137"/>
      <c r="AA265" s="137"/>
      <c r="AB265" s="137"/>
      <c r="AC265" s="137"/>
      <c r="AD265" s="137"/>
      <c r="AE265" s="137"/>
      <c r="AF265" s="137"/>
      <c r="AG265" s="137"/>
      <c r="AH265" s="137"/>
      <c r="AI265" s="137"/>
      <c r="AJ265" s="137"/>
      <c r="AK265" s="137"/>
    </row>
    <row r="266" ht="18.0" customHeight="1">
      <c r="A266" s="137"/>
      <c r="B266" s="137"/>
      <c r="C266" s="137"/>
      <c r="D266" s="137"/>
      <c r="E266" s="137"/>
      <c r="F266" s="137"/>
      <c r="G266" s="137"/>
      <c r="H266" s="139"/>
      <c r="I266" s="137"/>
      <c r="J266" s="137"/>
      <c r="K266" s="137"/>
      <c r="L266" s="137"/>
      <c r="M266" s="137"/>
      <c r="N266" s="137"/>
      <c r="O266" s="137"/>
      <c r="P266" s="137"/>
      <c r="Q266" s="140"/>
      <c r="R266" s="137"/>
      <c r="S266" s="137"/>
      <c r="T266" s="137"/>
      <c r="U266" s="137"/>
      <c r="V266" s="137"/>
      <c r="W266" s="137"/>
      <c r="X266" s="137"/>
      <c r="Y266" s="137"/>
      <c r="Z266" s="137"/>
      <c r="AA266" s="137"/>
      <c r="AB266" s="137"/>
      <c r="AC266" s="137"/>
      <c r="AD266" s="137"/>
      <c r="AE266" s="137"/>
      <c r="AF266" s="137"/>
      <c r="AG266" s="137"/>
      <c r="AH266" s="137"/>
      <c r="AI266" s="137"/>
      <c r="AJ266" s="137"/>
      <c r="AK266" s="137"/>
    </row>
    <row r="267" ht="18.0" customHeight="1">
      <c r="A267" s="137"/>
      <c r="B267" s="137"/>
      <c r="C267" s="137"/>
      <c r="D267" s="137"/>
      <c r="E267" s="137"/>
      <c r="F267" s="137"/>
      <c r="G267" s="137"/>
      <c r="H267" s="139"/>
      <c r="I267" s="137"/>
      <c r="J267" s="137"/>
      <c r="K267" s="137"/>
      <c r="L267" s="137"/>
      <c r="M267" s="137"/>
      <c r="N267" s="137"/>
      <c r="O267" s="137"/>
      <c r="P267" s="137"/>
      <c r="Q267" s="140"/>
      <c r="R267" s="137"/>
      <c r="S267" s="137"/>
      <c r="T267" s="137"/>
      <c r="U267" s="137"/>
      <c r="V267" s="137"/>
      <c r="W267" s="137"/>
      <c r="X267" s="137"/>
      <c r="Y267" s="137"/>
      <c r="Z267" s="137"/>
      <c r="AA267" s="137"/>
      <c r="AB267" s="137"/>
      <c r="AC267" s="137"/>
      <c r="AD267" s="137"/>
      <c r="AE267" s="137"/>
      <c r="AF267" s="137"/>
      <c r="AG267" s="137"/>
      <c r="AH267" s="137"/>
      <c r="AI267" s="137"/>
      <c r="AJ267" s="137"/>
      <c r="AK267" s="137"/>
    </row>
    <row r="268" ht="18.0" customHeight="1">
      <c r="A268" s="137"/>
      <c r="B268" s="137"/>
      <c r="C268" s="137"/>
      <c r="D268" s="137"/>
      <c r="E268" s="137"/>
      <c r="F268" s="137"/>
      <c r="G268" s="137"/>
      <c r="H268" s="139"/>
      <c r="I268" s="137"/>
      <c r="J268" s="137"/>
      <c r="K268" s="137"/>
      <c r="L268" s="137"/>
      <c r="M268" s="137"/>
      <c r="N268" s="137"/>
      <c r="O268" s="137"/>
      <c r="P268" s="137"/>
      <c r="Q268" s="140"/>
      <c r="R268" s="137"/>
      <c r="S268" s="137"/>
      <c r="T268" s="137"/>
      <c r="U268" s="137"/>
      <c r="V268" s="137"/>
      <c r="W268" s="137"/>
      <c r="X268" s="137"/>
      <c r="Y268" s="137"/>
      <c r="Z268" s="137"/>
      <c r="AA268" s="137"/>
      <c r="AB268" s="137"/>
      <c r="AC268" s="137"/>
      <c r="AD268" s="137"/>
      <c r="AE268" s="137"/>
      <c r="AF268" s="137"/>
      <c r="AG268" s="137"/>
      <c r="AH268" s="137"/>
      <c r="AI268" s="137"/>
      <c r="AJ268" s="137"/>
      <c r="AK268" s="137"/>
    </row>
    <row r="269" ht="18.0" customHeight="1">
      <c r="A269" s="137"/>
      <c r="B269" s="137"/>
      <c r="C269" s="137"/>
      <c r="D269" s="137"/>
      <c r="E269" s="137"/>
      <c r="F269" s="137"/>
      <c r="G269" s="137"/>
      <c r="H269" s="139"/>
      <c r="I269" s="137"/>
      <c r="J269" s="137"/>
      <c r="K269" s="137"/>
      <c r="L269" s="137"/>
      <c r="M269" s="137"/>
      <c r="N269" s="137"/>
      <c r="O269" s="137"/>
      <c r="P269" s="137"/>
      <c r="Q269" s="140"/>
      <c r="R269" s="137"/>
      <c r="S269" s="137"/>
      <c r="T269" s="137"/>
      <c r="U269" s="137"/>
      <c r="V269" s="137"/>
      <c r="W269" s="137"/>
      <c r="X269" s="137"/>
      <c r="Y269" s="137"/>
      <c r="Z269" s="137"/>
      <c r="AA269" s="137"/>
      <c r="AB269" s="137"/>
      <c r="AC269" s="137"/>
      <c r="AD269" s="137"/>
      <c r="AE269" s="137"/>
      <c r="AF269" s="137"/>
      <c r="AG269" s="137"/>
      <c r="AH269" s="137"/>
      <c r="AI269" s="137"/>
      <c r="AJ269" s="137"/>
      <c r="AK269" s="137"/>
    </row>
    <row r="270" ht="18.0" customHeight="1">
      <c r="A270" s="137"/>
      <c r="B270" s="137"/>
      <c r="C270" s="137"/>
      <c r="D270" s="137"/>
      <c r="E270" s="137"/>
      <c r="F270" s="137"/>
      <c r="G270" s="137"/>
      <c r="H270" s="139"/>
      <c r="I270" s="137"/>
      <c r="J270" s="137"/>
      <c r="K270" s="137"/>
      <c r="L270" s="137"/>
      <c r="M270" s="137"/>
      <c r="N270" s="137"/>
      <c r="O270" s="137"/>
      <c r="P270" s="137"/>
      <c r="Q270" s="140"/>
      <c r="R270" s="137"/>
      <c r="S270" s="137"/>
      <c r="T270" s="137"/>
      <c r="U270" s="137"/>
      <c r="V270" s="137"/>
      <c r="W270" s="137"/>
      <c r="X270" s="137"/>
      <c r="Y270" s="137"/>
      <c r="Z270" s="137"/>
      <c r="AA270" s="137"/>
      <c r="AB270" s="137"/>
      <c r="AC270" s="137"/>
      <c r="AD270" s="137"/>
      <c r="AE270" s="137"/>
      <c r="AF270" s="137"/>
      <c r="AG270" s="137"/>
      <c r="AH270" s="137"/>
      <c r="AI270" s="137"/>
      <c r="AJ270" s="137"/>
      <c r="AK270" s="137"/>
    </row>
    <row r="271" ht="18.0" customHeight="1">
      <c r="A271" s="137"/>
      <c r="B271" s="137"/>
      <c r="C271" s="137"/>
      <c r="D271" s="137"/>
      <c r="E271" s="137"/>
      <c r="F271" s="137"/>
      <c r="G271" s="137"/>
      <c r="H271" s="139"/>
      <c r="I271" s="137"/>
      <c r="J271" s="137"/>
      <c r="K271" s="137"/>
      <c r="L271" s="137"/>
      <c r="M271" s="137"/>
      <c r="N271" s="137"/>
      <c r="O271" s="137"/>
      <c r="P271" s="137"/>
      <c r="Q271" s="140"/>
      <c r="R271" s="137"/>
      <c r="S271" s="137"/>
      <c r="T271" s="137"/>
      <c r="U271" s="137"/>
      <c r="V271" s="137"/>
      <c r="W271" s="137"/>
      <c r="X271" s="137"/>
      <c r="Y271" s="137"/>
      <c r="Z271" s="137"/>
      <c r="AA271" s="137"/>
      <c r="AB271" s="137"/>
      <c r="AC271" s="137"/>
      <c r="AD271" s="137"/>
      <c r="AE271" s="137"/>
      <c r="AF271" s="137"/>
      <c r="AG271" s="137"/>
      <c r="AH271" s="137"/>
      <c r="AI271" s="137"/>
      <c r="AJ271" s="137"/>
      <c r="AK271" s="137"/>
    </row>
    <row r="272" ht="18.0" customHeight="1">
      <c r="A272" s="137"/>
      <c r="B272" s="137"/>
      <c r="C272" s="137"/>
      <c r="D272" s="137"/>
      <c r="E272" s="137"/>
      <c r="F272" s="137"/>
      <c r="G272" s="137"/>
      <c r="H272" s="139"/>
      <c r="I272" s="137"/>
      <c r="J272" s="137"/>
      <c r="K272" s="137"/>
      <c r="L272" s="137"/>
      <c r="M272" s="137"/>
      <c r="N272" s="137"/>
      <c r="O272" s="137"/>
      <c r="P272" s="137"/>
      <c r="Q272" s="140"/>
      <c r="R272" s="137"/>
      <c r="S272" s="137"/>
      <c r="T272" s="137"/>
      <c r="U272" s="137"/>
      <c r="V272" s="137"/>
      <c r="W272" s="137"/>
      <c r="X272" s="137"/>
      <c r="Y272" s="137"/>
      <c r="Z272" s="137"/>
      <c r="AA272" s="137"/>
      <c r="AB272" s="137"/>
      <c r="AC272" s="137"/>
      <c r="AD272" s="137"/>
      <c r="AE272" s="137"/>
      <c r="AF272" s="137"/>
      <c r="AG272" s="137"/>
      <c r="AH272" s="137"/>
      <c r="AI272" s="137"/>
      <c r="AJ272" s="137"/>
      <c r="AK272" s="137"/>
    </row>
    <row r="273" ht="18.0" customHeight="1">
      <c r="A273" s="137"/>
      <c r="B273" s="137"/>
      <c r="C273" s="137"/>
      <c r="D273" s="137"/>
      <c r="E273" s="137"/>
      <c r="F273" s="137"/>
      <c r="G273" s="137"/>
      <c r="H273" s="139"/>
      <c r="I273" s="137"/>
      <c r="J273" s="137"/>
      <c r="K273" s="137"/>
      <c r="L273" s="137"/>
      <c r="M273" s="137"/>
      <c r="N273" s="137"/>
      <c r="O273" s="137"/>
      <c r="P273" s="137"/>
      <c r="Q273" s="140"/>
      <c r="R273" s="137"/>
      <c r="S273" s="137"/>
      <c r="T273" s="137"/>
      <c r="U273" s="137"/>
      <c r="V273" s="137"/>
      <c r="W273" s="137"/>
      <c r="X273" s="137"/>
      <c r="Y273" s="137"/>
      <c r="Z273" s="137"/>
      <c r="AA273" s="137"/>
      <c r="AB273" s="137"/>
      <c r="AC273" s="137"/>
      <c r="AD273" s="137"/>
      <c r="AE273" s="137"/>
      <c r="AF273" s="137"/>
      <c r="AG273" s="137"/>
      <c r="AH273" s="137"/>
      <c r="AI273" s="137"/>
      <c r="AJ273" s="137"/>
      <c r="AK273" s="137"/>
    </row>
    <row r="274" ht="18.0" customHeight="1">
      <c r="A274" s="137"/>
      <c r="B274" s="137"/>
      <c r="C274" s="137"/>
      <c r="D274" s="137"/>
      <c r="E274" s="137"/>
      <c r="F274" s="137"/>
      <c r="G274" s="137"/>
      <c r="H274" s="139"/>
      <c r="I274" s="137"/>
      <c r="J274" s="137"/>
      <c r="K274" s="137"/>
      <c r="L274" s="137"/>
      <c r="M274" s="137"/>
      <c r="N274" s="137"/>
      <c r="O274" s="137"/>
      <c r="P274" s="137"/>
      <c r="Q274" s="140"/>
      <c r="R274" s="137"/>
      <c r="S274" s="137"/>
      <c r="T274" s="137"/>
      <c r="U274" s="137"/>
      <c r="V274" s="137"/>
      <c r="W274" s="137"/>
      <c r="X274" s="137"/>
      <c r="Y274" s="137"/>
      <c r="Z274" s="137"/>
      <c r="AA274" s="137"/>
      <c r="AB274" s="137"/>
      <c r="AC274" s="137"/>
      <c r="AD274" s="137"/>
      <c r="AE274" s="137"/>
      <c r="AF274" s="137"/>
      <c r="AG274" s="137"/>
      <c r="AH274" s="137"/>
      <c r="AI274" s="137"/>
      <c r="AJ274" s="137"/>
      <c r="AK274" s="137"/>
    </row>
    <row r="275" ht="18.0" customHeight="1">
      <c r="A275" s="137"/>
      <c r="B275" s="137"/>
      <c r="C275" s="137"/>
      <c r="D275" s="137"/>
      <c r="E275" s="137"/>
      <c r="F275" s="137"/>
      <c r="G275" s="137"/>
      <c r="H275" s="139"/>
      <c r="I275" s="137"/>
      <c r="J275" s="137"/>
      <c r="K275" s="137"/>
      <c r="L275" s="137"/>
      <c r="M275" s="137"/>
      <c r="N275" s="137"/>
      <c r="O275" s="137"/>
      <c r="P275" s="137"/>
      <c r="Q275" s="140"/>
      <c r="R275" s="137"/>
      <c r="S275" s="137"/>
      <c r="T275" s="137"/>
      <c r="U275" s="137"/>
      <c r="V275" s="137"/>
      <c r="W275" s="137"/>
      <c r="X275" s="137"/>
      <c r="Y275" s="137"/>
      <c r="Z275" s="137"/>
      <c r="AA275" s="137"/>
      <c r="AB275" s="137"/>
      <c r="AC275" s="137"/>
      <c r="AD275" s="137"/>
      <c r="AE275" s="137"/>
      <c r="AF275" s="137"/>
      <c r="AG275" s="137"/>
      <c r="AH275" s="137"/>
      <c r="AI275" s="137"/>
      <c r="AJ275" s="137"/>
      <c r="AK275" s="137"/>
    </row>
    <row r="276" ht="18.0" customHeight="1">
      <c r="A276" s="137"/>
      <c r="B276" s="137"/>
      <c r="C276" s="137"/>
      <c r="D276" s="137"/>
      <c r="E276" s="137"/>
      <c r="F276" s="137"/>
      <c r="G276" s="137"/>
      <c r="H276" s="139"/>
      <c r="I276" s="137"/>
      <c r="J276" s="137"/>
      <c r="K276" s="137"/>
      <c r="L276" s="137"/>
      <c r="M276" s="137"/>
      <c r="N276" s="137"/>
      <c r="O276" s="137"/>
      <c r="P276" s="137"/>
      <c r="Q276" s="140"/>
      <c r="R276" s="137"/>
      <c r="S276" s="137"/>
      <c r="T276" s="137"/>
      <c r="U276" s="137"/>
      <c r="V276" s="137"/>
      <c r="W276" s="137"/>
      <c r="X276" s="137"/>
      <c r="Y276" s="137"/>
      <c r="Z276" s="137"/>
      <c r="AA276" s="137"/>
      <c r="AB276" s="137"/>
      <c r="AC276" s="137"/>
      <c r="AD276" s="137"/>
      <c r="AE276" s="137"/>
      <c r="AF276" s="137"/>
      <c r="AG276" s="137"/>
      <c r="AH276" s="137"/>
      <c r="AI276" s="137"/>
      <c r="AJ276" s="137"/>
      <c r="AK276" s="137"/>
    </row>
    <row r="277" ht="18.0" customHeight="1">
      <c r="A277" s="137"/>
      <c r="B277" s="137"/>
      <c r="C277" s="137"/>
      <c r="D277" s="137"/>
      <c r="E277" s="137"/>
      <c r="F277" s="137"/>
      <c r="G277" s="137"/>
      <c r="H277" s="139"/>
      <c r="I277" s="137"/>
      <c r="J277" s="137"/>
      <c r="K277" s="137"/>
      <c r="L277" s="137"/>
      <c r="M277" s="137"/>
      <c r="N277" s="137"/>
      <c r="O277" s="137"/>
      <c r="P277" s="137"/>
      <c r="Q277" s="140"/>
      <c r="R277" s="137"/>
      <c r="S277" s="137"/>
      <c r="T277" s="137"/>
      <c r="U277" s="137"/>
      <c r="V277" s="137"/>
      <c r="W277" s="137"/>
      <c r="X277" s="137"/>
      <c r="Y277" s="137"/>
      <c r="Z277" s="137"/>
      <c r="AA277" s="137"/>
      <c r="AB277" s="137"/>
      <c r="AC277" s="137"/>
      <c r="AD277" s="137"/>
      <c r="AE277" s="137"/>
      <c r="AF277" s="137"/>
      <c r="AG277" s="137"/>
      <c r="AH277" s="137"/>
      <c r="AI277" s="137"/>
      <c r="AJ277" s="137"/>
      <c r="AK277" s="137"/>
    </row>
    <row r="278" ht="18.0" customHeight="1">
      <c r="A278" s="137"/>
      <c r="B278" s="137"/>
      <c r="C278" s="137"/>
      <c r="D278" s="137"/>
      <c r="E278" s="137"/>
      <c r="F278" s="137"/>
      <c r="G278" s="137"/>
      <c r="H278" s="139"/>
      <c r="I278" s="137"/>
      <c r="J278" s="137"/>
      <c r="K278" s="137"/>
      <c r="L278" s="137"/>
      <c r="M278" s="137"/>
      <c r="N278" s="137"/>
      <c r="O278" s="137"/>
      <c r="P278" s="137"/>
      <c r="Q278" s="140"/>
      <c r="R278" s="137"/>
      <c r="S278" s="137"/>
      <c r="T278" s="137"/>
      <c r="U278" s="137"/>
      <c r="V278" s="137"/>
      <c r="W278" s="137"/>
      <c r="X278" s="137"/>
      <c r="Y278" s="137"/>
      <c r="Z278" s="137"/>
      <c r="AA278" s="137"/>
      <c r="AB278" s="137"/>
      <c r="AC278" s="137"/>
      <c r="AD278" s="137"/>
      <c r="AE278" s="137"/>
      <c r="AF278" s="137"/>
      <c r="AG278" s="137"/>
      <c r="AH278" s="137"/>
      <c r="AI278" s="137"/>
      <c r="AJ278" s="137"/>
      <c r="AK278" s="137"/>
    </row>
    <row r="279" ht="18.0" customHeight="1">
      <c r="A279" s="137"/>
      <c r="B279" s="137"/>
      <c r="C279" s="137"/>
      <c r="D279" s="137"/>
      <c r="E279" s="137"/>
      <c r="F279" s="137"/>
      <c r="G279" s="137"/>
      <c r="H279" s="139"/>
      <c r="I279" s="137"/>
      <c r="J279" s="137"/>
      <c r="K279" s="137"/>
      <c r="L279" s="137"/>
      <c r="M279" s="137"/>
      <c r="N279" s="137"/>
      <c r="O279" s="137"/>
      <c r="P279" s="137"/>
      <c r="Q279" s="140"/>
      <c r="R279" s="137"/>
      <c r="S279" s="137"/>
      <c r="T279" s="137"/>
      <c r="U279" s="137"/>
      <c r="V279" s="137"/>
      <c r="W279" s="137"/>
      <c r="X279" s="137"/>
      <c r="Y279" s="137"/>
      <c r="Z279" s="137"/>
      <c r="AA279" s="137"/>
      <c r="AB279" s="137"/>
      <c r="AC279" s="137"/>
      <c r="AD279" s="137"/>
      <c r="AE279" s="137"/>
      <c r="AF279" s="137"/>
      <c r="AG279" s="137"/>
      <c r="AH279" s="137"/>
      <c r="AI279" s="137"/>
      <c r="AJ279" s="137"/>
      <c r="AK279" s="137"/>
    </row>
    <row r="280" ht="18.0" customHeight="1">
      <c r="A280" s="137"/>
      <c r="B280" s="137"/>
      <c r="C280" s="137"/>
      <c r="D280" s="137"/>
      <c r="E280" s="137"/>
      <c r="F280" s="137"/>
      <c r="G280" s="137"/>
      <c r="H280" s="139"/>
      <c r="I280" s="137"/>
      <c r="J280" s="137"/>
      <c r="K280" s="137"/>
      <c r="L280" s="137"/>
      <c r="M280" s="137"/>
      <c r="N280" s="137"/>
      <c r="O280" s="137"/>
      <c r="P280" s="137"/>
      <c r="Q280" s="140"/>
      <c r="R280" s="137"/>
      <c r="S280" s="137"/>
      <c r="T280" s="137"/>
      <c r="U280" s="137"/>
      <c r="V280" s="137"/>
      <c r="W280" s="137"/>
      <c r="X280" s="137"/>
      <c r="Y280" s="137"/>
      <c r="Z280" s="137"/>
      <c r="AA280" s="137"/>
      <c r="AB280" s="137"/>
      <c r="AC280" s="137"/>
      <c r="AD280" s="137"/>
      <c r="AE280" s="137"/>
      <c r="AF280" s="137"/>
      <c r="AG280" s="137"/>
      <c r="AH280" s="137"/>
      <c r="AI280" s="137"/>
      <c r="AJ280" s="137"/>
      <c r="AK280" s="137"/>
    </row>
    <row r="281" ht="18.0" customHeight="1">
      <c r="A281" s="137"/>
      <c r="B281" s="137"/>
      <c r="C281" s="137"/>
      <c r="D281" s="137"/>
      <c r="E281" s="137"/>
      <c r="F281" s="137"/>
      <c r="G281" s="137"/>
      <c r="H281" s="139"/>
      <c r="I281" s="137"/>
      <c r="J281" s="137"/>
      <c r="K281" s="137"/>
      <c r="L281" s="137"/>
      <c r="M281" s="137"/>
      <c r="N281" s="137"/>
      <c r="O281" s="137"/>
      <c r="P281" s="137"/>
      <c r="Q281" s="140"/>
      <c r="R281" s="137"/>
      <c r="S281" s="137"/>
      <c r="T281" s="137"/>
      <c r="U281" s="137"/>
      <c r="V281" s="137"/>
      <c r="W281" s="137"/>
      <c r="X281" s="137"/>
      <c r="Y281" s="137"/>
      <c r="Z281" s="137"/>
      <c r="AA281" s="137"/>
      <c r="AB281" s="137"/>
      <c r="AC281" s="137"/>
      <c r="AD281" s="137"/>
      <c r="AE281" s="137"/>
      <c r="AF281" s="137"/>
      <c r="AG281" s="137"/>
      <c r="AH281" s="137"/>
      <c r="AI281" s="137"/>
      <c r="AJ281" s="137"/>
      <c r="AK281" s="137"/>
    </row>
    <row r="282" ht="18.0" customHeight="1">
      <c r="A282" s="137"/>
      <c r="B282" s="137"/>
      <c r="C282" s="137"/>
      <c r="D282" s="137"/>
      <c r="E282" s="137"/>
      <c r="F282" s="137"/>
      <c r="G282" s="137"/>
      <c r="H282" s="139"/>
      <c r="I282" s="137"/>
      <c r="J282" s="137"/>
      <c r="K282" s="137"/>
      <c r="L282" s="137"/>
      <c r="M282" s="137"/>
      <c r="N282" s="137"/>
      <c r="O282" s="137"/>
      <c r="P282" s="137"/>
      <c r="Q282" s="140"/>
      <c r="R282" s="137"/>
      <c r="S282" s="137"/>
      <c r="T282" s="137"/>
      <c r="U282" s="137"/>
      <c r="V282" s="137"/>
      <c r="W282" s="137"/>
      <c r="X282" s="137"/>
      <c r="Y282" s="137"/>
      <c r="Z282" s="137"/>
      <c r="AA282" s="137"/>
      <c r="AB282" s="137"/>
      <c r="AC282" s="137"/>
      <c r="AD282" s="137"/>
      <c r="AE282" s="137"/>
      <c r="AF282" s="137"/>
      <c r="AG282" s="137"/>
      <c r="AH282" s="137"/>
      <c r="AI282" s="137"/>
      <c r="AJ282" s="137"/>
      <c r="AK282" s="137"/>
    </row>
    <row r="283" ht="18.0" customHeight="1">
      <c r="A283" s="137"/>
      <c r="B283" s="137"/>
      <c r="C283" s="137"/>
      <c r="D283" s="137"/>
      <c r="E283" s="137"/>
      <c r="F283" s="137"/>
      <c r="G283" s="137"/>
      <c r="H283" s="139"/>
      <c r="I283" s="137"/>
      <c r="J283" s="137"/>
      <c r="K283" s="137"/>
      <c r="L283" s="137"/>
      <c r="M283" s="137"/>
      <c r="N283" s="137"/>
      <c r="O283" s="137"/>
      <c r="P283" s="137"/>
      <c r="Q283" s="140"/>
      <c r="R283" s="137"/>
      <c r="S283" s="137"/>
      <c r="T283" s="137"/>
      <c r="U283" s="137"/>
      <c r="V283" s="137"/>
      <c r="W283" s="137"/>
      <c r="X283" s="137"/>
      <c r="Y283" s="137"/>
      <c r="Z283" s="137"/>
      <c r="AA283" s="137"/>
      <c r="AB283" s="137"/>
      <c r="AC283" s="137"/>
      <c r="AD283" s="137"/>
      <c r="AE283" s="137"/>
      <c r="AF283" s="137"/>
      <c r="AG283" s="137"/>
      <c r="AH283" s="137"/>
      <c r="AI283" s="137"/>
      <c r="AJ283" s="137"/>
      <c r="AK283" s="137"/>
    </row>
    <row r="284" ht="18.0" customHeight="1">
      <c r="A284" s="137"/>
      <c r="B284" s="137"/>
      <c r="C284" s="137"/>
      <c r="D284" s="137"/>
      <c r="E284" s="137"/>
      <c r="F284" s="137"/>
      <c r="G284" s="137"/>
      <c r="H284" s="139"/>
      <c r="I284" s="137"/>
      <c r="J284" s="137"/>
      <c r="K284" s="137"/>
      <c r="L284" s="137"/>
      <c r="M284" s="137"/>
      <c r="N284" s="137"/>
      <c r="O284" s="137"/>
      <c r="P284" s="137"/>
      <c r="Q284" s="140"/>
      <c r="R284" s="137"/>
      <c r="S284" s="137"/>
      <c r="T284" s="137"/>
      <c r="U284" s="137"/>
      <c r="V284" s="137"/>
      <c r="W284" s="137"/>
      <c r="X284" s="137"/>
      <c r="Y284" s="137"/>
      <c r="Z284" s="137"/>
      <c r="AA284" s="137"/>
      <c r="AB284" s="137"/>
      <c r="AC284" s="137"/>
      <c r="AD284" s="137"/>
      <c r="AE284" s="137"/>
      <c r="AF284" s="137"/>
      <c r="AG284" s="137"/>
      <c r="AH284" s="137"/>
      <c r="AI284" s="137"/>
      <c r="AJ284" s="137"/>
      <c r="AK284" s="137"/>
    </row>
    <row r="285" ht="18.0" customHeight="1">
      <c r="A285" s="137"/>
      <c r="B285" s="137"/>
      <c r="C285" s="137"/>
      <c r="D285" s="137"/>
      <c r="E285" s="137"/>
      <c r="F285" s="137"/>
      <c r="G285" s="137"/>
      <c r="H285" s="139"/>
      <c r="I285" s="137"/>
      <c r="J285" s="137"/>
      <c r="K285" s="137"/>
      <c r="L285" s="137"/>
      <c r="M285" s="137"/>
      <c r="N285" s="137"/>
      <c r="O285" s="137"/>
      <c r="P285" s="137"/>
      <c r="Q285" s="140"/>
      <c r="R285" s="137"/>
      <c r="S285" s="137"/>
      <c r="T285" s="137"/>
      <c r="U285" s="137"/>
      <c r="V285" s="137"/>
      <c r="W285" s="137"/>
      <c r="X285" s="137"/>
      <c r="Y285" s="137"/>
      <c r="Z285" s="137"/>
      <c r="AA285" s="137"/>
      <c r="AB285" s="137"/>
      <c r="AC285" s="137"/>
      <c r="AD285" s="137"/>
      <c r="AE285" s="137"/>
      <c r="AF285" s="137"/>
      <c r="AG285" s="137"/>
      <c r="AH285" s="137"/>
      <c r="AI285" s="137"/>
      <c r="AJ285" s="137"/>
      <c r="AK285" s="137"/>
    </row>
    <row r="286" ht="18.0" customHeight="1">
      <c r="A286" s="137"/>
      <c r="B286" s="137"/>
      <c r="C286" s="137"/>
      <c r="D286" s="137"/>
      <c r="E286" s="137"/>
      <c r="F286" s="137"/>
      <c r="G286" s="137"/>
      <c r="H286" s="139"/>
      <c r="I286" s="137"/>
      <c r="J286" s="137"/>
      <c r="K286" s="137"/>
      <c r="L286" s="137"/>
      <c r="M286" s="137"/>
      <c r="N286" s="137"/>
      <c r="O286" s="137"/>
      <c r="P286" s="137"/>
      <c r="Q286" s="140"/>
      <c r="R286" s="137"/>
      <c r="S286" s="137"/>
      <c r="T286" s="137"/>
      <c r="U286" s="137"/>
      <c r="V286" s="137"/>
      <c r="W286" s="137"/>
      <c r="X286" s="137"/>
      <c r="Y286" s="137"/>
      <c r="Z286" s="137"/>
      <c r="AA286" s="137"/>
      <c r="AB286" s="137"/>
      <c r="AC286" s="137"/>
      <c r="AD286" s="137"/>
      <c r="AE286" s="137"/>
      <c r="AF286" s="137"/>
      <c r="AG286" s="137"/>
      <c r="AH286" s="137"/>
      <c r="AI286" s="137"/>
      <c r="AJ286" s="137"/>
      <c r="AK286" s="137"/>
    </row>
    <row r="287" ht="18.0" customHeight="1">
      <c r="A287" s="137"/>
      <c r="B287" s="137"/>
      <c r="C287" s="137"/>
      <c r="D287" s="137"/>
      <c r="E287" s="137"/>
      <c r="F287" s="137"/>
      <c r="G287" s="137"/>
      <c r="H287" s="139"/>
      <c r="I287" s="137"/>
      <c r="J287" s="137"/>
      <c r="K287" s="137"/>
      <c r="L287" s="137"/>
      <c r="M287" s="137"/>
      <c r="N287" s="137"/>
      <c r="O287" s="137"/>
      <c r="P287" s="137"/>
      <c r="Q287" s="140"/>
      <c r="R287" s="137"/>
      <c r="S287" s="137"/>
      <c r="T287" s="137"/>
      <c r="U287" s="137"/>
      <c r="V287" s="137"/>
      <c r="W287" s="137"/>
      <c r="X287" s="137"/>
      <c r="Y287" s="137"/>
      <c r="Z287" s="137"/>
      <c r="AA287" s="137"/>
      <c r="AB287" s="137"/>
      <c r="AC287" s="137"/>
      <c r="AD287" s="137"/>
      <c r="AE287" s="137"/>
      <c r="AF287" s="137"/>
      <c r="AG287" s="137"/>
      <c r="AH287" s="137"/>
      <c r="AI287" s="137"/>
      <c r="AJ287" s="137"/>
      <c r="AK287" s="137"/>
    </row>
    <row r="288" ht="18.0" customHeight="1">
      <c r="A288" s="137"/>
      <c r="B288" s="137"/>
      <c r="C288" s="137"/>
      <c r="D288" s="137"/>
      <c r="E288" s="137"/>
      <c r="F288" s="137"/>
      <c r="G288" s="137"/>
      <c r="H288" s="139"/>
      <c r="I288" s="137"/>
      <c r="J288" s="137"/>
      <c r="K288" s="137"/>
      <c r="L288" s="137"/>
      <c r="M288" s="137"/>
      <c r="N288" s="137"/>
      <c r="O288" s="137"/>
      <c r="P288" s="137"/>
      <c r="Q288" s="140"/>
      <c r="R288" s="137"/>
      <c r="S288" s="137"/>
      <c r="T288" s="137"/>
      <c r="U288" s="137"/>
      <c r="V288" s="137"/>
      <c r="W288" s="137"/>
      <c r="X288" s="137"/>
      <c r="Y288" s="137"/>
      <c r="Z288" s="137"/>
      <c r="AA288" s="137"/>
      <c r="AB288" s="137"/>
      <c r="AC288" s="137"/>
      <c r="AD288" s="137"/>
      <c r="AE288" s="137"/>
      <c r="AF288" s="137"/>
      <c r="AG288" s="137"/>
      <c r="AH288" s="137"/>
      <c r="AI288" s="137"/>
      <c r="AJ288" s="137"/>
      <c r="AK288" s="137"/>
    </row>
    <row r="289" ht="18.0" customHeight="1">
      <c r="A289" s="137"/>
      <c r="B289" s="137"/>
      <c r="C289" s="137"/>
      <c r="D289" s="137"/>
      <c r="E289" s="137"/>
      <c r="F289" s="137"/>
      <c r="G289" s="137"/>
      <c r="H289" s="139"/>
      <c r="I289" s="137"/>
      <c r="J289" s="137"/>
      <c r="K289" s="137"/>
      <c r="L289" s="137"/>
      <c r="M289" s="137"/>
      <c r="N289" s="137"/>
      <c r="O289" s="137"/>
      <c r="P289" s="137"/>
      <c r="Q289" s="140"/>
      <c r="R289" s="137"/>
      <c r="S289" s="137"/>
      <c r="T289" s="137"/>
      <c r="U289" s="137"/>
      <c r="V289" s="137"/>
      <c r="W289" s="137"/>
      <c r="X289" s="137"/>
      <c r="Y289" s="137"/>
      <c r="Z289" s="137"/>
      <c r="AA289" s="137"/>
      <c r="AB289" s="137"/>
      <c r="AC289" s="137"/>
      <c r="AD289" s="137"/>
      <c r="AE289" s="137"/>
      <c r="AF289" s="137"/>
      <c r="AG289" s="137"/>
      <c r="AH289" s="137"/>
      <c r="AI289" s="137"/>
      <c r="AJ289" s="137"/>
      <c r="AK289" s="137"/>
    </row>
    <row r="290" ht="18.0" customHeight="1">
      <c r="A290" s="137"/>
      <c r="B290" s="137"/>
      <c r="C290" s="137"/>
      <c r="D290" s="137"/>
      <c r="E290" s="137"/>
      <c r="F290" s="137"/>
      <c r="G290" s="137"/>
      <c r="H290" s="139"/>
      <c r="I290" s="137"/>
      <c r="J290" s="137"/>
      <c r="K290" s="137"/>
      <c r="L290" s="137"/>
      <c r="M290" s="137"/>
      <c r="N290" s="137"/>
      <c r="O290" s="137"/>
      <c r="P290" s="137"/>
      <c r="Q290" s="140"/>
      <c r="R290" s="137"/>
      <c r="S290" s="137"/>
      <c r="T290" s="137"/>
      <c r="U290" s="137"/>
      <c r="V290" s="137"/>
      <c r="W290" s="137"/>
      <c r="X290" s="137"/>
      <c r="Y290" s="137"/>
      <c r="Z290" s="137"/>
      <c r="AA290" s="137"/>
      <c r="AB290" s="137"/>
      <c r="AC290" s="137"/>
      <c r="AD290" s="137"/>
      <c r="AE290" s="137"/>
      <c r="AF290" s="137"/>
      <c r="AG290" s="137"/>
      <c r="AH290" s="137"/>
      <c r="AI290" s="137"/>
      <c r="AJ290" s="137"/>
      <c r="AK290" s="137"/>
    </row>
    <row r="291" ht="18.0" customHeight="1">
      <c r="A291" s="137"/>
      <c r="B291" s="137"/>
      <c r="C291" s="137"/>
      <c r="D291" s="137"/>
      <c r="E291" s="137"/>
      <c r="F291" s="137"/>
      <c r="G291" s="137"/>
      <c r="H291" s="139"/>
      <c r="I291" s="137"/>
      <c r="J291" s="137"/>
      <c r="K291" s="137"/>
      <c r="L291" s="137"/>
      <c r="M291" s="137"/>
      <c r="N291" s="137"/>
      <c r="O291" s="137"/>
      <c r="P291" s="137"/>
      <c r="Q291" s="140"/>
      <c r="R291" s="137"/>
      <c r="S291" s="137"/>
      <c r="T291" s="137"/>
      <c r="U291" s="137"/>
      <c r="V291" s="137"/>
      <c r="W291" s="137"/>
      <c r="X291" s="137"/>
      <c r="Y291" s="137"/>
      <c r="Z291" s="137"/>
      <c r="AA291" s="137"/>
      <c r="AB291" s="137"/>
      <c r="AC291" s="137"/>
      <c r="AD291" s="137"/>
      <c r="AE291" s="137"/>
      <c r="AF291" s="137"/>
      <c r="AG291" s="137"/>
      <c r="AH291" s="137"/>
      <c r="AI291" s="137"/>
      <c r="AJ291" s="137"/>
      <c r="AK291" s="137"/>
    </row>
    <row r="292" ht="18.0" customHeight="1">
      <c r="A292" s="137"/>
      <c r="B292" s="137"/>
      <c r="C292" s="137"/>
      <c r="D292" s="137"/>
      <c r="E292" s="137"/>
      <c r="F292" s="137"/>
      <c r="G292" s="137"/>
      <c r="H292" s="139"/>
      <c r="I292" s="137"/>
      <c r="J292" s="137"/>
      <c r="K292" s="137"/>
      <c r="L292" s="137"/>
      <c r="M292" s="137"/>
      <c r="N292" s="137"/>
      <c r="O292" s="137"/>
      <c r="P292" s="137"/>
      <c r="Q292" s="140"/>
      <c r="R292" s="137"/>
      <c r="S292" s="137"/>
      <c r="T292" s="137"/>
      <c r="U292" s="137"/>
      <c r="V292" s="137"/>
      <c r="W292" s="137"/>
      <c r="X292" s="137"/>
      <c r="Y292" s="137"/>
      <c r="Z292" s="137"/>
      <c r="AA292" s="137"/>
      <c r="AB292" s="137"/>
      <c r="AC292" s="137"/>
      <c r="AD292" s="137"/>
      <c r="AE292" s="137"/>
      <c r="AF292" s="137"/>
      <c r="AG292" s="137"/>
      <c r="AH292" s="137"/>
      <c r="AI292" s="137"/>
      <c r="AJ292" s="137"/>
      <c r="AK292" s="137"/>
    </row>
    <row r="293" ht="18.0" customHeight="1">
      <c r="A293" s="137"/>
      <c r="B293" s="137"/>
      <c r="C293" s="137"/>
      <c r="D293" s="137"/>
      <c r="E293" s="137"/>
      <c r="F293" s="137"/>
      <c r="G293" s="137"/>
      <c r="H293" s="139"/>
      <c r="I293" s="137"/>
      <c r="J293" s="137"/>
      <c r="K293" s="137"/>
      <c r="L293" s="137"/>
      <c r="M293" s="137"/>
      <c r="N293" s="137"/>
      <c r="O293" s="137"/>
      <c r="P293" s="137"/>
      <c r="Q293" s="140"/>
      <c r="R293" s="137"/>
      <c r="S293" s="137"/>
      <c r="T293" s="137"/>
      <c r="U293" s="137"/>
      <c r="V293" s="137"/>
      <c r="W293" s="137"/>
      <c r="X293" s="137"/>
      <c r="Y293" s="137"/>
      <c r="Z293" s="137"/>
      <c r="AA293" s="137"/>
      <c r="AB293" s="137"/>
      <c r="AC293" s="137"/>
      <c r="AD293" s="137"/>
      <c r="AE293" s="137"/>
      <c r="AF293" s="137"/>
      <c r="AG293" s="137"/>
      <c r="AH293" s="137"/>
      <c r="AI293" s="137"/>
      <c r="AJ293" s="137"/>
      <c r="AK293" s="137"/>
    </row>
    <row r="294" ht="18.0" customHeight="1">
      <c r="A294" s="137"/>
      <c r="B294" s="137"/>
      <c r="C294" s="137"/>
      <c r="D294" s="137"/>
      <c r="E294" s="137"/>
      <c r="F294" s="137"/>
      <c r="G294" s="137"/>
      <c r="H294" s="139"/>
      <c r="I294" s="137"/>
      <c r="J294" s="137"/>
      <c r="K294" s="137"/>
      <c r="L294" s="137"/>
      <c r="M294" s="137"/>
      <c r="N294" s="137"/>
      <c r="O294" s="137"/>
      <c r="P294" s="137"/>
      <c r="Q294" s="140"/>
      <c r="R294" s="137"/>
      <c r="S294" s="137"/>
      <c r="T294" s="137"/>
      <c r="U294" s="137"/>
      <c r="V294" s="137"/>
      <c r="W294" s="137"/>
      <c r="X294" s="137"/>
      <c r="Y294" s="137"/>
      <c r="Z294" s="137"/>
      <c r="AA294" s="137"/>
      <c r="AB294" s="137"/>
      <c r="AC294" s="137"/>
      <c r="AD294" s="137"/>
      <c r="AE294" s="137"/>
      <c r="AF294" s="137"/>
      <c r="AG294" s="137"/>
      <c r="AH294" s="137"/>
      <c r="AI294" s="137"/>
      <c r="AJ294" s="137"/>
      <c r="AK294" s="137"/>
    </row>
    <row r="295" ht="18.0" customHeight="1">
      <c r="A295" s="137"/>
      <c r="B295" s="137"/>
      <c r="C295" s="137"/>
      <c r="D295" s="137"/>
      <c r="E295" s="137"/>
      <c r="F295" s="137"/>
      <c r="G295" s="137"/>
      <c r="H295" s="139"/>
      <c r="I295" s="137"/>
      <c r="J295" s="137"/>
      <c r="K295" s="137"/>
      <c r="L295" s="137"/>
      <c r="M295" s="137"/>
      <c r="N295" s="137"/>
      <c r="O295" s="137"/>
      <c r="P295" s="137"/>
      <c r="Q295" s="140"/>
      <c r="R295" s="137"/>
      <c r="S295" s="137"/>
      <c r="T295" s="137"/>
      <c r="U295" s="137"/>
      <c r="V295" s="137"/>
      <c r="W295" s="137"/>
      <c r="X295" s="137"/>
      <c r="Y295" s="137"/>
      <c r="Z295" s="137"/>
      <c r="AA295" s="137"/>
      <c r="AB295" s="137"/>
      <c r="AC295" s="137"/>
      <c r="AD295" s="137"/>
      <c r="AE295" s="137"/>
      <c r="AF295" s="137"/>
      <c r="AG295" s="137"/>
      <c r="AH295" s="137"/>
      <c r="AI295" s="137"/>
      <c r="AJ295" s="137"/>
      <c r="AK295" s="137"/>
    </row>
    <row r="296" ht="18.0" customHeight="1">
      <c r="A296" s="137"/>
      <c r="B296" s="137"/>
      <c r="C296" s="137"/>
      <c r="D296" s="137"/>
      <c r="E296" s="137"/>
      <c r="F296" s="137"/>
      <c r="G296" s="137"/>
      <c r="H296" s="139"/>
      <c r="I296" s="137"/>
      <c r="J296" s="137"/>
      <c r="K296" s="137"/>
      <c r="L296" s="137"/>
      <c r="M296" s="137"/>
      <c r="N296" s="137"/>
      <c r="O296" s="137"/>
      <c r="P296" s="137"/>
      <c r="Q296" s="140"/>
      <c r="R296" s="137"/>
      <c r="S296" s="137"/>
      <c r="T296" s="137"/>
      <c r="U296" s="137"/>
      <c r="V296" s="137"/>
      <c r="W296" s="137"/>
      <c r="X296" s="137"/>
      <c r="Y296" s="137"/>
      <c r="Z296" s="137"/>
      <c r="AA296" s="137"/>
      <c r="AB296" s="137"/>
      <c r="AC296" s="137"/>
      <c r="AD296" s="137"/>
      <c r="AE296" s="137"/>
      <c r="AF296" s="137"/>
      <c r="AG296" s="137"/>
      <c r="AH296" s="137"/>
      <c r="AI296" s="137"/>
      <c r="AJ296" s="137"/>
      <c r="AK296" s="137"/>
    </row>
    <row r="297" ht="18.0" customHeight="1">
      <c r="A297" s="137"/>
      <c r="B297" s="137"/>
      <c r="C297" s="137"/>
      <c r="D297" s="137"/>
      <c r="E297" s="137"/>
      <c r="F297" s="137"/>
      <c r="G297" s="137"/>
      <c r="H297" s="139"/>
      <c r="I297" s="137"/>
      <c r="J297" s="137"/>
      <c r="K297" s="137"/>
      <c r="L297" s="137"/>
      <c r="M297" s="137"/>
      <c r="N297" s="137"/>
      <c r="O297" s="137"/>
      <c r="P297" s="137"/>
      <c r="Q297" s="140"/>
      <c r="R297" s="137"/>
      <c r="S297" s="137"/>
      <c r="T297" s="137"/>
      <c r="U297" s="137"/>
      <c r="V297" s="137"/>
      <c r="W297" s="137"/>
      <c r="X297" s="137"/>
      <c r="Y297" s="137"/>
      <c r="Z297" s="137"/>
      <c r="AA297" s="137"/>
      <c r="AB297" s="137"/>
      <c r="AC297" s="137"/>
      <c r="AD297" s="137"/>
      <c r="AE297" s="137"/>
      <c r="AF297" s="137"/>
      <c r="AG297" s="137"/>
      <c r="AH297" s="137"/>
      <c r="AI297" s="137"/>
      <c r="AJ297" s="137"/>
      <c r="AK297" s="137"/>
    </row>
    <row r="298" ht="18.0" customHeight="1">
      <c r="A298" s="137"/>
      <c r="B298" s="137"/>
      <c r="C298" s="137"/>
      <c r="D298" s="137"/>
      <c r="E298" s="137"/>
      <c r="F298" s="137"/>
      <c r="G298" s="137"/>
      <c r="H298" s="139"/>
      <c r="I298" s="137"/>
      <c r="J298" s="137"/>
      <c r="K298" s="137"/>
      <c r="L298" s="137"/>
      <c r="M298" s="137"/>
      <c r="N298" s="137"/>
      <c r="O298" s="137"/>
      <c r="P298" s="137"/>
      <c r="Q298" s="140"/>
      <c r="R298" s="137"/>
      <c r="S298" s="137"/>
      <c r="T298" s="137"/>
      <c r="U298" s="137"/>
      <c r="V298" s="137"/>
      <c r="W298" s="137"/>
      <c r="X298" s="137"/>
      <c r="Y298" s="137"/>
      <c r="Z298" s="137"/>
      <c r="AA298" s="137"/>
      <c r="AB298" s="137"/>
      <c r="AC298" s="137"/>
      <c r="AD298" s="137"/>
      <c r="AE298" s="137"/>
      <c r="AF298" s="137"/>
      <c r="AG298" s="137"/>
      <c r="AH298" s="137"/>
      <c r="AI298" s="137"/>
      <c r="AJ298" s="137"/>
      <c r="AK298" s="137"/>
    </row>
    <row r="299" ht="18.0" customHeight="1">
      <c r="A299" s="137"/>
      <c r="B299" s="137"/>
      <c r="C299" s="137"/>
      <c r="D299" s="137"/>
      <c r="E299" s="137"/>
      <c r="F299" s="137"/>
      <c r="G299" s="137"/>
      <c r="H299" s="139"/>
      <c r="I299" s="137"/>
      <c r="J299" s="137"/>
      <c r="K299" s="137"/>
      <c r="L299" s="137"/>
      <c r="M299" s="137"/>
      <c r="N299" s="137"/>
      <c r="O299" s="137"/>
      <c r="P299" s="137"/>
      <c r="Q299" s="140"/>
      <c r="R299" s="137"/>
      <c r="S299" s="137"/>
      <c r="T299" s="137"/>
      <c r="U299" s="137"/>
      <c r="V299" s="137"/>
      <c r="W299" s="137"/>
      <c r="X299" s="137"/>
      <c r="Y299" s="137"/>
      <c r="Z299" s="137"/>
      <c r="AA299" s="137"/>
      <c r="AB299" s="137"/>
      <c r="AC299" s="137"/>
      <c r="AD299" s="137"/>
      <c r="AE299" s="137"/>
      <c r="AF299" s="137"/>
      <c r="AG299" s="137"/>
      <c r="AH299" s="137"/>
      <c r="AI299" s="137"/>
      <c r="AJ299" s="137"/>
      <c r="AK299" s="137"/>
    </row>
    <row r="300" ht="18.0" customHeight="1">
      <c r="A300" s="137"/>
      <c r="B300" s="137"/>
      <c r="C300" s="137"/>
      <c r="D300" s="137"/>
      <c r="E300" s="137"/>
      <c r="F300" s="137"/>
      <c r="G300" s="137"/>
      <c r="H300" s="139"/>
      <c r="I300" s="137"/>
      <c r="J300" s="137"/>
      <c r="K300" s="137"/>
      <c r="L300" s="137"/>
      <c r="M300" s="137"/>
      <c r="N300" s="137"/>
      <c r="O300" s="137"/>
      <c r="P300" s="137"/>
      <c r="Q300" s="140"/>
      <c r="R300" s="137"/>
      <c r="S300" s="137"/>
      <c r="T300" s="137"/>
      <c r="U300" s="137"/>
      <c r="V300" s="137"/>
      <c r="W300" s="137"/>
      <c r="X300" s="137"/>
      <c r="Y300" s="137"/>
      <c r="Z300" s="137"/>
      <c r="AA300" s="137"/>
      <c r="AB300" s="137"/>
      <c r="AC300" s="137"/>
      <c r="AD300" s="137"/>
      <c r="AE300" s="137"/>
      <c r="AF300" s="137"/>
      <c r="AG300" s="137"/>
      <c r="AH300" s="137"/>
      <c r="AI300" s="137"/>
      <c r="AJ300" s="137"/>
      <c r="AK300" s="137"/>
    </row>
    <row r="301" ht="18.0" customHeight="1">
      <c r="A301" s="137"/>
      <c r="B301" s="137"/>
      <c r="C301" s="137"/>
      <c r="D301" s="137"/>
      <c r="E301" s="137"/>
      <c r="F301" s="137"/>
      <c r="G301" s="137"/>
      <c r="H301" s="139"/>
      <c r="I301" s="137"/>
      <c r="J301" s="137"/>
      <c r="K301" s="137"/>
      <c r="L301" s="137"/>
      <c r="M301" s="137"/>
      <c r="N301" s="137"/>
      <c r="O301" s="137"/>
      <c r="P301" s="137"/>
      <c r="Q301" s="140"/>
      <c r="R301" s="137"/>
      <c r="S301" s="137"/>
      <c r="T301" s="137"/>
      <c r="U301" s="137"/>
      <c r="V301" s="137"/>
      <c r="W301" s="137"/>
      <c r="X301" s="137"/>
      <c r="Y301" s="137"/>
      <c r="Z301" s="137"/>
      <c r="AA301" s="137"/>
      <c r="AB301" s="137"/>
      <c r="AC301" s="137"/>
      <c r="AD301" s="137"/>
      <c r="AE301" s="137"/>
      <c r="AF301" s="137"/>
      <c r="AG301" s="137"/>
      <c r="AH301" s="137"/>
      <c r="AI301" s="137"/>
      <c r="AJ301" s="137"/>
      <c r="AK301" s="137"/>
    </row>
    <row r="302" ht="18.0" customHeight="1">
      <c r="A302" s="137"/>
      <c r="B302" s="137"/>
      <c r="C302" s="137"/>
      <c r="D302" s="137"/>
      <c r="E302" s="137"/>
      <c r="F302" s="137"/>
      <c r="G302" s="137"/>
      <c r="H302" s="139"/>
      <c r="I302" s="137"/>
      <c r="J302" s="137"/>
      <c r="K302" s="137"/>
      <c r="L302" s="137"/>
      <c r="M302" s="137"/>
      <c r="N302" s="137"/>
      <c r="O302" s="137"/>
      <c r="P302" s="137"/>
      <c r="Q302" s="140"/>
      <c r="R302" s="137"/>
      <c r="S302" s="137"/>
      <c r="T302" s="137"/>
      <c r="U302" s="137"/>
      <c r="V302" s="137"/>
      <c r="W302" s="137"/>
      <c r="X302" s="137"/>
      <c r="Y302" s="137"/>
      <c r="Z302" s="137"/>
      <c r="AA302" s="137"/>
      <c r="AB302" s="137"/>
      <c r="AC302" s="137"/>
      <c r="AD302" s="137"/>
      <c r="AE302" s="137"/>
      <c r="AF302" s="137"/>
      <c r="AG302" s="137"/>
      <c r="AH302" s="137"/>
      <c r="AI302" s="137"/>
      <c r="AJ302" s="137"/>
      <c r="AK302" s="137"/>
    </row>
    <row r="303" ht="18.0" customHeight="1">
      <c r="A303" s="137"/>
      <c r="B303" s="137"/>
      <c r="C303" s="137"/>
      <c r="D303" s="137"/>
      <c r="E303" s="137"/>
      <c r="F303" s="137"/>
      <c r="G303" s="137"/>
      <c r="H303" s="139"/>
      <c r="I303" s="137"/>
      <c r="J303" s="137"/>
      <c r="K303" s="137"/>
      <c r="L303" s="137"/>
      <c r="M303" s="137"/>
      <c r="N303" s="137"/>
      <c r="O303" s="137"/>
      <c r="P303" s="137"/>
      <c r="Q303" s="140"/>
      <c r="R303" s="137"/>
      <c r="S303" s="137"/>
      <c r="T303" s="137"/>
      <c r="U303" s="137"/>
      <c r="V303" s="137"/>
      <c r="W303" s="137"/>
      <c r="X303" s="137"/>
      <c r="Y303" s="137"/>
      <c r="Z303" s="137"/>
      <c r="AA303" s="137"/>
      <c r="AB303" s="137"/>
      <c r="AC303" s="137"/>
      <c r="AD303" s="137"/>
      <c r="AE303" s="137"/>
      <c r="AF303" s="137"/>
      <c r="AG303" s="137"/>
      <c r="AH303" s="137"/>
      <c r="AI303" s="137"/>
      <c r="AJ303" s="137"/>
      <c r="AK303" s="137"/>
    </row>
    <row r="304" ht="18.0" customHeight="1">
      <c r="A304" s="137"/>
      <c r="B304" s="137"/>
      <c r="C304" s="137"/>
      <c r="D304" s="137"/>
      <c r="E304" s="137"/>
      <c r="F304" s="137"/>
      <c r="G304" s="137"/>
      <c r="H304" s="139"/>
      <c r="I304" s="137"/>
      <c r="J304" s="137"/>
      <c r="K304" s="137"/>
      <c r="L304" s="137"/>
      <c r="M304" s="137"/>
      <c r="N304" s="137"/>
      <c r="O304" s="137"/>
      <c r="P304" s="137"/>
      <c r="Q304" s="140"/>
      <c r="R304" s="137"/>
      <c r="S304" s="137"/>
      <c r="T304" s="137"/>
      <c r="U304" s="137"/>
      <c r="V304" s="137"/>
      <c r="W304" s="137"/>
      <c r="X304" s="137"/>
      <c r="Y304" s="137"/>
      <c r="Z304" s="137"/>
      <c r="AA304" s="137"/>
      <c r="AB304" s="137"/>
      <c r="AC304" s="137"/>
      <c r="AD304" s="137"/>
      <c r="AE304" s="137"/>
      <c r="AF304" s="137"/>
      <c r="AG304" s="137"/>
      <c r="AH304" s="137"/>
      <c r="AI304" s="137"/>
      <c r="AJ304" s="137"/>
      <c r="AK304" s="137"/>
    </row>
    <row r="305" ht="18.0" customHeight="1">
      <c r="A305" s="137"/>
      <c r="B305" s="137"/>
      <c r="C305" s="137"/>
      <c r="D305" s="137"/>
      <c r="E305" s="137"/>
      <c r="F305" s="137"/>
      <c r="G305" s="137"/>
      <c r="H305" s="139"/>
      <c r="I305" s="137"/>
      <c r="J305" s="137"/>
      <c r="K305" s="137"/>
      <c r="L305" s="137"/>
      <c r="M305" s="137"/>
      <c r="N305" s="137"/>
      <c r="O305" s="137"/>
      <c r="P305" s="137"/>
      <c r="Q305" s="140"/>
      <c r="R305" s="137"/>
      <c r="S305" s="137"/>
      <c r="T305" s="137"/>
      <c r="U305" s="137"/>
      <c r="V305" s="137"/>
      <c r="W305" s="137"/>
      <c r="X305" s="137"/>
      <c r="Y305" s="137"/>
      <c r="Z305" s="137"/>
      <c r="AA305" s="137"/>
      <c r="AB305" s="137"/>
      <c r="AC305" s="137"/>
      <c r="AD305" s="137"/>
      <c r="AE305" s="137"/>
      <c r="AF305" s="137"/>
      <c r="AG305" s="137"/>
      <c r="AH305" s="137"/>
      <c r="AI305" s="137"/>
      <c r="AJ305" s="137"/>
      <c r="AK305" s="137"/>
    </row>
    <row r="306" ht="18.0" customHeight="1">
      <c r="A306" s="137"/>
      <c r="B306" s="137"/>
      <c r="C306" s="137"/>
      <c r="D306" s="137"/>
      <c r="E306" s="137"/>
      <c r="F306" s="137"/>
      <c r="G306" s="137"/>
      <c r="H306" s="139"/>
      <c r="I306" s="137"/>
      <c r="J306" s="137"/>
      <c r="K306" s="137"/>
      <c r="L306" s="137"/>
      <c r="M306" s="137"/>
      <c r="N306" s="137"/>
      <c r="O306" s="137"/>
      <c r="P306" s="137"/>
      <c r="Q306" s="140"/>
      <c r="R306" s="137"/>
      <c r="S306" s="137"/>
      <c r="T306" s="137"/>
      <c r="U306" s="137"/>
      <c r="V306" s="137"/>
      <c r="W306" s="137"/>
      <c r="X306" s="137"/>
      <c r="Y306" s="137"/>
      <c r="Z306" s="137"/>
      <c r="AA306" s="137"/>
      <c r="AB306" s="137"/>
      <c r="AC306" s="137"/>
      <c r="AD306" s="137"/>
      <c r="AE306" s="137"/>
      <c r="AF306" s="137"/>
      <c r="AG306" s="137"/>
      <c r="AH306" s="137"/>
      <c r="AI306" s="137"/>
      <c r="AJ306" s="137"/>
      <c r="AK306" s="137"/>
    </row>
    <row r="307" ht="18.0" customHeight="1">
      <c r="A307" s="137"/>
      <c r="B307" s="137"/>
      <c r="C307" s="137"/>
      <c r="D307" s="137"/>
      <c r="E307" s="137"/>
      <c r="F307" s="137"/>
      <c r="G307" s="137"/>
      <c r="H307" s="139"/>
      <c r="I307" s="137"/>
      <c r="J307" s="137"/>
      <c r="K307" s="137"/>
      <c r="L307" s="137"/>
      <c r="M307" s="137"/>
      <c r="N307" s="137"/>
      <c r="O307" s="137"/>
      <c r="P307" s="137"/>
      <c r="Q307" s="140"/>
      <c r="R307" s="137"/>
      <c r="S307" s="137"/>
      <c r="T307" s="137"/>
      <c r="U307" s="137"/>
      <c r="V307" s="137"/>
      <c r="W307" s="137"/>
      <c r="X307" s="137"/>
      <c r="Y307" s="137"/>
      <c r="Z307" s="137"/>
      <c r="AA307" s="137"/>
      <c r="AB307" s="137"/>
      <c r="AC307" s="137"/>
      <c r="AD307" s="137"/>
      <c r="AE307" s="137"/>
      <c r="AF307" s="137"/>
      <c r="AG307" s="137"/>
      <c r="AH307" s="137"/>
      <c r="AI307" s="137"/>
      <c r="AJ307" s="137"/>
      <c r="AK307" s="137"/>
    </row>
    <row r="308" ht="18.0" customHeight="1">
      <c r="A308" s="137"/>
      <c r="B308" s="137"/>
      <c r="C308" s="137"/>
      <c r="D308" s="137"/>
      <c r="E308" s="137"/>
      <c r="F308" s="137"/>
      <c r="G308" s="137"/>
      <c r="H308" s="139"/>
      <c r="I308" s="137"/>
      <c r="J308" s="137"/>
      <c r="K308" s="137"/>
      <c r="L308" s="137"/>
      <c r="M308" s="137"/>
      <c r="N308" s="137"/>
      <c r="O308" s="137"/>
      <c r="P308" s="137"/>
      <c r="Q308" s="140"/>
      <c r="R308" s="137"/>
      <c r="S308" s="137"/>
      <c r="T308" s="137"/>
      <c r="U308" s="137"/>
      <c r="V308" s="137"/>
      <c r="W308" s="137"/>
      <c r="X308" s="137"/>
      <c r="Y308" s="137"/>
      <c r="Z308" s="137"/>
      <c r="AA308" s="137"/>
      <c r="AB308" s="137"/>
      <c r="AC308" s="137"/>
      <c r="AD308" s="137"/>
      <c r="AE308" s="137"/>
      <c r="AF308" s="137"/>
      <c r="AG308" s="137"/>
      <c r="AH308" s="137"/>
      <c r="AI308" s="137"/>
      <c r="AJ308" s="137"/>
      <c r="AK308" s="137"/>
    </row>
    <row r="309" ht="18.0" customHeight="1">
      <c r="A309" s="137"/>
      <c r="B309" s="137"/>
      <c r="C309" s="137"/>
      <c r="D309" s="137"/>
      <c r="E309" s="137"/>
      <c r="F309" s="137"/>
      <c r="G309" s="137"/>
      <c r="H309" s="139"/>
      <c r="I309" s="137"/>
      <c r="J309" s="137"/>
      <c r="K309" s="137"/>
      <c r="L309" s="137"/>
      <c r="M309" s="137"/>
      <c r="N309" s="137"/>
      <c r="O309" s="137"/>
      <c r="P309" s="137"/>
      <c r="Q309" s="140"/>
      <c r="R309" s="137"/>
      <c r="S309" s="137"/>
      <c r="T309" s="137"/>
      <c r="U309" s="137"/>
      <c r="V309" s="137"/>
      <c r="W309" s="137"/>
      <c r="X309" s="137"/>
      <c r="Y309" s="137"/>
      <c r="Z309" s="137"/>
      <c r="AA309" s="137"/>
      <c r="AB309" s="137"/>
      <c r="AC309" s="137"/>
      <c r="AD309" s="137"/>
      <c r="AE309" s="137"/>
      <c r="AF309" s="137"/>
      <c r="AG309" s="137"/>
      <c r="AH309" s="137"/>
      <c r="AI309" s="137"/>
      <c r="AJ309" s="137"/>
      <c r="AK309" s="137"/>
    </row>
    <row r="310" ht="18.0" customHeight="1">
      <c r="A310" s="137"/>
      <c r="B310" s="137"/>
      <c r="C310" s="137"/>
      <c r="D310" s="137"/>
      <c r="E310" s="137"/>
      <c r="F310" s="137"/>
      <c r="G310" s="137"/>
      <c r="H310" s="139"/>
      <c r="I310" s="137"/>
      <c r="J310" s="137"/>
      <c r="K310" s="137"/>
      <c r="L310" s="137"/>
      <c r="M310" s="137"/>
      <c r="N310" s="137"/>
      <c r="O310" s="137"/>
      <c r="P310" s="137"/>
      <c r="Q310" s="140"/>
      <c r="R310" s="137"/>
      <c r="S310" s="137"/>
      <c r="T310" s="137"/>
      <c r="U310" s="137"/>
      <c r="V310" s="137"/>
      <c r="W310" s="137"/>
      <c r="X310" s="137"/>
      <c r="Y310" s="137"/>
      <c r="Z310" s="137"/>
      <c r="AA310" s="137"/>
      <c r="AB310" s="137"/>
      <c r="AC310" s="137"/>
      <c r="AD310" s="137"/>
      <c r="AE310" s="137"/>
      <c r="AF310" s="137"/>
      <c r="AG310" s="137"/>
      <c r="AH310" s="137"/>
      <c r="AI310" s="137"/>
      <c r="AJ310" s="137"/>
      <c r="AK310" s="137"/>
    </row>
    <row r="311" ht="18.0" customHeight="1">
      <c r="A311" s="137"/>
      <c r="B311" s="137"/>
      <c r="C311" s="137"/>
      <c r="D311" s="137"/>
      <c r="E311" s="137"/>
      <c r="F311" s="137"/>
      <c r="G311" s="137"/>
      <c r="H311" s="139"/>
      <c r="I311" s="137"/>
      <c r="J311" s="137"/>
      <c r="K311" s="137"/>
      <c r="L311" s="137"/>
      <c r="M311" s="137"/>
      <c r="N311" s="137"/>
      <c r="O311" s="137"/>
      <c r="P311" s="137"/>
      <c r="Q311" s="140"/>
      <c r="R311" s="137"/>
      <c r="S311" s="137"/>
      <c r="T311" s="137"/>
      <c r="U311" s="137"/>
      <c r="V311" s="137"/>
      <c r="W311" s="137"/>
      <c r="X311" s="137"/>
      <c r="Y311" s="137"/>
      <c r="Z311" s="137"/>
      <c r="AA311" s="137"/>
      <c r="AB311" s="137"/>
      <c r="AC311" s="137"/>
      <c r="AD311" s="137"/>
      <c r="AE311" s="137"/>
      <c r="AF311" s="137"/>
      <c r="AG311" s="137"/>
      <c r="AH311" s="137"/>
      <c r="AI311" s="137"/>
      <c r="AJ311" s="137"/>
      <c r="AK311" s="137"/>
    </row>
    <row r="312" ht="18.0" customHeight="1">
      <c r="A312" s="137"/>
      <c r="B312" s="137"/>
      <c r="C312" s="137"/>
      <c r="D312" s="137"/>
      <c r="E312" s="137"/>
      <c r="F312" s="137"/>
      <c r="G312" s="137"/>
      <c r="H312" s="139"/>
      <c r="I312" s="137"/>
      <c r="J312" s="137"/>
      <c r="K312" s="137"/>
      <c r="L312" s="137"/>
      <c r="M312" s="137"/>
      <c r="N312" s="137"/>
      <c r="O312" s="137"/>
      <c r="P312" s="137"/>
      <c r="Q312" s="140"/>
      <c r="R312" s="137"/>
      <c r="S312" s="137"/>
      <c r="T312" s="137"/>
      <c r="U312" s="137"/>
      <c r="V312" s="137"/>
      <c r="W312" s="137"/>
      <c r="X312" s="137"/>
      <c r="Y312" s="137"/>
      <c r="Z312" s="137"/>
      <c r="AA312" s="137"/>
      <c r="AB312" s="137"/>
      <c r="AC312" s="137"/>
      <c r="AD312" s="137"/>
      <c r="AE312" s="137"/>
      <c r="AF312" s="137"/>
      <c r="AG312" s="137"/>
      <c r="AH312" s="137"/>
      <c r="AI312" s="137"/>
      <c r="AJ312" s="137"/>
      <c r="AK312" s="137"/>
    </row>
    <row r="313" ht="18.0" customHeight="1">
      <c r="A313" s="137"/>
      <c r="B313" s="137"/>
      <c r="C313" s="137"/>
      <c r="D313" s="137"/>
      <c r="E313" s="137"/>
      <c r="F313" s="137"/>
      <c r="G313" s="137"/>
      <c r="H313" s="139"/>
      <c r="I313" s="137"/>
      <c r="J313" s="137"/>
      <c r="K313" s="137"/>
      <c r="L313" s="137"/>
      <c r="M313" s="137"/>
      <c r="N313" s="137"/>
      <c r="O313" s="137"/>
      <c r="P313" s="137"/>
      <c r="Q313" s="140"/>
      <c r="R313" s="137"/>
      <c r="S313" s="137"/>
      <c r="T313" s="137"/>
      <c r="U313" s="137"/>
      <c r="V313" s="137"/>
      <c r="W313" s="137"/>
      <c r="X313" s="137"/>
      <c r="Y313" s="137"/>
      <c r="Z313" s="137"/>
      <c r="AA313" s="137"/>
      <c r="AB313" s="137"/>
      <c r="AC313" s="137"/>
      <c r="AD313" s="137"/>
      <c r="AE313" s="137"/>
      <c r="AF313" s="137"/>
      <c r="AG313" s="137"/>
      <c r="AH313" s="137"/>
      <c r="AI313" s="137"/>
      <c r="AJ313" s="137"/>
      <c r="AK313" s="137"/>
    </row>
    <row r="314" ht="18.0" customHeight="1">
      <c r="A314" s="137"/>
      <c r="B314" s="137"/>
      <c r="C314" s="137"/>
      <c r="D314" s="137"/>
      <c r="E314" s="137"/>
      <c r="F314" s="137"/>
      <c r="G314" s="137"/>
      <c r="H314" s="139"/>
      <c r="I314" s="137"/>
      <c r="J314" s="137"/>
      <c r="K314" s="137"/>
      <c r="L314" s="137"/>
      <c r="M314" s="137"/>
      <c r="N314" s="137"/>
      <c r="O314" s="137"/>
      <c r="P314" s="137"/>
      <c r="Q314" s="140"/>
      <c r="R314" s="137"/>
      <c r="S314" s="137"/>
      <c r="T314" s="137"/>
      <c r="U314" s="137"/>
      <c r="V314" s="137"/>
      <c r="W314" s="137"/>
      <c r="X314" s="137"/>
      <c r="Y314" s="137"/>
      <c r="Z314" s="137"/>
      <c r="AA314" s="137"/>
      <c r="AB314" s="137"/>
      <c r="AC314" s="137"/>
      <c r="AD314" s="137"/>
      <c r="AE314" s="137"/>
      <c r="AF314" s="137"/>
      <c r="AG314" s="137"/>
      <c r="AH314" s="137"/>
      <c r="AI314" s="137"/>
      <c r="AJ314" s="137"/>
      <c r="AK314" s="137"/>
    </row>
    <row r="315" ht="18.0" customHeight="1">
      <c r="A315" s="137"/>
      <c r="B315" s="137"/>
      <c r="C315" s="137"/>
      <c r="D315" s="137"/>
      <c r="E315" s="137"/>
      <c r="F315" s="137"/>
      <c r="G315" s="137"/>
      <c r="H315" s="139"/>
      <c r="I315" s="137"/>
      <c r="J315" s="137"/>
      <c r="K315" s="137"/>
      <c r="L315" s="137"/>
      <c r="M315" s="137"/>
      <c r="N315" s="137"/>
      <c r="O315" s="137"/>
      <c r="P315" s="137"/>
      <c r="Q315" s="140"/>
      <c r="R315" s="137"/>
      <c r="S315" s="137"/>
      <c r="T315" s="137"/>
      <c r="U315" s="137"/>
      <c r="V315" s="137"/>
      <c r="W315" s="137"/>
      <c r="X315" s="137"/>
      <c r="Y315" s="137"/>
      <c r="Z315" s="137"/>
      <c r="AA315" s="137"/>
      <c r="AB315" s="137"/>
      <c r="AC315" s="137"/>
      <c r="AD315" s="137"/>
      <c r="AE315" s="137"/>
      <c r="AF315" s="137"/>
      <c r="AG315" s="137"/>
      <c r="AH315" s="137"/>
      <c r="AI315" s="137"/>
      <c r="AJ315" s="137"/>
      <c r="AK315" s="137"/>
    </row>
    <row r="316" ht="18.0" customHeight="1">
      <c r="A316" s="137"/>
      <c r="B316" s="137"/>
      <c r="C316" s="137"/>
      <c r="D316" s="137"/>
      <c r="E316" s="137"/>
      <c r="F316" s="137"/>
      <c r="G316" s="137"/>
      <c r="H316" s="139"/>
      <c r="I316" s="137"/>
      <c r="J316" s="137"/>
      <c r="K316" s="137"/>
      <c r="L316" s="137"/>
      <c r="M316" s="137"/>
      <c r="N316" s="137"/>
      <c r="O316" s="137"/>
      <c r="P316" s="137"/>
      <c r="Q316" s="140"/>
      <c r="R316" s="137"/>
      <c r="S316" s="137"/>
      <c r="T316" s="137"/>
      <c r="U316" s="137"/>
      <c r="V316" s="137"/>
      <c r="W316" s="137"/>
      <c r="X316" s="137"/>
      <c r="Y316" s="137"/>
      <c r="Z316" s="137"/>
      <c r="AA316" s="137"/>
      <c r="AB316" s="137"/>
      <c r="AC316" s="137"/>
      <c r="AD316" s="137"/>
      <c r="AE316" s="137"/>
      <c r="AF316" s="137"/>
      <c r="AG316" s="137"/>
      <c r="AH316" s="137"/>
      <c r="AI316" s="137"/>
      <c r="AJ316" s="137"/>
      <c r="AK316" s="137"/>
    </row>
    <row r="317" ht="18.0" customHeight="1">
      <c r="A317" s="137"/>
      <c r="B317" s="137"/>
      <c r="C317" s="137"/>
      <c r="D317" s="137"/>
      <c r="E317" s="137"/>
      <c r="F317" s="137"/>
      <c r="G317" s="137"/>
      <c r="H317" s="139"/>
      <c r="I317" s="137"/>
      <c r="J317" s="137"/>
      <c r="K317" s="137"/>
      <c r="L317" s="137"/>
      <c r="M317" s="137"/>
      <c r="N317" s="137"/>
      <c r="O317" s="137"/>
      <c r="P317" s="137"/>
      <c r="Q317" s="140"/>
      <c r="R317" s="137"/>
      <c r="S317" s="137"/>
      <c r="T317" s="137"/>
      <c r="U317" s="137"/>
      <c r="V317" s="137"/>
      <c r="W317" s="137"/>
      <c r="X317" s="137"/>
      <c r="Y317" s="137"/>
      <c r="Z317" s="137"/>
      <c r="AA317" s="137"/>
      <c r="AB317" s="137"/>
      <c r="AC317" s="137"/>
      <c r="AD317" s="137"/>
      <c r="AE317" s="137"/>
      <c r="AF317" s="137"/>
      <c r="AG317" s="137"/>
      <c r="AH317" s="137"/>
      <c r="AI317" s="137"/>
      <c r="AJ317" s="137"/>
      <c r="AK317" s="137"/>
    </row>
    <row r="318" ht="18.0" customHeight="1">
      <c r="A318" s="137"/>
      <c r="B318" s="137"/>
      <c r="C318" s="137"/>
      <c r="D318" s="137"/>
      <c r="E318" s="137"/>
      <c r="F318" s="137"/>
      <c r="G318" s="137"/>
      <c r="H318" s="139"/>
      <c r="I318" s="137"/>
      <c r="J318" s="137"/>
      <c r="K318" s="137"/>
      <c r="L318" s="137"/>
      <c r="M318" s="137"/>
      <c r="N318" s="137"/>
      <c r="O318" s="137"/>
      <c r="P318" s="137"/>
      <c r="Q318" s="140"/>
      <c r="R318" s="137"/>
      <c r="S318" s="137"/>
      <c r="T318" s="137"/>
      <c r="U318" s="137"/>
      <c r="V318" s="137"/>
      <c r="W318" s="137"/>
      <c r="X318" s="137"/>
      <c r="Y318" s="137"/>
      <c r="Z318" s="137"/>
      <c r="AA318" s="137"/>
      <c r="AB318" s="137"/>
      <c r="AC318" s="137"/>
      <c r="AD318" s="137"/>
      <c r="AE318" s="137"/>
      <c r="AF318" s="137"/>
      <c r="AG318" s="137"/>
      <c r="AH318" s="137"/>
      <c r="AI318" s="137"/>
      <c r="AJ318" s="137"/>
      <c r="AK318" s="137"/>
    </row>
    <row r="319" ht="18.0" customHeight="1">
      <c r="A319" s="137"/>
      <c r="B319" s="137"/>
      <c r="C319" s="137"/>
      <c r="D319" s="137"/>
      <c r="E319" s="137"/>
      <c r="F319" s="137"/>
      <c r="G319" s="137"/>
      <c r="H319" s="139"/>
      <c r="I319" s="137"/>
      <c r="J319" s="137"/>
      <c r="K319" s="137"/>
      <c r="L319" s="137"/>
      <c r="M319" s="137"/>
      <c r="N319" s="137"/>
      <c r="O319" s="137"/>
      <c r="P319" s="137"/>
      <c r="Q319" s="140"/>
      <c r="R319" s="137"/>
      <c r="S319" s="137"/>
      <c r="T319" s="137"/>
      <c r="U319" s="137"/>
      <c r="V319" s="137"/>
      <c r="W319" s="137"/>
      <c r="X319" s="137"/>
      <c r="Y319" s="137"/>
      <c r="Z319" s="137"/>
      <c r="AA319" s="137"/>
      <c r="AB319" s="137"/>
      <c r="AC319" s="137"/>
      <c r="AD319" s="137"/>
      <c r="AE319" s="137"/>
      <c r="AF319" s="137"/>
      <c r="AG319" s="137"/>
      <c r="AH319" s="137"/>
      <c r="AI319" s="137"/>
      <c r="AJ319" s="137"/>
      <c r="AK319" s="137"/>
    </row>
    <row r="320" ht="18.0" customHeight="1">
      <c r="A320" s="137"/>
      <c r="B320" s="137"/>
      <c r="C320" s="137"/>
      <c r="D320" s="137"/>
      <c r="E320" s="137"/>
      <c r="F320" s="137"/>
      <c r="G320" s="137"/>
      <c r="H320" s="139"/>
      <c r="I320" s="137"/>
      <c r="J320" s="137"/>
      <c r="K320" s="137"/>
      <c r="L320" s="137"/>
      <c r="M320" s="137"/>
      <c r="N320" s="137"/>
      <c r="O320" s="137"/>
      <c r="P320" s="137"/>
      <c r="Q320" s="140"/>
      <c r="R320" s="137"/>
      <c r="S320" s="137"/>
      <c r="T320" s="137"/>
      <c r="U320" s="137"/>
      <c r="V320" s="137"/>
      <c r="W320" s="137"/>
      <c r="X320" s="137"/>
      <c r="Y320" s="137"/>
      <c r="Z320" s="137"/>
      <c r="AA320" s="137"/>
      <c r="AB320" s="137"/>
      <c r="AC320" s="137"/>
      <c r="AD320" s="137"/>
      <c r="AE320" s="137"/>
      <c r="AF320" s="137"/>
      <c r="AG320" s="137"/>
      <c r="AH320" s="137"/>
      <c r="AI320" s="137"/>
      <c r="AJ320" s="137"/>
      <c r="AK320" s="137"/>
    </row>
    <row r="321" ht="18.0" customHeight="1">
      <c r="A321" s="137"/>
      <c r="B321" s="137"/>
      <c r="C321" s="137"/>
      <c r="D321" s="137"/>
      <c r="E321" s="137"/>
      <c r="F321" s="137"/>
      <c r="G321" s="137"/>
      <c r="H321" s="139"/>
      <c r="I321" s="137"/>
      <c r="J321" s="137"/>
      <c r="K321" s="137"/>
      <c r="L321" s="137"/>
      <c r="M321" s="137"/>
      <c r="N321" s="137"/>
      <c r="O321" s="137"/>
      <c r="P321" s="137"/>
      <c r="Q321" s="140"/>
      <c r="R321" s="137"/>
      <c r="S321" s="137"/>
      <c r="T321" s="137"/>
      <c r="U321" s="137"/>
      <c r="V321" s="137"/>
      <c r="W321" s="137"/>
      <c r="X321" s="137"/>
      <c r="Y321" s="137"/>
      <c r="Z321" s="137"/>
      <c r="AA321" s="137"/>
      <c r="AB321" s="137"/>
      <c r="AC321" s="137"/>
      <c r="AD321" s="137"/>
      <c r="AE321" s="137"/>
      <c r="AF321" s="137"/>
      <c r="AG321" s="137"/>
      <c r="AH321" s="137"/>
      <c r="AI321" s="137"/>
      <c r="AJ321" s="137"/>
      <c r="AK321" s="137"/>
    </row>
    <row r="322" ht="18.0" customHeight="1">
      <c r="A322" s="137"/>
      <c r="B322" s="137"/>
      <c r="C322" s="137"/>
      <c r="D322" s="137"/>
      <c r="E322" s="137"/>
      <c r="F322" s="137"/>
      <c r="G322" s="137"/>
      <c r="H322" s="139"/>
      <c r="I322" s="137"/>
      <c r="J322" s="137"/>
      <c r="K322" s="137"/>
      <c r="L322" s="137"/>
      <c r="M322" s="137"/>
      <c r="N322" s="137"/>
      <c r="O322" s="137"/>
      <c r="P322" s="137"/>
      <c r="Q322" s="140"/>
      <c r="R322" s="137"/>
      <c r="S322" s="137"/>
      <c r="T322" s="137"/>
      <c r="U322" s="137"/>
      <c r="V322" s="137"/>
      <c r="W322" s="137"/>
      <c r="X322" s="137"/>
      <c r="Y322" s="137"/>
      <c r="Z322" s="137"/>
      <c r="AA322" s="137"/>
      <c r="AB322" s="137"/>
      <c r="AC322" s="137"/>
      <c r="AD322" s="137"/>
      <c r="AE322" s="137"/>
      <c r="AF322" s="137"/>
      <c r="AG322" s="137"/>
      <c r="AH322" s="137"/>
      <c r="AI322" s="137"/>
      <c r="AJ322" s="137"/>
      <c r="AK322" s="137"/>
    </row>
    <row r="323" ht="18.0" customHeight="1">
      <c r="A323" s="137"/>
      <c r="B323" s="137"/>
      <c r="C323" s="137"/>
      <c r="D323" s="137"/>
      <c r="E323" s="137"/>
      <c r="F323" s="137"/>
      <c r="G323" s="137"/>
      <c r="H323" s="139"/>
      <c r="I323" s="137"/>
      <c r="J323" s="137"/>
      <c r="K323" s="137"/>
      <c r="L323" s="137"/>
      <c r="M323" s="137"/>
      <c r="N323" s="137"/>
      <c r="O323" s="137"/>
      <c r="P323" s="137"/>
      <c r="Q323" s="140"/>
      <c r="R323" s="137"/>
      <c r="S323" s="137"/>
      <c r="T323" s="137"/>
      <c r="U323" s="137"/>
      <c r="V323" s="137"/>
      <c r="W323" s="137"/>
      <c r="X323" s="137"/>
      <c r="Y323" s="137"/>
      <c r="Z323" s="137"/>
      <c r="AA323" s="137"/>
      <c r="AB323" s="137"/>
      <c r="AC323" s="137"/>
      <c r="AD323" s="137"/>
      <c r="AE323" s="137"/>
      <c r="AF323" s="137"/>
      <c r="AG323" s="137"/>
      <c r="AH323" s="137"/>
      <c r="AI323" s="137"/>
      <c r="AJ323" s="137"/>
      <c r="AK323" s="137"/>
    </row>
    <row r="324" ht="18.0" customHeight="1">
      <c r="A324" s="137"/>
      <c r="B324" s="137"/>
      <c r="C324" s="137"/>
      <c r="D324" s="137"/>
      <c r="E324" s="137"/>
      <c r="F324" s="137"/>
      <c r="G324" s="137"/>
      <c r="H324" s="139"/>
      <c r="I324" s="137"/>
      <c r="J324" s="137"/>
      <c r="K324" s="137"/>
      <c r="L324" s="137"/>
      <c r="M324" s="137"/>
      <c r="N324" s="137"/>
      <c r="O324" s="137"/>
      <c r="P324" s="137"/>
      <c r="Q324" s="140"/>
      <c r="R324" s="137"/>
      <c r="S324" s="137"/>
      <c r="T324" s="137"/>
      <c r="U324" s="137"/>
      <c r="V324" s="137"/>
      <c r="W324" s="137"/>
      <c r="X324" s="137"/>
      <c r="Y324" s="137"/>
      <c r="Z324" s="137"/>
      <c r="AA324" s="137"/>
      <c r="AB324" s="137"/>
      <c r="AC324" s="137"/>
      <c r="AD324" s="137"/>
      <c r="AE324" s="137"/>
      <c r="AF324" s="137"/>
      <c r="AG324" s="137"/>
      <c r="AH324" s="137"/>
      <c r="AI324" s="137"/>
      <c r="AJ324" s="137"/>
      <c r="AK324" s="137"/>
    </row>
    <row r="325" ht="18.0" customHeight="1">
      <c r="A325" s="137"/>
      <c r="B325" s="137"/>
      <c r="C325" s="137"/>
      <c r="D325" s="137"/>
      <c r="E325" s="137"/>
      <c r="F325" s="137"/>
      <c r="G325" s="137"/>
      <c r="H325" s="139"/>
      <c r="I325" s="137"/>
      <c r="J325" s="137"/>
      <c r="K325" s="137"/>
      <c r="L325" s="137"/>
      <c r="M325" s="137"/>
      <c r="N325" s="137"/>
      <c r="O325" s="137"/>
      <c r="P325" s="137"/>
      <c r="Q325" s="140"/>
      <c r="R325" s="137"/>
      <c r="S325" s="137"/>
      <c r="T325" s="137"/>
      <c r="U325" s="137"/>
      <c r="V325" s="137"/>
      <c r="W325" s="137"/>
      <c r="X325" s="137"/>
      <c r="Y325" s="137"/>
      <c r="Z325" s="137"/>
      <c r="AA325" s="137"/>
      <c r="AB325" s="137"/>
      <c r="AC325" s="137"/>
      <c r="AD325" s="137"/>
      <c r="AE325" s="137"/>
      <c r="AF325" s="137"/>
      <c r="AG325" s="137"/>
      <c r="AH325" s="137"/>
      <c r="AI325" s="137"/>
      <c r="AJ325" s="137"/>
      <c r="AK325" s="137"/>
    </row>
    <row r="326" ht="18.0" customHeight="1">
      <c r="A326" s="137"/>
      <c r="B326" s="137"/>
      <c r="C326" s="137"/>
      <c r="D326" s="137"/>
      <c r="E326" s="137"/>
      <c r="F326" s="137"/>
      <c r="G326" s="137"/>
      <c r="H326" s="139"/>
      <c r="I326" s="137"/>
      <c r="J326" s="137"/>
      <c r="K326" s="137"/>
      <c r="L326" s="137"/>
      <c r="M326" s="137"/>
      <c r="N326" s="137"/>
      <c r="O326" s="137"/>
      <c r="P326" s="137"/>
      <c r="Q326" s="140"/>
      <c r="R326" s="137"/>
      <c r="S326" s="137"/>
      <c r="T326" s="137"/>
      <c r="U326" s="137"/>
      <c r="V326" s="137"/>
      <c r="W326" s="137"/>
      <c r="X326" s="137"/>
      <c r="Y326" s="137"/>
      <c r="Z326" s="137"/>
      <c r="AA326" s="137"/>
      <c r="AB326" s="137"/>
      <c r="AC326" s="137"/>
      <c r="AD326" s="137"/>
      <c r="AE326" s="137"/>
      <c r="AF326" s="137"/>
      <c r="AG326" s="137"/>
      <c r="AH326" s="137"/>
      <c r="AI326" s="137"/>
      <c r="AJ326" s="137"/>
      <c r="AK326" s="137"/>
    </row>
    <row r="327" ht="18.0" customHeight="1">
      <c r="A327" s="137"/>
      <c r="B327" s="137"/>
      <c r="C327" s="137"/>
      <c r="D327" s="137"/>
      <c r="E327" s="137"/>
      <c r="F327" s="137"/>
      <c r="G327" s="137"/>
      <c r="H327" s="139"/>
      <c r="I327" s="137"/>
      <c r="J327" s="137"/>
      <c r="K327" s="137"/>
      <c r="L327" s="137"/>
      <c r="M327" s="137"/>
      <c r="N327" s="137"/>
      <c r="O327" s="137"/>
      <c r="P327" s="137"/>
      <c r="Q327" s="140"/>
      <c r="R327" s="137"/>
      <c r="S327" s="137"/>
      <c r="T327" s="137"/>
      <c r="U327" s="137"/>
      <c r="V327" s="137"/>
      <c r="W327" s="137"/>
      <c r="X327" s="137"/>
      <c r="Y327" s="137"/>
      <c r="Z327" s="137"/>
      <c r="AA327" s="137"/>
      <c r="AB327" s="137"/>
      <c r="AC327" s="137"/>
      <c r="AD327" s="137"/>
      <c r="AE327" s="137"/>
      <c r="AF327" s="137"/>
      <c r="AG327" s="137"/>
      <c r="AH327" s="137"/>
      <c r="AI327" s="137"/>
      <c r="AJ327" s="137"/>
      <c r="AK327" s="137"/>
    </row>
    <row r="328" ht="18.0" customHeight="1">
      <c r="A328" s="137"/>
      <c r="B328" s="137"/>
      <c r="C328" s="137"/>
      <c r="D328" s="137"/>
      <c r="E328" s="137"/>
      <c r="F328" s="137"/>
      <c r="G328" s="137"/>
      <c r="H328" s="139"/>
      <c r="I328" s="137"/>
      <c r="J328" s="137"/>
      <c r="K328" s="137"/>
      <c r="L328" s="137"/>
      <c r="M328" s="137"/>
      <c r="N328" s="137"/>
      <c r="O328" s="137"/>
      <c r="P328" s="137"/>
      <c r="Q328" s="140"/>
      <c r="R328" s="137"/>
      <c r="S328" s="137"/>
      <c r="T328" s="137"/>
      <c r="U328" s="137"/>
      <c r="V328" s="137"/>
      <c r="W328" s="137"/>
      <c r="X328" s="137"/>
      <c r="Y328" s="137"/>
      <c r="Z328" s="137"/>
      <c r="AA328" s="137"/>
      <c r="AB328" s="137"/>
      <c r="AC328" s="137"/>
      <c r="AD328" s="137"/>
      <c r="AE328" s="137"/>
      <c r="AF328" s="137"/>
      <c r="AG328" s="137"/>
      <c r="AH328" s="137"/>
      <c r="AI328" s="137"/>
      <c r="AJ328" s="137"/>
      <c r="AK328" s="137"/>
    </row>
    <row r="329" ht="18.0" customHeight="1">
      <c r="A329" s="137"/>
      <c r="B329" s="137"/>
      <c r="C329" s="137"/>
      <c r="D329" s="137"/>
      <c r="E329" s="137"/>
      <c r="F329" s="137"/>
      <c r="G329" s="137"/>
      <c r="H329" s="139"/>
      <c r="I329" s="137"/>
      <c r="J329" s="137"/>
      <c r="K329" s="137"/>
      <c r="L329" s="137"/>
      <c r="M329" s="137"/>
      <c r="N329" s="137"/>
      <c r="O329" s="137"/>
      <c r="P329" s="137"/>
      <c r="Q329" s="140"/>
      <c r="R329" s="137"/>
      <c r="S329" s="137"/>
      <c r="T329" s="137"/>
      <c r="U329" s="137"/>
      <c r="V329" s="137"/>
      <c r="W329" s="137"/>
      <c r="X329" s="137"/>
      <c r="Y329" s="137"/>
      <c r="Z329" s="137"/>
      <c r="AA329" s="137"/>
      <c r="AB329" s="137"/>
      <c r="AC329" s="137"/>
      <c r="AD329" s="137"/>
      <c r="AE329" s="137"/>
      <c r="AF329" s="137"/>
      <c r="AG329" s="137"/>
      <c r="AH329" s="137"/>
      <c r="AI329" s="137"/>
      <c r="AJ329" s="137"/>
      <c r="AK329" s="137"/>
    </row>
    <row r="330" ht="18.0" customHeight="1">
      <c r="A330" s="137"/>
      <c r="B330" s="137"/>
      <c r="C330" s="137"/>
      <c r="D330" s="137"/>
      <c r="E330" s="137"/>
      <c r="F330" s="137"/>
      <c r="G330" s="137"/>
      <c r="H330" s="139"/>
      <c r="I330" s="137"/>
      <c r="J330" s="137"/>
      <c r="K330" s="137"/>
      <c r="L330" s="137"/>
      <c r="M330" s="137"/>
      <c r="N330" s="137"/>
      <c r="O330" s="137"/>
      <c r="P330" s="137"/>
      <c r="Q330" s="140"/>
      <c r="R330" s="137"/>
      <c r="S330" s="137"/>
      <c r="T330" s="137"/>
      <c r="U330" s="137"/>
      <c r="V330" s="137"/>
      <c r="W330" s="137"/>
      <c r="X330" s="137"/>
      <c r="Y330" s="137"/>
      <c r="Z330" s="137"/>
      <c r="AA330" s="137"/>
      <c r="AB330" s="137"/>
      <c r="AC330" s="137"/>
      <c r="AD330" s="137"/>
      <c r="AE330" s="137"/>
      <c r="AF330" s="137"/>
      <c r="AG330" s="137"/>
      <c r="AH330" s="137"/>
      <c r="AI330" s="137"/>
      <c r="AJ330" s="137"/>
      <c r="AK330" s="137"/>
    </row>
    <row r="331" ht="18.0" customHeight="1">
      <c r="A331" s="137"/>
      <c r="B331" s="137"/>
      <c r="C331" s="137"/>
      <c r="D331" s="137"/>
      <c r="E331" s="137"/>
      <c r="F331" s="137"/>
      <c r="G331" s="137"/>
      <c r="H331" s="139"/>
      <c r="I331" s="137"/>
      <c r="J331" s="137"/>
      <c r="K331" s="137"/>
      <c r="L331" s="137"/>
      <c r="M331" s="137"/>
      <c r="N331" s="137"/>
      <c r="O331" s="137"/>
      <c r="P331" s="137"/>
      <c r="Q331" s="140"/>
      <c r="R331" s="137"/>
      <c r="S331" s="137"/>
      <c r="T331" s="137"/>
      <c r="U331" s="137"/>
      <c r="V331" s="137"/>
      <c r="W331" s="137"/>
      <c r="X331" s="137"/>
      <c r="Y331" s="137"/>
      <c r="Z331" s="137"/>
      <c r="AA331" s="137"/>
      <c r="AB331" s="137"/>
      <c r="AC331" s="137"/>
      <c r="AD331" s="137"/>
      <c r="AE331" s="137"/>
      <c r="AF331" s="137"/>
      <c r="AG331" s="137"/>
      <c r="AH331" s="137"/>
      <c r="AI331" s="137"/>
      <c r="AJ331" s="137"/>
      <c r="AK331" s="137"/>
    </row>
    <row r="332" ht="18.0" customHeight="1">
      <c r="A332" s="137"/>
      <c r="B332" s="137"/>
      <c r="C332" s="137"/>
      <c r="D332" s="137"/>
      <c r="E332" s="137"/>
      <c r="F332" s="137"/>
      <c r="G332" s="137"/>
      <c r="H332" s="139"/>
      <c r="I332" s="137"/>
      <c r="J332" s="137"/>
      <c r="K332" s="137"/>
      <c r="L332" s="137"/>
      <c r="M332" s="137"/>
      <c r="N332" s="137"/>
      <c r="O332" s="137"/>
      <c r="P332" s="137"/>
      <c r="Q332" s="140"/>
      <c r="R332" s="137"/>
      <c r="S332" s="137"/>
      <c r="T332" s="137"/>
      <c r="U332" s="137"/>
      <c r="V332" s="137"/>
      <c r="W332" s="137"/>
      <c r="X332" s="137"/>
      <c r="Y332" s="137"/>
      <c r="Z332" s="137"/>
      <c r="AA332" s="137"/>
      <c r="AB332" s="137"/>
      <c r="AC332" s="137"/>
      <c r="AD332" s="137"/>
      <c r="AE332" s="137"/>
      <c r="AF332" s="137"/>
      <c r="AG332" s="137"/>
      <c r="AH332" s="137"/>
      <c r="AI332" s="137"/>
      <c r="AJ332" s="137"/>
      <c r="AK332" s="137"/>
    </row>
    <row r="333" ht="18.0" customHeight="1">
      <c r="A333" s="137"/>
      <c r="B333" s="137"/>
      <c r="C333" s="137"/>
      <c r="D333" s="137"/>
      <c r="E333" s="137"/>
      <c r="F333" s="137"/>
      <c r="G333" s="137"/>
      <c r="H333" s="139"/>
      <c r="I333" s="137"/>
      <c r="J333" s="137"/>
      <c r="K333" s="137"/>
      <c r="L333" s="137"/>
      <c r="M333" s="137"/>
      <c r="N333" s="137"/>
      <c r="O333" s="137"/>
      <c r="P333" s="137"/>
      <c r="Q333" s="140"/>
      <c r="R333" s="137"/>
      <c r="S333" s="137"/>
      <c r="T333" s="137"/>
      <c r="U333" s="137"/>
      <c r="V333" s="137"/>
      <c r="W333" s="137"/>
      <c r="X333" s="137"/>
      <c r="Y333" s="137"/>
      <c r="Z333" s="137"/>
      <c r="AA333" s="137"/>
      <c r="AB333" s="137"/>
      <c r="AC333" s="137"/>
      <c r="AD333" s="137"/>
      <c r="AE333" s="137"/>
      <c r="AF333" s="137"/>
      <c r="AG333" s="137"/>
      <c r="AH333" s="137"/>
      <c r="AI333" s="137"/>
      <c r="AJ333" s="137"/>
      <c r="AK333" s="137"/>
    </row>
    <row r="334" ht="18.0" customHeight="1">
      <c r="A334" s="137"/>
      <c r="B334" s="137"/>
      <c r="C334" s="137"/>
      <c r="D334" s="137"/>
      <c r="E334" s="137"/>
      <c r="F334" s="137"/>
      <c r="G334" s="137"/>
      <c r="H334" s="139"/>
      <c r="I334" s="137"/>
      <c r="J334" s="137"/>
      <c r="K334" s="137"/>
      <c r="L334" s="137"/>
      <c r="M334" s="137"/>
      <c r="N334" s="137"/>
      <c r="O334" s="137"/>
      <c r="P334" s="137"/>
      <c r="Q334" s="140"/>
      <c r="R334" s="137"/>
      <c r="S334" s="137"/>
      <c r="T334" s="137"/>
      <c r="U334" s="137"/>
      <c r="V334" s="137"/>
      <c r="W334" s="137"/>
      <c r="X334" s="137"/>
      <c r="Y334" s="137"/>
      <c r="Z334" s="137"/>
      <c r="AA334" s="137"/>
      <c r="AB334" s="137"/>
      <c r="AC334" s="137"/>
      <c r="AD334" s="137"/>
      <c r="AE334" s="137"/>
      <c r="AF334" s="137"/>
      <c r="AG334" s="137"/>
      <c r="AH334" s="137"/>
      <c r="AI334" s="137"/>
      <c r="AJ334" s="137"/>
      <c r="AK334" s="137"/>
    </row>
    <row r="335" ht="18.0" customHeight="1">
      <c r="A335" s="137"/>
      <c r="B335" s="137"/>
      <c r="C335" s="137"/>
      <c r="D335" s="137"/>
      <c r="E335" s="137"/>
      <c r="F335" s="137"/>
      <c r="G335" s="137"/>
      <c r="H335" s="139"/>
      <c r="I335" s="137"/>
      <c r="J335" s="137"/>
      <c r="K335" s="137"/>
      <c r="L335" s="137"/>
      <c r="M335" s="137"/>
      <c r="N335" s="137"/>
      <c r="O335" s="137"/>
      <c r="P335" s="137"/>
      <c r="Q335" s="140"/>
      <c r="R335" s="137"/>
      <c r="S335" s="137"/>
      <c r="T335" s="137"/>
      <c r="U335" s="137"/>
      <c r="V335" s="137"/>
      <c r="W335" s="137"/>
      <c r="X335" s="137"/>
      <c r="Y335" s="137"/>
      <c r="Z335" s="137"/>
      <c r="AA335" s="137"/>
      <c r="AB335" s="137"/>
      <c r="AC335" s="137"/>
      <c r="AD335" s="137"/>
      <c r="AE335" s="137"/>
      <c r="AF335" s="137"/>
      <c r="AG335" s="137"/>
      <c r="AH335" s="137"/>
      <c r="AI335" s="137"/>
      <c r="AJ335" s="137"/>
      <c r="AK335" s="137"/>
    </row>
    <row r="336" ht="18.0" customHeight="1">
      <c r="A336" s="137"/>
      <c r="B336" s="137"/>
      <c r="C336" s="137"/>
      <c r="D336" s="137"/>
      <c r="E336" s="137"/>
      <c r="F336" s="137"/>
      <c r="G336" s="137"/>
      <c r="H336" s="139"/>
      <c r="I336" s="137"/>
      <c r="J336" s="137"/>
      <c r="K336" s="137"/>
      <c r="L336" s="137"/>
      <c r="M336" s="137"/>
      <c r="N336" s="137"/>
      <c r="O336" s="137"/>
      <c r="P336" s="137"/>
      <c r="Q336" s="140"/>
      <c r="R336" s="137"/>
      <c r="S336" s="137"/>
      <c r="T336" s="137"/>
      <c r="U336" s="137"/>
      <c r="V336" s="137"/>
      <c r="W336" s="137"/>
      <c r="X336" s="137"/>
      <c r="Y336" s="137"/>
      <c r="Z336" s="137"/>
      <c r="AA336" s="137"/>
      <c r="AB336" s="137"/>
      <c r="AC336" s="137"/>
      <c r="AD336" s="137"/>
      <c r="AE336" s="137"/>
      <c r="AF336" s="137"/>
      <c r="AG336" s="137"/>
      <c r="AH336" s="137"/>
      <c r="AI336" s="137"/>
      <c r="AJ336" s="137"/>
      <c r="AK336" s="137"/>
    </row>
    <row r="337" ht="18.0" customHeight="1">
      <c r="A337" s="137"/>
      <c r="B337" s="137"/>
      <c r="C337" s="137"/>
      <c r="D337" s="137"/>
      <c r="E337" s="137"/>
      <c r="F337" s="137"/>
      <c r="G337" s="137"/>
      <c r="H337" s="139"/>
      <c r="I337" s="137"/>
      <c r="J337" s="137"/>
      <c r="K337" s="137"/>
      <c r="L337" s="137"/>
      <c r="M337" s="137"/>
      <c r="N337" s="137"/>
      <c r="O337" s="137"/>
      <c r="P337" s="137"/>
      <c r="Q337" s="140"/>
      <c r="R337" s="137"/>
      <c r="S337" s="137"/>
      <c r="T337" s="137"/>
      <c r="U337" s="137"/>
      <c r="V337" s="137"/>
      <c r="W337" s="137"/>
      <c r="X337" s="137"/>
      <c r="Y337" s="137"/>
      <c r="Z337" s="137"/>
      <c r="AA337" s="137"/>
      <c r="AB337" s="137"/>
      <c r="AC337" s="137"/>
      <c r="AD337" s="137"/>
      <c r="AE337" s="137"/>
      <c r="AF337" s="137"/>
      <c r="AG337" s="137"/>
      <c r="AH337" s="137"/>
      <c r="AI337" s="137"/>
      <c r="AJ337" s="137"/>
      <c r="AK337" s="137"/>
    </row>
    <row r="338" ht="18.0" customHeight="1">
      <c r="A338" s="137"/>
      <c r="B338" s="137"/>
      <c r="C338" s="137"/>
      <c r="D338" s="137"/>
      <c r="E338" s="137"/>
      <c r="F338" s="137"/>
      <c r="G338" s="137"/>
      <c r="H338" s="139"/>
      <c r="I338" s="137"/>
      <c r="J338" s="137"/>
      <c r="K338" s="137"/>
      <c r="L338" s="137"/>
      <c r="M338" s="137"/>
      <c r="N338" s="137"/>
      <c r="O338" s="137"/>
      <c r="P338" s="137"/>
      <c r="Q338" s="140"/>
      <c r="R338" s="137"/>
      <c r="S338" s="137"/>
      <c r="T338" s="137"/>
      <c r="U338" s="137"/>
      <c r="V338" s="137"/>
      <c r="W338" s="137"/>
      <c r="X338" s="137"/>
      <c r="Y338" s="137"/>
      <c r="Z338" s="137"/>
      <c r="AA338" s="137"/>
      <c r="AB338" s="137"/>
      <c r="AC338" s="137"/>
      <c r="AD338" s="137"/>
      <c r="AE338" s="137"/>
      <c r="AF338" s="137"/>
      <c r="AG338" s="137"/>
      <c r="AH338" s="137"/>
      <c r="AI338" s="137"/>
      <c r="AJ338" s="137"/>
      <c r="AK338" s="137"/>
    </row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12:D12"/>
    <mergeCell ref="E13:H13"/>
    <mergeCell ref="C18:E18"/>
    <mergeCell ref="C106:E106"/>
    <mergeCell ref="C117:E117"/>
  </mergeCells>
  <printOptions/>
  <pageMargins bottom="0.75" footer="0.0" header="0.0" left="0.7" right="0.7" top="0.75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FF"/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9.57"/>
    <col customWidth="1" min="18" max="18" width="17.43"/>
    <col customWidth="1" min="19" max="19" width="17.86"/>
    <col customWidth="1" min="20" max="20" width="17.0"/>
    <col customWidth="1" min="21" max="21" width="15.14"/>
    <col customWidth="1" min="22" max="22" width="13.86"/>
    <col customWidth="1" min="23" max="24" width="9.14"/>
    <col customWidth="1" min="25" max="25" width="16.0"/>
    <col customWidth="1" min="26" max="45" width="9.14"/>
  </cols>
  <sheetData>
    <row r="1" ht="18.75" customHeight="1">
      <c r="A1" s="1" t="s">
        <v>0</v>
      </c>
      <c r="B1" s="1"/>
      <c r="C1" s="1"/>
      <c r="D1" s="1"/>
      <c r="E1" s="1"/>
      <c r="F1" s="1"/>
      <c r="G1" s="2"/>
      <c r="H1" s="3"/>
      <c r="I1" s="1"/>
      <c r="J1" s="1"/>
      <c r="K1" s="1"/>
      <c r="L1" s="1"/>
      <c r="M1" s="1"/>
      <c r="N1" s="1"/>
      <c r="O1" s="1"/>
      <c r="P1" s="1"/>
      <c r="Q1" s="4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</row>
    <row r="2" ht="18.75" customHeight="1">
      <c r="A2" s="1"/>
      <c r="B2" s="1"/>
      <c r="C2" s="1"/>
      <c r="D2" s="1"/>
      <c r="E2" s="1"/>
      <c r="F2" s="1"/>
      <c r="G2" s="2"/>
      <c r="H2" s="3"/>
      <c r="I2" s="1"/>
      <c r="J2" s="1"/>
      <c r="K2" s="1"/>
      <c r="L2" s="1"/>
      <c r="M2" s="1"/>
      <c r="N2" s="1"/>
      <c r="O2" s="1"/>
      <c r="P2" s="1"/>
      <c r="Q2" s="4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</row>
    <row r="3" ht="18.75" customHeight="1">
      <c r="A3" s="5" t="s">
        <v>1</v>
      </c>
      <c r="B3" s="5"/>
      <c r="C3" s="5"/>
      <c r="D3" s="1"/>
      <c r="E3" s="1"/>
      <c r="F3" s="1"/>
      <c r="G3" s="2"/>
      <c r="H3" s="3"/>
      <c r="I3" s="1"/>
      <c r="J3" s="1"/>
      <c r="K3" s="1"/>
      <c r="L3" s="1"/>
      <c r="M3" s="1"/>
      <c r="N3" s="1"/>
      <c r="O3" s="1"/>
      <c r="P3" s="1"/>
      <c r="Q3" s="4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</row>
    <row r="4" ht="29.25" customHeight="1">
      <c r="A4" s="1"/>
      <c r="B4" s="1"/>
      <c r="C4" s="1"/>
      <c r="D4" s="1"/>
      <c r="E4" s="1"/>
      <c r="F4" s="1"/>
      <c r="G4" s="2"/>
      <c r="H4" s="3" t="s">
        <v>2</v>
      </c>
      <c r="I4" s="6">
        <v>44301.0</v>
      </c>
      <c r="J4" s="1"/>
      <c r="K4" s="1"/>
      <c r="L4" s="1"/>
      <c r="M4" s="1"/>
      <c r="N4" s="1"/>
      <c r="O4" s="1"/>
      <c r="P4" s="1"/>
      <c r="Q4" s="4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</row>
    <row r="5" ht="18.75" customHeight="1">
      <c r="A5" s="1" t="s">
        <v>3</v>
      </c>
      <c r="B5" s="1"/>
      <c r="C5" s="1"/>
      <c r="D5" s="1"/>
      <c r="E5" s="1"/>
      <c r="F5" s="1"/>
      <c r="G5" s="2"/>
      <c r="H5" s="3"/>
      <c r="I5" s="1"/>
      <c r="J5" s="1"/>
      <c r="K5" s="1"/>
      <c r="L5" s="1"/>
      <c r="M5" s="1"/>
      <c r="N5" s="1"/>
      <c r="O5" s="1"/>
      <c r="P5" s="1"/>
      <c r="Q5" s="4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</row>
    <row r="6" ht="18.75" customHeight="1">
      <c r="A6" s="7"/>
      <c r="B6" s="7"/>
      <c r="C6" s="7"/>
      <c r="D6" s="7"/>
      <c r="E6" s="7"/>
      <c r="F6" s="7"/>
      <c r="G6" s="8"/>
      <c r="H6" s="9"/>
      <c r="I6" s="7"/>
      <c r="J6" s="1"/>
      <c r="K6" s="1"/>
      <c r="L6" s="1"/>
      <c r="M6" s="1"/>
      <c r="N6" s="1"/>
      <c r="O6" s="1"/>
      <c r="P6" s="1"/>
      <c r="Q6" s="4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</row>
    <row r="7" ht="36.0" customHeight="1">
      <c r="A7" s="10" t="s">
        <v>4</v>
      </c>
      <c r="B7" s="11"/>
      <c r="C7" s="12" t="s">
        <v>102</v>
      </c>
      <c r="D7" s="13" t="s">
        <v>6</v>
      </c>
      <c r="E7" s="14" t="s">
        <v>7</v>
      </c>
      <c r="F7" s="15"/>
      <c r="G7" s="15"/>
      <c r="H7" s="11"/>
      <c r="I7" s="16" t="s">
        <v>8</v>
      </c>
      <c r="J7" s="1"/>
      <c r="K7" s="1"/>
      <c r="L7" s="1"/>
      <c r="M7" s="1"/>
      <c r="N7" s="1"/>
      <c r="O7" s="1"/>
      <c r="P7" s="1"/>
      <c r="Q7" s="25">
        <f>+I200</f>
        <v>0.003883285621</v>
      </c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</row>
    <row r="8" ht="26.25" customHeight="1">
      <c r="A8" s="17">
        <v>1.0</v>
      </c>
      <c r="B8" s="18" t="s">
        <v>40</v>
      </c>
      <c r="C8" s="18">
        <v>20.0</v>
      </c>
      <c r="D8" s="19">
        <v>0.0899</v>
      </c>
      <c r="E8" s="20">
        <f>213.453*9</f>
        <v>1921.077</v>
      </c>
      <c r="F8" s="20"/>
      <c r="G8" s="21"/>
      <c r="H8" s="22">
        <v>9.0</v>
      </c>
      <c r="I8" s="23">
        <f t="shared" ref="I8:I15" si="1">+D8*E8</f>
        <v>172.7048223</v>
      </c>
      <c r="J8" s="24">
        <f t="shared" ref="J8:J15" si="2">E8-I8</f>
        <v>1748.372178</v>
      </c>
      <c r="K8" s="1"/>
      <c r="L8" s="1"/>
      <c r="M8" s="1"/>
      <c r="N8" s="1"/>
      <c r="O8" s="1"/>
      <c r="P8" s="1"/>
      <c r="Q8" s="4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</row>
    <row r="9" ht="26.25" customHeight="1">
      <c r="A9" s="17">
        <v>2.0</v>
      </c>
      <c r="B9" s="26" t="s">
        <v>55</v>
      </c>
      <c r="C9" s="18">
        <v>22.0</v>
      </c>
      <c r="D9" s="19">
        <v>0.1086</v>
      </c>
      <c r="E9" s="20">
        <f>200.876*7</f>
        <v>1406.132</v>
      </c>
      <c r="F9" s="20"/>
      <c r="G9" s="21"/>
      <c r="H9" s="22">
        <v>7.0</v>
      </c>
      <c r="I9" s="23">
        <f t="shared" si="1"/>
        <v>152.7059352</v>
      </c>
      <c r="J9" s="24">
        <f t="shared" si="2"/>
        <v>1253.426065</v>
      </c>
      <c r="K9" s="1"/>
      <c r="L9" s="1"/>
      <c r="M9" s="1"/>
      <c r="N9" s="1"/>
      <c r="O9" s="1"/>
      <c r="P9" s="1"/>
      <c r="Q9" s="4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</row>
    <row r="10" ht="26.25" customHeight="1">
      <c r="A10" s="17">
        <v>3.0</v>
      </c>
      <c r="B10" s="26" t="s">
        <v>41</v>
      </c>
      <c r="C10" s="26">
        <v>25.0</v>
      </c>
      <c r="D10" s="27">
        <v>0.0751</v>
      </c>
      <c r="E10" s="28">
        <f>226.05*5.5</f>
        <v>1243.275</v>
      </c>
      <c r="F10" s="28"/>
      <c r="G10" s="29"/>
      <c r="H10" s="22">
        <v>5.5</v>
      </c>
      <c r="I10" s="23">
        <f t="shared" si="1"/>
        <v>93.3699525</v>
      </c>
      <c r="J10" s="24">
        <f t="shared" si="2"/>
        <v>1149.905048</v>
      </c>
      <c r="K10" s="1"/>
      <c r="L10" s="1"/>
      <c r="M10" s="1"/>
      <c r="N10" s="1"/>
      <c r="O10" s="1"/>
      <c r="P10" s="1"/>
      <c r="Q10" s="4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</row>
    <row r="11" ht="26.25" customHeight="1">
      <c r="A11" s="17">
        <v>4.0</v>
      </c>
      <c r="B11" s="26" t="s">
        <v>103</v>
      </c>
      <c r="C11" s="26">
        <v>35.0</v>
      </c>
      <c r="D11" s="27">
        <v>0.0613</v>
      </c>
      <c r="E11" s="28">
        <f>234.823*7</f>
        <v>1643.761</v>
      </c>
      <c r="F11" s="28"/>
      <c r="G11" s="29"/>
      <c r="H11" s="22">
        <v>7.0</v>
      </c>
      <c r="I11" s="23">
        <f t="shared" si="1"/>
        <v>100.7625493</v>
      </c>
      <c r="J11" s="24">
        <f t="shared" si="2"/>
        <v>1542.998451</v>
      </c>
      <c r="K11" s="1"/>
      <c r="L11" s="1"/>
      <c r="M11" s="1"/>
      <c r="N11" s="1"/>
      <c r="O11" s="1"/>
      <c r="P11" s="1"/>
      <c r="Q11" s="4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</row>
    <row r="12" ht="26.25" customHeight="1">
      <c r="A12" s="17">
        <v>5.0</v>
      </c>
      <c r="B12" s="26" t="s">
        <v>73</v>
      </c>
      <c r="C12" s="26">
        <v>29.0</v>
      </c>
      <c r="D12" s="27">
        <v>0.0143</v>
      </c>
      <c r="E12" s="28">
        <f>230.042*15</f>
        <v>3450.63</v>
      </c>
      <c r="F12" s="28"/>
      <c r="G12" s="29"/>
      <c r="H12" s="22">
        <v>15.0</v>
      </c>
      <c r="I12" s="23">
        <f t="shared" si="1"/>
        <v>49.344009</v>
      </c>
      <c r="J12" s="24">
        <f t="shared" si="2"/>
        <v>3401.285991</v>
      </c>
      <c r="K12" s="1"/>
      <c r="L12" s="1"/>
      <c r="M12" s="1"/>
      <c r="N12" s="1"/>
      <c r="O12" s="1"/>
      <c r="P12" s="1"/>
      <c r="Q12" s="4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</row>
    <row r="13" ht="26.25" customHeight="1">
      <c r="A13" s="17">
        <v>6.0</v>
      </c>
      <c r="B13" s="26" t="s">
        <v>73</v>
      </c>
      <c r="C13" s="26">
        <v>29.0</v>
      </c>
      <c r="D13" s="27">
        <v>0.0143</v>
      </c>
      <c r="E13" s="28">
        <f>230.042*8</f>
        <v>1840.336</v>
      </c>
      <c r="F13" s="28"/>
      <c r="G13" s="29"/>
      <c r="H13" s="22">
        <v>8.0</v>
      </c>
      <c r="I13" s="23">
        <f t="shared" si="1"/>
        <v>26.3168048</v>
      </c>
      <c r="J13" s="24">
        <f t="shared" si="2"/>
        <v>1814.019195</v>
      </c>
      <c r="K13" s="1"/>
      <c r="L13" s="1"/>
      <c r="M13" s="1"/>
      <c r="N13" s="1"/>
      <c r="O13" s="1"/>
      <c r="P13" s="1"/>
      <c r="Q13" s="4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</row>
    <row r="14" ht="26.25" customHeight="1">
      <c r="A14" s="17">
        <v>7.0</v>
      </c>
      <c r="B14" s="26" t="s">
        <v>69</v>
      </c>
      <c r="C14" s="26">
        <v>29.0</v>
      </c>
      <c r="D14" s="27">
        <v>0.0144</v>
      </c>
      <c r="E14" s="28">
        <f>228.812*29</f>
        <v>6635.548</v>
      </c>
      <c r="F14" s="28"/>
      <c r="G14" s="29"/>
      <c r="H14" s="22">
        <v>29.0</v>
      </c>
      <c r="I14" s="23">
        <f t="shared" si="1"/>
        <v>95.5518912</v>
      </c>
      <c r="J14" s="24">
        <f t="shared" si="2"/>
        <v>6539.996109</v>
      </c>
      <c r="K14" s="1"/>
      <c r="L14" s="1"/>
      <c r="M14" s="1"/>
      <c r="N14" s="1"/>
      <c r="O14" s="1"/>
      <c r="P14" s="1"/>
      <c r="Q14" s="4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</row>
    <row r="15" ht="26.25" customHeight="1">
      <c r="A15" s="17">
        <v>8.0</v>
      </c>
      <c r="B15" s="26" t="s">
        <v>80</v>
      </c>
      <c r="C15" s="26">
        <v>29.0</v>
      </c>
      <c r="D15" s="27">
        <v>0.0147</v>
      </c>
      <c r="E15" s="28">
        <f>256.74*13.115</f>
        <v>3367.1451</v>
      </c>
      <c r="F15" s="28"/>
      <c r="G15" s="29"/>
      <c r="H15" s="22">
        <v>13.115</v>
      </c>
      <c r="I15" s="23">
        <f t="shared" si="1"/>
        <v>49.49703297</v>
      </c>
      <c r="J15" s="24">
        <f t="shared" si="2"/>
        <v>3317.648067</v>
      </c>
      <c r="K15" s="1"/>
      <c r="L15" s="1"/>
      <c r="M15" s="1"/>
      <c r="N15" s="1"/>
      <c r="O15" s="1"/>
      <c r="P15" s="1"/>
      <c r="Q15" s="4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</row>
    <row r="16" ht="18.75" customHeight="1">
      <c r="A16" s="30"/>
      <c r="B16" s="31"/>
      <c r="C16" s="32"/>
      <c r="D16" s="33"/>
      <c r="E16" s="34">
        <f>SUM(E8:E15)</f>
        <v>21507.9041</v>
      </c>
      <c r="F16" s="35"/>
      <c r="G16" s="36"/>
      <c r="H16" s="37"/>
      <c r="I16" s="38">
        <f t="shared" ref="I16:J16" si="3">SUM(I8:I15)</f>
        <v>740.2529973</v>
      </c>
      <c r="J16" s="39">
        <f t="shared" si="3"/>
        <v>20767.6511</v>
      </c>
      <c r="K16" s="1"/>
      <c r="L16" s="1"/>
      <c r="M16" s="1"/>
      <c r="N16" s="1"/>
      <c r="O16" s="1"/>
      <c r="P16" s="1"/>
      <c r="Q16" s="4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</row>
    <row r="17" ht="18.75" customHeight="1">
      <c r="A17" s="40"/>
      <c r="B17" s="7"/>
      <c r="C17" s="7"/>
      <c r="D17" s="41"/>
      <c r="E17" s="42"/>
      <c r="F17" s="15"/>
      <c r="G17" s="15"/>
      <c r="H17" s="11"/>
      <c r="I17" s="43"/>
      <c r="J17" s="1"/>
      <c r="K17" s="1"/>
      <c r="L17" s="1"/>
      <c r="M17" s="1"/>
      <c r="N17" s="1"/>
      <c r="O17" s="1"/>
      <c r="P17" s="1"/>
      <c r="Q17" s="4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</row>
    <row r="18" ht="18.75" customHeight="1">
      <c r="A18" s="1"/>
      <c r="B18" s="1"/>
      <c r="C18" s="1"/>
      <c r="D18" s="1"/>
      <c r="E18" s="1"/>
      <c r="F18" s="1"/>
      <c r="G18" s="2"/>
      <c r="H18" s="3"/>
      <c r="I18" s="1"/>
      <c r="J18" s="1"/>
      <c r="K18" s="1"/>
      <c r="L18" s="1"/>
      <c r="M18" s="1"/>
      <c r="N18" s="1"/>
      <c r="O18" s="1"/>
      <c r="P18" s="1"/>
      <c r="Q18" s="4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</row>
    <row r="19" ht="18.75" customHeight="1">
      <c r="A19" s="1"/>
      <c r="B19" s="1"/>
      <c r="C19" s="1"/>
      <c r="D19" s="1"/>
      <c r="E19" s="1"/>
      <c r="F19" s="1"/>
      <c r="G19" s="2"/>
      <c r="H19" s="3"/>
      <c r="I19" s="1"/>
      <c r="J19" s="1"/>
      <c r="K19" s="1"/>
      <c r="L19" s="1"/>
      <c r="M19" s="1"/>
      <c r="N19" s="1"/>
      <c r="O19" s="1"/>
      <c r="P19" s="1"/>
      <c r="Q19" s="4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</row>
    <row r="20" ht="18.75" customHeight="1">
      <c r="A20" s="1" t="s">
        <v>13</v>
      </c>
      <c r="B20" s="1"/>
      <c r="C20" s="1"/>
      <c r="D20" s="1"/>
      <c r="E20" s="1"/>
      <c r="F20" s="1"/>
      <c r="G20" s="2"/>
      <c r="H20" s="3"/>
      <c r="I20" s="1"/>
      <c r="J20" s="1"/>
      <c r="K20" s="1"/>
      <c r="L20" s="1"/>
      <c r="M20" s="1"/>
      <c r="N20" s="1"/>
      <c r="O20" s="1"/>
      <c r="P20" s="1"/>
      <c r="Q20" s="4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</row>
    <row r="21" ht="18.75" customHeight="1">
      <c r="A21" s="1"/>
      <c r="B21" s="1"/>
      <c r="C21" s="1"/>
      <c r="D21" s="1"/>
      <c r="E21" s="1"/>
      <c r="F21" s="1"/>
      <c r="G21" s="2"/>
      <c r="H21" s="3"/>
      <c r="I21" s="1"/>
      <c r="J21" s="1"/>
      <c r="K21" s="1"/>
      <c r="L21" s="1"/>
      <c r="M21" s="1"/>
      <c r="N21" s="1"/>
      <c r="O21" s="1"/>
      <c r="P21" s="1"/>
      <c r="Q21" s="4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</row>
    <row r="22" ht="40.5" customHeight="1">
      <c r="A22" s="44"/>
      <c r="B22" s="26" t="s">
        <v>14</v>
      </c>
      <c r="C22" s="45" t="s">
        <v>15</v>
      </c>
      <c r="D22" s="46"/>
      <c r="E22" s="47"/>
      <c r="F22" s="48"/>
      <c r="G22" s="49"/>
      <c r="H22" s="50" t="s">
        <v>16</v>
      </c>
      <c r="I22" s="26" t="s">
        <v>17</v>
      </c>
      <c r="J22" s="26" t="s">
        <v>18</v>
      </c>
      <c r="K22" s="1"/>
      <c r="L22" s="26" t="s">
        <v>19</v>
      </c>
      <c r="M22" s="26" t="s">
        <v>17</v>
      </c>
      <c r="N22" s="44" t="s">
        <v>20</v>
      </c>
      <c r="O22" s="1"/>
      <c r="P22" s="1"/>
      <c r="Q22" s="51"/>
      <c r="R22" s="26" t="s">
        <v>19</v>
      </c>
      <c r="S22" s="26" t="s">
        <v>17</v>
      </c>
      <c r="T22" s="44" t="s">
        <v>20</v>
      </c>
      <c r="U22" s="1"/>
      <c r="V22" s="44" t="s">
        <v>21</v>
      </c>
      <c r="W22" s="44" t="s">
        <v>22</v>
      </c>
      <c r="X22" s="44" t="s">
        <v>23</v>
      </c>
      <c r="Y22" s="44" t="s">
        <v>104</v>
      </c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</row>
    <row r="23" ht="27.0" customHeight="1">
      <c r="A23" s="52">
        <v>1.0</v>
      </c>
      <c r="B23" s="53" t="s">
        <v>105</v>
      </c>
      <c r="C23" s="54">
        <v>80.0</v>
      </c>
      <c r="D23" s="54">
        <v>203.0</v>
      </c>
      <c r="E23" s="54">
        <v>202.0</v>
      </c>
      <c r="F23" s="54">
        <f t="shared" ref="F23:F153" si="5">VALUE(IF(RIGHT(B23,1)="%",RIGHT(B23,3),0))</f>
        <v>0.8</v>
      </c>
      <c r="G23" s="55">
        <f t="shared" ref="G23:G153" si="6">Q23*C23/100*D23/100*E23/100</f>
        <v>67.24984</v>
      </c>
      <c r="H23" s="55">
        <f t="shared" ref="H23:H153" si="7">IF(F23=0,G23,F23*G23)</f>
        <v>53.799872</v>
      </c>
      <c r="I23" s="54">
        <v>1.0</v>
      </c>
      <c r="J23" s="66">
        <f t="shared" ref="J23:J153" si="8">+I23*H23</f>
        <v>53.799872</v>
      </c>
      <c r="K23" s="57"/>
      <c r="L23" s="58">
        <f>D23*25.4/1000</f>
        <v>5.1562</v>
      </c>
      <c r="M23" s="52">
        <f>+I23</f>
        <v>1</v>
      </c>
      <c r="N23" s="52">
        <f>M23*L23</f>
        <v>5.1562</v>
      </c>
      <c r="O23" s="57"/>
      <c r="P23" s="57"/>
      <c r="Q23" s="59">
        <v>20.5</v>
      </c>
      <c r="R23" s="58">
        <f t="shared" ref="R23:R154" si="9">E23/100</f>
        <v>2.02</v>
      </c>
      <c r="S23" s="52">
        <f t="shared" ref="S23:S154" si="10">I23</f>
        <v>1</v>
      </c>
      <c r="T23" s="52">
        <f t="shared" ref="T23:T154" si="11">S23*R23</f>
        <v>2.02</v>
      </c>
      <c r="U23" s="60">
        <f t="shared" ref="U23:U153" si="12">+Q23*C23/100*D23/100*E23/100</f>
        <v>67.24984</v>
      </c>
      <c r="V23" s="58">
        <f t="shared" ref="V23:W23" si="4">C23/100</f>
        <v>0.8</v>
      </c>
      <c r="W23" s="58">
        <f t="shared" si="4"/>
        <v>2.03</v>
      </c>
      <c r="X23" s="58">
        <f t="shared" ref="X23:X154" si="14">T23</f>
        <v>2.02</v>
      </c>
      <c r="Y23" s="61">
        <f t="shared" ref="Y23:Y154" si="15">V23*W23*X23</f>
        <v>3.28048</v>
      </c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  <c r="AL23" s="57"/>
      <c r="AM23" s="57"/>
      <c r="AN23" s="57"/>
      <c r="AO23" s="57"/>
      <c r="AP23" s="57"/>
      <c r="AQ23" s="57"/>
      <c r="AR23" s="57"/>
      <c r="AS23" s="57"/>
    </row>
    <row r="24" ht="27.0" customHeight="1">
      <c r="A24" s="52">
        <v>2.0</v>
      </c>
      <c r="B24" s="62" t="s">
        <v>40</v>
      </c>
      <c r="C24" s="62">
        <v>94.0</v>
      </c>
      <c r="D24" s="62">
        <v>203.0</v>
      </c>
      <c r="E24" s="62">
        <v>202.0</v>
      </c>
      <c r="F24" s="62">
        <f t="shared" si="5"/>
        <v>0</v>
      </c>
      <c r="G24" s="63">
        <f t="shared" si="6"/>
        <v>79.018562</v>
      </c>
      <c r="H24" s="63">
        <f t="shared" si="7"/>
        <v>79.018562</v>
      </c>
      <c r="I24" s="62">
        <v>1.0</v>
      </c>
      <c r="J24" s="66">
        <f t="shared" si="8"/>
        <v>79.018562</v>
      </c>
      <c r="K24" s="57"/>
      <c r="L24" s="58"/>
      <c r="M24" s="52"/>
      <c r="N24" s="52"/>
      <c r="O24" s="57"/>
      <c r="P24" s="57"/>
      <c r="Q24" s="59">
        <v>20.5</v>
      </c>
      <c r="R24" s="58">
        <f t="shared" si="9"/>
        <v>2.02</v>
      </c>
      <c r="S24" s="52">
        <f t="shared" si="10"/>
        <v>1</v>
      </c>
      <c r="T24" s="52">
        <f t="shared" si="11"/>
        <v>2.02</v>
      </c>
      <c r="U24" s="60">
        <f t="shared" si="12"/>
        <v>79.018562</v>
      </c>
      <c r="V24" s="58">
        <f t="shared" ref="V24:W24" si="13">C24/100</f>
        <v>0.94</v>
      </c>
      <c r="W24" s="58">
        <f t="shared" si="13"/>
        <v>2.03</v>
      </c>
      <c r="X24" s="58">
        <f t="shared" si="14"/>
        <v>2.02</v>
      </c>
      <c r="Y24" s="61">
        <f t="shared" si="15"/>
        <v>3.854564</v>
      </c>
      <c r="Z24" s="57"/>
      <c r="AA24" s="57"/>
      <c r="AB24" s="57"/>
      <c r="AC24" s="57"/>
      <c r="AD24" s="57"/>
      <c r="AE24" s="57"/>
      <c r="AF24" s="57"/>
      <c r="AG24" s="57"/>
      <c r="AH24" s="57"/>
      <c r="AI24" s="57"/>
      <c r="AJ24" s="57"/>
      <c r="AK24" s="57"/>
      <c r="AL24" s="57"/>
      <c r="AM24" s="57"/>
      <c r="AN24" s="57"/>
      <c r="AO24" s="57"/>
      <c r="AP24" s="57"/>
      <c r="AQ24" s="57"/>
      <c r="AR24" s="57"/>
      <c r="AS24" s="57"/>
    </row>
    <row r="25" ht="27.0" customHeight="1">
      <c r="A25" s="52">
        <v>3.0</v>
      </c>
      <c r="B25" s="62" t="s">
        <v>40</v>
      </c>
      <c r="C25" s="62">
        <v>101.0</v>
      </c>
      <c r="D25" s="62">
        <v>203.0</v>
      </c>
      <c r="E25" s="62">
        <v>205.0</v>
      </c>
      <c r="F25" s="62">
        <f t="shared" si="5"/>
        <v>0</v>
      </c>
      <c r="G25" s="63">
        <f t="shared" si="6"/>
        <v>86.1638575</v>
      </c>
      <c r="H25" s="63">
        <f t="shared" si="7"/>
        <v>86.1638575</v>
      </c>
      <c r="I25" s="62">
        <v>5.0</v>
      </c>
      <c r="J25" s="66">
        <f t="shared" si="8"/>
        <v>430.8192875</v>
      </c>
      <c r="K25" s="57"/>
      <c r="L25" s="58">
        <f t="shared" ref="L25:L40" si="17">D25*25.4/1000</f>
        <v>5.1562</v>
      </c>
      <c r="M25" s="52">
        <f t="shared" ref="M25:M43" si="18">+I25</f>
        <v>5</v>
      </c>
      <c r="N25" s="52">
        <f t="shared" ref="N25:N40" si="19">M25*L25</f>
        <v>25.781</v>
      </c>
      <c r="O25" s="57"/>
      <c r="P25" s="57"/>
      <c r="Q25" s="59">
        <v>20.5</v>
      </c>
      <c r="R25" s="58">
        <f t="shared" si="9"/>
        <v>2.05</v>
      </c>
      <c r="S25" s="52">
        <f t="shared" si="10"/>
        <v>5</v>
      </c>
      <c r="T25" s="52">
        <f t="shared" si="11"/>
        <v>10.25</v>
      </c>
      <c r="U25" s="60">
        <f t="shared" si="12"/>
        <v>86.1638575</v>
      </c>
      <c r="V25" s="58">
        <f t="shared" ref="V25:W25" si="16">C25/100</f>
        <v>1.01</v>
      </c>
      <c r="W25" s="58">
        <f t="shared" si="16"/>
        <v>2.03</v>
      </c>
      <c r="X25" s="58">
        <f t="shared" si="14"/>
        <v>10.25</v>
      </c>
      <c r="Y25" s="61">
        <f t="shared" si="15"/>
        <v>21.015575</v>
      </c>
      <c r="Z25" s="57"/>
      <c r="AA25" s="57"/>
      <c r="AB25" s="57"/>
      <c r="AC25" s="57"/>
      <c r="AD25" s="57"/>
      <c r="AE25" s="57"/>
      <c r="AF25" s="57"/>
      <c r="AG25" s="57"/>
      <c r="AH25" s="57"/>
      <c r="AI25" s="57"/>
      <c r="AJ25" s="57"/>
      <c r="AK25" s="57"/>
      <c r="AL25" s="57"/>
      <c r="AM25" s="57"/>
      <c r="AN25" s="57"/>
      <c r="AO25" s="57"/>
      <c r="AP25" s="57"/>
      <c r="AQ25" s="57"/>
      <c r="AR25" s="57"/>
      <c r="AS25" s="57"/>
    </row>
    <row r="26" ht="27.0" customHeight="1">
      <c r="A26" s="52">
        <v>4.0</v>
      </c>
      <c r="B26" s="62" t="s">
        <v>40</v>
      </c>
      <c r="C26" s="62">
        <v>102.0</v>
      </c>
      <c r="D26" s="62">
        <v>203.0</v>
      </c>
      <c r="E26" s="62">
        <v>206.0</v>
      </c>
      <c r="F26" s="62">
        <f t="shared" si="5"/>
        <v>0</v>
      </c>
      <c r="G26" s="63">
        <f t="shared" si="6"/>
        <v>87.441438</v>
      </c>
      <c r="H26" s="63">
        <f t="shared" si="7"/>
        <v>87.441438</v>
      </c>
      <c r="I26" s="62">
        <v>1.0</v>
      </c>
      <c r="J26" s="66">
        <f t="shared" si="8"/>
        <v>87.441438</v>
      </c>
      <c r="K26" s="57"/>
      <c r="L26" s="58">
        <f t="shared" si="17"/>
        <v>5.1562</v>
      </c>
      <c r="M26" s="52">
        <f t="shared" si="18"/>
        <v>1</v>
      </c>
      <c r="N26" s="52">
        <f t="shared" si="19"/>
        <v>5.1562</v>
      </c>
      <c r="O26" s="57"/>
      <c r="P26" s="57"/>
      <c r="Q26" s="59">
        <v>20.5</v>
      </c>
      <c r="R26" s="58">
        <f t="shared" si="9"/>
        <v>2.06</v>
      </c>
      <c r="S26" s="52">
        <f t="shared" si="10"/>
        <v>1</v>
      </c>
      <c r="T26" s="52">
        <f t="shared" si="11"/>
        <v>2.06</v>
      </c>
      <c r="U26" s="60">
        <f t="shared" si="12"/>
        <v>87.441438</v>
      </c>
      <c r="V26" s="58">
        <f t="shared" ref="V26:W26" si="20">C26/100</f>
        <v>1.02</v>
      </c>
      <c r="W26" s="58">
        <f t="shared" si="20"/>
        <v>2.03</v>
      </c>
      <c r="X26" s="58">
        <f t="shared" si="14"/>
        <v>2.06</v>
      </c>
      <c r="Y26" s="61">
        <f t="shared" si="15"/>
        <v>4.265436</v>
      </c>
      <c r="Z26" s="57"/>
      <c r="AA26" s="57"/>
      <c r="AB26" s="57"/>
      <c r="AC26" s="57"/>
      <c r="AD26" s="57"/>
      <c r="AE26" s="57"/>
      <c r="AF26" s="57"/>
      <c r="AG26" s="57"/>
      <c r="AH26" s="57"/>
      <c r="AI26" s="57"/>
      <c r="AJ26" s="57"/>
      <c r="AK26" s="57"/>
      <c r="AL26" s="57"/>
      <c r="AM26" s="57"/>
      <c r="AN26" s="57"/>
      <c r="AO26" s="57"/>
      <c r="AP26" s="57"/>
      <c r="AQ26" s="57"/>
      <c r="AR26" s="57"/>
      <c r="AS26" s="57"/>
    </row>
    <row r="27" ht="27.0" customHeight="1">
      <c r="A27" s="52">
        <v>5.0</v>
      </c>
      <c r="B27" s="62" t="s">
        <v>40</v>
      </c>
      <c r="C27" s="62">
        <v>103.0</v>
      </c>
      <c r="D27" s="62">
        <v>203.0</v>
      </c>
      <c r="E27" s="62">
        <v>203.0</v>
      </c>
      <c r="F27" s="62">
        <f t="shared" si="5"/>
        <v>0</v>
      </c>
      <c r="G27" s="63">
        <f t="shared" si="6"/>
        <v>87.0128035</v>
      </c>
      <c r="H27" s="63">
        <f t="shared" si="7"/>
        <v>87.0128035</v>
      </c>
      <c r="I27" s="62">
        <v>1.0</v>
      </c>
      <c r="J27" s="66">
        <f t="shared" si="8"/>
        <v>87.0128035</v>
      </c>
      <c r="K27" s="57"/>
      <c r="L27" s="58">
        <f t="shared" si="17"/>
        <v>5.1562</v>
      </c>
      <c r="M27" s="52">
        <f t="shared" si="18"/>
        <v>1</v>
      </c>
      <c r="N27" s="52">
        <f t="shared" si="19"/>
        <v>5.1562</v>
      </c>
      <c r="O27" s="57"/>
      <c r="P27" s="57"/>
      <c r="Q27" s="59">
        <v>20.5</v>
      </c>
      <c r="R27" s="58">
        <f t="shared" si="9"/>
        <v>2.03</v>
      </c>
      <c r="S27" s="52">
        <f t="shared" si="10"/>
        <v>1</v>
      </c>
      <c r="T27" s="52">
        <f t="shared" si="11"/>
        <v>2.03</v>
      </c>
      <c r="U27" s="60">
        <f t="shared" si="12"/>
        <v>87.0128035</v>
      </c>
      <c r="V27" s="58">
        <f t="shared" ref="V27:W27" si="21">C27/100</f>
        <v>1.03</v>
      </c>
      <c r="W27" s="58">
        <f t="shared" si="21"/>
        <v>2.03</v>
      </c>
      <c r="X27" s="58">
        <f t="shared" si="14"/>
        <v>2.03</v>
      </c>
      <c r="Y27" s="61">
        <f t="shared" si="15"/>
        <v>4.244527</v>
      </c>
      <c r="Z27" s="57"/>
      <c r="AA27" s="57"/>
      <c r="AB27" s="57"/>
      <c r="AC27" s="57"/>
      <c r="AD27" s="57"/>
      <c r="AE27" s="57"/>
      <c r="AF27" s="57"/>
      <c r="AG27" s="57"/>
      <c r="AH27" s="57"/>
      <c r="AI27" s="57"/>
      <c r="AJ27" s="57"/>
      <c r="AK27" s="57"/>
      <c r="AL27" s="57"/>
      <c r="AM27" s="57"/>
      <c r="AN27" s="57"/>
      <c r="AO27" s="57"/>
      <c r="AP27" s="57"/>
      <c r="AQ27" s="57"/>
      <c r="AR27" s="57"/>
      <c r="AS27" s="57"/>
    </row>
    <row r="28" ht="27.0" customHeight="1">
      <c r="A28" s="52">
        <v>6.0</v>
      </c>
      <c r="B28" s="62" t="s">
        <v>40</v>
      </c>
      <c r="C28" s="62">
        <v>101.0</v>
      </c>
      <c r="D28" s="62">
        <v>203.0</v>
      </c>
      <c r="E28" s="62">
        <v>202.0</v>
      </c>
      <c r="F28" s="62">
        <f t="shared" si="5"/>
        <v>0</v>
      </c>
      <c r="G28" s="63">
        <f t="shared" si="6"/>
        <v>84.902923</v>
      </c>
      <c r="H28" s="63">
        <f t="shared" si="7"/>
        <v>84.902923</v>
      </c>
      <c r="I28" s="62">
        <v>1.0</v>
      </c>
      <c r="J28" s="66">
        <f t="shared" si="8"/>
        <v>84.902923</v>
      </c>
      <c r="K28" s="57"/>
      <c r="L28" s="58">
        <f t="shared" si="17"/>
        <v>5.1562</v>
      </c>
      <c r="M28" s="52">
        <f t="shared" si="18"/>
        <v>1</v>
      </c>
      <c r="N28" s="52">
        <f t="shared" si="19"/>
        <v>5.1562</v>
      </c>
      <c r="O28" s="57"/>
      <c r="P28" s="57"/>
      <c r="Q28" s="59">
        <v>20.5</v>
      </c>
      <c r="R28" s="58">
        <f t="shared" si="9"/>
        <v>2.02</v>
      </c>
      <c r="S28" s="52">
        <f t="shared" si="10"/>
        <v>1</v>
      </c>
      <c r="T28" s="52">
        <f t="shared" si="11"/>
        <v>2.02</v>
      </c>
      <c r="U28" s="60">
        <f t="shared" si="12"/>
        <v>84.902923</v>
      </c>
      <c r="V28" s="58">
        <f t="shared" ref="V28:W28" si="22">C28/100</f>
        <v>1.01</v>
      </c>
      <c r="W28" s="58">
        <f t="shared" si="22"/>
        <v>2.03</v>
      </c>
      <c r="X28" s="58">
        <f t="shared" si="14"/>
        <v>2.02</v>
      </c>
      <c r="Y28" s="61">
        <f t="shared" si="15"/>
        <v>4.141606</v>
      </c>
      <c r="Z28" s="57"/>
      <c r="AA28" s="57"/>
      <c r="AB28" s="57"/>
      <c r="AC28" s="57"/>
      <c r="AD28" s="57"/>
      <c r="AE28" s="57"/>
      <c r="AF28" s="57"/>
      <c r="AG28" s="57"/>
      <c r="AH28" s="57"/>
      <c r="AI28" s="57"/>
      <c r="AJ28" s="57"/>
      <c r="AK28" s="57"/>
      <c r="AL28" s="57"/>
      <c r="AM28" s="57"/>
      <c r="AN28" s="57"/>
      <c r="AO28" s="57"/>
      <c r="AP28" s="57"/>
      <c r="AQ28" s="57"/>
      <c r="AR28" s="57"/>
      <c r="AS28" s="57"/>
    </row>
    <row r="29" ht="27.0" customHeight="1">
      <c r="A29" s="52">
        <v>7.0</v>
      </c>
      <c r="B29" s="62" t="s">
        <v>40</v>
      </c>
      <c r="C29" s="62">
        <v>99.0</v>
      </c>
      <c r="D29" s="62">
        <v>203.0</v>
      </c>
      <c r="E29" s="62">
        <v>180.0</v>
      </c>
      <c r="F29" s="62">
        <f t="shared" si="5"/>
        <v>0</v>
      </c>
      <c r="G29" s="63">
        <f t="shared" si="6"/>
        <v>74.15793</v>
      </c>
      <c r="H29" s="63">
        <f t="shared" si="7"/>
        <v>74.15793</v>
      </c>
      <c r="I29" s="62">
        <v>1.0</v>
      </c>
      <c r="J29" s="66">
        <f t="shared" si="8"/>
        <v>74.15793</v>
      </c>
      <c r="K29" s="57"/>
      <c r="L29" s="58">
        <f t="shared" si="17"/>
        <v>5.1562</v>
      </c>
      <c r="M29" s="52">
        <f t="shared" si="18"/>
        <v>1</v>
      </c>
      <c r="N29" s="52">
        <f t="shared" si="19"/>
        <v>5.1562</v>
      </c>
      <c r="O29" s="57"/>
      <c r="P29" s="57"/>
      <c r="Q29" s="59">
        <v>20.5</v>
      </c>
      <c r="R29" s="58">
        <f t="shared" si="9"/>
        <v>1.8</v>
      </c>
      <c r="S29" s="52">
        <f t="shared" si="10"/>
        <v>1</v>
      </c>
      <c r="T29" s="52">
        <f t="shared" si="11"/>
        <v>1.8</v>
      </c>
      <c r="U29" s="60">
        <f t="shared" si="12"/>
        <v>74.15793</v>
      </c>
      <c r="V29" s="58">
        <f t="shared" ref="V29:W29" si="23">C29/100</f>
        <v>0.99</v>
      </c>
      <c r="W29" s="58">
        <f t="shared" si="23"/>
        <v>2.03</v>
      </c>
      <c r="X29" s="58">
        <f t="shared" si="14"/>
        <v>1.8</v>
      </c>
      <c r="Y29" s="61">
        <f t="shared" si="15"/>
        <v>3.61746</v>
      </c>
      <c r="Z29" s="57"/>
      <c r="AA29" s="57"/>
      <c r="AB29" s="57"/>
      <c r="AC29" s="57"/>
      <c r="AD29" s="57"/>
      <c r="AE29" s="57"/>
      <c r="AF29" s="57"/>
      <c r="AG29" s="57"/>
      <c r="AH29" s="57"/>
      <c r="AI29" s="57"/>
      <c r="AJ29" s="57"/>
      <c r="AK29" s="57"/>
      <c r="AL29" s="57"/>
      <c r="AM29" s="57"/>
      <c r="AN29" s="57"/>
      <c r="AO29" s="57"/>
      <c r="AP29" s="57"/>
      <c r="AQ29" s="57"/>
      <c r="AR29" s="57"/>
      <c r="AS29" s="57"/>
    </row>
    <row r="30" ht="27.0" customHeight="1">
      <c r="A30" s="52">
        <v>8.0</v>
      </c>
      <c r="B30" s="62" t="s">
        <v>40</v>
      </c>
      <c r="C30" s="62">
        <v>100.0</v>
      </c>
      <c r="D30" s="62">
        <v>203.0</v>
      </c>
      <c r="E30" s="62">
        <v>203.0</v>
      </c>
      <c r="F30" s="62">
        <f t="shared" si="5"/>
        <v>0</v>
      </c>
      <c r="G30" s="63">
        <f t="shared" si="6"/>
        <v>84.47845</v>
      </c>
      <c r="H30" s="63">
        <f t="shared" si="7"/>
        <v>84.47845</v>
      </c>
      <c r="I30" s="62">
        <v>1.0</v>
      </c>
      <c r="J30" s="66">
        <f t="shared" si="8"/>
        <v>84.47845</v>
      </c>
      <c r="K30" s="57"/>
      <c r="L30" s="58">
        <f t="shared" si="17"/>
        <v>5.1562</v>
      </c>
      <c r="M30" s="52">
        <f t="shared" si="18"/>
        <v>1</v>
      </c>
      <c r="N30" s="52">
        <f t="shared" si="19"/>
        <v>5.1562</v>
      </c>
      <c r="O30" s="57"/>
      <c r="P30" s="57"/>
      <c r="Q30" s="59">
        <v>20.5</v>
      </c>
      <c r="R30" s="58">
        <f t="shared" si="9"/>
        <v>2.03</v>
      </c>
      <c r="S30" s="52">
        <f t="shared" si="10"/>
        <v>1</v>
      </c>
      <c r="T30" s="52">
        <f t="shared" si="11"/>
        <v>2.03</v>
      </c>
      <c r="U30" s="60">
        <f t="shared" si="12"/>
        <v>84.47845</v>
      </c>
      <c r="V30" s="58">
        <f t="shared" ref="V30:W30" si="24">C30/100</f>
        <v>1</v>
      </c>
      <c r="W30" s="58">
        <f t="shared" si="24"/>
        <v>2.03</v>
      </c>
      <c r="X30" s="58">
        <f t="shared" si="14"/>
        <v>2.03</v>
      </c>
      <c r="Y30" s="61">
        <f t="shared" si="15"/>
        <v>4.1209</v>
      </c>
      <c r="Z30" s="57"/>
      <c r="AA30" s="57"/>
      <c r="AB30" s="57"/>
      <c r="AC30" s="57"/>
      <c r="AD30" s="57"/>
      <c r="AE30" s="57"/>
      <c r="AF30" s="57"/>
      <c r="AG30" s="57"/>
      <c r="AH30" s="57"/>
      <c r="AI30" s="57"/>
      <c r="AJ30" s="57"/>
      <c r="AK30" s="57"/>
      <c r="AL30" s="57"/>
      <c r="AM30" s="57"/>
      <c r="AN30" s="57"/>
      <c r="AO30" s="57"/>
      <c r="AP30" s="57"/>
      <c r="AQ30" s="57"/>
      <c r="AR30" s="57"/>
      <c r="AS30" s="57"/>
    </row>
    <row r="31" ht="27.0" customHeight="1">
      <c r="A31" s="52">
        <v>9.0</v>
      </c>
      <c r="B31" s="62" t="s">
        <v>40</v>
      </c>
      <c r="C31" s="62">
        <v>101.0</v>
      </c>
      <c r="D31" s="62">
        <v>203.0</v>
      </c>
      <c r="E31" s="62">
        <v>206.0</v>
      </c>
      <c r="F31" s="62">
        <f t="shared" si="5"/>
        <v>0</v>
      </c>
      <c r="G31" s="63">
        <f t="shared" si="6"/>
        <v>86.584169</v>
      </c>
      <c r="H31" s="63">
        <f t="shared" si="7"/>
        <v>86.584169</v>
      </c>
      <c r="I31" s="62">
        <v>2.0</v>
      </c>
      <c r="J31" s="66">
        <f t="shared" si="8"/>
        <v>173.168338</v>
      </c>
      <c r="K31" s="57"/>
      <c r="L31" s="58">
        <f t="shared" si="17"/>
        <v>5.1562</v>
      </c>
      <c r="M31" s="52">
        <f t="shared" si="18"/>
        <v>2</v>
      </c>
      <c r="N31" s="52">
        <f t="shared" si="19"/>
        <v>10.3124</v>
      </c>
      <c r="O31" s="57"/>
      <c r="P31" s="57"/>
      <c r="Q31" s="59">
        <v>20.5</v>
      </c>
      <c r="R31" s="58">
        <f t="shared" si="9"/>
        <v>2.06</v>
      </c>
      <c r="S31" s="52">
        <f t="shared" si="10"/>
        <v>2</v>
      </c>
      <c r="T31" s="52">
        <f t="shared" si="11"/>
        <v>4.12</v>
      </c>
      <c r="U31" s="60">
        <f t="shared" si="12"/>
        <v>86.584169</v>
      </c>
      <c r="V31" s="58">
        <f t="shared" ref="V31:W31" si="25">C31/100</f>
        <v>1.01</v>
      </c>
      <c r="W31" s="58">
        <f t="shared" si="25"/>
        <v>2.03</v>
      </c>
      <c r="X31" s="58">
        <f t="shared" si="14"/>
        <v>4.12</v>
      </c>
      <c r="Y31" s="61">
        <f t="shared" si="15"/>
        <v>8.447236</v>
      </c>
      <c r="Z31" s="57"/>
      <c r="AA31" s="57"/>
      <c r="AB31" s="57"/>
      <c r="AC31" s="57"/>
      <c r="AD31" s="57"/>
      <c r="AE31" s="57"/>
      <c r="AF31" s="57"/>
      <c r="AG31" s="57"/>
      <c r="AH31" s="57"/>
      <c r="AI31" s="57"/>
      <c r="AJ31" s="57"/>
      <c r="AK31" s="57"/>
      <c r="AL31" s="57"/>
      <c r="AM31" s="57"/>
      <c r="AN31" s="57"/>
      <c r="AO31" s="57"/>
      <c r="AP31" s="57"/>
      <c r="AQ31" s="57"/>
      <c r="AR31" s="57"/>
      <c r="AS31" s="57"/>
    </row>
    <row r="32" ht="27.0" customHeight="1">
      <c r="A32" s="52">
        <v>10.0</v>
      </c>
      <c r="B32" s="62" t="s">
        <v>40</v>
      </c>
      <c r="C32" s="62">
        <v>100.0</v>
      </c>
      <c r="D32" s="62">
        <v>203.0</v>
      </c>
      <c r="E32" s="62">
        <v>206.0</v>
      </c>
      <c r="F32" s="62">
        <f t="shared" si="5"/>
        <v>0</v>
      </c>
      <c r="G32" s="63">
        <f t="shared" si="6"/>
        <v>85.7269</v>
      </c>
      <c r="H32" s="63">
        <f t="shared" si="7"/>
        <v>85.7269</v>
      </c>
      <c r="I32" s="62">
        <v>1.0</v>
      </c>
      <c r="J32" s="66">
        <f t="shared" si="8"/>
        <v>85.7269</v>
      </c>
      <c r="K32" s="57"/>
      <c r="L32" s="58">
        <f t="shared" si="17"/>
        <v>5.1562</v>
      </c>
      <c r="M32" s="52">
        <f t="shared" si="18"/>
        <v>1</v>
      </c>
      <c r="N32" s="52">
        <f t="shared" si="19"/>
        <v>5.1562</v>
      </c>
      <c r="O32" s="57"/>
      <c r="P32" s="57"/>
      <c r="Q32" s="59">
        <v>20.5</v>
      </c>
      <c r="R32" s="58">
        <f t="shared" si="9"/>
        <v>2.06</v>
      </c>
      <c r="S32" s="52">
        <f t="shared" si="10"/>
        <v>1</v>
      </c>
      <c r="T32" s="52">
        <f t="shared" si="11"/>
        <v>2.06</v>
      </c>
      <c r="U32" s="60">
        <f t="shared" si="12"/>
        <v>85.7269</v>
      </c>
      <c r="V32" s="58">
        <f t="shared" ref="V32:W32" si="26">C32/100</f>
        <v>1</v>
      </c>
      <c r="W32" s="58">
        <f t="shared" si="26"/>
        <v>2.03</v>
      </c>
      <c r="X32" s="58">
        <f t="shared" si="14"/>
        <v>2.06</v>
      </c>
      <c r="Y32" s="61">
        <f t="shared" si="15"/>
        <v>4.1818</v>
      </c>
      <c r="Z32" s="57"/>
      <c r="AA32" s="57"/>
      <c r="AB32" s="57"/>
      <c r="AC32" s="57"/>
      <c r="AD32" s="57"/>
      <c r="AE32" s="57"/>
      <c r="AF32" s="57"/>
      <c r="AG32" s="57"/>
      <c r="AH32" s="57"/>
      <c r="AI32" s="57"/>
      <c r="AJ32" s="57"/>
      <c r="AK32" s="57"/>
      <c r="AL32" s="57"/>
      <c r="AM32" s="57"/>
      <c r="AN32" s="57"/>
      <c r="AO32" s="57"/>
      <c r="AP32" s="57"/>
      <c r="AQ32" s="57"/>
      <c r="AR32" s="57"/>
      <c r="AS32" s="57"/>
    </row>
    <row r="33" ht="27.0" customHeight="1">
      <c r="A33" s="52">
        <v>11.0</v>
      </c>
      <c r="B33" s="62" t="s">
        <v>40</v>
      </c>
      <c r="C33" s="62">
        <v>100.0</v>
      </c>
      <c r="D33" s="62">
        <v>203.0</v>
      </c>
      <c r="E33" s="62">
        <v>205.0</v>
      </c>
      <c r="F33" s="62">
        <f t="shared" si="5"/>
        <v>0</v>
      </c>
      <c r="G33" s="63">
        <f t="shared" si="6"/>
        <v>85.31075</v>
      </c>
      <c r="H33" s="63">
        <f t="shared" si="7"/>
        <v>85.31075</v>
      </c>
      <c r="I33" s="62">
        <v>1.0</v>
      </c>
      <c r="J33" s="66">
        <f t="shared" si="8"/>
        <v>85.31075</v>
      </c>
      <c r="K33" s="57"/>
      <c r="L33" s="58">
        <f t="shared" si="17"/>
        <v>5.1562</v>
      </c>
      <c r="M33" s="52">
        <f t="shared" si="18"/>
        <v>1</v>
      </c>
      <c r="N33" s="52">
        <f t="shared" si="19"/>
        <v>5.1562</v>
      </c>
      <c r="O33" s="57"/>
      <c r="P33" s="57"/>
      <c r="Q33" s="59">
        <v>20.5</v>
      </c>
      <c r="R33" s="58">
        <f t="shared" si="9"/>
        <v>2.05</v>
      </c>
      <c r="S33" s="52">
        <f t="shared" si="10"/>
        <v>1</v>
      </c>
      <c r="T33" s="52">
        <f t="shared" si="11"/>
        <v>2.05</v>
      </c>
      <c r="U33" s="60">
        <f t="shared" si="12"/>
        <v>85.31075</v>
      </c>
      <c r="V33" s="58">
        <f t="shared" ref="V33:W33" si="27">C33/100</f>
        <v>1</v>
      </c>
      <c r="W33" s="58">
        <f t="shared" si="27"/>
        <v>2.03</v>
      </c>
      <c r="X33" s="58">
        <f t="shared" si="14"/>
        <v>2.05</v>
      </c>
      <c r="Y33" s="61">
        <f t="shared" si="15"/>
        <v>4.1615</v>
      </c>
      <c r="Z33" s="57"/>
      <c r="AA33" s="57"/>
      <c r="AB33" s="57"/>
      <c r="AC33" s="57"/>
      <c r="AD33" s="57"/>
      <c r="AE33" s="57"/>
      <c r="AF33" s="57"/>
      <c r="AG33" s="57"/>
      <c r="AH33" s="57"/>
      <c r="AI33" s="57"/>
      <c r="AJ33" s="57"/>
      <c r="AK33" s="57"/>
      <c r="AL33" s="57"/>
      <c r="AM33" s="57"/>
      <c r="AN33" s="57"/>
      <c r="AO33" s="57"/>
      <c r="AP33" s="57"/>
      <c r="AQ33" s="57"/>
      <c r="AR33" s="57"/>
      <c r="AS33" s="57"/>
    </row>
    <row r="34" ht="27.0" customHeight="1">
      <c r="A34" s="52">
        <v>12.0</v>
      </c>
      <c r="B34" s="62" t="s">
        <v>40</v>
      </c>
      <c r="C34" s="62">
        <v>100.0</v>
      </c>
      <c r="D34" s="62">
        <v>203.0</v>
      </c>
      <c r="E34" s="62">
        <v>204.0</v>
      </c>
      <c r="F34" s="62">
        <f t="shared" si="5"/>
        <v>0</v>
      </c>
      <c r="G34" s="63">
        <f t="shared" si="6"/>
        <v>84.8946</v>
      </c>
      <c r="H34" s="63">
        <f t="shared" si="7"/>
        <v>84.8946</v>
      </c>
      <c r="I34" s="62">
        <v>1.0</v>
      </c>
      <c r="J34" s="66">
        <f t="shared" si="8"/>
        <v>84.8946</v>
      </c>
      <c r="K34" s="57"/>
      <c r="L34" s="58">
        <f t="shared" si="17"/>
        <v>5.1562</v>
      </c>
      <c r="M34" s="52">
        <f t="shared" si="18"/>
        <v>1</v>
      </c>
      <c r="N34" s="52">
        <f t="shared" si="19"/>
        <v>5.1562</v>
      </c>
      <c r="O34" s="57"/>
      <c r="P34" s="57"/>
      <c r="Q34" s="59">
        <v>20.5</v>
      </c>
      <c r="R34" s="58">
        <f t="shared" si="9"/>
        <v>2.04</v>
      </c>
      <c r="S34" s="52">
        <f t="shared" si="10"/>
        <v>1</v>
      </c>
      <c r="T34" s="52">
        <f t="shared" si="11"/>
        <v>2.04</v>
      </c>
      <c r="U34" s="60">
        <f t="shared" si="12"/>
        <v>84.8946</v>
      </c>
      <c r="V34" s="58">
        <f t="shared" ref="V34:W34" si="28">C34/100</f>
        <v>1</v>
      </c>
      <c r="W34" s="58">
        <f t="shared" si="28"/>
        <v>2.03</v>
      </c>
      <c r="X34" s="58">
        <f t="shared" si="14"/>
        <v>2.04</v>
      </c>
      <c r="Y34" s="61">
        <f t="shared" si="15"/>
        <v>4.1412</v>
      </c>
      <c r="Z34" s="57"/>
      <c r="AA34" s="57"/>
      <c r="AB34" s="57"/>
      <c r="AC34" s="57"/>
      <c r="AD34" s="57"/>
      <c r="AE34" s="57"/>
      <c r="AF34" s="57"/>
      <c r="AG34" s="57"/>
      <c r="AH34" s="57"/>
      <c r="AI34" s="57"/>
      <c r="AJ34" s="57"/>
      <c r="AK34" s="57"/>
      <c r="AL34" s="57"/>
      <c r="AM34" s="57"/>
      <c r="AN34" s="57"/>
      <c r="AO34" s="57"/>
      <c r="AP34" s="57"/>
      <c r="AQ34" s="57"/>
      <c r="AR34" s="57"/>
      <c r="AS34" s="57"/>
    </row>
    <row r="35" ht="27.0" customHeight="1">
      <c r="A35" s="52">
        <v>13.0</v>
      </c>
      <c r="B35" s="62" t="s">
        <v>40</v>
      </c>
      <c r="C35" s="62">
        <v>100.0</v>
      </c>
      <c r="D35" s="62">
        <v>203.0</v>
      </c>
      <c r="E35" s="62">
        <v>202.0</v>
      </c>
      <c r="F35" s="62">
        <f t="shared" si="5"/>
        <v>0</v>
      </c>
      <c r="G35" s="63">
        <f t="shared" si="6"/>
        <v>84.0623</v>
      </c>
      <c r="H35" s="63">
        <f t="shared" si="7"/>
        <v>84.0623</v>
      </c>
      <c r="I35" s="62">
        <v>1.0</v>
      </c>
      <c r="J35" s="66">
        <f t="shared" si="8"/>
        <v>84.0623</v>
      </c>
      <c r="K35" s="57"/>
      <c r="L35" s="58">
        <f t="shared" si="17"/>
        <v>5.1562</v>
      </c>
      <c r="M35" s="52">
        <f t="shared" si="18"/>
        <v>1</v>
      </c>
      <c r="N35" s="52">
        <f t="shared" si="19"/>
        <v>5.1562</v>
      </c>
      <c r="O35" s="57"/>
      <c r="P35" s="57"/>
      <c r="Q35" s="59">
        <v>20.5</v>
      </c>
      <c r="R35" s="58">
        <f t="shared" si="9"/>
        <v>2.02</v>
      </c>
      <c r="S35" s="52">
        <f t="shared" si="10"/>
        <v>1</v>
      </c>
      <c r="T35" s="52">
        <f t="shared" si="11"/>
        <v>2.02</v>
      </c>
      <c r="U35" s="60">
        <f t="shared" si="12"/>
        <v>84.0623</v>
      </c>
      <c r="V35" s="58">
        <f t="shared" ref="V35:W35" si="29">C35/100</f>
        <v>1</v>
      </c>
      <c r="W35" s="58">
        <f t="shared" si="29"/>
        <v>2.03</v>
      </c>
      <c r="X35" s="58">
        <f t="shared" si="14"/>
        <v>2.02</v>
      </c>
      <c r="Y35" s="61">
        <f t="shared" si="15"/>
        <v>4.1006</v>
      </c>
      <c r="Z35" s="57"/>
      <c r="AA35" s="57"/>
      <c r="AB35" s="57"/>
      <c r="AC35" s="57"/>
      <c r="AD35" s="57"/>
      <c r="AE35" s="57"/>
      <c r="AF35" s="57"/>
      <c r="AG35" s="57"/>
      <c r="AH35" s="57"/>
      <c r="AI35" s="57"/>
      <c r="AJ35" s="57"/>
      <c r="AK35" s="57"/>
      <c r="AL35" s="57"/>
      <c r="AM35" s="57"/>
      <c r="AN35" s="57"/>
      <c r="AO35" s="57"/>
      <c r="AP35" s="57"/>
      <c r="AQ35" s="57"/>
      <c r="AR35" s="57"/>
      <c r="AS35" s="57"/>
    </row>
    <row r="36" ht="27.0" customHeight="1">
      <c r="A36" s="52">
        <v>14.0</v>
      </c>
      <c r="B36" s="62" t="s">
        <v>40</v>
      </c>
      <c r="C36" s="62">
        <v>102.0</v>
      </c>
      <c r="D36" s="62">
        <v>203.0</v>
      </c>
      <c r="E36" s="62">
        <v>205.0</v>
      </c>
      <c r="F36" s="62">
        <f t="shared" si="5"/>
        <v>0</v>
      </c>
      <c r="G36" s="63">
        <f t="shared" si="6"/>
        <v>87.016965</v>
      </c>
      <c r="H36" s="63">
        <f t="shared" si="7"/>
        <v>87.016965</v>
      </c>
      <c r="I36" s="62">
        <v>2.0</v>
      </c>
      <c r="J36" s="66">
        <f t="shared" si="8"/>
        <v>174.03393</v>
      </c>
      <c r="K36" s="57"/>
      <c r="L36" s="58">
        <f t="shared" si="17"/>
        <v>5.1562</v>
      </c>
      <c r="M36" s="52">
        <f t="shared" si="18"/>
        <v>2</v>
      </c>
      <c r="N36" s="52">
        <f t="shared" si="19"/>
        <v>10.3124</v>
      </c>
      <c r="O36" s="57"/>
      <c r="P36" s="57"/>
      <c r="Q36" s="59">
        <v>20.5</v>
      </c>
      <c r="R36" s="58">
        <f t="shared" si="9"/>
        <v>2.05</v>
      </c>
      <c r="S36" s="52">
        <f t="shared" si="10"/>
        <v>2</v>
      </c>
      <c r="T36" s="52">
        <f t="shared" si="11"/>
        <v>4.1</v>
      </c>
      <c r="U36" s="60">
        <f t="shared" si="12"/>
        <v>87.016965</v>
      </c>
      <c r="V36" s="58">
        <f t="shared" ref="V36:W36" si="30">C36/100</f>
        <v>1.02</v>
      </c>
      <c r="W36" s="58">
        <f t="shared" si="30"/>
        <v>2.03</v>
      </c>
      <c r="X36" s="58">
        <f t="shared" si="14"/>
        <v>4.1</v>
      </c>
      <c r="Y36" s="61">
        <f t="shared" si="15"/>
        <v>8.48946</v>
      </c>
      <c r="Z36" s="57"/>
      <c r="AA36" s="57"/>
      <c r="AB36" s="57"/>
      <c r="AC36" s="57"/>
      <c r="AD36" s="57"/>
      <c r="AE36" s="57"/>
      <c r="AF36" s="57"/>
      <c r="AG36" s="57"/>
      <c r="AH36" s="57"/>
      <c r="AI36" s="57"/>
      <c r="AJ36" s="57"/>
      <c r="AK36" s="57"/>
      <c r="AL36" s="57"/>
      <c r="AM36" s="57"/>
      <c r="AN36" s="57"/>
      <c r="AO36" s="57"/>
      <c r="AP36" s="57"/>
      <c r="AQ36" s="57"/>
      <c r="AR36" s="57"/>
      <c r="AS36" s="57"/>
    </row>
    <row r="37" ht="27.0" customHeight="1">
      <c r="A37" s="52">
        <v>15.0</v>
      </c>
      <c r="B37" s="62" t="s">
        <v>40</v>
      </c>
      <c r="C37" s="62">
        <v>102.0</v>
      </c>
      <c r="D37" s="62">
        <v>203.0</v>
      </c>
      <c r="E37" s="62">
        <v>204.0</v>
      </c>
      <c r="F37" s="62">
        <f t="shared" si="5"/>
        <v>0</v>
      </c>
      <c r="G37" s="63">
        <f t="shared" si="6"/>
        <v>86.592492</v>
      </c>
      <c r="H37" s="63">
        <f t="shared" si="7"/>
        <v>86.592492</v>
      </c>
      <c r="I37" s="62">
        <v>1.0</v>
      </c>
      <c r="J37" s="66">
        <f t="shared" si="8"/>
        <v>86.592492</v>
      </c>
      <c r="K37" s="57"/>
      <c r="L37" s="58">
        <f t="shared" si="17"/>
        <v>5.1562</v>
      </c>
      <c r="M37" s="52">
        <f t="shared" si="18"/>
        <v>1</v>
      </c>
      <c r="N37" s="52">
        <f t="shared" si="19"/>
        <v>5.1562</v>
      </c>
      <c r="O37" s="57"/>
      <c r="P37" s="57"/>
      <c r="Q37" s="59">
        <v>20.5</v>
      </c>
      <c r="R37" s="58">
        <f t="shared" si="9"/>
        <v>2.04</v>
      </c>
      <c r="S37" s="52">
        <f t="shared" si="10"/>
        <v>1</v>
      </c>
      <c r="T37" s="52">
        <f t="shared" si="11"/>
        <v>2.04</v>
      </c>
      <c r="U37" s="60">
        <f t="shared" si="12"/>
        <v>86.592492</v>
      </c>
      <c r="V37" s="58">
        <f t="shared" ref="V37:W37" si="31">C37/100</f>
        <v>1.02</v>
      </c>
      <c r="W37" s="58">
        <f t="shared" si="31"/>
        <v>2.03</v>
      </c>
      <c r="X37" s="58">
        <f t="shared" si="14"/>
        <v>2.04</v>
      </c>
      <c r="Y37" s="61">
        <f t="shared" si="15"/>
        <v>4.224024</v>
      </c>
      <c r="Z37" s="57"/>
      <c r="AA37" s="57"/>
      <c r="AB37" s="57"/>
      <c r="AC37" s="57"/>
      <c r="AD37" s="57"/>
      <c r="AE37" s="57"/>
      <c r="AF37" s="57"/>
      <c r="AG37" s="57"/>
      <c r="AH37" s="57"/>
      <c r="AI37" s="57"/>
      <c r="AJ37" s="57"/>
      <c r="AK37" s="57"/>
      <c r="AL37" s="57"/>
      <c r="AM37" s="57"/>
      <c r="AN37" s="57"/>
      <c r="AO37" s="57"/>
      <c r="AP37" s="57"/>
      <c r="AQ37" s="57"/>
      <c r="AR37" s="57"/>
      <c r="AS37" s="57"/>
    </row>
    <row r="38" ht="27.0" customHeight="1">
      <c r="A38" s="52">
        <v>16.0</v>
      </c>
      <c r="B38" s="53" t="s">
        <v>57</v>
      </c>
      <c r="C38" s="54">
        <v>80.0</v>
      </c>
      <c r="D38" s="54">
        <v>194.0</v>
      </c>
      <c r="E38" s="54">
        <v>204.0</v>
      </c>
      <c r="F38" s="54">
        <f t="shared" si="5"/>
        <v>0.8</v>
      </c>
      <c r="G38" s="55">
        <f t="shared" si="6"/>
        <v>71.2368</v>
      </c>
      <c r="H38" s="55">
        <f t="shared" si="7"/>
        <v>56.98944</v>
      </c>
      <c r="I38" s="54">
        <v>1.0</v>
      </c>
      <c r="J38" s="66">
        <f t="shared" si="8"/>
        <v>56.98944</v>
      </c>
      <c r="K38" s="57"/>
      <c r="L38" s="58">
        <f t="shared" si="17"/>
        <v>4.9276</v>
      </c>
      <c r="M38" s="52">
        <f t="shared" si="18"/>
        <v>1</v>
      </c>
      <c r="N38" s="52">
        <f t="shared" si="19"/>
        <v>4.9276</v>
      </c>
      <c r="O38" s="57"/>
      <c r="P38" s="57"/>
      <c r="Q38" s="59">
        <v>22.5</v>
      </c>
      <c r="R38" s="58">
        <f t="shared" si="9"/>
        <v>2.04</v>
      </c>
      <c r="S38" s="52">
        <f t="shared" si="10"/>
        <v>1</v>
      </c>
      <c r="T38" s="52">
        <f t="shared" si="11"/>
        <v>2.04</v>
      </c>
      <c r="U38" s="60">
        <f t="shared" si="12"/>
        <v>71.2368</v>
      </c>
      <c r="V38" s="58">
        <f t="shared" ref="V38:W38" si="32">C38/100</f>
        <v>0.8</v>
      </c>
      <c r="W38" s="58">
        <f t="shared" si="32"/>
        <v>1.94</v>
      </c>
      <c r="X38" s="58">
        <f t="shared" si="14"/>
        <v>2.04</v>
      </c>
      <c r="Y38" s="61">
        <f t="shared" si="15"/>
        <v>3.16608</v>
      </c>
      <c r="Z38" s="57"/>
      <c r="AA38" s="57"/>
      <c r="AB38" s="57"/>
      <c r="AC38" s="57"/>
      <c r="AD38" s="57"/>
      <c r="AE38" s="57"/>
      <c r="AF38" s="57"/>
      <c r="AG38" s="57"/>
      <c r="AH38" s="57"/>
      <c r="AI38" s="57"/>
      <c r="AJ38" s="57"/>
      <c r="AK38" s="57"/>
      <c r="AL38" s="57"/>
      <c r="AM38" s="57"/>
      <c r="AN38" s="57"/>
      <c r="AO38" s="57"/>
      <c r="AP38" s="57"/>
      <c r="AQ38" s="57"/>
      <c r="AR38" s="57"/>
      <c r="AS38" s="57"/>
    </row>
    <row r="39" ht="27.0" customHeight="1">
      <c r="A39" s="52">
        <v>17.0</v>
      </c>
      <c r="B39" s="62" t="s">
        <v>55</v>
      </c>
      <c r="C39" s="62">
        <v>96.0</v>
      </c>
      <c r="D39" s="62">
        <v>194.0</v>
      </c>
      <c r="E39" s="62">
        <v>206.0</v>
      </c>
      <c r="F39" s="62">
        <f t="shared" si="5"/>
        <v>0</v>
      </c>
      <c r="G39" s="63">
        <f t="shared" si="6"/>
        <v>86.32224</v>
      </c>
      <c r="H39" s="63">
        <f t="shared" si="7"/>
        <v>86.32224</v>
      </c>
      <c r="I39" s="62">
        <v>1.0</v>
      </c>
      <c r="J39" s="66">
        <f t="shared" si="8"/>
        <v>86.32224</v>
      </c>
      <c r="K39" s="57"/>
      <c r="L39" s="58">
        <f t="shared" si="17"/>
        <v>4.9276</v>
      </c>
      <c r="M39" s="52">
        <f t="shared" si="18"/>
        <v>1</v>
      </c>
      <c r="N39" s="52">
        <f t="shared" si="19"/>
        <v>4.9276</v>
      </c>
      <c r="O39" s="57"/>
      <c r="P39" s="57"/>
      <c r="Q39" s="59">
        <v>22.5</v>
      </c>
      <c r="R39" s="58">
        <f t="shared" si="9"/>
        <v>2.06</v>
      </c>
      <c r="S39" s="52">
        <f t="shared" si="10"/>
        <v>1</v>
      </c>
      <c r="T39" s="52">
        <f t="shared" si="11"/>
        <v>2.06</v>
      </c>
      <c r="U39" s="60">
        <f t="shared" si="12"/>
        <v>86.32224</v>
      </c>
      <c r="V39" s="58">
        <f t="shared" ref="V39:W39" si="33">C39/100</f>
        <v>0.96</v>
      </c>
      <c r="W39" s="58">
        <f t="shared" si="33"/>
        <v>1.94</v>
      </c>
      <c r="X39" s="58">
        <f t="shared" si="14"/>
        <v>2.06</v>
      </c>
      <c r="Y39" s="61">
        <f t="shared" si="15"/>
        <v>3.836544</v>
      </c>
      <c r="Z39" s="57"/>
      <c r="AA39" s="57"/>
      <c r="AB39" s="57"/>
      <c r="AC39" s="57"/>
      <c r="AD39" s="57"/>
      <c r="AE39" s="57"/>
      <c r="AF39" s="57"/>
      <c r="AG39" s="57"/>
      <c r="AH39" s="57"/>
      <c r="AI39" s="57"/>
      <c r="AJ39" s="57"/>
      <c r="AK39" s="57"/>
      <c r="AL39" s="57"/>
      <c r="AM39" s="57"/>
      <c r="AN39" s="57"/>
      <c r="AO39" s="57"/>
      <c r="AP39" s="57"/>
      <c r="AQ39" s="57"/>
      <c r="AR39" s="57"/>
      <c r="AS39" s="57"/>
    </row>
    <row r="40" ht="27.0" customHeight="1">
      <c r="A40" s="52">
        <v>18.0</v>
      </c>
      <c r="B40" s="62" t="s">
        <v>55</v>
      </c>
      <c r="C40" s="62">
        <v>102.0</v>
      </c>
      <c r="D40" s="62">
        <v>194.0</v>
      </c>
      <c r="E40" s="62">
        <v>207.0</v>
      </c>
      <c r="F40" s="62">
        <f t="shared" si="5"/>
        <v>0</v>
      </c>
      <c r="G40" s="63">
        <f t="shared" si="6"/>
        <v>92.16261</v>
      </c>
      <c r="H40" s="63">
        <f t="shared" si="7"/>
        <v>92.16261</v>
      </c>
      <c r="I40" s="62">
        <v>1.0</v>
      </c>
      <c r="J40" s="66">
        <f t="shared" si="8"/>
        <v>92.16261</v>
      </c>
      <c r="K40" s="57"/>
      <c r="L40" s="31">
        <f t="shared" si="17"/>
        <v>4.9276</v>
      </c>
      <c r="M40" s="67">
        <f t="shared" si="18"/>
        <v>1</v>
      </c>
      <c r="N40" s="67">
        <f t="shared" si="19"/>
        <v>4.9276</v>
      </c>
      <c r="O40" s="57"/>
      <c r="P40" s="57"/>
      <c r="Q40" s="59">
        <v>22.5</v>
      </c>
      <c r="R40" s="58">
        <f t="shared" si="9"/>
        <v>2.07</v>
      </c>
      <c r="S40" s="52">
        <f t="shared" si="10"/>
        <v>1</v>
      </c>
      <c r="T40" s="52">
        <f t="shared" si="11"/>
        <v>2.07</v>
      </c>
      <c r="U40" s="60">
        <f t="shared" si="12"/>
        <v>92.16261</v>
      </c>
      <c r="V40" s="58">
        <f t="shared" ref="V40:W40" si="34">C40/100</f>
        <v>1.02</v>
      </c>
      <c r="W40" s="58">
        <f t="shared" si="34"/>
        <v>1.94</v>
      </c>
      <c r="X40" s="58">
        <f t="shared" si="14"/>
        <v>2.07</v>
      </c>
      <c r="Y40" s="61">
        <f t="shared" si="15"/>
        <v>4.096116</v>
      </c>
      <c r="Z40" s="57"/>
      <c r="AA40" s="57"/>
      <c r="AB40" s="57"/>
      <c r="AC40" s="57"/>
      <c r="AD40" s="57"/>
      <c r="AE40" s="57"/>
      <c r="AF40" s="57"/>
      <c r="AG40" s="57"/>
      <c r="AH40" s="57"/>
      <c r="AI40" s="57"/>
      <c r="AJ40" s="57"/>
      <c r="AK40" s="57"/>
      <c r="AL40" s="57"/>
      <c r="AM40" s="57"/>
      <c r="AN40" s="57"/>
      <c r="AO40" s="57"/>
      <c r="AP40" s="57"/>
      <c r="AQ40" s="57"/>
      <c r="AR40" s="57"/>
      <c r="AS40" s="57"/>
    </row>
    <row r="41" ht="27.0" customHeight="1">
      <c r="A41" s="52">
        <v>19.0</v>
      </c>
      <c r="B41" s="62" t="s">
        <v>55</v>
      </c>
      <c r="C41" s="62">
        <v>99.0</v>
      </c>
      <c r="D41" s="62">
        <v>194.0</v>
      </c>
      <c r="E41" s="62">
        <v>205.0</v>
      </c>
      <c r="F41" s="62">
        <f t="shared" si="5"/>
        <v>0</v>
      </c>
      <c r="G41" s="63">
        <f t="shared" si="6"/>
        <v>88.587675</v>
      </c>
      <c r="H41" s="63">
        <f t="shared" si="7"/>
        <v>88.587675</v>
      </c>
      <c r="I41" s="62">
        <v>1.0</v>
      </c>
      <c r="J41" s="66">
        <f t="shared" si="8"/>
        <v>88.587675</v>
      </c>
      <c r="K41" s="57"/>
      <c r="L41" s="31"/>
      <c r="M41" s="67">
        <f t="shared" si="18"/>
        <v>1</v>
      </c>
      <c r="N41" s="67"/>
      <c r="O41" s="57"/>
      <c r="P41" s="57"/>
      <c r="Q41" s="59">
        <v>22.5</v>
      </c>
      <c r="R41" s="58">
        <f t="shared" si="9"/>
        <v>2.05</v>
      </c>
      <c r="S41" s="52">
        <f t="shared" si="10"/>
        <v>1</v>
      </c>
      <c r="T41" s="52">
        <f t="shared" si="11"/>
        <v>2.05</v>
      </c>
      <c r="U41" s="60">
        <f t="shared" si="12"/>
        <v>88.587675</v>
      </c>
      <c r="V41" s="58">
        <f t="shared" ref="V41:W41" si="35">C41/100</f>
        <v>0.99</v>
      </c>
      <c r="W41" s="58">
        <f t="shared" si="35"/>
        <v>1.94</v>
      </c>
      <c r="X41" s="58">
        <f t="shared" si="14"/>
        <v>2.05</v>
      </c>
      <c r="Y41" s="61">
        <f t="shared" si="15"/>
        <v>3.93723</v>
      </c>
      <c r="Z41" s="57"/>
      <c r="AA41" s="57"/>
      <c r="AB41" s="57"/>
      <c r="AC41" s="57"/>
      <c r="AD41" s="57"/>
      <c r="AE41" s="57"/>
      <c r="AF41" s="57"/>
      <c r="AG41" s="57"/>
      <c r="AH41" s="57"/>
      <c r="AI41" s="57"/>
      <c r="AJ41" s="57"/>
      <c r="AK41" s="57"/>
      <c r="AL41" s="57"/>
      <c r="AM41" s="57"/>
      <c r="AN41" s="57"/>
      <c r="AO41" s="57"/>
      <c r="AP41" s="57"/>
      <c r="AQ41" s="57"/>
      <c r="AR41" s="57"/>
      <c r="AS41" s="57"/>
    </row>
    <row r="42" ht="27.0" customHeight="1">
      <c r="A42" s="52">
        <v>20.0</v>
      </c>
      <c r="B42" s="62" t="s">
        <v>55</v>
      </c>
      <c r="C42" s="62">
        <v>86.0</v>
      </c>
      <c r="D42" s="62">
        <v>194.0</v>
      </c>
      <c r="E42" s="62">
        <v>206.0</v>
      </c>
      <c r="F42" s="62">
        <f t="shared" si="5"/>
        <v>0</v>
      </c>
      <c r="G42" s="63">
        <f t="shared" si="6"/>
        <v>77.33034</v>
      </c>
      <c r="H42" s="63">
        <f t="shared" si="7"/>
        <v>77.33034</v>
      </c>
      <c r="I42" s="62">
        <v>1.0</v>
      </c>
      <c r="J42" s="66">
        <f t="shared" si="8"/>
        <v>77.33034</v>
      </c>
      <c r="K42" s="57"/>
      <c r="L42" s="31"/>
      <c r="M42" s="67">
        <f t="shared" si="18"/>
        <v>1</v>
      </c>
      <c r="N42" s="67"/>
      <c r="O42" s="57"/>
      <c r="P42" s="57"/>
      <c r="Q42" s="59">
        <v>22.5</v>
      </c>
      <c r="R42" s="58">
        <f t="shared" si="9"/>
        <v>2.06</v>
      </c>
      <c r="S42" s="52">
        <f t="shared" si="10"/>
        <v>1</v>
      </c>
      <c r="T42" s="52">
        <f t="shared" si="11"/>
        <v>2.06</v>
      </c>
      <c r="U42" s="60">
        <f t="shared" si="12"/>
        <v>77.33034</v>
      </c>
      <c r="V42" s="58">
        <f t="shared" ref="V42:W42" si="36">C42/100</f>
        <v>0.86</v>
      </c>
      <c r="W42" s="58">
        <f t="shared" si="36"/>
        <v>1.94</v>
      </c>
      <c r="X42" s="58">
        <f t="shared" si="14"/>
        <v>2.06</v>
      </c>
      <c r="Y42" s="61">
        <f t="shared" si="15"/>
        <v>3.436904</v>
      </c>
      <c r="Z42" s="57"/>
      <c r="AA42" s="57"/>
      <c r="AB42" s="57"/>
      <c r="AC42" s="57"/>
      <c r="AD42" s="57"/>
      <c r="AE42" s="57"/>
      <c r="AF42" s="57"/>
      <c r="AG42" s="57"/>
      <c r="AH42" s="57"/>
      <c r="AI42" s="57"/>
      <c r="AJ42" s="57"/>
      <c r="AK42" s="57"/>
      <c r="AL42" s="57"/>
      <c r="AM42" s="57"/>
      <c r="AN42" s="57"/>
      <c r="AO42" s="57"/>
      <c r="AP42" s="57"/>
      <c r="AQ42" s="57"/>
      <c r="AR42" s="57"/>
      <c r="AS42" s="57"/>
    </row>
    <row r="43" ht="27.0" customHeight="1">
      <c r="A43" s="52">
        <v>21.0</v>
      </c>
      <c r="B43" s="62" t="s">
        <v>55</v>
      </c>
      <c r="C43" s="62">
        <v>100.0</v>
      </c>
      <c r="D43" s="62">
        <v>194.0</v>
      </c>
      <c r="E43" s="62">
        <v>206.0</v>
      </c>
      <c r="F43" s="62">
        <f t="shared" si="5"/>
        <v>0</v>
      </c>
      <c r="G43" s="63">
        <f t="shared" si="6"/>
        <v>89.919</v>
      </c>
      <c r="H43" s="63">
        <f t="shared" si="7"/>
        <v>89.919</v>
      </c>
      <c r="I43" s="62">
        <v>3.0</v>
      </c>
      <c r="J43" s="66">
        <f t="shared" si="8"/>
        <v>269.757</v>
      </c>
      <c r="K43" s="57"/>
      <c r="L43" s="31"/>
      <c r="M43" s="67">
        <f t="shared" si="18"/>
        <v>3</v>
      </c>
      <c r="N43" s="67"/>
      <c r="O43" s="57"/>
      <c r="P43" s="57"/>
      <c r="Q43" s="59">
        <v>22.5</v>
      </c>
      <c r="R43" s="58">
        <f t="shared" si="9"/>
        <v>2.06</v>
      </c>
      <c r="S43" s="52">
        <f t="shared" si="10"/>
        <v>3</v>
      </c>
      <c r="T43" s="52">
        <f t="shared" si="11"/>
        <v>6.18</v>
      </c>
      <c r="U43" s="60">
        <f t="shared" si="12"/>
        <v>89.919</v>
      </c>
      <c r="V43" s="58">
        <f t="shared" ref="V43:W43" si="37">C43/100</f>
        <v>1</v>
      </c>
      <c r="W43" s="58">
        <f t="shared" si="37"/>
        <v>1.94</v>
      </c>
      <c r="X43" s="58">
        <f t="shared" si="14"/>
        <v>6.18</v>
      </c>
      <c r="Y43" s="61">
        <f t="shared" si="15"/>
        <v>11.9892</v>
      </c>
      <c r="Z43" s="57"/>
      <c r="AA43" s="57"/>
      <c r="AB43" s="57"/>
      <c r="AC43" s="57"/>
      <c r="AD43" s="57"/>
      <c r="AE43" s="57"/>
      <c r="AF43" s="57"/>
      <c r="AG43" s="57"/>
      <c r="AH43" s="57"/>
      <c r="AI43" s="57"/>
      <c r="AJ43" s="57"/>
      <c r="AK43" s="57"/>
      <c r="AL43" s="57"/>
      <c r="AM43" s="57"/>
      <c r="AN43" s="57"/>
      <c r="AO43" s="57"/>
      <c r="AP43" s="57"/>
      <c r="AQ43" s="57"/>
      <c r="AR43" s="57"/>
      <c r="AS43" s="57"/>
    </row>
    <row r="44" ht="27.0" customHeight="1">
      <c r="A44" s="52">
        <v>22.0</v>
      </c>
      <c r="B44" s="62" t="s">
        <v>55</v>
      </c>
      <c r="C44" s="62">
        <v>102.0</v>
      </c>
      <c r="D44" s="62">
        <v>194.0</v>
      </c>
      <c r="E44" s="62">
        <v>206.0</v>
      </c>
      <c r="F44" s="62">
        <f t="shared" si="5"/>
        <v>0</v>
      </c>
      <c r="G44" s="63">
        <f t="shared" si="6"/>
        <v>91.71738</v>
      </c>
      <c r="H44" s="63">
        <f t="shared" si="7"/>
        <v>91.71738</v>
      </c>
      <c r="I44" s="62">
        <v>1.0</v>
      </c>
      <c r="J44" s="66">
        <f t="shared" si="8"/>
        <v>91.71738</v>
      </c>
      <c r="K44" s="57"/>
      <c r="L44" s="31"/>
      <c r="M44" s="67"/>
      <c r="N44" s="67"/>
      <c r="O44" s="57"/>
      <c r="P44" s="57"/>
      <c r="Q44" s="59">
        <v>22.5</v>
      </c>
      <c r="R44" s="58">
        <f t="shared" si="9"/>
        <v>2.06</v>
      </c>
      <c r="S44" s="52">
        <f t="shared" si="10"/>
        <v>1</v>
      </c>
      <c r="T44" s="52">
        <f t="shared" si="11"/>
        <v>2.06</v>
      </c>
      <c r="U44" s="60">
        <f t="shared" si="12"/>
        <v>91.71738</v>
      </c>
      <c r="V44" s="58">
        <f t="shared" ref="V44:W44" si="38">C44/100</f>
        <v>1.02</v>
      </c>
      <c r="W44" s="58">
        <f t="shared" si="38"/>
        <v>1.94</v>
      </c>
      <c r="X44" s="58">
        <f t="shared" si="14"/>
        <v>2.06</v>
      </c>
      <c r="Y44" s="61">
        <f t="shared" si="15"/>
        <v>4.076328</v>
      </c>
      <c r="Z44" s="57"/>
      <c r="AA44" s="57"/>
      <c r="AB44" s="57"/>
      <c r="AC44" s="57"/>
      <c r="AD44" s="57"/>
      <c r="AE44" s="57"/>
      <c r="AF44" s="57"/>
      <c r="AG44" s="57"/>
      <c r="AH44" s="57"/>
      <c r="AI44" s="57"/>
      <c r="AJ44" s="57"/>
      <c r="AK44" s="57"/>
      <c r="AL44" s="57"/>
      <c r="AM44" s="57"/>
      <c r="AN44" s="57"/>
      <c r="AO44" s="57"/>
      <c r="AP44" s="57"/>
      <c r="AQ44" s="57"/>
      <c r="AR44" s="57"/>
      <c r="AS44" s="57"/>
    </row>
    <row r="45" ht="27.0" customHeight="1">
      <c r="A45" s="52">
        <v>23.0</v>
      </c>
      <c r="B45" s="62" t="s">
        <v>55</v>
      </c>
      <c r="C45" s="62">
        <v>91.0</v>
      </c>
      <c r="D45" s="62">
        <v>194.0</v>
      </c>
      <c r="E45" s="62">
        <v>205.0</v>
      </c>
      <c r="F45" s="62">
        <f t="shared" si="5"/>
        <v>0</v>
      </c>
      <c r="G45" s="63">
        <f t="shared" si="6"/>
        <v>81.429075</v>
      </c>
      <c r="H45" s="63">
        <f t="shared" si="7"/>
        <v>81.429075</v>
      </c>
      <c r="I45" s="62">
        <v>1.0</v>
      </c>
      <c r="J45" s="66">
        <f t="shared" si="8"/>
        <v>81.429075</v>
      </c>
      <c r="K45" s="57"/>
      <c r="L45" s="31"/>
      <c r="M45" s="67"/>
      <c r="N45" s="67"/>
      <c r="O45" s="57"/>
      <c r="P45" s="57"/>
      <c r="Q45" s="59">
        <v>22.5</v>
      </c>
      <c r="R45" s="58">
        <f t="shared" si="9"/>
        <v>2.05</v>
      </c>
      <c r="S45" s="52">
        <f t="shared" si="10"/>
        <v>1</v>
      </c>
      <c r="T45" s="52">
        <f t="shared" si="11"/>
        <v>2.05</v>
      </c>
      <c r="U45" s="60">
        <f t="shared" si="12"/>
        <v>81.429075</v>
      </c>
      <c r="V45" s="58">
        <f t="shared" ref="V45:W45" si="39">C45/100</f>
        <v>0.91</v>
      </c>
      <c r="W45" s="58">
        <f t="shared" si="39"/>
        <v>1.94</v>
      </c>
      <c r="X45" s="58">
        <f t="shared" si="14"/>
        <v>2.05</v>
      </c>
      <c r="Y45" s="61">
        <f t="shared" si="15"/>
        <v>3.61907</v>
      </c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</row>
    <row r="46" ht="27.0" customHeight="1">
      <c r="A46" s="52">
        <v>24.0</v>
      </c>
      <c r="B46" s="62" t="s">
        <v>55</v>
      </c>
      <c r="C46" s="62">
        <v>93.0</v>
      </c>
      <c r="D46" s="62">
        <v>194.0</v>
      </c>
      <c r="E46" s="62">
        <v>205.0</v>
      </c>
      <c r="F46" s="62">
        <f t="shared" si="5"/>
        <v>0</v>
      </c>
      <c r="G46" s="63">
        <f t="shared" si="6"/>
        <v>83.218725</v>
      </c>
      <c r="H46" s="63">
        <f t="shared" si="7"/>
        <v>83.218725</v>
      </c>
      <c r="I46" s="62">
        <v>1.0</v>
      </c>
      <c r="J46" s="66">
        <f t="shared" si="8"/>
        <v>83.218725</v>
      </c>
      <c r="K46" s="57"/>
      <c r="L46" s="31"/>
      <c r="M46" s="67"/>
      <c r="N46" s="67"/>
      <c r="O46" s="57"/>
      <c r="P46" s="57"/>
      <c r="Q46" s="59">
        <v>22.5</v>
      </c>
      <c r="R46" s="58">
        <f t="shared" si="9"/>
        <v>2.05</v>
      </c>
      <c r="S46" s="52">
        <f t="shared" si="10"/>
        <v>1</v>
      </c>
      <c r="T46" s="52">
        <f t="shared" si="11"/>
        <v>2.05</v>
      </c>
      <c r="U46" s="60">
        <f t="shared" si="12"/>
        <v>83.218725</v>
      </c>
      <c r="V46" s="58">
        <f t="shared" ref="V46:W46" si="40">C46/100</f>
        <v>0.93</v>
      </c>
      <c r="W46" s="58">
        <f t="shared" si="40"/>
        <v>1.94</v>
      </c>
      <c r="X46" s="58">
        <f t="shared" si="14"/>
        <v>2.05</v>
      </c>
      <c r="Y46" s="61">
        <f t="shared" si="15"/>
        <v>3.69861</v>
      </c>
      <c r="Z46" s="57"/>
      <c r="AA46" s="57"/>
      <c r="AB46" s="57"/>
      <c r="AC46" s="57"/>
      <c r="AD46" s="57"/>
      <c r="AE46" s="57"/>
      <c r="AF46" s="57"/>
      <c r="AG46" s="57"/>
      <c r="AH46" s="57"/>
      <c r="AI46" s="57"/>
      <c r="AJ46" s="57"/>
      <c r="AK46" s="57"/>
      <c r="AL46" s="57"/>
      <c r="AM46" s="57"/>
      <c r="AN46" s="57"/>
      <c r="AO46" s="57"/>
      <c r="AP46" s="57"/>
      <c r="AQ46" s="57"/>
      <c r="AR46" s="57"/>
      <c r="AS46" s="57"/>
    </row>
    <row r="47" ht="27.0" customHeight="1">
      <c r="A47" s="52">
        <v>25.0</v>
      </c>
      <c r="B47" s="62" t="s">
        <v>55</v>
      </c>
      <c r="C47" s="62">
        <v>93.0</v>
      </c>
      <c r="D47" s="62">
        <v>194.0</v>
      </c>
      <c r="E47" s="62">
        <v>206.0</v>
      </c>
      <c r="F47" s="62">
        <f t="shared" si="5"/>
        <v>0</v>
      </c>
      <c r="G47" s="63">
        <f t="shared" si="6"/>
        <v>83.62467</v>
      </c>
      <c r="H47" s="63">
        <f t="shared" si="7"/>
        <v>83.62467</v>
      </c>
      <c r="I47" s="62">
        <v>2.0</v>
      </c>
      <c r="J47" s="66">
        <f t="shared" si="8"/>
        <v>167.24934</v>
      </c>
      <c r="K47" s="57"/>
      <c r="L47" s="31"/>
      <c r="M47" s="67"/>
      <c r="N47" s="67"/>
      <c r="O47" s="57"/>
      <c r="P47" s="57"/>
      <c r="Q47" s="59">
        <v>22.5</v>
      </c>
      <c r="R47" s="58">
        <f t="shared" si="9"/>
        <v>2.06</v>
      </c>
      <c r="S47" s="52">
        <f t="shared" si="10"/>
        <v>2</v>
      </c>
      <c r="T47" s="52">
        <f t="shared" si="11"/>
        <v>4.12</v>
      </c>
      <c r="U47" s="60">
        <f t="shared" si="12"/>
        <v>83.62467</v>
      </c>
      <c r="V47" s="58">
        <f t="shared" ref="V47:W47" si="41">C47/100</f>
        <v>0.93</v>
      </c>
      <c r="W47" s="58">
        <f t="shared" si="41"/>
        <v>1.94</v>
      </c>
      <c r="X47" s="58">
        <f t="shared" si="14"/>
        <v>4.12</v>
      </c>
      <c r="Y47" s="61">
        <f t="shared" si="15"/>
        <v>7.433304</v>
      </c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</row>
    <row r="48" ht="27.0" customHeight="1">
      <c r="A48" s="52">
        <v>26.0</v>
      </c>
      <c r="B48" s="62" t="s">
        <v>55</v>
      </c>
      <c r="C48" s="62">
        <v>95.0</v>
      </c>
      <c r="D48" s="62">
        <v>194.0</v>
      </c>
      <c r="E48" s="62">
        <v>206.0</v>
      </c>
      <c r="F48" s="62">
        <f t="shared" si="5"/>
        <v>0</v>
      </c>
      <c r="G48" s="63">
        <f t="shared" si="6"/>
        <v>85.42305</v>
      </c>
      <c r="H48" s="63">
        <f t="shared" si="7"/>
        <v>85.42305</v>
      </c>
      <c r="I48" s="62">
        <v>1.0</v>
      </c>
      <c r="J48" s="66">
        <f t="shared" si="8"/>
        <v>85.42305</v>
      </c>
      <c r="K48" s="57"/>
      <c r="L48" s="31"/>
      <c r="M48" s="67"/>
      <c r="N48" s="67"/>
      <c r="O48" s="57"/>
      <c r="P48" s="57"/>
      <c r="Q48" s="59">
        <v>22.5</v>
      </c>
      <c r="R48" s="58">
        <f t="shared" si="9"/>
        <v>2.06</v>
      </c>
      <c r="S48" s="52">
        <f t="shared" si="10"/>
        <v>1</v>
      </c>
      <c r="T48" s="52">
        <f t="shared" si="11"/>
        <v>2.06</v>
      </c>
      <c r="U48" s="60">
        <f t="shared" si="12"/>
        <v>85.42305</v>
      </c>
      <c r="V48" s="58">
        <f t="shared" ref="V48:W48" si="42">C48/100</f>
        <v>0.95</v>
      </c>
      <c r="W48" s="58">
        <f t="shared" si="42"/>
        <v>1.94</v>
      </c>
      <c r="X48" s="58">
        <f t="shared" si="14"/>
        <v>2.06</v>
      </c>
      <c r="Y48" s="61">
        <f t="shared" si="15"/>
        <v>3.79658</v>
      </c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</row>
    <row r="49" ht="27.0" customHeight="1">
      <c r="A49" s="52">
        <v>27.0</v>
      </c>
      <c r="B49" s="62" t="s">
        <v>55</v>
      </c>
      <c r="C49" s="62">
        <v>100.0</v>
      </c>
      <c r="D49" s="62">
        <v>194.0</v>
      </c>
      <c r="E49" s="62">
        <v>205.0</v>
      </c>
      <c r="F49" s="62">
        <f t="shared" si="5"/>
        <v>0</v>
      </c>
      <c r="G49" s="63">
        <f t="shared" si="6"/>
        <v>89.4825</v>
      </c>
      <c r="H49" s="63">
        <f t="shared" si="7"/>
        <v>89.4825</v>
      </c>
      <c r="I49" s="62">
        <v>1.0</v>
      </c>
      <c r="J49" s="66">
        <f t="shared" si="8"/>
        <v>89.4825</v>
      </c>
      <c r="K49" s="57"/>
      <c r="L49" s="31"/>
      <c r="M49" s="67"/>
      <c r="N49" s="67"/>
      <c r="O49" s="57"/>
      <c r="P49" s="57"/>
      <c r="Q49" s="59">
        <v>22.5</v>
      </c>
      <c r="R49" s="58">
        <f t="shared" si="9"/>
        <v>2.05</v>
      </c>
      <c r="S49" s="52">
        <f t="shared" si="10"/>
        <v>1</v>
      </c>
      <c r="T49" s="52">
        <f t="shared" si="11"/>
        <v>2.05</v>
      </c>
      <c r="U49" s="60">
        <f t="shared" si="12"/>
        <v>89.4825</v>
      </c>
      <c r="V49" s="58">
        <f t="shared" ref="V49:W49" si="43">C49/100</f>
        <v>1</v>
      </c>
      <c r="W49" s="58">
        <f t="shared" si="43"/>
        <v>1.94</v>
      </c>
      <c r="X49" s="58">
        <f t="shared" si="14"/>
        <v>2.05</v>
      </c>
      <c r="Y49" s="61">
        <f t="shared" si="15"/>
        <v>3.977</v>
      </c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</row>
    <row r="50" ht="27.0" customHeight="1">
      <c r="A50" s="52">
        <v>28.0</v>
      </c>
      <c r="B50" s="53" t="s">
        <v>106</v>
      </c>
      <c r="C50" s="54">
        <v>79.0</v>
      </c>
      <c r="D50" s="54">
        <v>193.0</v>
      </c>
      <c r="E50" s="54">
        <v>170.0</v>
      </c>
      <c r="F50" s="54">
        <f t="shared" si="5"/>
        <v>0.8</v>
      </c>
      <c r="G50" s="55">
        <f t="shared" si="6"/>
        <v>66.095745</v>
      </c>
      <c r="H50" s="55">
        <f t="shared" si="7"/>
        <v>52.876596</v>
      </c>
      <c r="I50" s="54">
        <v>1.0</v>
      </c>
      <c r="J50" s="68">
        <f t="shared" si="8"/>
        <v>52.876596</v>
      </c>
      <c r="K50" s="1"/>
      <c r="L50" s="69"/>
      <c r="M50" s="70"/>
      <c r="N50" s="70"/>
      <c r="O50" s="1"/>
      <c r="P50" s="1"/>
      <c r="Q50" s="4">
        <v>25.5</v>
      </c>
      <c r="R50" s="58">
        <f t="shared" si="9"/>
        <v>1.7</v>
      </c>
      <c r="S50" s="52">
        <f t="shared" si="10"/>
        <v>1</v>
      </c>
      <c r="T50" s="52">
        <f t="shared" si="11"/>
        <v>1.7</v>
      </c>
      <c r="U50" s="60">
        <f t="shared" si="12"/>
        <v>66.095745</v>
      </c>
      <c r="V50" s="58">
        <f t="shared" ref="V50:W50" si="44">C50/100</f>
        <v>0.79</v>
      </c>
      <c r="W50" s="58">
        <f t="shared" si="44"/>
        <v>1.93</v>
      </c>
      <c r="X50" s="58">
        <f t="shared" si="14"/>
        <v>1.7</v>
      </c>
      <c r="Y50" s="61">
        <f t="shared" si="15"/>
        <v>2.59199</v>
      </c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</row>
    <row r="51" ht="27.0" customHeight="1">
      <c r="A51" s="52">
        <v>29.0</v>
      </c>
      <c r="B51" s="62" t="s">
        <v>41</v>
      </c>
      <c r="C51" s="62">
        <v>95.0</v>
      </c>
      <c r="D51" s="62">
        <v>193.0</v>
      </c>
      <c r="E51" s="62">
        <v>171.0</v>
      </c>
      <c r="F51" s="62">
        <f t="shared" si="5"/>
        <v>0</v>
      </c>
      <c r="G51" s="63">
        <f t="shared" si="6"/>
        <v>79.9497675</v>
      </c>
      <c r="H51" s="63">
        <f t="shared" si="7"/>
        <v>79.9497675</v>
      </c>
      <c r="I51" s="62">
        <v>1.0</v>
      </c>
      <c r="J51" s="68">
        <f t="shared" si="8"/>
        <v>79.9497675</v>
      </c>
      <c r="K51" s="1"/>
      <c r="L51" s="69"/>
      <c r="M51" s="70"/>
      <c r="N51" s="70"/>
      <c r="O51" s="1"/>
      <c r="P51" s="1"/>
      <c r="Q51" s="4">
        <v>25.5</v>
      </c>
      <c r="R51" s="58">
        <f t="shared" si="9"/>
        <v>1.71</v>
      </c>
      <c r="S51" s="52">
        <f t="shared" si="10"/>
        <v>1</v>
      </c>
      <c r="T51" s="52">
        <f t="shared" si="11"/>
        <v>1.71</v>
      </c>
      <c r="U51" s="60">
        <f t="shared" si="12"/>
        <v>79.9497675</v>
      </c>
      <c r="V51" s="58">
        <f t="shared" ref="V51:W51" si="45">C51/100</f>
        <v>0.95</v>
      </c>
      <c r="W51" s="58">
        <f t="shared" si="45"/>
        <v>1.93</v>
      </c>
      <c r="X51" s="58">
        <f t="shared" si="14"/>
        <v>1.71</v>
      </c>
      <c r="Y51" s="61">
        <f t="shared" si="15"/>
        <v>3.135285</v>
      </c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</row>
    <row r="52" ht="27.0" customHeight="1">
      <c r="A52" s="52">
        <v>30.0</v>
      </c>
      <c r="B52" s="62" t="s">
        <v>41</v>
      </c>
      <c r="C52" s="62">
        <v>97.0</v>
      </c>
      <c r="D52" s="62">
        <v>193.0</v>
      </c>
      <c r="E52" s="62">
        <v>160.0</v>
      </c>
      <c r="F52" s="62">
        <f t="shared" si="5"/>
        <v>0</v>
      </c>
      <c r="G52" s="63">
        <f t="shared" si="6"/>
        <v>76.38168</v>
      </c>
      <c r="H52" s="63">
        <f t="shared" si="7"/>
        <v>76.38168</v>
      </c>
      <c r="I52" s="62">
        <v>1.0</v>
      </c>
      <c r="J52" s="68">
        <f t="shared" si="8"/>
        <v>76.38168</v>
      </c>
      <c r="K52" s="1"/>
      <c r="L52" s="69"/>
      <c r="M52" s="70"/>
      <c r="N52" s="70"/>
      <c r="O52" s="1"/>
      <c r="P52" s="1"/>
      <c r="Q52" s="4">
        <v>25.5</v>
      </c>
      <c r="R52" s="58">
        <f t="shared" si="9"/>
        <v>1.6</v>
      </c>
      <c r="S52" s="52">
        <f t="shared" si="10"/>
        <v>1</v>
      </c>
      <c r="T52" s="52">
        <f t="shared" si="11"/>
        <v>1.6</v>
      </c>
      <c r="U52" s="60">
        <f t="shared" si="12"/>
        <v>76.38168</v>
      </c>
      <c r="V52" s="58">
        <f t="shared" ref="V52:W52" si="46">C52/100</f>
        <v>0.97</v>
      </c>
      <c r="W52" s="58">
        <f t="shared" si="46"/>
        <v>1.93</v>
      </c>
      <c r="X52" s="58">
        <f t="shared" si="14"/>
        <v>1.6</v>
      </c>
      <c r="Y52" s="61">
        <f t="shared" si="15"/>
        <v>2.99536</v>
      </c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</row>
    <row r="53" ht="27.0" customHeight="1">
      <c r="A53" s="52">
        <v>31.0</v>
      </c>
      <c r="B53" s="62" t="s">
        <v>41</v>
      </c>
      <c r="C53" s="62">
        <v>98.0</v>
      </c>
      <c r="D53" s="62">
        <v>193.0</v>
      </c>
      <c r="E53" s="62">
        <v>171.0</v>
      </c>
      <c r="F53" s="62">
        <f t="shared" si="5"/>
        <v>0</v>
      </c>
      <c r="G53" s="63">
        <f t="shared" si="6"/>
        <v>82.474497</v>
      </c>
      <c r="H53" s="63">
        <f t="shared" si="7"/>
        <v>82.474497</v>
      </c>
      <c r="I53" s="62">
        <v>1.0</v>
      </c>
      <c r="J53" s="68">
        <f t="shared" si="8"/>
        <v>82.474497</v>
      </c>
      <c r="K53" s="1"/>
      <c r="L53" s="69"/>
      <c r="M53" s="70"/>
      <c r="N53" s="70"/>
      <c r="O53" s="1"/>
      <c r="P53" s="1"/>
      <c r="Q53" s="4">
        <v>25.5</v>
      </c>
      <c r="R53" s="58">
        <f t="shared" si="9"/>
        <v>1.71</v>
      </c>
      <c r="S53" s="52">
        <f t="shared" si="10"/>
        <v>1</v>
      </c>
      <c r="T53" s="52">
        <f t="shared" si="11"/>
        <v>1.71</v>
      </c>
      <c r="U53" s="60">
        <f t="shared" si="12"/>
        <v>82.474497</v>
      </c>
      <c r="V53" s="58">
        <f t="shared" ref="V53:W53" si="47">C53/100</f>
        <v>0.98</v>
      </c>
      <c r="W53" s="58">
        <f t="shared" si="47"/>
        <v>1.93</v>
      </c>
      <c r="X53" s="58">
        <f t="shared" si="14"/>
        <v>1.71</v>
      </c>
      <c r="Y53" s="61">
        <f t="shared" si="15"/>
        <v>3.234294</v>
      </c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</row>
    <row r="54" ht="27.0" customHeight="1">
      <c r="A54" s="52">
        <v>32.0</v>
      </c>
      <c r="B54" s="62" t="s">
        <v>41</v>
      </c>
      <c r="C54" s="62">
        <v>99.0</v>
      </c>
      <c r="D54" s="62">
        <v>193.0</v>
      </c>
      <c r="E54" s="62">
        <v>170.0</v>
      </c>
      <c r="F54" s="62">
        <f t="shared" si="5"/>
        <v>0</v>
      </c>
      <c r="G54" s="63">
        <f t="shared" si="6"/>
        <v>82.828845</v>
      </c>
      <c r="H54" s="63">
        <f t="shared" si="7"/>
        <v>82.828845</v>
      </c>
      <c r="I54" s="62">
        <v>1.0</v>
      </c>
      <c r="J54" s="68">
        <f t="shared" si="8"/>
        <v>82.828845</v>
      </c>
      <c r="K54" s="1"/>
      <c r="L54" s="69"/>
      <c r="M54" s="70"/>
      <c r="N54" s="70"/>
      <c r="O54" s="1"/>
      <c r="P54" s="1"/>
      <c r="Q54" s="4">
        <v>25.5</v>
      </c>
      <c r="R54" s="58">
        <f t="shared" si="9"/>
        <v>1.7</v>
      </c>
      <c r="S54" s="52">
        <f t="shared" si="10"/>
        <v>1</v>
      </c>
      <c r="T54" s="52">
        <f t="shared" si="11"/>
        <v>1.7</v>
      </c>
      <c r="U54" s="60">
        <f t="shared" si="12"/>
        <v>82.828845</v>
      </c>
      <c r="V54" s="58">
        <f t="shared" ref="V54:W54" si="48">C54/100</f>
        <v>0.99</v>
      </c>
      <c r="W54" s="58">
        <f t="shared" si="48"/>
        <v>1.93</v>
      </c>
      <c r="X54" s="58">
        <f t="shared" si="14"/>
        <v>1.7</v>
      </c>
      <c r="Y54" s="61">
        <f t="shared" si="15"/>
        <v>3.24819</v>
      </c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</row>
    <row r="55" ht="27.0" customHeight="1">
      <c r="A55" s="52">
        <v>33.0</v>
      </c>
      <c r="B55" s="62" t="s">
        <v>41</v>
      </c>
      <c r="C55" s="62">
        <v>95.0</v>
      </c>
      <c r="D55" s="62">
        <v>193.0</v>
      </c>
      <c r="E55" s="62">
        <v>171.0</v>
      </c>
      <c r="F55" s="62">
        <f t="shared" si="5"/>
        <v>0</v>
      </c>
      <c r="G55" s="63">
        <f t="shared" si="6"/>
        <v>79.9497675</v>
      </c>
      <c r="H55" s="63">
        <f t="shared" si="7"/>
        <v>79.9497675</v>
      </c>
      <c r="I55" s="62">
        <v>1.0</v>
      </c>
      <c r="J55" s="68">
        <f t="shared" si="8"/>
        <v>79.9497675</v>
      </c>
      <c r="K55" s="1"/>
      <c r="L55" s="69"/>
      <c r="M55" s="70"/>
      <c r="N55" s="70"/>
      <c r="O55" s="1"/>
      <c r="P55" s="1"/>
      <c r="Q55" s="4">
        <v>25.5</v>
      </c>
      <c r="R55" s="58">
        <f t="shared" si="9"/>
        <v>1.71</v>
      </c>
      <c r="S55" s="52">
        <f t="shared" si="10"/>
        <v>1</v>
      </c>
      <c r="T55" s="52">
        <f t="shared" si="11"/>
        <v>1.71</v>
      </c>
      <c r="U55" s="60">
        <f t="shared" si="12"/>
        <v>79.9497675</v>
      </c>
      <c r="V55" s="58">
        <f t="shared" ref="V55:W55" si="49">C55/100</f>
        <v>0.95</v>
      </c>
      <c r="W55" s="58">
        <f t="shared" si="49"/>
        <v>1.93</v>
      </c>
      <c r="X55" s="58">
        <f t="shared" si="14"/>
        <v>1.71</v>
      </c>
      <c r="Y55" s="61">
        <f t="shared" si="15"/>
        <v>3.135285</v>
      </c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</row>
    <row r="56" ht="27.0" customHeight="1">
      <c r="A56" s="52">
        <v>34.0</v>
      </c>
      <c r="B56" s="62" t="s">
        <v>41</v>
      </c>
      <c r="C56" s="62">
        <v>89.0</v>
      </c>
      <c r="D56" s="62">
        <v>193.0</v>
      </c>
      <c r="E56" s="62">
        <v>167.0</v>
      </c>
      <c r="F56" s="62">
        <f t="shared" si="5"/>
        <v>0</v>
      </c>
      <c r="G56" s="63">
        <f t="shared" si="6"/>
        <v>73.1482545</v>
      </c>
      <c r="H56" s="63">
        <f t="shared" si="7"/>
        <v>73.1482545</v>
      </c>
      <c r="I56" s="62">
        <v>1.0</v>
      </c>
      <c r="J56" s="68">
        <f t="shared" si="8"/>
        <v>73.1482545</v>
      </c>
      <c r="K56" s="1"/>
      <c r="L56" s="69"/>
      <c r="M56" s="70"/>
      <c r="N56" s="70"/>
      <c r="O56" s="1"/>
      <c r="P56" s="1"/>
      <c r="Q56" s="4">
        <v>25.5</v>
      </c>
      <c r="R56" s="58">
        <f t="shared" si="9"/>
        <v>1.67</v>
      </c>
      <c r="S56" s="52">
        <f t="shared" si="10"/>
        <v>1</v>
      </c>
      <c r="T56" s="52">
        <f t="shared" si="11"/>
        <v>1.67</v>
      </c>
      <c r="U56" s="60">
        <f t="shared" si="12"/>
        <v>73.1482545</v>
      </c>
      <c r="V56" s="58">
        <f t="shared" ref="V56:W56" si="50">C56/100</f>
        <v>0.89</v>
      </c>
      <c r="W56" s="58">
        <f t="shared" si="50"/>
        <v>1.93</v>
      </c>
      <c r="X56" s="58">
        <f t="shared" si="14"/>
        <v>1.67</v>
      </c>
      <c r="Y56" s="61">
        <f t="shared" si="15"/>
        <v>2.868559</v>
      </c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</row>
    <row r="57" ht="27.0" customHeight="1">
      <c r="A57" s="52">
        <v>35.0</v>
      </c>
      <c r="B57" s="62" t="s">
        <v>41</v>
      </c>
      <c r="C57" s="62">
        <v>97.0</v>
      </c>
      <c r="D57" s="62">
        <v>193.0</v>
      </c>
      <c r="E57" s="62">
        <v>170.0</v>
      </c>
      <c r="F57" s="62">
        <f t="shared" si="5"/>
        <v>0</v>
      </c>
      <c r="G57" s="63">
        <f t="shared" si="6"/>
        <v>81.155535</v>
      </c>
      <c r="H57" s="63">
        <f t="shared" si="7"/>
        <v>81.155535</v>
      </c>
      <c r="I57" s="62">
        <v>1.0</v>
      </c>
      <c r="J57" s="68">
        <f t="shared" si="8"/>
        <v>81.155535</v>
      </c>
      <c r="K57" s="1"/>
      <c r="L57" s="69"/>
      <c r="M57" s="70"/>
      <c r="N57" s="70"/>
      <c r="O57" s="1"/>
      <c r="P57" s="1"/>
      <c r="Q57" s="4">
        <v>25.5</v>
      </c>
      <c r="R57" s="58">
        <f t="shared" si="9"/>
        <v>1.7</v>
      </c>
      <c r="S57" s="52">
        <f t="shared" si="10"/>
        <v>1</v>
      </c>
      <c r="T57" s="52">
        <f t="shared" si="11"/>
        <v>1.7</v>
      </c>
      <c r="U57" s="60">
        <f t="shared" si="12"/>
        <v>81.155535</v>
      </c>
      <c r="V57" s="58">
        <f t="shared" ref="V57:W57" si="51">C57/100</f>
        <v>0.97</v>
      </c>
      <c r="W57" s="58">
        <f t="shared" si="51"/>
        <v>1.93</v>
      </c>
      <c r="X57" s="58">
        <f t="shared" si="14"/>
        <v>1.7</v>
      </c>
      <c r="Y57" s="61">
        <f t="shared" si="15"/>
        <v>3.18257</v>
      </c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</row>
    <row r="58" ht="27.0" customHeight="1">
      <c r="A58" s="52">
        <v>36.0</v>
      </c>
      <c r="B58" s="62" t="s">
        <v>41</v>
      </c>
      <c r="C58" s="62">
        <v>95.0</v>
      </c>
      <c r="D58" s="62">
        <v>193.0</v>
      </c>
      <c r="E58" s="62">
        <v>170.0</v>
      </c>
      <c r="F58" s="62">
        <f t="shared" si="5"/>
        <v>0</v>
      </c>
      <c r="G58" s="63">
        <f t="shared" si="6"/>
        <v>79.482225</v>
      </c>
      <c r="H58" s="63">
        <f t="shared" si="7"/>
        <v>79.482225</v>
      </c>
      <c r="I58" s="62">
        <v>2.0</v>
      </c>
      <c r="J58" s="68">
        <f t="shared" si="8"/>
        <v>158.96445</v>
      </c>
      <c r="K58" s="1"/>
      <c r="L58" s="69"/>
      <c r="M58" s="70"/>
      <c r="N58" s="70"/>
      <c r="O58" s="1"/>
      <c r="P58" s="1"/>
      <c r="Q58" s="4">
        <v>25.5</v>
      </c>
      <c r="R58" s="58">
        <f t="shared" si="9"/>
        <v>1.7</v>
      </c>
      <c r="S58" s="52">
        <f t="shared" si="10"/>
        <v>2</v>
      </c>
      <c r="T58" s="52">
        <f t="shared" si="11"/>
        <v>3.4</v>
      </c>
      <c r="U58" s="60">
        <f t="shared" si="12"/>
        <v>79.482225</v>
      </c>
      <c r="V58" s="58">
        <f t="shared" ref="V58:W58" si="52">C58/100</f>
        <v>0.95</v>
      </c>
      <c r="W58" s="58">
        <f t="shared" si="52"/>
        <v>1.93</v>
      </c>
      <c r="X58" s="58">
        <f t="shared" si="14"/>
        <v>3.4</v>
      </c>
      <c r="Y58" s="61">
        <f t="shared" si="15"/>
        <v>6.2339</v>
      </c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</row>
    <row r="59" ht="27.0" customHeight="1">
      <c r="A59" s="52">
        <v>37.0</v>
      </c>
      <c r="B59" s="62" t="s">
        <v>41</v>
      </c>
      <c r="C59" s="62">
        <v>99.0</v>
      </c>
      <c r="D59" s="62">
        <v>193.0</v>
      </c>
      <c r="E59" s="62">
        <v>172.0</v>
      </c>
      <c r="F59" s="62">
        <f t="shared" si="5"/>
        <v>0</v>
      </c>
      <c r="G59" s="63">
        <f t="shared" si="6"/>
        <v>83.803302</v>
      </c>
      <c r="H59" s="63">
        <f t="shared" si="7"/>
        <v>83.803302</v>
      </c>
      <c r="I59" s="62">
        <v>2.0</v>
      </c>
      <c r="J59" s="68">
        <f t="shared" si="8"/>
        <v>167.606604</v>
      </c>
      <c r="K59" s="1"/>
      <c r="L59" s="69"/>
      <c r="M59" s="70"/>
      <c r="N59" s="70"/>
      <c r="O59" s="1"/>
      <c r="P59" s="1"/>
      <c r="Q59" s="4">
        <v>25.5</v>
      </c>
      <c r="R59" s="58">
        <f t="shared" si="9"/>
        <v>1.72</v>
      </c>
      <c r="S59" s="52">
        <f t="shared" si="10"/>
        <v>2</v>
      </c>
      <c r="T59" s="52">
        <f t="shared" si="11"/>
        <v>3.44</v>
      </c>
      <c r="U59" s="60">
        <f t="shared" si="12"/>
        <v>83.803302</v>
      </c>
      <c r="V59" s="58">
        <f t="shared" ref="V59:W59" si="53">C59/100</f>
        <v>0.99</v>
      </c>
      <c r="W59" s="58">
        <f t="shared" si="53"/>
        <v>1.93</v>
      </c>
      <c r="X59" s="58">
        <f t="shared" si="14"/>
        <v>3.44</v>
      </c>
      <c r="Y59" s="61">
        <f t="shared" si="15"/>
        <v>6.572808</v>
      </c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</row>
    <row r="60" ht="27.0" customHeight="1">
      <c r="A60" s="52">
        <v>38.0</v>
      </c>
      <c r="B60" s="62" t="s">
        <v>41</v>
      </c>
      <c r="C60" s="62">
        <v>99.0</v>
      </c>
      <c r="D60" s="62">
        <v>193.0</v>
      </c>
      <c r="E60" s="62">
        <v>171.0</v>
      </c>
      <c r="F60" s="62">
        <f t="shared" si="5"/>
        <v>0</v>
      </c>
      <c r="G60" s="63">
        <f t="shared" si="6"/>
        <v>83.3160735</v>
      </c>
      <c r="H60" s="63">
        <f t="shared" si="7"/>
        <v>83.3160735</v>
      </c>
      <c r="I60" s="62">
        <v>1.0</v>
      </c>
      <c r="J60" s="68">
        <f t="shared" si="8"/>
        <v>83.3160735</v>
      </c>
      <c r="K60" s="1"/>
      <c r="L60" s="69"/>
      <c r="M60" s="70"/>
      <c r="N60" s="70"/>
      <c r="O60" s="1"/>
      <c r="P60" s="1"/>
      <c r="Q60" s="4">
        <v>25.5</v>
      </c>
      <c r="R60" s="58">
        <f t="shared" si="9"/>
        <v>1.71</v>
      </c>
      <c r="S60" s="52">
        <f t="shared" si="10"/>
        <v>1</v>
      </c>
      <c r="T60" s="52">
        <f t="shared" si="11"/>
        <v>1.71</v>
      </c>
      <c r="U60" s="60">
        <f t="shared" si="12"/>
        <v>83.3160735</v>
      </c>
      <c r="V60" s="58">
        <f t="shared" ref="V60:W60" si="54">C60/100</f>
        <v>0.99</v>
      </c>
      <c r="W60" s="58">
        <f t="shared" si="54"/>
        <v>1.93</v>
      </c>
      <c r="X60" s="58">
        <f t="shared" si="14"/>
        <v>1.71</v>
      </c>
      <c r="Y60" s="61">
        <f t="shared" si="15"/>
        <v>3.267297</v>
      </c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</row>
    <row r="61" ht="27.0" customHeight="1">
      <c r="A61" s="52">
        <v>39.0</v>
      </c>
      <c r="B61" s="62" t="s">
        <v>41</v>
      </c>
      <c r="C61" s="62">
        <v>98.0</v>
      </c>
      <c r="D61" s="62">
        <v>193.0</v>
      </c>
      <c r="E61" s="62">
        <v>170.0</v>
      </c>
      <c r="F61" s="62">
        <f t="shared" si="5"/>
        <v>0</v>
      </c>
      <c r="G61" s="63">
        <f t="shared" si="6"/>
        <v>81.99219</v>
      </c>
      <c r="H61" s="63">
        <f t="shared" si="7"/>
        <v>81.99219</v>
      </c>
      <c r="I61" s="62">
        <v>1.0</v>
      </c>
      <c r="J61" s="68">
        <f t="shared" si="8"/>
        <v>81.99219</v>
      </c>
      <c r="K61" s="1"/>
      <c r="L61" s="69"/>
      <c r="M61" s="70"/>
      <c r="N61" s="70"/>
      <c r="O61" s="1"/>
      <c r="P61" s="1"/>
      <c r="Q61" s="4">
        <v>25.5</v>
      </c>
      <c r="R61" s="58">
        <f t="shared" si="9"/>
        <v>1.7</v>
      </c>
      <c r="S61" s="52">
        <f t="shared" si="10"/>
        <v>1</v>
      </c>
      <c r="T61" s="52">
        <f t="shared" si="11"/>
        <v>1.7</v>
      </c>
      <c r="U61" s="60">
        <f t="shared" si="12"/>
        <v>81.99219</v>
      </c>
      <c r="V61" s="58">
        <f t="shared" ref="V61:W61" si="55">C61/100</f>
        <v>0.98</v>
      </c>
      <c r="W61" s="58">
        <f t="shared" si="55"/>
        <v>1.93</v>
      </c>
      <c r="X61" s="58">
        <f t="shared" si="14"/>
        <v>1.7</v>
      </c>
      <c r="Y61" s="61">
        <f t="shared" si="15"/>
        <v>3.21538</v>
      </c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</row>
    <row r="62" ht="27.0" customHeight="1">
      <c r="A62" s="52">
        <v>40.0</v>
      </c>
      <c r="B62" s="62" t="s">
        <v>41</v>
      </c>
      <c r="C62" s="62">
        <v>89.0</v>
      </c>
      <c r="D62" s="62">
        <v>193.0</v>
      </c>
      <c r="E62" s="62">
        <v>170.0</v>
      </c>
      <c r="F62" s="62">
        <f t="shared" si="5"/>
        <v>0</v>
      </c>
      <c r="G62" s="63">
        <f t="shared" si="6"/>
        <v>74.462295</v>
      </c>
      <c r="H62" s="63">
        <f t="shared" si="7"/>
        <v>74.462295</v>
      </c>
      <c r="I62" s="62">
        <v>1.0</v>
      </c>
      <c r="J62" s="68">
        <f t="shared" si="8"/>
        <v>74.462295</v>
      </c>
      <c r="K62" s="1"/>
      <c r="L62" s="69"/>
      <c r="M62" s="70"/>
      <c r="N62" s="70"/>
      <c r="O62" s="1"/>
      <c r="P62" s="1"/>
      <c r="Q62" s="4">
        <v>25.5</v>
      </c>
      <c r="R62" s="58">
        <f t="shared" si="9"/>
        <v>1.7</v>
      </c>
      <c r="S62" s="52">
        <f t="shared" si="10"/>
        <v>1</v>
      </c>
      <c r="T62" s="52">
        <f t="shared" si="11"/>
        <v>1.7</v>
      </c>
      <c r="U62" s="60">
        <f t="shared" si="12"/>
        <v>74.462295</v>
      </c>
      <c r="V62" s="58">
        <f t="shared" ref="V62:W62" si="56">C62/100</f>
        <v>0.89</v>
      </c>
      <c r="W62" s="58">
        <f t="shared" si="56"/>
        <v>1.93</v>
      </c>
      <c r="X62" s="58">
        <f t="shared" si="14"/>
        <v>1.7</v>
      </c>
      <c r="Y62" s="61">
        <f t="shared" si="15"/>
        <v>2.92009</v>
      </c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</row>
    <row r="63" ht="27.0" customHeight="1">
      <c r="A63" s="52">
        <v>41.0</v>
      </c>
      <c r="B63" s="53" t="s">
        <v>107</v>
      </c>
      <c r="C63" s="54">
        <v>68.0</v>
      </c>
      <c r="D63" s="54">
        <v>204.0</v>
      </c>
      <c r="E63" s="54">
        <v>178.0</v>
      </c>
      <c r="F63" s="54">
        <f t="shared" si="5"/>
        <v>0.8</v>
      </c>
      <c r="G63" s="55">
        <f t="shared" si="6"/>
        <v>87.657168</v>
      </c>
      <c r="H63" s="55">
        <f t="shared" si="7"/>
        <v>70.1257344</v>
      </c>
      <c r="I63" s="54">
        <v>1.0</v>
      </c>
      <c r="J63" s="68">
        <f t="shared" si="8"/>
        <v>70.1257344</v>
      </c>
      <c r="K63" s="1"/>
      <c r="L63" s="69"/>
      <c r="M63" s="70"/>
      <c r="N63" s="70"/>
      <c r="O63" s="1"/>
      <c r="P63" s="1"/>
      <c r="Q63" s="4">
        <v>35.5</v>
      </c>
      <c r="R63" s="58">
        <f t="shared" si="9"/>
        <v>1.78</v>
      </c>
      <c r="S63" s="52">
        <f t="shared" si="10"/>
        <v>1</v>
      </c>
      <c r="T63" s="52">
        <f t="shared" si="11"/>
        <v>1.78</v>
      </c>
      <c r="U63" s="60">
        <f t="shared" si="12"/>
        <v>87.657168</v>
      </c>
      <c r="V63" s="58">
        <f t="shared" ref="V63:W63" si="57">C63/100</f>
        <v>0.68</v>
      </c>
      <c r="W63" s="58">
        <f t="shared" si="57"/>
        <v>2.04</v>
      </c>
      <c r="X63" s="58">
        <f t="shared" si="14"/>
        <v>1.78</v>
      </c>
      <c r="Y63" s="61">
        <f t="shared" si="15"/>
        <v>2.469216</v>
      </c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</row>
    <row r="64" ht="27.0" customHeight="1">
      <c r="A64" s="52">
        <v>42.0</v>
      </c>
      <c r="B64" s="62" t="s">
        <v>103</v>
      </c>
      <c r="C64" s="62">
        <v>83.0</v>
      </c>
      <c r="D64" s="62">
        <v>204.0</v>
      </c>
      <c r="E64" s="62">
        <v>204.0</v>
      </c>
      <c r="F64" s="62">
        <f t="shared" si="5"/>
        <v>0</v>
      </c>
      <c r="G64" s="63">
        <f t="shared" si="6"/>
        <v>122.621544</v>
      </c>
      <c r="H64" s="63">
        <f t="shared" si="7"/>
        <v>122.621544</v>
      </c>
      <c r="I64" s="62">
        <v>1.0</v>
      </c>
      <c r="J64" s="68">
        <f t="shared" si="8"/>
        <v>122.621544</v>
      </c>
      <c r="K64" s="1"/>
      <c r="L64" s="69"/>
      <c r="M64" s="70"/>
      <c r="N64" s="70"/>
      <c r="O64" s="1"/>
      <c r="P64" s="1"/>
      <c r="Q64" s="4">
        <v>35.5</v>
      </c>
      <c r="R64" s="58">
        <f t="shared" si="9"/>
        <v>2.04</v>
      </c>
      <c r="S64" s="52">
        <f t="shared" si="10"/>
        <v>1</v>
      </c>
      <c r="T64" s="52">
        <f t="shared" si="11"/>
        <v>2.04</v>
      </c>
      <c r="U64" s="60">
        <f t="shared" si="12"/>
        <v>122.621544</v>
      </c>
      <c r="V64" s="58">
        <f t="shared" ref="V64:W64" si="58">C64/100</f>
        <v>0.83</v>
      </c>
      <c r="W64" s="58">
        <f t="shared" si="58"/>
        <v>2.04</v>
      </c>
      <c r="X64" s="58">
        <f t="shared" si="14"/>
        <v>2.04</v>
      </c>
      <c r="Y64" s="61">
        <f t="shared" si="15"/>
        <v>3.454128</v>
      </c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</row>
    <row r="65" ht="27.0" customHeight="1">
      <c r="A65" s="52">
        <v>43.0</v>
      </c>
      <c r="B65" s="62" t="s">
        <v>103</v>
      </c>
      <c r="C65" s="62">
        <v>85.0</v>
      </c>
      <c r="D65" s="62">
        <v>204.0</v>
      </c>
      <c r="E65" s="62">
        <v>205.0</v>
      </c>
      <c r="F65" s="62">
        <f t="shared" si="5"/>
        <v>0</v>
      </c>
      <c r="G65" s="63">
        <f t="shared" si="6"/>
        <v>126.19185</v>
      </c>
      <c r="H65" s="63">
        <f t="shared" si="7"/>
        <v>126.19185</v>
      </c>
      <c r="I65" s="62">
        <v>1.0</v>
      </c>
      <c r="J65" s="68">
        <f t="shared" si="8"/>
        <v>126.19185</v>
      </c>
      <c r="K65" s="1"/>
      <c r="L65" s="69"/>
      <c r="M65" s="70"/>
      <c r="N65" s="70"/>
      <c r="O65" s="1"/>
      <c r="P65" s="1"/>
      <c r="Q65" s="4">
        <v>35.5</v>
      </c>
      <c r="R65" s="58">
        <f t="shared" si="9"/>
        <v>2.05</v>
      </c>
      <c r="S65" s="52">
        <f t="shared" si="10"/>
        <v>1</v>
      </c>
      <c r="T65" s="52">
        <f t="shared" si="11"/>
        <v>2.05</v>
      </c>
      <c r="U65" s="60">
        <f t="shared" si="12"/>
        <v>126.19185</v>
      </c>
      <c r="V65" s="58">
        <f t="shared" ref="V65:W65" si="59">C65/100</f>
        <v>0.85</v>
      </c>
      <c r="W65" s="58">
        <f t="shared" si="59"/>
        <v>2.04</v>
      </c>
      <c r="X65" s="58">
        <f t="shared" si="14"/>
        <v>2.05</v>
      </c>
      <c r="Y65" s="61">
        <f t="shared" si="15"/>
        <v>3.5547</v>
      </c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</row>
    <row r="66" ht="27.0" customHeight="1">
      <c r="A66" s="52">
        <v>44.0</v>
      </c>
      <c r="B66" s="62" t="s">
        <v>103</v>
      </c>
      <c r="C66" s="62">
        <v>89.0</v>
      </c>
      <c r="D66" s="62">
        <v>204.0</v>
      </c>
      <c r="E66" s="62">
        <v>204.0</v>
      </c>
      <c r="F66" s="62">
        <f t="shared" si="5"/>
        <v>0</v>
      </c>
      <c r="G66" s="63">
        <f t="shared" si="6"/>
        <v>131.485752</v>
      </c>
      <c r="H66" s="63">
        <f t="shared" si="7"/>
        <v>131.485752</v>
      </c>
      <c r="I66" s="62">
        <v>1.0</v>
      </c>
      <c r="J66" s="68">
        <f t="shared" si="8"/>
        <v>131.485752</v>
      </c>
      <c r="K66" s="1"/>
      <c r="L66" s="69"/>
      <c r="M66" s="70"/>
      <c r="N66" s="70"/>
      <c r="O66" s="1"/>
      <c r="P66" s="1"/>
      <c r="Q66" s="4">
        <v>35.5</v>
      </c>
      <c r="R66" s="58">
        <f t="shared" si="9"/>
        <v>2.04</v>
      </c>
      <c r="S66" s="52">
        <f t="shared" si="10"/>
        <v>1</v>
      </c>
      <c r="T66" s="52">
        <f t="shared" si="11"/>
        <v>2.04</v>
      </c>
      <c r="U66" s="60">
        <f t="shared" si="12"/>
        <v>131.485752</v>
      </c>
      <c r="V66" s="58">
        <f t="shared" ref="V66:W66" si="60">C66/100</f>
        <v>0.89</v>
      </c>
      <c r="W66" s="58">
        <f t="shared" si="60"/>
        <v>2.04</v>
      </c>
      <c r="X66" s="58">
        <f t="shared" si="14"/>
        <v>2.04</v>
      </c>
      <c r="Y66" s="61">
        <f t="shared" si="15"/>
        <v>3.703824</v>
      </c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</row>
    <row r="67" ht="27.0" customHeight="1">
      <c r="A67" s="52">
        <v>45.0</v>
      </c>
      <c r="B67" s="62" t="s">
        <v>103</v>
      </c>
      <c r="C67" s="62">
        <v>87.0</v>
      </c>
      <c r="D67" s="62">
        <v>204.0</v>
      </c>
      <c r="E67" s="62">
        <v>204.0</v>
      </c>
      <c r="F67" s="62">
        <f t="shared" si="5"/>
        <v>0</v>
      </c>
      <c r="G67" s="63">
        <f t="shared" si="6"/>
        <v>128.531016</v>
      </c>
      <c r="H67" s="63">
        <f t="shared" si="7"/>
        <v>128.531016</v>
      </c>
      <c r="I67" s="62">
        <v>1.0</v>
      </c>
      <c r="J67" s="68">
        <f t="shared" si="8"/>
        <v>128.531016</v>
      </c>
      <c r="K67" s="1"/>
      <c r="L67" s="69"/>
      <c r="M67" s="70"/>
      <c r="N67" s="70"/>
      <c r="O67" s="1"/>
      <c r="P67" s="1"/>
      <c r="Q67" s="4">
        <v>35.5</v>
      </c>
      <c r="R67" s="58">
        <f t="shared" si="9"/>
        <v>2.04</v>
      </c>
      <c r="S67" s="52">
        <f t="shared" si="10"/>
        <v>1</v>
      </c>
      <c r="T67" s="52">
        <f t="shared" si="11"/>
        <v>2.04</v>
      </c>
      <c r="U67" s="60">
        <f t="shared" si="12"/>
        <v>128.531016</v>
      </c>
      <c r="V67" s="58">
        <f t="shared" ref="V67:W67" si="61">C67/100</f>
        <v>0.87</v>
      </c>
      <c r="W67" s="58">
        <f t="shared" si="61"/>
        <v>2.04</v>
      </c>
      <c r="X67" s="58">
        <f t="shared" si="14"/>
        <v>2.04</v>
      </c>
      <c r="Y67" s="61">
        <f t="shared" si="15"/>
        <v>3.620592</v>
      </c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</row>
    <row r="68" ht="27.0" customHeight="1">
      <c r="A68" s="52">
        <v>46.0</v>
      </c>
      <c r="B68" s="62" t="s">
        <v>103</v>
      </c>
      <c r="C68" s="62">
        <v>86.0</v>
      </c>
      <c r="D68" s="62">
        <v>204.0</v>
      </c>
      <c r="E68" s="62">
        <v>204.0</v>
      </c>
      <c r="F68" s="62">
        <f t="shared" si="5"/>
        <v>0</v>
      </c>
      <c r="G68" s="63">
        <f t="shared" si="6"/>
        <v>127.053648</v>
      </c>
      <c r="H68" s="63">
        <f t="shared" si="7"/>
        <v>127.053648</v>
      </c>
      <c r="I68" s="62">
        <v>1.0</v>
      </c>
      <c r="J68" s="68">
        <f t="shared" si="8"/>
        <v>127.053648</v>
      </c>
      <c r="K68" s="1"/>
      <c r="L68" s="69"/>
      <c r="M68" s="70"/>
      <c r="N68" s="70"/>
      <c r="O68" s="1"/>
      <c r="P68" s="1"/>
      <c r="Q68" s="4">
        <v>35.5</v>
      </c>
      <c r="R68" s="58">
        <f t="shared" si="9"/>
        <v>2.04</v>
      </c>
      <c r="S68" s="52">
        <f t="shared" si="10"/>
        <v>1</v>
      </c>
      <c r="T68" s="52">
        <f t="shared" si="11"/>
        <v>2.04</v>
      </c>
      <c r="U68" s="60">
        <f t="shared" si="12"/>
        <v>127.053648</v>
      </c>
      <c r="V68" s="58">
        <f t="shared" ref="V68:W68" si="62">C68/100</f>
        <v>0.86</v>
      </c>
      <c r="W68" s="58">
        <f t="shared" si="62"/>
        <v>2.04</v>
      </c>
      <c r="X68" s="58">
        <f t="shared" si="14"/>
        <v>2.04</v>
      </c>
      <c r="Y68" s="61">
        <f t="shared" si="15"/>
        <v>3.578976</v>
      </c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</row>
    <row r="69" ht="27.0" customHeight="1">
      <c r="A69" s="52">
        <v>47.0</v>
      </c>
      <c r="B69" s="62" t="s">
        <v>103</v>
      </c>
      <c r="C69" s="62">
        <v>87.0</v>
      </c>
      <c r="D69" s="62">
        <v>204.0</v>
      </c>
      <c r="E69" s="62">
        <v>202.0</v>
      </c>
      <c r="F69" s="62">
        <f t="shared" si="5"/>
        <v>0</v>
      </c>
      <c r="G69" s="63">
        <f t="shared" si="6"/>
        <v>127.270908</v>
      </c>
      <c r="H69" s="63">
        <f t="shared" si="7"/>
        <v>127.270908</v>
      </c>
      <c r="I69" s="62">
        <v>1.0</v>
      </c>
      <c r="J69" s="68">
        <f t="shared" si="8"/>
        <v>127.270908</v>
      </c>
      <c r="K69" s="1"/>
      <c r="L69" s="69"/>
      <c r="M69" s="70"/>
      <c r="N69" s="70"/>
      <c r="O69" s="1"/>
      <c r="P69" s="1"/>
      <c r="Q69" s="4">
        <v>35.5</v>
      </c>
      <c r="R69" s="58">
        <f t="shared" si="9"/>
        <v>2.02</v>
      </c>
      <c r="S69" s="52">
        <f t="shared" si="10"/>
        <v>1</v>
      </c>
      <c r="T69" s="52">
        <f t="shared" si="11"/>
        <v>2.02</v>
      </c>
      <c r="U69" s="60">
        <f t="shared" si="12"/>
        <v>127.270908</v>
      </c>
      <c r="V69" s="58">
        <f t="shared" ref="V69:W69" si="63">C69/100</f>
        <v>0.87</v>
      </c>
      <c r="W69" s="58">
        <f t="shared" si="63"/>
        <v>2.04</v>
      </c>
      <c r="X69" s="58">
        <f t="shared" si="14"/>
        <v>2.02</v>
      </c>
      <c r="Y69" s="61">
        <f t="shared" si="15"/>
        <v>3.585096</v>
      </c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</row>
    <row r="70" ht="27.0" customHeight="1">
      <c r="A70" s="52">
        <v>48.0</v>
      </c>
      <c r="B70" s="62" t="s">
        <v>103</v>
      </c>
      <c r="C70" s="62">
        <v>83.0</v>
      </c>
      <c r="D70" s="62">
        <v>204.0</v>
      </c>
      <c r="E70" s="62">
        <v>202.0</v>
      </c>
      <c r="F70" s="62">
        <f t="shared" si="5"/>
        <v>0</v>
      </c>
      <c r="G70" s="63">
        <f t="shared" si="6"/>
        <v>121.419372</v>
      </c>
      <c r="H70" s="63">
        <f t="shared" si="7"/>
        <v>121.419372</v>
      </c>
      <c r="I70" s="62">
        <v>1.0</v>
      </c>
      <c r="J70" s="68">
        <f t="shared" si="8"/>
        <v>121.419372</v>
      </c>
      <c r="K70" s="1"/>
      <c r="L70" s="69"/>
      <c r="M70" s="70"/>
      <c r="N70" s="70"/>
      <c r="O70" s="1"/>
      <c r="P70" s="1"/>
      <c r="Q70" s="4">
        <v>35.5</v>
      </c>
      <c r="R70" s="58">
        <f t="shared" si="9"/>
        <v>2.02</v>
      </c>
      <c r="S70" s="52">
        <f t="shared" si="10"/>
        <v>1</v>
      </c>
      <c r="T70" s="52">
        <f t="shared" si="11"/>
        <v>2.02</v>
      </c>
      <c r="U70" s="60">
        <f t="shared" si="12"/>
        <v>121.419372</v>
      </c>
      <c r="V70" s="58">
        <f t="shared" ref="V70:W70" si="64">C70/100</f>
        <v>0.83</v>
      </c>
      <c r="W70" s="58">
        <f t="shared" si="64"/>
        <v>2.04</v>
      </c>
      <c r="X70" s="58">
        <f t="shared" si="14"/>
        <v>2.02</v>
      </c>
      <c r="Y70" s="61">
        <f t="shared" si="15"/>
        <v>3.420264</v>
      </c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</row>
    <row r="71" ht="27.0" customHeight="1">
      <c r="A71" s="52">
        <v>49.0</v>
      </c>
      <c r="B71" s="62" t="s">
        <v>103</v>
      </c>
      <c r="C71" s="62">
        <v>83.0</v>
      </c>
      <c r="D71" s="62">
        <v>204.0</v>
      </c>
      <c r="E71" s="62">
        <v>205.0</v>
      </c>
      <c r="F71" s="62">
        <f t="shared" si="5"/>
        <v>0</v>
      </c>
      <c r="G71" s="63">
        <f t="shared" si="6"/>
        <v>123.22263</v>
      </c>
      <c r="H71" s="63">
        <f t="shared" si="7"/>
        <v>123.22263</v>
      </c>
      <c r="I71" s="62">
        <v>1.0</v>
      </c>
      <c r="J71" s="68">
        <f t="shared" si="8"/>
        <v>123.22263</v>
      </c>
      <c r="K71" s="1"/>
      <c r="L71" s="69"/>
      <c r="M71" s="70"/>
      <c r="N71" s="70"/>
      <c r="O71" s="1"/>
      <c r="P71" s="1"/>
      <c r="Q71" s="4">
        <v>35.5</v>
      </c>
      <c r="R71" s="58">
        <f t="shared" si="9"/>
        <v>2.05</v>
      </c>
      <c r="S71" s="52">
        <f t="shared" si="10"/>
        <v>1</v>
      </c>
      <c r="T71" s="52">
        <f t="shared" si="11"/>
        <v>2.05</v>
      </c>
      <c r="U71" s="60">
        <f t="shared" si="12"/>
        <v>123.22263</v>
      </c>
      <c r="V71" s="58">
        <f t="shared" ref="V71:W71" si="65">C71/100</f>
        <v>0.83</v>
      </c>
      <c r="W71" s="58">
        <f t="shared" si="65"/>
        <v>2.04</v>
      </c>
      <c r="X71" s="58">
        <f t="shared" si="14"/>
        <v>2.05</v>
      </c>
      <c r="Y71" s="61">
        <f t="shared" si="15"/>
        <v>3.47106</v>
      </c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</row>
    <row r="72" ht="27.0" customHeight="1">
      <c r="A72" s="52">
        <v>50.0</v>
      </c>
      <c r="B72" s="62" t="s">
        <v>103</v>
      </c>
      <c r="C72" s="62">
        <v>83.0</v>
      </c>
      <c r="D72" s="62">
        <v>204.0</v>
      </c>
      <c r="E72" s="62">
        <v>204.0</v>
      </c>
      <c r="F72" s="62">
        <f t="shared" si="5"/>
        <v>0</v>
      </c>
      <c r="G72" s="63">
        <f t="shared" si="6"/>
        <v>122.621544</v>
      </c>
      <c r="H72" s="63">
        <f t="shared" si="7"/>
        <v>122.621544</v>
      </c>
      <c r="I72" s="62">
        <v>1.0</v>
      </c>
      <c r="J72" s="68">
        <f t="shared" si="8"/>
        <v>122.621544</v>
      </c>
      <c r="K72" s="1"/>
      <c r="L72" s="69"/>
      <c r="M72" s="70"/>
      <c r="N72" s="70"/>
      <c r="O72" s="1"/>
      <c r="P72" s="1"/>
      <c r="Q72" s="4">
        <v>35.5</v>
      </c>
      <c r="R72" s="58">
        <f t="shared" si="9"/>
        <v>2.04</v>
      </c>
      <c r="S72" s="52">
        <f t="shared" si="10"/>
        <v>1</v>
      </c>
      <c r="T72" s="52">
        <f t="shared" si="11"/>
        <v>2.04</v>
      </c>
      <c r="U72" s="60">
        <f t="shared" si="12"/>
        <v>122.621544</v>
      </c>
      <c r="V72" s="58">
        <f t="shared" ref="V72:W72" si="66">C72/100</f>
        <v>0.83</v>
      </c>
      <c r="W72" s="58">
        <f t="shared" si="66"/>
        <v>2.04</v>
      </c>
      <c r="X72" s="58">
        <f t="shared" si="14"/>
        <v>2.04</v>
      </c>
      <c r="Y72" s="61">
        <f t="shared" si="15"/>
        <v>3.454128</v>
      </c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</row>
    <row r="73" ht="27.0" customHeight="1">
      <c r="A73" s="52">
        <v>51.0</v>
      </c>
      <c r="B73" s="62" t="s">
        <v>103</v>
      </c>
      <c r="C73" s="62">
        <v>78.0</v>
      </c>
      <c r="D73" s="62">
        <v>204.0</v>
      </c>
      <c r="E73" s="62">
        <v>242.0</v>
      </c>
      <c r="F73" s="62">
        <f t="shared" si="5"/>
        <v>0</v>
      </c>
      <c r="G73" s="63">
        <f t="shared" si="6"/>
        <v>136.699992</v>
      </c>
      <c r="H73" s="63">
        <f t="shared" si="7"/>
        <v>136.699992</v>
      </c>
      <c r="I73" s="62">
        <v>1.0</v>
      </c>
      <c r="J73" s="68">
        <f t="shared" si="8"/>
        <v>136.699992</v>
      </c>
      <c r="K73" s="1"/>
      <c r="L73" s="69"/>
      <c r="M73" s="70"/>
      <c r="N73" s="70"/>
      <c r="O73" s="1"/>
      <c r="P73" s="1"/>
      <c r="Q73" s="4">
        <v>35.5</v>
      </c>
      <c r="R73" s="58">
        <f t="shared" si="9"/>
        <v>2.42</v>
      </c>
      <c r="S73" s="52">
        <f t="shared" si="10"/>
        <v>1</v>
      </c>
      <c r="T73" s="52">
        <f t="shared" si="11"/>
        <v>2.42</v>
      </c>
      <c r="U73" s="60">
        <f t="shared" si="12"/>
        <v>136.699992</v>
      </c>
      <c r="V73" s="58">
        <f t="shared" ref="V73:W73" si="67">C73/100</f>
        <v>0.78</v>
      </c>
      <c r="W73" s="58">
        <f t="shared" si="67"/>
        <v>2.04</v>
      </c>
      <c r="X73" s="58">
        <f t="shared" si="14"/>
        <v>2.42</v>
      </c>
      <c r="Y73" s="61">
        <f t="shared" si="15"/>
        <v>3.850704</v>
      </c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</row>
    <row r="74" ht="27.0" customHeight="1">
      <c r="A74" s="52">
        <v>52.0</v>
      </c>
      <c r="B74" s="62" t="s">
        <v>103</v>
      </c>
      <c r="C74" s="62">
        <v>83.0</v>
      </c>
      <c r="D74" s="62">
        <v>204.0</v>
      </c>
      <c r="E74" s="62">
        <v>203.0</v>
      </c>
      <c r="F74" s="62">
        <f t="shared" si="5"/>
        <v>0</v>
      </c>
      <c r="G74" s="63">
        <f t="shared" si="6"/>
        <v>122.020458</v>
      </c>
      <c r="H74" s="63">
        <f t="shared" si="7"/>
        <v>122.020458</v>
      </c>
      <c r="I74" s="62">
        <v>1.0</v>
      </c>
      <c r="J74" s="68">
        <f t="shared" si="8"/>
        <v>122.020458</v>
      </c>
      <c r="K74" s="1"/>
      <c r="L74" s="69"/>
      <c r="M74" s="70"/>
      <c r="N74" s="70"/>
      <c r="O74" s="1"/>
      <c r="P74" s="1"/>
      <c r="Q74" s="4">
        <v>35.5</v>
      </c>
      <c r="R74" s="58">
        <f t="shared" si="9"/>
        <v>2.03</v>
      </c>
      <c r="S74" s="52">
        <f t="shared" si="10"/>
        <v>1</v>
      </c>
      <c r="T74" s="52">
        <f t="shared" si="11"/>
        <v>2.03</v>
      </c>
      <c r="U74" s="60">
        <f t="shared" si="12"/>
        <v>122.020458</v>
      </c>
      <c r="V74" s="58">
        <f t="shared" ref="V74:W74" si="68">C74/100</f>
        <v>0.83</v>
      </c>
      <c r="W74" s="58">
        <f t="shared" si="68"/>
        <v>2.04</v>
      </c>
      <c r="X74" s="58">
        <f t="shared" si="14"/>
        <v>2.03</v>
      </c>
      <c r="Y74" s="61">
        <f t="shared" si="15"/>
        <v>3.437196</v>
      </c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</row>
    <row r="75" ht="27.0" customHeight="1">
      <c r="A75" s="52">
        <v>53.0</v>
      </c>
      <c r="B75" s="53" t="s">
        <v>77</v>
      </c>
      <c r="C75" s="54">
        <v>96.0</v>
      </c>
      <c r="D75" s="54">
        <v>203.0</v>
      </c>
      <c r="E75" s="54">
        <v>250.0</v>
      </c>
      <c r="F75" s="54">
        <f t="shared" si="5"/>
        <v>0.8</v>
      </c>
      <c r="G75" s="55">
        <f t="shared" si="6"/>
        <v>143.724</v>
      </c>
      <c r="H75" s="55">
        <f t="shared" si="7"/>
        <v>114.9792</v>
      </c>
      <c r="I75" s="54">
        <v>1.0</v>
      </c>
      <c r="J75" s="68">
        <f t="shared" si="8"/>
        <v>114.9792</v>
      </c>
      <c r="K75" s="1"/>
      <c r="L75" s="69"/>
      <c r="M75" s="70"/>
      <c r="N75" s="70"/>
      <c r="O75" s="1"/>
      <c r="P75" s="1"/>
      <c r="Q75" s="4">
        <v>29.5</v>
      </c>
      <c r="R75" s="58">
        <f t="shared" si="9"/>
        <v>2.5</v>
      </c>
      <c r="S75" s="52">
        <f t="shared" si="10"/>
        <v>1</v>
      </c>
      <c r="T75" s="52">
        <f t="shared" si="11"/>
        <v>2.5</v>
      </c>
      <c r="U75" s="60">
        <f t="shared" si="12"/>
        <v>143.724</v>
      </c>
      <c r="V75" s="58">
        <f t="shared" ref="V75:W75" si="69">C75/100</f>
        <v>0.96</v>
      </c>
      <c r="W75" s="58">
        <f t="shared" si="69"/>
        <v>2.03</v>
      </c>
      <c r="X75" s="58">
        <f t="shared" si="14"/>
        <v>2.5</v>
      </c>
      <c r="Y75" s="61">
        <f t="shared" si="15"/>
        <v>4.872</v>
      </c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</row>
    <row r="76" ht="27.0" customHeight="1">
      <c r="A76" s="52">
        <v>54.0</v>
      </c>
      <c r="B76" s="62" t="s">
        <v>73</v>
      </c>
      <c r="C76" s="62">
        <v>99.0</v>
      </c>
      <c r="D76" s="62">
        <v>203.0</v>
      </c>
      <c r="E76" s="62">
        <v>252.0</v>
      </c>
      <c r="F76" s="62">
        <f t="shared" si="5"/>
        <v>0</v>
      </c>
      <c r="G76" s="63">
        <f t="shared" si="6"/>
        <v>149.401098</v>
      </c>
      <c r="H76" s="63">
        <f t="shared" si="7"/>
        <v>149.401098</v>
      </c>
      <c r="I76" s="62">
        <v>1.0</v>
      </c>
      <c r="J76" s="68">
        <f t="shared" si="8"/>
        <v>149.401098</v>
      </c>
      <c r="K76" s="1"/>
      <c r="L76" s="69"/>
      <c r="M76" s="70"/>
      <c r="N76" s="70"/>
      <c r="O76" s="1"/>
      <c r="P76" s="1"/>
      <c r="Q76" s="4">
        <v>29.5</v>
      </c>
      <c r="R76" s="58">
        <f t="shared" si="9"/>
        <v>2.52</v>
      </c>
      <c r="S76" s="52">
        <f t="shared" si="10"/>
        <v>1</v>
      </c>
      <c r="T76" s="52">
        <f t="shared" si="11"/>
        <v>2.52</v>
      </c>
      <c r="U76" s="60">
        <f t="shared" si="12"/>
        <v>149.401098</v>
      </c>
      <c r="V76" s="58">
        <f t="shared" ref="V76:W76" si="70">C76/100</f>
        <v>0.99</v>
      </c>
      <c r="W76" s="58">
        <f t="shared" si="70"/>
        <v>2.03</v>
      </c>
      <c r="X76" s="58">
        <f t="shared" si="14"/>
        <v>2.52</v>
      </c>
      <c r="Y76" s="61">
        <f t="shared" si="15"/>
        <v>5.064444</v>
      </c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</row>
    <row r="77" ht="27.0" customHeight="1">
      <c r="A77" s="52">
        <v>55.0</v>
      </c>
      <c r="B77" s="62" t="s">
        <v>73</v>
      </c>
      <c r="C77" s="62">
        <v>101.0</v>
      </c>
      <c r="D77" s="62">
        <v>203.0</v>
      </c>
      <c r="E77" s="62">
        <v>251.0</v>
      </c>
      <c r="F77" s="62">
        <f t="shared" si="5"/>
        <v>0</v>
      </c>
      <c r="G77" s="63">
        <f t="shared" si="6"/>
        <v>151.8144635</v>
      </c>
      <c r="H77" s="63">
        <f t="shared" si="7"/>
        <v>151.8144635</v>
      </c>
      <c r="I77" s="62">
        <v>1.0</v>
      </c>
      <c r="J77" s="68">
        <f t="shared" si="8"/>
        <v>151.8144635</v>
      </c>
      <c r="K77" s="1"/>
      <c r="L77" s="69"/>
      <c r="M77" s="70"/>
      <c r="N77" s="70"/>
      <c r="O77" s="1"/>
      <c r="P77" s="1"/>
      <c r="Q77" s="4">
        <v>29.5</v>
      </c>
      <c r="R77" s="58">
        <f t="shared" si="9"/>
        <v>2.51</v>
      </c>
      <c r="S77" s="52">
        <f t="shared" si="10"/>
        <v>1</v>
      </c>
      <c r="T77" s="52">
        <f t="shared" si="11"/>
        <v>2.51</v>
      </c>
      <c r="U77" s="60">
        <f t="shared" si="12"/>
        <v>151.8144635</v>
      </c>
      <c r="V77" s="58">
        <f t="shared" ref="V77:W77" si="71">C77/100</f>
        <v>1.01</v>
      </c>
      <c r="W77" s="58">
        <f t="shared" si="71"/>
        <v>2.03</v>
      </c>
      <c r="X77" s="58">
        <f t="shared" si="14"/>
        <v>2.51</v>
      </c>
      <c r="Y77" s="61">
        <f t="shared" si="15"/>
        <v>5.146253</v>
      </c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</row>
    <row r="78" ht="27.0" customHeight="1">
      <c r="A78" s="52">
        <v>56.0</v>
      </c>
      <c r="B78" s="62" t="s">
        <v>73</v>
      </c>
      <c r="C78" s="62">
        <v>103.0</v>
      </c>
      <c r="D78" s="62">
        <v>203.0</v>
      </c>
      <c r="E78" s="62">
        <v>250.0</v>
      </c>
      <c r="F78" s="62">
        <f t="shared" si="5"/>
        <v>0</v>
      </c>
      <c r="G78" s="63">
        <f t="shared" si="6"/>
        <v>154.203875</v>
      </c>
      <c r="H78" s="63">
        <f t="shared" si="7"/>
        <v>154.203875</v>
      </c>
      <c r="I78" s="62">
        <v>1.0</v>
      </c>
      <c r="J78" s="68">
        <f t="shared" si="8"/>
        <v>154.203875</v>
      </c>
      <c r="K78" s="1"/>
      <c r="L78" s="69"/>
      <c r="M78" s="70"/>
      <c r="N78" s="70"/>
      <c r="O78" s="1"/>
      <c r="P78" s="1"/>
      <c r="Q78" s="4">
        <v>29.5</v>
      </c>
      <c r="R78" s="58">
        <f t="shared" si="9"/>
        <v>2.5</v>
      </c>
      <c r="S78" s="52">
        <f t="shared" si="10"/>
        <v>1</v>
      </c>
      <c r="T78" s="52">
        <f t="shared" si="11"/>
        <v>2.5</v>
      </c>
      <c r="U78" s="60">
        <f t="shared" si="12"/>
        <v>154.203875</v>
      </c>
      <c r="V78" s="58">
        <f t="shared" ref="V78:W78" si="72">C78/100</f>
        <v>1.03</v>
      </c>
      <c r="W78" s="58">
        <f t="shared" si="72"/>
        <v>2.03</v>
      </c>
      <c r="X78" s="58">
        <f t="shared" si="14"/>
        <v>2.5</v>
      </c>
      <c r="Y78" s="61">
        <f t="shared" si="15"/>
        <v>5.22725</v>
      </c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</row>
    <row r="79" ht="27.0" customHeight="1">
      <c r="A79" s="52">
        <v>57.0</v>
      </c>
      <c r="B79" s="62" t="s">
        <v>73</v>
      </c>
      <c r="C79" s="62">
        <v>104.0</v>
      </c>
      <c r="D79" s="62">
        <v>203.0</v>
      </c>
      <c r="E79" s="62">
        <v>251.0</v>
      </c>
      <c r="F79" s="62">
        <f t="shared" si="5"/>
        <v>0</v>
      </c>
      <c r="G79" s="63">
        <f t="shared" si="6"/>
        <v>156.323804</v>
      </c>
      <c r="H79" s="63">
        <f t="shared" si="7"/>
        <v>156.323804</v>
      </c>
      <c r="I79" s="62">
        <v>1.0</v>
      </c>
      <c r="J79" s="68">
        <f t="shared" si="8"/>
        <v>156.323804</v>
      </c>
      <c r="K79" s="1"/>
      <c r="L79" s="69"/>
      <c r="M79" s="70"/>
      <c r="N79" s="70"/>
      <c r="O79" s="1"/>
      <c r="P79" s="1"/>
      <c r="Q79" s="4">
        <v>29.5</v>
      </c>
      <c r="R79" s="58">
        <f t="shared" si="9"/>
        <v>2.51</v>
      </c>
      <c r="S79" s="52">
        <f t="shared" si="10"/>
        <v>1</v>
      </c>
      <c r="T79" s="52">
        <f t="shared" si="11"/>
        <v>2.51</v>
      </c>
      <c r="U79" s="60">
        <f t="shared" si="12"/>
        <v>156.323804</v>
      </c>
      <c r="V79" s="58">
        <f t="shared" ref="V79:W79" si="73">C79/100</f>
        <v>1.04</v>
      </c>
      <c r="W79" s="58">
        <f t="shared" si="73"/>
        <v>2.03</v>
      </c>
      <c r="X79" s="58">
        <f t="shared" si="14"/>
        <v>2.51</v>
      </c>
      <c r="Y79" s="61">
        <f t="shared" si="15"/>
        <v>5.299112</v>
      </c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</row>
    <row r="80" ht="27.0" customHeight="1">
      <c r="A80" s="52">
        <v>58.0</v>
      </c>
      <c r="B80" s="62" t="s">
        <v>73</v>
      </c>
      <c r="C80" s="62">
        <v>105.0</v>
      </c>
      <c r="D80" s="62">
        <v>203.0</v>
      </c>
      <c r="E80" s="62">
        <v>252.0</v>
      </c>
      <c r="F80" s="62">
        <f t="shared" si="5"/>
        <v>0</v>
      </c>
      <c r="G80" s="63">
        <f t="shared" si="6"/>
        <v>158.45571</v>
      </c>
      <c r="H80" s="63">
        <f t="shared" si="7"/>
        <v>158.45571</v>
      </c>
      <c r="I80" s="62">
        <v>1.0</v>
      </c>
      <c r="J80" s="68">
        <f t="shared" si="8"/>
        <v>158.45571</v>
      </c>
      <c r="K80" s="1"/>
      <c r="L80" s="69"/>
      <c r="M80" s="70"/>
      <c r="N80" s="70"/>
      <c r="O80" s="1"/>
      <c r="P80" s="1"/>
      <c r="Q80" s="4">
        <v>29.5</v>
      </c>
      <c r="R80" s="58">
        <f t="shared" si="9"/>
        <v>2.52</v>
      </c>
      <c r="S80" s="52">
        <f t="shared" si="10"/>
        <v>1</v>
      </c>
      <c r="T80" s="52">
        <f t="shared" si="11"/>
        <v>2.52</v>
      </c>
      <c r="U80" s="60">
        <f t="shared" si="12"/>
        <v>158.45571</v>
      </c>
      <c r="V80" s="58">
        <f t="shared" ref="V80:W80" si="74">C80/100</f>
        <v>1.05</v>
      </c>
      <c r="W80" s="58">
        <f t="shared" si="74"/>
        <v>2.03</v>
      </c>
      <c r="X80" s="58">
        <f t="shared" si="14"/>
        <v>2.52</v>
      </c>
      <c r="Y80" s="61">
        <f t="shared" si="15"/>
        <v>5.37138</v>
      </c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</row>
    <row r="81" ht="27.0" customHeight="1">
      <c r="A81" s="52">
        <v>59.0</v>
      </c>
      <c r="B81" s="62" t="s">
        <v>73</v>
      </c>
      <c r="C81" s="62">
        <v>104.0</v>
      </c>
      <c r="D81" s="62">
        <v>203.0</v>
      </c>
      <c r="E81" s="62">
        <v>250.0</v>
      </c>
      <c r="F81" s="62">
        <f t="shared" si="5"/>
        <v>0</v>
      </c>
      <c r="G81" s="63">
        <f t="shared" si="6"/>
        <v>155.701</v>
      </c>
      <c r="H81" s="63">
        <f t="shared" si="7"/>
        <v>155.701</v>
      </c>
      <c r="I81" s="62">
        <v>1.0</v>
      </c>
      <c r="J81" s="68">
        <f t="shared" si="8"/>
        <v>155.701</v>
      </c>
      <c r="K81" s="1"/>
      <c r="L81" s="69"/>
      <c r="M81" s="70"/>
      <c r="N81" s="70"/>
      <c r="O81" s="1"/>
      <c r="P81" s="1"/>
      <c r="Q81" s="4">
        <v>29.5</v>
      </c>
      <c r="R81" s="58">
        <f t="shared" si="9"/>
        <v>2.5</v>
      </c>
      <c r="S81" s="52">
        <f t="shared" si="10"/>
        <v>1</v>
      </c>
      <c r="T81" s="52">
        <f t="shared" si="11"/>
        <v>2.5</v>
      </c>
      <c r="U81" s="60">
        <f t="shared" si="12"/>
        <v>155.701</v>
      </c>
      <c r="V81" s="58">
        <f t="shared" ref="V81:W81" si="75">C81/100</f>
        <v>1.04</v>
      </c>
      <c r="W81" s="58">
        <f t="shared" si="75"/>
        <v>2.03</v>
      </c>
      <c r="X81" s="58">
        <f t="shared" si="14"/>
        <v>2.5</v>
      </c>
      <c r="Y81" s="61">
        <f t="shared" si="15"/>
        <v>5.278</v>
      </c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</row>
    <row r="82" ht="27.0" customHeight="1">
      <c r="A82" s="52">
        <v>60.0</v>
      </c>
      <c r="B82" s="62" t="s">
        <v>73</v>
      </c>
      <c r="C82" s="62">
        <v>103.0</v>
      </c>
      <c r="D82" s="62">
        <v>203.0</v>
      </c>
      <c r="E82" s="62">
        <v>251.0</v>
      </c>
      <c r="F82" s="62">
        <f t="shared" si="5"/>
        <v>0</v>
      </c>
      <c r="G82" s="63">
        <f t="shared" si="6"/>
        <v>154.8206905</v>
      </c>
      <c r="H82" s="63">
        <f t="shared" si="7"/>
        <v>154.8206905</v>
      </c>
      <c r="I82" s="62">
        <v>1.0</v>
      </c>
      <c r="J82" s="68">
        <f t="shared" si="8"/>
        <v>154.8206905</v>
      </c>
      <c r="K82" s="1"/>
      <c r="L82" s="69"/>
      <c r="M82" s="70"/>
      <c r="N82" s="70"/>
      <c r="O82" s="1"/>
      <c r="P82" s="1"/>
      <c r="Q82" s="4">
        <v>29.5</v>
      </c>
      <c r="R82" s="58">
        <f t="shared" si="9"/>
        <v>2.51</v>
      </c>
      <c r="S82" s="52">
        <f t="shared" si="10"/>
        <v>1</v>
      </c>
      <c r="T82" s="52">
        <f t="shared" si="11"/>
        <v>2.51</v>
      </c>
      <c r="U82" s="60">
        <f t="shared" si="12"/>
        <v>154.8206905</v>
      </c>
      <c r="V82" s="58">
        <f t="shared" ref="V82:W82" si="76">C82/100</f>
        <v>1.03</v>
      </c>
      <c r="W82" s="58">
        <f t="shared" si="76"/>
        <v>2.03</v>
      </c>
      <c r="X82" s="58">
        <f t="shared" si="14"/>
        <v>2.51</v>
      </c>
      <c r="Y82" s="61">
        <f t="shared" si="15"/>
        <v>5.248159</v>
      </c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</row>
    <row r="83" ht="27.0" customHeight="1">
      <c r="A83" s="52">
        <v>61.0</v>
      </c>
      <c r="B83" s="62" t="s">
        <v>73</v>
      </c>
      <c r="C83" s="62">
        <v>104.0</v>
      </c>
      <c r="D83" s="62">
        <v>203.0</v>
      </c>
      <c r="E83" s="62">
        <v>252.0</v>
      </c>
      <c r="F83" s="62">
        <f t="shared" si="5"/>
        <v>0</v>
      </c>
      <c r="G83" s="63">
        <f t="shared" si="6"/>
        <v>156.946608</v>
      </c>
      <c r="H83" s="63">
        <f t="shared" si="7"/>
        <v>156.946608</v>
      </c>
      <c r="I83" s="62">
        <v>1.0</v>
      </c>
      <c r="J83" s="68">
        <f t="shared" si="8"/>
        <v>156.946608</v>
      </c>
      <c r="K83" s="1"/>
      <c r="L83" s="69"/>
      <c r="M83" s="70"/>
      <c r="N83" s="70"/>
      <c r="O83" s="1"/>
      <c r="P83" s="1"/>
      <c r="Q83" s="4">
        <v>29.5</v>
      </c>
      <c r="R83" s="58">
        <f t="shared" si="9"/>
        <v>2.52</v>
      </c>
      <c r="S83" s="52">
        <f t="shared" si="10"/>
        <v>1</v>
      </c>
      <c r="T83" s="52">
        <f t="shared" si="11"/>
        <v>2.52</v>
      </c>
      <c r="U83" s="60">
        <f t="shared" si="12"/>
        <v>156.946608</v>
      </c>
      <c r="V83" s="58">
        <f t="shared" ref="V83:W83" si="77">C83/100</f>
        <v>1.04</v>
      </c>
      <c r="W83" s="58">
        <f t="shared" si="77"/>
        <v>2.03</v>
      </c>
      <c r="X83" s="58">
        <f t="shared" si="14"/>
        <v>2.52</v>
      </c>
      <c r="Y83" s="61">
        <f t="shared" si="15"/>
        <v>5.320224</v>
      </c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</row>
    <row r="84" ht="27.0" customHeight="1">
      <c r="A84" s="52">
        <v>62.0</v>
      </c>
      <c r="B84" s="62" t="s">
        <v>73</v>
      </c>
      <c r="C84" s="62">
        <v>103.0</v>
      </c>
      <c r="D84" s="62">
        <v>203.0</v>
      </c>
      <c r="E84" s="62">
        <v>248.0</v>
      </c>
      <c r="F84" s="62">
        <f t="shared" si="5"/>
        <v>0</v>
      </c>
      <c r="G84" s="63">
        <f t="shared" si="6"/>
        <v>152.970244</v>
      </c>
      <c r="H84" s="63">
        <f t="shared" si="7"/>
        <v>152.970244</v>
      </c>
      <c r="I84" s="62">
        <v>3.0</v>
      </c>
      <c r="J84" s="68">
        <f t="shared" si="8"/>
        <v>458.910732</v>
      </c>
      <c r="K84" s="1"/>
      <c r="L84" s="69"/>
      <c r="M84" s="70"/>
      <c r="N84" s="70"/>
      <c r="O84" s="1"/>
      <c r="P84" s="1"/>
      <c r="Q84" s="4">
        <v>29.5</v>
      </c>
      <c r="R84" s="58">
        <f t="shared" si="9"/>
        <v>2.48</v>
      </c>
      <c r="S84" s="52">
        <f t="shared" si="10"/>
        <v>3</v>
      </c>
      <c r="T84" s="52">
        <f t="shared" si="11"/>
        <v>7.44</v>
      </c>
      <c r="U84" s="60">
        <f t="shared" si="12"/>
        <v>152.970244</v>
      </c>
      <c r="V84" s="58">
        <f t="shared" ref="V84:W84" si="78">C84/100</f>
        <v>1.03</v>
      </c>
      <c r="W84" s="58">
        <f t="shared" si="78"/>
        <v>2.03</v>
      </c>
      <c r="X84" s="58">
        <f t="shared" si="14"/>
        <v>7.44</v>
      </c>
      <c r="Y84" s="61">
        <f t="shared" si="15"/>
        <v>15.556296</v>
      </c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</row>
    <row r="85" ht="27.0" customHeight="1">
      <c r="A85" s="52">
        <v>63.0</v>
      </c>
      <c r="B85" s="62" t="s">
        <v>73</v>
      </c>
      <c r="C85" s="62">
        <v>103.0</v>
      </c>
      <c r="D85" s="62">
        <v>203.0</v>
      </c>
      <c r="E85" s="62">
        <v>253.0</v>
      </c>
      <c r="F85" s="62">
        <f t="shared" si="5"/>
        <v>0</v>
      </c>
      <c r="G85" s="63">
        <f t="shared" si="6"/>
        <v>156.0543215</v>
      </c>
      <c r="H85" s="63">
        <f t="shared" si="7"/>
        <v>156.0543215</v>
      </c>
      <c r="I85" s="62">
        <v>2.0</v>
      </c>
      <c r="J85" s="68">
        <f t="shared" si="8"/>
        <v>312.108643</v>
      </c>
      <c r="K85" s="1"/>
      <c r="L85" s="69"/>
      <c r="M85" s="70"/>
      <c r="N85" s="70"/>
      <c r="O85" s="1"/>
      <c r="P85" s="1"/>
      <c r="Q85" s="4">
        <v>29.5</v>
      </c>
      <c r="R85" s="58">
        <f t="shared" si="9"/>
        <v>2.53</v>
      </c>
      <c r="S85" s="52">
        <f t="shared" si="10"/>
        <v>2</v>
      </c>
      <c r="T85" s="52">
        <f t="shared" si="11"/>
        <v>5.06</v>
      </c>
      <c r="U85" s="60">
        <f t="shared" si="12"/>
        <v>156.0543215</v>
      </c>
      <c r="V85" s="58">
        <f t="shared" ref="V85:W85" si="79">C85/100</f>
        <v>1.03</v>
      </c>
      <c r="W85" s="58">
        <f t="shared" si="79"/>
        <v>2.03</v>
      </c>
      <c r="X85" s="58">
        <f t="shared" si="14"/>
        <v>5.06</v>
      </c>
      <c r="Y85" s="61">
        <f t="shared" si="15"/>
        <v>10.579954</v>
      </c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</row>
    <row r="86" ht="27.0" customHeight="1">
      <c r="A86" s="52">
        <v>64.0</v>
      </c>
      <c r="B86" s="62" t="s">
        <v>73</v>
      </c>
      <c r="C86" s="62">
        <v>103.0</v>
      </c>
      <c r="D86" s="62">
        <v>203.0</v>
      </c>
      <c r="E86" s="62">
        <v>263.0</v>
      </c>
      <c r="F86" s="62">
        <f t="shared" si="5"/>
        <v>0</v>
      </c>
      <c r="G86" s="63">
        <f t="shared" si="6"/>
        <v>162.2224765</v>
      </c>
      <c r="H86" s="63">
        <f t="shared" si="7"/>
        <v>162.2224765</v>
      </c>
      <c r="I86" s="62">
        <v>1.0</v>
      </c>
      <c r="J86" s="68">
        <f t="shared" si="8"/>
        <v>162.2224765</v>
      </c>
      <c r="K86" s="1"/>
      <c r="L86" s="69"/>
      <c r="M86" s="70"/>
      <c r="N86" s="70"/>
      <c r="O86" s="1"/>
      <c r="P86" s="1"/>
      <c r="Q86" s="4">
        <v>29.5</v>
      </c>
      <c r="R86" s="58">
        <f t="shared" si="9"/>
        <v>2.63</v>
      </c>
      <c r="S86" s="52">
        <f t="shared" si="10"/>
        <v>1</v>
      </c>
      <c r="T86" s="52">
        <f t="shared" si="11"/>
        <v>2.63</v>
      </c>
      <c r="U86" s="60">
        <f t="shared" si="12"/>
        <v>162.2224765</v>
      </c>
      <c r="V86" s="58">
        <f t="shared" ref="V86:W86" si="80">C86/100</f>
        <v>1.03</v>
      </c>
      <c r="W86" s="58">
        <f t="shared" si="80"/>
        <v>2.03</v>
      </c>
      <c r="X86" s="58">
        <f t="shared" si="14"/>
        <v>2.63</v>
      </c>
      <c r="Y86" s="61">
        <f t="shared" si="15"/>
        <v>5.499067</v>
      </c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</row>
    <row r="87" ht="27.0" customHeight="1">
      <c r="A87" s="52">
        <v>65.0</v>
      </c>
      <c r="B87" s="62" t="s">
        <v>73</v>
      </c>
      <c r="C87" s="62">
        <v>102.0</v>
      </c>
      <c r="D87" s="62">
        <v>203.0</v>
      </c>
      <c r="E87" s="62">
        <v>252.0</v>
      </c>
      <c r="F87" s="62">
        <f t="shared" si="5"/>
        <v>0</v>
      </c>
      <c r="G87" s="63">
        <f t="shared" si="6"/>
        <v>153.928404</v>
      </c>
      <c r="H87" s="63">
        <f t="shared" si="7"/>
        <v>153.928404</v>
      </c>
      <c r="I87" s="62">
        <v>1.0</v>
      </c>
      <c r="J87" s="68">
        <f t="shared" si="8"/>
        <v>153.928404</v>
      </c>
      <c r="K87" s="1"/>
      <c r="L87" s="69"/>
      <c r="M87" s="70"/>
      <c r="N87" s="70"/>
      <c r="O87" s="1"/>
      <c r="P87" s="1"/>
      <c r="Q87" s="4">
        <v>29.5</v>
      </c>
      <c r="R87" s="58">
        <f t="shared" si="9"/>
        <v>2.52</v>
      </c>
      <c r="S87" s="52">
        <f t="shared" si="10"/>
        <v>1</v>
      </c>
      <c r="T87" s="52">
        <f t="shared" si="11"/>
        <v>2.52</v>
      </c>
      <c r="U87" s="60">
        <f t="shared" si="12"/>
        <v>153.928404</v>
      </c>
      <c r="V87" s="58">
        <f t="shared" ref="V87:W87" si="81">C87/100</f>
        <v>1.02</v>
      </c>
      <c r="W87" s="58">
        <f t="shared" si="81"/>
        <v>2.03</v>
      </c>
      <c r="X87" s="58">
        <f t="shared" si="14"/>
        <v>2.52</v>
      </c>
      <c r="Y87" s="61">
        <f t="shared" si="15"/>
        <v>5.217912</v>
      </c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</row>
    <row r="88" ht="27.0" customHeight="1">
      <c r="A88" s="52">
        <v>66.0</v>
      </c>
      <c r="B88" s="62" t="s">
        <v>73</v>
      </c>
      <c r="C88" s="62">
        <v>103.0</v>
      </c>
      <c r="D88" s="62">
        <v>203.0</v>
      </c>
      <c r="E88" s="62">
        <v>255.0</v>
      </c>
      <c r="F88" s="62">
        <f t="shared" si="5"/>
        <v>0</v>
      </c>
      <c r="G88" s="63">
        <f t="shared" si="6"/>
        <v>157.2879525</v>
      </c>
      <c r="H88" s="63">
        <f t="shared" si="7"/>
        <v>157.2879525</v>
      </c>
      <c r="I88" s="62">
        <v>1.0</v>
      </c>
      <c r="J88" s="68">
        <f t="shared" si="8"/>
        <v>157.2879525</v>
      </c>
      <c r="K88" s="1"/>
      <c r="L88" s="69"/>
      <c r="M88" s="70"/>
      <c r="N88" s="70"/>
      <c r="O88" s="1"/>
      <c r="P88" s="1"/>
      <c r="Q88" s="4">
        <v>29.5</v>
      </c>
      <c r="R88" s="58">
        <f t="shared" si="9"/>
        <v>2.55</v>
      </c>
      <c r="S88" s="52">
        <f t="shared" si="10"/>
        <v>1</v>
      </c>
      <c r="T88" s="52">
        <f t="shared" si="11"/>
        <v>2.55</v>
      </c>
      <c r="U88" s="60">
        <f t="shared" si="12"/>
        <v>157.2879525</v>
      </c>
      <c r="V88" s="58">
        <f t="shared" ref="V88:W88" si="82">C88/100</f>
        <v>1.03</v>
      </c>
      <c r="W88" s="58">
        <f t="shared" si="82"/>
        <v>2.03</v>
      </c>
      <c r="X88" s="58">
        <f t="shared" si="14"/>
        <v>2.55</v>
      </c>
      <c r="Y88" s="61">
        <f t="shared" si="15"/>
        <v>5.331795</v>
      </c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</row>
    <row r="89" ht="27.0" customHeight="1">
      <c r="A89" s="52">
        <v>67.0</v>
      </c>
      <c r="B89" s="62" t="s">
        <v>73</v>
      </c>
      <c r="C89" s="62">
        <v>91.0</v>
      </c>
      <c r="D89" s="62">
        <v>203.0</v>
      </c>
      <c r="E89" s="62">
        <v>200.0</v>
      </c>
      <c r="F89" s="62">
        <f t="shared" si="5"/>
        <v>0</v>
      </c>
      <c r="G89" s="63">
        <f t="shared" si="6"/>
        <v>108.9907</v>
      </c>
      <c r="H89" s="63">
        <f t="shared" si="7"/>
        <v>108.9907</v>
      </c>
      <c r="I89" s="62">
        <v>1.0</v>
      </c>
      <c r="J89" s="68">
        <f t="shared" si="8"/>
        <v>108.9907</v>
      </c>
      <c r="K89" s="1"/>
      <c r="L89" s="69"/>
      <c r="M89" s="70"/>
      <c r="N89" s="70"/>
      <c r="O89" s="1"/>
      <c r="P89" s="1"/>
      <c r="Q89" s="4">
        <v>29.5</v>
      </c>
      <c r="R89" s="58">
        <f t="shared" si="9"/>
        <v>2</v>
      </c>
      <c r="S89" s="52">
        <f t="shared" si="10"/>
        <v>1</v>
      </c>
      <c r="T89" s="52">
        <f t="shared" si="11"/>
        <v>2</v>
      </c>
      <c r="U89" s="60">
        <f t="shared" si="12"/>
        <v>108.9907</v>
      </c>
      <c r="V89" s="58">
        <f t="shared" ref="V89:W89" si="83">C89/100</f>
        <v>0.91</v>
      </c>
      <c r="W89" s="58">
        <f t="shared" si="83"/>
        <v>2.03</v>
      </c>
      <c r="X89" s="58">
        <f t="shared" si="14"/>
        <v>2</v>
      </c>
      <c r="Y89" s="61">
        <f t="shared" si="15"/>
        <v>3.6946</v>
      </c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</row>
    <row r="90" ht="27.0" customHeight="1">
      <c r="A90" s="52">
        <v>68.0</v>
      </c>
      <c r="B90" s="62" t="s">
        <v>73</v>
      </c>
      <c r="C90" s="62">
        <v>70.0</v>
      </c>
      <c r="D90" s="62">
        <v>203.0</v>
      </c>
      <c r="E90" s="62">
        <v>197.0</v>
      </c>
      <c r="F90" s="62">
        <f t="shared" si="5"/>
        <v>0</v>
      </c>
      <c r="G90" s="63">
        <f t="shared" si="6"/>
        <v>82.581415</v>
      </c>
      <c r="H90" s="63">
        <f t="shared" si="7"/>
        <v>82.581415</v>
      </c>
      <c r="I90" s="62">
        <v>1.0</v>
      </c>
      <c r="J90" s="68">
        <f t="shared" si="8"/>
        <v>82.581415</v>
      </c>
      <c r="K90" s="1"/>
      <c r="L90" s="69"/>
      <c r="M90" s="70"/>
      <c r="N90" s="70"/>
      <c r="O90" s="1"/>
      <c r="P90" s="1"/>
      <c r="Q90" s="4">
        <v>29.5</v>
      </c>
      <c r="R90" s="58">
        <f t="shared" si="9"/>
        <v>1.97</v>
      </c>
      <c r="S90" s="52">
        <f t="shared" si="10"/>
        <v>1</v>
      </c>
      <c r="T90" s="52">
        <f t="shared" si="11"/>
        <v>1.97</v>
      </c>
      <c r="U90" s="60">
        <f t="shared" si="12"/>
        <v>82.581415</v>
      </c>
      <c r="V90" s="58">
        <f t="shared" ref="V90:W90" si="84">C90/100</f>
        <v>0.7</v>
      </c>
      <c r="W90" s="58">
        <f t="shared" si="84"/>
        <v>2.03</v>
      </c>
      <c r="X90" s="58">
        <f t="shared" si="14"/>
        <v>1.97</v>
      </c>
      <c r="Y90" s="61">
        <f t="shared" si="15"/>
        <v>2.79937</v>
      </c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</row>
    <row r="91" ht="27.0" customHeight="1">
      <c r="A91" s="52">
        <v>69.0</v>
      </c>
      <c r="B91" s="62" t="s">
        <v>73</v>
      </c>
      <c r="C91" s="62">
        <v>102.0</v>
      </c>
      <c r="D91" s="62">
        <v>203.0</v>
      </c>
      <c r="E91" s="62">
        <v>253.0</v>
      </c>
      <c r="F91" s="62">
        <f t="shared" si="5"/>
        <v>0</v>
      </c>
      <c r="G91" s="63">
        <f t="shared" si="6"/>
        <v>154.539231</v>
      </c>
      <c r="H91" s="63">
        <f t="shared" si="7"/>
        <v>154.539231</v>
      </c>
      <c r="I91" s="62">
        <v>1.0</v>
      </c>
      <c r="J91" s="68">
        <f t="shared" si="8"/>
        <v>154.539231</v>
      </c>
      <c r="K91" s="1"/>
      <c r="L91" s="69"/>
      <c r="M91" s="70"/>
      <c r="N91" s="70"/>
      <c r="O91" s="1"/>
      <c r="P91" s="1"/>
      <c r="Q91" s="4">
        <v>29.5</v>
      </c>
      <c r="R91" s="58">
        <f t="shared" si="9"/>
        <v>2.53</v>
      </c>
      <c r="S91" s="52">
        <f t="shared" si="10"/>
        <v>1</v>
      </c>
      <c r="T91" s="52">
        <f t="shared" si="11"/>
        <v>2.53</v>
      </c>
      <c r="U91" s="60">
        <f t="shared" si="12"/>
        <v>154.539231</v>
      </c>
      <c r="V91" s="58">
        <f t="shared" ref="V91:W91" si="85">C91/100</f>
        <v>1.02</v>
      </c>
      <c r="W91" s="58">
        <f t="shared" si="85"/>
        <v>2.03</v>
      </c>
      <c r="X91" s="58">
        <f t="shared" si="14"/>
        <v>2.53</v>
      </c>
      <c r="Y91" s="61">
        <f t="shared" si="15"/>
        <v>5.238618</v>
      </c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</row>
    <row r="92" ht="27.0" customHeight="1">
      <c r="A92" s="52">
        <v>70.0</v>
      </c>
      <c r="B92" s="62" t="s">
        <v>73</v>
      </c>
      <c r="C92" s="62">
        <v>102.0</v>
      </c>
      <c r="D92" s="62">
        <v>203.0</v>
      </c>
      <c r="E92" s="62">
        <v>251.0</v>
      </c>
      <c r="F92" s="62">
        <f t="shared" si="5"/>
        <v>0</v>
      </c>
      <c r="G92" s="63">
        <f t="shared" si="6"/>
        <v>153.317577</v>
      </c>
      <c r="H92" s="63">
        <f t="shared" si="7"/>
        <v>153.317577</v>
      </c>
      <c r="I92" s="62">
        <v>1.0</v>
      </c>
      <c r="J92" s="68">
        <f t="shared" si="8"/>
        <v>153.317577</v>
      </c>
      <c r="K92" s="1"/>
      <c r="L92" s="69"/>
      <c r="M92" s="70"/>
      <c r="N92" s="70"/>
      <c r="O92" s="1"/>
      <c r="P92" s="1"/>
      <c r="Q92" s="4">
        <v>29.5</v>
      </c>
      <c r="R92" s="58">
        <f t="shared" si="9"/>
        <v>2.51</v>
      </c>
      <c r="S92" s="52">
        <f t="shared" si="10"/>
        <v>1</v>
      </c>
      <c r="T92" s="52">
        <f t="shared" si="11"/>
        <v>2.51</v>
      </c>
      <c r="U92" s="60">
        <f t="shared" si="12"/>
        <v>153.317577</v>
      </c>
      <c r="V92" s="58">
        <f t="shared" ref="V92:W92" si="86">C92/100</f>
        <v>1.02</v>
      </c>
      <c r="W92" s="58">
        <f t="shared" si="86"/>
        <v>2.03</v>
      </c>
      <c r="X92" s="58">
        <f t="shared" si="14"/>
        <v>2.51</v>
      </c>
      <c r="Y92" s="61">
        <f t="shared" si="15"/>
        <v>5.197206</v>
      </c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</row>
    <row r="93" ht="27.0" customHeight="1">
      <c r="A93" s="52">
        <v>71.0</v>
      </c>
      <c r="B93" s="53" t="s">
        <v>77</v>
      </c>
      <c r="C93" s="54">
        <v>82.0</v>
      </c>
      <c r="D93" s="54">
        <v>203.0</v>
      </c>
      <c r="E93" s="54">
        <v>194.0</v>
      </c>
      <c r="F93" s="54">
        <f t="shared" si="5"/>
        <v>0.8</v>
      </c>
      <c r="G93" s="55">
        <f t="shared" si="6"/>
        <v>95.265058</v>
      </c>
      <c r="H93" s="55">
        <f t="shared" si="7"/>
        <v>76.2120464</v>
      </c>
      <c r="I93" s="54">
        <v>1.0</v>
      </c>
      <c r="J93" s="68">
        <f t="shared" si="8"/>
        <v>76.2120464</v>
      </c>
      <c r="K93" s="1"/>
      <c r="L93" s="69"/>
      <c r="M93" s="70"/>
      <c r="N93" s="70"/>
      <c r="O93" s="1"/>
      <c r="P93" s="1"/>
      <c r="Q93" s="4">
        <v>29.5</v>
      </c>
      <c r="R93" s="58">
        <f t="shared" si="9"/>
        <v>1.94</v>
      </c>
      <c r="S93" s="52">
        <f t="shared" si="10"/>
        <v>1</v>
      </c>
      <c r="T93" s="52">
        <f t="shared" si="11"/>
        <v>1.94</v>
      </c>
      <c r="U93" s="60">
        <f t="shared" si="12"/>
        <v>95.265058</v>
      </c>
      <c r="V93" s="58">
        <f t="shared" ref="V93:W93" si="87">C93/100</f>
        <v>0.82</v>
      </c>
      <c r="W93" s="58">
        <f t="shared" si="87"/>
        <v>2.03</v>
      </c>
      <c r="X93" s="58">
        <f t="shared" si="14"/>
        <v>1.94</v>
      </c>
      <c r="Y93" s="61">
        <f t="shared" si="15"/>
        <v>3.229324</v>
      </c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</row>
    <row r="94" ht="27.0" customHeight="1">
      <c r="A94" s="52">
        <v>72.0</v>
      </c>
      <c r="B94" s="62" t="s">
        <v>73</v>
      </c>
      <c r="C94" s="62">
        <v>103.0</v>
      </c>
      <c r="D94" s="62">
        <v>203.0</v>
      </c>
      <c r="E94" s="62">
        <v>198.0</v>
      </c>
      <c r="F94" s="62">
        <f t="shared" si="5"/>
        <v>0</v>
      </c>
      <c r="G94" s="63">
        <f t="shared" si="6"/>
        <v>122.129469</v>
      </c>
      <c r="H94" s="63">
        <f t="shared" si="7"/>
        <v>122.129469</v>
      </c>
      <c r="I94" s="62">
        <v>2.0</v>
      </c>
      <c r="J94" s="68">
        <f t="shared" si="8"/>
        <v>244.258938</v>
      </c>
      <c r="K94" s="1"/>
      <c r="L94" s="69"/>
      <c r="M94" s="70"/>
      <c r="N94" s="70"/>
      <c r="O94" s="1"/>
      <c r="P94" s="1"/>
      <c r="Q94" s="4">
        <v>29.5</v>
      </c>
      <c r="R94" s="58">
        <f t="shared" si="9"/>
        <v>1.98</v>
      </c>
      <c r="S94" s="52">
        <f t="shared" si="10"/>
        <v>2</v>
      </c>
      <c r="T94" s="52">
        <f t="shared" si="11"/>
        <v>3.96</v>
      </c>
      <c r="U94" s="60">
        <f t="shared" si="12"/>
        <v>122.129469</v>
      </c>
      <c r="V94" s="58">
        <f t="shared" ref="V94:W94" si="88">C94/100</f>
        <v>1.03</v>
      </c>
      <c r="W94" s="58">
        <f t="shared" si="88"/>
        <v>2.03</v>
      </c>
      <c r="X94" s="58">
        <f t="shared" si="14"/>
        <v>3.96</v>
      </c>
      <c r="Y94" s="61">
        <f t="shared" si="15"/>
        <v>8.279964</v>
      </c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</row>
    <row r="95" ht="27.0" customHeight="1">
      <c r="A95" s="52">
        <v>73.0</v>
      </c>
      <c r="B95" s="62" t="s">
        <v>73</v>
      </c>
      <c r="C95" s="62">
        <v>93.0</v>
      </c>
      <c r="D95" s="62">
        <v>203.0</v>
      </c>
      <c r="E95" s="62">
        <v>195.0</v>
      </c>
      <c r="F95" s="62">
        <f t="shared" si="5"/>
        <v>0</v>
      </c>
      <c r="G95" s="63">
        <f t="shared" si="6"/>
        <v>108.6014475</v>
      </c>
      <c r="H95" s="63">
        <f t="shared" si="7"/>
        <v>108.6014475</v>
      </c>
      <c r="I95" s="62">
        <v>1.0</v>
      </c>
      <c r="J95" s="68">
        <f t="shared" si="8"/>
        <v>108.6014475</v>
      </c>
      <c r="K95" s="1"/>
      <c r="L95" s="69"/>
      <c r="M95" s="70"/>
      <c r="N95" s="70"/>
      <c r="O95" s="1"/>
      <c r="P95" s="1"/>
      <c r="Q95" s="4">
        <v>29.5</v>
      </c>
      <c r="R95" s="58">
        <f t="shared" si="9"/>
        <v>1.95</v>
      </c>
      <c r="S95" s="52">
        <f t="shared" si="10"/>
        <v>1</v>
      </c>
      <c r="T95" s="52">
        <f t="shared" si="11"/>
        <v>1.95</v>
      </c>
      <c r="U95" s="60">
        <f t="shared" si="12"/>
        <v>108.6014475</v>
      </c>
      <c r="V95" s="58">
        <f t="shared" ref="V95:W95" si="89">C95/100</f>
        <v>0.93</v>
      </c>
      <c r="W95" s="58">
        <f t="shared" si="89"/>
        <v>2.03</v>
      </c>
      <c r="X95" s="58">
        <f t="shared" si="14"/>
        <v>1.95</v>
      </c>
      <c r="Y95" s="61">
        <f t="shared" si="15"/>
        <v>3.681405</v>
      </c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</row>
    <row r="96" ht="27.0" customHeight="1">
      <c r="A96" s="52">
        <v>74.0</v>
      </c>
      <c r="B96" s="62" t="s">
        <v>73</v>
      </c>
      <c r="C96" s="62">
        <v>102.0</v>
      </c>
      <c r="D96" s="62">
        <v>203.0</v>
      </c>
      <c r="E96" s="62">
        <v>194.0</v>
      </c>
      <c r="F96" s="62">
        <f t="shared" si="5"/>
        <v>0</v>
      </c>
      <c r="G96" s="63">
        <f t="shared" si="6"/>
        <v>118.500438</v>
      </c>
      <c r="H96" s="63">
        <f t="shared" si="7"/>
        <v>118.500438</v>
      </c>
      <c r="I96" s="62">
        <v>3.0</v>
      </c>
      <c r="J96" s="68">
        <f t="shared" si="8"/>
        <v>355.501314</v>
      </c>
      <c r="K96" s="1"/>
      <c r="L96" s="69"/>
      <c r="M96" s="70"/>
      <c r="N96" s="70"/>
      <c r="O96" s="1"/>
      <c r="P96" s="1"/>
      <c r="Q96" s="4">
        <v>29.5</v>
      </c>
      <c r="R96" s="58">
        <f t="shared" si="9"/>
        <v>1.94</v>
      </c>
      <c r="S96" s="52">
        <f t="shared" si="10"/>
        <v>3</v>
      </c>
      <c r="T96" s="52">
        <f t="shared" si="11"/>
        <v>5.82</v>
      </c>
      <c r="U96" s="60">
        <f t="shared" si="12"/>
        <v>118.500438</v>
      </c>
      <c r="V96" s="58">
        <f t="shared" ref="V96:W96" si="90">C96/100</f>
        <v>1.02</v>
      </c>
      <c r="W96" s="58">
        <f t="shared" si="90"/>
        <v>2.03</v>
      </c>
      <c r="X96" s="58">
        <f t="shared" si="14"/>
        <v>5.82</v>
      </c>
      <c r="Y96" s="61">
        <f t="shared" si="15"/>
        <v>12.050892</v>
      </c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</row>
    <row r="97" ht="27.0" customHeight="1">
      <c r="A97" s="52">
        <v>75.0</v>
      </c>
      <c r="B97" s="62" t="s">
        <v>73</v>
      </c>
      <c r="C97" s="62">
        <v>100.0</v>
      </c>
      <c r="D97" s="62">
        <v>203.0</v>
      </c>
      <c r="E97" s="62">
        <v>194.0</v>
      </c>
      <c r="F97" s="62">
        <f t="shared" si="5"/>
        <v>0</v>
      </c>
      <c r="G97" s="63">
        <f t="shared" si="6"/>
        <v>116.1769</v>
      </c>
      <c r="H97" s="63">
        <f t="shared" si="7"/>
        <v>116.1769</v>
      </c>
      <c r="I97" s="62">
        <v>2.0</v>
      </c>
      <c r="J97" s="68">
        <f t="shared" si="8"/>
        <v>232.3538</v>
      </c>
      <c r="K97" s="1"/>
      <c r="L97" s="69"/>
      <c r="M97" s="70"/>
      <c r="N97" s="70"/>
      <c r="O97" s="1"/>
      <c r="P97" s="1"/>
      <c r="Q97" s="4">
        <v>29.5</v>
      </c>
      <c r="R97" s="58">
        <f t="shared" si="9"/>
        <v>1.94</v>
      </c>
      <c r="S97" s="52">
        <f t="shared" si="10"/>
        <v>2</v>
      </c>
      <c r="T97" s="52">
        <f t="shared" si="11"/>
        <v>3.88</v>
      </c>
      <c r="U97" s="60">
        <f t="shared" si="12"/>
        <v>116.1769</v>
      </c>
      <c r="V97" s="58">
        <f t="shared" ref="V97:W97" si="91">C97/100</f>
        <v>1</v>
      </c>
      <c r="W97" s="58">
        <f t="shared" si="91"/>
        <v>2.03</v>
      </c>
      <c r="X97" s="58">
        <f t="shared" si="14"/>
        <v>3.88</v>
      </c>
      <c r="Y97" s="61">
        <f t="shared" si="15"/>
        <v>7.8764</v>
      </c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</row>
    <row r="98" ht="27.0" customHeight="1">
      <c r="A98" s="52">
        <v>76.0</v>
      </c>
      <c r="B98" s="62" t="s">
        <v>73</v>
      </c>
      <c r="C98" s="62">
        <v>82.0</v>
      </c>
      <c r="D98" s="62">
        <v>203.0</v>
      </c>
      <c r="E98" s="62">
        <v>197.0</v>
      </c>
      <c r="F98" s="62">
        <f t="shared" si="5"/>
        <v>0</v>
      </c>
      <c r="G98" s="63">
        <f t="shared" si="6"/>
        <v>96.738229</v>
      </c>
      <c r="H98" s="63">
        <f t="shared" si="7"/>
        <v>96.738229</v>
      </c>
      <c r="I98" s="62">
        <v>1.0</v>
      </c>
      <c r="J98" s="68">
        <f t="shared" si="8"/>
        <v>96.738229</v>
      </c>
      <c r="K98" s="1"/>
      <c r="L98" s="69"/>
      <c r="M98" s="70"/>
      <c r="N98" s="70"/>
      <c r="O98" s="1"/>
      <c r="P98" s="1"/>
      <c r="Q98" s="4">
        <v>29.5</v>
      </c>
      <c r="R98" s="58">
        <f t="shared" si="9"/>
        <v>1.97</v>
      </c>
      <c r="S98" s="52">
        <f t="shared" si="10"/>
        <v>1</v>
      </c>
      <c r="T98" s="52">
        <f t="shared" si="11"/>
        <v>1.97</v>
      </c>
      <c r="U98" s="60">
        <f t="shared" si="12"/>
        <v>96.738229</v>
      </c>
      <c r="V98" s="58">
        <f t="shared" ref="V98:W98" si="92">C98/100</f>
        <v>0.82</v>
      </c>
      <c r="W98" s="58">
        <f t="shared" si="92"/>
        <v>2.03</v>
      </c>
      <c r="X98" s="58">
        <f t="shared" si="14"/>
        <v>1.97</v>
      </c>
      <c r="Y98" s="61">
        <f t="shared" si="15"/>
        <v>3.279262</v>
      </c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</row>
    <row r="99" ht="27.0" customHeight="1">
      <c r="A99" s="52">
        <v>77.0</v>
      </c>
      <c r="B99" s="62" t="s">
        <v>73</v>
      </c>
      <c r="C99" s="62">
        <v>101.0</v>
      </c>
      <c r="D99" s="62">
        <v>203.0</v>
      </c>
      <c r="E99" s="62">
        <v>196.0</v>
      </c>
      <c r="F99" s="62">
        <f t="shared" si="5"/>
        <v>0</v>
      </c>
      <c r="G99" s="63">
        <f t="shared" si="6"/>
        <v>118.548346</v>
      </c>
      <c r="H99" s="63">
        <f t="shared" si="7"/>
        <v>118.548346</v>
      </c>
      <c r="I99" s="62">
        <v>1.0</v>
      </c>
      <c r="J99" s="68">
        <f t="shared" si="8"/>
        <v>118.548346</v>
      </c>
      <c r="K99" s="1"/>
      <c r="L99" s="69"/>
      <c r="M99" s="70"/>
      <c r="N99" s="70"/>
      <c r="O99" s="1"/>
      <c r="P99" s="1"/>
      <c r="Q99" s="4">
        <v>29.5</v>
      </c>
      <c r="R99" s="58">
        <f t="shared" si="9"/>
        <v>1.96</v>
      </c>
      <c r="S99" s="52">
        <f t="shared" si="10"/>
        <v>1</v>
      </c>
      <c r="T99" s="52">
        <f t="shared" si="11"/>
        <v>1.96</v>
      </c>
      <c r="U99" s="60">
        <f t="shared" si="12"/>
        <v>118.548346</v>
      </c>
      <c r="V99" s="58">
        <f t="shared" ref="V99:W99" si="93">C99/100</f>
        <v>1.01</v>
      </c>
      <c r="W99" s="58">
        <f t="shared" si="93"/>
        <v>2.03</v>
      </c>
      <c r="X99" s="58">
        <f t="shared" si="14"/>
        <v>1.96</v>
      </c>
      <c r="Y99" s="61">
        <f t="shared" si="15"/>
        <v>4.018588</v>
      </c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</row>
    <row r="100" ht="27.0" customHeight="1">
      <c r="A100" s="52">
        <v>78.0</v>
      </c>
      <c r="B100" s="62" t="s">
        <v>73</v>
      </c>
      <c r="C100" s="62">
        <v>102.0</v>
      </c>
      <c r="D100" s="62">
        <v>203.0</v>
      </c>
      <c r="E100" s="62">
        <v>195.0</v>
      </c>
      <c r="F100" s="62">
        <f t="shared" si="5"/>
        <v>0</v>
      </c>
      <c r="G100" s="63">
        <f t="shared" si="6"/>
        <v>119.111265</v>
      </c>
      <c r="H100" s="63">
        <f t="shared" si="7"/>
        <v>119.111265</v>
      </c>
      <c r="I100" s="62">
        <v>1.0</v>
      </c>
      <c r="J100" s="68">
        <f t="shared" si="8"/>
        <v>119.111265</v>
      </c>
      <c r="K100" s="1"/>
      <c r="L100" s="69"/>
      <c r="M100" s="70"/>
      <c r="N100" s="70"/>
      <c r="O100" s="1"/>
      <c r="P100" s="1"/>
      <c r="Q100" s="4">
        <v>29.5</v>
      </c>
      <c r="R100" s="58">
        <f t="shared" si="9"/>
        <v>1.95</v>
      </c>
      <c r="S100" s="52">
        <f t="shared" si="10"/>
        <v>1</v>
      </c>
      <c r="T100" s="52">
        <f t="shared" si="11"/>
        <v>1.95</v>
      </c>
      <c r="U100" s="60">
        <f t="shared" si="12"/>
        <v>119.111265</v>
      </c>
      <c r="V100" s="58">
        <f t="shared" ref="V100:W100" si="94">C100/100</f>
        <v>1.02</v>
      </c>
      <c r="W100" s="58">
        <f t="shared" si="94"/>
        <v>2.03</v>
      </c>
      <c r="X100" s="58">
        <f t="shared" si="14"/>
        <v>1.95</v>
      </c>
      <c r="Y100" s="61">
        <f t="shared" si="15"/>
        <v>4.03767</v>
      </c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</row>
    <row r="101" ht="27.0" customHeight="1">
      <c r="A101" s="52">
        <v>79.0</v>
      </c>
      <c r="B101" s="62" t="s">
        <v>73</v>
      </c>
      <c r="C101" s="62">
        <v>103.0</v>
      </c>
      <c r="D101" s="62">
        <v>203.0</v>
      </c>
      <c r="E101" s="62">
        <v>195.0</v>
      </c>
      <c r="F101" s="62">
        <f t="shared" si="5"/>
        <v>0</v>
      </c>
      <c r="G101" s="63">
        <f t="shared" si="6"/>
        <v>120.2790225</v>
      </c>
      <c r="H101" s="63">
        <f t="shared" si="7"/>
        <v>120.2790225</v>
      </c>
      <c r="I101" s="62">
        <v>1.0</v>
      </c>
      <c r="J101" s="68">
        <f t="shared" si="8"/>
        <v>120.2790225</v>
      </c>
      <c r="K101" s="1"/>
      <c r="L101" s="69"/>
      <c r="M101" s="70"/>
      <c r="N101" s="70"/>
      <c r="O101" s="1"/>
      <c r="P101" s="1"/>
      <c r="Q101" s="4">
        <v>29.5</v>
      </c>
      <c r="R101" s="58">
        <f t="shared" si="9"/>
        <v>1.95</v>
      </c>
      <c r="S101" s="52">
        <f t="shared" si="10"/>
        <v>1</v>
      </c>
      <c r="T101" s="52">
        <f t="shared" si="11"/>
        <v>1.95</v>
      </c>
      <c r="U101" s="60">
        <f t="shared" si="12"/>
        <v>120.2790225</v>
      </c>
      <c r="V101" s="58">
        <f t="shared" ref="V101:W101" si="95">C101/100</f>
        <v>1.03</v>
      </c>
      <c r="W101" s="58">
        <f t="shared" si="95"/>
        <v>2.03</v>
      </c>
      <c r="X101" s="58">
        <f t="shared" si="14"/>
        <v>1.95</v>
      </c>
      <c r="Y101" s="61">
        <f t="shared" si="15"/>
        <v>4.077255</v>
      </c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</row>
    <row r="102" ht="27.0" customHeight="1">
      <c r="A102" s="52">
        <v>80.0</v>
      </c>
      <c r="B102" s="62" t="s">
        <v>73</v>
      </c>
      <c r="C102" s="62">
        <v>102.0</v>
      </c>
      <c r="D102" s="62">
        <v>203.0</v>
      </c>
      <c r="E102" s="62">
        <v>194.0</v>
      </c>
      <c r="F102" s="62">
        <f t="shared" si="5"/>
        <v>0</v>
      </c>
      <c r="G102" s="63">
        <f t="shared" si="6"/>
        <v>118.500438</v>
      </c>
      <c r="H102" s="63">
        <f t="shared" si="7"/>
        <v>118.500438</v>
      </c>
      <c r="I102" s="62">
        <v>1.0</v>
      </c>
      <c r="J102" s="68">
        <f t="shared" si="8"/>
        <v>118.500438</v>
      </c>
      <c r="K102" s="1"/>
      <c r="L102" s="69"/>
      <c r="M102" s="70"/>
      <c r="N102" s="70"/>
      <c r="O102" s="1"/>
      <c r="P102" s="1"/>
      <c r="Q102" s="4">
        <v>29.5</v>
      </c>
      <c r="R102" s="58">
        <f t="shared" si="9"/>
        <v>1.94</v>
      </c>
      <c r="S102" s="52">
        <f t="shared" si="10"/>
        <v>1</v>
      </c>
      <c r="T102" s="52">
        <f t="shared" si="11"/>
        <v>1.94</v>
      </c>
      <c r="U102" s="60">
        <f t="shared" si="12"/>
        <v>118.500438</v>
      </c>
      <c r="V102" s="58">
        <f t="shared" ref="V102:W102" si="96">C102/100</f>
        <v>1.02</v>
      </c>
      <c r="W102" s="58">
        <f t="shared" si="96"/>
        <v>2.03</v>
      </c>
      <c r="X102" s="58">
        <f t="shared" si="14"/>
        <v>1.94</v>
      </c>
      <c r="Y102" s="61">
        <f t="shared" si="15"/>
        <v>4.016964</v>
      </c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</row>
    <row r="103" ht="27.0" customHeight="1">
      <c r="A103" s="52">
        <v>81.0</v>
      </c>
      <c r="B103" s="62" t="s">
        <v>73</v>
      </c>
      <c r="C103" s="62">
        <v>101.0</v>
      </c>
      <c r="D103" s="62">
        <v>203.0</v>
      </c>
      <c r="E103" s="62">
        <v>198.0</v>
      </c>
      <c r="F103" s="62">
        <f t="shared" si="5"/>
        <v>0</v>
      </c>
      <c r="G103" s="63">
        <f t="shared" si="6"/>
        <v>119.758023</v>
      </c>
      <c r="H103" s="63">
        <f t="shared" si="7"/>
        <v>119.758023</v>
      </c>
      <c r="I103" s="62">
        <v>1.0</v>
      </c>
      <c r="J103" s="68">
        <f t="shared" si="8"/>
        <v>119.758023</v>
      </c>
      <c r="K103" s="1"/>
      <c r="L103" s="69"/>
      <c r="M103" s="70"/>
      <c r="N103" s="70"/>
      <c r="O103" s="1"/>
      <c r="P103" s="1"/>
      <c r="Q103" s="4">
        <v>29.5</v>
      </c>
      <c r="R103" s="58">
        <f t="shared" si="9"/>
        <v>1.98</v>
      </c>
      <c r="S103" s="52">
        <f t="shared" si="10"/>
        <v>1</v>
      </c>
      <c r="T103" s="52">
        <f t="shared" si="11"/>
        <v>1.98</v>
      </c>
      <c r="U103" s="60">
        <f t="shared" si="12"/>
        <v>119.758023</v>
      </c>
      <c r="V103" s="58">
        <f t="shared" ref="V103:W103" si="97">C103/100</f>
        <v>1.01</v>
      </c>
      <c r="W103" s="58">
        <f t="shared" si="97"/>
        <v>2.03</v>
      </c>
      <c r="X103" s="58">
        <f t="shared" si="14"/>
        <v>1.98</v>
      </c>
      <c r="Y103" s="61">
        <f t="shared" si="15"/>
        <v>4.059594</v>
      </c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</row>
    <row r="104" ht="27.0" customHeight="1">
      <c r="A104" s="52">
        <v>82.0</v>
      </c>
      <c r="B104" s="62" t="s">
        <v>73</v>
      </c>
      <c r="C104" s="62">
        <v>101.0</v>
      </c>
      <c r="D104" s="62">
        <v>203.0</v>
      </c>
      <c r="E104" s="62">
        <v>195.0</v>
      </c>
      <c r="F104" s="62">
        <f t="shared" si="5"/>
        <v>0</v>
      </c>
      <c r="G104" s="63">
        <f t="shared" si="6"/>
        <v>117.9435075</v>
      </c>
      <c r="H104" s="63">
        <f t="shared" si="7"/>
        <v>117.9435075</v>
      </c>
      <c r="I104" s="62">
        <v>1.0</v>
      </c>
      <c r="J104" s="68">
        <f t="shared" si="8"/>
        <v>117.9435075</v>
      </c>
      <c r="K104" s="1"/>
      <c r="L104" s="69"/>
      <c r="M104" s="70"/>
      <c r="N104" s="70"/>
      <c r="O104" s="1"/>
      <c r="P104" s="1"/>
      <c r="Q104" s="4">
        <v>29.5</v>
      </c>
      <c r="R104" s="58">
        <f t="shared" si="9"/>
        <v>1.95</v>
      </c>
      <c r="S104" s="52">
        <f t="shared" si="10"/>
        <v>1</v>
      </c>
      <c r="T104" s="52">
        <f t="shared" si="11"/>
        <v>1.95</v>
      </c>
      <c r="U104" s="60">
        <f t="shared" si="12"/>
        <v>117.9435075</v>
      </c>
      <c r="V104" s="58">
        <f t="shared" ref="V104:W104" si="98">C104/100</f>
        <v>1.01</v>
      </c>
      <c r="W104" s="58">
        <f t="shared" si="98"/>
        <v>2.03</v>
      </c>
      <c r="X104" s="58">
        <f t="shared" si="14"/>
        <v>1.95</v>
      </c>
      <c r="Y104" s="61">
        <f t="shared" si="15"/>
        <v>3.998085</v>
      </c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</row>
    <row r="105" ht="27.0" customHeight="1">
      <c r="A105" s="52">
        <v>83.0</v>
      </c>
      <c r="B105" s="62" t="s">
        <v>73</v>
      </c>
      <c r="C105" s="62">
        <v>94.0</v>
      </c>
      <c r="D105" s="62">
        <v>203.0</v>
      </c>
      <c r="E105" s="62">
        <v>195.0</v>
      </c>
      <c r="F105" s="62">
        <f t="shared" si="5"/>
        <v>0</v>
      </c>
      <c r="G105" s="63">
        <f t="shared" si="6"/>
        <v>109.769205</v>
      </c>
      <c r="H105" s="63">
        <f t="shared" si="7"/>
        <v>109.769205</v>
      </c>
      <c r="I105" s="62">
        <v>1.0</v>
      </c>
      <c r="J105" s="68">
        <f t="shared" si="8"/>
        <v>109.769205</v>
      </c>
      <c r="K105" s="1"/>
      <c r="L105" s="69"/>
      <c r="M105" s="70"/>
      <c r="N105" s="70"/>
      <c r="O105" s="1"/>
      <c r="P105" s="1"/>
      <c r="Q105" s="4">
        <v>29.5</v>
      </c>
      <c r="R105" s="58">
        <f t="shared" si="9"/>
        <v>1.95</v>
      </c>
      <c r="S105" s="52">
        <f t="shared" si="10"/>
        <v>1</v>
      </c>
      <c r="T105" s="52">
        <f t="shared" si="11"/>
        <v>1.95</v>
      </c>
      <c r="U105" s="60">
        <f t="shared" si="12"/>
        <v>109.769205</v>
      </c>
      <c r="V105" s="58">
        <f t="shared" ref="V105:W105" si="99">C105/100</f>
        <v>0.94</v>
      </c>
      <c r="W105" s="58">
        <f t="shared" si="99"/>
        <v>2.03</v>
      </c>
      <c r="X105" s="58">
        <f t="shared" si="14"/>
        <v>1.95</v>
      </c>
      <c r="Y105" s="61">
        <f t="shared" si="15"/>
        <v>3.72099</v>
      </c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</row>
    <row r="106" ht="27.0" customHeight="1">
      <c r="A106" s="52">
        <v>84.0</v>
      </c>
      <c r="B106" s="62" t="s">
        <v>73</v>
      </c>
      <c r="C106" s="62">
        <v>103.0</v>
      </c>
      <c r="D106" s="62">
        <v>203.0</v>
      </c>
      <c r="E106" s="62">
        <v>207.0</v>
      </c>
      <c r="F106" s="62">
        <f t="shared" si="5"/>
        <v>0</v>
      </c>
      <c r="G106" s="63">
        <f t="shared" si="6"/>
        <v>127.6808085</v>
      </c>
      <c r="H106" s="63">
        <f t="shared" si="7"/>
        <v>127.6808085</v>
      </c>
      <c r="I106" s="62">
        <v>1.0</v>
      </c>
      <c r="J106" s="68">
        <f t="shared" si="8"/>
        <v>127.6808085</v>
      </c>
      <c r="K106" s="1"/>
      <c r="L106" s="69"/>
      <c r="M106" s="70"/>
      <c r="N106" s="70"/>
      <c r="O106" s="1"/>
      <c r="P106" s="1"/>
      <c r="Q106" s="4">
        <v>29.5</v>
      </c>
      <c r="R106" s="58">
        <f t="shared" si="9"/>
        <v>2.07</v>
      </c>
      <c r="S106" s="52">
        <f t="shared" si="10"/>
        <v>1</v>
      </c>
      <c r="T106" s="52">
        <f t="shared" si="11"/>
        <v>2.07</v>
      </c>
      <c r="U106" s="60">
        <f t="shared" si="12"/>
        <v>127.6808085</v>
      </c>
      <c r="V106" s="58">
        <f t="shared" ref="V106:W106" si="100">C106/100</f>
        <v>1.03</v>
      </c>
      <c r="W106" s="58">
        <f t="shared" si="100"/>
        <v>2.03</v>
      </c>
      <c r="X106" s="58">
        <f t="shared" si="14"/>
        <v>2.07</v>
      </c>
      <c r="Y106" s="61">
        <f t="shared" si="15"/>
        <v>4.328163</v>
      </c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</row>
    <row r="107" ht="27.0" customHeight="1">
      <c r="A107" s="52">
        <v>85.0</v>
      </c>
      <c r="B107" s="53" t="s">
        <v>78</v>
      </c>
      <c r="C107" s="54">
        <v>84.0</v>
      </c>
      <c r="D107" s="54">
        <v>203.0</v>
      </c>
      <c r="E107" s="54">
        <v>156.0</v>
      </c>
      <c r="F107" s="54">
        <f t="shared" si="5"/>
        <v>0.8</v>
      </c>
      <c r="G107" s="55">
        <f t="shared" si="6"/>
        <v>78.473304</v>
      </c>
      <c r="H107" s="55">
        <f t="shared" si="7"/>
        <v>62.7786432</v>
      </c>
      <c r="I107" s="54">
        <v>1.0</v>
      </c>
      <c r="J107" s="68">
        <f t="shared" si="8"/>
        <v>62.7786432</v>
      </c>
      <c r="K107" s="1"/>
      <c r="L107" s="69"/>
      <c r="M107" s="70"/>
      <c r="N107" s="70"/>
      <c r="O107" s="1"/>
      <c r="P107" s="1"/>
      <c r="Q107" s="4">
        <v>29.5</v>
      </c>
      <c r="R107" s="58">
        <f t="shared" si="9"/>
        <v>1.56</v>
      </c>
      <c r="S107" s="52">
        <f t="shared" si="10"/>
        <v>1</v>
      </c>
      <c r="T107" s="52">
        <f t="shared" si="11"/>
        <v>1.56</v>
      </c>
      <c r="U107" s="60">
        <f t="shared" si="12"/>
        <v>78.473304</v>
      </c>
      <c r="V107" s="58">
        <f t="shared" ref="V107:W107" si="101">C107/100</f>
        <v>0.84</v>
      </c>
      <c r="W107" s="58">
        <f t="shared" si="101"/>
        <v>2.03</v>
      </c>
      <c r="X107" s="58">
        <f t="shared" si="14"/>
        <v>1.56</v>
      </c>
      <c r="Y107" s="61">
        <f t="shared" si="15"/>
        <v>2.660112</v>
      </c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</row>
    <row r="108" ht="27.0" customHeight="1">
      <c r="A108" s="52">
        <v>86.0</v>
      </c>
      <c r="B108" s="62" t="s">
        <v>69</v>
      </c>
      <c r="C108" s="62">
        <v>92.0</v>
      </c>
      <c r="D108" s="62">
        <v>203.0</v>
      </c>
      <c r="E108" s="62">
        <v>158.0</v>
      </c>
      <c r="F108" s="62">
        <f t="shared" si="5"/>
        <v>0</v>
      </c>
      <c r="G108" s="63">
        <f t="shared" si="6"/>
        <v>87.048836</v>
      </c>
      <c r="H108" s="63">
        <f t="shared" si="7"/>
        <v>87.048836</v>
      </c>
      <c r="I108" s="62">
        <v>1.0</v>
      </c>
      <c r="J108" s="68">
        <f t="shared" si="8"/>
        <v>87.048836</v>
      </c>
      <c r="K108" s="1"/>
      <c r="L108" s="69"/>
      <c r="M108" s="70"/>
      <c r="N108" s="70"/>
      <c r="O108" s="1"/>
      <c r="P108" s="1"/>
      <c r="Q108" s="4">
        <v>29.5</v>
      </c>
      <c r="R108" s="58">
        <f t="shared" si="9"/>
        <v>1.58</v>
      </c>
      <c r="S108" s="52">
        <f t="shared" si="10"/>
        <v>1</v>
      </c>
      <c r="T108" s="52">
        <f t="shared" si="11"/>
        <v>1.58</v>
      </c>
      <c r="U108" s="60">
        <f t="shared" si="12"/>
        <v>87.048836</v>
      </c>
      <c r="V108" s="58">
        <f t="shared" ref="V108:W108" si="102">C108/100</f>
        <v>0.92</v>
      </c>
      <c r="W108" s="58">
        <f t="shared" si="102"/>
        <v>2.03</v>
      </c>
      <c r="X108" s="58">
        <f t="shared" si="14"/>
        <v>1.58</v>
      </c>
      <c r="Y108" s="61">
        <f t="shared" si="15"/>
        <v>2.950808</v>
      </c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</row>
    <row r="109" ht="27.0" customHeight="1">
      <c r="A109" s="52">
        <v>87.0</v>
      </c>
      <c r="B109" s="62" t="s">
        <v>69</v>
      </c>
      <c r="C109" s="62">
        <v>95.0</v>
      </c>
      <c r="D109" s="62">
        <v>203.0</v>
      </c>
      <c r="E109" s="62">
        <v>157.0</v>
      </c>
      <c r="F109" s="62">
        <f t="shared" si="5"/>
        <v>0</v>
      </c>
      <c r="G109" s="63">
        <f t="shared" si="6"/>
        <v>89.3184775</v>
      </c>
      <c r="H109" s="63">
        <f t="shared" si="7"/>
        <v>89.3184775</v>
      </c>
      <c r="I109" s="62">
        <v>2.0</v>
      </c>
      <c r="J109" s="68">
        <f t="shared" si="8"/>
        <v>178.636955</v>
      </c>
      <c r="K109" s="1"/>
      <c r="L109" s="69"/>
      <c r="M109" s="70"/>
      <c r="N109" s="70"/>
      <c r="O109" s="1"/>
      <c r="P109" s="1"/>
      <c r="Q109" s="4">
        <v>29.5</v>
      </c>
      <c r="R109" s="58">
        <f t="shared" si="9"/>
        <v>1.57</v>
      </c>
      <c r="S109" s="52">
        <f t="shared" si="10"/>
        <v>2</v>
      </c>
      <c r="T109" s="52">
        <f t="shared" si="11"/>
        <v>3.14</v>
      </c>
      <c r="U109" s="60">
        <f t="shared" si="12"/>
        <v>89.3184775</v>
      </c>
      <c r="V109" s="58">
        <f t="shared" ref="V109:W109" si="103">C109/100</f>
        <v>0.95</v>
      </c>
      <c r="W109" s="58">
        <f t="shared" si="103"/>
        <v>2.03</v>
      </c>
      <c r="X109" s="58">
        <f t="shared" si="14"/>
        <v>3.14</v>
      </c>
      <c r="Y109" s="61">
        <f t="shared" si="15"/>
        <v>6.05549</v>
      </c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</row>
    <row r="110" ht="27.0" customHeight="1">
      <c r="A110" s="52">
        <v>88.0</v>
      </c>
      <c r="B110" s="62" t="s">
        <v>69</v>
      </c>
      <c r="C110" s="62">
        <v>100.0</v>
      </c>
      <c r="D110" s="62">
        <v>203.0</v>
      </c>
      <c r="E110" s="62">
        <v>206.0</v>
      </c>
      <c r="F110" s="62">
        <f t="shared" si="5"/>
        <v>0</v>
      </c>
      <c r="G110" s="63">
        <f t="shared" si="6"/>
        <v>123.3631</v>
      </c>
      <c r="H110" s="63">
        <f t="shared" si="7"/>
        <v>123.3631</v>
      </c>
      <c r="I110" s="62">
        <v>2.0</v>
      </c>
      <c r="J110" s="68">
        <f t="shared" si="8"/>
        <v>246.7262</v>
      </c>
      <c r="K110" s="1"/>
      <c r="L110" s="69"/>
      <c r="M110" s="70"/>
      <c r="N110" s="70"/>
      <c r="O110" s="1"/>
      <c r="P110" s="1"/>
      <c r="Q110" s="4">
        <v>29.5</v>
      </c>
      <c r="R110" s="58">
        <f t="shared" si="9"/>
        <v>2.06</v>
      </c>
      <c r="S110" s="52">
        <f t="shared" si="10"/>
        <v>2</v>
      </c>
      <c r="T110" s="52">
        <f t="shared" si="11"/>
        <v>4.12</v>
      </c>
      <c r="U110" s="60">
        <f t="shared" si="12"/>
        <v>123.3631</v>
      </c>
      <c r="V110" s="58">
        <f t="shared" ref="V110:W110" si="104">C110/100</f>
        <v>1</v>
      </c>
      <c r="W110" s="58">
        <f t="shared" si="104"/>
        <v>2.03</v>
      </c>
      <c r="X110" s="58">
        <f t="shared" si="14"/>
        <v>4.12</v>
      </c>
      <c r="Y110" s="61">
        <f t="shared" si="15"/>
        <v>8.3636</v>
      </c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</row>
    <row r="111" ht="27.0" customHeight="1">
      <c r="A111" s="52">
        <v>89.0</v>
      </c>
      <c r="B111" s="62" t="s">
        <v>69</v>
      </c>
      <c r="C111" s="62">
        <v>98.0</v>
      </c>
      <c r="D111" s="62">
        <v>203.0</v>
      </c>
      <c r="E111" s="62">
        <v>156.0</v>
      </c>
      <c r="F111" s="62">
        <f t="shared" si="5"/>
        <v>0</v>
      </c>
      <c r="G111" s="63">
        <f t="shared" si="6"/>
        <v>91.552188</v>
      </c>
      <c r="H111" s="63">
        <f t="shared" si="7"/>
        <v>91.552188</v>
      </c>
      <c r="I111" s="62">
        <v>2.0</v>
      </c>
      <c r="J111" s="68">
        <f t="shared" si="8"/>
        <v>183.104376</v>
      </c>
      <c r="K111" s="1"/>
      <c r="L111" s="69"/>
      <c r="M111" s="70"/>
      <c r="N111" s="70"/>
      <c r="O111" s="1"/>
      <c r="P111" s="1"/>
      <c r="Q111" s="4">
        <v>29.5</v>
      </c>
      <c r="R111" s="58">
        <f t="shared" si="9"/>
        <v>1.56</v>
      </c>
      <c r="S111" s="52">
        <f t="shared" si="10"/>
        <v>2</v>
      </c>
      <c r="T111" s="52">
        <f t="shared" si="11"/>
        <v>3.12</v>
      </c>
      <c r="U111" s="60">
        <f t="shared" si="12"/>
        <v>91.552188</v>
      </c>
      <c r="V111" s="58">
        <f t="shared" ref="V111:W111" si="105">C111/100</f>
        <v>0.98</v>
      </c>
      <c r="W111" s="58">
        <f t="shared" si="105"/>
        <v>2.03</v>
      </c>
      <c r="X111" s="58">
        <f t="shared" si="14"/>
        <v>3.12</v>
      </c>
      <c r="Y111" s="61">
        <f t="shared" si="15"/>
        <v>6.206928</v>
      </c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</row>
    <row r="112" ht="27.0" customHeight="1">
      <c r="A112" s="52">
        <v>90.0</v>
      </c>
      <c r="B112" s="62" t="s">
        <v>69</v>
      </c>
      <c r="C112" s="62">
        <v>97.0</v>
      </c>
      <c r="D112" s="62">
        <v>203.0</v>
      </c>
      <c r="E112" s="62">
        <v>153.0</v>
      </c>
      <c r="F112" s="62">
        <f t="shared" si="5"/>
        <v>0</v>
      </c>
      <c r="G112" s="63">
        <f t="shared" si="6"/>
        <v>88.8753285</v>
      </c>
      <c r="H112" s="63">
        <f t="shared" si="7"/>
        <v>88.8753285</v>
      </c>
      <c r="I112" s="62">
        <v>3.0</v>
      </c>
      <c r="J112" s="68">
        <f t="shared" si="8"/>
        <v>266.6259855</v>
      </c>
      <c r="K112" s="1"/>
      <c r="L112" s="69"/>
      <c r="M112" s="70"/>
      <c r="N112" s="70"/>
      <c r="O112" s="1"/>
      <c r="P112" s="1"/>
      <c r="Q112" s="4">
        <v>29.5</v>
      </c>
      <c r="R112" s="58">
        <f t="shared" si="9"/>
        <v>1.53</v>
      </c>
      <c r="S112" s="52">
        <f t="shared" si="10"/>
        <v>3</v>
      </c>
      <c r="T112" s="52">
        <f t="shared" si="11"/>
        <v>4.59</v>
      </c>
      <c r="U112" s="60">
        <f t="shared" si="12"/>
        <v>88.8753285</v>
      </c>
      <c r="V112" s="58">
        <f t="shared" ref="V112:W112" si="106">C112/100</f>
        <v>0.97</v>
      </c>
      <c r="W112" s="58">
        <f t="shared" si="106"/>
        <v>2.03</v>
      </c>
      <c r="X112" s="58">
        <f t="shared" si="14"/>
        <v>4.59</v>
      </c>
      <c r="Y112" s="61">
        <f t="shared" si="15"/>
        <v>9.038169</v>
      </c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</row>
    <row r="113" ht="27.0" customHeight="1">
      <c r="A113" s="52">
        <v>91.0</v>
      </c>
      <c r="B113" s="62" t="s">
        <v>69</v>
      </c>
      <c r="C113" s="62">
        <v>93.0</v>
      </c>
      <c r="D113" s="62">
        <v>203.0</v>
      </c>
      <c r="E113" s="62">
        <v>205.0</v>
      </c>
      <c r="F113" s="62">
        <f t="shared" si="5"/>
        <v>0</v>
      </c>
      <c r="G113" s="63">
        <f t="shared" si="6"/>
        <v>114.1707525</v>
      </c>
      <c r="H113" s="63">
        <f t="shared" si="7"/>
        <v>114.1707525</v>
      </c>
      <c r="I113" s="62">
        <v>1.0</v>
      </c>
      <c r="J113" s="68">
        <f t="shared" si="8"/>
        <v>114.1707525</v>
      </c>
      <c r="K113" s="1"/>
      <c r="L113" s="69"/>
      <c r="M113" s="70"/>
      <c r="N113" s="70"/>
      <c r="O113" s="1"/>
      <c r="P113" s="1"/>
      <c r="Q113" s="4">
        <v>29.5</v>
      </c>
      <c r="R113" s="58">
        <f t="shared" si="9"/>
        <v>2.05</v>
      </c>
      <c r="S113" s="52">
        <f t="shared" si="10"/>
        <v>1</v>
      </c>
      <c r="T113" s="52">
        <f t="shared" si="11"/>
        <v>2.05</v>
      </c>
      <c r="U113" s="60">
        <f t="shared" si="12"/>
        <v>114.1707525</v>
      </c>
      <c r="V113" s="58">
        <f t="shared" ref="V113:W113" si="107">C113/100</f>
        <v>0.93</v>
      </c>
      <c r="W113" s="58">
        <f t="shared" si="107"/>
        <v>2.03</v>
      </c>
      <c r="X113" s="58">
        <f t="shared" si="14"/>
        <v>2.05</v>
      </c>
      <c r="Y113" s="61">
        <f t="shared" si="15"/>
        <v>3.870195</v>
      </c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</row>
    <row r="114" ht="27.0" customHeight="1">
      <c r="A114" s="52">
        <v>92.0</v>
      </c>
      <c r="B114" s="62" t="s">
        <v>69</v>
      </c>
      <c r="C114" s="62">
        <v>81.0</v>
      </c>
      <c r="D114" s="62">
        <v>203.0</v>
      </c>
      <c r="E114" s="62">
        <v>207.0</v>
      </c>
      <c r="F114" s="62">
        <f t="shared" si="5"/>
        <v>0</v>
      </c>
      <c r="G114" s="63">
        <f t="shared" si="6"/>
        <v>100.4091795</v>
      </c>
      <c r="H114" s="63">
        <f t="shared" si="7"/>
        <v>100.4091795</v>
      </c>
      <c r="I114" s="62">
        <v>1.0</v>
      </c>
      <c r="J114" s="68">
        <f t="shared" si="8"/>
        <v>100.4091795</v>
      </c>
      <c r="K114" s="1"/>
      <c r="L114" s="69"/>
      <c r="M114" s="70"/>
      <c r="N114" s="70"/>
      <c r="O114" s="1"/>
      <c r="P114" s="1"/>
      <c r="Q114" s="4">
        <v>29.5</v>
      </c>
      <c r="R114" s="58">
        <f t="shared" si="9"/>
        <v>2.07</v>
      </c>
      <c r="S114" s="52">
        <f t="shared" si="10"/>
        <v>1</v>
      </c>
      <c r="T114" s="52">
        <f t="shared" si="11"/>
        <v>2.07</v>
      </c>
      <c r="U114" s="60">
        <f t="shared" si="12"/>
        <v>100.4091795</v>
      </c>
      <c r="V114" s="58">
        <f t="shared" ref="V114:W114" si="108">C114/100</f>
        <v>0.81</v>
      </c>
      <c r="W114" s="58">
        <f t="shared" si="108"/>
        <v>2.03</v>
      </c>
      <c r="X114" s="58">
        <f t="shared" si="14"/>
        <v>2.07</v>
      </c>
      <c r="Y114" s="61">
        <f t="shared" si="15"/>
        <v>3.403701</v>
      </c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</row>
    <row r="115" ht="27.0" customHeight="1">
      <c r="A115" s="52">
        <v>93.0</v>
      </c>
      <c r="B115" s="62" t="s">
        <v>69</v>
      </c>
      <c r="C115" s="62">
        <v>99.0</v>
      </c>
      <c r="D115" s="62">
        <v>203.0</v>
      </c>
      <c r="E115" s="62">
        <v>153.0</v>
      </c>
      <c r="F115" s="62">
        <f t="shared" si="5"/>
        <v>0</v>
      </c>
      <c r="G115" s="63">
        <f t="shared" si="6"/>
        <v>90.7078095</v>
      </c>
      <c r="H115" s="63">
        <f t="shared" si="7"/>
        <v>90.7078095</v>
      </c>
      <c r="I115" s="62">
        <v>1.0</v>
      </c>
      <c r="J115" s="68">
        <f t="shared" si="8"/>
        <v>90.7078095</v>
      </c>
      <c r="K115" s="1"/>
      <c r="L115" s="69"/>
      <c r="M115" s="70"/>
      <c r="N115" s="70"/>
      <c r="O115" s="1"/>
      <c r="P115" s="1"/>
      <c r="Q115" s="4">
        <v>29.5</v>
      </c>
      <c r="R115" s="58">
        <f t="shared" si="9"/>
        <v>1.53</v>
      </c>
      <c r="S115" s="52">
        <f t="shared" si="10"/>
        <v>1</v>
      </c>
      <c r="T115" s="52">
        <f t="shared" si="11"/>
        <v>1.53</v>
      </c>
      <c r="U115" s="60">
        <f t="shared" si="12"/>
        <v>90.7078095</v>
      </c>
      <c r="V115" s="58">
        <f t="shared" ref="V115:W115" si="109">C115/100</f>
        <v>0.99</v>
      </c>
      <c r="W115" s="58">
        <f t="shared" si="109"/>
        <v>2.03</v>
      </c>
      <c r="X115" s="58">
        <f t="shared" si="14"/>
        <v>1.53</v>
      </c>
      <c r="Y115" s="61">
        <f t="shared" si="15"/>
        <v>3.074841</v>
      </c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</row>
    <row r="116" ht="27.0" customHeight="1">
      <c r="A116" s="52">
        <v>94.0</v>
      </c>
      <c r="B116" s="62" t="s">
        <v>69</v>
      </c>
      <c r="C116" s="62">
        <v>99.0</v>
      </c>
      <c r="D116" s="62">
        <v>203.0</v>
      </c>
      <c r="E116" s="62">
        <v>157.0</v>
      </c>
      <c r="F116" s="62">
        <f t="shared" si="5"/>
        <v>0</v>
      </c>
      <c r="G116" s="63">
        <f t="shared" si="6"/>
        <v>93.0792555</v>
      </c>
      <c r="H116" s="63">
        <f t="shared" si="7"/>
        <v>93.0792555</v>
      </c>
      <c r="I116" s="62">
        <v>1.0</v>
      </c>
      <c r="J116" s="68">
        <f t="shared" si="8"/>
        <v>93.0792555</v>
      </c>
      <c r="K116" s="1"/>
      <c r="L116" s="69"/>
      <c r="M116" s="70"/>
      <c r="N116" s="70"/>
      <c r="O116" s="1"/>
      <c r="P116" s="1"/>
      <c r="Q116" s="4">
        <v>29.5</v>
      </c>
      <c r="R116" s="58">
        <f t="shared" si="9"/>
        <v>1.57</v>
      </c>
      <c r="S116" s="52">
        <f t="shared" si="10"/>
        <v>1</v>
      </c>
      <c r="T116" s="52">
        <f t="shared" si="11"/>
        <v>1.57</v>
      </c>
      <c r="U116" s="60">
        <f t="shared" si="12"/>
        <v>93.0792555</v>
      </c>
      <c r="V116" s="58">
        <f t="shared" ref="V116:W116" si="110">C116/100</f>
        <v>0.99</v>
      </c>
      <c r="W116" s="58">
        <f t="shared" si="110"/>
        <v>2.03</v>
      </c>
      <c r="X116" s="58">
        <f t="shared" si="14"/>
        <v>1.57</v>
      </c>
      <c r="Y116" s="61">
        <f t="shared" si="15"/>
        <v>3.155229</v>
      </c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</row>
    <row r="117" ht="27.0" customHeight="1">
      <c r="A117" s="52">
        <v>95.0</v>
      </c>
      <c r="B117" s="62" t="s">
        <v>69</v>
      </c>
      <c r="C117" s="62">
        <v>98.0</v>
      </c>
      <c r="D117" s="62">
        <v>203.0</v>
      </c>
      <c r="E117" s="62">
        <v>157.0</v>
      </c>
      <c r="F117" s="62">
        <f t="shared" si="5"/>
        <v>0</v>
      </c>
      <c r="G117" s="63">
        <f t="shared" si="6"/>
        <v>92.139061</v>
      </c>
      <c r="H117" s="63">
        <f t="shared" si="7"/>
        <v>92.139061</v>
      </c>
      <c r="I117" s="62">
        <v>3.0</v>
      </c>
      <c r="J117" s="68">
        <f t="shared" si="8"/>
        <v>276.417183</v>
      </c>
      <c r="K117" s="1"/>
      <c r="L117" s="69"/>
      <c r="M117" s="70"/>
      <c r="N117" s="70"/>
      <c r="O117" s="1"/>
      <c r="P117" s="1"/>
      <c r="Q117" s="4">
        <v>29.5</v>
      </c>
      <c r="R117" s="58">
        <f t="shared" si="9"/>
        <v>1.57</v>
      </c>
      <c r="S117" s="52">
        <f t="shared" si="10"/>
        <v>3</v>
      </c>
      <c r="T117" s="52">
        <f t="shared" si="11"/>
        <v>4.71</v>
      </c>
      <c r="U117" s="60">
        <f t="shared" si="12"/>
        <v>92.139061</v>
      </c>
      <c r="V117" s="58">
        <f t="shared" ref="V117:W117" si="111">C117/100</f>
        <v>0.98</v>
      </c>
      <c r="W117" s="58">
        <f t="shared" si="111"/>
        <v>2.03</v>
      </c>
      <c r="X117" s="58">
        <f t="shared" si="14"/>
        <v>4.71</v>
      </c>
      <c r="Y117" s="61">
        <f t="shared" si="15"/>
        <v>9.370074</v>
      </c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</row>
    <row r="118" ht="27.0" customHeight="1">
      <c r="A118" s="52">
        <v>96.0</v>
      </c>
      <c r="B118" s="62" t="s">
        <v>69</v>
      </c>
      <c r="C118" s="62">
        <v>97.0</v>
      </c>
      <c r="D118" s="62">
        <v>203.0</v>
      </c>
      <c r="E118" s="62">
        <v>157.0</v>
      </c>
      <c r="F118" s="62">
        <f t="shared" si="5"/>
        <v>0</v>
      </c>
      <c r="G118" s="63">
        <f t="shared" si="6"/>
        <v>91.1988665</v>
      </c>
      <c r="H118" s="63">
        <f t="shared" si="7"/>
        <v>91.1988665</v>
      </c>
      <c r="I118" s="62">
        <v>3.0</v>
      </c>
      <c r="J118" s="68">
        <f t="shared" si="8"/>
        <v>273.5965995</v>
      </c>
      <c r="K118" s="1"/>
      <c r="L118" s="69"/>
      <c r="M118" s="70"/>
      <c r="N118" s="70"/>
      <c r="O118" s="1"/>
      <c r="P118" s="1"/>
      <c r="Q118" s="4">
        <v>29.5</v>
      </c>
      <c r="R118" s="58">
        <f t="shared" si="9"/>
        <v>1.57</v>
      </c>
      <c r="S118" s="52">
        <f t="shared" si="10"/>
        <v>3</v>
      </c>
      <c r="T118" s="52">
        <f t="shared" si="11"/>
        <v>4.71</v>
      </c>
      <c r="U118" s="60">
        <f t="shared" si="12"/>
        <v>91.1988665</v>
      </c>
      <c r="V118" s="58">
        <f t="shared" ref="V118:W118" si="112">C118/100</f>
        <v>0.97</v>
      </c>
      <c r="W118" s="58">
        <f t="shared" si="112"/>
        <v>2.03</v>
      </c>
      <c r="X118" s="58">
        <f t="shared" si="14"/>
        <v>4.71</v>
      </c>
      <c r="Y118" s="61">
        <f t="shared" si="15"/>
        <v>9.274461</v>
      </c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</row>
    <row r="119" ht="27.0" customHeight="1">
      <c r="A119" s="52">
        <v>97.0</v>
      </c>
      <c r="B119" s="62" t="s">
        <v>69</v>
      </c>
      <c r="C119" s="62">
        <v>98.0</v>
      </c>
      <c r="D119" s="62">
        <v>203.0</v>
      </c>
      <c r="E119" s="62">
        <v>152.0</v>
      </c>
      <c r="F119" s="62">
        <f t="shared" si="5"/>
        <v>0</v>
      </c>
      <c r="G119" s="63">
        <f t="shared" si="6"/>
        <v>89.204696</v>
      </c>
      <c r="H119" s="63">
        <f t="shared" si="7"/>
        <v>89.204696</v>
      </c>
      <c r="I119" s="62">
        <v>3.0</v>
      </c>
      <c r="J119" s="68">
        <f t="shared" si="8"/>
        <v>267.614088</v>
      </c>
      <c r="K119" s="1"/>
      <c r="L119" s="69"/>
      <c r="M119" s="70"/>
      <c r="N119" s="70"/>
      <c r="O119" s="1"/>
      <c r="P119" s="1"/>
      <c r="Q119" s="4">
        <v>29.5</v>
      </c>
      <c r="R119" s="58">
        <f t="shared" si="9"/>
        <v>1.52</v>
      </c>
      <c r="S119" s="52">
        <f t="shared" si="10"/>
        <v>3</v>
      </c>
      <c r="T119" s="52">
        <f t="shared" si="11"/>
        <v>4.56</v>
      </c>
      <c r="U119" s="60">
        <f t="shared" si="12"/>
        <v>89.204696</v>
      </c>
      <c r="V119" s="58">
        <f t="shared" ref="V119:W119" si="113">C119/100</f>
        <v>0.98</v>
      </c>
      <c r="W119" s="58">
        <f t="shared" si="113"/>
        <v>2.03</v>
      </c>
      <c r="X119" s="58">
        <f t="shared" si="14"/>
        <v>4.56</v>
      </c>
      <c r="Y119" s="61">
        <f t="shared" si="15"/>
        <v>9.071664</v>
      </c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</row>
    <row r="120" ht="27.0" customHeight="1">
      <c r="A120" s="52">
        <v>98.0</v>
      </c>
      <c r="B120" s="62" t="s">
        <v>69</v>
      </c>
      <c r="C120" s="62">
        <v>98.0</v>
      </c>
      <c r="D120" s="62">
        <v>203.0</v>
      </c>
      <c r="E120" s="62">
        <v>153.0</v>
      </c>
      <c r="F120" s="62">
        <f t="shared" si="5"/>
        <v>0</v>
      </c>
      <c r="G120" s="63">
        <f t="shared" si="6"/>
        <v>89.791569</v>
      </c>
      <c r="H120" s="63">
        <f t="shared" si="7"/>
        <v>89.791569</v>
      </c>
      <c r="I120" s="62">
        <v>4.0</v>
      </c>
      <c r="J120" s="68">
        <f t="shared" si="8"/>
        <v>359.166276</v>
      </c>
      <c r="K120" s="1"/>
      <c r="L120" s="69"/>
      <c r="M120" s="70"/>
      <c r="N120" s="70"/>
      <c r="O120" s="1"/>
      <c r="P120" s="1"/>
      <c r="Q120" s="4">
        <v>29.5</v>
      </c>
      <c r="R120" s="58">
        <f t="shared" si="9"/>
        <v>1.53</v>
      </c>
      <c r="S120" s="52">
        <f t="shared" si="10"/>
        <v>4</v>
      </c>
      <c r="T120" s="52">
        <f t="shared" si="11"/>
        <v>6.12</v>
      </c>
      <c r="U120" s="60">
        <f t="shared" si="12"/>
        <v>89.791569</v>
      </c>
      <c r="V120" s="58">
        <f t="shared" ref="V120:W120" si="114">C120/100</f>
        <v>0.98</v>
      </c>
      <c r="W120" s="58">
        <f t="shared" si="114"/>
        <v>2.03</v>
      </c>
      <c r="X120" s="58">
        <f t="shared" si="14"/>
        <v>6.12</v>
      </c>
      <c r="Y120" s="61">
        <f t="shared" si="15"/>
        <v>12.175128</v>
      </c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</row>
    <row r="121" ht="27.0" customHeight="1">
      <c r="A121" s="52">
        <v>99.0</v>
      </c>
      <c r="B121" s="62" t="s">
        <v>69</v>
      </c>
      <c r="C121" s="62">
        <v>98.0</v>
      </c>
      <c r="D121" s="62">
        <v>203.0</v>
      </c>
      <c r="E121" s="62">
        <v>104.0</v>
      </c>
      <c r="F121" s="62">
        <f t="shared" si="5"/>
        <v>0</v>
      </c>
      <c r="G121" s="63">
        <f t="shared" si="6"/>
        <v>61.034792</v>
      </c>
      <c r="H121" s="63">
        <f t="shared" si="7"/>
        <v>61.034792</v>
      </c>
      <c r="I121" s="62">
        <v>1.0</v>
      </c>
      <c r="J121" s="68">
        <f t="shared" si="8"/>
        <v>61.034792</v>
      </c>
      <c r="K121" s="1"/>
      <c r="L121" s="69"/>
      <c r="M121" s="70"/>
      <c r="N121" s="70"/>
      <c r="O121" s="1"/>
      <c r="P121" s="1"/>
      <c r="Q121" s="4">
        <v>29.5</v>
      </c>
      <c r="R121" s="58">
        <f t="shared" si="9"/>
        <v>1.04</v>
      </c>
      <c r="S121" s="52">
        <f t="shared" si="10"/>
        <v>1</v>
      </c>
      <c r="T121" s="52">
        <f t="shared" si="11"/>
        <v>1.04</v>
      </c>
      <c r="U121" s="60">
        <f t="shared" si="12"/>
        <v>61.034792</v>
      </c>
      <c r="V121" s="58">
        <f t="shared" ref="V121:W121" si="115">C121/100</f>
        <v>0.98</v>
      </c>
      <c r="W121" s="58">
        <f t="shared" si="115"/>
        <v>2.03</v>
      </c>
      <c r="X121" s="58">
        <f t="shared" si="14"/>
        <v>1.04</v>
      </c>
      <c r="Y121" s="61">
        <f t="shared" si="15"/>
        <v>2.068976</v>
      </c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</row>
    <row r="122" ht="27.0" customHeight="1">
      <c r="A122" s="52">
        <v>100.0</v>
      </c>
      <c r="B122" s="62" t="s">
        <v>69</v>
      </c>
      <c r="C122" s="62">
        <v>97.0</v>
      </c>
      <c r="D122" s="62">
        <v>203.0</v>
      </c>
      <c r="E122" s="62">
        <v>164.0</v>
      </c>
      <c r="F122" s="62">
        <f t="shared" si="5"/>
        <v>0</v>
      </c>
      <c r="G122" s="63">
        <f t="shared" si="6"/>
        <v>95.265058</v>
      </c>
      <c r="H122" s="63">
        <f t="shared" si="7"/>
        <v>95.265058</v>
      </c>
      <c r="I122" s="62">
        <v>2.0</v>
      </c>
      <c r="J122" s="68">
        <f t="shared" si="8"/>
        <v>190.530116</v>
      </c>
      <c r="K122" s="1"/>
      <c r="L122" s="69"/>
      <c r="M122" s="70"/>
      <c r="N122" s="70"/>
      <c r="O122" s="1"/>
      <c r="P122" s="1"/>
      <c r="Q122" s="4">
        <v>29.5</v>
      </c>
      <c r="R122" s="58">
        <f t="shared" si="9"/>
        <v>1.64</v>
      </c>
      <c r="S122" s="52">
        <f t="shared" si="10"/>
        <v>2</v>
      </c>
      <c r="T122" s="52">
        <f t="shared" si="11"/>
        <v>3.28</v>
      </c>
      <c r="U122" s="60">
        <f t="shared" si="12"/>
        <v>95.265058</v>
      </c>
      <c r="V122" s="58">
        <f t="shared" ref="V122:W122" si="116">C122/100</f>
        <v>0.97</v>
      </c>
      <c r="W122" s="58">
        <f t="shared" si="116"/>
        <v>2.03</v>
      </c>
      <c r="X122" s="58">
        <f t="shared" si="14"/>
        <v>3.28</v>
      </c>
      <c r="Y122" s="61">
        <f t="shared" si="15"/>
        <v>6.458648</v>
      </c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</row>
    <row r="123" ht="27.0" customHeight="1">
      <c r="A123" s="52">
        <v>101.0</v>
      </c>
      <c r="B123" s="62" t="s">
        <v>69</v>
      </c>
      <c r="C123" s="62">
        <v>98.0</v>
      </c>
      <c r="D123" s="62">
        <v>203.0</v>
      </c>
      <c r="E123" s="62">
        <v>165.0</v>
      </c>
      <c r="F123" s="62">
        <f t="shared" si="5"/>
        <v>0</v>
      </c>
      <c r="G123" s="63">
        <f t="shared" si="6"/>
        <v>96.834045</v>
      </c>
      <c r="H123" s="63">
        <f t="shared" si="7"/>
        <v>96.834045</v>
      </c>
      <c r="I123" s="62">
        <v>2.0</v>
      </c>
      <c r="J123" s="68">
        <f t="shared" si="8"/>
        <v>193.66809</v>
      </c>
      <c r="K123" s="1"/>
      <c r="L123" s="69"/>
      <c r="M123" s="70"/>
      <c r="N123" s="70"/>
      <c r="O123" s="1"/>
      <c r="P123" s="1"/>
      <c r="Q123" s="4">
        <v>29.5</v>
      </c>
      <c r="R123" s="58">
        <f t="shared" si="9"/>
        <v>1.65</v>
      </c>
      <c r="S123" s="52">
        <f t="shared" si="10"/>
        <v>2</v>
      </c>
      <c r="T123" s="52">
        <f t="shared" si="11"/>
        <v>3.3</v>
      </c>
      <c r="U123" s="60">
        <f t="shared" si="12"/>
        <v>96.834045</v>
      </c>
      <c r="V123" s="58">
        <f t="shared" ref="V123:W123" si="117">C123/100</f>
        <v>0.98</v>
      </c>
      <c r="W123" s="58">
        <f t="shared" si="117"/>
        <v>2.03</v>
      </c>
      <c r="X123" s="58">
        <f t="shared" si="14"/>
        <v>3.3</v>
      </c>
      <c r="Y123" s="61">
        <f t="shared" si="15"/>
        <v>6.56502</v>
      </c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</row>
    <row r="124" ht="27.0" customHeight="1">
      <c r="A124" s="52">
        <v>102.0</v>
      </c>
      <c r="B124" s="62" t="s">
        <v>69</v>
      </c>
      <c r="C124" s="62">
        <v>98.0</v>
      </c>
      <c r="D124" s="62">
        <v>203.0</v>
      </c>
      <c r="E124" s="62">
        <v>164.0</v>
      </c>
      <c r="F124" s="62">
        <f t="shared" si="5"/>
        <v>0</v>
      </c>
      <c r="G124" s="63">
        <f t="shared" si="6"/>
        <v>96.247172</v>
      </c>
      <c r="H124" s="63">
        <f t="shared" si="7"/>
        <v>96.247172</v>
      </c>
      <c r="I124" s="62">
        <v>1.0</v>
      </c>
      <c r="J124" s="68">
        <f t="shared" si="8"/>
        <v>96.247172</v>
      </c>
      <c r="K124" s="1"/>
      <c r="L124" s="69"/>
      <c r="M124" s="70"/>
      <c r="N124" s="70"/>
      <c r="O124" s="1"/>
      <c r="P124" s="1"/>
      <c r="Q124" s="4">
        <v>29.5</v>
      </c>
      <c r="R124" s="58">
        <f t="shared" si="9"/>
        <v>1.64</v>
      </c>
      <c r="S124" s="52">
        <f t="shared" si="10"/>
        <v>1</v>
      </c>
      <c r="T124" s="52">
        <f t="shared" si="11"/>
        <v>1.64</v>
      </c>
      <c r="U124" s="60">
        <f t="shared" si="12"/>
        <v>96.247172</v>
      </c>
      <c r="V124" s="58">
        <f t="shared" ref="V124:W124" si="118">C124/100</f>
        <v>0.98</v>
      </c>
      <c r="W124" s="58">
        <f t="shared" si="118"/>
        <v>2.03</v>
      </c>
      <c r="X124" s="58">
        <f t="shared" si="14"/>
        <v>1.64</v>
      </c>
      <c r="Y124" s="61">
        <f t="shared" si="15"/>
        <v>3.262616</v>
      </c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</row>
    <row r="125" ht="27.0" customHeight="1">
      <c r="A125" s="52">
        <v>103.0</v>
      </c>
      <c r="B125" s="62" t="s">
        <v>69</v>
      </c>
      <c r="C125" s="62">
        <v>99.0</v>
      </c>
      <c r="D125" s="62">
        <v>203.0</v>
      </c>
      <c r="E125" s="62">
        <v>205.0</v>
      </c>
      <c r="F125" s="62">
        <f t="shared" si="5"/>
        <v>0</v>
      </c>
      <c r="G125" s="63">
        <f t="shared" si="6"/>
        <v>121.5366075</v>
      </c>
      <c r="H125" s="63">
        <f t="shared" si="7"/>
        <v>121.5366075</v>
      </c>
      <c r="I125" s="62">
        <v>2.0</v>
      </c>
      <c r="J125" s="68">
        <f t="shared" si="8"/>
        <v>243.073215</v>
      </c>
      <c r="K125" s="1"/>
      <c r="L125" s="69"/>
      <c r="M125" s="70"/>
      <c r="N125" s="70"/>
      <c r="O125" s="1"/>
      <c r="P125" s="1"/>
      <c r="Q125" s="4">
        <v>29.5</v>
      </c>
      <c r="R125" s="58">
        <f t="shared" si="9"/>
        <v>2.05</v>
      </c>
      <c r="S125" s="52">
        <f t="shared" si="10"/>
        <v>2</v>
      </c>
      <c r="T125" s="52">
        <f t="shared" si="11"/>
        <v>4.1</v>
      </c>
      <c r="U125" s="60">
        <f t="shared" si="12"/>
        <v>121.5366075</v>
      </c>
      <c r="V125" s="58">
        <f t="shared" ref="V125:W125" si="119">C125/100</f>
        <v>0.99</v>
      </c>
      <c r="W125" s="58">
        <f t="shared" si="119"/>
        <v>2.03</v>
      </c>
      <c r="X125" s="58">
        <f t="shared" si="14"/>
        <v>4.1</v>
      </c>
      <c r="Y125" s="61">
        <f t="shared" si="15"/>
        <v>8.23977</v>
      </c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</row>
    <row r="126" ht="27.0" customHeight="1">
      <c r="A126" s="52">
        <v>104.0</v>
      </c>
      <c r="B126" s="62" t="s">
        <v>69</v>
      </c>
      <c r="C126" s="62">
        <v>98.0</v>
      </c>
      <c r="D126" s="62">
        <v>203.0</v>
      </c>
      <c r="E126" s="62">
        <v>205.0</v>
      </c>
      <c r="F126" s="62">
        <f t="shared" si="5"/>
        <v>0</v>
      </c>
      <c r="G126" s="63">
        <f t="shared" si="6"/>
        <v>120.308965</v>
      </c>
      <c r="H126" s="63">
        <f t="shared" si="7"/>
        <v>120.308965</v>
      </c>
      <c r="I126" s="62">
        <v>4.0</v>
      </c>
      <c r="J126" s="68">
        <f t="shared" si="8"/>
        <v>481.23586</v>
      </c>
      <c r="K126" s="1"/>
      <c r="L126" s="69"/>
      <c r="M126" s="70"/>
      <c r="N126" s="70"/>
      <c r="O126" s="1"/>
      <c r="P126" s="1"/>
      <c r="Q126" s="4">
        <v>29.5</v>
      </c>
      <c r="R126" s="58">
        <f t="shared" si="9"/>
        <v>2.05</v>
      </c>
      <c r="S126" s="52">
        <f t="shared" si="10"/>
        <v>4</v>
      </c>
      <c r="T126" s="52">
        <f t="shared" si="11"/>
        <v>8.2</v>
      </c>
      <c r="U126" s="60">
        <f t="shared" si="12"/>
        <v>120.308965</v>
      </c>
      <c r="V126" s="58">
        <f t="shared" ref="V126:W126" si="120">C126/100</f>
        <v>0.98</v>
      </c>
      <c r="W126" s="58">
        <f t="shared" si="120"/>
        <v>2.03</v>
      </c>
      <c r="X126" s="58">
        <f t="shared" si="14"/>
        <v>8.2</v>
      </c>
      <c r="Y126" s="61">
        <f t="shared" si="15"/>
        <v>16.31308</v>
      </c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</row>
    <row r="127" ht="27.0" customHeight="1">
      <c r="A127" s="52">
        <v>105.0</v>
      </c>
      <c r="B127" s="62" t="s">
        <v>69</v>
      </c>
      <c r="C127" s="62">
        <v>99.0</v>
      </c>
      <c r="D127" s="62">
        <v>203.0</v>
      </c>
      <c r="E127" s="62">
        <v>206.0</v>
      </c>
      <c r="F127" s="62">
        <f t="shared" si="5"/>
        <v>0</v>
      </c>
      <c r="G127" s="63">
        <f t="shared" si="6"/>
        <v>122.129469</v>
      </c>
      <c r="H127" s="63">
        <f t="shared" si="7"/>
        <v>122.129469</v>
      </c>
      <c r="I127" s="62">
        <v>2.0</v>
      </c>
      <c r="J127" s="68">
        <f t="shared" si="8"/>
        <v>244.258938</v>
      </c>
      <c r="K127" s="1"/>
      <c r="L127" s="69"/>
      <c r="M127" s="70"/>
      <c r="N127" s="70"/>
      <c r="O127" s="1"/>
      <c r="P127" s="1"/>
      <c r="Q127" s="4">
        <v>29.5</v>
      </c>
      <c r="R127" s="58">
        <f t="shared" si="9"/>
        <v>2.06</v>
      </c>
      <c r="S127" s="52">
        <f t="shared" si="10"/>
        <v>2</v>
      </c>
      <c r="T127" s="52">
        <f t="shared" si="11"/>
        <v>4.12</v>
      </c>
      <c r="U127" s="60">
        <f t="shared" si="12"/>
        <v>122.129469</v>
      </c>
      <c r="V127" s="58">
        <f t="shared" ref="V127:W127" si="121">C127/100</f>
        <v>0.99</v>
      </c>
      <c r="W127" s="58">
        <f t="shared" si="121"/>
        <v>2.03</v>
      </c>
      <c r="X127" s="58">
        <f t="shared" si="14"/>
        <v>4.12</v>
      </c>
      <c r="Y127" s="61">
        <f t="shared" si="15"/>
        <v>8.279964</v>
      </c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</row>
    <row r="128" ht="27.0" customHeight="1">
      <c r="A128" s="52">
        <v>106.0</v>
      </c>
      <c r="B128" s="62" t="s">
        <v>69</v>
      </c>
      <c r="C128" s="62">
        <v>98.0</v>
      </c>
      <c r="D128" s="62">
        <v>203.0</v>
      </c>
      <c r="E128" s="62">
        <v>206.0</v>
      </c>
      <c r="F128" s="62">
        <f t="shared" si="5"/>
        <v>0</v>
      </c>
      <c r="G128" s="63">
        <f t="shared" si="6"/>
        <v>120.895838</v>
      </c>
      <c r="H128" s="63">
        <f t="shared" si="7"/>
        <v>120.895838</v>
      </c>
      <c r="I128" s="62">
        <v>3.0</v>
      </c>
      <c r="J128" s="68">
        <f t="shared" si="8"/>
        <v>362.687514</v>
      </c>
      <c r="K128" s="1"/>
      <c r="L128" s="69"/>
      <c r="M128" s="70"/>
      <c r="N128" s="70"/>
      <c r="O128" s="1"/>
      <c r="P128" s="1"/>
      <c r="Q128" s="4">
        <v>29.5</v>
      </c>
      <c r="R128" s="58">
        <f t="shared" si="9"/>
        <v>2.06</v>
      </c>
      <c r="S128" s="52">
        <f t="shared" si="10"/>
        <v>3</v>
      </c>
      <c r="T128" s="52">
        <f t="shared" si="11"/>
        <v>6.18</v>
      </c>
      <c r="U128" s="60">
        <f t="shared" si="12"/>
        <v>120.895838</v>
      </c>
      <c r="V128" s="58">
        <f t="shared" ref="V128:W128" si="122">C128/100</f>
        <v>0.98</v>
      </c>
      <c r="W128" s="58">
        <f t="shared" si="122"/>
        <v>2.03</v>
      </c>
      <c r="X128" s="58">
        <f t="shared" si="14"/>
        <v>6.18</v>
      </c>
      <c r="Y128" s="61">
        <f t="shared" si="15"/>
        <v>12.294492</v>
      </c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</row>
    <row r="129" ht="27.0" customHeight="1">
      <c r="A129" s="52">
        <v>107.0</v>
      </c>
      <c r="B129" s="62" t="s">
        <v>69</v>
      </c>
      <c r="C129" s="62">
        <v>97.0</v>
      </c>
      <c r="D129" s="62">
        <v>203.0</v>
      </c>
      <c r="E129" s="62">
        <v>205.0</v>
      </c>
      <c r="F129" s="62">
        <f t="shared" si="5"/>
        <v>0</v>
      </c>
      <c r="G129" s="63">
        <f t="shared" si="6"/>
        <v>119.0813225</v>
      </c>
      <c r="H129" s="63">
        <f t="shared" si="7"/>
        <v>119.0813225</v>
      </c>
      <c r="I129" s="62">
        <v>1.0</v>
      </c>
      <c r="J129" s="68">
        <f t="shared" si="8"/>
        <v>119.0813225</v>
      </c>
      <c r="K129" s="1"/>
      <c r="L129" s="69"/>
      <c r="M129" s="70"/>
      <c r="N129" s="70"/>
      <c r="O129" s="1"/>
      <c r="P129" s="1"/>
      <c r="Q129" s="4">
        <v>29.5</v>
      </c>
      <c r="R129" s="58">
        <f t="shared" si="9"/>
        <v>2.05</v>
      </c>
      <c r="S129" s="52">
        <f t="shared" si="10"/>
        <v>1</v>
      </c>
      <c r="T129" s="52">
        <f t="shared" si="11"/>
        <v>2.05</v>
      </c>
      <c r="U129" s="60">
        <f t="shared" si="12"/>
        <v>119.0813225</v>
      </c>
      <c r="V129" s="58">
        <f t="shared" ref="V129:W129" si="123">C129/100</f>
        <v>0.97</v>
      </c>
      <c r="W129" s="58">
        <f t="shared" si="123"/>
        <v>2.03</v>
      </c>
      <c r="X129" s="58">
        <f t="shared" si="14"/>
        <v>2.05</v>
      </c>
      <c r="Y129" s="61">
        <f t="shared" si="15"/>
        <v>4.036655</v>
      </c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</row>
    <row r="130" ht="27.0" customHeight="1">
      <c r="A130" s="52">
        <v>108.0</v>
      </c>
      <c r="B130" s="62" t="s">
        <v>69</v>
      </c>
      <c r="C130" s="62">
        <v>100.0</v>
      </c>
      <c r="D130" s="62">
        <v>203.0</v>
      </c>
      <c r="E130" s="62">
        <v>205.0</v>
      </c>
      <c r="F130" s="62">
        <f t="shared" si="5"/>
        <v>0</v>
      </c>
      <c r="G130" s="63">
        <f t="shared" si="6"/>
        <v>122.76425</v>
      </c>
      <c r="H130" s="63">
        <f t="shared" si="7"/>
        <v>122.76425</v>
      </c>
      <c r="I130" s="62">
        <v>1.0</v>
      </c>
      <c r="J130" s="68">
        <f t="shared" si="8"/>
        <v>122.76425</v>
      </c>
      <c r="K130" s="1"/>
      <c r="L130" s="69"/>
      <c r="M130" s="70"/>
      <c r="N130" s="70"/>
      <c r="O130" s="1"/>
      <c r="P130" s="1"/>
      <c r="Q130" s="4">
        <v>29.5</v>
      </c>
      <c r="R130" s="58">
        <f t="shared" si="9"/>
        <v>2.05</v>
      </c>
      <c r="S130" s="52">
        <f t="shared" si="10"/>
        <v>1</v>
      </c>
      <c r="T130" s="52">
        <f t="shared" si="11"/>
        <v>2.05</v>
      </c>
      <c r="U130" s="60">
        <f t="shared" si="12"/>
        <v>122.76425</v>
      </c>
      <c r="V130" s="58">
        <f t="shared" ref="V130:W130" si="124">C130/100</f>
        <v>1</v>
      </c>
      <c r="W130" s="58">
        <f t="shared" si="124"/>
        <v>2.03</v>
      </c>
      <c r="X130" s="58">
        <f t="shared" si="14"/>
        <v>2.05</v>
      </c>
      <c r="Y130" s="61">
        <f t="shared" si="15"/>
        <v>4.1615</v>
      </c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</row>
    <row r="131" ht="27.0" customHeight="1">
      <c r="A131" s="52">
        <v>109.0</v>
      </c>
      <c r="B131" s="62" t="s">
        <v>69</v>
      </c>
      <c r="C131" s="62">
        <v>94.0</v>
      </c>
      <c r="D131" s="62">
        <v>203.0</v>
      </c>
      <c r="E131" s="62">
        <v>157.0</v>
      </c>
      <c r="F131" s="62">
        <f t="shared" si="5"/>
        <v>0</v>
      </c>
      <c r="G131" s="63">
        <f t="shared" si="6"/>
        <v>88.378283</v>
      </c>
      <c r="H131" s="63">
        <f t="shared" si="7"/>
        <v>88.378283</v>
      </c>
      <c r="I131" s="62">
        <v>2.0</v>
      </c>
      <c r="J131" s="68">
        <f t="shared" si="8"/>
        <v>176.756566</v>
      </c>
      <c r="K131" s="1"/>
      <c r="L131" s="69"/>
      <c r="M131" s="70"/>
      <c r="N131" s="70"/>
      <c r="O131" s="1"/>
      <c r="P131" s="1"/>
      <c r="Q131" s="4">
        <v>29.5</v>
      </c>
      <c r="R131" s="58">
        <f t="shared" si="9"/>
        <v>1.57</v>
      </c>
      <c r="S131" s="52">
        <f t="shared" si="10"/>
        <v>2</v>
      </c>
      <c r="T131" s="52">
        <f t="shared" si="11"/>
        <v>3.14</v>
      </c>
      <c r="U131" s="60">
        <f t="shared" si="12"/>
        <v>88.378283</v>
      </c>
      <c r="V131" s="58">
        <f t="shared" ref="V131:W131" si="125">C131/100</f>
        <v>0.94</v>
      </c>
      <c r="W131" s="58">
        <f t="shared" si="125"/>
        <v>2.03</v>
      </c>
      <c r="X131" s="58">
        <f t="shared" si="14"/>
        <v>3.14</v>
      </c>
      <c r="Y131" s="61">
        <f t="shared" si="15"/>
        <v>5.991748</v>
      </c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</row>
    <row r="132" ht="27.0" customHeight="1">
      <c r="A132" s="52">
        <v>110.0</v>
      </c>
      <c r="B132" s="62" t="s">
        <v>69</v>
      </c>
      <c r="C132" s="62">
        <v>95.0</v>
      </c>
      <c r="D132" s="62">
        <v>203.0</v>
      </c>
      <c r="E132" s="62">
        <v>157.0</v>
      </c>
      <c r="F132" s="62">
        <f t="shared" si="5"/>
        <v>0</v>
      </c>
      <c r="G132" s="63">
        <f t="shared" si="6"/>
        <v>89.3184775</v>
      </c>
      <c r="H132" s="63">
        <f t="shared" si="7"/>
        <v>89.3184775</v>
      </c>
      <c r="I132" s="62">
        <v>1.0</v>
      </c>
      <c r="J132" s="68">
        <f t="shared" si="8"/>
        <v>89.3184775</v>
      </c>
      <c r="K132" s="1"/>
      <c r="L132" s="69"/>
      <c r="M132" s="70"/>
      <c r="N132" s="70"/>
      <c r="O132" s="1"/>
      <c r="P132" s="1"/>
      <c r="Q132" s="4">
        <v>29.5</v>
      </c>
      <c r="R132" s="58">
        <f t="shared" si="9"/>
        <v>1.57</v>
      </c>
      <c r="S132" s="52">
        <f t="shared" si="10"/>
        <v>1</v>
      </c>
      <c r="T132" s="52">
        <f t="shared" si="11"/>
        <v>1.57</v>
      </c>
      <c r="U132" s="60">
        <f t="shared" si="12"/>
        <v>89.3184775</v>
      </c>
      <c r="V132" s="58">
        <f t="shared" ref="V132:W132" si="126">C132/100</f>
        <v>0.95</v>
      </c>
      <c r="W132" s="58">
        <f t="shared" si="126"/>
        <v>2.03</v>
      </c>
      <c r="X132" s="58">
        <f t="shared" si="14"/>
        <v>1.57</v>
      </c>
      <c r="Y132" s="61">
        <f t="shared" si="15"/>
        <v>3.027745</v>
      </c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</row>
    <row r="133" ht="27.0" customHeight="1">
      <c r="A133" s="52">
        <v>111.0</v>
      </c>
      <c r="B133" s="62" t="s">
        <v>69</v>
      </c>
      <c r="C133" s="62">
        <v>97.0</v>
      </c>
      <c r="D133" s="62">
        <v>203.0</v>
      </c>
      <c r="E133" s="62">
        <v>163.0</v>
      </c>
      <c r="F133" s="62">
        <f t="shared" si="5"/>
        <v>0</v>
      </c>
      <c r="G133" s="63">
        <f t="shared" si="6"/>
        <v>94.6841735</v>
      </c>
      <c r="H133" s="63">
        <f t="shared" si="7"/>
        <v>94.6841735</v>
      </c>
      <c r="I133" s="62">
        <v>1.0</v>
      </c>
      <c r="J133" s="68">
        <f t="shared" si="8"/>
        <v>94.6841735</v>
      </c>
      <c r="K133" s="1"/>
      <c r="L133" s="69"/>
      <c r="M133" s="70"/>
      <c r="N133" s="70"/>
      <c r="O133" s="1"/>
      <c r="P133" s="1"/>
      <c r="Q133" s="4">
        <v>29.5</v>
      </c>
      <c r="R133" s="58">
        <f t="shared" si="9"/>
        <v>1.63</v>
      </c>
      <c r="S133" s="52">
        <f t="shared" si="10"/>
        <v>1</v>
      </c>
      <c r="T133" s="52">
        <f t="shared" si="11"/>
        <v>1.63</v>
      </c>
      <c r="U133" s="60">
        <f t="shared" si="12"/>
        <v>94.6841735</v>
      </c>
      <c r="V133" s="58">
        <f t="shared" ref="V133:W133" si="127">C133/100</f>
        <v>0.97</v>
      </c>
      <c r="W133" s="58">
        <f t="shared" si="127"/>
        <v>2.03</v>
      </c>
      <c r="X133" s="58">
        <f t="shared" si="14"/>
        <v>1.63</v>
      </c>
      <c r="Y133" s="61">
        <f t="shared" si="15"/>
        <v>3.209633</v>
      </c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</row>
    <row r="134" ht="27.0" customHeight="1">
      <c r="A134" s="52">
        <v>112.0</v>
      </c>
      <c r="B134" s="62" t="s">
        <v>69</v>
      </c>
      <c r="C134" s="62">
        <v>97.0</v>
      </c>
      <c r="D134" s="62">
        <v>203.0</v>
      </c>
      <c r="E134" s="62">
        <v>154.0</v>
      </c>
      <c r="F134" s="62">
        <f t="shared" si="5"/>
        <v>0</v>
      </c>
      <c r="G134" s="63">
        <f t="shared" si="6"/>
        <v>89.456213</v>
      </c>
      <c r="H134" s="63">
        <f t="shared" si="7"/>
        <v>89.456213</v>
      </c>
      <c r="I134" s="62">
        <v>2.0</v>
      </c>
      <c r="J134" s="68">
        <f t="shared" si="8"/>
        <v>178.912426</v>
      </c>
      <c r="K134" s="1"/>
      <c r="L134" s="69"/>
      <c r="M134" s="70"/>
      <c r="N134" s="70"/>
      <c r="O134" s="1"/>
      <c r="P134" s="1"/>
      <c r="Q134" s="4">
        <v>29.5</v>
      </c>
      <c r="R134" s="58">
        <f t="shared" si="9"/>
        <v>1.54</v>
      </c>
      <c r="S134" s="52">
        <f t="shared" si="10"/>
        <v>2</v>
      </c>
      <c r="T134" s="52">
        <f t="shared" si="11"/>
        <v>3.08</v>
      </c>
      <c r="U134" s="60">
        <f t="shared" si="12"/>
        <v>89.456213</v>
      </c>
      <c r="V134" s="58">
        <f t="shared" ref="V134:W134" si="128">C134/100</f>
        <v>0.97</v>
      </c>
      <c r="W134" s="58">
        <f t="shared" si="128"/>
        <v>2.03</v>
      </c>
      <c r="X134" s="58">
        <f t="shared" si="14"/>
        <v>3.08</v>
      </c>
      <c r="Y134" s="61">
        <f t="shared" si="15"/>
        <v>6.064828</v>
      </c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</row>
    <row r="135" ht="27.0" customHeight="1">
      <c r="A135" s="52">
        <v>113.0</v>
      </c>
      <c r="B135" s="62" t="s">
        <v>69</v>
      </c>
      <c r="C135" s="62">
        <v>98.0</v>
      </c>
      <c r="D135" s="62">
        <v>203.0</v>
      </c>
      <c r="E135" s="62">
        <v>154.0</v>
      </c>
      <c r="F135" s="62">
        <f t="shared" si="5"/>
        <v>0</v>
      </c>
      <c r="G135" s="63">
        <f t="shared" si="6"/>
        <v>90.378442</v>
      </c>
      <c r="H135" s="63">
        <f t="shared" si="7"/>
        <v>90.378442</v>
      </c>
      <c r="I135" s="62">
        <v>2.0</v>
      </c>
      <c r="J135" s="68">
        <f t="shared" si="8"/>
        <v>180.756884</v>
      </c>
      <c r="K135" s="1"/>
      <c r="L135" s="69"/>
      <c r="M135" s="70"/>
      <c r="N135" s="70"/>
      <c r="O135" s="1"/>
      <c r="P135" s="1"/>
      <c r="Q135" s="4">
        <v>29.5</v>
      </c>
      <c r="R135" s="58">
        <f t="shared" si="9"/>
        <v>1.54</v>
      </c>
      <c r="S135" s="52">
        <f t="shared" si="10"/>
        <v>2</v>
      </c>
      <c r="T135" s="52">
        <f t="shared" si="11"/>
        <v>3.08</v>
      </c>
      <c r="U135" s="60">
        <f t="shared" si="12"/>
        <v>90.378442</v>
      </c>
      <c r="V135" s="58">
        <f t="shared" ref="V135:W135" si="129">C135/100</f>
        <v>0.98</v>
      </c>
      <c r="W135" s="58">
        <f t="shared" si="129"/>
        <v>2.03</v>
      </c>
      <c r="X135" s="58">
        <f t="shared" si="14"/>
        <v>3.08</v>
      </c>
      <c r="Y135" s="61">
        <f t="shared" si="15"/>
        <v>6.127352</v>
      </c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</row>
    <row r="136" ht="27.0" customHeight="1">
      <c r="A136" s="52">
        <v>114.0</v>
      </c>
      <c r="B136" s="62" t="s">
        <v>69</v>
      </c>
      <c r="C136" s="62">
        <v>98.0</v>
      </c>
      <c r="D136" s="62">
        <v>203.0</v>
      </c>
      <c r="E136" s="62">
        <v>156.0</v>
      </c>
      <c r="F136" s="62">
        <f t="shared" si="5"/>
        <v>0</v>
      </c>
      <c r="G136" s="63">
        <f t="shared" si="6"/>
        <v>91.552188</v>
      </c>
      <c r="H136" s="63">
        <f t="shared" si="7"/>
        <v>91.552188</v>
      </c>
      <c r="I136" s="62">
        <v>1.0</v>
      </c>
      <c r="J136" s="68">
        <f t="shared" si="8"/>
        <v>91.552188</v>
      </c>
      <c r="K136" s="1"/>
      <c r="L136" s="69"/>
      <c r="M136" s="70"/>
      <c r="N136" s="70"/>
      <c r="O136" s="1"/>
      <c r="P136" s="1"/>
      <c r="Q136" s="4">
        <v>29.5</v>
      </c>
      <c r="R136" s="58">
        <f t="shared" si="9"/>
        <v>1.56</v>
      </c>
      <c r="S136" s="52">
        <f t="shared" si="10"/>
        <v>1</v>
      </c>
      <c r="T136" s="52">
        <f t="shared" si="11"/>
        <v>1.56</v>
      </c>
      <c r="U136" s="60">
        <f t="shared" si="12"/>
        <v>91.552188</v>
      </c>
      <c r="V136" s="58">
        <f t="shared" ref="V136:W136" si="130">C136/100</f>
        <v>0.98</v>
      </c>
      <c r="W136" s="58">
        <f t="shared" si="130"/>
        <v>2.03</v>
      </c>
      <c r="X136" s="58">
        <f t="shared" si="14"/>
        <v>1.56</v>
      </c>
      <c r="Y136" s="61">
        <f t="shared" si="15"/>
        <v>3.103464</v>
      </c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</row>
    <row r="137" ht="27.0" customHeight="1">
      <c r="A137" s="52">
        <v>115.0</v>
      </c>
      <c r="B137" s="62" t="s">
        <v>69</v>
      </c>
      <c r="C137" s="62">
        <v>99.0</v>
      </c>
      <c r="D137" s="62">
        <v>203.0</v>
      </c>
      <c r="E137" s="62">
        <v>153.0</v>
      </c>
      <c r="F137" s="62">
        <f t="shared" si="5"/>
        <v>0</v>
      </c>
      <c r="G137" s="63">
        <f t="shared" si="6"/>
        <v>90.7078095</v>
      </c>
      <c r="H137" s="63">
        <f t="shared" si="7"/>
        <v>90.7078095</v>
      </c>
      <c r="I137" s="62">
        <v>2.0</v>
      </c>
      <c r="J137" s="68">
        <f t="shared" si="8"/>
        <v>181.415619</v>
      </c>
      <c r="K137" s="1"/>
      <c r="L137" s="69"/>
      <c r="M137" s="70"/>
      <c r="N137" s="70"/>
      <c r="O137" s="1"/>
      <c r="P137" s="1"/>
      <c r="Q137" s="4">
        <v>29.5</v>
      </c>
      <c r="R137" s="58">
        <f t="shared" si="9"/>
        <v>1.53</v>
      </c>
      <c r="S137" s="52">
        <f t="shared" si="10"/>
        <v>2</v>
      </c>
      <c r="T137" s="52">
        <f t="shared" si="11"/>
        <v>3.06</v>
      </c>
      <c r="U137" s="60">
        <f t="shared" si="12"/>
        <v>90.7078095</v>
      </c>
      <c r="V137" s="58">
        <f t="shared" ref="V137:W137" si="131">C137/100</f>
        <v>0.99</v>
      </c>
      <c r="W137" s="58">
        <f t="shared" si="131"/>
        <v>2.03</v>
      </c>
      <c r="X137" s="58">
        <f t="shared" si="14"/>
        <v>3.06</v>
      </c>
      <c r="Y137" s="61">
        <f t="shared" si="15"/>
        <v>6.149682</v>
      </c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</row>
    <row r="138" ht="27.0" customHeight="1">
      <c r="A138" s="52">
        <v>116.0</v>
      </c>
      <c r="B138" s="62" t="s">
        <v>69</v>
      </c>
      <c r="C138" s="62">
        <v>97.0</v>
      </c>
      <c r="D138" s="62">
        <v>203.0</v>
      </c>
      <c r="E138" s="62">
        <v>161.0</v>
      </c>
      <c r="F138" s="62">
        <f t="shared" si="5"/>
        <v>0</v>
      </c>
      <c r="G138" s="63">
        <f t="shared" si="6"/>
        <v>93.5224045</v>
      </c>
      <c r="H138" s="63">
        <f t="shared" si="7"/>
        <v>93.5224045</v>
      </c>
      <c r="I138" s="62">
        <v>1.0</v>
      </c>
      <c r="J138" s="68">
        <f t="shared" si="8"/>
        <v>93.5224045</v>
      </c>
      <c r="K138" s="1"/>
      <c r="L138" s="69"/>
      <c r="M138" s="70"/>
      <c r="N138" s="70"/>
      <c r="O138" s="1"/>
      <c r="P138" s="1"/>
      <c r="Q138" s="4">
        <v>29.5</v>
      </c>
      <c r="R138" s="58">
        <f t="shared" si="9"/>
        <v>1.61</v>
      </c>
      <c r="S138" s="52">
        <f t="shared" si="10"/>
        <v>1</v>
      </c>
      <c r="T138" s="52">
        <f t="shared" si="11"/>
        <v>1.61</v>
      </c>
      <c r="U138" s="60">
        <f t="shared" si="12"/>
        <v>93.5224045</v>
      </c>
      <c r="V138" s="58">
        <f t="shared" ref="V138:W138" si="132">C138/100</f>
        <v>0.97</v>
      </c>
      <c r="W138" s="58">
        <f t="shared" si="132"/>
        <v>2.03</v>
      </c>
      <c r="X138" s="58">
        <f t="shared" si="14"/>
        <v>1.61</v>
      </c>
      <c r="Y138" s="61">
        <f t="shared" si="15"/>
        <v>3.170251</v>
      </c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</row>
    <row r="139" ht="27.0" customHeight="1">
      <c r="A139" s="52">
        <v>117.0</v>
      </c>
      <c r="B139" s="62" t="s">
        <v>69</v>
      </c>
      <c r="C139" s="62">
        <v>98.0</v>
      </c>
      <c r="D139" s="62">
        <v>203.0</v>
      </c>
      <c r="E139" s="62">
        <v>162.0</v>
      </c>
      <c r="F139" s="62">
        <f t="shared" si="5"/>
        <v>0</v>
      </c>
      <c r="G139" s="63">
        <f t="shared" si="6"/>
        <v>95.073426</v>
      </c>
      <c r="H139" s="63">
        <f t="shared" si="7"/>
        <v>95.073426</v>
      </c>
      <c r="I139" s="62">
        <v>1.0</v>
      </c>
      <c r="J139" s="68">
        <f t="shared" si="8"/>
        <v>95.073426</v>
      </c>
      <c r="K139" s="1"/>
      <c r="L139" s="69"/>
      <c r="M139" s="70"/>
      <c r="N139" s="70"/>
      <c r="O139" s="1"/>
      <c r="P139" s="1"/>
      <c r="Q139" s="4">
        <v>29.5</v>
      </c>
      <c r="R139" s="58">
        <f t="shared" si="9"/>
        <v>1.62</v>
      </c>
      <c r="S139" s="52">
        <f t="shared" si="10"/>
        <v>1</v>
      </c>
      <c r="T139" s="52">
        <f t="shared" si="11"/>
        <v>1.62</v>
      </c>
      <c r="U139" s="60">
        <f t="shared" si="12"/>
        <v>95.073426</v>
      </c>
      <c r="V139" s="58">
        <f t="shared" ref="V139:W139" si="133">C139/100</f>
        <v>0.98</v>
      </c>
      <c r="W139" s="58">
        <f t="shared" si="133"/>
        <v>2.03</v>
      </c>
      <c r="X139" s="58">
        <f t="shared" si="14"/>
        <v>1.62</v>
      </c>
      <c r="Y139" s="61">
        <f t="shared" si="15"/>
        <v>3.222828</v>
      </c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</row>
    <row r="140" ht="27.0" customHeight="1">
      <c r="A140" s="52">
        <v>118.0</v>
      </c>
      <c r="B140" s="62" t="s">
        <v>69</v>
      </c>
      <c r="C140" s="62">
        <v>98.0</v>
      </c>
      <c r="D140" s="62">
        <v>203.0</v>
      </c>
      <c r="E140" s="62">
        <v>161.0</v>
      </c>
      <c r="F140" s="62">
        <f t="shared" si="5"/>
        <v>0</v>
      </c>
      <c r="G140" s="63">
        <f t="shared" si="6"/>
        <v>94.486553</v>
      </c>
      <c r="H140" s="63">
        <f t="shared" si="7"/>
        <v>94.486553</v>
      </c>
      <c r="I140" s="62">
        <v>1.0</v>
      </c>
      <c r="J140" s="68">
        <f t="shared" si="8"/>
        <v>94.486553</v>
      </c>
      <c r="K140" s="1"/>
      <c r="L140" s="69"/>
      <c r="M140" s="70"/>
      <c r="N140" s="70"/>
      <c r="O140" s="1"/>
      <c r="P140" s="1"/>
      <c r="Q140" s="4">
        <v>29.5</v>
      </c>
      <c r="R140" s="58">
        <f t="shared" si="9"/>
        <v>1.61</v>
      </c>
      <c r="S140" s="52">
        <f t="shared" si="10"/>
        <v>1</v>
      </c>
      <c r="T140" s="52">
        <f t="shared" si="11"/>
        <v>1.61</v>
      </c>
      <c r="U140" s="60">
        <f t="shared" si="12"/>
        <v>94.486553</v>
      </c>
      <c r="V140" s="58">
        <f t="shared" ref="V140:W140" si="134">C140/100</f>
        <v>0.98</v>
      </c>
      <c r="W140" s="58">
        <f t="shared" si="134"/>
        <v>2.03</v>
      </c>
      <c r="X140" s="58">
        <f t="shared" si="14"/>
        <v>1.61</v>
      </c>
      <c r="Y140" s="61">
        <f t="shared" si="15"/>
        <v>3.202934</v>
      </c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</row>
    <row r="141" ht="27.0" customHeight="1">
      <c r="A141" s="52">
        <v>119.0</v>
      </c>
      <c r="B141" s="62" t="s">
        <v>69</v>
      </c>
      <c r="C141" s="62">
        <v>97.0</v>
      </c>
      <c r="D141" s="62">
        <v>203.0</v>
      </c>
      <c r="E141" s="62">
        <v>156.0</v>
      </c>
      <c r="F141" s="62">
        <f t="shared" si="5"/>
        <v>0</v>
      </c>
      <c r="G141" s="63">
        <f t="shared" si="6"/>
        <v>90.617982</v>
      </c>
      <c r="H141" s="63">
        <f t="shared" si="7"/>
        <v>90.617982</v>
      </c>
      <c r="I141" s="62">
        <v>1.0</v>
      </c>
      <c r="J141" s="68">
        <f t="shared" si="8"/>
        <v>90.617982</v>
      </c>
      <c r="K141" s="1"/>
      <c r="L141" s="69"/>
      <c r="M141" s="70"/>
      <c r="N141" s="70"/>
      <c r="O141" s="1"/>
      <c r="P141" s="1"/>
      <c r="Q141" s="4">
        <v>29.5</v>
      </c>
      <c r="R141" s="58">
        <f t="shared" si="9"/>
        <v>1.56</v>
      </c>
      <c r="S141" s="52">
        <f t="shared" si="10"/>
        <v>1</v>
      </c>
      <c r="T141" s="52">
        <f t="shared" si="11"/>
        <v>1.56</v>
      </c>
      <c r="U141" s="60">
        <f t="shared" si="12"/>
        <v>90.617982</v>
      </c>
      <c r="V141" s="58">
        <f t="shared" ref="V141:W141" si="135">C141/100</f>
        <v>0.97</v>
      </c>
      <c r="W141" s="58">
        <f t="shared" si="135"/>
        <v>2.03</v>
      </c>
      <c r="X141" s="58">
        <f t="shared" si="14"/>
        <v>1.56</v>
      </c>
      <c r="Y141" s="61">
        <f t="shared" si="15"/>
        <v>3.071796</v>
      </c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</row>
    <row r="142" ht="27.0" customHeight="1">
      <c r="A142" s="52">
        <v>120.0</v>
      </c>
      <c r="B142" s="53" t="s">
        <v>82</v>
      </c>
      <c r="C142" s="54">
        <v>95.0</v>
      </c>
      <c r="D142" s="54">
        <v>203.0</v>
      </c>
      <c r="E142" s="54">
        <v>246.0</v>
      </c>
      <c r="F142" s="54">
        <f t="shared" si="5"/>
        <v>0.8</v>
      </c>
      <c r="G142" s="55">
        <f t="shared" si="6"/>
        <v>139.951245</v>
      </c>
      <c r="H142" s="55">
        <f t="shared" si="7"/>
        <v>111.960996</v>
      </c>
      <c r="I142" s="54">
        <v>1.0</v>
      </c>
      <c r="J142" s="68">
        <f t="shared" si="8"/>
        <v>111.960996</v>
      </c>
      <c r="K142" s="1"/>
      <c r="L142" s="69"/>
      <c r="M142" s="70"/>
      <c r="N142" s="70"/>
      <c r="O142" s="1"/>
      <c r="P142" s="1"/>
      <c r="Q142" s="4">
        <v>29.5</v>
      </c>
      <c r="R142" s="58">
        <f t="shared" si="9"/>
        <v>2.46</v>
      </c>
      <c r="S142" s="52">
        <f t="shared" si="10"/>
        <v>1</v>
      </c>
      <c r="T142" s="52">
        <f t="shared" si="11"/>
        <v>2.46</v>
      </c>
      <c r="U142" s="60">
        <f t="shared" si="12"/>
        <v>139.951245</v>
      </c>
      <c r="V142" s="58">
        <f t="shared" ref="V142:W142" si="136">C142/100</f>
        <v>0.95</v>
      </c>
      <c r="W142" s="58">
        <f t="shared" si="136"/>
        <v>2.03</v>
      </c>
      <c r="X142" s="58">
        <f t="shared" si="14"/>
        <v>2.46</v>
      </c>
      <c r="Y142" s="61">
        <f t="shared" si="15"/>
        <v>4.74411</v>
      </c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</row>
    <row r="143" ht="27.0" customHeight="1">
      <c r="A143" s="52">
        <v>121.0</v>
      </c>
      <c r="B143" s="62" t="s">
        <v>80</v>
      </c>
      <c r="C143" s="62">
        <v>104.0</v>
      </c>
      <c r="D143" s="62">
        <v>203.0</v>
      </c>
      <c r="E143" s="62">
        <v>247.0</v>
      </c>
      <c r="F143" s="62">
        <f t="shared" si="5"/>
        <v>0</v>
      </c>
      <c r="G143" s="63">
        <f t="shared" si="6"/>
        <v>153.832588</v>
      </c>
      <c r="H143" s="63">
        <f t="shared" si="7"/>
        <v>153.832588</v>
      </c>
      <c r="I143" s="62">
        <v>1.0</v>
      </c>
      <c r="J143" s="68">
        <f t="shared" si="8"/>
        <v>153.832588</v>
      </c>
      <c r="K143" s="1"/>
      <c r="L143" s="69"/>
      <c r="M143" s="70"/>
      <c r="N143" s="70"/>
      <c r="O143" s="1"/>
      <c r="P143" s="1"/>
      <c r="Q143" s="4">
        <v>29.5</v>
      </c>
      <c r="R143" s="58">
        <f t="shared" si="9"/>
        <v>2.47</v>
      </c>
      <c r="S143" s="52">
        <f t="shared" si="10"/>
        <v>1</v>
      </c>
      <c r="T143" s="52">
        <f t="shared" si="11"/>
        <v>2.47</v>
      </c>
      <c r="U143" s="60">
        <f t="shared" si="12"/>
        <v>153.832588</v>
      </c>
      <c r="V143" s="58">
        <f t="shared" ref="V143:W143" si="137">C143/100</f>
        <v>1.04</v>
      </c>
      <c r="W143" s="58">
        <f t="shared" si="137"/>
        <v>2.03</v>
      </c>
      <c r="X143" s="58">
        <f t="shared" si="14"/>
        <v>2.47</v>
      </c>
      <c r="Y143" s="61">
        <f t="shared" si="15"/>
        <v>5.214664</v>
      </c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</row>
    <row r="144" ht="27.0" customHeight="1">
      <c r="A144" s="52">
        <v>122.0</v>
      </c>
      <c r="B144" s="62" t="s">
        <v>80</v>
      </c>
      <c r="C144" s="62">
        <v>108.0</v>
      </c>
      <c r="D144" s="62">
        <v>203.0</v>
      </c>
      <c r="E144" s="62">
        <v>246.0</v>
      </c>
      <c r="F144" s="62">
        <f t="shared" si="5"/>
        <v>0</v>
      </c>
      <c r="G144" s="63">
        <f t="shared" si="6"/>
        <v>159.102468</v>
      </c>
      <c r="H144" s="63">
        <f t="shared" si="7"/>
        <v>159.102468</v>
      </c>
      <c r="I144" s="62">
        <v>1.0</v>
      </c>
      <c r="J144" s="68">
        <f t="shared" si="8"/>
        <v>159.102468</v>
      </c>
      <c r="K144" s="1"/>
      <c r="L144" s="69"/>
      <c r="M144" s="70"/>
      <c r="N144" s="70"/>
      <c r="O144" s="1"/>
      <c r="P144" s="1"/>
      <c r="Q144" s="4">
        <v>29.5</v>
      </c>
      <c r="R144" s="58">
        <f t="shared" si="9"/>
        <v>2.46</v>
      </c>
      <c r="S144" s="52">
        <f t="shared" si="10"/>
        <v>1</v>
      </c>
      <c r="T144" s="52">
        <f t="shared" si="11"/>
        <v>2.46</v>
      </c>
      <c r="U144" s="60">
        <f t="shared" si="12"/>
        <v>159.102468</v>
      </c>
      <c r="V144" s="58">
        <f t="shared" ref="V144:W144" si="138">C144/100</f>
        <v>1.08</v>
      </c>
      <c r="W144" s="58">
        <f t="shared" si="138"/>
        <v>2.03</v>
      </c>
      <c r="X144" s="58">
        <f t="shared" si="14"/>
        <v>2.46</v>
      </c>
      <c r="Y144" s="61">
        <f t="shared" si="15"/>
        <v>5.393304</v>
      </c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</row>
    <row r="145" ht="27.0" customHeight="1">
      <c r="A145" s="52">
        <v>123.0</v>
      </c>
      <c r="B145" s="62" t="s">
        <v>80</v>
      </c>
      <c r="C145" s="62">
        <v>110.0</v>
      </c>
      <c r="D145" s="62">
        <v>203.0</v>
      </c>
      <c r="E145" s="62">
        <v>245.0</v>
      </c>
      <c r="F145" s="62">
        <f t="shared" si="5"/>
        <v>0</v>
      </c>
      <c r="G145" s="63">
        <f t="shared" si="6"/>
        <v>161.390075</v>
      </c>
      <c r="H145" s="63">
        <f t="shared" si="7"/>
        <v>161.390075</v>
      </c>
      <c r="I145" s="62">
        <v>1.0</v>
      </c>
      <c r="J145" s="68">
        <f t="shared" si="8"/>
        <v>161.390075</v>
      </c>
      <c r="K145" s="1"/>
      <c r="L145" s="69"/>
      <c r="M145" s="70"/>
      <c r="N145" s="70"/>
      <c r="O145" s="1"/>
      <c r="P145" s="1"/>
      <c r="Q145" s="4">
        <v>29.5</v>
      </c>
      <c r="R145" s="58">
        <f t="shared" si="9"/>
        <v>2.45</v>
      </c>
      <c r="S145" s="52">
        <f t="shared" si="10"/>
        <v>1</v>
      </c>
      <c r="T145" s="52">
        <f t="shared" si="11"/>
        <v>2.45</v>
      </c>
      <c r="U145" s="60">
        <f t="shared" si="12"/>
        <v>161.390075</v>
      </c>
      <c r="V145" s="58">
        <f t="shared" ref="V145:W145" si="139">C145/100</f>
        <v>1.1</v>
      </c>
      <c r="W145" s="58">
        <f t="shared" si="139"/>
        <v>2.03</v>
      </c>
      <c r="X145" s="58">
        <f t="shared" si="14"/>
        <v>2.45</v>
      </c>
      <c r="Y145" s="61">
        <f t="shared" si="15"/>
        <v>5.47085</v>
      </c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</row>
    <row r="146" ht="27.0" customHeight="1">
      <c r="A146" s="52">
        <v>124.0</v>
      </c>
      <c r="B146" s="62" t="s">
        <v>80</v>
      </c>
      <c r="C146" s="62">
        <v>110.0</v>
      </c>
      <c r="D146" s="62">
        <v>203.0</v>
      </c>
      <c r="E146" s="62">
        <v>247.0</v>
      </c>
      <c r="F146" s="62">
        <f t="shared" si="5"/>
        <v>0</v>
      </c>
      <c r="G146" s="63">
        <f t="shared" si="6"/>
        <v>162.707545</v>
      </c>
      <c r="H146" s="63">
        <f t="shared" si="7"/>
        <v>162.707545</v>
      </c>
      <c r="I146" s="62">
        <v>3.0</v>
      </c>
      <c r="J146" s="68">
        <f t="shared" si="8"/>
        <v>488.122635</v>
      </c>
      <c r="K146" s="1"/>
      <c r="L146" s="69"/>
      <c r="M146" s="70"/>
      <c r="N146" s="70"/>
      <c r="O146" s="1"/>
      <c r="P146" s="1"/>
      <c r="Q146" s="4">
        <v>29.5</v>
      </c>
      <c r="R146" s="58">
        <f t="shared" si="9"/>
        <v>2.47</v>
      </c>
      <c r="S146" s="52">
        <f t="shared" si="10"/>
        <v>3</v>
      </c>
      <c r="T146" s="52">
        <f t="shared" si="11"/>
        <v>7.41</v>
      </c>
      <c r="U146" s="60">
        <f t="shared" si="12"/>
        <v>162.707545</v>
      </c>
      <c r="V146" s="58">
        <f t="shared" ref="V146:W146" si="140">C146/100</f>
        <v>1.1</v>
      </c>
      <c r="W146" s="58">
        <f t="shared" si="140"/>
        <v>2.03</v>
      </c>
      <c r="X146" s="58">
        <f t="shared" si="14"/>
        <v>7.41</v>
      </c>
      <c r="Y146" s="61">
        <f t="shared" si="15"/>
        <v>16.54653</v>
      </c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</row>
    <row r="147" ht="27.0" customHeight="1">
      <c r="A147" s="52">
        <v>125.0</v>
      </c>
      <c r="B147" s="62" t="s">
        <v>80</v>
      </c>
      <c r="C147" s="62">
        <v>109.0</v>
      </c>
      <c r="D147" s="62">
        <v>203.0</v>
      </c>
      <c r="E147" s="62">
        <v>241.0</v>
      </c>
      <c r="F147" s="62">
        <f t="shared" si="5"/>
        <v>0</v>
      </c>
      <c r="G147" s="63">
        <f t="shared" si="6"/>
        <v>157.3119065</v>
      </c>
      <c r="H147" s="63">
        <f t="shared" si="7"/>
        <v>157.3119065</v>
      </c>
      <c r="I147" s="62">
        <v>1.0</v>
      </c>
      <c r="J147" s="68">
        <f t="shared" si="8"/>
        <v>157.3119065</v>
      </c>
      <c r="K147" s="1"/>
      <c r="L147" s="69"/>
      <c r="M147" s="70"/>
      <c r="N147" s="70"/>
      <c r="O147" s="1"/>
      <c r="P147" s="1"/>
      <c r="Q147" s="4">
        <v>29.5</v>
      </c>
      <c r="R147" s="58">
        <f t="shared" si="9"/>
        <v>2.41</v>
      </c>
      <c r="S147" s="52">
        <f t="shared" si="10"/>
        <v>1</v>
      </c>
      <c r="T147" s="52">
        <f t="shared" si="11"/>
        <v>2.41</v>
      </c>
      <c r="U147" s="60">
        <f t="shared" si="12"/>
        <v>157.3119065</v>
      </c>
      <c r="V147" s="58">
        <f t="shared" ref="V147:W147" si="141">C147/100</f>
        <v>1.09</v>
      </c>
      <c r="W147" s="58">
        <f t="shared" si="141"/>
        <v>2.03</v>
      </c>
      <c r="X147" s="58">
        <f t="shared" si="14"/>
        <v>2.41</v>
      </c>
      <c r="Y147" s="61">
        <f t="shared" si="15"/>
        <v>5.332607</v>
      </c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</row>
    <row r="148" ht="27.0" customHeight="1">
      <c r="A148" s="52">
        <v>126.0</v>
      </c>
      <c r="B148" s="62" t="s">
        <v>80</v>
      </c>
      <c r="C148" s="62">
        <v>109.0</v>
      </c>
      <c r="D148" s="62">
        <v>203.0</v>
      </c>
      <c r="E148" s="62">
        <v>245.0</v>
      </c>
      <c r="F148" s="62">
        <f t="shared" si="5"/>
        <v>0</v>
      </c>
      <c r="G148" s="63">
        <f t="shared" si="6"/>
        <v>159.9228925</v>
      </c>
      <c r="H148" s="63">
        <f t="shared" si="7"/>
        <v>159.9228925</v>
      </c>
      <c r="I148" s="62">
        <v>1.0</v>
      </c>
      <c r="J148" s="68">
        <f t="shared" si="8"/>
        <v>159.9228925</v>
      </c>
      <c r="K148" s="1"/>
      <c r="L148" s="69"/>
      <c r="M148" s="70"/>
      <c r="N148" s="70"/>
      <c r="O148" s="1"/>
      <c r="P148" s="1"/>
      <c r="Q148" s="4">
        <v>29.5</v>
      </c>
      <c r="R148" s="58">
        <f t="shared" si="9"/>
        <v>2.45</v>
      </c>
      <c r="S148" s="52">
        <f t="shared" si="10"/>
        <v>1</v>
      </c>
      <c r="T148" s="52">
        <f t="shared" si="11"/>
        <v>2.45</v>
      </c>
      <c r="U148" s="60">
        <f t="shared" si="12"/>
        <v>159.9228925</v>
      </c>
      <c r="V148" s="58">
        <f t="shared" ref="V148:W148" si="142">C148/100</f>
        <v>1.09</v>
      </c>
      <c r="W148" s="58">
        <f t="shared" si="142"/>
        <v>2.03</v>
      </c>
      <c r="X148" s="58">
        <f t="shared" si="14"/>
        <v>2.45</v>
      </c>
      <c r="Y148" s="61">
        <f t="shared" si="15"/>
        <v>5.421115</v>
      </c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</row>
    <row r="149" ht="27.0" customHeight="1">
      <c r="A149" s="52">
        <v>127.0</v>
      </c>
      <c r="B149" s="62" t="s">
        <v>80</v>
      </c>
      <c r="C149" s="62">
        <v>109.0</v>
      </c>
      <c r="D149" s="62">
        <v>203.0</v>
      </c>
      <c r="E149" s="62">
        <v>244.0</v>
      </c>
      <c r="F149" s="62">
        <f t="shared" si="5"/>
        <v>0</v>
      </c>
      <c r="G149" s="63">
        <f t="shared" si="6"/>
        <v>159.270146</v>
      </c>
      <c r="H149" s="63">
        <f t="shared" si="7"/>
        <v>159.270146</v>
      </c>
      <c r="I149" s="62">
        <v>3.0</v>
      </c>
      <c r="J149" s="68">
        <f t="shared" si="8"/>
        <v>477.810438</v>
      </c>
      <c r="K149" s="1"/>
      <c r="L149" s="69"/>
      <c r="M149" s="70"/>
      <c r="N149" s="70"/>
      <c r="O149" s="1"/>
      <c r="P149" s="1"/>
      <c r="Q149" s="4">
        <v>29.5</v>
      </c>
      <c r="R149" s="58">
        <f t="shared" si="9"/>
        <v>2.44</v>
      </c>
      <c r="S149" s="52">
        <f t="shared" si="10"/>
        <v>3</v>
      </c>
      <c r="T149" s="52">
        <f t="shared" si="11"/>
        <v>7.32</v>
      </c>
      <c r="U149" s="60">
        <f t="shared" si="12"/>
        <v>159.270146</v>
      </c>
      <c r="V149" s="58">
        <f t="shared" ref="V149:W149" si="143">C149/100</f>
        <v>1.09</v>
      </c>
      <c r="W149" s="58">
        <f t="shared" si="143"/>
        <v>2.03</v>
      </c>
      <c r="X149" s="58">
        <f t="shared" si="14"/>
        <v>7.32</v>
      </c>
      <c r="Y149" s="61">
        <f t="shared" si="15"/>
        <v>16.196964</v>
      </c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</row>
    <row r="150" ht="27.0" customHeight="1">
      <c r="A150" s="52">
        <v>128.0</v>
      </c>
      <c r="B150" s="62" t="s">
        <v>80</v>
      </c>
      <c r="C150" s="62">
        <v>108.0</v>
      </c>
      <c r="D150" s="62">
        <v>203.0</v>
      </c>
      <c r="E150" s="62">
        <v>247.0</v>
      </c>
      <c r="F150" s="62">
        <f t="shared" si="5"/>
        <v>0</v>
      </c>
      <c r="G150" s="63">
        <f t="shared" si="6"/>
        <v>159.749226</v>
      </c>
      <c r="H150" s="63">
        <f t="shared" si="7"/>
        <v>159.749226</v>
      </c>
      <c r="I150" s="62">
        <v>1.0</v>
      </c>
      <c r="J150" s="68">
        <f t="shared" si="8"/>
        <v>159.749226</v>
      </c>
      <c r="K150" s="1"/>
      <c r="L150" s="69"/>
      <c r="M150" s="70"/>
      <c r="N150" s="70"/>
      <c r="O150" s="1"/>
      <c r="P150" s="1"/>
      <c r="Q150" s="4">
        <v>29.5</v>
      </c>
      <c r="R150" s="58">
        <f t="shared" si="9"/>
        <v>2.47</v>
      </c>
      <c r="S150" s="52">
        <f t="shared" si="10"/>
        <v>1</v>
      </c>
      <c r="T150" s="52">
        <f t="shared" si="11"/>
        <v>2.47</v>
      </c>
      <c r="U150" s="60">
        <f t="shared" si="12"/>
        <v>159.749226</v>
      </c>
      <c r="V150" s="58">
        <f t="shared" ref="V150:W150" si="144">C150/100</f>
        <v>1.08</v>
      </c>
      <c r="W150" s="58">
        <f t="shared" si="144"/>
        <v>2.03</v>
      </c>
      <c r="X150" s="58">
        <f t="shared" si="14"/>
        <v>2.47</v>
      </c>
      <c r="Y150" s="61">
        <f t="shared" si="15"/>
        <v>5.415228</v>
      </c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</row>
    <row r="151" ht="27.0" customHeight="1">
      <c r="A151" s="52">
        <v>129.0</v>
      </c>
      <c r="B151" s="62" t="s">
        <v>80</v>
      </c>
      <c r="C151" s="62">
        <v>108.0</v>
      </c>
      <c r="D151" s="62">
        <v>203.0</v>
      </c>
      <c r="E151" s="62">
        <v>244.0</v>
      </c>
      <c r="F151" s="62">
        <f t="shared" si="5"/>
        <v>0</v>
      </c>
      <c r="G151" s="63">
        <f t="shared" si="6"/>
        <v>157.808952</v>
      </c>
      <c r="H151" s="63">
        <f t="shared" si="7"/>
        <v>157.808952</v>
      </c>
      <c r="I151" s="62">
        <v>6.0</v>
      </c>
      <c r="J151" s="68">
        <f t="shared" si="8"/>
        <v>946.853712</v>
      </c>
      <c r="K151" s="1"/>
      <c r="L151" s="69"/>
      <c r="M151" s="70"/>
      <c r="N151" s="70"/>
      <c r="O151" s="1"/>
      <c r="P151" s="1"/>
      <c r="Q151" s="4">
        <v>29.5</v>
      </c>
      <c r="R151" s="58">
        <f t="shared" si="9"/>
        <v>2.44</v>
      </c>
      <c r="S151" s="52">
        <f t="shared" si="10"/>
        <v>6</v>
      </c>
      <c r="T151" s="52">
        <f t="shared" si="11"/>
        <v>14.64</v>
      </c>
      <c r="U151" s="60">
        <f t="shared" si="12"/>
        <v>157.808952</v>
      </c>
      <c r="V151" s="58">
        <f t="shared" ref="V151:W151" si="145">C151/100</f>
        <v>1.08</v>
      </c>
      <c r="W151" s="58">
        <f t="shared" si="145"/>
        <v>2.03</v>
      </c>
      <c r="X151" s="58">
        <f t="shared" si="14"/>
        <v>14.64</v>
      </c>
      <c r="Y151" s="61">
        <f t="shared" si="15"/>
        <v>32.096736</v>
      </c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</row>
    <row r="152" ht="27.0" customHeight="1">
      <c r="A152" s="52">
        <v>130.0</v>
      </c>
      <c r="B152" s="62" t="s">
        <v>80</v>
      </c>
      <c r="C152" s="62">
        <v>108.0</v>
      </c>
      <c r="D152" s="62">
        <v>203.0</v>
      </c>
      <c r="E152" s="62">
        <v>245.0</v>
      </c>
      <c r="F152" s="62">
        <f t="shared" si="5"/>
        <v>0</v>
      </c>
      <c r="G152" s="63">
        <f t="shared" si="6"/>
        <v>158.45571</v>
      </c>
      <c r="H152" s="63">
        <f t="shared" si="7"/>
        <v>158.45571</v>
      </c>
      <c r="I152" s="62">
        <v>1.0</v>
      </c>
      <c r="J152" s="68">
        <f t="shared" si="8"/>
        <v>158.45571</v>
      </c>
      <c r="K152" s="1"/>
      <c r="L152" s="69"/>
      <c r="M152" s="70"/>
      <c r="N152" s="70"/>
      <c r="O152" s="1"/>
      <c r="P152" s="1"/>
      <c r="Q152" s="4">
        <v>29.5</v>
      </c>
      <c r="R152" s="58">
        <f t="shared" si="9"/>
        <v>2.45</v>
      </c>
      <c r="S152" s="52">
        <f t="shared" si="10"/>
        <v>1</v>
      </c>
      <c r="T152" s="52">
        <f t="shared" si="11"/>
        <v>2.45</v>
      </c>
      <c r="U152" s="60">
        <f t="shared" si="12"/>
        <v>158.45571</v>
      </c>
      <c r="V152" s="58">
        <f t="shared" ref="V152:W152" si="146">C152/100</f>
        <v>1.08</v>
      </c>
      <c r="W152" s="58">
        <f t="shared" si="146"/>
        <v>2.03</v>
      </c>
      <c r="X152" s="58">
        <f t="shared" si="14"/>
        <v>2.45</v>
      </c>
      <c r="Y152" s="61">
        <f t="shared" si="15"/>
        <v>5.37138</v>
      </c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</row>
    <row r="153" ht="27.0" customHeight="1">
      <c r="A153" s="52">
        <v>131.0</v>
      </c>
      <c r="B153" s="62" t="s">
        <v>80</v>
      </c>
      <c r="C153" s="62">
        <v>96.0</v>
      </c>
      <c r="D153" s="62">
        <v>203.0</v>
      </c>
      <c r="E153" s="62">
        <v>236.0</v>
      </c>
      <c r="F153" s="62">
        <f t="shared" si="5"/>
        <v>0</v>
      </c>
      <c r="G153" s="63">
        <f t="shared" si="6"/>
        <v>135.675456</v>
      </c>
      <c r="H153" s="63">
        <f t="shared" si="7"/>
        <v>135.675456</v>
      </c>
      <c r="I153" s="62">
        <v>1.0</v>
      </c>
      <c r="J153" s="68">
        <f t="shared" si="8"/>
        <v>135.675456</v>
      </c>
      <c r="K153" s="1"/>
      <c r="L153" s="69"/>
      <c r="M153" s="70"/>
      <c r="N153" s="70"/>
      <c r="O153" s="1"/>
      <c r="P153" s="1"/>
      <c r="Q153" s="4">
        <v>29.5</v>
      </c>
      <c r="R153" s="58">
        <f t="shared" si="9"/>
        <v>2.36</v>
      </c>
      <c r="S153" s="52">
        <f t="shared" si="10"/>
        <v>1</v>
      </c>
      <c r="T153" s="52">
        <f t="shared" si="11"/>
        <v>2.36</v>
      </c>
      <c r="U153" s="60">
        <f t="shared" si="12"/>
        <v>135.675456</v>
      </c>
      <c r="V153" s="58">
        <f t="shared" ref="V153:W153" si="147">C153/100</f>
        <v>0.96</v>
      </c>
      <c r="W153" s="58">
        <f t="shared" si="147"/>
        <v>2.03</v>
      </c>
      <c r="X153" s="58">
        <f t="shared" si="14"/>
        <v>2.36</v>
      </c>
      <c r="Y153" s="61">
        <f t="shared" si="15"/>
        <v>4.599168</v>
      </c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</row>
    <row r="154" ht="27.0" customHeight="1">
      <c r="A154" s="26"/>
      <c r="B154" s="44"/>
      <c r="C154" s="44"/>
      <c r="D154" s="44"/>
      <c r="E154" s="44"/>
      <c r="F154" s="44"/>
      <c r="G154" s="29"/>
      <c r="H154" s="50"/>
      <c r="I154" s="26"/>
      <c r="J154" s="72">
        <f>+Q194</f>
        <v>144.4</v>
      </c>
      <c r="K154" s="1"/>
      <c r="L154" s="1"/>
      <c r="M154" s="1"/>
      <c r="N154" s="1"/>
      <c r="O154" s="1"/>
      <c r="P154" s="1"/>
      <c r="Q154" s="73"/>
      <c r="R154" s="58">
        <f t="shared" si="9"/>
        <v>0</v>
      </c>
      <c r="S154" s="52" t="str">
        <f t="shared" si="10"/>
        <v/>
      </c>
      <c r="T154" s="52">
        <f t="shared" si="11"/>
        <v>0</v>
      </c>
      <c r="U154" s="57"/>
      <c r="V154" s="58">
        <f t="shared" ref="V154:W154" si="148">C154/100</f>
        <v>0</v>
      </c>
      <c r="W154" s="58">
        <f t="shared" si="148"/>
        <v>0</v>
      </c>
      <c r="X154" s="58">
        <f t="shared" si="14"/>
        <v>0</v>
      </c>
      <c r="Y154" s="61">
        <f t="shared" si="15"/>
        <v>0</v>
      </c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</row>
    <row r="155" ht="27.0" customHeight="1">
      <c r="A155" s="26"/>
      <c r="B155" s="74"/>
      <c r="C155" s="74"/>
      <c r="D155" s="74"/>
      <c r="E155" s="74"/>
      <c r="F155" s="74"/>
      <c r="G155" s="75"/>
      <c r="H155" s="76"/>
      <c r="I155" s="77">
        <f>SUM(I23:I153)</f>
        <v>185</v>
      </c>
      <c r="J155" s="78">
        <f>SUM(J23:J154)</f>
        <v>20317.59914</v>
      </c>
      <c r="K155" s="79"/>
      <c r="L155" s="79"/>
      <c r="M155" s="79"/>
      <c r="N155" s="79"/>
      <c r="O155" s="79"/>
      <c r="P155" s="79"/>
      <c r="Q155" s="4"/>
      <c r="R155" s="79">
        <f>SUMIFS($S$20:$S$153,$R$20:$R$153,"&gt;=3")</f>
        <v>0</v>
      </c>
      <c r="S155" s="79">
        <f t="shared" ref="S155:T155" si="149">SUM(S89:S153)</f>
        <v>105</v>
      </c>
      <c r="T155" s="79">
        <f t="shared" si="149"/>
        <v>200.54</v>
      </c>
      <c r="U155" s="79"/>
      <c r="V155" s="79"/>
      <c r="W155" s="79"/>
      <c r="X155" s="79"/>
      <c r="Y155" s="81">
        <f>SUM(Y23:Y154)</f>
        <v>726.64246</v>
      </c>
      <c r="Z155" s="79"/>
      <c r="AA155" s="79"/>
      <c r="AB155" s="79"/>
      <c r="AC155" s="79"/>
      <c r="AD155" s="79"/>
      <c r="AE155" s="79"/>
      <c r="AF155" s="79"/>
      <c r="AG155" s="79"/>
      <c r="AH155" s="79"/>
      <c r="AI155" s="79"/>
      <c r="AJ155" s="79"/>
      <c r="AK155" s="79"/>
      <c r="AL155" s="79"/>
      <c r="AM155" s="79"/>
      <c r="AN155" s="79"/>
      <c r="AO155" s="79"/>
      <c r="AP155" s="79"/>
      <c r="AQ155" s="79"/>
      <c r="AR155" s="79"/>
      <c r="AS155" s="79"/>
    </row>
    <row r="156" ht="29.25" customHeight="1">
      <c r="A156" s="1"/>
      <c r="B156" s="1"/>
      <c r="C156" s="1"/>
      <c r="D156" s="1"/>
      <c r="E156" s="1"/>
      <c r="F156" s="1"/>
      <c r="G156" s="2"/>
      <c r="H156" s="3"/>
      <c r="I156" s="1"/>
      <c r="J156" s="1"/>
      <c r="K156" s="1"/>
      <c r="L156" s="1"/>
      <c r="M156" s="1"/>
      <c r="N156" s="1"/>
      <c r="O156" s="1"/>
      <c r="P156" s="1"/>
      <c r="Q156" s="4"/>
      <c r="R156" s="57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</row>
    <row r="157" ht="29.25" customHeight="1">
      <c r="A157" s="1"/>
      <c r="B157" s="1"/>
      <c r="C157" s="1"/>
      <c r="D157" s="1"/>
      <c r="E157" s="1"/>
      <c r="F157" s="1"/>
      <c r="G157" s="2"/>
      <c r="H157" s="3"/>
      <c r="I157" s="1"/>
      <c r="J157" s="1"/>
      <c r="K157" s="1"/>
      <c r="L157" s="1"/>
      <c r="M157" s="1"/>
      <c r="N157" s="1"/>
      <c r="O157" s="1"/>
      <c r="P157" s="1"/>
      <c r="Q157" s="73"/>
      <c r="R157" s="1"/>
      <c r="S157" s="1" t="s">
        <v>30</v>
      </c>
      <c r="T157" s="1" t="s">
        <v>31</v>
      </c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</row>
    <row r="158" ht="29.25" customHeight="1">
      <c r="A158" s="1"/>
      <c r="B158" s="1"/>
      <c r="C158" s="1"/>
      <c r="D158" s="1"/>
      <c r="E158" s="1"/>
      <c r="F158" s="1"/>
      <c r="G158" s="2"/>
      <c r="H158" s="3"/>
      <c r="I158" s="1"/>
      <c r="J158" s="1"/>
      <c r="K158" s="1"/>
      <c r="L158" s="1"/>
      <c r="M158" s="1"/>
      <c r="N158" s="1"/>
      <c r="O158" s="1"/>
      <c r="P158" s="1"/>
      <c r="Q158" s="4"/>
      <c r="R158" s="1" t="s">
        <v>32</v>
      </c>
      <c r="S158" s="146">
        <f>SUMIFS($J$20:$J$153,$R$20:$R$153,"&gt;=3")</f>
        <v>0</v>
      </c>
      <c r="T158" s="147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</row>
    <row r="159" ht="29.25" customHeight="1">
      <c r="A159" s="1" t="s">
        <v>33</v>
      </c>
      <c r="B159" s="1"/>
      <c r="C159" s="1"/>
      <c r="D159" s="1" t="s">
        <v>34</v>
      </c>
      <c r="E159" s="1"/>
      <c r="F159" s="1"/>
      <c r="G159" s="2"/>
      <c r="H159" s="3"/>
      <c r="I159" s="1"/>
      <c r="J159" s="1"/>
      <c r="K159" s="1"/>
      <c r="L159" s="1"/>
      <c r="M159" s="1"/>
      <c r="N159" s="1"/>
      <c r="O159" s="1"/>
      <c r="P159" s="1"/>
      <c r="Q159" s="4"/>
      <c r="R159" s="1" t="s">
        <v>35</v>
      </c>
      <c r="S159" s="84">
        <f>+J155-S158</f>
        <v>20317.59914</v>
      </c>
      <c r="T159" s="147">
        <f>+SUMIFS($T$20:$T$153,$R$20:$R$153,"&gt;=3")</f>
        <v>0</v>
      </c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</row>
    <row r="160" ht="29.25" customHeight="1">
      <c r="A160" s="1"/>
      <c r="B160" s="1"/>
      <c r="C160" s="1"/>
      <c r="D160" s="1"/>
      <c r="E160" s="1"/>
      <c r="F160" s="1"/>
      <c r="G160" s="2"/>
      <c r="H160" s="3"/>
      <c r="I160" s="1"/>
      <c r="J160" s="1"/>
      <c r="K160" s="1"/>
      <c r="L160" s="1"/>
      <c r="M160" s="1"/>
      <c r="N160" s="1"/>
      <c r="O160" s="1"/>
      <c r="P160" s="1"/>
      <c r="Q160" s="73"/>
      <c r="R160" s="1"/>
      <c r="S160" s="85">
        <f>+I155</f>
        <v>185</v>
      </c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</row>
    <row r="161" ht="39.0" customHeight="1">
      <c r="A161" s="44"/>
      <c r="B161" s="26" t="s">
        <v>14</v>
      </c>
      <c r="C161" s="45" t="s">
        <v>36</v>
      </c>
      <c r="D161" s="46"/>
      <c r="E161" s="47"/>
      <c r="F161" s="48"/>
      <c r="G161" s="49"/>
      <c r="H161" s="50" t="s">
        <v>16</v>
      </c>
      <c r="I161" s="26" t="s">
        <v>17</v>
      </c>
      <c r="J161" s="26" t="s">
        <v>18</v>
      </c>
      <c r="K161" s="1"/>
      <c r="L161" s="1"/>
      <c r="M161" s="1"/>
      <c r="N161" s="1"/>
      <c r="O161" s="1"/>
      <c r="P161" s="1"/>
      <c r="Q161" s="4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</row>
    <row r="162" ht="27.0" customHeight="1">
      <c r="A162" s="18">
        <v>1.0</v>
      </c>
      <c r="B162" s="142" t="s">
        <v>105</v>
      </c>
      <c r="C162" s="142">
        <v>80.0</v>
      </c>
      <c r="D162" s="142">
        <v>203.0</v>
      </c>
      <c r="E162" s="142">
        <v>202.0</v>
      </c>
      <c r="F162" s="142">
        <f t="shared" ref="F162:F169" si="150">1-VALUE(IF(RIGHT(B162,1)="%",RIGHT(B162,3),0))</f>
        <v>0.2</v>
      </c>
      <c r="G162" s="143">
        <f t="shared" ref="G162:G169" si="151">+Q162*C162/100*D162/100*E162/100</f>
        <v>67.24984</v>
      </c>
      <c r="H162" s="143">
        <f t="shared" ref="H162:H169" si="152">IF(F162=0,G162,F162*G162)</f>
        <v>13.449968</v>
      </c>
      <c r="I162" s="142">
        <v>1.0</v>
      </c>
      <c r="J162" s="86">
        <f t="shared" ref="J162:J169" si="153">+H162*I162</f>
        <v>13.449968</v>
      </c>
      <c r="K162" s="1"/>
      <c r="L162" s="44">
        <f t="shared" ref="L162:L169" si="154">D162*25.4/1000</f>
        <v>5.1562</v>
      </c>
      <c r="M162" s="26">
        <f t="shared" ref="M162:M165" si="155">+I162</f>
        <v>1</v>
      </c>
      <c r="N162" s="26">
        <f t="shared" ref="N162:N165" si="156">M162*L162</f>
        <v>5.1562</v>
      </c>
      <c r="O162" s="1"/>
      <c r="P162" s="1"/>
      <c r="Q162" s="4">
        <v>20.5</v>
      </c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</row>
    <row r="163" ht="27.0" customHeight="1">
      <c r="A163" s="26">
        <v>2.0</v>
      </c>
      <c r="B163" s="65" t="s">
        <v>57</v>
      </c>
      <c r="C163" s="65">
        <v>80.0</v>
      </c>
      <c r="D163" s="65">
        <v>194.0</v>
      </c>
      <c r="E163" s="65">
        <v>204.0</v>
      </c>
      <c r="F163" s="65">
        <f t="shared" si="150"/>
        <v>0.2</v>
      </c>
      <c r="G163" s="64">
        <f t="shared" si="151"/>
        <v>71.2368</v>
      </c>
      <c r="H163" s="64">
        <f t="shared" si="152"/>
        <v>14.24736</v>
      </c>
      <c r="I163" s="65">
        <v>1.0</v>
      </c>
      <c r="J163" s="68">
        <f t="shared" si="153"/>
        <v>14.24736</v>
      </c>
      <c r="K163" s="1"/>
      <c r="L163" s="44">
        <f t="shared" si="154"/>
        <v>4.9276</v>
      </c>
      <c r="M163" s="26">
        <f t="shared" si="155"/>
        <v>1</v>
      </c>
      <c r="N163" s="26">
        <f t="shared" si="156"/>
        <v>4.9276</v>
      </c>
      <c r="O163" s="1"/>
      <c r="P163" s="1"/>
      <c r="Q163" s="4">
        <v>22.5</v>
      </c>
      <c r="R163" s="1"/>
      <c r="S163" s="87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</row>
    <row r="164" ht="27.0" customHeight="1">
      <c r="A164" s="26">
        <v>3.0</v>
      </c>
      <c r="B164" s="65" t="s">
        <v>106</v>
      </c>
      <c r="C164" s="65">
        <v>79.0</v>
      </c>
      <c r="D164" s="65">
        <v>193.0</v>
      </c>
      <c r="E164" s="65">
        <v>170.0</v>
      </c>
      <c r="F164" s="65">
        <f t="shared" si="150"/>
        <v>0.2</v>
      </c>
      <c r="G164" s="64">
        <f t="shared" si="151"/>
        <v>66.095745</v>
      </c>
      <c r="H164" s="64">
        <f t="shared" si="152"/>
        <v>13.219149</v>
      </c>
      <c r="I164" s="65">
        <v>1.0</v>
      </c>
      <c r="J164" s="68">
        <f t="shared" si="153"/>
        <v>13.219149</v>
      </c>
      <c r="K164" s="1"/>
      <c r="L164" s="44">
        <f t="shared" si="154"/>
        <v>4.9022</v>
      </c>
      <c r="M164" s="26">
        <f t="shared" si="155"/>
        <v>1</v>
      </c>
      <c r="N164" s="26">
        <f t="shared" si="156"/>
        <v>4.9022</v>
      </c>
      <c r="O164" s="1"/>
      <c r="P164" s="1"/>
      <c r="Q164" s="4">
        <v>25.5</v>
      </c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</row>
    <row r="165" ht="27.0" customHeight="1">
      <c r="A165" s="26">
        <v>4.0</v>
      </c>
      <c r="B165" s="65" t="s">
        <v>107</v>
      </c>
      <c r="C165" s="65">
        <v>68.0</v>
      </c>
      <c r="D165" s="65">
        <v>204.0</v>
      </c>
      <c r="E165" s="65">
        <v>178.0</v>
      </c>
      <c r="F165" s="65">
        <f t="shared" si="150"/>
        <v>0.2</v>
      </c>
      <c r="G165" s="64">
        <f t="shared" si="151"/>
        <v>87.657168</v>
      </c>
      <c r="H165" s="64">
        <f t="shared" si="152"/>
        <v>17.5314336</v>
      </c>
      <c r="I165" s="65">
        <v>1.0</v>
      </c>
      <c r="J165" s="68">
        <f t="shared" si="153"/>
        <v>17.5314336</v>
      </c>
      <c r="K165" s="1"/>
      <c r="L165" s="44">
        <f t="shared" si="154"/>
        <v>5.1816</v>
      </c>
      <c r="M165" s="26">
        <f t="shared" si="155"/>
        <v>1</v>
      </c>
      <c r="N165" s="26">
        <f t="shared" si="156"/>
        <v>5.1816</v>
      </c>
      <c r="O165" s="1"/>
      <c r="P165" s="1"/>
      <c r="Q165" s="4">
        <v>35.5</v>
      </c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</row>
    <row r="166" ht="27.0" customHeight="1">
      <c r="A166" s="26">
        <v>5.0</v>
      </c>
      <c r="B166" s="65" t="s">
        <v>77</v>
      </c>
      <c r="C166" s="65">
        <v>96.0</v>
      </c>
      <c r="D166" s="65">
        <v>203.0</v>
      </c>
      <c r="E166" s="65">
        <v>250.0</v>
      </c>
      <c r="F166" s="65">
        <f t="shared" si="150"/>
        <v>0.2</v>
      </c>
      <c r="G166" s="64">
        <f t="shared" si="151"/>
        <v>143.724</v>
      </c>
      <c r="H166" s="64">
        <f t="shared" si="152"/>
        <v>28.7448</v>
      </c>
      <c r="I166" s="65">
        <v>1.0</v>
      </c>
      <c r="J166" s="68">
        <f t="shared" si="153"/>
        <v>28.7448</v>
      </c>
      <c r="K166" s="1"/>
      <c r="L166" s="1">
        <f t="shared" si="154"/>
        <v>5.1562</v>
      </c>
      <c r="M166" s="120"/>
      <c r="N166" s="120"/>
      <c r="O166" s="1"/>
      <c r="P166" s="1"/>
      <c r="Q166" s="4">
        <v>29.5</v>
      </c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</row>
    <row r="167" ht="27.0" customHeight="1">
      <c r="A167" s="26">
        <v>6.0</v>
      </c>
      <c r="B167" s="65" t="s">
        <v>77</v>
      </c>
      <c r="C167" s="65">
        <v>82.0</v>
      </c>
      <c r="D167" s="65">
        <v>203.0</v>
      </c>
      <c r="E167" s="65">
        <v>194.0</v>
      </c>
      <c r="F167" s="65">
        <f t="shared" si="150"/>
        <v>0.2</v>
      </c>
      <c r="G167" s="64">
        <f t="shared" si="151"/>
        <v>95.265058</v>
      </c>
      <c r="H167" s="64">
        <f t="shared" si="152"/>
        <v>19.0530116</v>
      </c>
      <c r="I167" s="65">
        <v>1.0</v>
      </c>
      <c r="J167" s="68">
        <f t="shared" si="153"/>
        <v>19.0530116</v>
      </c>
      <c r="K167" s="1"/>
      <c r="L167" s="1">
        <f t="shared" si="154"/>
        <v>5.1562</v>
      </c>
      <c r="M167" s="120"/>
      <c r="N167" s="120"/>
      <c r="O167" s="1"/>
      <c r="P167" s="1"/>
      <c r="Q167" s="4">
        <v>29.5</v>
      </c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</row>
    <row r="168" ht="27.0" customHeight="1">
      <c r="A168" s="26">
        <v>7.0</v>
      </c>
      <c r="B168" s="65" t="s">
        <v>78</v>
      </c>
      <c r="C168" s="65">
        <v>84.0</v>
      </c>
      <c r="D168" s="65">
        <v>203.0</v>
      </c>
      <c r="E168" s="65">
        <v>156.0</v>
      </c>
      <c r="F168" s="65">
        <f t="shared" si="150"/>
        <v>0.2</v>
      </c>
      <c r="G168" s="64">
        <f t="shared" si="151"/>
        <v>78.473304</v>
      </c>
      <c r="H168" s="64">
        <f t="shared" si="152"/>
        <v>15.6946608</v>
      </c>
      <c r="I168" s="65">
        <v>1.0</v>
      </c>
      <c r="J168" s="68">
        <f t="shared" si="153"/>
        <v>15.6946608</v>
      </c>
      <c r="K168" s="1"/>
      <c r="L168" s="1">
        <f t="shared" si="154"/>
        <v>5.1562</v>
      </c>
      <c r="M168" s="120"/>
      <c r="N168" s="120"/>
      <c r="O168" s="1"/>
      <c r="P168" s="1"/>
      <c r="Q168" s="4">
        <v>29.5</v>
      </c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</row>
    <row r="169" ht="27.0" customHeight="1">
      <c r="A169" s="26">
        <v>8.0</v>
      </c>
      <c r="B169" s="65" t="s">
        <v>82</v>
      </c>
      <c r="C169" s="65">
        <v>95.0</v>
      </c>
      <c r="D169" s="65">
        <v>203.0</v>
      </c>
      <c r="E169" s="65">
        <v>246.0</v>
      </c>
      <c r="F169" s="65">
        <f t="shared" si="150"/>
        <v>0.2</v>
      </c>
      <c r="G169" s="64">
        <f t="shared" si="151"/>
        <v>139.951245</v>
      </c>
      <c r="H169" s="64">
        <f t="shared" si="152"/>
        <v>27.990249</v>
      </c>
      <c r="I169" s="65">
        <v>1.0</v>
      </c>
      <c r="J169" s="68">
        <f t="shared" si="153"/>
        <v>27.990249</v>
      </c>
      <c r="K169" s="1"/>
      <c r="L169" s="1">
        <f t="shared" si="154"/>
        <v>5.1562</v>
      </c>
      <c r="M169" s="120"/>
      <c r="N169" s="120"/>
      <c r="O169" s="1"/>
      <c r="P169" s="1"/>
      <c r="Q169" s="4">
        <v>29.5</v>
      </c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</row>
    <row r="170" ht="24.75" customHeight="1">
      <c r="A170" s="26"/>
      <c r="B170" s="69"/>
      <c r="C170" s="69"/>
      <c r="D170" s="69"/>
      <c r="E170" s="69"/>
      <c r="F170" s="69"/>
      <c r="G170" s="88"/>
      <c r="H170" s="89" t="s">
        <v>37</v>
      </c>
      <c r="I170" s="69"/>
      <c r="J170" s="90">
        <f>SUM(J162:J169)</f>
        <v>149.930632</v>
      </c>
      <c r="K170" s="1"/>
      <c r="L170" s="1"/>
      <c r="M170" s="1"/>
      <c r="N170" s="1"/>
      <c r="O170" s="1"/>
      <c r="P170" s="1"/>
      <c r="Q170" s="4"/>
      <c r="R170" s="9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</row>
    <row r="171" ht="18.75" customHeight="1">
      <c r="A171" s="42"/>
      <c r="B171" s="7"/>
      <c r="C171" s="7"/>
      <c r="D171" s="7"/>
      <c r="E171" s="7"/>
      <c r="F171" s="7"/>
      <c r="G171" s="8"/>
      <c r="H171" s="9"/>
      <c r="I171" s="7"/>
      <c r="J171" s="43"/>
      <c r="K171" s="1"/>
      <c r="L171" s="1"/>
      <c r="M171" s="1"/>
      <c r="N171" s="1"/>
      <c r="O171" s="1"/>
      <c r="P171" s="1"/>
      <c r="Q171" s="4"/>
      <c r="R171" s="9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</row>
    <row r="172" ht="18.75" customHeight="1">
      <c r="A172" s="1"/>
      <c r="B172" s="1"/>
      <c r="C172" s="1"/>
      <c r="D172" s="1"/>
      <c r="E172" s="1"/>
      <c r="F172" s="1"/>
      <c r="G172" s="2"/>
      <c r="H172" s="3"/>
      <c r="I172" s="1"/>
      <c r="J172" s="1"/>
      <c r="K172" s="1"/>
      <c r="L172" s="1"/>
      <c r="M172" s="1"/>
      <c r="N172" s="1"/>
      <c r="O172" s="1"/>
      <c r="P172" s="1"/>
      <c r="Q172" s="4"/>
      <c r="R172" s="9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</row>
    <row r="173" ht="18.75" customHeight="1">
      <c r="A173" s="1"/>
      <c r="B173" s="1"/>
      <c r="C173" s="1"/>
      <c r="D173" s="1"/>
      <c r="E173" s="1"/>
      <c r="F173" s="1"/>
      <c r="G173" s="2"/>
      <c r="H173" s="3"/>
      <c r="I173" s="1"/>
      <c r="J173" s="1"/>
      <c r="K173" s="1"/>
      <c r="L173" s="1"/>
      <c r="M173" s="1"/>
      <c r="N173" s="1"/>
      <c r="O173" s="1"/>
      <c r="P173" s="1"/>
      <c r="Q173" s="4"/>
      <c r="R173" s="9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</row>
    <row r="174" ht="18.75" customHeight="1">
      <c r="A174" s="1" t="s">
        <v>38</v>
      </c>
      <c r="B174" s="1"/>
      <c r="C174" s="1"/>
      <c r="D174" s="1"/>
      <c r="E174" s="1"/>
      <c r="F174" s="1"/>
      <c r="G174" s="2"/>
      <c r="H174" s="3"/>
      <c r="I174" s="1"/>
      <c r="J174" s="1"/>
      <c r="K174" s="1"/>
      <c r="L174" s="1"/>
      <c r="M174" s="1"/>
      <c r="N174" s="1"/>
      <c r="O174" s="1"/>
      <c r="P174" s="1"/>
      <c r="Q174" s="4"/>
      <c r="R174" s="9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</row>
    <row r="175" ht="18.75" customHeight="1">
      <c r="A175" s="1"/>
      <c r="B175" s="1"/>
      <c r="C175" s="1"/>
      <c r="D175" s="1"/>
      <c r="E175" s="1"/>
      <c r="F175" s="1"/>
      <c r="G175" s="2"/>
      <c r="H175" s="3"/>
      <c r="I175" s="1"/>
      <c r="J175" s="1"/>
      <c r="K175" s="1"/>
      <c r="L175" s="1"/>
      <c r="M175" s="1"/>
      <c r="N175" s="1"/>
      <c r="O175" s="1"/>
      <c r="P175" s="1"/>
      <c r="Q175" s="4"/>
      <c r="R175" s="9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</row>
    <row r="176" ht="42.0" customHeight="1">
      <c r="A176" s="44"/>
      <c r="B176" s="26" t="s">
        <v>14</v>
      </c>
      <c r="C176" s="45" t="s">
        <v>39</v>
      </c>
      <c r="D176" s="46"/>
      <c r="E176" s="47"/>
      <c r="F176" s="92"/>
      <c r="G176" s="93"/>
      <c r="H176" s="50" t="s">
        <v>16</v>
      </c>
      <c r="I176" s="94" t="s">
        <v>17</v>
      </c>
      <c r="J176" s="26" t="s">
        <v>18</v>
      </c>
      <c r="K176" s="1"/>
      <c r="L176" s="1"/>
      <c r="M176" s="1"/>
      <c r="N176" s="1"/>
      <c r="O176" s="1"/>
      <c r="P176" s="1"/>
      <c r="Q176" s="4"/>
      <c r="R176" s="9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</row>
    <row r="177" ht="24.75" customHeight="1">
      <c r="A177" s="26">
        <v>1.0</v>
      </c>
      <c r="B177" s="53" t="s">
        <v>40</v>
      </c>
      <c r="C177" s="52"/>
      <c r="D177" s="52"/>
      <c r="E177" s="52"/>
      <c r="F177" s="52"/>
      <c r="G177" s="151"/>
      <c r="H177" s="145">
        <v>17.0</v>
      </c>
      <c r="I177" s="52">
        <v>1.0</v>
      </c>
      <c r="J177" s="68">
        <f t="shared" ref="J177:J192" si="157">+I177*H177</f>
        <v>17</v>
      </c>
      <c r="K177" s="44"/>
      <c r="L177" s="44"/>
      <c r="M177" s="44"/>
      <c r="N177" s="44"/>
      <c r="O177" s="44"/>
      <c r="P177" s="44"/>
      <c r="Q177" s="97"/>
      <c r="R177" s="9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</row>
    <row r="178" ht="24.75" customHeight="1">
      <c r="A178" s="26">
        <v>2.0</v>
      </c>
      <c r="B178" s="62" t="s">
        <v>40</v>
      </c>
      <c r="C178" s="52"/>
      <c r="D178" s="52"/>
      <c r="E178" s="52"/>
      <c r="F178" s="52"/>
      <c r="G178" s="151"/>
      <c r="H178" s="145">
        <v>11.0</v>
      </c>
      <c r="I178" s="52">
        <v>1.0</v>
      </c>
      <c r="J178" s="68">
        <f t="shared" si="157"/>
        <v>11</v>
      </c>
      <c r="K178" s="44"/>
      <c r="L178" s="44"/>
      <c r="M178" s="44"/>
      <c r="N178" s="44"/>
      <c r="O178" s="44"/>
      <c r="P178" s="44"/>
      <c r="Q178" s="97"/>
      <c r="R178" s="9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</row>
    <row r="179" ht="24.75" customHeight="1">
      <c r="A179" s="26">
        <v>3.0</v>
      </c>
      <c r="B179" s="53" t="s">
        <v>55</v>
      </c>
      <c r="C179" s="52"/>
      <c r="D179" s="52"/>
      <c r="E179" s="52"/>
      <c r="F179" s="52"/>
      <c r="G179" s="151"/>
      <c r="H179" s="145">
        <v>22.0</v>
      </c>
      <c r="I179" s="52">
        <v>1.0</v>
      </c>
      <c r="J179" s="68">
        <f t="shared" si="157"/>
        <v>22</v>
      </c>
      <c r="K179" s="44"/>
      <c r="L179" s="44"/>
      <c r="M179" s="44"/>
      <c r="N179" s="44"/>
      <c r="O179" s="44"/>
      <c r="P179" s="44"/>
      <c r="Q179" s="97"/>
      <c r="R179" s="9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</row>
    <row r="180" ht="24.75" customHeight="1">
      <c r="A180" s="26">
        <v>4.0</v>
      </c>
      <c r="B180" s="62" t="s">
        <v>55</v>
      </c>
      <c r="C180" s="52"/>
      <c r="D180" s="52"/>
      <c r="E180" s="52"/>
      <c r="F180" s="52"/>
      <c r="G180" s="151"/>
      <c r="H180" s="145">
        <v>17.0</v>
      </c>
      <c r="I180" s="52">
        <v>1.0</v>
      </c>
      <c r="J180" s="68">
        <f t="shared" si="157"/>
        <v>17</v>
      </c>
      <c r="K180" s="44"/>
      <c r="L180" s="44"/>
      <c r="M180" s="44"/>
      <c r="N180" s="44"/>
      <c r="O180" s="44"/>
      <c r="P180" s="44"/>
      <c r="Q180" s="97"/>
      <c r="R180" s="9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</row>
    <row r="181" ht="24.75" customHeight="1">
      <c r="A181" s="26">
        <v>5.0</v>
      </c>
      <c r="B181" s="53" t="s">
        <v>41</v>
      </c>
      <c r="C181" s="52"/>
      <c r="D181" s="52"/>
      <c r="E181" s="52"/>
      <c r="F181" s="52"/>
      <c r="G181" s="151"/>
      <c r="H181" s="145">
        <v>28.0</v>
      </c>
      <c r="I181" s="52">
        <v>1.0</v>
      </c>
      <c r="J181" s="68">
        <f t="shared" si="157"/>
        <v>28</v>
      </c>
      <c r="K181" s="44"/>
      <c r="L181" s="44"/>
      <c r="M181" s="44"/>
      <c r="N181" s="44"/>
      <c r="O181" s="44"/>
      <c r="P181" s="44"/>
      <c r="Q181" s="97"/>
      <c r="R181" s="9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</row>
    <row r="182" ht="24.75" customHeight="1">
      <c r="A182" s="26">
        <v>6.0</v>
      </c>
      <c r="B182" s="62" t="s">
        <v>41</v>
      </c>
      <c r="C182" s="52"/>
      <c r="D182" s="52"/>
      <c r="E182" s="52"/>
      <c r="F182" s="52"/>
      <c r="G182" s="151"/>
      <c r="H182" s="145">
        <v>19.0</v>
      </c>
      <c r="I182" s="52">
        <v>1.0</v>
      </c>
      <c r="J182" s="68">
        <f t="shared" si="157"/>
        <v>19</v>
      </c>
      <c r="K182" s="44"/>
      <c r="L182" s="44"/>
      <c r="M182" s="44"/>
      <c r="N182" s="44"/>
      <c r="O182" s="44"/>
      <c r="P182" s="44"/>
      <c r="Q182" s="97"/>
      <c r="R182" s="9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</row>
    <row r="183" ht="24.75" customHeight="1">
      <c r="A183" s="26">
        <v>7.0</v>
      </c>
      <c r="B183" s="53" t="s">
        <v>103</v>
      </c>
      <c r="C183" s="52"/>
      <c r="D183" s="52"/>
      <c r="E183" s="52"/>
      <c r="F183" s="52"/>
      <c r="G183" s="151"/>
      <c r="H183" s="145">
        <v>27.0</v>
      </c>
      <c r="I183" s="52">
        <v>1.0</v>
      </c>
      <c r="J183" s="68">
        <f t="shared" si="157"/>
        <v>27</v>
      </c>
      <c r="K183" s="44"/>
      <c r="L183" s="44"/>
      <c r="M183" s="44"/>
      <c r="N183" s="44"/>
      <c r="O183" s="44"/>
      <c r="P183" s="44"/>
      <c r="Q183" s="97"/>
      <c r="R183" s="9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</row>
    <row r="184" ht="24.75" customHeight="1">
      <c r="A184" s="26">
        <v>8.0</v>
      </c>
      <c r="B184" s="62" t="s">
        <v>103</v>
      </c>
      <c r="C184" s="52"/>
      <c r="D184" s="52"/>
      <c r="E184" s="52"/>
      <c r="F184" s="52"/>
      <c r="G184" s="151"/>
      <c r="H184" s="145">
        <v>20.0</v>
      </c>
      <c r="I184" s="52">
        <v>1.0</v>
      </c>
      <c r="J184" s="68">
        <f t="shared" si="157"/>
        <v>20</v>
      </c>
      <c r="K184" s="44"/>
      <c r="L184" s="44"/>
      <c r="M184" s="44"/>
      <c r="N184" s="44"/>
      <c r="O184" s="44"/>
      <c r="P184" s="44"/>
      <c r="Q184" s="97"/>
      <c r="R184" s="9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</row>
    <row r="185" ht="24.75" customHeight="1">
      <c r="A185" s="26">
        <v>9.0</v>
      </c>
      <c r="B185" s="53" t="s">
        <v>73</v>
      </c>
      <c r="C185" s="52"/>
      <c r="D185" s="52"/>
      <c r="E185" s="52"/>
      <c r="F185" s="52"/>
      <c r="G185" s="151"/>
      <c r="H185" s="145">
        <v>25.0</v>
      </c>
      <c r="I185" s="52">
        <v>1.0</v>
      </c>
      <c r="J185" s="68">
        <f t="shared" si="157"/>
        <v>25</v>
      </c>
      <c r="K185" s="44"/>
      <c r="L185" s="44"/>
      <c r="M185" s="44"/>
      <c r="N185" s="44"/>
      <c r="O185" s="44"/>
      <c r="P185" s="44"/>
      <c r="Q185" s="97"/>
      <c r="R185" s="9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</row>
    <row r="186" ht="24.75" customHeight="1">
      <c r="A186" s="26">
        <v>10.0</v>
      </c>
      <c r="B186" s="62" t="s">
        <v>73</v>
      </c>
      <c r="C186" s="52"/>
      <c r="D186" s="52"/>
      <c r="E186" s="52"/>
      <c r="F186" s="52"/>
      <c r="G186" s="151"/>
      <c r="H186" s="145">
        <v>12.0</v>
      </c>
      <c r="I186" s="52">
        <v>1.0</v>
      </c>
      <c r="J186" s="68">
        <f t="shared" si="157"/>
        <v>12</v>
      </c>
      <c r="K186" s="44"/>
      <c r="L186" s="44"/>
      <c r="M186" s="44"/>
      <c r="N186" s="44"/>
      <c r="O186" s="44"/>
      <c r="P186" s="44"/>
      <c r="Q186" s="97"/>
      <c r="R186" s="9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</row>
    <row r="187" ht="24.75" customHeight="1">
      <c r="A187" s="26">
        <v>11.0</v>
      </c>
      <c r="B187" s="53" t="s">
        <v>73</v>
      </c>
      <c r="C187" s="52"/>
      <c r="D187" s="52"/>
      <c r="E187" s="52"/>
      <c r="F187" s="52"/>
      <c r="G187" s="151"/>
      <c r="H187" s="145">
        <v>35.0</v>
      </c>
      <c r="I187" s="52">
        <v>1.0</v>
      </c>
      <c r="J187" s="68">
        <f t="shared" si="157"/>
        <v>35</v>
      </c>
      <c r="K187" s="44"/>
      <c r="L187" s="44"/>
      <c r="M187" s="44"/>
      <c r="N187" s="44"/>
      <c r="O187" s="44"/>
      <c r="P187" s="44"/>
      <c r="Q187" s="97"/>
      <c r="R187" s="9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</row>
    <row r="188" ht="24.75" customHeight="1">
      <c r="A188" s="26">
        <v>12.0</v>
      </c>
      <c r="B188" s="62" t="s">
        <v>73</v>
      </c>
      <c r="C188" s="52"/>
      <c r="D188" s="52"/>
      <c r="E188" s="52"/>
      <c r="F188" s="52"/>
      <c r="G188" s="151"/>
      <c r="H188" s="145">
        <v>14.0</v>
      </c>
      <c r="I188" s="52">
        <v>1.0</v>
      </c>
      <c r="J188" s="68">
        <f t="shared" si="157"/>
        <v>14</v>
      </c>
      <c r="K188" s="44"/>
      <c r="L188" s="44"/>
      <c r="M188" s="44"/>
      <c r="N188" s="44"/>
      <c r="O188" s="44"/>
      <c r="P188" s="44"/>
      <c r="Q188" s="97"/>
      <c r="R188" s="9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</row>
    <row r="189" ht="24.75" customHeight="1">
      <c r="A189" s="26">
        <v>13.0</v>
      </c>
      <c r="B189" s="53" t="s">
        <v>69</v>
      </c>
      <c r="C189" s="52"/>
      <c r="D189" s="52"/>
      <c r="E189" s="52"/>
      <c r="F189" s="52"/>
      <c r="G189" s="151"/>
      <c r="H189" s="145">
        <v>37.0</v>
      </c>
      <c r="I189" s="52">
        <v>1.0</v>
      </c>
      <c r="J189" s="68">
        <f t="shared" si="157"/>
        <v>37</v>
      </c>
      <c r="K189" s="44"/>
      <c r="L189" s="44"/>
      <c r="M189" s="44"/>
      <c r="N189" s="44"/>
      <c r="O189" s="44"/>
      <c r="P189" s="44"/>
      <c r="Q189" s="97"/>
      <c r="R189" s="9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</row>
    <row r="190" ht="24.75" customHeight="1">
      <c r="A190" s="26">
        <v>14.0</v>
      </c>
      <c r="B190" s="62" t="s">
        <v>69</v>
      </c>
      <c r="C190" s="52"/>
      <c r="D190" s="52"/>
      <c r="E190" s="52"/>
      <c r="F190" s="52"/>
      <c r="G190" s="151"/>
      <c r="H190" s="145">
        <v>13.0</v>
      </c>
      <c r="I190" s="52">
        <v>1.0</v>
      </c>
      <c r="J190" s="68">
        <f t="shared" si="157"/>
        <v>13</v>
      </c>
      <c r="K190" s="44"/>
      <c r="L190" s="44"/>
      <c r="M190" s="44"/>
      <c r="N190" s="44"/>
      <c r="O190" s="44"/>
      <c r="P190" s="44"/>
      <c r="Q190" s="97"/>
      <c r="R190" s="9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</row>
    <row r="191" ht="24.75" customHeight="1">
      <c r="A191" s="26">
        <v>15.0</v>
      </c>
      <c r="B191" s="53" t="s">
        <v>80</v>
      </c>
      <c r="C191" s="52"/>
      <c r="D191" s="52"/>
      <c r="E191" s="52"/>
      <c r="F191" s="52"/>
      <c r="G191" s="151"/>
      <c r="H191" s="145">
        <v>43.0</v>
      </c>
      <c r="I191" s="52">
        <v>1.0</v>
      </c>
      <c r="J191" s="68">
        <f t="shared" si="157"/>
        <v>43</v>
      </c>
      <c r="K191" s="44"/>
      <c r="L191" s="44"/>
      <c r="M191" s="44"/>
      <c r="N191" s="44"/>
      <c r="O191" s="44"/>
      <c r="P191" s="44"/>
      <c r="Q191" s="97"/>
      <c r="R191" s="9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</row>
    <row r="192" ht="24.75" customHeight="1">
      <c r="A192" s="26">
        <v>16.0</v>
      </c>
      <c r="B192" s="62" t="s">
        <v>80</v>
      </c>
      <c r="C192" s="52"/>
      <c r="D192" s="52"/>
      <c r="E192" s="52"/>
      <c r="F192" s="52"/>
      <c r="G192" s="151"/>
      <c r="H192" s="145">
        <v>21.0</v>
      </c>
      <c r="I192" s="52">
        <v>1.0</v>
      </c>
      <c r="J192" s="68">
        <f t="shared" si="157"/>
        <v>21</v>
      </c>
      <c r="K192" s="44"/>
      <c r="L192" s="44"/>
      <c r="M192" s="44"/>
      <c r="N192" s="44"/>
      <c r="O192" s="44"/>
      <c r="P192" s="44"/>
      <c r="Q192" s="97"/>
      <c r="R192" s="9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</row>
    <row r="193" ht="18.75" customHeight="1">
      <c r="A193" s="1"/>
      <c r="B193" s="1"/>
      <c r="C193" s="1"/>
      <c r="D193" s="1"/>
      <c r="E193" s="1"/>
      <c r="F193" s="1"/>
      <c r="G193" s="2"/>
      <c r="H193" s="3" t="s">
        <v>37</v>
      </c>
      <c r="I193" s="1"/>
      <c r="J193" s="98">
        <f>SUM(J177:J192)</f>
        <v>361</v>
      </c>
      <c r="K193" s="99"/>
      <c r="L193" s="99"/>
      <c r="M193" s="99"/>
      <c r="N193" s="99"/>
      <c r="O193" s="99"/>
      <c r="P193" s="99"/>
      <c r="Q193" s="100"/>
      <c r="R193" s="9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</row>
    <row r="194" ht="18.75" customHeight="1">
      <c r="A194" s="7"/>
      <c r="B194" s="7"/>
      <c r="C194" s="7"/>
      <c r="D194" s="7"/>
      <c r="E194" s="7"/>
      <c r="F194" s="7"/>
      <c r="G194" s="8"/>
      <c r="H194" s="9"/>
      <c r="I194" s="41"/>
      <c r="J194" s="74">
        <f>+J193*60%</f>
        <v>216.6</v>
      </c>
      <c r="K194" s="74"/>
      <c r="L194" s="74"/>
      <c r="M194" s="74"/>
      <c r="N194" s="74"/>
      <c r="O194" s="74"/>
      <c r="P194" s="74"/>
      <c r="Q194" s="77">
        <f>+J193*40%</f>
        <v>144.4</v>
      </c>
      <c r="R194" s="9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</row>
    <row r="195" ht="18.75" customHeight="1">
      <c r="A195" s="1"/>
      <c r="B195" s="1"/>
      <c r="C195" s="1"/>
      <c r="D195" s="1"/>
      <c r="E195" s="1"/>
      <c r="F195" s="1"/>
      <c r="G195" s="2"/>
      <c r="H195" s="3"/>
      <c r="I195" s="1"/>
      <c r="J195" s="1"/>
      <c r="K195" s="1"/>
      <c r="L195" s="1"/>
      <c r="M195" s="1"/>
      <c r="N195" s="1"/>
      <c r="O195" s="1"/>
      <c r="P195" s="1"/>
      <c r="Q195" s="4"/>
      <c r="R195" s="9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</row>
    <row r="196" ht="18.75" customHeight="1">
      <c r="A196" s="1"/>
      <c r="B196" s="1"/>
      <c r="C196" s="1"/>
      <c r="D196" s="1"/>
      <c r="E196" s="1"/>
      <c r="F196" s="1"/>
      <c r="G196" s="2"/>
      <c r="H196" s="3"/>
      <c r="I196" s="1"/>
      <c r="J196" s="1"/>
      <c r="K196" s="1"/>
      <c r="L196" s="1"/>
      <c r="M196" s="1"/>
      <c r="N196" s="1"/>
      <c r="O196" s="1"/>
      <c r="P196" s="1"/>
      <c r="Q196" s="4"/>
      <c r="R196" s="9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</row>
    <row r="197" ht="19.5" customHeight="1">
      <c r="A197" s="101" t="s">
        <v>42</v>
      </c>
      <c r="B197" s="1"/>
      <c r="C197" s="1"/>
      <c r="D197" s="1"/>
      <c r="E197" s="1"/>
      <c r="F197" s="1"/>
      <c r="G197" s="2"/>
      <c r="H197" s="3"/>
      <c r="I197" s="1"/>
      <c r="J197" s="1"/>
      <c r="K197" s="1"/>
      <c r="L197" s="1"/>
      <c r="M197" s="1"/>
      <c r="N197" s="1"/>
      <c r="O197" s="1"/>
      <c r="P197" s="1"/>
      <c r="Q197" s="4"/>
      <c r="R197" s="9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</row>
    <row r="198" ht="57.0" customHeight="1">
      <c r="A198" s="102"/>
      <c r="B198" s="103" t="s">
        <v>43</v>
      </c>
      <c r="C198" s="103" t="s">
        <v>44</v>
      </c>
      <c r="D198" s="103" t="s">
        <v>45</v>
      </c>
      <c r="E198" s="103" t="s">
        <v>46</v>
      </c>
      <c r="F198" s="103"/>
      <c r="G198" s="104"/>
      <c r="H198" s="105" t="s">
        <v>47</v>
      </c>
      <c r="I198" s="106" t="s">
        <v>48</v>
      </c>
      <c r="J198" s="1"/>
      <c r="K198" s="1"/>
      <c r="L198" s="1"/>
      <c r="M198" s="1"/>
      <c r="N198" s="1"/>
      <c r="O198" s="1"/>
      <c r="P198" s="1"/>
      <c r="Q198" s="4"/>
      <c r="R198" s="9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</row>
    <row r="199" ht="18.75" customHeight="1">
      <c r="A199" s="107" t="s">
        <v>30</v>
      </c>
      <c r="B199" s="108">
        <f>+E16</f>
        <v>21507.9041</v>
      </c>
      <c r="C199" s="109">
        <f>+J155</f>
        <v>20317.59914</v>
      </c>
      <c r="D199" s="109">
        <f>+J170</f>
        <v>149.930632</v>
      </c>
      <c r="E199" s="110">
        <f>J194</f>
        <v>216.6</v>
      </c>
      <c r="F199" s="110"/>
      <c r="G199" s="111"/>
      <c r="H199" s="112">
        <f>+I16</f>
        <v>740.2529973</v>
      </c>
      <c r="I199" s="113">
        <f>+B199-C199-D199-E199-H199</f>
        <v>83.52133473</v>
      </c>
      <c r="J199" s="1"/>
      <c r="K199" s="1"/>
      <c r="L199" s="1"/>
      <c r="M199" s="1"/>
      <c r="N199" s="1"/>
      <c r="O199" s="1"/>
      <c r="P199" s="1"/>
      <c r="Q199" s="4"/>
      <c r="R199" s="9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</row>
    <row r="200" ht="19.5" customHeight="1">
      <c r="A200" s="114" t="s">
        <v>49</v>
      </c>
      <c r="B200" s="115"/>
      <c r="C200" s="116">
        <f>+C199/B199</f>
        <v>0.9446573242</v>
      </c>
      <c r="D200" s="116">
        <f>+D199/B199</f>
        <v>0.006970955017</v>
      </c>
      <c r="E200" s="116">
        <f>+E199/B199</f>
        <v>0.01007071628</v>
      </c>
      <c r="F200" s="116"/>
      <c r="G200" s="117"/>
      <c r="H200" s="118">
        <f>+H199/B199</f>
        <v>0.03441771889</v>
      </c>
      <c r="I200" s="119">
        <f>+I199/B199</f>
        <v>0.003883285621</v>
      </c>
      <c r="J200" s="1"/>
      <c r="K200" s="1"/>
      <c r="L200" s="1"/>
      <c r="M200" s="1"/>
      <c r="N200" s="1"/>
      <c r="O200" s="1"/>
      <c r="P200" s="1"/>
      <c r="Q200" s="4"/>
      <c r="R200" s="9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</row>
    <row r="201" ht="19.5" customHeight="1">
      <c r="A201" s="30"/>
      <c r="B201" s="120"/>
      <c r="C201" s="121"/>
      <c r="D201" s="121"/>
      <c r="E201" s="121"/>
      <c r="F201" s="121"/>
      <c r="G201" s="122"/>
      <c r="H201" s="123"/>
      <c r="I201" s="124"/>
      <c r="J201" s="1"/>
      <c r="K201" s="1"/>
      <c r="L201" s="1"/>
      <c r="M201" s="1"/>
      <c r="N201" s="1"/>
      <c r="O201" s="1"/>
      <c r="P201" s="1"/>
      <c r="Q201" s="4"/>
      <c r="R201" s="9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</row>
    <row r="202" ht="18.75" customHeight="1">
      <c r="A202" s="125"/>
      <c r="B202" s="126"/>
      <c r="C202" s="126"/>
      <c r="D202" s="126" t="s">
        <v>50</v>
      </c>
      <c r="E202" s="126" t="s">
        <v>30</v>
      </c>
      <c r="F202" s="126"/>
      <c r="G202" s="127"/>
      <c r="H202" s="128">
        <f>+D199+E199+H199+I199</f>
        <v>1190.304964</v>
      </c>
      <c r="I202" s="129"/>
      <c r="J202" s="1"/>
      <c r="K202" s="1"/>
      <c r="L202" s="1"/>
      <c r="M202" s="1"/>
      <c r="N202" s="1"/>
      <c r="O202" s="1"/>
      <c r="P202" s="1"/>
      <c r="Q202" s="4"/>
      <c r="R202" s="3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</row>
    <row r="203" ht="18.75" customHeight="1">
      <c r="A203" s="130"/>
      <c r="B203" s="1"/>
      <c r="C203" s="1"/>
      <c r="D203" s="1"/>
      <c r="E203" s="1" t="s">
        <v>49</v>
      </c>
      <c r="F203" s="1"/>
      <c r="G203" s="2"/>
      <c r="H203" s="123">
        <f>+H202/B199</f>
        <v>0.05534267581</v>
      </c>
      <c r="I203" s="131"/>
      <c r="J203" s="1"/>
      <c r="K203" s="1"/>
      <c r="L203" s="1"/>
      <c r="M203" s="1"/>
      <c r="N203" s="1"/>
      <c r="O203" s="1"/>
      <c r="P203" s="1"/>
      <c r="Q203" s="4"/>
      <c r="R203" s="3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</row>
    <row r="204" ht="18.75" customHeight="1">
      <c r="A204" s="130"/>
      <c r="B204" s="1"/>
      <c r="C204" s="1" t="s">
        <v>51</v>
      </c>
      <c r="D204" s="1"/>
      <c r="E204" s="1"/>
      <c r="F204" s="1"/>
      <c r="G204" s="2"/>
      <c r="H204" s="3"/>
      <c r="I204" s="131"/>
      <c r="J204" s="1"/>
      <c r="K204" s="1"/>
      <c r="L204" s="1"/>
      <c r="M204" s="1"/>
      <c r="N204" s="1"/>
      <c r="O204" s="1"/>
      <c r="P204" s="1"/>
      <c r="Q204" s="4"/>
      <c r="R204" s="3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</row>
    <row r="205" ht="18.75" customHeight="1">
      <c r="A205" s="130"/>
      <c r="B205" s="1"/>
      <c r="C205" s="1"/>
      <c r="D205" s="1" t="s">
        <v>52</v>
      </c>
      <c r="E205" s="1"/>
      <c r="F205" s="1"/>
      <c r="G205" s="2"/>
      <c r="H205" s="3">
        <f>+H204*(H202-H199)</f>
        <v>0</v>
      </c>
      <c r="I205" s="131"/>
      <c r="J205" s="1"/>
      <c r="K205" s="1"/>
      <c r="L205" s="1"/>
      <c r="M205" s="1"/>
      <c r="N205" s="1"/>
      <c r="O205" s="1"/>
      <c r="P205" s="1"/>
      <c r="Q205" s="4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</row>
    <row r="206" ht="19.5" customHeight="1">
      <c r="A206" s="132"/>
      <c r="B206" s="133"/>
      <c r="C206" s="133"/>
      <c r="D206" s="133"/>
      <c r="E206" s="133"/>
      <c r="F206" s="133"/>
      <c r="G206" s="134"/>
      <c r="H206" s="135"/>
      <c r="I206" s="136"/>
      <c r="J206" s="1"/>
      <c r="K206" s="1"/>
      <c r="L206" s="1"/>
      <c r="M206" s="1"/>
      <c r="N206" s="1"/>
      <c r="O206" s="1"/>
      <c r="P206" s="1"/>
      <c r="Q206" s="4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</row>
    <row r="207" ht="18.75" customHeight="1">
      <c r="A207" s="1"/>
      <c r="B207" s="1"/>
      <c r="C207" s="1"/>
      <c r="D207" s="1"/>
      <c r="E207" s="1"/>
      <c r="F207" s="1"/>
      <c r="G207" s="2"/>
      <c r="H207" s="3"/>
      <c r="I207" s="1"/>
      <c r="J207" s="1"/>
      <c r="K207" s="1"/>
      <c r="L207" s="1"/>
      <c r="M207" s="1"/>
      <c r="N207" s="1"/>
      <c r="O207" s="1"/>
      <c r="P207" s="1"/>
      <c r="Q207" s="4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</row>
    <row r="208" ht="18.75" customHeight="1">
      <c r="A208" s="1"/>
      <c r="B208" s="1"/>
      <c r="C208" s="1"/>
      <c r="D208" s="1"/>
      <c r="E208" s="1"/>
      <c r="F208" s="1"/>
      <c r="G208" s="2"/>
      <c r="H208" s="3"/>
      <c r="I208" s="1"/>
      <c r="J208" s="1"/>
      <c r="K208" s="1"/>
      <c r="L208" s="1"/>
      <c r="M208" s="1"/>
      <c r="N208" s="1"/>
      <c r="O208" s="1"/>
      <c r="P208" s="1"/>
      <c r="Q208" s="4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</row>
    <row r="209" ht="18.75" customHeight="1">
      <c r="A209" s="1"/>
      <c r="B209" s="1"/>
      <c r="C209" s="1"/>
      <c r="D209" s="1"/>
      <c r="E209" s="1"/>
      <c r="F209" s="1"/>
      <c r="G209" s="2"/>
      <c r="H209" s="3"/>
      <c r="I209" s="1"/>
      <c r="J209" s="1"/>
      <c r="K209" s="1"/>
      <c r="L209" s="1"/>
      <c r="M209" s="1"/>
      <c r="N209" s="1"/>
      <c r="O209" s="1"/>
      <c r="P209" s="1"/>
      <c r="Q209" s="4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</row>
    <row r="210" ht="18.0" customHeight="1">
      <c r="A210" s="137"/>
      <c r="B210" s="137"/>
      <c r="C210" s="137"/>
      <c r="D210" s="137"/>
      <c r="E210" s="137"/>
      <c r="F210" s="137"/>
      <c r="G210" s="138"/>
      <c r="H210" s="139"/>
      <c r="I210" s="137"/>
      <c r="J210" s="137"/>
      <c r="K210" s="137"/>
      <c r="L210" s="137"/>
      <c r="M210" s="137"/>
      <c r="N210" s="137"/>
      <c r="O210" s="137"/>
      <c r="P210" s="137"/>
      <c r="Q210" s="140"/>
      <c r="R210" s="137"/>
      <c r="S210" s="137"/>
      <c r="T210" s="137"/>
      <c r="U210" s="137"/>
      <c r="V210" s="137"/>
      <c r="W210" s="137"/>
      <c r="X210" s="137"/>
      <c r="Y210" s="137"/>
      <c r="Z210" s="137"/>
      <c r="AA210" s="137"/>
      <c r="AB210" s="137"/>
      <c r="AC210" s="137"/>
      <c r="AD210" s="137"/>
      <c r="AE210" s="137"/>
      <c r="AF210" s="137"/>
      <c r="AG210" s="137"/>
      <c r="AH210" s="137"/>
      <c r="AI210" s="137"/>
      <c r="AJ210" s="137"/>
      <c r="AK210" s="137"/>
      <c r="AL210" s="137"/>
      <c r="AM210" s="137"/>
      <c r="AN210" s="137"/>
      <c r="AO210" s="137"/>
      <c r="AP210" s="137"/>
      <c r="AQ210" s="137"/>
      <c r="AR210" s="137"/>
      <c r="AS210" s="137"/>
    </row>
    <row r="211" ht="18.0" customHeight="1">
      <c r="A211" s="137"/>
      <c r="B211" s="137"/>
      <c r="C211" s="137"/>
      <c r="D211" s="137"/>
      <c r="E211" s="137"/>
      <c r="F211" s="137"/>
      <c r="G211" s="138"/>
      <c r="H211" s="139"/>
      <c r="I211" s="137"/>
      <c r="J211" s="137"/>
      <c r="K211" s="137"/>
      <c r="L211" s="137"/>
      <c r="M211" s="137"/>
      <c r="N211" s="137"/>
      <c r="O211" s="137"/>
      <c r="P211" s="137"/>
      <c r="Q211" s="140"/>
      <c r="R211" s="137"/>
      <c r="S211" s="137"/>
      <c r="T211" s="137"/>
      <c r="U211" s="137"/>
      <c r="V211" s="137"/>
      <c r="W211" s="137"/>
      <c r="X211" s="137"/>
      <c r="Y211" s="137"/>
      <c r="Z211" s="137"/>
      <c r="AA211" s="137"/>
      <c r="AB211" s="137"/>
      <c r="AC211" s="137"/>
      <c r="AD211" s="137"/>
      <c r="AE211" s="137"/>
      <c r="AF211" s="137"/>
      <c r="AG211" s="137"/>
      <c r="AH211" s="137"/>
      <c r="AI211" s="137"/>
      <c r="AJ211" s="137"/>
      <c r="AK211" s="137"/>
      <c r="AL211" s="137"/>
      <c r="AM211" s="137"/>
      <c r="AN211" s="137"/>
      <c r="AO211" s="137"/>
      <c r="AP211" s="137"/>
      <c r="AQ211" s="137"/>
      <c r="AR211" s="137"/>
      <c r="AS211" s="137"/>
    </row>
    <row r="212" ht="18.0" customHeight="1">
      <c r="A212" s="137"/>
      <c r="B212" s="137"/>
      <c r="C212" s="137"/>
      <c r="D212" s="137"/>
      <c r="E212" s="137"/>
      <c r="F212" s="137"/>
      <c r="G212" s="138"/>
      <c r="H212" s="139"/>
      <c r="I212" s="137"/>
      <c r="J212" s="137"/>
      <c r="K212" s="137"/>
      <c r="L212" s="137"/>
      <c r="M212" s="137"/>
      <c r="N212" s="137"/>
      <c r="O212" s="137"/>
      <c r="P212" s="137"/>
      <c r="Q212" s="140"/>
      <c r="R212" s="137"/>
      <c r="S212" s="137"/>
      <c r="T212" s="137"/>
      <c r="U212" s="137"/>
      <c r="V212" s="137"/>
      <c r="W212" s="137"/>
      <c r="X212" s="137"/>
      <c r="Y212" s="137"/>
      <c r="Z212" s="137"/>
      <c r="AA212" s="137"/>
      <c r="AB212" s="137"/>
      <c r="AC212" s="137"/>
      <c r="AD212" s="137"/>
      <c r="AE212" s="137"/>
      <c r="AF212" s="137"/>
      <c r="AG212" s="137"/>
      <c r="AH212" s="137"/>
      <c r="AI212" s="137"/>
      <c r="AJ212" s="137"/>
      <c r="AK212" s="137"/>
      <c r="AL212" s="137"/>
      <c r="AM212" s="137"/>
      <c r="AN212" s="137"/>
      <c r="AO212" s="137"/>
      <c r="AP212" s="137"/>
      <c r="AQ212" s="137"/>
      <c r="AR212" s="137"/>
      <c r="AS212" s="137"/>
    </row>
    <row r="213" ht="18.0" customHeight="1">
      <c r="A213" s="137"/>
      <c r="B213" s="137"/>
      <c r="C213" s="137"/>
      <c r="D213" s="137"/>
      <c r="E213" s="137"/>
      <c r="F213" s="137"/>
      <c r="G213" s="138"/>
      <c r="H213" s="139"/>
      <c r="I213" s="137"/>
      <c r="J213" s="137"/>
      <c r="K213" s="137"/>
      <c r="L213" s="137"/>
      <c r="M213" s="137"/>
      <c r="N213" s="137"/>
      <c r="O213" s="137"/>
      <c r="P213" s="137"/>
      <c r="Q213" s="140"/>
      <c r="R213" s="137"/>
      <c r="S213" s="137"/>
      <c r="T213" s="137"/>
      <c r="U213" s="137"/>
      <c r="V213" s="137"/>
      <c r="W213" s="137"/>
      <c r="X213" s="137"/>
      <c r="Y213" s="137"/>
      <c r="Z213" s="137"/>
      <c r="AA213" s="137"/>
      <c r="AB213" s="137"/>
      <c r="AC213" s="137"/>
      <c r="AD213" s="137"/>
      <c r="AE213" s="137"/>
      <c r="AF213" s="137"/>
      <c r="AG213" s="137"/>
      <c r="AH213" s="137"/>
      <c r="AI213" s="137"/>
      <c r="AJ213" s="137"/>
      <c r="AK213" s="137"/>
      <c r="AL213" s="137"/>
      <c r="AM213" s="137"/>
      <c r="AN213" s="137"/>
      <c r="AO213" s="137"/>
      <c r="AP213" s="137"/>
      <c r="AQ213" s="137"/>
      <c r="AR213" s="137"/>
      <c r="AS213" s="137"/>
    </row>
    <row r="214" ht="18.0" customHeight="1">
      <c r="A214" s="137"/>
      <c r="B214" s="137"/>
      <c r="C214" s="137"/>
      <c r="D214" s="137"/>
      <c r="E214" s="137"/>
      <c r="F214" s="137"/>
      <c r="G214" s="138"/>
      <c r="H214" s="139"/>
      <c r="I214" s="137"/>
      <c r="J214" s="137"/>
      <c r="K214" s="137"/>
      <c r="L214" s="137"/>
      <c r="M214" s="137"/>
      <c r="N214" s="137"/>
      <c r="O214" s="137"/>
      <c r="P214" s="137"/>
      <c r="Q214" s="140"/>
      <c r="R214" s="137"/>
      <c r="S214" s="137"/>
      <c r="T214" s="137"/>
      <c r="U214" s="137"/>
      <c r="V214" s="137"/>
      <c r="W214" s="137"/>
      <c r="X214" s="137"/>
      <c r="Y214" s="137"/>
      <c r="Z214" s="137"/>
      <c r="AA214" s="137"/>
      <c r="AB214" s="137"/>
      <c r="AC214" s="137"/>
      <c r="AD214" s="137"/>
      <c r="AE214" s="137"/>
      <c r="AF214" s="137"/>
      <c r="AG214" s="137"/>
      <c r="AH214" s="137"/>
      <c r="AI214" s="137"/>
      <c r="AJ214" s="137"/>
      <c r="AK214" s="137"/>
      <c r="AL214" s="137"/>
      <c r="AM214" s="137"/>
      <c r="AN214" s="137"/>
      <c r="AO214" s="137"/>
      <c r="AP214" s="137"/>
      <c r="AQ214" s="137"/>
      <c r="AR214" s="137"/>
      <c r="AS214" s="137"/>
    </row>
    <row r="215" ht="18.0" customHeight="1">
      <c r="A215" s="137"/>
      <c r="B215" s="137"/>
      <c r="C215" s="137"/>
      <c r="D215" s="137"/>
      <c r="E215" s="137"/>
      <c r="F215" s="137"/>
      <c r="G215" s="138"/>
      <c r="H215" s="139"/>
      <c r="I215" s="137"/>
      <c r="J215" s="137"/>
      <c r="K215" s="137"/>
      <c r="L215" s="137"/>
      <c r="M215" s="137"/>
      <c r="N215" s="137"/>
      <c r="O215" s="137"/>
      <c r="P215" s="137"/>
      <c r="Q215" s="140"/>
      <c r="R215" s="137"/>
      <c r="S215" s="137"/>
      <c r="T215" s="137"/>
      <c r="U215" s="137"/>
      <c r="V215" s="137"/>
      <c r="W215" s="137"/>
      <c r="X215" s="137"/>
      <c r="Y215" s="137"/>
      <c r="Z215" s="137"/>
      <c r="AA215" s="137"/>
      <c r="AB215" s="137"/>
      <c r="AC215" s="137"/>
      <c r="AD215" s="137"/>
      <c r="AE215" s="137"/>
      <c r="AF215" s="137"/>
      <c r="AG215" s="137"/>
      <c r="AH215" s="137"/>
      <c r="AI215" s="137"/>
      <c r="AJ215" s="137"/>
      <c r="AK215" s="137"/>
      <c r="AL215" s="137"/>
      <c r="AM215" s="137"/>
      <c r="AN215" s="137"/>
      <c r="AO215" s="137"/>
      <c r="AP215" s="137"/>
      <c r="AQ215" s="137"/>
      <c r="AR215" s="137"/>
      <c r="AS215" s="137"/>
    </row>
    <row r="216" ht="18.0" customHeight="1">
      <c r="A216" s="137"/>
      <c r="B216" s="137"/>
      <c r="C216" s="137"/>
      <c r="D216" s="137"/>
      <c r="E216" s="137"/>
      <c r="F216" s="137"/>
      <c r="G216" s="138"/>
      <c r="H216" s="139"/>
      <c r="I216" s="137"/>
      <c r="J216" s="137"/>
      <c r="K216" s="137"/>
      <c r="L216" s="137"/>
      <c r="M216" s="137"/>
      <c r="N216" s="137"/>
      <c r="O216" s="137"/>
      <c r="P216" s="137"/>
      <c r="Q216" s="140"/>
      <c r="R216" s="137"/>
      <c r="S216" s="137"/>
      <c r="T216" s="137"/>
      <c r="U216" s="137"/>
      <c r="V216" s="137"/>
      <c r="W216" s="137"/>
      <c r="X216" s="137"/>
      <c r="Y216" s="137"/>
      <c r="Z216" s="137"/>
      <c r="AA216" s="137"/>
      <c r="AB216" s="137"/>
      <c r="AC216" s="137"/>
      <c r="AD216" s="137"/>
      <c r="AE216" s="137"/>
      <c r="AF216" s="137"/>
      <c r="AG216" s="137"/>
      <c r="AH216" s="137"/>
      <c r="AI216" s="137"/>
      <c r="AJ216" s="137"/>
      <c r="AK216" s="137"/>
      <c r="AL216" s="137"/>
      <c r="AM216" s="137"/>
      <c r="AN216" s="137"/>
      <c r="AO216" s="137"/>
      <c r="AP216" s="137"/>
      <c r="AQ216" s="137"/>
      <c r="AR216" s="137"/>
      <c r="AS216" s="137"/>
    </row>
    <row r="217" ht="18.0" customHeight="1">
      <c r="A217" s="137"/>
      <c r="B217" s="137"/>
      <c r="C217" s="137"/>
      <c r="D217" s="137"/>
      <c r="E217" s="137"/>
      <c r="F217" s="137"/>
      <c r="G217" s="138"/>
      <c r="H217" s="139"/>
      <c r="I217" s="137"/>
      <c r="J217" s="137"/>
      <c r="K217" s="137"/>
      <c r="L217" s="137"/>
      <c r="M217" s="137"/>
      <c r="N217" s="137"/>
      <c r="O217" s="137"/>
      <c r="P217" s="137"/>
      <c r="Q217" s="140"/>
      <c r="R217" s="137"/>
      <c r="S217" s="137"/>
      <c r="T217" s="137"/>
      <c r="U217" s="137"/>
      <c r="V217" s="137"/>
      <c r="W217" s="137"/>
      <c r="X217" s="137"/>
      <c r="Y217" s="137"/>
      <c r="Z217" s="137"/>
      <c r="AA217" s="137"/>
      <c r="AB217" s="137"/>
      <c r="AC217" s="137"/>
      <c r="AD217" s="137"/>
      <c r="AE217" s="137"/>
      <c r="AF217" s="137"/>
      <c r="AG217" s="137"/>
      <c r="AH217" s="137"/>
      <c r="AI217" s="137"/>
      <c r="AJ217" s="137"/>
      <c r="AK217" s="137"/>
      <c r="AL217" s="137"/>
      <c r="AM217" s="137"/>
      <c r="AN217" s="137"/>
      <c r="AO217" s="137"/>
      <c r="AP217" s="137"/>
      <c r="AQ217" s="137"/>
      <c r="AR217" s="137"/>
      <c r="AS217" s="137"/>
    </row>
    <row r="218" ht="18.0" customHeight="1">
      <c r="A218" s="137"/>
      <c r="B218" s="137"/>
      <c r="C218" s="137"/>
      <c r="D218" s="137"/>
      <c r="E218" s="137"/>
      <c r="F218" s="137"/>
      <c r="G218" s="138"/>
      <c r="H218" s="139"/>
      <c r="I218" s="137"/>
      <c r="J218" s="137"/>
      <c r="K218" s="137"/>
      <c r="L218" s="137"/>
      <c r="M218" s="137"/>
      <c r="N218" s="137"/>
      <c r="O218" s="137"/>
      <c r="P218" s="137"/>
      <c r="Q218" s="140"/>
      <c r="R218" s="137"/>
      <c r="S218" s="137"/>
      <c r="T218" s="137"/>
      <c r="U218" s="137"/>
      <c r="V218" s="137"/>
      <c r="W218" s="137"/>
      <c r="X218" s="137"/>
      <c r="Y218" s="137"/>
      <c r="Z218" s="137"/>
      <c r="AA218" s="137"/>
      <c r="AB218" s="137"/>
      <c r="AC218" s="137"/>
      <c r="AD218" s="137"/>
      <c r="AE218" s="137"/>
      <c r="AF218" s="137"/>
      <c r="AG218" s="137"/>
      <c r="AH218" s="137"/>
      <c r="AI218" s="137"/>
      <c r="AJ218" s="137"/>
      <c r="AK218" s="137"/>
      <c r="AL218" s="137"/>
      <c r="AM218" s="137"/>
      <c r="AN218" s="137"/>
      <c r="AO218" s="137"/>
      <c r="AP218" s="137"/>
      <c r="AQ218" s="137"/>
      <c r="AR218" s="137"/>
      <c r="AS218" s="137"/>
    </row>
    <row r="219" ht="18.0" customHeight="1">
      <c r="A219" s="137"/>
      <c r="B219" s="137"/>
      <c r="C219" s="137"/>
      <c r="D219" s="137"/>
      <c r="E219" s="137"/>
      <c r="F219" s="137"/>
      <c r="G219" s="138"/>
      <c r="H219" s="139"/>
      <c r="I219" s="137"/>
      <c r="J219" s="137"/>
      <c r="K219" s="137"/>
      <c r="L219" s="137"/>
      <c r="M219" s="137"/>
      <c r="N219" s="137"/>
      <c r="O219" s="137"/>
      <c r="P219" s="137"/>
      <c r="Q219" s="140"/>
      <c r="R219" s="137"/>
      <c r="S219" s="137"/>
      <c r="T219" s="137"/>
      <c r="U219" s="137"/>
      <c r="V219" s="137"/>
      <c r="W219" s="137"/>
      <c r="X219" s="137"/>
      <c r="Y219" s="137"/>
      <c r="Z219" s="137"/>
      <c r="AA219" s="137"/>
      <c r="AB219" s="137"/>
      <c r="AC219" s="137"/>
      <c r="AD219" s="137"/>
      <c r="AE219" s="137"/>
      <c r="AF219" s="137"/>
      <c r="AG219" s="137"/>
      <c r="AH219" s="137"/>
      <c r="AI219" s="137"/>
      <c r="AJ219" s="137"/>
      <c r="AK219" s="137"/>
      <c r="AL219" s="137"/>
      <c r="AM219" s="137"/>
      <c r="AN219" s="137"/>
      <c r="AO219" s="137"/>
      <c r="AP219" s="137"/>
      <c r="AQ219" s="137"/>
      <c r="AR219" s="137"/>
      <c r="AS219" s="137"/>
    </row>
    <row r="220" ht="18.0" customHeight="1">
      <c r="A220" s="137"/>
      <c r="B220" s="137"/>
      <c r="C220" s="137"/>
      <c r="D220" s="137"/>
      <c r="E220" s="137"/>
      <c r="F220" s="137"/>
      <c r="G220" s="138"/>
      <c r="H220" s="139"/>
      <c r="I220" s="137"/>
      <c r="J220" s="137"/>
      <c r="K220" s="137"/>
      <c r="L220" s="137"/>
      <c r="M220" s="137"/>
      <c r="N220" s="137"/>
      <c r="O220" s="137"/>
      <c r="P220" s="137"/>
      <c r="Q220" s="140"/>
      <c r="R220" s="137"/>
      <c r="S220" s="137"/>
      <c r="T220" s="137"/>
      <c r="U220" s="137"/>
      <c r="V220" s="137"/>
      <c r="W220" s="137"/>
      <c r="X220" s="137"/>
      <c r="Y220" s="137"/>
      <c r="Z220" s="137"/>
      <c r="AA220" s="137"/>
      <c r="AB220" s="137"/>
      <c r="AC220" s="137"/>
      <c r="AD220" s="137"/>
      <c r="AE220" s="137"/>
      <c r="AF220" s="137"/>
      <c r="AG220" s="137"/>
      <c r="AH220" s="137"/>
      <c r="AI220" s="137"/>
      <c r="AJ220" s="137"/>
      <c r="AK220" s="137"/>
      <c r="AL220" s="137"/>
      <c r="AM220" s="137"/>
      <c r="AN220" s="137"/>
      <c r="AO220" s="137"/>
      <c r="AP220" s="137"/>
      <c r="AQ220" s="137"/>
      <c r="AR220" s="137"/>
      <c r="AS220" s="137"/>
    </row>
    <row r="221" ht="18.0" customHeight="1">
      <c r="A221" s="137"/>
      <c r="B221" s="137"/>
      <c r="C221" s="137"/>
      <c r="D221" s="137"/>
      <c r="E221" s="137"/>
      <c r="F221" s="137"/>
      <c r="G221" s="138"/>
      <c r="H221" s="139"/>
      <c r="I221" s="137"/>
      <c r="J221" s="137"/>
      <c r="K221" s="137"/>
      <c r="L221" s="137"/>
      <c r="M221" s="137"/>
      <c r="N221" s="137"/>
      <c r="O221" s="137"/>
      <c r="P221" s="137"/>
      <c r="Q221" s="140"/>
      <c r="R221" s="137"/>
      <c r="S221" s="137"/>
      <c r="T221" s="137"/>
      <c r="U221" s="137"/>
      <c r="V221" s="137"/>
      <c r="W221" s="137"/>
      <c r="X221" s="137"/>
      <c r="Y221" s="137"/>
      <c r="Z221" s="137"/>
      <c r="AA221" s="137"/>
      <c r="AB221" s="137"/>
      <c r="AC221" s="137"/>
      <c r="AD221" s="137"/>
      <c r="AE221" s="137"/>
      <c r="AF221" s="137"/>
      <c r="AG221" s="137"/>
      <c r="AH221" s="137"/>
      <c r="AI221" s="137"/>
      <c r="AJ221" s="137"/>
      <c r="AK221" s="137"/>
      <c r="AL221" s="137"/>
      <c r="AM221" s="137"/>
      <c r="AN221" s="137"/>
      <c r="AO221" s="137"/>
      <c r="AP221" s="137"/>
      <c r="AQ221" s="137"/>
      <c r="AR221" s="137"/>
      <c r="AS221" s="137"/>
    </row>
    <row r="222" ht="18.0" customHeight="1">
      <c r="A222" s="137"/>
      <c r="B222" s="137"/>
      <c r="C222" s="137"/>
      <c r="D222" s="137"/>
      <c r="E222" s="137"/>
      <c r="F222" s="137"/>
      <c r="G222" s="138"/>
      <c r="H222" s="139"/>
      <c r="I222" s="137"/>
      <c r="J222" s="137"/>
      <c r="K222" s="137"/>
      <c r="L222" s="137"/>
      <c r="M222" s="137"/>
      <c r="N222" s="137"/>
      <c r="O222" s="137"/>
      <c r="P222" s="137"/>
      <c r="Q222" s="140"/>
      <c r="R222" s="137"/>
      <c r="S222" s="137"/>
      <c r="T222" s="137"/>
      <c r="U222" s="137"/>
      <c r="V222" s="137"/>
      <c r="W222" s="137"/>
      <c r="X222" s="137"/>
      <c r="Y222" s="137"/>
      <c r="Z222" s="137"/>
      <c r="AA222" s="137"/>
      <c r="AB222" s="137"/>
      <c r="AC222" s="137"/>
      <c r="AD222" s="137"/>
      <c r="AE222" s="137"/>
      <c r="AF222" s="137"/>
      <c r="AG222" s="137"/>
      <c r="AH222" s="137"/>
      <c r="AI222" s="137"/>
      <c r="AJ222" s="137"/>
      <c r="AK222" s="137"/>
      <c r="AL222" s="137"/>
      <c r="AM222" s="137"/>
      <c r="AN222" s="137"/>
      <c r="AO222" s="137"/>
      <c r="AP222" s="137"/>
      <c r="AQ222" s="137"/>
      <c r="AR222" s="137"/>
      <c r="AS222" s="137"/>
    </row>
    <row r="223" ht="18.0" customHeight="1">
      <c r="A223" s="137"/>
      <c r="B223" s="137"/>
      <c r="C223" s="137"/>
      <c r="D223" s="137"/>
      <c r="E223" s="137"/>
      <c r="F223" s="137"/>
      <c r="G223" s="138"/>
      <c r="H223" s="139"/>
      <c r="I223" s="137"/>
      <c r="J223" s="137"/>
      <c r="K223" s="137"/>
      <c r="L223" s="137"/>
      <c r="M223" s="137"/>
      <c r="N223" s="137"/>
      <c r="O223" s="137"/>
      <c r="P223" s="137"/>
      <c r="Q223" s="140"/>
      <c r="R223" s="137"/>
      <c r="S223" s="137"/>
      <c r="T223" s="137"/>
      <c r="U223" s="137"/>
      <c r="V223" s="137"/>
      <c r="W223" s="137"/>
      <c r="X223" s="137"/>
      <c r="Y223" s="137"/>
      <c r="Z223" s="137"/>
      <c r="AA223" s="137"/>
      <c r="AB223" s="137"/>
      <c r="AC223" s="137"/>
      <c r="AD223" s="137"/>
      <c r="AE223" s="137"/>
      <c r="AF223" s="137"/>
      <c r="AG223" s="137"/>
      <c r="AH223" s="137"/>
      <c r="AI223" s="137"/>
      <c r="AJ223" s="137"/>
      <c r="AK223" s="137"/>
      <c r="AL223" s="137"/>
      <c r="AM223" s="137"/>
      <c r="AN223" s="137"/>
      <c r="AO223" s="137"/>
      <c r="AP223" s="137"/>
      <c r="AQ223" s="137"/>
      <c r="AR223" s="137"/>
      <c r="AS223" s="137"/>
    </row>
    <row r="224" ht="18.0" customHeight="1">
      <c r="A224" s="137"/>
      <c r="B224" s="137"/>
      <c r="C224" s="137"/>
      <c r="D224" s="137"/>
      <c r="E224" s="137"/>
      <c r="F224" s="137"/>
      <c r="G224" s="138"/>
      <c r="H224" s="139"/>
      <c r="I224" s="137"/>
      <c r="J224" s="137"/>
      <c r="K224" s="137"/>
      <c r="L224" s="137"/>
      <c r="M224" s="137"/>
      <c r="N224" s="137"/>
      <c r="O224" s="137"/>
      <c r="P224" s="137"/>
      <c r="Q224" s="140"/>
      <c r="R224" s="137"/>
      <c r="S224" s="137"/>
      <c r="T224" s="137"/>
      <c r="U224" s="137"/>
      <c r="V224" s="137"/>
      <c r="W224" s="137"/>
      <c r="X224" s="137"/>
      <c r="Y224" s="137"/>
      <c r="Z224" s="137"/>
      <c r="AA224" s="137"/>
      <c r="AB224" s="137"/>
      <c r="AC224" s="137"/>
      <c r="AD224" s="137"/>
      <c r="AE224" s="137"/>
      <c r="AF224" s="137"/>
      <c r="AG224" s="137"/>
      <c r="AH224" s="137"/>
      <c r="AI224" s="137"/>
      <c r="AJ224" s="137"/>
      <c r="AK224" s="137"/>
      <c r="AL224" s="137"/>
      <c r="AM224" s="137"/>
      <c r="AN224" s="137"/>
      <c r="AO224" s="137"/>
      <c r="AP224" s="137"/>
      <c r="AQ224" s="137"/>
      <c r="AR224" s="137"/>
      <c r="AS224" s="137"/>
    </row>
    <row r="225" ht="18.0" customHeight="1">
      <c r="A225" s="137"/>
      <c r="B225" s="137"/>
      <c r="C225" s="137"/>
      <c r="D225" s="137"/>
      <c r="E225" s="137"/>
      <c r="F225" s="137"/>
      <c r="G225" s="138"/>
      <c r="H225" s="139"/>
      <c r="I225" s="137"/>
      <c r="J225" s="137"/>
      <c r="K225" s="137"/>
      <c r="L225" s="137"/>
      <c r="M225" s="137"/>
      <c r="N225" s="137"/>
      <c r="O225" s="137"/>
      <c r="P225" s="137"/>
      <c r="Q225" s="140"/>
      <c r="R225" s="137"/>
      <c r="S225" s="137"/>
      <c r="T225" s="137"/>
      <c r="U225" s="137"/>
      <c r="V225" s="137"/>
      <c r="W225" s="137"/>
      <c r="X225" s="137"/>
      <c r="Y225" s="137"/>
      <c r="Z225" s="137"/>
      <c r="AA225" s="137"/>
      <c r="AB225" s="137"/>
      <c r="AC225" s="137"/>
      <c r="AD225" s="137"/>
      <c r="AE225" s="137"/>
      <c r="AF225" s="137"/>
      <c r="AG225" s="137"/>
      <c r="AH225" s="137"/>
      <c r="AI225" s="137"/>
      <c r="AJ225" s="137"/>
      <c r="AK225" s="137"/>
      <c r="AL225" s="137"/>
      <c r="AM225" s="137"/>
      <c r="AN225" s="137"/>
      <c r="AO225" s="137"/>
      <c r="AP225" s="137"/>
      <c r="AQ225" s="137"/>
      <c r="AR225" s="137"/>
      <c r="AS225" s="137"/>
    </row>
    <row r="226" ht="18.0" customHeight="1">
      <c r="A226" s="137"/>
      <c r="B226" s="137"/>
      <c r="C226" s="137"/>
      <c r="D226" s="137"/>
      <c r="E226" s="137"/>
      <c r="F226" s="137"/>
      <c r="G226" s="138"/>
      <c r="H226" s="139"/>
      <c r="I226" s="137"/>
      <c r="J226" s="137"/>
      <c r="K226" s="137"/>
      <c r="L226" s="137"/>
      <c r="M226" s="137"/>
      <c r="N226" s="137"/>
      <c r="O226" s="137"/>
      <c r="P226" s="137"/>
      <c r="Q226" s="140"/>
      <c r="R226" s="137"/>
      <c r="S226" s="137"/>
      <c r="T226" s="137"/>
      <c r="U226" s="137"/>
      <c r="V226" s="137"/>
      <c r="W226" s="137"/>
      <c r="X226" s="137"/>
      <c r="Y226" s="137"/>
      <c r="Z226" s="137"/>
      <c r="AA226" s="137"/>
      <c r="AB226" s="137"/>
      <c r="AC226" s="137"/>
      <c r="AD226" s="137"/>
      <c r="AE226" s="137"/>
      <c r="AF226" s="137"/>
      <c r="AG226" s="137"/>
      <c r="AH226" s="137"/>
      <c r="AI226" s="137"/>
      <c r="AJ226" s="137"/>
      <c r="AK226" s="137"/>
      <c r="AL226" s="137"/>
      <c r="AM226" s="137"/>
      <c r="AN226" s="137"/>
      <c r="AO226" s="137"/>
      <c r="AP226" s="137"/>
      <c r="AQ226" s="137"/>
      <c r="AR226" s="137"/>
      <c r="AS226" s="137"/>
    </row>
    <row r="227" ht="18.0" customHeight="1">
      <c r="A227" s="137"/>
      <c r="B227" s="137"/>
      <c r="C227" s="137"/>
      <c r="D227" s="137"/>
      <c r="E227" s="137"/>
      <c r="F227" s="137"/>
      <c r="G227" s="138"/>
      <c r="H227" s="139"/>
      <c r="I227" s="137"/>
      <c r="J227" s="137"/>
      <c r="K227" s="137"/>
      <c r="L227" s="137"/>
      <c r="M227" s="137"/>
      <c r="N227" s="137"/>
      <c r="O227" s="137"/>
      <c r="P227" s="137"/>
      <c r="Q227" s="140"/>
      <c r="R227" s="137"/>
      <c r="S227" s="137"/>
      <c r="T227" s="137"/>
      <c r="U227" s="137"/>
      <c r="V227" s="137"/>
      <c r="W227" s="137"/>
      <c r="X227" s="137"/>
      <c r="Y227" s="137"/>
      <c r="Z227" s="137"/>
      <c r="AA227" s="137"/>
      <c r="AB227" s="137"/>
      <c r="AC227" s="137"/>
      <c r="AD227" s="137"/>
      <c r="AE227" s="137"/>
      <c r="AF227" s="137"/>
      <c r="AG227" s="137"/>
      <c r="AH227" s="137"/>
      <c r="AI227" s="137"/>
      <c r="AJ227" s="137"/>
      <c r="AK227" s="137"/>
      <c r="AL227" s="137"/>
      <c r="AM227" s="137"/>
      <c r="AN227" s="137"/>
      <c r="AO227" s="137"/>
      <c r="AP227" s="137"/>
      <c r="AQ227" s="137"/>
      <c r="AR227" s="137"/>
      <c r="AS227" s="137"/>
    </row>
    <row r="228" ht="18.0" customHeight="1">
      <c r="A228" s="137"/>
      <c r="B228" s="137"/>
      <c r="C228" s="137"/>
      <c r="D228" s="137"/>
      <c r="E228" s="137"/>
      <c r="F228" s="137"/>
      <c r="G228" s="138"/>
      <c r="H228" s="139"/>
      <c r="I228" s="137"/>
      <c r="J228" s="137"/>
      <c r="K228" s="137"/>
      <c r="L228" s="137"/>
      <c r="M228" s="137"/>
      <c r="N228" s="137"/>
      <c r="O228" s="137"/>
      <c r="P228" s="137"/>
      <c r="Q228" s="140"/>
      <c r="R228" s="137"/>
      <c r="S228" s="137"/>
      <c r="T228" s="137"/>
      <c r="U228" s="137"/>
      <c r="V228" s="137"/>
      <c r="W228" s="137"/>
      <c r="X228" s="137"/>
      <c r="Y228" s="137"/>
      <c r="Z228" s="137"/>
      <c r="AA228" s="137"/>
      <c r="AB228" s="137"/>
      <c r="AC228" s="137"/>
      <c r="AD228" s="137"/>
      <c r="AE228" s="137"/>
      <c r="AF228" s="137"/>
      <c r="AG228" s="137"/>
      <c r="AH228" s="137"/>
      <c r="AI228" s="137"/>
      <c r="AJ228" s="137"/>
      <c r="AK228" s="137"/>
      <c r="AL228" s="137"/>
      <c r="AM228" s="137"/>
      <c r="AN228" s="137"/>
      <c r="AO228" s="137"/>
      <c r="AP228" s="137"/>
      <c r="AQ228" s="137"/>
      <c r="AR228" s="137"/>
      <c r="AS228" s="137"/>
    </row>
    <row r="229" ht="18.0" customHeight="1">
      <c r="A229" s="137"/>
      <c r="B229" s="137"/>
      <c r="C229" s="137"/>
      <c r="D229" s="137"/>
      <c r="E229" s="137"/>
      <c r="F229" s="137"/>
      <c r="G229" s="138"/>
      <c r="H229" s="139"/>
      <c r="I229" s="137"/>
      <c r="J229" s="137"/>
      <c r="K229" s="137"/>
      <c r="L229" s="137"/>
      <c r="M229" s="137"/>
      <c r="N229" s="137"/>
      <c r="O229" s="137"/>
      <c r="P229" s="137"/>
      <c r="Q229" s="140"/>
      <c r="R229" s="137"/>
      <c r="S229" s="137"/>
      <c r="T229" s="137"/>
      <c r="U229" s="137"/>
      <c r="V229" s="137"/>
      <c r="W229" s="137"/>
      <c r="X229" s="137"/>
      <c r="Y229" s="137"/>
      <c r="Z229" s="137"/>
      <c r="AA229" s="137"/>
      <c r="AB229" s="137"/>
      <c r="AC229" s="137"/>
      <c r="AD229" s="137"/>
      <c r="AE229" s="137"/>
      <c r="AF229" s="137"/>
      <c r="AG229" s="137"/>
      <c r="AH229" s="137"/>
      <c r="AI229" s="137"/>
      <c r="AJ229" s="137"/>
      <c r="AK229" s="137"/>
      <c r="AL229" s="137"/>
      <c r="AM229" s="137"/>
      <c r="AN229" s="137"/>
      <c r="AO229" s="137"/>
      <c r="AP229" s="137"/>
      <c r="AQ229" s="137"/>
      <c r="AR229" s="137"/>
      <c r="AS229" s="137"/>
    </row>
    <row r="230" ht="18.0" customHeight="1">
      <c r="A230" s="137"/>
      <c r="B230" s="137"/>
      <c r="C230" s="137"/>
      <c r="D230" s="137"/>
      <c r="E230" s="137"/>
      <c r="F230" s="137"/>
      <c r="G230" s="138"/>
      <c r="H230" s="139"/>
      <c r="I230" s="137"/>
      <c r="J230" s="137"/>
      <c r="K230" s="137"/>
      <c r="L230" s="137"/>
      <c r="M230" s="137"/>
      <c r="N230" s="137"/>
      <c r="O230" s="137"/>
      <c r="P230" s="137"/>
      <c r="Q230" s="140"/>
      <c r="R230" s="137"/>
      <c r="S230" s="137"/>
      <c r="T230" s="137"/>
      <c r="U230" s="137"/>
      <c r="V230" s="137"/>
      <c r="W230" s="137"/>
      <c r="X230" s="137"/>
      <c r="Y230" s="137"/>
      <c r="Z230" s="137"/>
      <c r="AA230" s="137"/>
      <c r="AB230" s="137"/>
      <c r="AC230" s="137"/>
      <c r="AD230" s="137"/>
      <c r="AE230" s="137"/>
      <c r="AF230" s="137"/>
      <c r="AG230" s="137"/>
      <c r="AH230" s="137"/>
      <c r="AI230" s="137"/>
      <c r="AJ230" s="137"/>
      <c r="AK230" s="137"/>
      <c r="AL230" s="137"/>
      <c r="AM230" s="137"/>
      <c r="AN230" s="137"/>
      <c r="AO230" s="137"/>
      <c r="AP230" s="137"/>
      <c r="AQ230" s="137"/>
      <c r="AR230" s="137"/>
      <c r="AS230" s="137"/>
    </row>
    <row r="231" ht="18.0" customHeight="1">
      <c r="A231" s="137"/>
      <c r="B231" s="137"/>
      <c r="C231" s="137"/>
      <c r="D231" s="137"/>
      <c r="E231" s="137"/>
      <c r="F231" s="137"/>
      <c r="G231" s="138"/>
      <c r="H231" s="139"/>
      <c r="I231" s="137"/>
      <c r="J231" s="137"/>
      <c r="K231" s="137"/>
      <c r="L231" s="137"/>
      <c r="M231" s="137"/>
      <c r="N231" s="137"/>
      <c r="O231" s="137"/>
      <c r="P231" s="137"/>
      <c r="Q231" s="140"/>
      <c r="R231" s="137"/>
      <c r="S231" s="137"/>
      <c r="T231" s="137"/>
      <c r="U231" s="137"/>
      <c r="V231" s="137"/>
      <c r="W231" s="137"/>
      <c r="X231" s="137"/>
      <c r="Y231" s="137"/>
      <c r="Z231" s="137"/>
      <c r="AA231" s="137"/>
      <c r="AB231" s="137"/>
      <c r="AC231" s="137"/>
      <c r="AD231" s="137"/>
      <c r="AE231" s="137"/>
      <c r="AF231" s="137"/>
      <c r="AG231" s="137"/>
      <c r="AH231" s="137"/>
      <c r="AI231" s="137"/>
      <c r="AJ231" s="137"/>
      <c r="AK231" s="137"/>
      <c r="AL231" s="137"/>
      <c r="AM231" s="137"/>
      <c r="AN231" s="137"/>
      <c r="AO231" s="137"/>
      <c r="AP231" s="137"/>
      <c r="AQ231" s="137"/>
      <c r="AR231" s="137"/>
      <c r="AS231" s="137"/>
    </row>
    <row r="232" ht="18.0" customHeight="1">
      <c r="A232" s="137"/>
      <c r="B232" s="137"/>
      <c r="C232" s="137"/>
      <c r="D232" s="137"/>
      <c r="E232" s="137"/>
      <c r="F232" s="137"/>
      <c r="G232" s="138"/>
      <c r="H232" s="139"/>
      <c r="I232" s="137"/>
      <c r="J232" s="137"/>
      <c r="K232" s="137"/>
      <c r="L232" s="137"/>
      <c r="M232" s="137"/>
      <c r="N232" s="137"/>
      <c r="O232" s="137"/>
      <c r="P232" s="137"/>
      <c r="Q232" s="140"/>
      <c r="R232" s="137"/>
      <c r="S232" s="137"/>
      <c r="T232" s="137"/>
      <c r="U232" s="137"/>
      <c r="V232" s="137"/>
      <c r="W232" s="137"/>
      <c r="X232" s="137"/>
      <c r="Y232" s="137"/>
      <c r="Z232" s="137"/>
      <c r="AA232" s="137"/>
      <c r="AB232" s="137"/>
      <c r="AC232" s="137"/>
      <c r="AD232" s="137"/>
      <c r="AE232" s="137"/>
      <c r="AF232" s="137"/>
      <c r="AG232" s="137"/>
      <c r="AH232" s="137"/>
      <c r="AI232" s="137"/>
      <c r="AJ232" s="137"/>
      <c r="AK232" s="137"/>
      <c r="AL232" s="137"/>
      <c r="AM232" s="137"/>
      <c r="AN232" s="137"/>
      <c r="AO232" s="137"/>
      <c r="AP232" s="137"/>
      <c r="AQ232" s="137"/>
      <c r="AR232" s="137"/>
      <c r="AS232" s="137"/>
    </row>
    <row r="233" ht="18.0" customHeight="1">
      <c r="A233" s="137"/>
      <c r="B233" s="137"/>
      <c r="C233" s="137"/>
      <c r="D233" s="137"/>
      <c r="E233" s="137"/>
      <c r="F233" s="137"/>
      <c r="G233" s="138"/>
      <c r="H233" s="139"/>
      <c r="I233" s="137"/>
      <c r="J233" s="137"/>
      <c r="K233" s="137"/>
      <c r="L233" s="137"/>
      <c r="M233" s="137"/>
      <c r="N233" s="137"/>
      <c r="O233" s="137"/>
      <c r="P233" s="137"/>
      <c r="Q233" s="140"/>
      <c r="R233" s="137"/>
      <c r="S233" s="137"/>
      <c r="T233" s="137"/>
      <c r="U233" s="137"/>
      <c r="V233" s="137"/>
      <c r="W233" s="137"/>
      <c r="X233" s="137"/>
      <c r="Y233" s="137"/>
      <c r="Z233" s="137"/>
      <c r="AA233" s="137"/>
      <c r="AB233" s="137"/>
      <c r="AC233" s="137"/>
      <c r="AD233" s="137"/>
      <c r="AE233" s="137"/>
      <c r="AF233" s="137"/>
      <c r="AG233" s="137"/>
      <c r="AH233" s="137"/>
      <c r="AI233" s="137"/>
      <c r="AJ233" s="137"/>
      <c r="AK233" s="137"/>
      <c r="AL233" s="137"/>
      <c r="AM233" s="137"/>
      <c r="AN233" s="137"/>
      <c r="AO233" s="137"/>
      <c r="AP233" s="137"/>
      <c r="AQ233" s="137"/>
      <c r="AR233" s="137"/>
      <c r="AS233" s="137"/>
    </row>
    <row r="234" ht="18.0" customHeight="1">
      <c r="A234" s="137"/>
      <c r="B234" s="137"/>
      <c r="C234" s="137"/>
      <c r="D234" s="137"/>
      <c r="E234" s="137"/>
      <c r="F234" s="137"/>
      <c r="G234" s="138"/>
      <c r="H234" s="139"/>
      <c r="I234" s="137"/>
      <c r="J234" s="137"/>
      <c r="K234" s="137"/>
      <c r="L234" s="137"/>
      <c r="M234" s="137"/>
      <c r="N234" s="137"/>
      <c r="O234" s="137"/>
      <c r="P234" s="137"/>
      <c r="Q234" s="140"/>
      <c r="R234" s="137"/>
      <c r="S234" s="137"/>
      <c r="T234" s="137"/>
      <c r="U234" s="137"/>
      <c r="V234" s="137"/>
      <c r="W234" s="137"/>
      <c r="X234" s="137"/>
      <c r="Y234" s="137"/>
      <c r="Z234" s="137"/>
      <c r="AA234" s="137"/>
      <c r="AB234" s="137"/>
      <c r="AC234" s="137"/>
      <c r="AD234" s="137"/>
      <c r="AE234" s="137"/>
      <c r="AF234" s="137"/>
      <c r="AG234" s="137"/>
      <c r="AH234" s="137"/>
      <c r="AI234" s="137"/>
      <c r="AJ234" s="137"/>
      <c r="AK234" s="137"/>
      <c r="AL234" s="137"/>
      <c r="AM234" s="137"/>
      <c r="AN234" s="137"/>
      <c r="AO234" s="137"/>
      <c r="AP234" s="137"/>
      <c r="AQ234" s="137"/>
      <c r="AR234" s="137"/>
      <c r="AS234" s="137"/>
    </row>
    <row r="235" ht="18.0" customHeight="1">
      <c r="A235" s="137"/>
      <c r="B235" s="137"/>
      <c r="C235" s="137"/>
      <c r="D235" s="137"/>
      <c r="E235" s="137"/>
      <c r="F235" s="137"/>
      <c r="G235" s="138"/>
      <c r="H235" s="139"/>
      <c r="I235" s="137"/>
      <c r="J235" s="137"/>
      <c r="K235" s="137"/>
      <c r="L235" s="137"/>
      <c r="M235" s="137"/>
      <c r="N235" s="137"/>
      <c r="O235" s="137"/>
      <c r="P235" s="137"/>
      <c r="Q235" s="140"/>
      <c r="R235" s="137"/>
      <c r="S235" s="137"/>
      <c r="T235" s="137"/>
      <c r="U235" s="137"/>
      <c r="V235" s="137"/>
      <c r="W235" s="137"/>
      <c r="X235" s="137"/>
      <c r="Y235" s="137"/>
      <c r="Z235" s="137"/>
      <c r="AA235" s="137"/>
      <c r="AB235" s="137"/>
      <c r="AC235" s="137"/>
      <c r="AD235" s="137"/>
      <c r="AE235" s="137"/>
      <c r="AF235" s="137"/>
      <c r="AG235" s="137"/>
      <c r="AH235" s="137"/>
      <c r="AI235" s="137"/>
      <c r="AJ235" s="137"/>
      <c r="AK235" s="137"/>
      <c r="AL235" s="137"/>
      <c r="AM235" s="137"/>
      <c r="AN235" s="137"/>
      <c r="AO235" s="137"/>
      <c r="AP235" s="137"/>
      <c r="AQ235" s="137"/>
      <c r="AR235" s="137"/>
      <c r="AS235" s="137"/>
    </row>
    <row r="236" ht="18.0" customHeight="1">
      <c r="A236" s="137"/>
      <c r="B236" s="137"/>
      <c r="C236" s="137"/>
      <c r="D236" s="137"/>
      <c r="E236" s="137"/>
      <c r="F236" s="137"/>
      <c r="G236" s="138"/>
      <c r="H236" s="139"/>
      <c r="I236" s="137"/>
      <c r="J236" s="137"/>
      <c r="K236" s="137"/>
      <c r="L236" s="137"/>
      <c r="M236" s="137"/>
      <c r="N236" s="137"/>
      <c r="O236" s="137"/>
      <c r="P236" s="137"/>
      <c r="Q236" s="140"/>
      <c r="R236" s="137"/>
      <c r="S236" s="137"/>
      <c r="T236" s="137"/>
      <c r="U236" s="137"/>
      <c r="V236" s="137"/>
      <c r="W236" s="137"/>
      <c r="X236" s="137"/>
      <c r="Y236" s="137"/>
      <c r="Z236" s="137"/>
      <c r="AA236" s="137"/>
      <c r="AB236" s="137"/>
      <c r="AC236" s="137"/>
      <c r="AD236" s="137"/>
      <c r="AE236" s="137"/>
      <c r="AF236" s="137"/>
      <c r="AG236" s="137"/>
      <c r="AH236" s="137"/>
      <c r="AI236" s="137"/>
      <c r="AJ236" s="137"/>
      <c r="AK236" s="137"/>
      <c r="AL236" s="137"/>
      <c r="AM236" s="137"/>
      <c r="AN236" s="137"/>
      <c r="AO236" s="137"/>
      <c r="AP236" s="137"/>
      <c r="AQ236" s="137"/>
      <c r="AR236" s="137"/>
      <c r="AS236" s="137"/>
    </row>
    <row r="237" ht="18.0" customHeight="1">
      <c r="A237" s="137"/>
      <c r="B237" s="137"/>
      <c r="C237" s="137"/>
      <c r="D237" s="137"/>
      <c r="E237" s="137"/>
      <c r="F237" s="137"/>
      <c r="G237" s="138"/>
      <c r="H237" s="139"/>
      <c r="I237" s="137"/>
      <c r="J237" s="137"/>
      <c r="K237" s="137"/>
      <c r="L237" s="137"/>
      <c r="M237" s="137"/>
      <c r="N237" s="137"/>
      <c r="O237" s="137"/>
      <c r="P237" s="137"/>
      <c r="Q237" s="140"/>
      <c r="R237" s="137"/>
      <c r="S237" s="137"/>
      <c r="T237" s="137"/>
      <c r="U237" s="137"/>
      <c r="V237" s="137"/>
      <c r="W237" s="137"/>
      <c r="X237" s="137"/>
      <c r="Y237" s="137"/>
      <c r="Z237" s="137"/>
      <c r="AA237" s="137"/>
      <c r="AB237" s="137"/>
      <c r="AC237" s="137"/>
      <c r="AD237" s="137"/>
      <c r="AE237" s="137"/>
      <c r="AF237" s="137"/>
      <c r="AG237" s="137"/>
      <c r="AH237" s="137"/>
      <c r="AI237" s="137"/>
      <c r="AJ237" s="137"/>
      <c r="AK237" s="137"/>
      <c r="AL237" s="137"/>
      <c r="AM237" s="137"/>
      <c r="AN237" s="137"/>
      <c r="AO237" s="137"/>
      <c r="AP237" s="137"/>
      <c r="AQ237" s="137"/>
      <c r="AR237" s="137"/>
      <c r="AS237" s="137"/>
    </row>
    <row r="238" ht="18.0" customHeight="1">
      <c r="A238" s="137"/>
      <c r="B238" s="137"/>
      <c r="C238" s="137"/>
      <c r="D238" s="137"/>
      <c r="E238" s="137"/>
      <c r="F238" s="137"/>
      <c r="G238" s="138"/>
      <c r="H238" s="139"/>
      <c r="I238" s="137"/>
      <c r="J238" s="137"/>
      <c r="K238" s="137"/>
      <c r="L238" s="137"/>
      <c r="M238" s="137"/>
      <c r="N238" s="137"/>
      <c r="O238" s="137"/>
      <c r="P238" s="137"/>
      <c r="Q238" s="140"/>
      <c r="R238" s="137"/>
      <c r="S238" s="137"/>
      <c r="T238" s="137"/>
      <c r="U238" s="137"/>
      <c r="V238" s="137"/>
      <c r="W238" s="137"/>
      <c r="X238" s="137"/>
      <c r="Y238" s="137"/>
      <c r="Z238" s="137"/>
      <c r="AA238" s="137"/>
      <c r="AB238" s="137"/>
      <c r="AC238" s="137"/>
      <c r="AD238" s="137"/>
      <c r="AE238" s="137"/>
      <c r="AF238" s="137"/>
      <c r="AG238" s="137"/>
      <c r="AH238" s="137"/>
      <c r="AI238" s="137"/>
      <c r="AJ238" s="137"/>
      <c r="AK238" s="137"/>
      <c r="AL238" s="137"/>
      <c r="AM238" s="137"/>
      <c r="AN238" s="137"/>
      <c r="AO238" s="137"/>
      <c r="AP238" s="137"/>
      <c r="AQ238" s="137"/>
      <c r="AR238" s="137"/>
      <c r="AS238" s="137"/>
    </row>
    <row r="239" ht="18.0" customHeight="1">
      <c r="A239" s="137"/>
      <c r="B239" s="137"/>
      <c r="C239" s="137"/>
      <c r="D239" s="137"/>
      <c r="E239" s="137"/>
      <c r="F239" s="137"/>
      <c r="G239" s="138"/>
      <c r="H239" s="139"/>
      <c r="I239" s="137"/>
      <c r="J239" s="137"/>
      <c r="K239" s="137"/>
      <c r="L239" s="137"/>
      <c r="M239" s="137"/>
      <c r="N239" s="137"/>
      <c r="O239" s="137"/>
      <c r="P239" s="137"/>
      <c r="Q239" s="140"/>
      <c r="R239" s="137"/>
      <c r="S239" s="137"/>
      <c r="T239" s="137"/>
      <c r="U239" s="137"/>
      <c r="V239" s="137"/>
      <c r="W239" s="137"/>
      <c r="X239" s="137"/>
      <c r="Y239" s="137"/>
      <c r="Z239" s="137"/>
      <c r="AA239" s="137"/>
      <c r="AB239" s="137"/>
      <c r="AC239" s="137"/>
      <c r="AD239" s="137"/>
      <c r="AE239" s="137"/>
      <c r="AF239" s="137"/>
      <c r="AG239" s="137"/>
      <c r="AH239" s="137"/>
      <c r="AI239" s="137"/>
      <c r="AJ239" s="137"/>
      <c r="AK239" s="137"/>
      <c r="AL239" s="137"/>
      <c r="AM239" s="137"/>
      <c r="AN239" s="137"/>
      <c r="AO239" s="137"/>
      <c r="AP239" s="137"/>
      <c r="AQ239" s="137"/>
      <c r="AR239" s="137"/>
      <c r="AS239" s="137"/>
    </row>
    <row r="240" ht="18.0" customHeight="1">
      <c r="A240" s="137"/>
      <c r="B240" s="137"/>
      <c r="C240" s="137"/>
      <c r="D240" s="137"/>
      <c r="E240" s="137"/>
      <c r="F240" s="137"/>
      <c r="G240" s="138"/>
      <c r="H240" s="139"/>
      <c r="I240" s="137"/>
      <c r="J240" s="137"/>
      <c r="K240" s="137"/>
      <c r="L240" s="137"/>
      <c r="M240" s="137"/>
      <c r="N240" s="137"/>
      <c r="O240" s="137"/>
      <c r="P240" s="137"/>
      <c r="Q240" s="140"/>
      <c r="R240" s="137"/>
      <c r="S240" s="137"/>
      <c r="T240" s="137"/>
      <c r="U240" s="137"/>
      <c r="V240" s="137"/>
      <c r="W240" s="137"/>
      <c r="X240" s="137"/>
      <c r="Y240" s="137"/>
      <c r="Z240" s="137"/>
      <c r="AA240" s="137"/>
      <c r="AB240" s="137"/>
      <c r="AC240" s="137"/>
      <c r="AD240" s="137"/>
      <c r="AE240" s="137"/>
      <c r="AF240" s="137"/>
      <c r="AG240" s="137"/>
      <c r="AH240" s="137"/>
      <c r="AI240" s="137"/>
      <c r="AJ240" s="137"/>
      <c r="AK240" s="137"/>
      <c r="AL240" s="137"/>
      <c r="AM240" s="137"/>
      <c r="AN240" s="137"/>
      <c r="AO240" s="137"/>
      <c r="AP240" s="137"/>
      <c r="AQ240" s="137"/>
      <c r="AR240" s="137"/>
      <c r="AS240" s="137"/>
    </row>
    <row r="241" ht="18.0" customHeight="1">
      <c r="A241" s="137"/>
      <c r="B241" s="137"/>
      <c r="C241" s="137"/>
      <c r="D241" s="137"/>
      <c r="E241" s="137"/>
      <c r="F241" s="137"/>
      <c r="G241" s="138"/>
      <c r="H241" s="139"/>
      <c r="I241" s="137"/>
      <c r="J241" s="137"/>
      <c r="K241" s="137"/>
      <c r="L241" s="137"/>
      <c r="M241" s="137"/>
      <c r="N241" s="137"/>
      <c r="O241" s="137"/>
      <c r="P241" s="137"/>
      <c r="Q241" s="140"/>
      <c r="R241" s="137"/>
      <c r="S241" s="137"/>
      <c r="T241" s="137"/>
      <c r="U241" s="137"/>
      <c r="V241" s="137"/>
      <c r="W241" s="137"/>
      <c r="X241" s="137"/>
      <c r="Y241" s="137"/>
      <c r="Z241" s="137"/>
      <c r="AA241" s="137"/>
      <c r="AB241" s="137"/>
      <c r="AC241" s="137"/>
      <c r="AD241" s="137"/>
      <c r="AE241" s="137"/>
      <c r="AF241" s="137"/>
      <c r="AG241" s="137"/>
      <c r="AH241" s="137"/>
      <c r="AI241" s="137"/>
      <c r="AJ241" s="137"/>
      <c r="AK241" s="137"/>
      <c r="AL241" s="137"/>
      <c r="AM241" s="137"/>
      <c r="AN241" s="137"/>
      <c r="AO241" s="137"/>
      <c r="AP241" s="137"/>
      <c r="AQ241" s="137"/>
      <c r="AR241" s="137"/>
      <c r="AS241" s="137"/>
    </row>
    <row r="242" ht="18.0" customHeight="1">
      <c r="A242" s="137"/>
      <c r="B242" s="137"/>
      <c r="C242" s="137"/>
      <c r="D242" s="137"/>
      <c r="E242" s="137"/>
      <c r="F242" s="137"/>
      <c r="G242" s="138"/>
      <c r="H242" s="139"/>
      <c r="I242" s="137"/>
      <c r="J242" s="137"/>
      <c r="K242" s="137"/>
      <c r="L242" s="137"/>
      <c r="M242" s="137"/>
      <c r="N242" s="137"/>
      <c r="O242" s="137"/>
      <c r="P242" s="137"/>
      <c r="Q242" s="140"/>
      <c r="R242" s="137"/>
      <c r="S242" s="137"/>
      <c r="T242" s="137"/>
      <c r="U242" s="137"/>
      <c r="V242" s="137"/>
      <c r="W242" s="137"/>
      <c r="X242" s="137"/>
      <c r="Y242" s="137"/>
      <c r="Z242" s="137"/>
      <c r="AA242" s="137"/>
      <c r="AB242" s="137"/>
      <c r="AC242" s="137"/>
      <c r="AD242" s="137"/>
      <c r="AE242" s="137"/>
      <c r="AF242" s="137"/>
      <c r="AG242" s="137"/>
      <c r="AH242" s="137"/>
      <c r="AI242" s="137"/>
      <c r="AJ242" s="137"/>
      <c r="AK242" s="137"/>
      <c r="AL242" s="137"/>
      <c r="AM242" s="137"/>
      <c r="AN242" s="137"/>
      <c r="AO242" s="137"/>
      <c r="AP242" s="137"/>
      <c r="AQ242" s="137"/>
      <c r="AR242" s="137"/>
      <c r="AS242" s="137"/>
    </row>
    <row r="243" ht="18.0" customHeight="1">
      <c r="A243" s="137"/>
      <c r="B243" s="137"/>
      <c r="C243" s="137"/>
      <c r="D243" s="137"/>
      <c r="E243" s="137"/>
      <c r="F243" s="137"/>
      <c r="G243" s="138"/>
      <c r="H243" s="139"/>
      <c r="I243" s="137"/>
      <c r="J243" s="137"/>
      <c r="K243" s="137"/>
      <c r="L243" s="137"/>
      <c r="M243" s="137"/>
      <c r="N243" s="137"/>
      <c r="O243" s="137"/>
      <c r="P243" s="137"/>
      <c r="Q243" s="140"/>
      <c r="R243" s="137"/>
      <c r="S243" s="137"/>
      <c r="T243" s="137"/>
      <c r="U243" s="137"/>
      <c r="V243" s="137"/>
      <c r="W243" s="137"/>
      <c r="X243" s="137"/>
      <c r="Y243" s="137"/>
      <c r="Z243" s="137"/>
      <c r="AA243" s="137"/>
      <c r="AB243" s="137"/>
      <c r="AC243" s="137"/>
      <c r="AD243" s="137"/>
      <c r="AE243" s="137"/>
      <c r="AF243" s="137"/>
      <c r="AG243" s="137"/>
      <c r="AH243" s="137"/>
      <c r="AI243" s="137"/>
      <c r="AJ243" s="137"/>
      <c r="AK243" s="137"/>
      <c r="AL243" s="137"/>
      <c r="AM243" s="137"/>
      <c r="AN243" s="137"/>
      <c r="AO243" s="137"/>
      <c r="AP243" s="137"/>
      <c r="AQ243" s="137"/>
      <c r="AR243" s="137"/>
      <c r="AS243" s="137"/>
    </row>
    <row r="244" ht="18.0" customHeight="1">
      <c r="A244" s="137"/>
      <c r="B244" s="137"/>
      <c r="C244" s="137"/>
      <c r="D244" s="137"/>
      <c r="E244" s="137"/>
      <c r="F244" s="137"/>
      <c r="G244" s="138"/>
      <c r="H244" s="139"/>
      <c r="I244" s="137"/>
      <c r="J244" s="137"/>
      <c r="K244" s="137"/>
      <c r="L244" s="137"/>
      <c r="M244" s="137"/>
      <c r="N244" s="137"/>
      <c r="O244" s="137"/>
      <c r="P244" s="137"/>
      <c r="Q244" s="140"/>
      <c r="R244" s="137"/>
      <c r="S244" s="137"/>
      <c r="T244" s="137"/>
      <c r="U244" s="137"/>
      <c r="V244" s="137"/>
      <c r="W244" s="137"/>
      <c r="X244" s="137"/>
      <c r="Y244" s="137"/>
      <c r="Z244" s="137"/>
      <c r="AA244" s="137"/>
      <c r="AB244" s="137"/>
      <c r="AC244" s="137"/>
      <c r="AD244" s="137"/>
      <c r="AE244" s="137"/>
      <c r="AF244" s="137"/>
      <c r="AG244" s="137"/>
      <c r="AH244" s="137"/>
      <c r="AI244" s="137"/>
      <c r="AJ244" s="137"/>
      <c r="AK244" s="137"/>
      <c r="AL244" s="137"/>
      <c r="AM244" s="137"/>
      <c r="AN244" s="137"/>
      <c r="AO244" s="137"/>
      <c r="AP244" s="137"/>
      <c r="AQ244" s="137"/>
      <c r="AR244" s="137"/>
      <c r="AS244" s="137"/>
    </row>
    <row r="245" ht="18.0" customHeight="1">
      <c r="A245" s="137"/>
      <c r="B245" s="137"/>
      <c r="C245" s="137"/>
      <c r="D245" s="137"/>
      <c r="E245" s="137"/>
      <c r="F245" s="137"/>
      <c r="G245" s="138"/>
      <c r="H245" s="139"/>
      <c r="I245" s="137"/>
      <c r="J245" s="137"/>
      <c r="K245" s="137"/>
      <c r="L245" s="137"/>
      <c r="M245" s="137"/>
      <c r="N245" s="137"/>
      <c r="O245" s="137"/>
      <c r="P245" s="137"/>
      <c r="Q245" s="140"/>
      <c r="R245" s="137"/>
      <c r="S245" s="137"/>
      <c r="T245" s="137"/>
      <c r="U245" s="137"/>
      <c r="V245" s="137"/>
      <c r="W245" s="137"/>
      <c r="X245" s="137"/>
      <c r="Y245" s="137"/>
      <c r="Z245" s="137"/>
      <c r="AA245" s="137"/>
      <c r="AB245" s="137"/>
      <c r="AC245" s="137"/>
      <c r="AD245" s="137"/>
      <c r="AE245" s="137"/>
      <c r="AF245" s="137"/>
      <c r="AG245" s="137"/>
      <c r="AH245" s="137"/>
      <c r="AI245" s="137"/>
      <c r="AJ245" s="137"/>
      <c r="AK245" s="137"/>
      <c r="AL245" s="137"/>
      <c r="AM245" s="137"/>
      <c r="AN245" s="137"/>
      <c r="AO245" s="137"/>
      <c r="AP245" s="137"/>
      <c r="AQ245" s="137"/>
      <c r="AR245" s="137"/>
      <c r="AS245" s="137"/>
    </row>
    <row r="246" ht="18.0" customHeight="1">
      <c r="A246" s="137"/>
      <c r="B246" s="137"/>
      <c r="C246" s="137"/>
      <c r="D246" s="137"/>
      <c r="E246" s="137"/>
      <c r="F246" s="137"/>
      <c r="G246" s="138"/>
      <c r="H246" s="139"/>
      <c r="I246" s="137"/>
      <c r="J246" s="137"/>
      <c r="K246" s="137"/>
      <c r="L246" s="137"/>
      <c r="M246" s="137"/>
      <c r="N246" s="137"/>
      <c r="O246" s="137"/>
      <c r="P246" s="137"/>
      <c r="Q246" s="140"/>
      <c r="R246" s="137"/>
      <c r="S246" s="137"/>
      <c r="T246" s="137"/>
      <c r="U246" s="137"/>
      <c r="V246" s="137"/>
      <c r="W246" s="137"/>
      <c r="X246" s="137"/>
      <c r="Y246" s="137"/>
      <c r="Z246" s="137"/>
      <c r="AA246" s="137"/>
      <c r="AB246" s="137"/>
      <c r="AC246" s="137"/>
      <c r="AD246" s="137"/>
      <c r="AE246" s="137"/>
      <c r="AF246" s="137"/>
      <c r="AG246" s="137"/>
      <c r="AH246" s="137"/>
      <c r="AI246" s="137"/>
      <c r="AJ246" s="137"/>
      <c r="AK246" s="137"/>
      <c r="AL246" s="137"/>
      <c r="AM246" s="137"/>
      <c r="AN246" s="137"/>
      <c r="AO246" s="137"/>
      <c r="AP246" s="137"/>
      <c r="AQ246" s="137"/>
      <c r="AR246" s="137"/>
      <c r="AS246" s="137"/>
    </row>
    <row r="247" ht="18.0" customHeight="1">
      <c r="A247" s="137"/>
      <c r="B247" s="137"/>
      <c r="C247" s="137"/>
      <c r="D247" s="137"/>
      <c r="E247" s="137"/>
      <c r="F247" s="137"/>
      <c r="G247" s="138"/>
      <c r="H247" s="139"/>
      <c r="I247" s="137"/>
      <c r="J247" s="137"/>
      <c r="K247" s="137"/>
      <c r="L247" s="137"/>
      <c r="M247" s="137"/>
      <c r="N247" s="137"/>
      <c r="O247" s="137"/>
      <c r="P247" s="137"/>
      <c r="Q247" s="140"/>
      <c r="R247" s="137"/>
      <c r="S247" s="137"/>
      <c r="T247" s="137"/>
      <c r="U247" s="137"/>
      <c r="V247" s="137"/>
      <c r="W247" s="137"/>
      <c r="X247" s="137"/>
      <c r="Y247" s="137"/>
      <c r="Z247" s="137"/>
      <c r="AA247" s="137"/>
      <c r="AB247" s="137"/>
      <c r="AC247" s="137"/>
      <c r="AD247" s="137"/>
      <c r="AE247" s="137"/>
      <c r="AF247" s="137"/>
      <c r="AG247" s="137"/>
      <c r="AH247" s="137"/>
      <c r="AI247" s="137"/>
      <c r="AJ247" s="137"/>
      <c r="AK247" s="137"/>
      <c r="AL247" s="137"/>
      <c r="AM247" s="137"/>
      <c r="AN247" s="137"/>
      <c r="AO247" s="137"/>
      <c r="AP247" s="137"/>
      <c r="AQ247" s="137"/>
      <c r="AR247" s="137"/>
      <c r="AS247" s="137"/>
    </row>
    <row r="248" ht="18.0" customHeight="1">
      <c r="A248" s="137"/>
      <c r="B248" s="137"/>
      <c r="C248" s="137"/>
      <c r="D248" s="137"/>
      <c r="E248" s="137"/>
      <c r="F248" s="137"/>
      <c r="G248" s="138"/>
      <c r="H248" s="139"/>
      <c r="I248" s="137"/>
      <c r="J248" s="137"/>
      <c r="K248" s="137"/>
      <c r="L248" s="137"/>
      <c r="M248" s="137"/>
      <c r="N248" s="137"/>
      <c r="O248" s="137"/>
      <c r="P248" s="137"/>
      <c r="Q248" s="140"/>
      <c r="R248" s="137"/>
      <c r="S248" s="137"/>
      <c r="T248" s="137"/>
      <c r="U248" s="137"/>
      <c r="V248" s="137"/>
      <c r="W248" s="137"/>
      <c r="X248" s="137"/>
      <c r="Y248" s="137"/>
      <c r="Z248" s="137"/>
      <c r="AA248" s="137"/>
      <c r="AB248" s="137"/>
      <c r="AC248" s="137"/>
      <c r="AD248" s="137"/>
      <c r="AE248" s="137"/>
      <c r="AF248" s="137"/>
      <c r="AG248" s="137"/>
      <c r="AH248" s="137"/>
      <c r="AI248" s="137"/>
      <c r="AJ248" s="137"/>
      <c r="AK248" s="137"/>
      <c r="AL248" s="137"/>
      <c r="AM248" s="137"/>
      <c r="AN248" s="137"/>
      <c r="AO248" s="137"/>
      <c r="AP248" s="137"/>
      <c r="AQ248" s="137"/>
      <c r="AR248" s="137"/>
      <c r="AS248" s="137"/>
    </row>
    <row r="249" ht="18.0" customHeight="1">
      <c r="A249" s="137"/>
      <c r="B249" s="137"/>
      <c r="C249" s="137"/>
      <c r="D249" s="137"/>
      <c r="E249" s="137"/>
      <c r="F249" s="137"/>
      <c r="G249" s="138"/>
      <c r="H249" s="139"/>
      <c r="I249" s="137"/>
      <c r="J249" s="137"/>
      <c r="K249" s="137"/>
      <c r="L249" s="137"/>
      <c r="M249" s="137"/>
      <c r="N249" s="137"/>
      <c r="O249" s="137"/>
      <c r="P249" s="137"/>
      <c r="Q249" s="140"/>
      <c r="R249" s="137"/>
      <c r="S249" s="137"/>
      <c r="T249" s="137"/>
      <c r="U249" s="137"/>
      <c r="V249" s="137"/>
      <c r="W249" s="137"/>
      <c r="X249" s="137"/>
      <c r="Y249" s="137"/>
      <c r="Z249" s="137"/>
      <c r="AA249" s="137"/>
      <c r="AB249" s="137"/>
      <c r="AC249" s="137"/>
      <c r="AD249" s="137"/>
      <c r="AE249" s="137"/>
      <c r="AF249" s="137"/>
      <c r="AG249" s="137"/>
      <c r="AH249" s="137"/>
      <c r="AI249" s="137"/>
      <c r="AJ249" s="137"/>
      <c r="AK249" s="137"/>
      <c r="AL249" s="137"/>
      <c r="AM249" s="137"/>
      <c r="AN249" s="137"/>
      <c r="AO249" s="137"/>
      <c r="AP249" s="137"/>
      <c r="AQ249" s="137"/>
      <c r="AR249" s="137"/>
      <c r="AS249" s="137"/>
    </row>
    <row r="250" ht="18.0" customHeight="1">
      <c r="A250" s="137"/>
      <c r="B250" s="137"/>
      <c r="C250" s="137"/>
      <c r="D250" s="137"/>
      <c r="E250" s="137"/>
      <c r="F250" s="137"/>
      <c r="G250" s="138"/>
      <c r="H250" s="139"/>
      <c r="I250" s="137"/>
      <c r="J250" s="137"/>
      <c r="K250" s="137"/>
      <c r="L250" s="137"/>
      <c r="M250" s="137"/>
      <c r="N250" s="137"/>
      <c r="O250" s="137"/>
      <c r="P250" s="137"/>
      <c r="Q250" s="140"/>
      <c r="R250" s="137"/>
      <c r="S250" s="137"/>
      <c r="T250" s="137"/>
      <c r="U250" s="137"/>
      <c r="V250" s="137"/>
      <c r="W250" s="137"/>
      <c r="X250" s="137"/>
      <c r="Y250" s="137"/>
      <c r="Z250" s="137"/>
      <c r="AA250" s="137"/>
      <c r="AB250" s="137"/>
      <c r="AC250" s="137"/>
      <c r="AD250" s="137"/>
      <c r="AE250" s="137"/>
      <c r="AF250" s="137"/>
      <c r="AG250" s="137"/>
      <c r="AH250" s="137"/>
      <c r="AI250" s="137"/>
      <c r="AJ250" s="137"/>
      <c r="AK250" s="137"/>
      <c r="AL250" s="137"/>
      <c r="AM250" s="137"/>
      <c r="AN250" s="137"/>
      <c r="AO250" s="137"/>
      <c r="AP250" s="137"/>
      <c r="AQ250" s="137"/>
      <c r="AR250" s="137"/>
      <c r="AS250" s="137"/>
    </row>
    <row r="251" ht="18.0" customHeight="1">
      <c r="A251" s="137"/>
      <c r="B251" s="137"/>
      <c r="C251" s="137"/>
      <c r="D251" s="137"/>
      <c r="E251" s="137"/>
      <c r="F251" s="137"/>
      <c r="G251" s="138"/>
      <c r="H251" s="139"/>
      <c r="I251" s="137"/>
      <c r="J251" s="137"/>
      <c r="K251" s="137"/>
      <c r="L251" s="137"/>
      <c r="M251" s="137"/>
      <c r="N251" s="137"/>
      <c r="O251" s="137"/>
      <c r="P251" s="137"/>
      <c r="Q251" s="140"/>
      <c r="R251" s="137"/>
      <c r="S251" s="137"/>
      <c r="T251" s="137"/>
      <c r="U251" s="137"/>
      <c r="V251" s="137"/>
      <c r="W251" s="137"/>
      <c r="X251" s="137"/>
      <c r="Y251" s="137"/>
      <c r="Z251" s="137"/>
      <c r="AA251" s="137"/>
      <c r="AB251" s="137"/>
      <c r="AC251" s="137"/>
      <c r="AD251" s="137"/>
      <c r="AE251" s="137"/>
      <c r="AF251" s="137"/>
      <c r="AG251" s="137"/>
      <c r="AH251" s="137"/>
      <c r="AI251" s="137"/>
      <c r="AJ251" s="137"/>
      <c r="AK251" s="137"/>
      <c r="AL251" s="137"/>
      <c r="AM251" s="137"/>
      <c r="AN251" s="137"/>
      <c r="AO251" s="137"/>
      <c r="AP251" s="137"/>
      <c r="AQ251" s="137"/>
      <c r="AR251" s="137"/>
      <c r="AS251" s="137"/>
    </row>
    <row r="252" ht="18.0" customHeight="1">
      <c r="A252" s="137"/>
      <c r="B252" s="137"/>
      <c r="C252" s="137"/>
      <c r="D252" s="137"/>
      <c r="E252" s="137"/>
      <c r="F252" s="137"/>
      <c r="G252" s="138"/>
      <c r="H252" s="139"/>
      <c r="I252" s="137"/>
      <c r="J252" s="137"/>
      <c r="K252" s="137"/>
      <c r="L252" s="137"/>
      <c r="M252" s="137"/>
      <c r="N252" s="137"/>
      <c r="O252" s="137"/>
      <c r="P252" s="137"/>
      <c r="Q252" s="140"/>
      <c r="R252" s="137"/>
      <c r="S252" s="137"/>
      <c r="T252" s="137"/>
      <c r="U252" s="137"/>
      <c r="V252" s="137"/>
      <c r="W252" s="137"/>
      <c r="X252" s="137"/>
      <c r="Y252" s="137"/>
      <c r="Z252" s="137"/>
      <c r="AA252" s="137"/>
      <c r="AB252" s="137"/>
      <c r="AC252" s="137"/>
      <c r="AD252" s="137"/>
      <c r="AE252" s="137"/>
      <c r="AF252" s="137"/>
      <c r="AG252" s="137"/>
      <c r="AH252" s="137"/>
      <c r="AI252" s="137"/>
      <c r="AJ252" s="137"/>
      <c r="AK252" s="137"/>
      <c r="AL252" s="137"/>
      <c r="AM252" s="137"/>
      <c r="AN252" s="137"/>
      <c r="AO252" s="137"/>
      <c r="AP252" s="137"/>
      <c r="AQ252" s="137"/>
      <c r="AR252" s="137"/>
      <c r="AS252" s="137"/>
    </row>
    <row r="253" ht="18.0" customHeight="1">
      <c r="A253" s="137"/>
      <c r="B253" s="137"/>
      <c r="C253" s="137"/>
      <c r="D253" s="137"/>
      <c r="E253" s="137"/>
      <c r="F253" s="137"/>
      <c r="G253" s="138"/>
      <c r="H253" s="139"/>
      <c r="I253" s="137"/>
      <c r="J253" s="137"/>
      <c r="K253" s="137"/>
      <c r="L253" s="137"/>
      <c r="M253" s="137"/>
      <c r="N253" s="137"/>
      <c r="O253" s="137"/>
      <c r="P253" s="137"/>
      <c r="Q253" s="140"/>
      <c r="R253" s="137"/>
      <c r="S253" s="137"/>
      <c r="T253" s="137"/>
      <c r="U253" s="137"/>
      <c r="V253" s="137"/>
      <c r="W253" s="137"/>
      <c r="X253" s="137"/>
      <c r="Y253" s="137"/>
      <c r="Z253" s="137"/>
      <c r="AA253" s="137"/>
      <c r="AB253" s="137"/>
      <c r="AC253" s="137"/>
      <c r="AD253" s="137"/>
      <c r="AE253" s="137"/>
      <c r="AF253" s="137"/>
      <c r="AG253" s="137"/>
      <c r="AH253" s="137"/>
      <c r="AI253" s="137"/>
      <c r="AJ253" s="137"/>
      <c r="AK253" s="137"/>
      <c r="AL253" s="137"/>
      <c r="AM253" s="137"/>
      <c r="AN253" s="137"/>
      <c r="AO253" s="137"/>
      <c r="AP253" s="137"/>
      <c r="AQ253" s="137"/>
      <c r="AR253" s="137"/>
      <c r="AS253" s="137"/>
    </row>
    <row r="254" ht="18.0" customHeight="1">
      <c r="A254" s="137"/>
      <c r="B254" s="137"/>
      <c r="C254" s="137"/>
      <c r="D254" s="137"/>
      <c r="E254" s="137"/>
      <c r="F254" s="137"/>
      <c r="G254" s="138"/>
      <c r="H254" s="139"/>
      <c r="I254" s="137"/>
      <c r="J254" s="137"/>
      <c r="K254" s="137"/>
      <c r="L254" s="137"/>
      <c r="M254" s="137"/>
      <c r="N254" s="137"/>
      <c r="O254" s="137"/>
      <c r="P254" s="137"/>
      <c r="Q254" s="140"/>
      <c r="R254" s="137"/>
      <c r="S254" s="137"/>
      <c r="T254" s="137"/>
      <c r="U254" s="137"/>
      <c r="V254" s="137"/>
      <c r="W254" s="137"/>
      <c r="X254" s="137"/>
      <c r="Y254" s="137"/>
      <c r="Z254" s="137"/>
      <c r="AA254" s="137"/>
      <c r="AB254" s="137"/>
      <c r="AC254" s="137"/>
      <c r="AD254" s="137"/>
      <c r="AE254" s="137"/>
      <c r="AF254" s="137"/>
      <c r="AG254" s="137"/>
      <c r="AH254" s="137"/>
      <c r="AI254" s="137"/>
      <c r="AJ254" s="137"/>
      <c r="AK254" s="137"/>
      <c r="AL254" s="137"/>
      <c r="AM254" s="137"/>
      <c r="AN254" s="137"/>
      <c r="AO254" s="137"/>
      <c r="AP254" s="137"/>
      <c r="AQ254" s="137"/>
      <c r="AR254" s="137"/>
      <c r="AS254" s="137"/>
    </row>
    <row r="255" ht="18.0" customHeight="1">
      <c r="A255" s="137"/>
      <c r="B255" s="137"/>
      <c r="C255" s="137"/>
      <c r="D255" s="137"/>
      <c r="E255" s="137"/>
      <c r="F255" s="137"/>
      <c r="G255" s="138"/>
      <c r="H255" s="139"/>
      <c r="I255" s="137"/>
      <c r="J255" s="137"/>
      <c r="K255" s="137"/>
      <c r="L255" s="137"/>
      <c r="M255" s="137"/>
      <c r="N255" s="137"/>
      <c r="O255" s="137"/>
      <c r="P255" s="137"/>
      <c r="Q255" s="140"/>
      <c r="R255" s="137"/>
      <c r="S255" s="137"/>
      <c r="T255" s="137"/>
      <c r="U255" s="137"/>
      <c r="V255" s="137"/>
      <c r="W255" s="137"/>
      <c r="X255" s="137"/>
      <c r="Y255" s="137"/>
      <c r="Z255" s="137"/>
      <c r="AA255" s="137"/>
      <c r="AB255" s="137"/>
      <c r="AC255" s="137"/>
      <c r="AD255" s="137"/>
      <c r="AE255" s="137"/>
      <c r="AF255" s="137"/>
      <c r="AG255" s="137"/>
      <c r="AH255" s="137"/>
      <c r="AI255" s="137"/>
      <c r="AJ255" s="137"/>
      <c r="AK255" s="137"/>
      <c r="AL255" s="137"/>
      <c r="AM255" s="137"/>
      <c r="AN255" s="137"/>
      <c r="AO255" s="137"/>
      <c r="AP255" s="137"/>
      <c r="AQ255" s="137"/>
      <c r="AR255" s="137"/>
      <c r="AS255" s="137"/>
    </row>
    <row r="256" ht="18.0" customHeight="1">
      <c r="A256" s="137"/>
      <c r="B256" s="137"/>
      <c r="C256" s="137"/>
      <c r="D256" s="137"/>
      <c r="E256" s="137"/>
      <c r="F256" s="137"/>
      <c r="G256" s="138"/>
      <c r="H256" s="139"/>
      <c r="I256" s="137"/>
      <c r="J256" s="137"/>
      <c r="K256" s="137"/>
      <c r="L256" s="137"/>
      <c r="M256" s="137"/>
      <c r="N256" s="137"/>
      <c r="O256" s="137"/>
      <c r="P256" s="137"/>
      <c r="Q256" s="140"/>
      <c r="R256" s="137"/>
      <c r="S256" s="137"/>
      <c r="T256" s="137"/>
      <c r="U256" s="137"/>
      <c r="V256" s="137"/>
      <c r="W256" s="137"/>
      <c r="X256" s="137"/>
      <c r="Y256" s="137"/>
      <c r="Z256" s="137"/>
      <c r="AA256" s="137"/>
      <c r="AB256" s="137"/>
      <c r="AC256" s="137"/>
      <c r="AD256" s="137"/>
      <c r="AE256" s="137"/>
      <c r="AF256" s="137"/>
      <c r="AG256" s="137"/>
      <c r="AH256" s="137"/>
      <c r="AI256" s="137"/>
      <c r="AJ256" s="137"/>
      <c r="AK256" s="137"/>
      <c r="AL256" s="137"/>
      <c r="AM256" s="137"/>
      <c r="AN256" s="137"/>
      <c r="AO256" s="137"/>
      <c r="AP256" s="137"/>
      <c r="AQ256" s="137"/>
      <c r="AR256" s="137"/>
      <c r="AS256" s="137"/>
    </row>
    <row r="257" ht="18.0" customHeight="1">
      <c r="A257" s="137"/>
      <c r="B257" s="137"/>
      <c r="C257" s="137"/>
      <c r="D257" s="137"/>
      <c r="E257" s="137"/>
      <c r="F257" s="137"/>
      <c r="G257" s="138"/>
      <c r="H257" s="139"/>
      <c r="I257" s="137"/>
      <c r="J257" s="137"/>
      <c r="K257" s="137"/>
      <c r="L257" s="137"/>
      <c r="M257" s="137"/>
      <c r="N257" s="137"/>
      <c r="O257" s="137"/>
      <c r="P257" s="137"/>
      <c r="Q257" s="140"/>
      <c r="R257" s="137"/>
      <c r="S257" s="137"/>
      <c r="T257" s="137"/>
      <c r="U257" s="137"/>
      <c r="V257" s="137"/>
      <c r="W257" s="137"/>
      <c r="X257" s="137"/>
      <c r="Y257" s="137"/>
      <c r="Z257" s="137"/>
      <c r="AA257" s="137"/>
      <c r="AB257" s="137"/>
      <c r="AC257" s="137"/>
      <c r="AD257" s="137"/>
      <c r="AE257" s="137"/>
      <c r="AF257" s="137"/>
      <c r="AG257" s="137"/>
      <c r="AH257" s="137"/>
      <c r="AI257" s="137"/>
      <c r="AJ257" s="137"/>
      <c r="AK257" s="137"/>
      <c r="AL257" s="137"/>
      <c r="AM257" s="137"/>
      <c r="AN257" s="137"/>
      <c r="AO257" s="137"/>
      <c r="AP257" s="137"/>
      <c r="AQ257" s="137"/>
      <c r="AR257" s="137"/>
      <c r="AS257" s="137"/>
    </row>
    <row r="258" ht="18.0" customHeight="1">
      <c r="A258" s="137"/>
      <c r="B258" s="137"/>
      <c r="C258" s="137"/>
      <c r="D258" s="137"/>
      <c r="E258" s="137"/>
      <c r="F258" s="137"/>
      <c r="G258" s="138"/>
      <c r="H258" s="139"/>
      <c r="I258" s="137"/>
      <c r="J258" s="137"/>
      <c r="K258" s="137"/>
      <c r="L258" s="137"/>
      <c r="M258" s="137"/>
      <c r="N258" s="137"/>
      <c r="O258" s="137"/>
      <c r="P258" s="137"/>
      <c r="Q258" s="140"/>
      <c r="R258" s="137"/>
      <c r="S258" s="137"/>
      <c r="T258" s="137"/>
      <c r="U258" s="137"/>
      <c r="V258" s="137"/>
      <c r="W258" s="137"/>
      <c r="X258" s="137"/>
      <c r="Y258" s="137"/>
      <c r="Z258" s="137"/>
      <c r="AA258" s="137"/>
      <c r="AB258" s="137"/>
      <c r="AC258" s="137"/>
      <c r="AD258" s="137"/>
      <c r="AE258" s="137"/>
      <c r="AF258" s="137"/>
      <c r="AG258" s="137"/>
      <c r="AH258" s="137"/>
      <c r="AI258" s="137"/>
      <c r="AJ258" s="137"/>
      <c r="AK258" s="137"/>
      <c r="AL258" s="137"/>
      <c r="AM258" s="137"/>
      <c r="AN258" s="137"/>
      <c r="AO258" s="137"/>
      <c r="AP258" s="137"/>
      <c r="AQ258" s="137"/>
      <c r="AR258" s="137"/>
      <c r="AS258" s="137"/>
    </row>
    <row r="259" ht="18.0" customHeight="1">
      <c r="A259" s="137"/>
      <c r="B259" s="137"/>
      <c r="C259" s="137"/>
      <c r="D259" s="137"/>
      <c r="E259" s="137"/>
      <c r="F259" s="137"/>
      <c r="G259" s="138"/>
      <c r="H259" s="139"/>
      <c r="I259" s="137"/>
      <c r="J259" s="137"/>
      <c r="K259" s="137"/>
      <c r="L259" s="137"/>
      <c r="M259" s="137"/>
      <c r="N259" s="137"/>
      <c r="O259" s="137"/>
      <c r="P259" s="137"/>
      <c r="Q259" s="140"/>
      <c r="R259" s="137"/>
      <c r="S259" s="137"/>
      <c r="T259" s="137"/>
      <c r="U259" s="137"/>
      <c r="V259" s="137"/>
      <c r="W259" s="137"/>
      <c r="X259" s="137"/>
      <c r="Y259" s="137"/>
      <c r="Z259" s="137"/>
      <c r="AA259" s="137"/>
      <c r="AB259" s="137"/>
      <c r="AC259" s="137"/>
      <c r="AD259" s="137"/>
      <c r="AE259" s="137"/>
      <c r="AF259" s="137"/>
      <c r="AG259" s="137"/>
      <c r="AH259" s="137"/>
      <c r="AI259" s="137"/>
      <c r="AJ259" s="137"/>
      <c r="AK259" s="137"/>
      <c r="AL259" s="137"/>
      <c r="AM259" s="137"/>
      <c r="AN259" s="137"/>
      <c r="AO259" s="137"/>
      <c r="AP259" s="137"/>
      <c r="AQ259" s="137"/>
      <c r="AR259" s="137"/>
      <c r="AS259" s="137"/>
    </row>
    <row r="260" ht="18.0" customHeight="1">
      <c r="A260" s="137"/>
      <c r="B260" s="137"/>
      <c r="C260" s="137"/>
      <c r="D260" s="137"/>
      <c r="E260" s="137"/>
      <c r="F260" s="137"/>
      <c r="G260" s="138"/>
      <c r="H260" s="139"/>
      <c r="I260" s="137"/>
      <c r="J260" s="137"/>
      <c r="K260" s="137"/>
      <c r="L260" s="137"/>
      <c r="M260" s="137"/>
      <c r="N260" s="137"/>
      <c r="O260" s="137"/>
      <c r="P260" s="137"/>
      <c r="Q260" s="140"/>
      <c r="R260" s="137"/>
      <c r="S260" s="137"/>
      <c r="T260" s="137"/>
      <c r="U260" s="137"/>
      <c r="V260" s="137"/>
      <c r="W260" s="137"/>
      <c r="X260" s="137"/>
      <c r="Y260" s="137"/>
      <c r="Z260" s="137"/>
      <c r="AA260" s="137"/>
      <c r="AB260" s="137"/>
      <c r="AC260" s="137"/>
      <c r="AD260" s="137"/>
      <c r="AE260" s="137"/>
      <c r="AF260" s="137"/>
      <c r="AG260" s="137"/>
      <c r="AH260" s="137"/>
      <c r="AI260" s="137"/>
      <c r="AJ260" s="137"/>
      <c r="AK260" s="137"/>
      <c r="AL260" s="137"/>
      <c r="AM260" s="137"/>
      <c r="AN260" s="137"/>
      <c r="AO260" s="137"/>
      <c r="AP260" s="137"/>
      <c r="AQ260" s="137"/>
      <c r="AR260" s="137"/>
      <c r="AS260" s="137"/>
    </row>
    <row r="261" ht="18.0" customHeight="1">
      <c r="A261" s="137"/>
      <c r="B261" s="137"/>
      <c r="C261" s="137"/>
      <c r="D261" s="137"/>
      <c r="E261" s="137"/>
      <c r="F261" s="137"/>
      <c r="G261" s="138"/>
      <c r="H261" s="139"/>
      <c r="I261" s="137"/>
      <c r="J261" s="137"/>
      <c r="K261" s="137"/>
      <c r="L261" s="137"/>
      <c r="M261" s="137"/>
      <c r="N261" s="137"/>
      <c r="O261" s="137"/>
      <c r="P261" s="137"/>
      <c r="Q261" s="140"/>
      <c r="R261" s="137"/>
      <c r="S261" s="137"/>
      <c r="T261" s="137"/>
      <c r="U261" s="137"/>
      <c r="V261" s="137"/>
      <c r="W261" s="137"/>
      <c r="X261" s="137"/>
      <c r="Y261" s="137"/>
      <c r="Z261" s="137"/>
      <c r="AA261" s="137"/>
      <c r="AB261" s="137"/>
      <c r="AC261" s="137"/>
      <c r="AD261" s="137"/>
      <c r="AE261" s="137"/>
      <c r="AF261" s="137"/>
      <c r="AG261" s="137"/>
      <c r="AH261" s="137"/>
      <c r="AI261" s="137"/>
      <c r="AJ261" s="137"/>
      <c r="AK261" s="137"/>
      <c r="AL261" s="137"/>
      <c r="AM261" s="137"/>
      <c r="AN261" s="137"/>
      <c r="AO261" s="137"/>
      <c r="AP261" s="137"/>
      <c r="AQ261" s="137"/>
      <c r="AR261" s="137"/>
      <c r="AS261" s="137"/>
    </row>
    <row r="262" ht="18.0" customHeight="1">
      <c r="A262" s="137"/>
      <c r="B262" s="137"/>
      <c r="C262" s="137"/>
      <c r="D262" s="137"/>
      <c r="E262" s="137"/>
      <c r="F262" s="137"/>
      <c r="G262" s="138"/>
      <c r="H262" s="139"/>
      <c r="I262" s="137"/>
      <c r="J262" s="137"/>
      <c r="K262" s="137"/>
      <c r="L262" s="137"/>
      <c r="M262" s="137"/>
      <c r="N262" s="137"/>
      <c r="O262" s="137"/>
      <c r="P262" s="137"/>
      <c r="Q262" s="140"/>
      <c r="R262" s="137"/>
      <c r="S262" s="137"/>
      <c r="T262" s="137"/>
      <c r="U262" s="137"/>
      <c r="V262" s="137"/>
      <c r="W262" s="137"/>
      <c r="X262" s="137"/>
      <c r="Y262" s="137"/>
      <c r="Z262" s="137"/>
      <c r="AA262" s="137"/>
      <c r="AB262" s="137"/>
      <c r="AC262" s="137"/>
      <c r="AD262" s="137"/>
      <c r="AE262" s="137"/>
      <c r="AF262" s="137"/>
      <c r="AG262" s="137"/>
      <c r="AH262" s="137"/>
      <c r="AI262" s="137"/>
      <c r="AJ262" s="137"/>
      <c r="AK262" s="137"/>
      <c r="AL262" s="137"/>
      <c r="AM262" s="137"/>
      <c r="AN262" s="137"/>
      <c r="AO262" s="137"/>
      <c r="AP262" s="137"/>
      <c r="AQ262" s="137"/>
      <c r="AR262" s="137"/>
      <c r="AS262" s="137"/>
    </row>
    <row r="263" ht="18.0" customHeight="1">
      <c r="A263" s="137"/>
      <c r="B263" s="137"/>
      <c r="C263" s="137"/>
      <c r="D263" s="137"/>
      <c r="E263" s="137"/>
      <c r="F263" s="137"/>
      <c r="G263" s="138"/>
      <c r="H263" s="139"/>
      <c r="I263" s="137"/>
      <c r="J263" s="137"/>
      <c r="K263" s="137"/>
      <c r="L263" s="137"/>
      <c r="M263" s="137"/>
      <c r="N263" s="137"/>
      <c r="O263" s="137"/>
      <c r="P263" s="137"/>
      <c r="Q263" s="140"/>
      <c r="R263" s="137"/>
      <c r="S263" s="137"/>
      <c r="T263" s="137"/>
      <c r="U263" s="137"/>
      <c r="V263" s="137"/>
      <c r="W263" s="137"/>
      <c r="X263" s="137"/>
      <c r="Y263" s="137"/>
      <c r="Z263" s="137"/>
      <c r="AA263" s="137"/>
      <c r="AB263" s="137"/>
      <c r="AC263" s="137"/>
      <c r="AD263" s="137"/>
      <c r="AE263" s="137"/>
      <c r="AF263" s="137"/>
      <c r="AG263" s="137"/>
      <c r="AH263" s="137"/>
      <c r="AI263" s="137"/>
      <c r="AJ263" s="137"/>
      <c r="AK263" s="137"/>
      <c r="AL263" s="137"/>
      <c r="AM263" s="137"/>
      <c r="AN263" s="137"/>
      <c r="AO263" s="137"/>
      <c r="AP263" s="137"/>
      <c r="AQ263" s="137"/>
      <c r="AR263" s="137"/>
      <c r="AS263" s="137"/>
    </row>
    <row r="264" ht="18.0" customHeight="1">
      <c r="A264" s="137"/>
      <c r="B264" s="137"/>
      <c r="C264" s="137"/>
      <c r="D264" s="137"/>
      <c r="E264" s="137"/>
      <c r="F264" s="137"/>
      <c r="G264" s="138"/>
      <c r="H264" s="139"/>
      <c r="I264" s="137"/>
      <c r="J264" s="137"/>
      <c r="K264" s="137"/>
      <c r="L264" s="137"/>
      <c r="M264" s="137"/>
      <c r="N264" s="137"/>
      <c r="O264" s="137"/>
      <c r="P264" s="137"/>
      <c r="Q264" s="140"/>
      <c r="R264" s="137"/>
      <c r="S264" s="137"/>
      <c r="T264" s="137"/>
      <c r="U264" s="137"/>
      <c r="V264" s="137"/>
      <c r="W264" s="137"/>
      <c r="X264" s="137"/>
      <c r="Y264" s="137"/>
      <c r="Z264" s="137"/>
      <c r="AA264" s="137"/>
      <c r="AB264" s="137"/>
      <c r="AC264" s="137"/>
      <c r="AD264" s="137"/>
      <c r="AE264" s="137"/>
      <c r="AF264" s="137"/>
      <c r="AG264" s="137"/>
      <c r="AH264" s="137"/>
      <c r="AI264" s="137"/>
      <c r="AJ264" s="137"/>
      <c r="AK264" s="137"/>
      <c r="AL264" s="137"/>
      <c r="AM264" s="137"/>
      <c r="AN264" s="137"/>
      <c r="AO264" s="137"/>
      <c r="AP264" s="137"/>
      <c r="AQ264" s="137"/>
      <c r="AR264" s="137"/>
      <c r="AS264" s="137"/>
    </row>
    <row r="265" ht="18.0" customHeight="1">
      <c r="A265" s="137"/>
      <c r="B265" s="137"/>
      <c r="C265" s="137"/>
      <c r="D265" s="137"/>
      <c r="E265" s="137"/>
      <c r="F265" s="137"/>
      <c r="G265" s="138"/>
      <c r="H265" s="139"/>
      <c r="I265" s="137"/>
      <c r="J265" s="137"/>
      <c r="K265" s="137"/>
      <c r="L265" s="137"/>
      <c r="M265" s="137"/>
      <c r="N265" s="137"/>
      <c r="O265" s="137"/>
      <c r="P265" s="137"/>
      <c r="Q265" s="140"/>
      <c r="R265" s="137"/>
      <c r="S265" s="137"/>
      <c r="T265" s="137"/>
      <c r="U265" s="137"/>
      <c r="V265" s="137"/>
      <c r="W265" s="137"/>
      <c r="X265" s="137"/>
      <c r="Y265" s="137"/>
      <c r="Z265" s="137"/>
      <c r="AA265" s="137"/>
      <c r="AB265" s="137"/>
      <c r="AC265" s="137"/>
      <c r="AD265" s="137"/>
      <c r="AE265" s="137"/>
      <c r="AF265" s="137"/>
      <c r="AG265" s="137"/>
      <c r="AH265" s="137"/>
      <c r="AI265" s="137"/>
      <c r="AJ265" s="137"/>
      <c r="AK265" s="137"/>
      <c r="AL265" s="137"/>
      <c r="AM265" s="137"/>
      <c r="AN265" s="137"/>
      <c r="AO265" s="137"/>
      <c r="AP265" s="137"/>
      <c r="AQ265" s="137"/>
      <c r="AR265" s="137"/>
      <c r="AS265" s="137"/>
    </row>
    <row r="266" ht="18.0" customHeight="1">
      <c r="A266" s="137"/>
      <c r="B266" s="137"/>
      <c r="C266" s="137"/>
      <c r="D266" s="137"/>
      <c r="E266" s="137"/>
      <c r="F266" s="137"/>
      <c r="G266" s="138"/>
      <c r="H266" s="139"/>
      <c r="I266" s="137"/>
      <c r="J266" s="137"/>
      <c r="K266" s="137"/>
      <c r="L266" s="137"/>
      <c r="M266" s="137"/>
      <c r="N266" s="137"/>
      <c r="O266" s="137"/>
      <c r="P266" s="137"/>
      <c r="Q266" s="140"/>
      <c r="R266" s="137"/>
      <c r="S266" s="137"/>
      <c r="T266" s="137"/>
      <c r="U266" s="137"/>
      <c r="V266" s="137"/>
      <c r="W266" s="137"/>
      <c r="X266" s="137"/>
      <c r="Y266" s="137"/>
      <c r="Z266" s="137"/>
      <c r="AA266" s="137"/>
      <c r="AB266" s="137"/>
      <c r="AC266" s="137"/>
      <c r="AD266" s="137"/>
      <c r="AE266" s="137"/>
      <c r="AF266" s="137"/>
      <c r="AG266" s="137"/>
      <c r="AH266" s="137"/>
      <c r="AI266" s="137"/>
      <c r="AJ266" s="137"/>
      <c r="AK266" s="137"/>
      <c r="AL266" s="137"/>
      <c r="AM266" s="137"/>
      <c r="AN266" s="137"/>
      <c r="AO266" s="137"/>
      <c r="AP266" s="137"/>
      <c r="AQ266" s="137"/>
      <c r="AR266" s="137"/>
      <c r="AS266" s="137"/>
    </row>
    <row r="267" ht="18.0" customHeight="1">
      <c r="A267" s="137"/>
      <c r="B267" s="137"/>
      <c r="C267" s="137"/>
      <c r="D267" s="137"/>
      <c r="E267" s="137"/>
      <c r="F267" s="137"/>
      <c r="G267" s="138"/>
      <c r="H267" s="139"/>
      <c r="I267" s="137"/>
      <c r="J267" s="137"/>
      <c r="K267" s="137"/>
      <c r="L267" s="137"/>
      <c r="M267" s="137"/>
      <c r="N267" s="137"/>
      <c r="O267" s="137"/>
      <c r="P267" s="137"/>
      <c r="Q267" s="140"/>
      <c r="R267" s="137"/>
      <c r="S267" s="137"/>
      <c r="T267" s="137"/>
      <c r="U267" s="137"/>
      <c r="V267" s="137"/>
      <c r="W267" s="137"/>
      <c r="X267" s="137"/>
      <c r="Y267" s="137"/>
      <c r="Z267" s="137"/>
      <c r="AA267" s="137"/>
      <c r="AB267" s="137"/>
      <c r="AC267" s="137"/>
      <c r="AD267" s="137"/>
      <c r="AE267" s="137"/>
      <c r="AF267" s="137"/>
      <c r="AG267" s="137"/>
      <c r="AH267" s="137"/>
      <c r="AI267" s="137"/>
      <c r="AJ267" s="137"/>
      <c r="AK267" s="137"/>
      <c r="AL267" s="137"/>
      <c r="AM267" s="137"/>
      <c r="AN267" s="137"/>
      <c r="AO267" s="137"/>
      <c r="AP267" s="137"/>
      <c r="AQ267" s="137"/>
      <c r="AR267" s="137"/>
      <c r="AS267" s="137"/>
    </row>
    <row r="268" ht="18.0" customHeight="1">
      <c r="A268" s="137"/>
      <c r="B268" s="137"/>
      <c r="C268" s="137"/>
      <c r="D268" s="137"/>
      <c r="E268" s="137"/>
      <c r="F268" s="137"/>
      <c r="G268" s="138"/>
      <c r="H268" s="139"/>
      <c r="I268" s="137"/>
      <c r="J268" s="137"/>
      <c r="K268" s="137"/>
      <c r="L268" s="137"/>
      <c r="M268" s="137"/>
      <c r="N268" s="137"/>
      <c r="O268" s="137"/>
      <c r="P268" s="137"/>
      <c r="Q268" s="140"/>
      <c r="R268" s="137"/>
      <c r="S268" s="137"/>
      <c r="T268" s="137"/>
      <c r="U268" s="137"/>
      <c r="V268" s="137"/>
      <c r="W268" s="137"/>
      <c r="X268" s="137"/>
      <c r="Y268" s="137"/>
      <c r="Z268" s="137"/>
      <c r="AA268" s="137"/>
      <c r="AB268" s="137"/>
      <c r="AC268" s="137"/>
      <c r="AD268" s="137"/>
      <c r="AE268" s="137"/>
      <c r="AF268" s="137"/>
      <c r="AG268" s="137"/>
      <c r="AH268" s="137"/>
      <c r="AI268" s="137"/>
      <c r="AJ268" s="137"/>
      <c r="AK268" s="137"/>
      <c r="AL268" s="137"/>
      <c r="AM268" s="137"/>
      <c r="AN268" s="137"/>
      <c r="AO268" s="137"/>
      <c r="AP268" s="137"/>
      <c r="AQ268" s="137"/>
      <c r="AR268" s="137"/>
      <c r="AS268" s="137"/>
    </row>
    <row r="269" ht="18.0" customHeight="1">
      <c r="A269" s="137"/>
      <c r="B269" s="137"/>
      <c r="C269" s="137"/>
      <c r="D269" s="137"/>
      <c r="E269" s="137"/>
      <c r="F269" s="137"/>
      <c r="G269" s="138"/>
      <c r="H269" s="139"/>
      <c r="I269" s="137"/>
      <c r="J269" s="137"/>
      <c r="K269" s="137"/>
      <c r="L269" s="137"/>
      <c r="M269" s="137"/>
      <c r="N269" s="137"/>
      <c r="O269" s="137"/>
      <c r="P269" s="137"/>
      <c r="Q269" s="140"/>
      <c r="R269" s="137"/>
      <c r="S269" s="137"/>
      <c r="T269" s="137"/>
      <c r="U269" s="137"/>
      <c r="V269" s="137"/>
      <c r="W269" s="137"/>
      <c r="X269" s="137"/>
      <c r="Y269" s="137"/>
      <c r="Z269" s="137"/>
      <c r="AA269" s="137"/>
      <c r="AB269" s="137"/>
      <c r="AC269" s="137"/>
      <c r="AD269" s="137"/>
      <c r="AE269" s="137"/>
      <c r="AF269" s="137"/>
      <c r="AG269" s="137"/>
      <c r="AH269" s="137"/>
      <c r="AI269" s="137"/>
      <c r="AJ269" s="137"/>
      <c r="AK269" s="137"/>
      <c r="AL269" s="137"/>
      <c r="AM269" s="137"/>
      <c r="AN269" s="137"/>
      <c r="AO269" s="137"/>
      <c r="AP269" s="137"/>
      <c r="AQ269" s="137"/>
      <c r="AR269" s="137"/>
      <c r="AS269" s="137"/>
    </row>
    <row r="270" ht="18.0" customHeight="1">
      <c r="A270" s="137"/>
      <c r="B270" s="137"/>
      <c r="C270" s="137"/>
      <c r="D270" s="137"/>
      <c r="E270" s="137"/>
      <c r="F270" s="137"/>
      <c r="G270" s="138"/>
      <c r="H270" s="139"/>
      <c r="I270" s="137"/>
      <c r="J270" s="137"/>
      <c r="K270" s="137"/>
      <c r="L270" s="137"/>
      <c r="M270" s="137"/>
      <c r="N270" s="137"/>
      <c r="O270" s="137"/>
      <c r="P270" s="137"/>
      <c r="Q270" s="140"/>
      <c r="R270" s="137"/>
      <c r="S270" s="137"/>
      <c r="T270" s="137"/>
      <c r="U270" s="137"/>
      <c r="V270" s="137"/>
      <c r="W270" s="137"/>
      <c r="X270" s="137"/>
      <c r="Y270" s="137"/>
      <c r="Z270" s="137"/>
      <c r="AA270" s="137"/>
      <c r="AB270" s="137"/>
      <c r="AC270" s="137"/>
      <c r="AD270" s="137"/>
      <c r="AE270" s="137"/>
      <c r="AF270" s="137"/>
      <c r="AG270" s="137"/>
      <c r="AH270" s="137"/>
      <c r="AI270" s="137"/>
      <c r="AJ270" s="137"/>
      <c r="AK270" s="137"/>
      <c r="AL270" s="137"/>
      <c r="AM270" s="137"/>
      <c r="AN270" s="137"/>
      <c r="AO270" s="137"/>
      <c r="AP270" s="137"/>
      <c r="AQ270" s="137"/>
      <c r="AR270" s="137"/>
      <c r="AS270" s="137"/>
    </row>
    <row r="271" ht="18.0" customHeight="1">
      <c r="A271" s="137"/>
      <c r="B271" s="137"/>
      <c r="C271" s="137"/>
      <c r="D271" s="137"/>
      <c r="E271" s="137"/>
      <c r="F271" s="137"/>
      <c r="G271" s="138"/>
      <c r="H271" s="139"/>
      <c r="I271" s="137"/>
      <c r="J271" s="137"/>
      <c r="K271" s="137"/>
      <c r="L271" s="137"/>
      <c r="M271" s="137"/>
      <c r="N271" s="137"/>
      <c r="O271" s="137"/>
      <c r="P271" s="137"/>
      <c r="Q271" s="140"/>
      <c r="R271" s="137"/>
      <c r="S271" s="137"/>
      <c r="T271" s="137"/>
      <c r="U271" s="137"/>
      <c r="V271" s="137"/>
      <c r="W271" s="137"/>
      <c r="X271" s="137"/>
      <c r="Y271" s="137"/>
      <c r="Z271" s="137"/>
      <c r="AA271" s="137"/>
      <c r="AB271" s="137"/>
      <c r="AC271" s="137"/>
      <c r="AD271" s="137"/>
      <c r="AE271" s="137"/>
      <c r="AF271" s="137"/>
      <c r="AG271" s="137"/>
      <c r="AH271" s="137"/>
      <c r="AI271" s="137"/>
      <c r="AJ271" s="137"/>
      <c r="AK271" s="137"/>
      <c r="AL271" s="137"/>
      <c r="AM271" s="137"/>
      <c r="AN271" s="137"/>
      <c r="AO271" s="137"/>
      <c r="AP271" s="137"/>
      <c r="AQ271" s="137"/>
      <c r="AR271" s="137"/>
      <c r="AS271" s="137"/>
    </row>
    <row r="272" ht="18.0" customHeight="1">
      <c r="A272" s="137"/>
      <c r="B272" s="137"/>
      <c r="C272" s="137"/>
      <c r="D272" s="137"/>
      <c r="E272" s="137"/>
      <c r="F272" s="137"/>
      <c r="G272" s="138"/>
      <c r="H272" s="139"/>
      <c r="I272" s="137"/>
      <c r="J272" s="137"/>
      <c r="K272" s="137"/>
      <c r="L272" s="137"/>
      <c r="M272" s="137"/>
      <c r="N272" s="137"/>
      <c r="O272" s="137"/>
      <c r="P272" s="137"/>
      <c r="Q272" s="140"/>
      <c r="R272" s="137"/>
      <c r="S272" s="137"/>
      <c r="T272" s="137"/>
      <c r="U272" s="137"/>
      <c r="V272" s="137"/>
      <c r="W272" s="137"/>
      <c r="X272" s="137"/>
      <c r="Y272" s="137"/>
      <c r="Z272" s="137"/>
      <c r="AA272" s="137"/>
      <c r="AB272" s="137"/>
      <c r="AC272" s="137"/>
      <c r="AD272" s="137"/>
      <c r="AE272" s="137"/>
      <c r="AF272" s="137"/>
      <c r="AG272" s="137"/>
      <c r="AH272" s="137"/>
      <c r="AI272" s="137"/>
      <c r="AJ272" s="137"/>
      <c r="AK272" s="137"/>
      <c r="AL272" s="137"/>
      <c r="AM272" s="137"/>
      <c r="AN272" s="137"/>
      <c r="AO272" s="137"/>
      <c r="AP272" s="137"/>
      <c r="AQ272" s="137"/>
      <c r="AR272" s="137"/>
      <c r="AS272" s="137"/>
    </row>
    <row r="273" ht="18.0" customHeight="1">
      <c r="A273" s="137"/>
      <c r="B273" s="137"/>
      <c r="C273" s="137"/>
      <c r="D273" s="137"/>
      <c r="E273" s="137"/>
      <c r="F273" s="137"/>
      <c r="G273" s="138"/>
      <c r="H273" s="139"/>
      <c r="I273" s="137"/>
      <c r="J273" s="137"/>
      <c r="K273" s="137"/>
      <c r="L273" s="137"/>
      <c r="M273" s="137"/>
      <c r="N273" s="137"/>
      <c r="O273" s="137"/>
      <c r="P273" s="137"/>
      <c r="Q273" s="140"/>
      <c r="R273" s="137"/>
      <c r="S273" s="137"/>
      <c r="T273" s="137"/>
      <c r="U273" s="137"/>
      <c r="V273" s="137"/>
      <c r="W273" s="137"/>
      <c r="X273" s="137"/>
      <c r="Y273" s="137"/>
      <c r="Z273" s="137"/>
      <c r="AA273" s="137"/>
      <c r="AB273" s="137"/>
      <c r="AC273" s="137"/>
      <c r="AD273" s="137"/>
      <c r="AE273" s="137"/>
      <c r="AF273" s="137"/>
      <c r="AG273" s="137"/>
      <c r="AH273" s="137"/>
      <c r="AI273" s="137"/>
      <c r="AJ273" s="137"/>
      <c r="AK273" s="137"/>
      <c r="AL273" s="137"/>
      <c r="AM273" s="137"/>
      <c r="AN273" s="137"/>
      <c r="AO273" s="137"/>
      <c r="AP273" s="137"/>
      <c r="AQ273" s="137"/>
      <c r="AR273" s="137"/>
      <c r="AS273" s="137"/>
    </row>
    <row r="274" ht="18.0" customHeight="1">
      <c r="A274" s="137"/>
      <c r="B274" s="137"/>
      <c r="C274" s="137"/>
      <c r="D274" s="137"/>
      <c r="E274" s="137"/>
      <c r="F274" s="137"/>
      <c r="G274" s="138"/>
      <c r="H274" s="139"/>
      <c r="I274" s="137"/>
      <c r="J274" s="137"/>
      <c r="K274" s="137"/>
      <c r="L274" s="137"/>
      <c r="M274" s="137"/>
      <c r="N274" s="137"/>
      <c r="O274" s="137"/>
      <c r="P274" s="137"/>
      <c r="Q274" s="140"/>
      <c r="R274" s="137"/>
      <c r="S274" s="137"/>
      <c r="T274" s="137"/>
      <c r="U274" s="137"/>
      <c r="V274" s="137"/>
      <c r="W274" s="137"/>
      <c r="X274" s="137"/>
      <c r="Y274" s="137"/>
      <c r="Z274" s="137"/>
      <c r="AA274" s="137"/>
      <c r="AB274" s="137"/>
      <c r="AC274" s="137"/>
      <c r="AD274" s="137"/>
      <c r="AE274" s="137"/>
      <c r="AF274" s="137"/>
      <c r="AG274" s="137"/>
      <c r="AH274" s="137"/>
      <c r="AI274" s="137"/>
      <c r="AJ274" s="137"/>
      <c r="AK274" s="137"/>
      <c r="AL274" s="137"/>
      <c r="AM274" s="137"/>
      <c r="AN274" s="137"/>
      <c r="AO274" s="137"/>
      <c r="AP274" s="137"/>
      <c r="AQ274" s="137"/>
      <c r="AR274" s="137"/>
      <c r="AS274" s="137"/>
    </row>
    <row r="275" ht="18.0" customHeight="1">
      <c r="A275" s="137"/>
      <c r="B275" s="137"/>
      <c r="C275" s="137"/>
      <c r="D275" s="137"/>
      <c r="E275" s="137"/>
      <c r="F275" s="137"/>
      <c r="G275" s="138"/>
      <c r="H275" s="139"/>
      <c r="I275" s="137"/>
      <c r="J275" s="137"/>
      <c r="K275" s="137"/>
      <c r="L275" s="137"/>
      <c r="M275" s="137"/>
      <c r="N275" s="137"/>
      <c r="O275" s="137"/>
      <c r="P275" s="137"/>
      <c r="Q275" s="140"/>
      <c r="R275" s="137"/>
      <c r="S275" s="137"/>
      <c r="T275" s="137"/>
      <c r="U275" s="137"/>
      <c r="V275" s="137"/>
      <c r="W275" s="137"/>
      <c r="X275" s="137"/>
      <c r="Y275" s="137"/>
      <c r="Z275" s="137"/>
      <c r="AA275" s="137"/>
      <c r="AB275" s="137"/>
      <c r="AC275" s="137"/>
      <c r="AD275" s="137"/>
      <c r="AE275" s="137"/>
      <c r="AF275" s="137"/>
      <c r="AG275" s="137"/>
      <c r="AH275" s="137"/>
      <c r="AI275" s="137"/>
      <c r="AJ275" s="137"/>
      <c r="AK275" s="137"/>
      <c r="AL275" s="137"/>
      <c r="AM275" s="137"/>
      <c r="AN275" s="137"/>
      <c r="AO275" s="137"/>
      <c r="AP275" s="137"/>
      <c r="AQ275" s="137"/>
      <c r="AR275" s="137"/>
      <c r="AS275" s="137"/>
    </row>
    <row r="276" ht="18.0" customHeight="1">
      <c r="A276" s="137"/>
      <c r="B276" s="137"/>
      <c r="C276" s="137"/>
      <c r="D276" s="137"/>
      <c r="E276" s="137"/>
      <c r="F276" s="137"/>
      <c r="G276" s="138"/>
      <c r="H276" s="139"/>
      <c r="I276" s="137"/>
      <c r="J276" s="137"/>
      <c r="K276" s="137"/>
      <c r="L276" s="137"/>
      <c r="M276" s="137"/>
      <c r="N276" s="137"/>
      <c r="O276" s="137"/>
      <c r="P276" s="137"/>
      <c r="Q276" s="140"/>
      <c r="R276" s="137"/>
      <c r="S276" s="137"/>
      <c r="T276" s="137"/>
      <c r="U276" s="137"/>
      <c r="V276" s="137"/>
      <c r="W276" s="137"/>
      <c r="X276" s="137"/>
      <c r="Y276" s="137"/>
      <c r="Z276" s="137"/>
      <c r="AA276" s="137"/>
      <c r="AB276" s="137"/>
      <c r="AC276" s="137"/>
      <c r="AD276" s="137"/>
      <c r="AE276" s="137"/>
      <c r="AF276" s="137"/>
      <c r="AG276" s="137"/>
      <c r="AH276" s="137"/>
      <c r="AI276" s="137"/>
      <c r="AJ276" s="137"/>
      <c r="AK276" s="137"/>
      <c r="AL276" s="137"/>
      <c r="AM276" s="137"/>
      <c r="AN276" s="137"/>
      <c r="AO276" s="137"/>
      <c r="AP276" s="137"/>
      <c r="AQ276" s="137"/>
      <c r="AR276" s="137"/>
      <c r="AS276" s="137"/>
    </row>
    <row r="277" ht="18.0" customHeight="1">
      <c r="A277" s="137"/>
      <c r="B277" s="137"/>
      <c r="C277" s="137"/>
      <c r="D277" s="137"/>
      <c r="E277" s="137"/>
      <c r="F277" s="137"/>
      <c r="G277" s="138"/>
      <c r="H277" s="139"/>
      <c r="I277" s="137"/>
      <c r="J277" s="137"/>
      <c r="K277" s="137"/>
      <c r="L277" s="137"/>
      <c r="M277" s="137"/>
      <c r="N277" s="137"/>
      <c r="O277" s="137"/>
      <c r="P277" s="137"/>
      <c r="Q277" s="140"/>
      <c r="R277" s="137"/>
      <c r="S277" s="137"/>
      <c r="T277" s="137"/>
      <c r="U277" s="137"/>
      <c r="V277" s="137"/>
      <c r="W277" s="137"/>
      <c r="X277" s="137"/>
      <c r="Y277" s="137"/>
      <c r="Z277" s="137"/>
      <c r="AA277" s="137"/>
      <c r="AB277" s="137"/>
      <c r="AC277" s="137"/>
      <c r="AD277" s="137"/>
      <c r="AE277" s="137"/>
      <c r="AF277" s="137"/>
      <c r="AG277" s="137"/>
      <c r="AH277" s="137"/>
      <c r="AI277" s="137"/>
      <c r="AJ277" s="137"/>
      <c r="AK277" s="137"/>
      <c r="AL277" s="137"/>
      <c r="AM277" s="137"/>
      <c r="AN277" s="137"/>
      <c r="AO277" s="137"/>
      <c r="AP277" s="137"/>
      <c r="AQ277" s="137"/>
      <c r="AR277" s="137"/>
      <c r="AS277" s="137"/>
    </row>
    <row r="278" ht="18.0" customHeight="1">
      <c r="A278" s="137"/>
      <c r="B278" s="137"/>
      <c r="C278" s="137"/>
      <c r="D278" s="137"/>
      <c r="E278" s="137"/>
      <c r="F278" s="137"/>
      <c r="G278" s="138"/>
      <c r="H278" s="139"/>
      <c r="I278" s="137"/>
      <c r="J278" s="137"/>
      <c r="K278" s="137"/>
      <c r="L278" s="137"/>
      <c r="M278" s="137"/>
      <c r="N278" s="137"/>
      <c r="O278" s="137"/>
      <c r="P278" s="137"/>
      <c r="Q278" s="140"/>
      <c r="R278" s="137"/>
      <c r="S278" s="137"/>
      <c r="T278" s="137"/>
      <c r="U278" s="137"/>
      <c r="V278" s="137"/>
      <c r="W278" s="137"/>
      <c r="X278" s="137"/>
      <c r="Y278" s="137"/>
      <c r="Z278" s="137"/>
      <c r="AA278" s="137"/>
      <c r="AB278" s="137"/>
      <c r="AC278" s="137"/>
      <c r="AD278" s="137"/>
      <c r="AE278" s="137"/>
      <c r="AF278" s="137"/>
      <c r="AG278" s="137"/>
      <c r="AH278" s="137"/>
      <c r="AI278" s="137"/>
      <c r="AJ278" s="137"/>
      <c r="AK278" s="137"/>
      <c r="AL278" s="137"/>
      <c r="AM278" s="137"/>
      <c r="AN278" s="137"/>
      <c r="AO278" s="137"/>
      <c r="AP278" s="137"/>
      <c r="AQ278" s="137"/>
      <c r="AR278" s="137"/>
      <c r="AS278" s="137"/>
    </row>
    <row r="279" ht="18.0" customHeight="1">
      <c r="A279" s="137"/>
      <c r="B279" s="137"/>
      <c r="C279" s="137"/>
      <c r="D279" s="137"/>
      <c r="E279" s="137"/>
      <c r="F279" s="137"/>
      <c r="G279" s="138"/>
      <c r="H279" s="139"/>
      <c r="I279" s="137"/>
      <c r="J279" s="137"/>
      <c r="K279" s="137"/>
      <c r="L279" s="137"/>
      <c r="M279" s="137"/>
      <c r="N279" s="137"/>
      <c r="O279" s="137"/>
      <c r="P279" s="137"/>
      <c r="Q279" s="140"/>
      <c r="R279" s="137"/>
      <c r="S279" s="137"/>
      <c r="T279" s="137"/>
      <c r="U279" s="137"/>
      <c r="V279" s="137"/>
      <c r="W279" s="137"/>
      <c r="X279" s="137"/>
      <c r="Y279" s="137"/>
      <c r="Z279" s="137"/>
      <c r="AA279" s="137"/>
      <c r="AB279" s="137"/>
      <c r="AC279" s="137"/>
      <c r="AD279" s="137"/>
      <c r="AE279" s="137"/>
      <c r="AF279" s="137"/>
      <c r="AG279" s="137"/>
      <c r="AH279" s="137"/>
      <c r="AI279" s="137"/>
      <c r="AJ279" s="137"/>
      <c r="AK279" s="137"/>
      <c r="AL279" s="137"/>
      <c r="AM279" s="137"/>
      <c r="AN279" s="137"/>
      <c r="AO279" s="137"/>
      <c r="AP279" s="137"/>
      <c r="AQ279" s="137"/>
      <c r="AR279" s="137"/>
      <c r="AS279" s="137"/>
    </row>
    <row r="280" ht="18.0" customHeight="1">
      <c r="A280" s="137"/>
      <c r="B280" s="137"/>
      <c r="C280" s="137"/>
      <c r="D280" s="137"/>
      <c r="E280" s="137"/>
      <c r="F280" s="137"/>
      <c r="G280" s="138"/>
      <c r="H280" s="139"/>
      <c r="I280" s="137"/>
      <c r="J280" s="137"/>
      <c r="K280" s="137"/>
      <c r="L280" s="137"/>
      <c r="M280" s="137"/>
      <c r="N280" s="137"/>
      <c r="O280" s="137"/>
      <c r="P280" s="137"/>
      <c r="Q280" s="140"/>
      <c r="R280" s="137"/>
      <c r="S280" s="137"/>
      <c r="T280" s="137"/>
      <c r="U280" s="137"/>
      <c r="V280" s="137"/>
      <c r="W280" s="137"/>
      <c r="X280" s="137"/>
      <c r="Y280" s="137"/>
      <c r="Z280" s="137"/>
      <c r="AA280" s="137"/>
      <c r="AB280" s="137"/>
      <c r="AC280" s="137"/>
      <c r="AD280" s="137"/>
      <c r="AE280" s="137"/>
      <c r="AF280" s="137"/>
      <c r="AG280" s="137"/>
      <c r="AH280" s="137"/>
      <c r="AI280" s="137"/>
      <c r="AJ280" s="137"/>
      <c r="AK280" s="137"/>
      <c r="AL280" s="137"/>
      <c r="AM280" s="137"/>
      <c r="AN280" s="137"/>
      <c r="AO280" s="137"/>
      <c r="AP280" s="137"/>
      <c r="AQ280" s="137"/>
      <c r="AR280" s="137"/>
      <c r="AS280" s="137"/>
    </row>
    <row r="281" ht="18.0" customHeight="1">
      <c r="A281" s="137"/>
      <c r="B281" s="137"/>
      <c r="C281" s="137"/>
      <c r="D281" s="137"/>
      <c r="E281" s="137"/>
      <c r="F281" s="137"/>
      <c r="G281" s="138"/>
      <c r="H281" s="139"/>
      <c r="I281" s="137"/>
      <c r="J281" s="137"/>
      <c r="K281" s="137"/>
      <c r="L281" s="137"/>
      <c r="M281" s="137"/>
      <c r="N281" s="137"/>
      <c r="O281" s="137"/>
      <c r="P281" s="137"/>
      <c r="Q281" s="140"/>
      <c r="R281" s="137"/>
      <c r="S281" s="137"/>
      <c r="T281" s="137"/>
      <c r="U281" s="137"/>
      <c r="V281" s="137"/>
      <c r="W281" s="137"/>
      <c r="X281" s="137"/>
      <c r="Y281" s="137"/>
      <c r="Z281" s="137"/>
      <c r="AA281" s="137"/>
      <c r="AB281" s="137"/>
      <c r="AC281" s="137"/>
      <c r="AD281" s="137"/>
      <c r="AE281" s="137"/>
      <c r="AF281" s="137"/>
      <c r="AG281" s="137"/>
      <c r="AH281" s="137"/>
      <c r="AI281" s="137"/>
      <c r="AJ281" s="137"/>
      <c r="AK281" s="137"/>
      <c r="AL281" s="137"/>
      <c r="AM281" s="137"/>
      <c r="AN281" s="137"/>
      <c r="AO281" s="137"/>
      <c r="AP281" s="137"/>
      <c r="AQ281" s="137"/>
      <c r="AR281" s="137"/>
      <c r="AS281" s="137"/>
    </row>
    <row r="282" ht="18.0" customHeight="1">
      <c r="A282" s="137"/>
      <c r="B282" s="137"/>
      <c r="C282" s="137"/>
      <c r="D282" s="137"/>
      <c r="E282" s="137"/>
      <c r="F282" s="137"/>
      <c r="G282" s="138"/>
      <c r="H282" s="139"/>
      <c r="I282" s="137"/>
      <c r="J282" s="137"/>
      <c r="K282" s="137"/>
      <c r="L282" s="137"/>
      <c r="M282" s="137"/>
      <c r="N282" s="137"/>
      <c r="O282" s="137"/>
      <c r="P282" s="137"/>
      <c r="Q282" s="140"/>
      <c r="R282" s="137"/>
      <c r="S282" s="137"/>
      <c r="T282" s="137"/>
      <c r="U282" s="137"/>
      <c r="V282" s="137"/>
      <c r="W282" s="137"/>
      <c r="X282" s="137"/>
      <c r="Y282" s="137"/>
      <c r="Z282" s="137"/>
      <c r="AA282" s="137"/>
      <c r="AB282" s="137"/>
      <c r="AC282" s="137"/>
      <c r="AD282" s="137"/>
      <c r="AE282" s="137"/>
      <c r="AF282" s="137"/>
      <c r="AG282" s="137"/>
      <c r="AH282" s="137"/>
      <c r="AI282" s="137"/>
      <c r="AJ282" s="137"/>
      <c r="AK282" s="137"/>
      <c r="AL282" s="137"/>
      <c r="AM282" s="137"/>
      <c r="AN282" s="137"/>
      <c r="AO282" s="137"/>
      <c r="AP282" s="137"/>
      <c r="AQ282" s="137"/>
      <c r="AR282" s="137"/>
      <c r="AS282" s="137"/>
    </row>
    <row r="283" ht="18.0" customHeight="1">
      <c r="A283" s="137"/>
      <c r="B283" s="137"/>
      <c r="C283" s="137"/>
      <c r="D283" s="137"/>
      <c r="E283" s="137"/>
      <c r="F283" s="137"/>
      <c r="G283" s="138"/>
      <c r="H283" s="139"/>
      <c r="I283" s="137"/>
      <c r="J283" s="137"/>
      <c r="K283" s="137"/>
      <c r="L283" s="137"/>
      <c r="M283" s="137"/>
      <c r="N283" s="137"/>
      <c r="O283" s="137"/>
      <c r="P283" s="137"/>
      <c r="Q283" s="140"/>
      <c r="R283" s="137"/>
      <c r="S283" s="137"/>
      <c r="T283" s="137"/>
      <c r="U283" s="137"/>
      <c r="V283" s="137"/>
      <c r="W283" s="137"/>
      <c r="X283" s="137"/>
      <c r="Y283" s="137"/>
      <c r="Z283" s="137"/>
      <c r="AA283" s="137"/>
      <c r="AB283" s="137"/>
      <c r="AC283" s="137"/>
      <c r="AD283" s="137"/>
      <c r="AE283" s="137"/>
      <c r="AF283" s="137"/>
      <c r="AG283" s="137"/>
      <c r="AH283" s="137"/>
      <c r="AI283" s="137"/>
      <c r="AJ283" s="137"/>
      <c r="AK283" s="137"/>
      <c r="AL283" s="137"/>
      <c r="AM283" s="137"/>
      <c r="AN283" s="137"/>
      <c r="AO283" s="137"/>
      <c r="AP283" s="137"/>
      <c r="AQ283" s="137"/>
      <c r="AR283" s="137"/>
      <c r="AS283" s="137"/>
    </row>
    <row r="284" ht="18.0" customHeight="1">
      <c r="A284" s="137"/>
      <c r="B284" s="137"/>
      <c r="C284" s="137"/>
      <c r="D284" s="137"/>
      <c r="E284" s="137"/>
      <c r="F284" s="137"/>
      <c r="G284" s="138"/>
      <c r="H284" s="139"/>
      <c r="I284" s="137"/>
      <c r="J284" s="137"/>
      <c r="K284" s="137"/>
      <c r="L284" s="137"/>
      <c r="M284" s="137"/>
      <c r="N284" s="137"/>
      <c r="O284" s="137"/>
      <c r="P284" s="137"/>
      <c r="Q284" s="140"/>
      <c r="R284" s="137"/>
      <c r="S284" s="137"/>
      <c r="T284" s="137"/>
      <c r="U284" s="137"/>
      <c r="V284" s="137"/>
      <c r="W284" s="137"/>
      <c r="X284" s="137"/>
      <c r="Y284" s="137"/>
      <c r="Z284" s="137"/>
      <c r="AA284" s="137"/>
      <c r="AB284" s="137"/>
      <c r="AC284" s="137"/>
      <c r="AD284" s="137"/>
      <c r="AE284" s="137"/>
      <c r="AF284" s="137"/>
      <c r="AG284" s="137"/>
      <c r="AH284" s="137"/>
      <c r="AI284" s="137"/>
      <c r="AJ284" s="137"/>
      <c r="AK284" s="137"/>
      <c r="AL284" s="137"/>
      <c r="AM284" s="137"/>
      <c r="AN284" s="137"/>
      <c r="AO284" s="137"/>
      <c r="AP284" s="137"/>
      <c r="AQ284" s="137"/>
      <c r="AR284" s="137"/>
      <c r="AS284" s="137"/>
    </row>
    <row r="285" ht="18.0" customHeight="1">
      <c r="A285" s="137"/>
      <c r="B285" s="137"/>
      <c r="C285" s="137"/>
      <c r="D285" s="137"/>
      <c r="E285" s="137"/>
      <c r="F285" s="137"/>
      <c r="G285" s="138"/>
      <c r="H285" s="139"/>
      <c r="I285" s="137"/>
      <c r="J285" s="137"/>
      <c r="K285" s="137"/>
      <c r="L285" s="137"/>
      <c r="M285" s="137"/>
      <c r="N285" s="137"/>
      <c r="O285" s="137"/>
      <c r="P285" s="137"/>
      <c r="Q285" s="140"/>
      <c r="R285" s="137"/>
      <c r="S285" s="137"/>
      <c r="T285" s="137"/>
      <c r="U285" s="137"/>
      <c r="V285" s="137"/>
      <c r="W285" s="137"/>
      <c r="X285" s="137"/>
      <c r="Y285" s="137"/>
      <c r="Z285" s="137"/>
      <c r="AA285" s="137"/>
      <c r="AB285" s="137"/>
      <c r="AC285" s="137"/>
      <c r="AD285" s="137"/>
      <c r="AE285" s="137"/>
      <c r="AF285" s="137"/>
      <c r="AG285" s="137"/>
      <c r="AH285" s="137"/>
      <c r="AI285" s="137"/>
      <c r="AJ285" s="137"/>
      <c r="AK285" s="137"/>
      <c r="AL285" s="137"/>
      <c r="AM285" s="137"/>
      <c r="AN285" s="137"/>
      <c r="AO285" s="137"/>
      <c r="AP285" s="137"/>
      <c r="AQ285" s="137"/>
      <c r="AR285" s="137"/>
      <c r="AS285" s="137"/>
    </row>
    <row r="286" ht="18.0" customHeight="1">
      <c r="A286" s="137"/>
      <c r="B286" s="137"/>
      <c r="C286" s="137"/>
      <c r="D286" s="137"/>
      <c r="E286" s="137"/>
      <c r="F286" s="137"/>
      <c r="G286" s="138"/>
      <c r="H286" s="139"/>
      <c r="I286" s="137"/>
      <c r="J286" s="137"/>
      <c r="K286" s="137"/>
      <c r="L286" s="137"/>
      <c r="M286" s="137"/>
      <c r="N286" s="137"/>
      <c r="O286" s="137"/>
      <c r="P286" s="137"/>
      <c r="Q286" s="140"/>
      <c r="R286" s="137"/>
      <c r="S286" s="137"/>
      <c r="T286" s="137"/>
      <c r="U286" s="137"/>
      <c r="V286" s="137"/>
      <c r="W286" s="137"/>
      <c r="X286" s="137"/>
      <c r="Y286" s="137"/>
      <c r="Z286" s="137"/>
      <c r="AA286" s="137"/>
      <c r="AB286" s="137"/>
      <c r="AC286" s="137"/>
      <c r="AD286" s="137"/>
      <c r="AE286" s="137"/>
      <c r="AF286" s="137"/>
      <c r="AG286" s="137"/>
      <c r="AH286" s="137"/>
      <c r="AI286" s="137"/>
      <c r="AJ286" s="137"/>
      <c r="AK286" s="137"/>
      <c r="AL286" s="137"/>
      <c r="AM286" s="137"/>
      <c r="AN286" s="137"/>
      <c r="AO286" s="137"/>
      <c r="AP286" s="137"/>
      <c r="AQ286" s="137"/>
      <c r="AR286" s="137"/>
      <c r="AS286" s="137"/>
    </row>
    <row r="287" ht="18.0" customHeight="1">
      <c r="A287" s="137"/>
      <c r="B287" s="137"/>
      <c r="C287" s="137"/>
      <c r="D287" s="137"/>
      <c r="E287" s="137"/>
      <c r="F287" s="137"/>
      <c r="G287" s="138"/>
      <c r="H287" s="139"/>
      <c r="I287" s="137"/>
      <c r="J287" s="137"/>
      <c r="K287" s="137"/>
      <c r="L287" s="137"/>
      <c r="M287" s="137"/>
      <c r="N287" s="137"/>
      <c r="O287" s="137"/>
      <c r="P287" s="137"/>
      <c r="Q287" s="140"/>
      <c r="R287" s="137"/>
      <c r="S287" s="137"/>
      <c r="T287" s="137"/>
      <c r="U287" s="137"/>
      <c r="V287" s="137"/>
      <c r="W287" s="137"/>
      <c r="X287" s="137"/>
      <c r="Y287" s="137"/>
      <c r="Z287" s="137"/>
      <c r="AA287" s="137"/>
      <c r="AB287" s="137"/>
      <c r="AC287" s="137"/>
      <c r="AD287" s="137"/>
      <c r="AE287" s="137"/>
      <c r="AF287" s="137"/>
      <c r="AG287" s="137"/>
      <c r="AH287" s="137"/>
      <c r="AI287" s="137"/>
      <c r="AJ287" s="137"/>
      <c r="AK287" s="137"/>
      <c r="AL287" s="137"/>
      <c r="AM287" s="137"/>
      <c r="AN287" s="137"/>
      <c r="AO287" s="137"/>
      <c r="AP287" s="137"/>
      <c r="AQ287" s="137"/>
      <c r="AR287" s="137"/>
      <c r="AS287" s="137"/>
    </row>
    <row r="288" ht="18.0" customHeight="1">
      <c r="A288" s="137"/>
      <c r="B288" s="137"/>
      <c r="C288" s="137"/>
      <c r="D288" s="137"/>
      <c r="E288" s="137"/>
      <c r="F288" s="137"/>
      <c r="G288" s="138"/>
      <c r="H288" s="139"/>
      <c r="I288" s="137"/>
      <c r="J288" s="137"/>
      <c r="K288" s="137"/>
      <c r="L288" s="137"/>
      <c r="M288" s="137"/>
      <c r="N288" s="137"/>
      <c r="O288" s="137"/>
      <c r="P288" s="137"/>
      <c r="Q288" s="140"/>
      <c r="R288" s="137"/>
      <c r="S288" s="137"/>
      <c r="T288" s="137"/>
      <c r="U288" s="137"/>
      <c r="V288" s="137"/>
      <c r="W288" s="137"/>
      <c r="X288" s="137"/>
      <c r="Y288" s="137"/>
      <c r="Z288" s="137"/>
      <c r="AA288" s="137"/>
      <c r="AB288" s="137"/>
      <c r="AC288" s="137"/>
      <c r="AD288" s="137"/>
      <c r="AE288" s="137"/>
      <c r="AF288" s="137"/>
      <c r="AG288" s="137"/>
      <c r="AH288" s="137"/>
      <c r="AI288" s="137"/>
      <c r="AJ288" s="137"/>
      <c r="AK288" s="137"/>
      <c r="AL288" s="137"/>
      <c r="AM288" s="137"/>
      <c r="AN288" s="137"/>
      <c r="AO288" s="137"/>
      <c r="AP288" s="137"/>
      <c r="AQ288" s="137"/>
      <c r="AR288" s="137"/>
      <c r="AS288" s="137"/>
    </row>
    <row r="289" ht="18.0" customHeight="1">
      <c r="A289" s="137"/>
      <c r="B289" s="137"/>
      <c r="C289" s="137"/>
      <c r="D289" s="137"/>
      <c r="E289" s="137"/>
      <c r="F289" s="137"/>
      <c r="G289" s="138"/>
      <c r="H289" s="139"/>
      <c r="I289" s="137"/>
      <c r="J289" s="137"/>
      <c r="K289" s="137"/>
      <c r="L289" s="137"/>
      <c r="M289" s="137"/>
      <c r="N289" s="137"/>
      <c r="O289" s="137"/>
      <c r="P289" s="137"/>
      <c r="Q289" s="140"/>
      <c r="R289" s="137"/>
      <c r="S289" s="137"/>
      <c r="T289" s="137"/>
      <c r="U289" s="137"/>
      <c r="V289" s="137"/>
      <c r="W289" s="137"/>
      <c r="X289" s="137"/>
      <c r="Y289" s="137"/>
      <c r="Z289" s="137"/>
      <c r="AA289" s="137"/>
      <c r="AB289" s="137"/>
      <c r="AC289" s="137"/>
      <c r="AD289" s="137"/>
      <c r="AE289" s="137"/>
      <c r="AF289" s="137"/>
      <c r="AG289" s="137"/>
      <c r="AH289" s="137"/>
      <c r="AI289" s="137"/>
      <c r="AJ289" s="137"/>
      <c r="AK289" s="137"/>
      <c r="AL289" s="137"/>
      <c r="AM289" s="137"/>
      <c r="AN289" s="137"/>
      <c r="AO289" s="137"/>
      <c r="AP289" s="137"/>
      <c r="AQ289" s="137"/>
      <c r="AR289" s="137"/>
      <c r="AS289" s="137"/>
    </row>
    <row r="290" ht="18.0" customHeight="1">
      <c r="A290" s="137"/>
      <c r="B290" s="137"/>
      <c r="C290" s="137"/>
      <c r="D290" s="137"/>
      <c r="E290" s="137"/>
      <c r="F290" s="137"/>
      <c r="G290" s="138"/>
      <c r="H290" s="139"/>
      <c r="I290" s="137"/>
      <c r="J290" s="137"/>
      <c r="K290" s="137"/>
      <c r="L290" s="137"/>
      <c r="M290" s="137"/>
      <c r="N290" s="137"/>
      <c r="O290" s="137"/>
      <c r="P290" s="137"/>
      <c r="Q290" s="140"/>
      <c r="R290" s="137"/>
      <c r="S290" s="137"/>
      <c r="T290" s="137"/>
      <c r="U290" s="137"/>
      <c r="V290" s="137"/>
      <c r="W290" s="137"/>
      <c r="X290" s="137"/>
      <c r="Y290" s="137"/>
      <c r="Z290" s="137"/>
      <c r="AA290" s="137"/>
      <c r="AB290" s="137"/>
      <c r="AC290" s="137"/>
      <c r="AD290" s="137"/>
      <c r="AE290" s="137"/>
      <c r="AF290" s="137"/>
      <c r="AG290" s="137"/>
      <c r="AH290" s="137"/>
      <c r="AI290" s="137"/>
      <c r="AJ290" s="137"/>
      <c r="AK290" s="137"/>
      <c r="AL290" s="137"/>
      <c r="AM290" s="137"/>
      <c r="AN290" s="137"/>
      <c r="AO290" s="137"/>
      <c r="AP290" s="137"/>
      <c r="AQ290" s="137"/>
      <c r="AR290" s="137"/>
      <c r="AS290" s="137"/>
    </row>
    <row r="291" ht="18.0" customHeight="1">
      <c r="A291" s="137"/>
      <c r="B291" s="137"/>
      <c r="C291" s="137"/>
      <c r="D291" s="137"/>
      <c r="E291" s="137"/>
      <c r="F291" s="137"/>
      <c r="G291" s="138"/>
      <c r="H291" s="139"/>
      <c r="I291" s="137"/>
      <c r="J291" s="137"/>
      <c r="K291" s="137"/>
      <c r="L291" s="137"/>
      <c r="M291" s="137"/>
      <c r="N291" s="137"/>
      <c r="O291" s="137"/>
      <c r="P291" s="137"/>
      <c r="Q291" s="140"/>
      <c r="R291" s="137"/>
      <c r="S291" s="137"/>
      <c r="T291" s="137"/>
      <c r="U291" s="137"/>
      <c r="V291" s="137"/>
      <c r="W291" s="137"/>
      <c r="X291" s="137"/>
      <c r="Y291" s="137"/>
      <c r="Z291" s="137"/>
      <c r="AA291" s="137"/>
      <c r="AB291" s="137"/>
      <c r="AC291" s="137"/>
      <c r="AD291" s="137"/>
      <c r="AE291" s="137"/>
      <c r="AF291" s="137"/>
      <c r="AG291" s="137"/>
      <c r="AH291" s="137"/>
      <c r="AI291" s="137"/>
      <c r="AJ291" s="137"/>
      <c r="AK291" s="137"/>
      <c r="AL291" s="137"/>
      <c r="AM291" s="137"/>
      <c r="AN291" s="137"/>
      <c r="AO291" s="137"/>
      <c r="AP291" s="137"/>
      <c r="AQ291" s="137"/>
      <c r="AR291" s="137"/>
      <c r="AS291" s="137"/>
    </row>
    <row r="292" ht="18.0" customHeight="1">
      <c r="A292" s="137"/>
      <c r="B292" s="137"/>
      <c r="C292" s="137"/>
      <c r="D292" s="137"/>
      <c r="E292" s="137"/>
      <c r="F292" s="137"/>
      <c r="G292" s="138"/>
      <c r="H292" s="139"/>
      <c r="I292" s="137"/>
      <c r="J292" s="137"/>
      <c r="K292" s="137"/>
      <c r="L292" s="137"/>
      <c r="M292" s="137"/>
      <c r="N292" s="137"/>
      <c r="O292" s="137"/>
      <c r="P292" s="137"/>
      <c r="Q292" s="140"/>
      <c r="R292" s="137"/>
      <c r="S292" s="137"/>
      <c r="T292" s="137"/>
      <c r="U292" s="137"/>
      <c r="V292" s="137"/>
      <c r="W292" s="137"/>
      <c r="X292" s="137"/>
      <c r="Y292" s="137"/>
      <c r="Z292" s="137"/>
      <c r="AA292" s="137"/>
      <c r="AB292" s="137"/>
      <c r="AC292" s="137"/>
      <c r="AD292" s="137"/>
      <c r="AE292" s="137"/>
      <c r="AF292" s="137"/>
      <c r="AG292" s="137"/>
      <c r="AH292" s="137"/>
      <c r="AI292" s="137"/>
      <c r="AJ292" s="137"/>
      <c r="AK292" s="137"/>
      <c r="AL292" s="137"/>
      <c r="AM292" s="137"/>
      <c r="AN292" s="137"/>
      <c r="AO292" s="137"/>
      <c r="AP292" s="137"/>
      <c r="AQ292" s="137"/>
      <c r="AR292" s="137"/>
      <c r="AS292" s="137"/>
    </row>
    <row r="293" ht="18.0" customHeight="1">
      <c r="A293" s="137"/>
      <c r="B293" s="137"/>
      <c r="C293" s="137"/>
      <c r="D293" s="137"/>
      <c r="E293" s="137"/>
      <c r="F293" s="137"/>
      <c r="G293" s="138"/>
      <c r="H293" s="139"/>
      <c r="I293" s="137"/>
      <c r="J293" s="137"/>
      <c r="K293" s="137"/>
      <c r="L293" s="137"/>
      <c r="M293" s="137"/>
      <c r="N293" s="137"/>
      <c r="O293" s="137"/>
      <c r="P293" s="137"/>
      <c r="Q293" s="140"/>
      <c r="R293" s="137"/>
      <c r="S293" s="137"/>
      <c r="T293" s="137"/>
      <c r="U293" s="137"/>
      <c r="V293" s="137"/>
      <c r="W293" s="137"/>
      <c r="X293" s="137"/>
      <c r="Y293" s="137"/>
      <c r="Z293" s="137"/>
      <c r="AA293" s="137"/>
      <c r="AB293" s="137"/>
      <c r="AC293" s="137"/>
      <c r="AD293" s="137"/>
      <c r="AE293" s="137"/>
      <c r="AF293" s="137"/>
      <c r="AG293" s="137"/>
      <c r="AH293" s="137"/>
      <c r="AI293" s="137"/>
      <c r="AJ293" s="137"/>
      <c r="AK293" s="137"/>
      <c r="AL293" s="137"/>
      <c r="AM293" s="137"/>
      <c r="AN293" s="137"/>
      <c r="AO293" s="137"/>
      <c r="AP293" s="137"/>
      <c r="AQ293" s="137"/>
      <c r="AR293" s="137"/>
      <c r="AS293" s="137"/>
    </row>
    <row r="294" ht="18.0" customHeight="1">
      <c r="A294" s="137"/>
      <c r="B294" s="137"/>
      <c r="C294" s="137"/>
      <c r="D294" s="137"/>
      <c r="E294" s="137"/>
      <c r="F294" s="137"/>
      <c r="G294" s="138"/>
      <c r="H294" s="139"/>
      <c r="I294" s="137"/>
      <c r="J294" s="137"/>
      <c r="K294" s="137"/>
      <c r="L294" s="137"/>
      <c r="M294" s="137"/>
      <c r="N294" s="137"/>
      <c r="O294" s="137"/>
      <c r="P294" s="137"/>
      <c r="Q294" s="140"/>
      <c r="R294" s="137"/>
      <c r="S294" s="137"/>
      <c r="T294" s="137"/>
      <c r="U294" s="137"/>
      <c r="V294" s="137"/>
      <c r="W294" s="137"/>
      <c r="X294" s="137"/>
      <c r="Y294" s="137"/>
      <c r="Z294" s="137"/>
      <c r="AA294" s="137"/>
      <c r="AB294" s="137"/>
      <c r="AC294" s="137"/>
      <c r="AD294" s="137"/>
      <c r="AE294" s="137"/>
      <c r="AF294" s="137"/>
      <c r="AG294" s="137"/>
      <c r="AH294" s="137"/>
      <c r="AI294" s="137"/>
      <c r="AJ294" s="137"/>
      <c r="AK294" s="137"/>
      <c r="AL294" s="137"/>
      <c r="AM294" s="137"/>
      <c r="AN294" s="137"/>
      <c r="AO294" s="137"/>
      <c r="AP294" s="137"/>
      <c r="AQ294" s="137"/>
      <c r="AR294" s="137"/>
      <c r="AS294" s="137"/>
    </row>
    <row r="295" ht="18.0" customHeight="1">
      <c r="A295" s="137"/>
      <c r="B295" s="137"/>
      <c r="C295" s="137"/>
      <c r="D295" s="137"/>
      <c r="E295" s="137"/>
      <c r="F295" s="137"/>
      <c r="G295" s="138"/>
      <c r="H295" s="139"/>
      <c r="I295" s="137"/>
      <c r="J295" s="137"/>
      <c r="K295" s="137"/>
      <c r="L295" s="137"/>
      <c r="M295" s="137"/>
      <c r="N295" s="137"/>
      <c r="O295" s="137"/>
      <c r="P295" s="137"/>
      <c r="Q295" s="140"/>
      <c r="R295" s="137"/>
      <c r="S295" s="137"/>
      <c r="T295" s="137"/>
      <c r="U295" s="137"/>
      <c r="V295" s="137"/>
      <c r="W295" s="137"/>
      <c r="X295" s="137"/>
      <c r="Y295" s="137"/>
      <c r="Z295" s="137"/>
      <c r="AA295" s="137"/>
      <c r="AB295" s="137"/>
      <c r="AC295" s="137"/>
      <c r="AD295" s="137"/>
      <c r="AE295" s="137"/>
      <c r="AF295" s="137"/>
      <c r="AG295" s="137"/>
      <c r="AH295" s="137"/>
      <c r="AI295" s="137"/>
      <c r="AJ295" s="137"/>
      <c r="AK295" s="137"/>
      <c r="AL295" s="137"/>
      <c r="AM295" s="137"/>
      <c r="AN295" s="137"/>
      <c r="AO295" s="137"/>
      <c r="AP295" s="137"/>
      <c r="AQ295" s="137"/>
      <c r="AR295" s="137"/>
      <c r="AS295" s="137"/>
    </row>
    <row r="296" ht="18.0" customHeight="1">
      <c r="A296" s="137"/>
      <c r="B296" s="137"/>
      <c r="C296" s="137"/>
      <c r="D296" s="137"/>
      <c r="E296" s="137"/>
      <c r="F296" s="137"/>
      <c r="G296" s="138"/>
      <c r="H296" s="139"/>
      <c r="I296" s="137"/>
      <c r="J296" s="137"/>
      <c r="K296" s="137"/>
      <c r="L296" s="137"/>
      <c r="M296" s="137"/>
      <c r="N296" s="137"/>
      <c r="O296" s="137"/>
      <c r="P296" s="137"/>
      <c r="Q296" s="140"/>
      <c r="R296" s="137"/>
      <c r="S296" s="137"/>
      <c r="T296" s="137"/>
      <c r="U296" s="137"/>
      <c r="V296" s="137"/>
      <c r="W296" s="137"/>
      <c r="X296" s="137"/>
      <c r="Y296" s="137"/>
      <c r="Z296" s="137"/>
      <c r="AA296" s="137"/>
      <c r="AB296" s="137"/>
      <c r="AC296" s="137"/>
      <c r="AD296" s="137"/>
      <c r="AE296" s="137"/>
      <c r="AF296" s="137"/>
      <c r="AG296" s="137"/>
      <c r="AH296" s="137"/>
      <c r="AI296" s="137"/>
      <c r="AJ296" s="137"/>
      <c r="AK296" s="137"/>
      <c r="AL296" s="137"/>
      <c r="AM296" s="137"/>
      <c r="AN296" s="137"/>
      <c r="AO296" s="137"/>
      <c r="AP296" s="137"/>
      <c r="AQ296" s="137"/>
      <c r="AR296" s="137"/>
      <c r="AS296" s="137"/>
    </row>
    <row r="297" ht="18.0" customHeight="1">
      <c r="A297" s="137"/>
      <c r="B297" s="137"/>
      <c r="C297" s="137"/>
      <c r="D297" s="137"/>
      <c r="E297" s="137"/>
      <c r="F297" s="137"/>
      <c r="G297" s="138"/>
      <c r="H297" s="139"/>
      <c r="I297" s="137"/>
      <c r="J297" s="137"/>
      <c r="K297" s="137"/>
      <c r="L297" s="137"/>
      <c r="M297" s="137"/>
      <c r="N297" s="137"/>
      <c r="O297" s="137"/>
      <c r="P297" s="137"/>
      <c r="Q297" s="140"/>
      <c r="R297" s="137"/>
      <c r="S297" s="137"/>
      <c r="T297" s="137"/>
      <c r="U297" s="137"/>
      <c r="V297" s="137"/>
      <c r="W297" s="137"/>
      <c r="X297" s="137"/>
      <c r="Y297" s="137"/>
      <c r="Z297" s="137"/>
      <c r="AA297" s="137"/>
      <c r="AB297" s="137"/>
      <c r="AC297" s="137"/>
      <c r="AD297" s="137"/>
      <c r="AE297" s="137"/>
      <c r="AF297" s="137"/>
      <c r="AG297" s="137"/>
      <c r="AH297" s="137"/>
      <c r="AI297" s="137"/>
      <c r="AJ297" s="137"/>
      <c r="AK297" s="137"/>
      <c r="AL297" s="137"/>
      <c r="AM297" s="137"/>
      <c r="AN297" s="137"/>
      <c r="AO297" s="137"/>
      <c r="AP297" s="137"/>
      <c r="AQ297" s="137"/>
      <c r="AR297" s="137"/>
      <c r="AS297" s="137"/>
    </row>
    <row r="298" ht="18.0" customHeight="1">
      <c r="A298" s="137"/>
      <c r="B298" s="137"/>
      <c r="C298" s="137"/>
      <c r="D298" s="137"/>
      <c r="E298" s="137"/>
      <c r="F298" s="137"/>
      <c r="G298" s="138"/>
      <c r="H298" s="139"/>
      <c r="I298" s="137"/>
      <c r="J298" s="137"/>
      <c r="K298" s="137"/>
      <c r="L298" s="137"/>
      <c r="M298" s="137"/>
      <c r="N298" s="137"/>
      <c r="O298" s="137"/>
      <c r="P298" s="137"/>
      <c r="Q298" s="140"/>
      <c r="R298" s="137"/>
      <c r="S298" s="137"/>
      <c r="T298" s="137"/>
      <c r="U298" s="137"/>
      <c r="V298" s="137"/>
      <c r="W298" s="137"/>
      <c r="X298" s="137"/>
      <c r="Y298" s="137"/>
      <c r="Z298" s="137"/>
      <c r="AA298" s="137"/>
      <c r="AB298" s="137"/>
      <c r="AC298" s="137"/>
      <c r="AD298" s="137"/>
      <c r="AE298" s="137"/>
      <c r="AF298" s="137"/>
      <c r="AG298" s="137"/>
      <c r="AH298" s="137"/>
      <c r="AI298" s="137"/>
      <c r="AJ298" s="137"/>
      <c r="AK298" s="137"/>
      <c r="AL298" s="137"/>
      <c r="AM298" s="137"/>
      <c r="AN298" s="137"/>
      <c r="AO298" s="137"/>
      <c r="AP298" s="137"/>
      <c r="AQ298" s="137"/>
      <c r="AR298" s="137"/>
      <c r="AS298" s="137"/>
    </row>
    <row r="299" ht="18.0" customHeight="1">
      <c r="A299" s="137"/>
      <c r="B299" s="137"/>
      <c r="C299" s="137"/>
      <c r="D299" s="137"/>
      <c r="E299" s="137"/>
      <c r="F299" s="137"/>
      <c r="G299" s="138"/>
      <c r="H299" s="139"/>
      <c r="I299" s="137"/>
      <c r="J299" s="137"/>
      <c r="K299" s="137"/>
      <c r="L299" s="137"/>
      <c r="M299" s="137"/>
      <c r="N299" s="137"/>
      <c r="O299" s="137"/>
      <c r="P299" s="137"/>
      <c r="Q299" s="140"/>
      <c r="R299" s="137"/>
      <c r="S299" s="137"/>
      <c r="T299" s="137"/>
      <c r="U299" s="137"/>
      <c r="V299" s="137"/>
      <c r="W299" s="137"/>
      <c r="X299" s="137"/>
      <c r="Y299" s="137"/>
      <c r="Z299" s="137"/>
      <c r="AA299" s="137"/>
      <c r="AB299" s="137"/>
      <c r="AC299" s="137"/>
      <c r="AD299" s="137"/>
      <c r="AE299" s="137"/>
      <c r="AF299" s="137"/>
      <c r="AG299" s="137"/>
      <c r="AH299" s="137"/>
      <c r="AI299" s="137"/>
      <c r="AJ299" s="137"/>
      <c r="AK299" s="137"/>
      <c r="AL299" s="137"/>
      <c r="AM299" s="137"/>
      <c r="AN299" s="137"/>
      <c r="AO299" s="137"/>
      <c r="AP299" s="137"/>
      <c r="AQ299" s="137"/>
      <c r="AR299" s="137"/>
      <c r="AS299" s="137"/>
    </row>
    <row r="300" ht="18.0" customHeight="1">
      <c r="A300" s="137"/>
      <c r="B300" s="137"/>
      <c r="C300" s="137"/>
      <c r="D300" s="137"/>
      <c r="E300" s="137"/>
      <c r="F300" s="137"/>
      <c r="G300" s="138"/>
      <c r="H300" s="139"/>
      <c r="I300" s="137"/>
      <c r="J300" s="137"/>
      <c r="K300" s="137"/>
      <c r="L300" s="137"/>
      <c r="M300" s="137"/>
      <c r="N300" s="137"/>
      <c r="O300" s="137"/>
      <c r="P300" s="137"/>
      <c r="Q300" s="140"/>
      <c r="R300" s="137"/>
      <c r="S300" s="137"/>
      <c r="T300" s="137"/>
      <c r="U300" s="137"/>
      <c r="V300" s="137"/>
      <c r="W300" s="137"/>
      <c r="X300" s="137"/>
      <c r="Y300" s="137"/>
      <c r="Z300" s="137"/>
      <c r="AA300" s="137"/>
      <c r="AB300" s="137"/>
      <c r="AC300" s="137"/>
      <c r="AD300" s="137"/>
      <c r="AE300" s="137"/>
      <c r="AF300" s="137"/>
      <c r="AG300" s="137"/>
      <c r="AH300" s="137"/>
      <c r="AI300" s="137"/>
      <c r="AJ300" s="137"/>
      <c r="AK300" s="137"/>
      <c r="AL300" s="137"/>
      <c r="AM300" s="137"/>
      <c r="AN300" s="137"/>
      <c r="AO300" s="137"/>
      <c r="AP300" s="137"/>
      <c r="AQ300" s="137"/>
      <c r="AR300" s="137"/>
      <c r="AS300" s="137"/>
    </row>
    <row r="301" ht="18.0" customHeight="1">
      <c r="A301" s="137"/>
      <c r="B301" s="137"/>
      <c r="C301" s="137"/>
      <c r="D301" s="137"/>
      <c r="E301" s="137"/>
      <c r="F301" s="137"/>
      <c r="G301" s="138"/>
      <c r="H301" s="139"/>
      <c r="I301" s="137"/>
      <c r="J301" s="137"/>
      <c r="K301" s="137"/>
      <c r="L301" s="137"/>
      <c r="M301" s="137"/>
      <c r="N301" s="137"/>
      <c r="O301" s="137"/>
      <c r="P301" s="137"/>
      <c r="Q301" s="140"/>
      <c r="R301" s="137"/>
      <c r="S301" s="137"/>
      <c r="T301" s="137"/>
      <c r="U301" s="137"/>
      <c r="V301" s="137"/>
      <c r="W301" s="137"/>
      <c r="X301" s="137"/>
      <c r="Y301" s="137"/>
      <c r="Z301" s="137"/>
      <c r="AA301" s="137"/>
      <c r="AB301" s="137"/>
      <c r="AC301" s="137"/>
      <c r="AD301" s="137"/>
      <c r="AE301" s="137"/>
      <c r="AF301" s="137"/>
      <c r="AG301" s="137"/>
      <c r="AH301" s="137"/>
      <c r="AI301" s="137"/>
      <c r="AJ301" s="137"/>
      <c r="AK301" s="137"/>
      <c r="AL301" s="137"/>
      <c r="AM301" s="137"/>
      <c r="AN301" s="137"/>
      <c r="AO301" s="137"/>
      <c r="AP301" s="137"/>
      <c r="AQ301" s="137"/>
      <c r="AR301" s="137"/>
      <c r="AS301" s="137"/>
    </row>
    <row r="302" ht="18.0" customHeight="1">
      <c r="A302" s="137"/>
      <c r="B302" s="137"/>
      <c r="C302" s="137"/>
      <c r="D302" s="137"/>
      <c r="E302" s="137"/>
      <c r="F302" s="137"/>
      <c r="G302" s="138"/>
      <c r="H302" s="139"/>
      <c r="I302" s="137"/>
      <c r="J302" s="137"/>
      <c r="K302" s="137"/>
      <c r="L302" s="137"/>
      <c r="M302" s="137"/>
      <c r="N302" s="137"/>
      <c r="O302" s="137"/>
      <c r="P302" s="137"/>
      <c r="Q302" s="140"/>
      <c r="R302" s="137"/>
      <c r="S302" s="137"/>
      <c r="T302" s="137"/>
      <c r="U302" s="137"/>
      <c r="V302" s="137"/>
      <c r="W302" s="137"/>
      <c r="X302" s="137"/>
      <c r="Y302" s="137"/>
      <c r="Z302" s="137"/>
      <c r="AA302" s="137"/>
      <c r="AB302" s="137"/>
      <c r="AC302" s="137"/>
      <c r="AD302" s="137"/>
      <c r="AE302" s="137"/>
      <c r="AF302" s="137"/>
      <c r="AG302" s="137"/>
      <c r="AH302" s="137"/>
      <c r="AI302" s="137"/>
      <c r="AJ302" s="137"/>
      <c r="AK302" s="137"/>
      <c r="AL302" s="137"/>
      <c r="AM302" s="137"/>
      <c r="AN302" s="137"/>
      <c r="AO302" s="137"/>
      <c r="AP302" s="137"/>
      <c r="AQ302" s="137"/>
      <c r="AR302" s="137"/>
      <c r="AS302" s="137"/>
    </row>
    <row r="303" ht="18.0" customHeight="1">
      <c r="A303" s="137"/>
      <c r="B303" s="137"/>
      <c r="C303" s="137"/>
      <c r="D303" s="137"/>
      <c r="E303" s="137"/>
      <c r="F303" s="137"/>
      <c r="G303" s="138"/>
      <c r="H303" s="139"/>
      <c r="I303" s="137"/>
      <c r="J303" s="137"/>
      <c r="K303" s="137"/>
      <c r="L303" s="137"/>
      <c r="M303" s="137"/>
      <c r="N303" s="137"/>
      <c r="O303" s="137"/>
      <c r="P303" s="137"/>
      <c r="Q303" s="140"/>
      <c r="R303" s="137"/>
      <c r="S303" s="137"/>
      <c r="T303" s="137"/>
      <c r="U303" s="137"/>
      <c r="V303" s="137"/>
      <c r="W303" s="137"/>
      <c r="X303" s="137"/>
      <c r="Y303" s="137"/>
      <c r="Z303" s="137"/>
      <c r="AA303" s="137"/>
      <c r="AB303" s="137"/>
      <c r="AC303" s="137"/>
      <c r="AD303" s="137"/>
      <c r="AE303" s="137"/>
      <c r="AF303" s="137"/>
      <c r="AG303" s="137"/>
      <c r="AH303" s="137"/>
      <c r="AI303" s="137"/>
      <c r="AJ303" s="137"/>
      <c r="AK303" s="137"/>
      <c r="AL303" s="137"/>
      <c r="AM303" s="137"/>
      <c r="AN303" s="137"/>
      <c r="AO303" s="137"/>
      <c r="AP303" s="137"/>
      <c r="AQ303" s="137"/>
      <c r="AR303" s="137"/>
      <c r="AS303" s="137"/>
    </row>
    <row r="304" ht="18.0" customHeight="1">
      <c r="A304" s="137"/>
      <c r="B304" s="137"/>
      <c r="C304" s="137"/>
      <c r="D304" s="137"/>
      <c r="E304" s="137"/>
      <c r="F304" s="137"/>
      <c r="G304" s="138"/>
      <c r="H304" s="139"/>
      <c r="I304" s="137"/>
      <c r="J304" s="137"/>
      <c r="K304" s="137"/>
      <c r="L304" s="137"/>
      <c r="M304" s="137"/>
      <c r="N304" s="137"/>
      <c r="O304" s="137"/>
      <c r="P304" s="137"/>
      <c r="Q304" s="140"/>
      <c r="R304" s="137"/>
      <c r="S304" s="137"/>
      <c r="T304" s="137"/>
      <c r="U304" s="137"/>
      <c r="V304" s="137"/>
      <c r="W304" s="137"/>
      <c r="X304" s="137"/>
      <c r="Y304" s="137"/>
      <c r="Z304" s="137"/>
      <c r="AA304" s="137"/>
      <c r="AB304" s="137"/>
      <c r="AC304" s="137"/>
      <c r="AD304" s="137"/>
      <c r="AE304" s="137"/>
      <c r="AF304" s="137"/>
      <c r="AG304" s="137"/>
      <c r="AH304" s="137"/>
      <c r="AI304" s="137"/>
      <c r="AJ304" s="137"/>
      <c r="AK304" s="137"/>
      <c r="AL304" s="137"/>
      <c r="AM304" s="137"/>
      <c r="AN304" s="137"/>
      <c r="AO304" s="137"/>
      <c r="AP304" s="137"/>
      <c r="AQ304" s="137"/>
      <c r="AR304" s="137"/>
      <c r="AS304" s="137"/>
    </row>
    <row r="305" ht="18.0" customHeight="1">
      <c r="A305" s="137"/>
      <c r="B305" s="137"/>
      <c r="C305" s="137"/>
      <c r="D305" s="137"/>
      <c r="E305" s="137"/>
      <c r="F305" s="137"/>
      <c r="G305" s="138"/>
      <c r="H305" s="139"/>
      <c r="I305" s="137"/>
      <c r="J305" s="137"/>
      <c r="K305" s="137"/>
      <c r="L305" s="137"/>
      <c r="M305" s="137"/>
      <c r="N305" s="137"/>
      <c r="O305" s="137"/>
      <c r="P305" s="137"/>
      <c r="Q305" s="140"/>
      <c r="R305" s="137"/>
      <c r="S305" s="137"/>
      <c r="T305" s="137"/>
      <c r="U305" s="137"/>
      <c r="V305" s="137"/>
      <c r="W305" s="137"/>
      <c r="X305" s="137"/>
      <c r="Y305" s="137"/>
      <c r="Z305" s="137"/>
      <c r="AA305" s="137"/>
      <c r="AB305" s="137"/>
      <c r="AC305" s="137"/>
      <c r="AD305" s="137"/>
      <c r="AE305" s="137"/>
      <c r="AF305" s="137"/>
      <c r="AG305" s="137"/>
      <c r="AH305" s="137"/>
      <c r="AI305" s="137"/>
      <c r="AJ305" s="137"/>
      <c r="AK305" s="137"/>
      <c r="AL305" s="137"/>
      <c r="AM305" s="137"/>
      <c r="AN305" s="137"/>
      <c r="AO305" s="137"/>
      <c r="AP305" s="137"/>
      <c r="AQ305" s="137"/>
      <c r="AR305" s="137"/>
      <c r="AS305" s="137"/>
    </row>
    <row r="306" ht="18.0" customHeight="1">
      <c r="A306" s="137"/>
      <c r="B306" s="137"/>
      <c r="C306" s="137"/>
      <c r="D306" s="137"/>
      <c r="E306" s="137"/>
      <c r="F306" s="137"/>
      <c r="G306" s="138"/>
      <c r="H306" s="139"/>
      <c r="I306" s="137"/>
      <c r="J306" s="137"/>
      <c r="K306" s="137"/>
      <c r="L306" s="137"/>
      <c r="M306" s="137"/>
      <c r="N306" s="137"/>
      <c r="O306" s="137"/>
      <c r="P306" s="137"/>
      <c r="Q306" s="140"/>
      <c r="R306" s="137"/>
      <c r="S306" s="137"/>
      <c r="T306" s="137"/>
      <c r="U306" s="137"/>
      <c r="V306" s="137"/>
      <c r="W306" s="137"/>
      <c r="X306" s="137"/>
      <c r="Y306" s="137"/>
      <c r="Z306" s="137"/>
      <c r="AA306" s="137"/>
      <c r="AB306" s="137"/>
      <c r="AC306" s="137"/>
      <c r="AD306" s="137"/>
      <c r="AE306" s="137"/>
      <c r="AF306" s="137"/>
      <c r="AG306" s="137"/>
      <c r="AH306" s="137"/>
      <c r="AI306" s="137"/>
      <c r="AJ306" s="137"/>
      <c r="AK306" s="137"/>
      <c r="AL306" s="137"/>
      <c r="AM306" s="137"/>
      <c r="AN306" s="137"/>
      <c r="AO306" s="137"/>
      <c r="AP306" s="137"/>
      <c r="AQ306" s="137"/>
      <c r="AR306" s="137"/>
      <c r="AS306" s="137"/>
    </row>
    <row r="307" ht="18.0" customHeight="1">
      <c r="A307" s="137"/>
      <c r="B307" s="137"/>
      <c r="C307" s="137"/>
      <c r="D307" s="137"/>
      <c r="E307" s="137"/>
      <c r="F307" s="137"/>
      <c r="G307" s="138"/>
      <c r="H307" s="139"/>
      <c r="I307" s="137"/>
      <c r="J307" s="137"/>
      <c r="K307" s="137"/>
      <c r="L307" s="137"/>
      <c r="M307" s="137"/>
      <c r="N307" s="137"/>
      <c r="O307" s="137"/>
      <c r="P307" s="137"/>
      <c r="Q307" s="140"/>
      <c r="R307" s="137"/>
      <c r="S307" s="137"/>
      <c r="T307" s="137"/>
      <c r="U307" s="137"/>
      <c r="V307" s="137"/>
      <c r="W307" s="137"/>
      <c r="X307" s="137"/>
      <c r="Y307" s="137"/>
      <c r="Z307" s="137"/>
      <c r="AA307" s="137"/>
      <c r="AB307" s="137"/>
      <c r="AC307" s="137"/>
      <c r="AD307" s="137"/>
      <c r="AE307" s="137"/>
      <c r="AF307" s="137"/>
      <c r="AG307" s="137"/>
      <c r="AH307" s="137"/>
      <c r="AI307" s="137"/>
      <c r="AJ307" s="137"/>
      <c r="AK307" s="137"/>
      <c r="AL307" s="137"/>
      <c r="AM307" s="137"/>
      <c r="AN307" s="137"/>
      <c r="AO307" s="137"/>
      <c r="AP307" s="137"/>
      <c r="AQ307" s="137"/>
      <c r="AR307" s="137"/>
      <c r="AS307" s="137"/>
    </row>
    <row r="308" ht="18.0" customHeight="1">
      <c r="A308" s="137"/>
      <c r="B308" s="137"/>
      <c r="C308" s="137"/>
      <c r="D308" s="137"/>
      <c r="E308" s="137"/>
      <c r="F308" s="137"/>
      <c r="G308" s="138"/>
      <c r="H308" s="139"/>
      <c r="I308" s="137"/>
      <c r="J308" s="137"/>
      <c r="K308" s="137"/>
      <c r="L308" s="137"/>
      <c r="M308" s="137"/>
      <c r="N308" s="137"/>
      <c r="O308" s="137"/>
      <c r="P308" s="137"/>
      <c r="Q308" s="140"/>
      <c r="R308" s="137"/>
      <c r="S308" s="137"/>
      <c r="T308" s="137"/>
      <c r="U308" s="137"/>
      <c r="V308" s="137"/>
      <c r="W308" s="137"/>
      <c r="X308" s="137"/>
      <c r="Y308" s="137"/>
      <c r="Z308" s="137"/>
      <c r="AA308" s="137"/>
      <c r="AB308" s="137"/>
      <c r="AC308" s="137"/>
      <c r="AD308" s="137"/>
      <c r="AE308" s="137"/>
      <c r="AF308" s="137"/>
      <c r="AG308" s="137"/>
      <c r="AH308" s="137"/>
      <c r="AI308" s="137"/>
      <c r="AJ308" s="137"/>
      <c r="AK308" s="137"/>
      <c r="AL308" s="137"/>
      <c r="AM308" s="137"/>
      <c r="AN308" s="137"/>
      <c r="AO308" s="137"/>
      <c r="AP308" s="137"/>
      <c r="AQ308" s="137"/>
      <c r="AR308" s="137"/>
      <c r="AS308" s="137"/>
    </row>
    <row r="309" ht="18.0" customHeight="1">
      <c r="A309" s="137"/>
      <c r="B309" s="137"/>
      <c r="C309" s="137"/>
      <c r="D309" s="137"/>
      <c r="E309" s="137"/>
      <c r="F309" s="137"/>
      <c r="G309" s="138"/>
      <c r="H309" s="139"/>
      <c r="I309" s="137"/>
      <c r="J309" s="137"/>
      <c r="K309" s="137"/>
      <c r="L309" s="137"/>
      <c r="M309" s="137"/>
      <c r="N309" s="137"/>
      <c r="O309" s="137"/>
      <c r="P309" s="137"/>
      <c r="Q309" s="140"/>
      <c r="R309" s="137"/>
      <c r="S309" s="137"/>
      <c r="T309" s="137"/>
      <c r="U309" s="137"/>
      <c r="V309" s="137"/>
      <c r="W309" s="137"/>
      <c r="X309" s="137"/>
      <c r="Y309" s="137"/>
      <c r="Z309" s="137"/>
      <c r="AA309" s="137"/>
      <c r="AB309" s="137"/>
      <c r="AC309" s="137"/>
      <c r="AD309" s="137"/>
      <c r="AE309" s="137"/>
      <c r="AF309" s="137"/>
      <c r="AG309" s="137"/>
      <c r="AH309" s="137"/>
      <c r="AI309" s="137"/>
      <c r="AJ309" s="137"/>
      <c r="AK309" s="137"/>
      <c r="AL309" s="137"/>
      <c r="AM309" s="137"/>
      <c r="AN309" s="137"/>
      <c r="AO309" s="137"/>
      <c r="AP309" s="137"/>
      <c r="AQ309" s="137"/>
      <c r="AR309" s="137"/>
      <c r="AS309" s="137"/>
    </row>
    <row r="310" ht="18.0" customHeight="1">
      <c r="A310" s="137"/>
      <c r="B310" s="137"/>
      <c r="C310" s="137"/>
      <c r="D310" s="137"/>
      <c r="E310" s="137"/>
      <c r="F310" s="137"/>
      <c r="G310" s="138"/>
      <c r="H310" s="139"/>
      <c r="I310" s="137"/>
      <c r="J310" s="137"/>
      <c r="K310" s="137"/>
      <c r="L310" s="137"/>
      <c r="M310" s="137"/>
      <c r="N310" s="137"/>
      <c r="O310" s="137"/>
      <c r="P310" s="137"/>
      <c r="Q310" s="140"/>
      <c r="R310" s="137"/>
      <c r="S310" s="137"/>
      <c r="T310" s="137"/>
      <c r="U310" s="137"/>
      <c r="V310" s="137"/>
      <c r="W310" s="137"/>
      <c r="X310" s="137"/>
      <c r="Y310" s="137"/>
      <c r="Z310" s="137"/>
      <c r="AA310" s="137"/>
      <c r="AB310" s="137"/>
      <c r="AC310" s="137"/>
      <c r="AD310" s="137"/>
      <c r="AE310" s="137"/>
      <c r="AF310" s="137"/>
      <c r="AG310" s="137"/>
      <c r="AH310" s="137"/>
      <c r="AI310" s="137"/>
      <c r="AJ310" s="137"/>
      <c r="AK310" s="137"/>
      <c r="AL310" s="137"/>
      <c r="AM310" s="137"/>
      <c r="AN310" s="137"/>
      <c r="AO310" s="137"/>
      <c r="AP310" s="137"/>
      <c r="AQ310" s="137"/>
      <c r="AR310" s="137"/>
      <c r="AS310" s="137"/>
    </row>
    <row r="311" ht="18.0" customHeight="1">
      <c r="A311" s="137"/>
      <c r="B311" s="137"/>
      <c r="C311" s="137"/>
      <c r="D311" s="137"/>
      <c r="E311" s="137"/>
      <c r="F311" s="137"/>
      <c r="G311" s="138"/>
      <c r="H311" s="139"/>
      <c r="I311" s="137"/>
      <c r="J311" s="137"/>
      <c r="K311" s="137"/>
      <c r="L311" s="137"/>
      <c r="M311" s="137"/>
      <c r="N311" s="137"/>
      <c r="O311" s="137"/>
      <c r="P311" s="137"/>
      <c r="Q311" s="140"/>
      <c r="R311" s="137"/>
      <c r="S311" s="137"/>
      <c r="T311" s="137"/>
      <c r="U311" s="137"/>
      <c r="V311" s="137"/>
      <c r="W311" s="137"/>
      <c r="X311" s="137"/>
      <c r="Y311" s="137"/>
      <c r="Z311" s="137"/>
      <c r="AA311" s="137"/>
      <c r="AB311" s="137"/>
      <c r="AC311" s="137"/>
      <c r="AD311" s="137"/>
      <c r="AE311" s="137"/>
      <c r="AF311" s="137"/>
      <c r="AG311" s="137"/>
      <c r="AH311" s="137"/>
      <c r="AI311" s="137"/>
      <c r="AJ311" s="137"/>
      <c r="AK311" s="137"/>
      <c r="AL311" s="137"/>
      <c r="AM311" s="137"/>
      <c r="AN311" s="137"/>
      <c r="AO311" s="137"/>
      <c r="AP311" s="137"/>
      <c r="AQ311" s="137"/>
      <c r="AR311" s="137"/>
      <c r="AS311" s="137"/>
    </row>
    <row r="312" ht="18.0" customHeight="1">
      <c r="A312" s="137"/>
      <c r="B312" s="137"/>
      <c r="C312" s="137"/>
      <c r="D312" s="137"/>
      <c r="E312" s="137"/>
      <c r="F312" s="137"/>
      <c r="G312" s="138"/>
      <c r="H312" s="139"/>
      <c r="I312" s="137"/>
      <c r="J312" s="137"/>
      <c r="K312" s="137"/>
      <c r="L312" s="137"/>
      <c r="M312" s="137"/>
      <c r="N312" s="137"/>
      <c r="O312" s="137"/>
      <c r="P312" s="137"/>
      <c r="Q312" s="140"/>
      <c r="R312" s="137"/>
      <c r="S312" s="137"/>
      <c r="T312" s="137"/>
      <c r="U312" s="137"/>
      <c r="V312" s="137"/>
      <c r="W312" s="137"/>
      <c r="X312" s="137"/>
      <c r="Y312" s="137"/>
      <c r="Z312" s="137"/>
      <c r="AA312" s="137"/>
      <c r="AB312" s="137"/>
      <c r="AC312" s="137"/>
      <c r="AD312" s="137"/>
      <c r="AE312" s="137"/>
      <c r="AF312" s="137"/>
      <c r="AG312" s="137"/>
      <c r="AH312" s="137"/>
      <c r="AI312" s="137"/>
      <c r="AJ312" s="137"/>
      <c r="AK312" s="137"/>
      <c r="AL312" s="137"/>
      <c r="AM312" s="137"/>
      <c r="AN312" s="137"/>
      <c r="AO312" s="137"/>
      <c r="AP312" s="137"/>
      <c r="AQ312" s="137"/>
      <c r="AR312" s="137"/>
      <c r="AS312" s="137"/>
    </row>
    <row r="313" ht="18.0" customHeight="1">
      <c r="A313" s="137"/>
      <c r="B313" s="137"/>
      <c r="C313" s="137"/>
      <c r="D313" s="137"/>
      <c r="E313" s="137"/>
      <c r="F313" s="137"/>
      <c r="G313" s="138"/>
      <c r="H313" s="139"/>
      <c r="I313" s="137"/>
      <c r="J313" s="137"/>
      <c r="K313" s="137"/>
      <c r="L313" s="137"/>
      <c r="M313" s="137"/>
      <c r="N313" s="137"/>
      <c r="O313" s="137"/>
      <c r="P313" s="137"/>
      <c r="Q313" s="140"/>
      <c r="R313" s="137"/>
      <c r="S313" s="137"/>
      <c r="T313" s="137"/>
      <c r="U313" s="137"/>
      <c r="V313" s="137"/>
      <c r="W313" s="137"/>
      <c r="X313" s="137"/>
      <c r="Y313" s="137"/>
      <c r="Z313" s="137"/>
      <c r="AA313" s="137"/>
      <c r="AB313" s="137"/>
      <c r="AC313" s="137"/>
      <c r="AD313" s="137"/>
      <c r="AE313" s="137"/>
      <c r="AF313" s="137"/>
      <c r="AG313" s="137"/>
      <c r="AH313" s="137"/>
      <c r="AI313" s="137"/>
      <c r="AJ313" s="137"/>
      <c r="AK313" s="137"/>
      <c r="AL313" s="137"/>
      <c r="AM313" s="137"/>
      <c r="AN313" s="137"/>
      <c r="AO313" s="137"/>
      <c r="AP313" s="137"/>
      <c r="AQ313" s="137"/>
      <c r="AR313" s="137"/>
      <c r="AS313" s="137"/>
    </row>
    <row r="314" ht="18.0" customHeight="1">
      <c r="A314" s="137"/>
      <c r="B314" s="137"/>
      <c r="C314" s="137"/>
      <c r="D314" s="137"/>
      <c r="E314" s="137"/>
      <c r="F314" s="137"/>
      <c r="G314" s="138"/>
      <c r="H314" s="139"/>
      <c r="I314" s="137"/>
      <c r="J314" s="137"/>
      <c r="K314" s="137"/>
      <c r="L314" s="137"/>
      <c r="M314" s="137"/>
      <c r="N314" s="137"/>
      <c r="O314" s="137"/>
      <c r="P314" s="137"/>
      <c r="Q314" s="140"/>
      <c r="R314" s="137"/>
      <c r="S314" s="137"/>
      <c r="T314" s="137"/>
      <c r="U314" s="137"/>
      <c r="V314" s="137"/>
      <c r="W314" s="137"/>
      <c r="X314" s="137"/>
      <c r="Y314" s="137"/>
      <c r="Z314" s="137"/>
      <c r="AA314" s="137"/>
      <c r="AB314" s="137"/>
      <c r="AC314" s="137"/>
      <c r="AD314" s="137"/>
      <c r="AE314" s="137"/>
      <c r="AF314" s="137"/>
      <c r="AG314" s="137"/>
      <c r="AH314" s="137"/>
      <c r="AI314" s="137"/>
      <c r="AJ314" s="137"/>
      <c r="AK314" s="137"/>
      <c r="AL314" s="137"/>
      <c r="AM314" s="137"/>
      <c r="AN314" s="137"/>
      <c r="AO314" s="137"/>
      <c r="AP314" s="137"/>
      <c r="AQ314" s="137"/>
      <c r="AR314" s="137"/>
      <c r="AS314" s="137"/>
    </row>
    <row r="315" ht="18.0" customHeight="1">
      <c r="A315" s="137"/>
      <c r="B315" s="137"/>
      <c r="C315" s="137"/>
      <c r="D315" s="137"/>
      <c r="E315" s="137"/>
      <c r="F315" s="137"/>
      <c r="G315" s="138"/>
      <c r="H315" s="139"/>
      <c r="I315" s="137"/>
      <c r="J315" s="137"/>
      <c r="K315" s="137"/>
      <c r="L315" s="137"/>
      <c r="M315" s="137"/>
      <c r="N315" s="137"/>
      <c r="O315" s="137"/>
      <c r="P315" s="137"/>
      <c r="Q315" s="140"/>
      <c r="R315" s="137"/>
      <c r="S315" s="137"/>
      <c r="T315" s="137"/>
      <c r="U315" s="137"/>
      <c r="V315" s="137"/>
      <c r="W315" s="137"/>
      <c r="X315" s="137"/>
      <c r="Y315" s="137"/>
      <c r="Z315" s="137"/>
      <c r="AA315" s="137"/>
      <c r="AB315" s="137"/>
      <c r="AC315" s="137"/>
      <c r="AD315" s="137"/>
      <c r="AE315" s="137"/>
      <c r="AF315" s="137"/>
      <c r="AG315" s="137"/>
      <c r="AH315" s="137"/>
      <c r="AI315" s="137"/>
      <c r="AJ315" s="137"/>
      <c r="AK315" s="137"/>
      <c r="AL315" s="137"/>
      <c r="AM315" s="137"/>
      <c r="AN315" s="137"/>
      <c r="AO315" s="137"/>
      <c r="AP315" s="137"/>
      <c r="AQ315" s="137"/>
      <c r="AR315" s="137"/>
      <c r="AS315" s="137"/>
    </row>
    <row r="316" ht="18.0" customHeight="1">
      <c r="A316" s="137"/>
      <c r="B316" s="137"/>
      <c r="C316" s="137"/>
      <c r="D316" s="137"/>
      <c r="E316" s="137"/>
      <c r="F316" s="137"/>
      <c r="G316" s="138"/>
      <c r="H316" s="139"/>
      <c r="I316" s="137"/>
      <c r="J316" s="137"/>
      <c r="K316" s="137"/>
      <c r="L316" s="137"/>
      <c r="M316" s="137"/>
      <c r="N316" s="137"/>
      <c r="O316" s="137"/>
      <c r="P316" s="137"/>
      <c r="Q316" s="140"/>
      <c r="R316" s="137"/>
      <c r="S316" s="137"/>
      <c r="T316" s="137"/>
      <c r="U316" s="137"/>
      <c r="V316" s="137"/>
      <c r="W316" s="137"/>
      <c r="X316" s="137"/>
      <c r="Y316" s="137"/>
      <c r="Z316" s="137"/>
      <c r="AA316" s="137"/>
      <c r="AB316" s="137"/>
      <c r="AC316" s="137"/>
      <c r="AD316" s="137"/>
      <c r="AE316" s="137"/>
      <c r="AF316" s="137"/>
      <c r="AG316" s="137"/>
      <c r="AH316" s="137"/>
      <c r="AI316" s="137"/>
      <c r="AJ316" s="137"/>
      <c r="AK316" s="137"/>
      <c r="AL316" s="137"/>
      <c r="AM316" s="137"/>
      <c r="AN316" s="137"/>
      <c r="AO316" s="137"/>
      <c r="AP316" s="137"/>
      <c r="AQ316" s="137"/>
      <c r="AR316" s="137"/>
      <c r="AS316" s="137"/>
    </row>
    <row r="317" ht="18.0" customHeight="1">
      <c r="A317" s="137"/>
      <c r="B317" s="137"/>
      <c r="C317" s="137"/>
      <c r="D317" s="137"/>
      <c r="E317" s="137"/>
      <c r="F317" s="137"/>
      <c r="G317" s="138"/>
      <c r="H317" s="139"/>
      <c r="I317" s="137"/>
      <c r="J317" s="137"/>
      <c r="K317" s="137"/>
      <c r="L317" s="137"/>
      <c r="M317" s="137"/>
      <c r="N317" s="137"/>
      <c r="O317" s="137"/>
      <c r="P317" s="137"/>
      <c r="Q317" s="140"/>
      <c r="R317" s="137"/>
      <c r="S317" s="137"/>
      <c r="T317" s="137"/>
      <c r="U317" s="137"/>
      <c r="V317" s="137"/>
      <c r="W317" s="137"/>
      <c r="X317" s="137"/>
      <c r="Y317" s="137"/>
      <c r="Z317" s="137"/>
      <c r="AA317" s="137"/>
      <c r="AB317" s="137"/>
      <c r="AC317" s="137"/>
      <c r="AD317" s="137"/>
      <c r="AE317" s="137"/>
      <c r="AF317" s="137"/>
      <c r="AG317" s="137"/>
      <c r="AH317" s="137"/>
      <c r="AI317" s="137"/>
      <c r="AJ317" s="137"/>
      <c r="AK317" s="137"/>
      <c r="AL317" s="137"/>
      <c r="AM317" s="137"/>
      <c r="AN317" s="137"/>
      <c r="AO317" s="137"/>
      <c r="AP317" s="137"/>
      <c r="AQ317" s="137"/>
      <c r="AR317" s="137"/>
      <c r="AS317" s="137"/>
    </row>
    <row r="318" ht="18.0" customHeight="1">
      <c r="A318" s="137"/>
      <c r="B318" s="137"/>
      <c r="C318" s="137"/>
      <c r="D318" s="137"/>
      <c r="E318" s="137"/>
      <c r="F318" s="137"/>
      <c r="G318" s="138"/>
      <c r="H318" s="139"/>
      <c r="I318" s="137"/>
      <c r="J318" s="137"/>
      <c r="K318" s="137"/>
      <c r="L318" s="137"/>
      <c r="M318" s="137"/>
      <c r="N318" s="137"/>
      <c r="O318" s="137"/>
      <c r="P318" s="137"/>
      <c r="Q318" s="140"/>
      <c r="R318" s="137"/>
      <c r="S318" s="137"/>
      <c r="T318" s="137"/>
      <c r="U318" s="137"/>
      <c r="V318" s="137"/>
      <c r="W318" s="137"/>
      <c r="X318" s="137"/>
      <c r="Y318" s="137"/>
      <c r="Z318" s="137"/>
      <c r="AA318" s="137"/>
      <c r="AB318" s="137"/>
      <c r="AC318" s="137"/>
      <c r="AD318" s="137"/>
      <c r="AE318" s="137"/>
      <c r="AF318" s="137"/>
      <c r="AG318" s="137"/>
      <c r="AH318" s="137"/>
      <c r="AI318" s="137"/>
      <c r="AJ318" s="137"/>
      <c r="AK318" s="137"/>
      <c r="AL318" s="137"/>
      <c r="AM318" s="137"/>
      <c r="AN318" s="137"/>
      <c r="AO318" s="137"/>
      <c r="AP318" s="137"/>
      <c r="AQ318" s="137"/>
      <c r="AR318" s="137"/>
      <c r="AS318" s="137"/>
    </row>
    <row r="319" ht="18.0" customHeight="1">
      <c r="A319" s="137"/>
      <c r="B319" s="137"/>
      <c r="C319" s="137"/>
      <c r="D319" s="137"/>
      <c r="E319" s="137"/>
      <c r="F319" s="137"/>
      <c r="G319" s="138"/>
      <c r="H319" s="139"/>
      <c r="I319" s="137"/>
      <c r="J319" s="137"/>
      <c r="K319" s="137"/>
      <c r="L319" s="137"/>
      <c r="M319" s="137"/>
      <c r="N319" s="137"/>
      <c r="O319" s="137"/>
      <c r="P319" s="137"/>
      <c r="Q319" s="140"/>
      <c r="R319" s="137"/>
      <c r="S319" s="137"/>
      <c r="T319" s="137"/>
      <c r="U319" s="137"/>
      <c r="V319" s="137"/>
      <c r="W319" s="137"/>
      <c r="X319" s="137"/>
      <c r="Y319" s="137"/>
      <c r="Z319" s="137"/>
      <c r="AA319" s="137"/>
      <c r="AB319" s="137"/>
      <c r="AC319" s="137"/>
      <c r="AD319" s="137"/>
      <c r="AE319" s="137"/>
      <c r="AF319" s="137"/>
      <c r="AG319" s="137"/>
      <c r="AH319" s="137"/>
      <c r="AI319" s="137"/>
      <c r="AJ319" s="137"/>
      <c r="AK319" s="137"/>
      <c r="AL319" s="137"/>
      <c r="AM319" s="137"/>
      <c r="AN319" s="137"/>
      <c r="AO319" s="137"/>
      <c r="AP319" s="137"/>
      <c r="AQ319" s="137"/>
      <c r="AR319" s="137"/>
      <c r="AS319" s="137"/>
    </row>
    <row r="320" ht="18.0" customHeight="1">
      <c r="A320" s="137"/>
      <c r="B320" s="137"/>
      <c r="C320" s="137"/>
      <c r="D320" s="137"/>
      <c r="E320" s="137"/>
      <c r="F320" s="137"/>
      <c r="G320" s="138"/>
      <c r="H320" s="139"/>
      <c r="I320" s="137"/>
      <c r="J320" s="137"/>
      <c r="K320" s="137"/>
      <c r="L320" s="137"/>
      <c r="M320" s="137"/>
      <c r="N320" s="137"/>
      <c r="O320" s="137"/>
      <c r="P320" s="137"/>
      <c r="Q320" s="140"/>
      <c r="R320" s="137"/>
      <c r="S320" s="137"/>
      <c r="T320" s="137"/>
      <c r="U320" s="137"/>
      <c r="V320" s="137"/>
      <c r="W320" s="137"/>
      <c r="X320" s="137"/>
      <c r="Y320" s="137"/>
      <c r="Z320" s="137"/>
      <c r="AA320" s="137"/>
      <c r="AB320" s="137"/>
      <c r="AC320" s="137"/>
      <c r="AD320" s="137"/>
      <c r="AE320" s="137"/>
      <c r="AF320" s="137"/>
      <c r="AG320" s="137"/>
      <c r="AH320" s="137"/>
      <c r="AI320" s="137"/>
      <c r="AJ320" s="137"/>
      <c r="AK320" s="137"/>
      <c r="AL320" s="137"/>
      <c r="AM320" s="137"/>
      <c r="AN320" s="137"/>
      <c r="AO320" s="137"/>
      <c r="AP320" s="137"/>
      <c r="AQ320" s="137"/>
      <c r="AR320" s="137"/>
      <c r="AS320" s="137"/>
    </row>
    <row r="321" ht="18.0" customHeight="1">
      <c r="A321" s="137"/>
      <c r="B321" s="137"/>
      <c r="C321" s="137"/>
      <c r="D321" s="137"/>
      <c r="E321" s="137"/>
      <c r="F321" s="137"/>
      <c r="G321" s="138"/>
      <c r="H321" s="139"/>
      <c r="I321" s="137"/>
      <c r="J321" s="137"/>
      <c r="K321" s="137"/>
      <c r="L321" s="137"/>
      <c r="M321" s="137"/>
      <c r="N321" s="137"/>
      <c r="O321" s="137"/>
      <c r="P321" s="137"/>
      <c r="Q321" s="140"/>
      <c r="R321" s="137"/>
      <c r="S321" s="137"/>
      <c r="T321" s="137"/>
      <c r="U321" s="137"/>
      <c r="V321" s="137"/>
      <c r="W321" s="137"/>
      <c r="X321" s="137"/>
      <c r="Y321" s="137"/>
      <c r="Z321" s="137"/>
      <c r="AA321" s="137"/>
      <c r="AB321" s="137"/>
      <c r="AC321" s="137"/>
      <c r="AD321" s="137"/>
      <c r="AE321" s="137"/>
      <c r="AF321" s="137"/>
      <c r="AG321" s="137"/>
      <c r="AH321" s="137"/>
      <c r="AI321" s="137"/>
      <c r="AJ321" s="137"/>
      <c r="AK321" s="137"/>
      <c r="AL321" s="137"/>
      <c r="AM321" s="137"/>
      <c r="AN321" s="137"/>
      <c r="AO321" s="137"/>
      <c r="AP321" s="137"/>
      <c r="AQ321" s="137"/>
      <c r="AR321" s="137"/>
      <c r="AS321" s="137"/>
    </row>
    <row r="322" ht="18.0" customHeight="1">
      <c r="A322" s="137"/>
      <c r="B322" s="137"/>
      <c r="C322" s="137"/>
      <c r="D322" s="137"/>
      <c r="E322" s="137"/>
      <c r="F322" s="137"/>
      <c r="G322" s="138"/>
      <c r="H322" s="139"/>
      <c r="I322" s="137"/>
      <c r="J322" s="137"/>
      <c r="K322" s="137"/>
      <c r="L322" s="137"/>
      <c r="M322" s="137"/>
      <c r="N322" s="137"/>
      <c r="O322" s="137"/>
      <c r="P322" s="137"/>
      <c r="Q322" s="140"/>
      <c r="R322" s="137"/>
      <c r="S322" s="137"/>
      <c r="T322" s="137"/>
      <c r="U322" s="137"/>
      <c r="V322" s="137"/>
      <c r="W322" s="137"/>
      <c r="X322" s="137"/>
      <c r="Y322" s="137"/>
      <c r="Z322" s="137"/>
      <c r="AA322" s="137"/>
      <c r="AB322" s="137"/>
      <c r="AC322" s="137"/>
      <c r="AD322" s="137"/>
      <c r="AE322" s="137"/>
      <c r="AF322" s="137"/>
      <c r="AG322" s="137"/>
      <c r="AH322" s="137"/>
      <c r="AI322" s="137"/>
      <c r="AJ322" s="137"/>
      <c r="AK322" s="137"/>
      <c r="AL322" s="137"/>
      <c r="AM322" s="137"/>
      <c r="AN322" s="137"/>
      <c r="AO322" s="137"/>
      <c r="AP322" s="137"/>
      <c r="AQ322" s="137"/>
      <c r="AR322" s="137"/>
      <c r="AS322" s="137"/>
    </row>
    <row r="323" ht="18.0" customHeight="1">
      <c r="A323" s="137"/>
      <c r="B323" s="137"/>
      <c r="C323" s="137"/>
      <c r="D323" s="137"/>
      <c r="E323" s="137"/>
      <c r="F323" s="137"/>
      <c r="G323" s="138"/>
      <c r="H323" s="139"/>
      <c r="I323" s="137"/>
      <c r="J323" s="137"/>
      <c r="K323" s="137"/>
      <c r="L323" s="137"/>
      <c r="M323" s="137"/>
      <c r="N323" s="137"/>
      <c r="O323" s="137"/>
      <c r="P323" s="137"/>
      <c r="Q323" s="140"/>
      <c r="R323" s="137"/>
      <c r="S323" s="137"/>
      <c r="T323" s="137"/>
      <c r="U323" s="137"/>
      <c r="V323" s="137"/>
      <c r="W323" s="137"/>
      <c r="X323" s="137"/>
      <c r="Y323" s="137"/>
      <c r="Z323" s="137"/>
      <c r="AA323" s="137"/>
      <c r="AB323" s="137"/>
      <c r="AC323" s="137"/>
      <c r="AD323" s="137"/>
      <c r="AE323" s="137"/>
      <c r="AF323" s="137"/>
      <c r="AG323" s="137"/>
      <c r="AH323" s="137"/>
      <c r="AI323" s="137"/>
      <c r="AJ323" s="137"/>
      <c r="AK323" s="137"/>
      <c r="AL323" s="137"/>
      <c r="AM323" s="137"/>
      <c r="AN323" s="137"/>
      <c r="AO323" s="137"/>
      <c r="AP323" s="137"/>
      <c r="AQ323" s="137"/>
      <c r="AR323" s="137"/>
      <c r="AS323" s="137"/>
    </row>
    <row r="324" ht="18.0" customHeight="1">
      <c r="A324" s="137"/>
      <c r="B324" s="137"/>
      <c r="C324" s="137"/>
      <c r="D324" s="137"/>
      <c r="E324" s="137"/>
      <c r="F324" s="137"/>
      <c r="G324" s="138"/>
      <c r="H324" s="139"/>
      <c r="I324" s="137"/>
      <c r="J324" s="137"/>
      <c r="K324" s="137"/>
      <c r="L324" s="137"/>
      <c r="M324" s="137"/>
      <c r="N324" s="137"/>
      <c r="O324" s="137"/>
      <c r="P324" s="137"/>
      <c r="Q324" s="140"/>
      <c r="R324" s="137"/>
      <c r="S324" s="137"/>
      <c r="T324" s="137"/>
      <c r="U324" s="137"/>
      <c r="V324" s="137"/>
      <c r="W324" s="137"/>
      <c r="X324" s="137"/>
      <c r="Y324" s="137"/>
      <c r="Z324" s="137"/>
      <c r="AA324" s="137"/>
      <c r="AB324" s="137"/>
      <c r="AC324" s="137"/>
      <c r="AD324" s="137"/>
      <c r="AE324" s="137"/>
      <c r="AF324" s="137"/>
      <c r="AG324" s="137"/>
      <c r="AH324" s="137"/>
      <c r="AI324" s="137"/>
      <c r="AJ324" s="137"/>
      <c r="AK324" s="137"/>
      <c r="AL324" s="137"/>
      <c r="AM324" s="137"/>
      <c r="AN324" s="137"/>
      <c r="AO324" s="137"/>
      <c r="AP324" s="137"/>
      <c r="AQ324" s="137"/>
      <c r="AR324" s="137"/>
      <c r="AS324" s="137"/>
    </row>
    <row r="325" ht="18.0" customHeight="1">
      <c r="A325" s="137"/>
      <c r="B325" s="137"/>
      <c r="C325" s="137"/>
      <c r="D325" s="137"/>
      <c r="E325" s="137"/>
      <c r="F325" s="137"/>
      <c r="G325" s="138"/>
      <c r="H325" s="139"/>
      <c r="I325" s="137"/>
      <c r="J325" s="137"/>
      <c r="K325" s="137"/>
      <c r="L325" s="137"/>
      <c r="M325" s="137"/>
      <c r="N325" s="137"/>
      <c r="O325" s="137"/>
      <c r="P325" s="137"/>
      <c r="Q325" s="140"/>
      <c r="R325" s="137"/>
      <c r="S325" s="137"/>
      <c r="T325" s="137"/>
      <c r="U325" s="137"/>
      <c r="V325" s="137"/>
      <c r="W325" s="137"/>
      <c r="X325" s="137"/>
      <c r="Y325" s="137"/>
      <c r="Z325" s="137"/>
      <c r="AA325" s="137"/>
      <c r="AB325" s="137"/>
      <c r="AC325" s="137"/>
      <c r="AD325" s="137"/>
      <c r="AE325" s="137"/>
      <c r="AF325" s="137"/>
      <c r="AG325" s="137"/>
      <c r="AH325" s="137"/>
      <c r="AI325" s="137"/>
      <c r="AJ325" s="137"/>
      <c r="AK325" s="137"/>
      <c r="AL325" s="137"/>
      <c r="AM325" s="137"/>
      <c r="AN325" s="137"/>
      <c r="AO325" s="137"/>
      <c r="AP325" s="137"/>
      <c r="AQ325" s="137"/>
      <c r="AR325" s="137"/>
      <c r="AS325" s="137"/>
    </row>
    <row r="326" ht="18.0" customHeight="1">
      <c r="A326" s="137"/>
      <c r="B326" s="137"/>
      <c r="C326" s="137"/>
      <c r="D326" s="137"/>
      <c r="E326" s="137"/>
      <c r="F326" s="137"/>
      <c r="G326" s="138"/>
      <c r="H326" s="139"/>
      <c r="I326" s="137"/>
      <c r="J326" s="137"/>
      <c r="K326" s="137"/>
      <c r="L326" s="137"/>
      <c r="M326" s="137"/>
      <c r="N326" s="137"/>
      <c r="O326" s="137"/>
      <c r="P326" s="137"/>
      <c r="Q326" s="140"/>
      <c r="R326" s="137"/>
      <c r="S326" s="137"/>
      <c r="T326" s="137"/>
      <c r="U326" s="137"/>
      <c r="V326" s="137"/>
      <c r="W326" s="137"/>
      <c r="X326" s="137"/>
      <c r="Y326" s="137"/>
      <c r="Z326" s="137"/>
      <c r="AA326" s="137"/>
      <c r="AB326" s="137"/>
      <c r="AC326" s="137"/>
      <c r="AD326" s="137"/>
      <c r="AE326" s="137"/>
      <c r="AF326" s="137"/>
      <c r="AG326" s="137"/>
      <c r="AH326" s="137"/>
      <c r="AI326" s="137"/>
      <c r="AJ326" s="137"/>
      <c r="AK326" s="137"/>
      <c r="AL326" s="137"/>
      <c r="AM326" s="137"/>
      <c r="AN326" s="137"/>
      <c r="AO326" s="137"/>
      <c r="AP326" s="137"/>
      <c r="AQ326" s="137"/>
      <c r="AR326" s="137"/>
      <c r="AS326" s="137"/>
    </row>
    <row r="327" ht="18.0" customHeight="1">
      <c r="A327" s="137"/>
      <c r="B327" s="137"/>
      <c r="C327" s="137"/>
      <c r="D327" s="137"/>
      <c r="E327" s="137"/>
      <c r="F327" s="137"/>
      <c r="G327" s="138"/>
      <c r="H327" s="139"/>
      <c r="I327" s="137"/>
      <c r="J327" s="137"/>
      <c r="K327" s="137"/>
      <c r="L327" s="137"/>
      <c r="M327" s="137"/>
      <c r="N327" s="137"/>
      <c r="O327" s="137"/>
      <c r="P327" s="137"/>
      <c r="Q327" s="140"/>
      <c r="R327" s="137"/>
      <c r="S327" s="137"/>
      <c r="T327" s="137"/>
      <c r="U327" s="137"/>
      <c r="V327" s="137"/>
      <c r="W327" s="137"/>
      <c r="X327" s="137"/>
      <c r="Y327" s="137"/>
      <c r="Z327" s="137"/>
      <c r="AA327" s="137"/>
      <c r="AB327" s="137"/>
      <c r="AC327" s="137"/>
      <c r="AD327" s="137"/>
      <c r="AE327" s="137"/>
      <c r="AF327" s="137"/>
      <c r="AG327" s="137"/>
      <c r="AH327" s="137"/>
      <c r="AI327" s="137"/>
      <c r="AJ327" s="137"/>
      <c r="AK327" s="137"/>
      <c r="AL327" s="137"/>
      <c r="AM327" s="137"/>
      <c r="AN327" s="137"/>
      <c r="AO327" s="137"/>
      <c r="AP327" s="137"/>
      <c r="AQ327" s="137"/>
      <c r="AR327" s="137"/>
      <c r="AS327" s="137"/>
    </row>
    <row r="328" ht="18.0" customHeight="1">
      <c r="A328" s="137"/>
      <c r="B328" s="137"/>
      <c r="C328" s="137"/>
      <c r="D328" s="137"/>
      <c r="E328" s="137"/>
      <c r="F328" s="137"/>
      <c r="G328" s="138"/>
      <c r="H328" s="139"/>
      <c r="I328" s="137"/>
      <c r="J328" s="137"/>
      <c r="K328" s="137"/>
      <c r="L328" s="137"/>
      <c r="M328" s="137"/>
      <c r="N328" s="137"/>
      <c r="O328" s="137"/>
      <c r="P328" s="137"/>
      <c r="Q328" s="140"/>
      <c r="R328" s="137"/>
      <c r="S328" s="137"/>
      <c r="T328" s="137"/>
      <c r="U328" s="137"/>
      <c r="V328" s="137"/>
      <c r="W328" s="137"/>
      <c r="X328" s="137"/>
      <c r="Y328" s="137"/>
      <c r="Z328" s="137"/>
      <c r="AA328" s="137"/>
      <c r="AB328" s="137"/>
      <c r="AC328" s="137"/>
      <c r="AD328" s="137"/>
      <c r="AE328" s="137"/>
      <c r="AF328" s="137"/>
      <c r="AG328" s="137"/>
      <c r="AH328" s="137"/>
      <c r="AI328" s="137"/>
      <c r="AJ328" s="137"/>
      <c r="AK328" s="137"/>
      <c r="AL328" s="137"/>
      <c r="AM328" s="137"/>
      <c r="AN328" s="137"/>
      <c r="AO328" s="137"/>
      <c r="AP328" s="137"/>
      <c r="AQ328" s="137"/>
      <c r="AR328" s="137"/>
      <c r="AS328" s="137"/>
    </row>
    <row r="329" ht="18.0" customHeight="1">
      <c r="A329" s="137"/>
      <c r="B329" s="137"/>
      <c r="C329" s="137"/>
      <c r="D329" s="137"/>
      <c r="E329" s="137"/>
      <c r="F329" s="137"/>
      <c r="G329" s="138"/>
      <c r="H329" s="139"/>
      <c r="I329" s="137"/>
      <c r="J329" s="137"/>
      <c r="K329" s="137"/>
      <c r="L329" s="137"/>
      <c r="M329" s="137"/>
      <c r="N329" s="137"/>
      <c r="O329" s="137"/>
      <c r="P329" s="137"/>
      <c r="Q329" s="140"/>
      <c r="R329" s="137"/>
      <c r="S329" s="137"/>
      <c r="T329" s="137"/>
      <c r="U329" s="137"/>
      <c r="V329" s="137"/>
      <c r="W329" s="137"/>
      <c r="X329" s="137"/>
      <c r="Y329" s="137"/>
      <c r="Z329" s="137"/>
      <c r="AA329" s="137"/>
      <c r="AB329" s="137"/>
      <c r="AC329" s="137"/>
      <c r="AD329" s="137"/>
      <c r="AE329" s="137"/>
      <c r="AF329" s="137"/>
      <c r="AG329" s="137"/>
      <c r="AH329" s="137"/>
      <c r="AI329" s="137"/>
      <c r="AJ329" s="137"/>
      <c r="AK329" s="137"/>
      <c r="AL329" s="137"/>
      <c r="AM329" s="137"/>
      <c r="AN329" s="137"/>
      <c r="AO329" s="137"/>
      <c r="AP329" s="137"/>
      <c r="AQ329" s="137"/>
      <c r="AR329" s="137"/>
      <c r="AS329" s="137"/>
    </row>
    <row r="330" ht="18.0" customHeight="1">
      <c r="A330" s="137"/>
      <c r="B330" s="137"/>
      <c r="C330" s="137"/>
      <c r="D330" s="137"/>
      <c r="E330" s="137"/>
      <c r="F330" s="137"/>
      <c r="G330" s="138"/>
      <c r="H330" s="139"/>
      <c r="I330" s="137"/>
      <c r="J330" s="137"/>
      <c r="K330" s="137"/>
      <c r="L330" s="137"/>
      <c r="M330" s="137"/>
      <c r="N330" s="137"/>
      <c r="O330" s="137"/>
      <c r="P330" s="137"/>
      <c r="Q330" s="140"/>
      <c r="R330" s="137"/>
      <c r="S330" s="137"/>
      <c r="T330" s="137"/>
      <c r="U330" s="137"/>
      <c r="V330" s="137"/>
      <c r="W330" s="137"/>
      <c r="X330" s="137"/>
      <c r="Y330" s="137"/>
      <c r="Z330" s="137"/>
      <c r="AA330" s="137"/>
      <c r="AB330" s="137"/>
      <c r="AC330" s="137"/>
      <c r="AD330" s="137"/>
      <c r="AE330" s="137"/>
      <c r="AF330" s="137"/>
      <c r="AG330" s="137"/>
      <c r="AH330" s="137"/>
      <c r="AI330" s="137"/>
      <c r="AJ330" s="137"/>
      <c r="AK330" s="137"/>
      <c r="AL330" s="137"/>
      <c r="AM330" s="137"/>
      <c r="AN330" s="137"/>
      <c r="AO330" s="137"/>
      <c r="AP330" s="137"/>
      <c r="AQ330" s="137"/>
      <c r="AR330" s="137"/>
      <c r="AS330" s="137"/>
    </row>
    <row r="331" ht="18.0" customHeight="1">
      <c r="A331" s="137"/>
      <c r="B331" s="137"/>
      <c r="C331" s="137"/>
      <c r="D331" s="137"/>
      <c r="E331" s="137"/>
      <c r="F331" s="137"/>
      <c r="G331" s="138"/>
      <c r="H331" s="139"/>
      <c r="I331" s="137"/>
      <c r="J331" s="137"/>
      <c r="K331" s="137"/>
      <c r="L331" s="137"/>
      <c r="M331" s="137"/>
      <c r="N331" s="137"/>
      <c r="O331" s="137"/>
      <c r="P331" s="137"/>
      <c r="Q331" s="140"/>
      <c r="R331" s="137"/>
      <c r="S331" s="137"/>
      <c r="T331" s="137"/>
      <c r="U331" s="137"/>
      <c r="V331" s="137"/>
      <c r="W331" s="137"/>
      <c r="X331" s="137"/>
      <c r="Y331" s="137"/>
      <c r="Z331" s="137"/>
      <c r="AA331" s="137"/>
      <c r="AB331" s="137"/>
      <c r="AC331" s="137"/>
      <c r="AD331" s="137"/>
      <c r="AE331" s="137"/>
      <c r="AF331" s="137"/>
      <c r="AG331" s="137"/>
      <c r="AH331" s="137"/>
      <c r="AI331" s="137"/>
      <c r="AJ331" s="137"/>
      <c r="AK331" s="137"/>
      <c r="AL331" s="137"/>
      <c r="AM331" s="137"/>
      <c r="AN331" s="137"/>
      <c r="AO331" s="137"/>
      <c r="AP331" s="137"/>
      <c r="AQ331" s="137"/>
      <c r="AR331" s="137"/>
      <c r="AS331" s="137"/>
    </row>
    <row r="332" ht="18.0" customHeight="1">
      <c r="A332" s="137"/>
      <c r="B332" s="137"/>
      <c r="C332" s="137"/>
      <c r="D332" s="137"/>
      <c r="E332" s="137"/>
      <c r="F332" s="137"/>
      <c r="G332" s="138"/>
      <c r="H332" s="139"/>
      <c r="I332" s="137"/>
      <c r="J332" s="137"/>
      <c r="K332" s="137"/>
      <c r="L332" s="137"/>
      <c r="M332" s="137"/>
      <c r="N332" s="137"/>
      <c r="O332" s="137"/>
      <c r="P332" s="137"/>
      <c r="Q332" s="140"/>
      <c r="R332" s="137"/>
      <c r="S332" s="137"/>
      <c r="T332" s="137"/>
      <c r="U332" s="137"/>
      <c r="V332" s="137"/>
      <c r="W332" s="137"/>
      <c r="X332" s="137"/>
      <c r="Y332" s="137"/>
      <c r="Z332" s="137"/>
      <c r="AA332" s="137"/>
      <c r="AB332" s="137"/>
      <c r="AC332" s="137"/>
      <c r="AD332" s="137"/>
      <c r="AE332" s="137"/>
      <c r="AF332" s="137"/>
      <c r="AG332" s="137"/>
      <c r="AH332" s="137"/>
      <c r="AI332" s="137"/>
      <c r="AJ332" s="137"/>
      <c r="AK332" s="137"/>
      <c r="AL332" s="137"/>
      <c r="AM332" s="137"/>
      <c r="AN332" s="137"/>
      <c r="AO332" s="137"/>
      <c r="AP332" s="137"/>
      <c r="AQ332" s="137"/>
      <c r="AR332" s="137"/>
      <c r="AS332" s="137"/>
    </row>
    <row r="333" ht="18.0" customHeight="1">
      <c r="A333" s="137"/>
      <c r="B333" s="137"/>
      <c r="C333" s="137"/>
      <c r="D333" s="137"/>
      <c r="E333" s="137"/>
      <c r="F333" s="137"/>
      <c r="G333" s="138"/>
      <c r="H333" s="139"/>
      <c r="I333" s="137"/>
      <c r="J333" s="137"/>
      <c r="K333" s="137"/>
      <c r="L333" s="137"/>
      <c r="M333" s="137"/>
      <c r="N333" s="137"/>
      <c r="O333" s="137"/>
      <c r="P333" s="137"/>
      <c r="Q333" s="140"/>
      <c r="R333" s="137"/>
      <c r="S333" s="137"/>
      <c r="T333" s="137"/>
      <c r="U333" s="137"/>
      <c r="V333" s="137"/>
      <c r="W333" s="137"/>
      <c r="X333" s="137"/>
      <c r="Y333" s="137"/>
      <c r="Z333" s="137"/>
      <c r="AA333" s="137"/>
      <c r="AB333" s="137"/>
      <c r="AC333" s="137"/>
      <c r="AD333" s="137"/>
      <c r="AE333" s="137"/>
      <c r="AF333" s="137"/>
      <c r="AG333" s="137"/>
      <c r="AH333" s="137"/>
      <c r="AI333" s="137"/>
      <c r="AJ333" s="137"/>
      <c r="AK333" s="137"/>
      <c r="AL333" s="137"/>
      <c r="AM333" s="137"/>
      <c r="AN333" s="137"/>
      <c r="AO333" s="137"/>
      <c r="AP333" s="137"/>
      <c r="AQ333" s="137"/>
      <c r="AR333" s="137"/>
      <c r="AS333" s="137"/>
    </row>
    <row r="334" ht="18.0" customHeight="1">
      <c r="A334" s="137"/>
      <c r="B334" s="137"/>
      <c r="C334" s="137"/>
      <c r="D334" s="137"/>
      <c r="E334" s="137"/>
      <c r="F334" s="137"/>
      <c r="G334" s="138"/>
      <c r="H334" s="139"/>
      <c r="I334" s="137"/>
      <c r="J334" s="137"/>
      <c r="K334" s="137"/>
      <c r="L334" s="137"/>
      <c r="M334" s="137"/>
      <c r="N334" s="137"/>
      <c r="O334" s="137"/>
      <c r="P334" s="137"/>
      <c r="Q334" s="140"/>
      <c r="R334" s="137"/>
      <c r="S334" s="137"/>
      <c r="T334" s="137"/>
      <c r="U334" s="137"/>
      <c r="V334" s="137"/>
      <c r="W334" s="137"/>
      <c r="X334" s="137"/>
      <c r="Y334" s="137"/>
      <c r="Z334" s="137"/>
      <c r="AA334" s="137"/>
      <c r="AB334" s="137"/>
      <c r="AC334" s="137"/>
      <c r="AD334" s="137"/>
      <c r="AE334" s="137"/>
      <c r="AF334" s="137"/>
      <c r="AG334" s="137"/>
      <c r="AH334" s="137"/>
      <c r="AI334" s="137"/>
      <c r="AJ334" s="137"/>
      <c r="AK334" s="137"/>
      <c r="AL334" s="137"/>
      <c r="AM334" s="137"/>
      <c r="AN334" s="137"/>
      <c r="AO334" s="137"/>
      <c r="AP334" s="137"/>
      <c r="AQ334" s="137"/>
      <c r="AR334" s="137"/>
      <c r="AS334" s="137"/>
    </row>
    <row r="335" ht="18.0" customHeight="1">
      <c r="A335" s="137"/>
      <c r="B335" s="137"/>
      <c r="C335" s="137"/>
      <c r="D335" s="137"/>
      <c r="E335" s="137"/>
      <c r="F335" s="137"/>
      <c r="G335" s="138"/>
      <c r="H335" s="139"/>
      <c r="I335" s="137"/>
      <c r="J335" s="137"/>
      <c r="K335" s="137"/>
      <c r="L335" s="137"/>
      <c r="M335" s="137"/>
      <c r="N335" s="137"/>
      <c r="O335" s="137"/>
      <c r="P335" s="137"/>
      <c r="Q335" s="140"/>
      <c r="R335" s="137"/>
      <c r="S335" s="137"/>
      <c r="T335" s="137"/>
      <c r="U335" s="137"/>
      <c r="V335" s="137"/>
      <c r="W335" s="137"/>
      <c r="X335" s="137"/>
      <c r="Y335" s="137"/>
      <c r="Z335" s="137"/>
      <c r="AA335" s="137"/>
      <c r="AB335" s="137"/>
      <c r="AC335" s="137"/>
      <c r="AD335" s="137"/>
      <c r="AE335" s="137"/>
      <c r="AF335" s="137"/>
      <c r="AG335" s="137"/>
      <c r="AH335" s="137"/>
      <c r="AI335" s="137"/>
      <c r="AJ335" s="137"/>
      <c r="AK335" s="137"/>
      <c r="AL335" s="137"/>
      <c r="AM335" s="137"/>
      <c r="AN335" s="137"/>
      <c r="AO335" s="137"/>
      <c r="AP335" s="137"/>
      <c r="AQ335" s="137"/>
      <c r="AR335" s="137"/>
      <c r="AS335" s="137"/>
    </row>
    <row r="336" ht="18.0" customHeight="1">
      <c r="A336" s="137"/>
      <c r="B336" s="137"/>
      <c r="C336" s="137"/>
      <c r="D336" s="137"/>
      <c r="E336" s="137"/>
      <c r="F336" s="137"/>
      <c r="G336" s="138"/>
      <c r="H336" s="139"/>
      <c r="I336" s="137"/>
      <c r="J336" s="137"/>
      <c r="K336" s="137"/>
      <c r="L336" s="137"/>
      <c r="M336" s="137"/>
      <c r="N336" s="137"/>
      <c r="O336" s="137"/>
      <c r="P336" s="137"/>
      <c r="Q336" s="140"/>
      <c r="R336" s="137"/>
      <c r="S336" s="137"/>
      <c r="T336" s="137"/>
      <c r="U336" s="137"/>
      <c r="V336" s="137"/>
      <c r="W336" s="137"/>
      <c r="X336" s="137"/>
      <c r="Y336" s="137"/>
      <c r="Z336" s="137"/>
      <c r="AA336" s="137"/>
      <c r="AB336" s="137"/>
      <c r="AC336" s="137"/>
      <c r="AD336" s="137"/>
      <c r="AE336" s="137"/>
      <c r="AF336" s="137"/>
      <c r="AG336" s="137"/>
      <c r="AH336" s="137"/>
      <c r="AI336" s="137"/>
      <c r="AJ336" s="137"/>
      <c r="AK336" s="137"/>
      <c r="AL336" s="137"/>
      <c r="AM336" s="137"/>
      <c r="AN336" s="137"/>
      <c r="AO336" s="137"/>
      <c r="AP336" s="137"/>
      <c r="AQ336" s="137"/>
      <c r="AR336" s="137"/>
      <c r="AS336" s="137"/>
    </row>
    <row r="337" ht="18.0" customHeight="1">
      <c r="A337" s="137"/>
      <c r="B337" s="137"/>
      <c r="C337" s="137"/>
      <c r="D337" s="137"/>
      <c r="E337" s="137"/>
      <c r="F337" s="137"/>
      <c r="G337" s="138"/>
      <c r="H337" s="139"/>
      <c r="I337" s="137"/>
      <c r="J337" s="137"/>
      <c r="K337" s="137"/>
      <c r="L337" s="137"/>
      <c r="M337" s="137"/>
      <c r="N337" s="137"/>
      <c r="O337" s="137"/>
      <c r="P337" s="137"/>
      <c r="Q337" s="140"/>
      <c r="R337" s="137"/>
      <c r="S337" s="137"/>
      <c r="T337" s="137"/>
      <c r="U337" s="137"/>
      <c r="V337" s="137"/>
      <c r="W337" s="137"/>
      <c r="X337" s="137"/>
      <c r="Y337" s="137"/>
      <c r="Z337" s="137"/>
      <c r="AA337" s="137"/>
      <c r="AB337" s="137"/>
      <c r="AC337" s="137"/>
      <c r="AD337" s="137"/>
      <c r="AE337" s="137"/>
      <c r="AF337" s="137"/>
      <c r="AG337" s="137"/>
      <c r="AH337" s="137"/>
      <c r="AI337" s="137"/>
      <c r="AJ337" s="137"/>
      <c r="AK337" s="137"/>
      <c r="AL337" s="137"/>
      <c r="AM337" s="137"/>
      <c r="AN337" s="137"/>
      <c r="AO337" s="137"/>
      <c r="AP337" s="137"/>
      <c r="AQ337" s="137"/>
      <c r="AR337" s="137"/>
      <c r="AS337" s="137"/>
    </row>
    <row r="338" ht="18.0" customHeight="1">
      <c r="A338" s="137"/>
      <c r="B338" s="137"/>
      <c r="C338" s="137"/>
      <c r="D338" s="137"/>
      <c r="E338" s="137"/>
      <c r="F338" s="137"/>
      <c r="G338" s="138"/>
      <c r="H338" s="139"/>
      <c r="I338" s="137"/>
      <c r="J338" s="137"/>
      <c r="K338" s="137"/>
      <c r="L338" s="137"/>
      <c r="M338" s="137"/>
      <c r="N338" s="137"/>
      <c r="O338" s="137"/>
      <c r="P338" s="137"/>
      <c r="Q338" s="140"/>
      <c r="R338" s="137"/>
      <c r="S338" s="137"/>
      <c r="T338" s="137"/>
      <c r="U338" s="137"/>
      <c r="V338" s="137"/>
      <c r="W338" s="137"/>
      <c r="X338" s="137"/>
      <c r="Y338" s="137"/>
      <c r="Z338" s="137"/>
      <c r="AA338" s="137"/>
      <c r="AB338" s="137"/>
      <c r="AC338" s="137"/>
      <c r="AD338" s="137"/>
      <c r="AE338" s="137"/>
      <c r="AF338" s="137"/>
      <c r="AG338" s="137"/>
      <c r="AH338" s="137"/>
      <c r="AI338" s="137"/>
      <c r="AJ338" s="137"/>
      <c r="AK338" s="137"/>
      <c r="AL338" s="137"/>
      <c r="AM338" s="137"/>
      <c r="AN338" s="137"/>
      <c r="AO338" s="137"/>
      <c r="AP338" s="137"/>
      <c r="AQ338" s="137"/>
      <c r="AR338" s="137"/>
      <c r="AS338" s="137"/>
    </row>
    <row r="339" ht="18.0" customHeight="1">
      <c r="A339" s="137"/>
      <c r="B339" s="137"/>
      <c r="C339" s="137"/>
      <c r="D339" s="137"/>
      <c r="E339" s="137"/>
      <c r="F339" s="137"/>
      <c r="G339" s="138"/>
      <c r="H339" s="139"/>
      <c r="I339" s="137"/>
      <c r="J339" s="137"/>
      <c r="K339" s="137"/>
      <c r="L339" s="137"/>
      <c r="M339" s="137"/>
      <c r="N339" s="137"/>
      <c r="O339" s="137"/>
      <c r="P339" s="137"/>
      <c r="Q339" s="140"/>
      <c r="R339" s="137"/>
      <c r="S339" s="137"/>
      <c r="T339" s="137"/>
      <c r="U339" s="137"/>
      <c r="V339" s="137"/>
      <c r="W339" s="137"/>
      <c r="X339" s="137"/>
      <c r="Y339" s="137"/>
      <c r="Z339" s="137"/>
      <c r="AA339" s="137"/>
      <c r="AB339" s="137"/>
      <c r="AC339" s="137"/>
      <c r="AD339" s="137"/>
      <c r="AE339" s="137"/>
      <c r="AF339" s="137"/>
      <c r="AG339" s="137"/>
      <c r="AH339" s="137"/>
      <c r="AI339" s="137"/>
      <c r="AJ339" s="137"/>
      <c r="AK339" s="137"/>
      <c r="AL339" s="137"/>
      <c r="AM339" s="137"/>
      <c r="AN339" s="137"/>
      <c r="AO339" s="137"/>
      <c r="AP339" s="137"/>
      <c r="AQ339" s="137"/>
      <c r="AR339" s="137"/>
      <c r="AS339" s="137"/>
    </row>
    <row r="340" ht="18.0" customHeight="1">
      <c r="A340" s="137"/>
      <c r="B340" s="137"/>
      <c r="C340" s="137"/>
      <c r="D340" s="137"/>
      <c r="E340" s="137"/>
      <c r="F340" s="137"/>
      <c r="G340" s="138"/>
      <c r="H340" s="139"/>
      <c r="I340" s="137"/>
      <c r="J340" s="137"/>
      <c r="K340" s="137"/>
      <c r="L340" s="137"/>
      <c r="M340" s="137"/>
      <c r="N340" s="137"/>
      <c r="O340" s="137"/>
      <c r="P340" s="137"/>
      <c r="Q340" s="140"/>
      <c r="R340" s="137"/>
      <c r="S340" s="137"/>
      <c r="T340" s="137"/>
      <c r="U340" s="137"/>
      <c r="V340" s="137"/>
      <c r="W340" s="137"/>
      <c r="X340" s="137"/>
      <c r="Y340" s="137"/>
      <c r="Z340" s="137"/>
      <c r="AA340" s="137"/>
      <c r="AB340" s="137"/>
      <c r="AC340" s="137"/>
      <c r="AD340" s="137"/>
      <c r="AE340" s="137"/>
      <c r="AF340" s="137"/>
      <c r="AG340" s="137"/>
      <c r="AH340" s="137"/>
      <c r="AI340" s="137"/>
      <c r="AJ340" s="137"/>
      <c r="AK340" s="137"/>
      <c r="AL340" s="137"/>
      <c r="AM340" s="137"/>
      <c r="AN340" s="137"/>
      <c r="AO340" s="137"/>
      <c r="AP340" s="137"/>
      <c r="AQ340" s="137"/>
      <c r="AR340" s="137"/>
      <c r="AS340" s="137"/>
    </row>
    <row r="341" ht="18.0" customHeight="1">
      <c r="A341" s="137"/>
      <c r="B341" s="137"/>
      <c r="C341" s="137"/>
      <c r="D341" s="137"/>
      <c r="E341" s="137"/>
      <c r="F341" s="137"/>
      <c r="G341" s="138"/>
      <c r="H341" s="139"/>
      <c r="I341" s="137"/>
      <c r="J341" s="137"/>
      <c r="K341" s="137"/>
      <c r="L341" s="137"/>
      <c r="M341" s="137"/>
      <c r="N341" s="137"/>
      <c r="O341" s="137"/>
      <c r="P341" s="137"/>
      <c r="Q341" s="140"/>
      <c r="R341" s="137"/>
      <c r="S341" s="137"/>
      <c r="T341" s="137"/>
      <c r="U341" s="137"/>
      <c r="V341" s="137"/>
      <c r="W341" s="137"/>
      <c r="X341" s="137"/>
      <c r="Y341" s="137"/>
      <c r="Z341" s="137"/>
      <c r="AA341" s="137"/>
      <c r="AB341" s="137"/>
      <c r="AC341" s="137"/>
      <c r="AD341" s="137"/>
      <c r="AE341" s="137"/>
      <c r="AF341" s="137"/>
      <c r="AG341" s="137"/>
      <c r="AH341" s="137"/>
      <c r="AI341" s="137"/>
      <c r="AJ341" s="137"/>
      <c r="AK341" s="137"/>
      <c r="AL341" s="137"/>
      <c r="AM341" s="137"/>
      <c r="AN341" s="137"/>
      <c r="AO341" s="137"/>
      <c r="AP341" s="137"/>
      <c r="AQ341" s="137"/>
      <c r="AR341" s="137"/>
      <c r="AS341" s="137"/>
    </row>
    <row r="342" ht="18.0" customHeight="1">
      <c r="A342" s="137"/>
      <c r="B342" s="137"/>
      <c r="C342" s="137"/>
      <c r="D342" s="137"/>
      <c r="E342" s="137"/>
      <c r="F342" s="137"/>
      <c r="G342" s="138"/>
      <c r="H342" s="139"/>
      <c r="I342" s="137"/>
      <c r="J342" s="137"/>
      <c r="K342" s="137"/>
      <c r="L342" s="137"/>
      <c r="M342" s="137"/>
      <c r="N342" s="137"/>
      <c r="O342" s="137"/>
      <c r="P342" s="137"/>
      <c r="Q342" s="140"/>
      <c r="R342" s="137"/>
      <c r="S342" s="137"/>
      <c r="T342" s="137"/>
      <c r="U342" s="137"/>
      <c r="V342" s="137"/>
      <c r="W342" s="137"/>
      <c r="X342" s="137"/>
      <c r="Y342" s="137"/>
      <c r="Z342" s="137"/>
      <c r="AA342" s="137"/>
      <c r="AB342" s="137"/>
      <c r="AC342" s="137"/>
      <c r="AD342" s="137"/>
      <c r="AE342" s="137"/>
      <c r="AF342" s="137"/>
      <c r="AG342" s="137"/>
      <c r="AH342" s="137"/>
      <c r="AI342" s="137"/>
      <c r="AJ342" s="137"/>
      <c r="AK342" s="137"/>
      <c r="AL342" s="137"/>
      <c r="AM342" s="137"/>
      <c r="AN342" s="137"/>
      <c r="AO342" s="137"/>
      <c r="AP342" s="137"/>
      <c r="AQ342" s="137"/>
      <c r="AR342" s="137"/>
      <c r="AS342" s="137"/>
    </row>
    <row r="343" ht="18.0" customHeight="1">
      <c r="A343" s="137"/>
      <c r="B343" s="137"/>
      <c r="C343" s="137"/>
      <c r="D343" s="137"/>
      <c r="E343" s="137"/>
      <c r="F343" s="137"/>
      <c r="G343" s="138"/>
      <c r="H343" s="139"/>
      <c r="I343" s="137"/>
      <c r="J343" s="137"/>
      <c r="K343" s="137"/>
      <c r="L343" s="137"/>
      <c r="M343" s="137"/>
      <c r="N343" s="137"/>
      <c r="O343" s="137"/>
      <c r="P343" s="137"/>
      <c r="Q343" s="140"/>
      <c r="R343" s="137"/>
      <c r="S343" s="137"/>
      <c r="T343" s="137"/>
      <c r="U343" s="137"/>
      <c r="V343" s="137"/>
      <c r="W343" s="137"/>
      <c r="X343" s="137"/>
      <c r="Y343" s="137"/>
      <c r="Z343" s="137"/>
      <c r="AA343" s="137"/>
      <c r="AB343" s="137"/>
      <c r="AC343" s="137"/>
      <c r="AD343" s="137"/>
      <c r="AE343" s="137"/>
      <c r="AF343" s="137"/>
      <c r="AG343" s="137"/>
      <c r="AH343" s="137"/>
      <c r="AI343" s="137"/>
      <c r="AJ343" s="137"/>
      <c r="AK343" s="137"/>
      <c r="AL343" s="137"/>
      <c r="AM343" s="137"/>
      <c r="AN343" s="137"/>
      <c r="AO343" s="137"/>
      <c r="AP343" s="137"/>
      <c r="AQ343" s="137"/>
      <c r="AR343" s="137"/>
      <c r="AS343" s="137"/>
    </row>
    <row r="344" ht="18.0" customHeight="1">
      <c r="A344" s="137"/>
      <c r="B344" s="137"/>
      <c r="C344" s="137"/>
      <c r="D344" s="137"/>
      <c r="E344" s="137"/>
      <c r="F344" s="137"/>
      <c r="G344" s="138"/>
      <c r="H344" s="139"/>
      <c r="I344" s="137"/>
      <c r="J344" s="137"/>
      <c r="K344" s="137"/>
      <c r="L344" s="137"/>
      <c r="M344" s="137"/>
      <c r="N344" s="137"/>
      <c r="O344" s="137"/>
      <c r="P344" s="137"/>
      <c r="Q344" s="140"/>
      <c r="R344" s="137"/>
      <c r="S344" s="137"/>
      <c r="T344" s="137"/>
      <c r="U344" s="137"/>
      <c r="V344" s="137"/>
      <c r="W344" s="137"/>
      <c r="X344" s="137"/>
      <c r="Y344" s="137"/>
      <c r="Z344" s="137"/>
      <c r="AA344" s="137"/>
      <c r="AB344" s="137"/>
      <c r="AC344" s="137"/>
      <c r="AD344" s="137"/>
      <c r="AE344" s="137"/>
      <c r="AF344" s="137"/>
      <c r="AG344" s="137"/>
      <c r="AH344" s="137"/>
      <c r="AI344" s="137"/>
      <c r="AJ344" s="137"/>
      <c r="AK344" s="137"/>
      <c r="AL344" s="137"/>
      <c r="AM344" s="137"/>
      <c r="AN344" s="137"/>
      <c r="AO344" s="137"/>
      <c r="AP344" s="137"/>
      <c r="AQ344" s="137"/>
      <c r="AR344" s="137"/>
      <c r="AS344" s="137"/>
    </row>
    <row r="345" ht="18.0" customHeight="1">
      <c r="A345" s="137"/>
      <c r="B345" s="137"/>
      <c r="C345" s="137"/>
      <c r="D345" s="137"/>
      <c r="E345" s="137"/>
      <c r="F345" s="137"/>
      <c r="G345" s="138"/>
      <c r="H345" s="139"/>
      <c r="I345" s="137"/>
      <c r="J345" s="137"/>
      <c r="K345" s="137"/>
      <c r="L345" s="137"/>
      <c r="M345" s="137"/>
      <c r="N345" s="137"/>
      <c r="O345" s="137"/>
      <c r="P345" s="137"/>
      <c r="Q345" s="140"/>
      <c r="R345" s="137"/>
      <c r="S345" s="137"/>
      <c r="T345" s="137"/>
      <c r="U345" s="137"/>
      <c r="V345" s="137"/>
      <c r="W345" s="137"/>
      <c r="X345" s="137"/>
      <c r="Y345" s="137"/>
      <c r="Z345" s="137"/>
      <c r="AA345" s="137"/>
      <c r="AB345" s="137"/>
      <c r="AC345" s="137"/>
      <c r="AD345" s="137"/>
      <c r="AE345" s="137"/>
      <c r="AF345" s="137"/>
      <c r="AG345" s="137"/>
      <c r="AH345" s="137"/>
      <c r="AI345" s="137"/>
      <c r="AJ345" s="137"/>
      <c r="AK345" s="137"/>
      <c r="AL345" s="137"/>
      <c r="AM345" s="137"/>
      <c r="AN345" s="137"/>
      <c r="AO345" s="137"/>
      <c r="AP345" s="137"/>
      <c r="AQ345" s="137"/>
      <c r="AR345" s="137"/>
      <c r="AS345" s="137"/>
    </row>
    <row r="346" ht="18.0" customHeight="1">
      <c r="A346" s="137"/>
      <c r="B346" s="137"/>
      <c r="C346" s="137"/>
      <c r="D346" s="137"/>
      <c r="E346" s="137"/>
      <c r="F346" s="137"/>
      <c r="G346" s="138"/>
      <c r="H346" s="139"/>
      <c r="I346" s="137"/>
      <c r="J346" s="137"/>
      <c r="K346" s="137"/>
      <c r="L346" s="137"/>
      <c r="M346" s="137"/>
      <c r="N346" s="137"/>
      <c r="O346" s="137"/>
      <c r="P346" s="137"/>
      <c r="Q346" s="140"/>
      <c r="R346" s="137"/>
      <c r="S346" s="137"/>
      <c r="T346" s="137"/>
      <c r="U346" s="137"/>
      <c r="V346" s="137"/>
      <c r="W346" s="137"/>
      <c r="X346" s="137"/>
      <c r="Y346" s="137"/>
      <c r="Z346" s="137"/>
      <c r="AA346" s="137"/>
      <c r="AB346" s="137"/>
      <c r="AC346" s="137"/>
      <c r="AD346" s="137"/>
      <c r="AE346" s="137"/>
      <c r="AF346" s="137"/>
      <c r="AG346" s="137"/>
      <c r="AH346" s="137"/>
      <c r="AI346" s="137"/>
      <c r="AJ346" s="137"/>
      <c r="AK346" s="137"/>
      <c r="AL346" s="137"/>
      <c r="AM346" s="137"/>
      <c r="AN346" s="137"/>
      <c r="AO346" s="137"/>
      <c r="AP346" s="137"/>
      <c r="AQ346" s="137"/>
      <c r="AR346" s="137"/>
      <c r="AS346" s="137"/>
    </row>
    <row r="347" ht="18.0" customHeight="1">
      <c r="A347" s="137"/>
      <c r="B347" s="137"/>
      <c r="C347" s="137"/>
      <c r="D347" s="137"/>
      <c r="E347" s="137"/>
      <c r="F347" s="137"/>
      <c r="G347" s="138"/>
      <c r="H347" s="139"/>
      <c r="I347" s="137"/>
      <c r="J347" s="137"/>
      <c r="K347" s="137"/>
      <c r="L347" s="137"/>
      <c r="M347" s="137"/>
      <c r="N347" s="137"/>
      <c r="O347" s="137"/>
      <c r="P347" s="137"/>
      <c r="Q347" s="140"/>
      <c r="R347" s="137"/>
      <c r="S347" s="137"/>
      <c r="T347" s="137"/>
      <c r="U347" s="137"/>
      <c r="V347" s="137"/>
      <c r="W347" s="137"/>
      <c r="X347" s="137"/>
      <c r="Y347" s="137"/>
      <c r="Z347" s="137"/>
      <c r="AA347" s="137"/>
      <c r="AB347" s="137"/>
      <c r="AC347" s="137"/>
      <c r="AD347" s="137"/>
      <c r="AE347" s="137"/>
      <c r="AF347" s="137"/>
      <c r="AG347" s="137"/>
      <c r="AH347" s="137"/>
      <c r="AI347" s="137"/>
      <c r="AJ347" s="137"/>
      <c r="AK347" s="137"/>
      <c r="AL347" s="137"/>
      <c r="AM347" s="137"/>
      <c r="AN347" s="137"/>
      <c r="AO347" s="137"/>
      <c r="AP347" s="137"/>
      <c r="AQ347" s="137"/>
      <c r="AR347" s="137"/>
      <c r="AS347" s="137"/>
    </row>
    <row r="348" ht="18.0" customHeight="1">
      <c r="A348" s="137"/>
      <c r="B348" s="137"/>
      <c r="C348" s="137"/>
      <c r="D348" s="137"/>
      <c r="E348" s="137"/>
      <c r="F348" s="137"/>
      <c r="G348" s="138"/>
      <c r="H348" s="139"/>
      <c r="I348" s="137"/>
      <c r="J348" s="137"/>
      <c r="K348" s="137"/>
      <c r="L348" s="137"/>
      <c r="M348" s="137"/>
      <c r="N348" s="137"/>
      <c r="O348" s="137"/>
      <c r="P348" s="137"/>
      <c r="Q348" s="140"/>
      <c r="R348" s="137"/>
      <c r="S348" s="137"/>
      <c r="T348" s="137"/>
      <c r="U348" s="137"/>
      <c r="V348" s="137"/>
      <c r="W348" s="137"/>
      <c r="X348" s="137"/>
      <c r="Y348" s="137"/>
      <c r="Z348" s="137"/>
      <c r="AA348" s="137"/>
      <c r="AB348" s="137"/>
      <c r="AC348" s="137"/>
      <c r="AD348" s="137"/>
      <c r="AE348" s="137"/>
      <c r="AF348" s="137"/>
      <c r="AG348" s="137"/>
      <c r="AH348" s="137"/>
      <c r="AI348" s="137"/>
      <c r="AJ348" s="137"/>
      <c r="AK348" s="137"/>
      <c r="AL348" s="137"/>
      <c r="AM348" s="137"/>
      <c r="AN348" s="137"/>
      <c r="AO348" s="137"/>
      <c r="AP348" s="137"/>
      <c r="AQ348" s="137"/>
      <c r="AR348" s="137"/>
      <c r="AS348" s="137"/>
    </row>
    <row r="349" ht="18.0" customHeight="1">
      <c r="A349" s="137"/>
      <c r="B349" s="137"/>
      <c r="C349" s="137"/>
      <c r="D349" s="137"/>
      <c r="E349" s="137"/>
      <c r="F349" s="137"/>
      <c r="G349" s="138"/>
      <c r="H349" s="139"/>
      <c r="I349" s="137"/>
      <c r="J349" s="137"/>
      <c r="K349" s="137"/>
      <c r="L349" s="137"/>
      <c r="M349" s="137"/>
      <c r="N349" s="137"/>
      <c r="O349" s="137"/>
      <c r="P349" s="137"/>
      <c r="Q349" s="140"/>
      <c r="R349" s="137"/>
      <c r="S349" s="137"/>
      <c r="T349" s="137"/>
      <c r="U349" s="137"/>
      <c r="V349" s="137"/>
      <c r="W349" s="137"/>
      <c r="X349" s="137"/>
      <c r="Y349" s="137"/>
      <c r="Z349" s="137"/>
      <c r="AA349" s="137"/>
      <c r="AB349" s="137"/>
      <c r="AC349" s="137"/>
      <c r="AD349" s="137"/>
      <c r="AE349" s="137"/>
      <c r="AF349" s="137"/>
      <c r="AG349" s="137"/>
      <c r="AH349" s="137"/>
      <c r="AI349" s="137"/>
      <c r="AJ349" s="137"/>
      <c r="AK349" s="137"/>
      <c r="AL349" s="137"/>
      <c r="AM349" s="137"/>
      <c r="AN349" s="137"/>
      <c r="AO349" s="137"/>
      <c r="AP349" s="137"/>
      <c r="AQ349" s="137"/>
      <c r="AR349" s="137"/>
      <c r="AS349" s="137"/>
    </row>
    <row r="350" ht="18.0" customHeight="1">
      <c r="A350" s="137"/>
      <c r="B350" s="137"/>
      <c r="C350" s="137"/>
      <c r="D350" s="137"/>
      <c r="E350" s="137"/>
      <c r="F350" s="137"/>
      <c r="G350" s="138"/>
      <c r="H350" s="139"/>
      <c r="I350" s="137"/>
      <c r="J350" s="137"/>
      <c r="K350" s="137"/>
      <c r="L350" s="137"/>
      <c r="M350" s="137"/>
      <c r="N350" s="137"/>
      <c r="O350" s="137"/>
      <c r="P350" s="137"/>
      <c r="Q350" s="140"/>
      <c r="R350" s="137"/>
      <c r="S350" s="137"/>
      <c r="T350" s="137"/>
      <c r="U350" s="137"/>
      <c r="V350" s="137"/>
      <c r="W350" s="137"/>
      <c r="X350" s="137"/>
      <c r="Y350" s="137"/>
      <c r="Z350" s="137"/>
      <c r="AA350" s="137"/>
      <c r="AB350" s="137"/>
      <c r="AC350" s="137"/>
      <c r="AD350" s="137"/>
      <c r="AE350" s="137"/>
      <c r="AF350" s="137"/>
      <c r="AG350" s="137"/>
      <c r="AH350" s="137"/>
      <c r="AI350" s="137"/>
      <c r="AJ350" s="137"/>
      <c r="AK350" s="137"/>
      <c r="AL350" s="137"/>
      <c r="AM350" s="137"/>
      <c r="AN350" s="137"/>
      <c r="AO350" s="137"/>
      <c r="AP350" s="137"/>
      <c r="AQ350" s="137"/>
      <c r="AR350" s="137"/>
      <c r="AS350" s="137"/>
    </row>
    <row r="351" ht="18.0" customHeight="1">
      <c r="A351" s="137"/>
      <c r="B351" s="137"/>
      <c r="C351" s="137"/>
      <c r="D351" s="137"/>
      <c r="E351" s="137"/>
      <c r="F351" s="137"/>
      <c r="G351" s="138"/>
      <c r="H351" s="139"/>
      <c r="I351" s="137"/>
      <c r="J351" s="137"/>
      <c r="K351" s="137"/>
      <c r="L351" s="137"/>
      <c r="M351" s="137"/>
      <c r="N351" s="137"/>
      <c r="O351" s="137"/>
      <c r="P351" s="137"/>
      <c r="Q351" s="140"/>
      <c r="R351" s="137"/>
      <c r="S351" s="137"/>
      <c r="T351" s="137"/>
      <c r="U351" s="137"/>
      <c r="V351" s="137"/>
      <c r="W351" s="137"/>
      <c r="X351" s="137"/>
      <c r="Y351" s="137"/>
      <c r="Z351" s="137"/>
      <c r="AA351" s="137"/>
      <c r="AB351" s="137"/>
      <c r="AC351" s="137"/>
      <c r="AD351" s="137"/>
      <c r="AE351" s="137"/>
      <c r="AF351" s="137"/>
      <c r="AG351" s="137"/>
      <c r="AH351" s="137"/>
      <c r="AI351" s="137"/>
      <c r="AJ351" s="137"/>
      <c r="AK351" s="137"/>
      <c r="AL351" s="137"/>
      <c r="AM351" s="137"/>
      <c r="AN351" s="137"/>
      <c r="AO351" s="137"/>
      <c r="AP351" s="137"/>
      <c r="AQ351" s="137"/>
      <c r="AR351" s="137"/>
      <c r="AS351" s="137"/>
    </row>
    <row r="352" ht="18.0" customHeight="1">
      <c r="A352" s="137"/>
      <c r="B352" s="137"/>
      <c r="C352" s="137"/>
      <c r="D352" s="137"/>
      <c r="E352" s="137"/>
      <c r="F352" s="137"/>
      <c r="G352" s="138"/>
      <c r="H352" s="139"/>
      <c r="I352" s="137"/>
      <c r="J352" s="137"/>
      <c r="K352" s="137"/>
      <c r="L352" s="137"/>
      <c r="M352" s="137"/>
      <c r="N352" s="137"/>
      <c r="O352" s="137"/>
      <c r="P352" s="137"/>
      <c r="Q352" s="140"/>
      <c r="R352" s="137"/>
      <c r="S352" s="137"/>
      <c r="T352" s="137"/>
      <c r="U352" s="137"/>
      <c r="V352" s="137"/>
      <c r="W352" s="137"/>
      <c r="X352" s="137"/>
      <c r="Y352" s="137"/>
      <c r="Z352" s="137"/>
      <c r="AA352" s="137"/>
      <c r="AB352" s="137"/>
      <c r="AC352" s="137"/>
      <c r="AD352" s="137"/>
      <c r="AE352" s="137"/>
      <c r="AF352" s="137"/>
      <c r="AG352" s="137"/>
      <c r="AH352" s="137"/>
      <c r="AI352" s="137"/>
      <c r="AJ352" s="137"/>
      <c r="AK352" s="137"/>
      <c r="AL352" s="137"/>
      <c r="AM352" s="137"/>
      <c r="AN352" s="137"/>
      <c r="AO352" s="137"/>
      <c r="AP352" s="137"/>
      <c r="AQ352" s="137"/>
      <c r="AR352" s="137"/>
      <c r="AS352" s="137"/>
    </row>
    <row r="353" ht="18.0" customHeight="1">
      <c r="A353" s="137"/>
      <c r="B353" s="137"/>
      <c r="C353" s="137"/>
      <c r="D353" s="137"/>
      <c r="E353" s="137"/>
      <c r="F353" s="137"/>
      <c r="G353" s="138"/>
      <c r="H353" s="139"/>
      <c r="I353" s="137"/>
      <c r="J353" s="137"/>
      <c r="K353" s="137"/>
      <c r="L353" s="137"/>
      <c r="M353" s="137"/>
      <c r="N353" s="137"/>
      <c r="O353" s="137"/>
      <c r="P353" s="137"/>
      <c r="Q353" s="140"/>
      <c r="R353" s="137"/>
      <c r="S353" s="137"/>
      <c r="T353" s="137"/>
      <c r="U353" s="137"/>
      <c r="V353" s="137"/>
      <c r="W353" s="137"/>
      <c r="X353" s="137"/>
      <c r="Y353" s="137"/>
      <c r="Z353" s="137"/>
      <c r="AA353" s="137"/>
      <c r="AB353" s="137"/>
      <c r="AC353" s="137"/>
      <c r="AD353" s="137"/>
      <c r="AE353" s="137"/>
      <c r="AF353" s="137"/>
      <c r="AG353" s="137"/>
      <c r="AH353" s="137"/>
      <c r="AI353" s="137"/>
      <c r="AJ353" s="137"/>
      <c r="AK353" s="137"/>
      <c r="AL353" s="137"/>
      <c r="AM353" s="137"/>
      <c r="AN353" s="137"/>
      <c r="AO353" s="137"/>
      <c r="AP353" s="137"/>
      <c r="AQ353" s="137"/>
      <c r="AR353" s="137"/>
      <c r="AS353" s="137"/>
    </row>
    <row r="354" ht="18.0" customHeight="1">
      <c r="A354" s="137"/>
      <c r="B354" s="137"/>
      <c r="C354" s="137"/>
      <c r="D354" s="137"/>
      <c r="E354" s="137"/>
      <c r="F354" s="137"/>
      <c r="G354" s="138"/>
      <c r="H354" s="139"/>
      <c r="I354" s="137"/>
      <c r="J354" s="137"/>
      <c r="K354" s="137"/>
      <c r="L354" s="137"/>
      <c r="M354" s="137"/>
      <c r="N354" s="137"/>
      <c r="O354" s="137"/>
      <c r="P354" s="137"/>
      <c r="Q354" s="140"/>
      <c r="R354" s="137"/>
      <c r="S354" s="137"/>
      <c r="T354" s="137"/>
      <c r="U354" s="137"/>
      <c r="V354" s="137"/>
      <c r="W354" s="137"/>
      <c r="X354" s="137"/>
      <c r="Y354" s="137"/>
      <c r="Z354" s="137"/>
      <c r="AA354" s="137"/>
      <c r="AB354" s="137"/>
      <c r="AC354" s="137"/>
      <c r="AD354" s="137"/>
      <c r="AE354" s="137"/>
      <c r="AF354" s="137"/>
      <c r="AG354" s="137"/>
      <c r="AH354" s="137"/>
      <c r="AI354" s="137"/>
      <c r="AJ354" s="137"/>
      <c r="AK354" s="137"/>
      <c r="AL354" s="137"/>
      <c r="AM354" s="137"/>
      <c r="AN354" s="137"/>
      <c r="AO354" s="137"/>
      <c r="AP354" s="137"/>
      <c r="AQ354" s="137"/>
      <c r="AR354" s="137"/>
      <c r="AS354" s="137"/>
    </row>
    <row r="355" ht="18.0" customHeight="1">
      <c r="A355" s="137"/>
      <c r="B355" s="137"/>
      <c r="C355" s="137"/>
      <c r="D355" s="137"/>
      <c r="E355" s="137"/>
      <c r="F355" s="137"/>
      <c r="G355" s="138"/>
      <c r="H355" s="139"/>
      <c r="I355" s="137"/>
      <c r="J355" s="137"/>
      <c r="K355" s="137"/>
      <c r="L355" s="137"/>
      <c r="M355" s="137"/>
      <c r="N355" s="137"/>
      <c r="O355" s="137"/>
      <c r="P355" s="137"/>
      <c r="Q355" s="140"/>
      <c r="R355" s="137"/>
      <c r="S355" s="137"/>
      <c r="T355" s="137"/>
      <c r="U355" s="137"/>
      <c r="V355" s="137"/>
      <c r="W355" s="137"/>
      <c r="X355" s="137"/>
      <c r="Y355" s="137"/>
      <c r="Z355" s="137"/>
      <c r="AA355" s="137"/>
      <c r="AB355" s="137"/>
      <c r="AC355" s="137"/>
      <c r="AD355" s="137"/>
      <c r="AE355" s="137"/>
      <c r="AF355" s="137"/>
      <c r="AG355" s="137"/>
      <c r="AH355" s="137"/>
      <c r="AI355" s="137"/>
      <c r="AJ355" s="137"/>
      <c r="AK355" s="137"/>
      <c r="AL355" s="137"/>
      <c r="AM355" s="137"/>
      <c r="AN355" s="137"/>
      <c r="AO355" s="137"/>
      <c r="AP355" s="137"/>
      <c r="AQ355" s="137"/>
      <c r="AR355" s="137"/>
      <c r="AS355" s="137"/>
    </row>
    <row r="356" ht="18.0" customHeight="1">
      <c r="A356" s="137"/>
      <c r="B356" s="137"/>
      <c r="C356" s="137"/>
      <c r="D356" s="137"/>
      <c r="E356" s="137"/>
      <c r="F356" s="137"/>
      <c r="G356" s="138"/>
      <c r="H356" s="139"/>
      <c r="I356" s="137"/>
      <c r="J356" s="137"/>
      <c r="K356" s="137"/>
      <c r="L356" s="137"/>
      <c r="M356" s="137"/>
      <c r="N356" s="137"/>
      <c r="O356" s="137"/>
      <c r="P356" s="137"/>
      <c r="Q356" s="140"/>
      <c r="R356" s="137"/>
      <c r="S356" s="137"/>
      <c r="T356" s="137"/>
      <c r="U356" s="137"/>
      <c r="V356" s="137"/>
      <c r="W356" s="137"/>
      <c r="X356" s="137"/>
      <c r="Y356" s="137"/>
      <c r="Z356" s="137"/>
      <c r="AA356" s="137"/>
      <c r="AB356" s="137"/>
      <c r="AC356" s="137"/>
      <c r="AD356" s="137"/>
      <c r="AE356" s="137"/>
      <c r="AF356" s="137"/>
      <c r="AG356" s="137"/>
      <c r="AH356" s="137"/>
      <c r="AI356" s="137"/>
      <c r="AJ356" s="137"/>
      <c r="AK356" s="137"/>
      <c r="AL356" s="137"/>
      <c r="AM356" s="137"/>
      <c r="AN356" s="137"/>
      <c r="AO356" s="137"/>
      <c r="AP356" s="137"/>
      <c r="AQ356" s="137"/>
      <c r="AR356" s="137"/>
      <c r="AS356" s="137"/>
    </row>
    <row r="357" ht="18.0" customHeight="1">
      <c r="A357" s="137"/>
      <c r="B357" s="137"/>
      <c r="C357" s="137"/>
      <c r="D357" s="137"/>
      <c r="E357" s="137"/>
      <c r="F357" s="137"/>
      <c r="G357" s="138"/>
      <c r="H357" s="139"/>
      <c r="I357" s="137"/>
      <c r="J357" s="137"/>
      <c r="K357" s="137"/>
      <c r="L357" s="137"/>
      <c r="M357" s="137"/>
      <c r="N357" s="137"/>
      <c r="O357" s="137"/>
      <c r="P357" s="137"/>
      <c r="Q357" s="140"/>
      <c r="R357" s="137"/>
      <c r="S357" s="137"/>
      <c r="T357" s="137"/>
      <c r="U357" s="137"/>
      <c r="V357" s="137"/>
      <c r="W357" s="137"/>
      <c r="X357" s="137"/>
      <c r="Y357" s="137"/>
      <c r="Z357" s="137"/>
      <c r="AA357" s="137"/>
      <c r="AB357" s="137"/>
      <c r="AC357" s="137"/>
      <c r="AD357" s="137"/>
      <c r="AE357" s="137"/>
      <c r="AF357" s="137"/>
      <c r="AG357" s="137"/>
      <c r="AH357" s="137"/>
      <c r="AI357" s="137"/>
      <c r="AJ357" s="137"/>
      <c r="AK357" s="137"/>
      <c r="AL357" s="137"/>
      <c r="AM357" s="137"/>
      <c r="AN357" s="137"/>
      <c r="AO357" s="137"/>
      <c r="AP357" s="137"/>
      <c r="AQ357" s="137"/>
      <c r="AR357" s="137"/>
      <c r="AS357" s="137"/>
    </row>
    <row r="358" ht="18.0" customHeight="1">
      <c r="A358" s="137"/>
      <c r="B358" s="137"/>
      <c r="C358" s="137"/>
      <c r="D358" s="137"/>
      <c r="E358" s="137"/>
      <c r="F358" s="137"/>
      <c r="G358" s="138"/>
      <c r="H358" s="139"/>
      <c r="I358" s="137"/>
      <c r="J358" s="137"/>
      <c r="K358" s="137"/>
      <c r="L358" s="137"/>
      <c r="M358" s="137"/>
      <c r="N358" s="137"/>
      <c r="O358" s="137"/>
      <c r="P358" s="137"/>
      <c r="Q358" s="140"/>
      <c r="R358" s="137"/>
      <c r="S358" s="137"/>
      <c r="T358" s="137"/>
      <c r="U358" s="137"/>
      <c r="V358" s="137"/>
      <c r="W358" s="137"/>
      <c r="X358" s="137"/>
      <c r="Y358" s="137"/>
      <c r="Z358" s="137"/>
      <c r="AA358" s="137"/>
      <c r="AB358" s="137"/>
      <c r="AC358" s="137"/>
      <c r="AD358" s="137"/>
      <c r="AE358" s="137"/>
      <c r="AF358" s="137"/>
      <c r="AG358" s="137"/>
      <c r="AH358" s="137"/>
      <c r="AI358" s="137"/>
      <c r="AJ358" s="137"/>
      <c r="AK358" s="137"/>
      <c r="AL358" s="137"/>
      <c r="AM358" s="137"/>
      <c r="AN358" s="137"/>
      <c r="AO358" s="137"/>
      <c r="AP358" s="137"/>
      <c r="AQ358" s="137"/>
      <c r="AR358" s="137"/>
      <c r="AS358" s="137"/>
    </row>
    <row r="359" ht="18.0" customHeight="1">
      <c r="A359" s="137"/>
      <c r="B359" s="137"/>
      <c r="C359" s="137"/>
      <c r="D359" s="137"/>
      <c r="E359" s="137"/>
      <c r="F359" s="137"/>
      <c r="G359" s="138"/>
      <c r="H359" s="139"/>
      <c r="I359" s="137"/>
      <c r="J359" s="137"/>
      <c r="K359" s="137"/>
      <c r="L359" s="137"/>
      <c r="M359" s="137"/>
      <c r="N359" s="137"/>
      <c r="O359" s="137"/>
      <c r="P359" s="137"/>
      <c r="Q359" s="140"/>
      <c r="R359" s="137"/>
      <c r="S359" s="137"/>
      <c r="T359" s="137"/>
      <c r="U359" s="137"/>
      <c r="V359" s="137"/>
      <c r="W359" s="137"/>
      <c r="X359" s="137"/>
      <c r="Y359" s="137"/>
      <c r="Z359" s="137"/>
      <c r="AA359" s="137"/>
      <c r="AB359" s="137"/>
      <c r="AC359" s="137"/>
      <c r="AD359" s="137"/>
      <c r="AE359" s="137"/>
      <c r="AF359" s="137"/>
      <c r="AG359" s="137"/>
      <c r="AH359" s="137"/>
      <c r="AI359" s="137"/>
      <c r="AJ359" s="137"/>
      <c r="AK359" s="137"/>
      <c r="AL359" s="137"/>
      <c r="AM359" s="137"/>
      <c r="AN359" s="137"/>
      <c r="AO359" s="137"/>
      <c r="AP359" s="137"/>
      <c r="AQ359" s="137"/>
      <c r="AR359" s="137"/>
      <c r="AS359" s="137"/>
    </row>
    <row r="360" ht="18.0" customHeight="1">
      <c r="A360" s="137"/>
      <c r="B360" s="137"/>
      <c r="C360" s="137"/>
      <c r="D360" s="137"/>
      <c r="E360" s="137"/>
      <c r="F360" s="137"/>
      <c r="G360" s="138"/>
      <c r="H360" s="139"/>
      <c r="I360" s="137"/>
      <c r="J360" s="137"/>
      <c r="K360" s="137"/>
      <c r="L360" s="137"/>
      <c r="M360" s="137"/>
      <c r="N360" s="137"/>
      <c r="O360" s="137"/>
      <c r="P360" s="137"/>
      <c r="Q360" s="140"/>
      <c r="R360" s="137"/>
      <c r="S360" s="137"/>
      <c r="T360" s="137"/>
      <c r="U360" s="137"/>
      <c r="V360" s="137"/>
      <c r="W360" s="137"/>
      <c r="X360" s="137"/>
      <c r="Y360" s="137"/>
      <c r="Z360" s="137"/>
      <c r="AA360" s="137"/>
      <c r="AB360" s="137"/>
      <c r="AC360" s="137"/>
      <c r="AD360" s="137"/>
      <c r="AE360" s="137"/>
      <c r="AF360" s="137"/>
      <c r="AG360" s="137"/>
      <c r="AH360" s="137"/>
      <c r="AI360" s="137"/>
      <c r="AJ360" s="137"/>
      <c r="AK360" s="137"/>
      <c r="AL360" s="137"/>
      <c r="AM360" s="137"/>
      <c r="AN360" s="137"/>
      <c r="AO360" s="137"/>
      <c r="AP360" s="137"/>
      <c r="AQ360" s="137"/>
      <c r="AR360" s="137"/>
      <c r="AS360" s="137"/>
    </row>
    <row r="361" ht="18.0" customHeight="1">
      <c r="A361" s="137"/>
      <c r="B361" s="137"/>
      <c r="C361" s="137"/>
      <c r="D361" s="137"/>
      <c r="E361" s="137"/>
      <c r="F361" s="137"/>
      <c r="G361" s="138"/>
      <c r="H361" s="139"/>
      <c r="I361" s="137"/>
      <c r="J361" s="137"/>
      <c r="K361" s="137"/>
      <c r="L361" s="137"/>
      <c r="M361" s="137"/>
      <c r="N361" s="137"/>
      <c r="O361" s="137"/>
      <c r="P361" s="137"/>
      <c r="Q361" s="140"/>
      <c r="R361" s="137"/>
      <c r="S361" s="137"/>
      <c r="T361" s="137"/>
      <c r="U361" s="137"/>
      <c r="V361" s="137"/>
      <c r="W361" s="137"/>
      <c r="X361" s="137"/>
      <c r="Y361" s="137"/>
      <c r="Z361" s="137"/>
      <c r="AA361" s="137"/>
      <c r="AB361" s="137"/>
      <c r="AC361" s="137"/>
      <c r="AD361" s="137"/>
      <c r="AE361" s="137"/>
      <c r="AF361" s="137"/>
      <c r="AG361" s="137"/>
      <c r="AH361" s="137"/>
      <c r="AI361" s="137"/>
      <c r="AJ361" s="137"/>
      <c r="AK361" s="137"/>
      <c r="AL361" s="137"/>
      <c r="AM361" s="137"/>
      <c r="AN361" s="137"/>
      <c r="AO361" s="137"/>
      <c r="AP361" s="137"/>
      <c r="AQ361" s="137"/>
      <c r="AR361" s="137"/>
      <c r="AS361" s="137"/>
    </row>
    <row r="362" ht="18.0" customHeight="1">
      <c r="A362" s="137"/>
      <c r="B362" s="137"/>
      <c r="C362" s="137"/>
      <c r="D362" s="137"/>
      <c r="E362" s="137"/>
      <c r="F362" s="137"/>
      <c r="G362" s="138"/>
      <c r="H362" s="139"/>
      <c r="I362" s="137"/>
      <c r="J362" s="137"/>
      <c r="K362" s="137"/>
      <c r="L362" s="137"/>
      <c r="M362" s="137"/>
      <c r="N362" s="137"/>
      <c r="O362" s="137"/>
      <c r="P362" s="137"/>
      <c r="Q362" s="140"/>
      <c r="R362" s="137"/>
      <c r="S362" s="137"/>
      <c r="T362" s="137"/>
      <c r="U362" s="137"/>
      <c r="V362" s="137"/>
      <c r="W362" s="137"/>
      <c r="X362" s="137"/>
      <c r="Y362" s="137"/>
      <c r="Z362" s="137"/>
      <c r="AA362" s="137"/>
      <c r="AB362" s="137"/>
      <c r="AC362" s="137"/>
      <c r="AD362" s="137"/>
      <c r="AE362" s="137"/>
      <c r="AF362" s="137"/>
      <c r="AG362" s="137"/>
      <c r="AH362" s="137"/>
      <c r="AI362" s="137"/>
      <c r="AJ362" s="137"/>
      <c r="AK362" s="137"/>
      <c r="AL362" s="137"/>
      <c r="AM362" s="137"/>
      <c r="AN362" s="137"/>
      <c r="AO362" s="137"/>
      <c r="AP362" s="137"/>
      <c r="AQ362" s="137"/>
      <c r="AR362" s="137"/>
      <c r="AS362" s="137"/>
    </row>
    <row r="363" ht="18.0" customHeight="1">
      <c r="A363" s="137"/>
      <c r="B363" s="137"/>
      <c r="C363" s="137"/>
      <c r="D363" s="137"/>
      <c r="E363" s="137"/>
      <c r="F363" s="137"/>
      <c r="G363" s="138"/>
      <c r="H363" s="139"/>
      <c r="I363" s="137"/>
      <c r="J363" s="137"/>
      <c r="K363" s="137"/>
      <c r="L363" s="137"/>
      <c r="M363" s="137"/>
      <c r="N363" s="137"/>
      <c r="O363" s="137"/>
      <c r="P363" s="137"/>
      <c r="Q363" s="140"/>
      <c r="R363" s="137"/>
      <c r="S363" s="137"/>
      <c r="T363" s="137"/>
      <c r="U363" s="137"/>
      <c r="V363" s="137"/>
      <c r="W363" s="137"/>
      <c r="X363" s="137"/>
      <c r="Y363" s="137"/>
      <c r="Z363" s="137"/>
      <c r="AA363" s="137"/>
      <c r="AB363" s="137"/>
      <c r="AC363" s="137"/>
      <c r="AD363" s="137"/>
      <c r="AE363" s="137"/>
      <c r="AF363" s="137"/>
      <c r="AG363" s="137"/>
      <c r="AH363" s="137"/>
      <c r="AI363" s="137"/>
      <c r="AJ363" s="137"/>
      <c r="AK363" s="137"/>
      <c r="AL363" s="137"/>
      <c r="AM363" s="137"/>
      <c r="AN363" s="137"/>
      <c r="AO363" s="137"/>
      <c r="AP363" s="137"/>
      <c r="AQ363" s="137"/>
      <c r="AR363" s="137"/>
      <c r="AS363" s="137"/>
    </row>
    <row r="364" ht="18.0" customHeight="1">
      <c r="A364" s="137"/>
      <c r="B364" s="137"/>
      <c r="C364" s="137"/>
      <c r="D364" s="137"/>
      <c r="E364" s="137"/>
      <c r="F364" s="137"/>
      <c r="G364" s="138"/>
      <c r="H364" s="139"/>
      <c r="I364" s="137"/>
      <c r="J364" s="137"/>
      <c r="K364" s="137"/>
      <c r="L364" s="137"/>
      <c r="M364" s="137"/>
      <c r="N364" s="137"/>
      <c r="O364" s="137"/>
      <c r="P364" s="137"/>
      <c r="Q364" s="140"/>
      <c r="R364" s="137"/>
      <c r="S364" s="137"/>
      <c r="T364" s="137"/>
      <c r="U364" s="137"/>
      <c r="V364" s="137"/>
      <c r="W364" s="137"/>
      <c r="X364" s="137"/>
      <c r="Y364" s="137"/>
      <c r="Z364" s="137"/>
      <c r="AA364" s="137"/>
      <c r="AB364" s="137"/>
      <c r="AC364" s="137"/>
      <c r="AD364" s="137"/>
      <c r="AE364" s="137"/>
      <c r="AF364" s="137"/>
      <c r="AG364" s="137"/>
      <c r="AH364" s="137"/>
      <c r="AI364" s="137"/>
      <c r="AJ364" s="137"/>
      <c r="AK364" s="137"/>
      <c r="AL364" s="137"/>
      <c r="AM364" s="137"/>
      <c r="AN364" s="137"/>
      <c r="AO364" s="137"/>
      <c r="AP364" s="137"/>
      <c r="AQ364" s="137"/>
      <c r="AR364" s="137"/>
      <c r="AS364" s="137"/>
    </row>
    <row r="365" ht="18.0" customHeight="1">
      <c r="A365" s="137"/>
      <c r="B365" s="137"/>
      <c r="C365" s="137"/>
      <c r="D365" s="137"/>
      <c r="E365" s="137"/>
      <c r="F365" s="137"/>
      <c r="G365" s="138"/>
      <c r="H365" s="139"/>
      <c r="I365" s="137"/>
      <c r="J365" s="137"/>
      <c r="K365" s="137"/>
      <c r="L365" s="137"/>
      <c r="M365" s="137"/>
      <c r="N365" s="137"/>
      <c r="O365" s="137"/>
      <c r="P365" s="137"/>
      <c r="Q365" s="140"/>
      <c r="R365" s="137"/>
      <c r="S365" s="137"/>
      <c r="T365" s="137"/>
      <c r="U365" s="137"/>
      <c r="V365" s="137"/>
      <c r="W365" s="137"/>
      <c r="X365" s="137"/>
      <c r="Y365" s="137"/>
      <c r="Z365" s="137"/>
      <c r="AA365" s="137"/>
      <c r="AB365" s="137"/>
      <c r="AC365" s="137"/>
      <c r="AD365" s="137"/>
      <c r="AE365" s="137"/>
      <c r="AF365" s="137"/>
      <c r="AG365" s="137"/>
      <c r="AH365" s="137"/>
      <c r="AI365" s="137"/>
      <c r="AJ365" s="137"/>
      <c r="AK365" s="137"/>
      <c r="AL365" s="137"/>
      <c r="AM365" s="137"/>
      <c r="AN365" s="137"/>
      <c r="AO365" s="137"/>
      <c r="AP365" s="137"/>
      <c r="AQ365" s="137"/>
      <c r="AR365" s="137"/>
      <c r="AS365" s="137"/>
    </row>
    <row r="366" ht="18.0" customHeight="1">
      <c r="A366" s="137"/>
      <c r="B366" s="137"/>
      <c r="C366" s="137"/>
      <c r="D366" s="137"/>
      <c r="E366" s="137"/>
      <c r="F366" s="137"/>
      <c r="G366" s="138"/>
      <c r="H366" s="139"/>
      <c r="I366" s="137"/>
      <c r="J366" s="137"/>
      <c r="K366" s="137"/>
      <c r="L366" s="137"/>
      <c r="M366" s="137"/>
      <c r="N366" s="137"/>
      <c r="O366" s="137"/>
      <c r="P366" s="137"/>
      <c r="Q366" s="140"/>
      <c r="R366" s="137"/>
      <c r="S366" s="137"/>
      <c r="T366" s="137"/>
      <c r="U366" s="137"/>
      <c r="V366" s="137"/>
      <c r="W366" s="137"/>
      <c r="X366" s="137"/>
      <c r="Y366" s="137"/>
      <c r="Z366" s="137"/>
      <c r="AA366" s="137"/>
      <c r="AB366" s="137"/>
      <c r="AC366" s="137"/>
      <c r="AD366" s="137"/>
      <c r="AE366" s="137"/>
      <c r="AF366" s="137"/>
      <c r="AG366" s="137"/>
      <c r="AH366" s="137"/>
      <c r="AI366" s="137"/>
      <c r="AJ366" s="137"/>
      <c r="AK366" s="137"/>
      <c r="AL366" s="137"/>
      <c r="AM366" s="137"/>
      <c r="AN366" s="137"/>
      <c r="AO366" s="137"/>
      <c r="AP366" s="137"/>
      <c r="AQ366" s="137"/>
      <c r="AR366" s="137"/>
      <c r="AS366" s="137"/>
    </row>
    <row r="367" ht="18.0" customHeight="1">
      <c r="A367" s="137"/>
      <c r="B367" s="137"/>
      <c r="C367" s="137"/>
      <c r="D367" s="137"/>
      <c r="E367" s="137"/>
      <c r="F367" s="137"/>
      <c r="G367" s="138"/>
      <c r="H367" s="139"/>
      <c r="I367" s="137"/>
      <c r="J367" s="137"/>
      <c r="K367" s="137"/>
      <c r="L367" s="137"/>
      <c r="M367" s="137"/>
      <c r="N367" s="137"/>
      <c r="O367" s="137"/>
      <c r="P367" s="137"/>
      <c r="Q367" s="140"/>
      <c r="R367" s="137"/>
      <c r="S367" s="137"/>
      <c r="T367" s="137"/>
      <c r="U367" s="137"/>
      <c r="V367" s="137"/>
      <c r="W367" s="137"/>
      <c r="X367" s="137"/>
      <c r="Y367" s="137"/>
      <c r="Z367" s="137"/>
      <c r="AA367" s="137"/>
      <c r="AB367" s="137"/>
      <c r="AC367" s="137"/>
      <c r="AD367" s="137"/>
      <c r="AE367" s="137"/>
      <c r="AF367" s="137"/>
      <c r="AG367" s="137"/>
      <c r="AH367" s="137"/>
      <c r="AI367" s="137"/>
      <c r="AJ367" s="137"/>
      <c r="AK367" s="137"/>
      <c r="AL367" s="137"/>
      <c r="AM367" s="137"/>
      <c r="AN367" s="137"/>
      <c r="AO367" s="137"/>
      <c r="AP367" s="137"/>
      <c r="AQ367" s="137"/>
      <c r="AR367" s="137"/>
      <c r="AS367" s="137"/>
    </row>
    <row r="368" ht="18.0" customHeight="1">
      <c r="A368" s="137"/>
      <c r="B368" s="137"/>
      <c r="C368" s="137"/>
      <c r="D368" s="137"/>
      <c r="E368" s="137"/>
      <c r="F368" s="137"/>
      <c r="G368" s="138"/>
      <c r="H368" s="139"/>
      <c r="I368" s="137"/>
      <c r="J368" s="137"/>
      <c r="K368" s="137"/>
      <c r="L368" s="137"/>
      <c r="M368" s="137"/>
      <c r="N368" s="137"/>
      <c r="O368" s="137"/>
      <c r="P368" s="137"/>
      <c r="Q368" s="140"/>
      <c r="R368" s="137"/>
      <c r="S368" s="137"/>
      <c r="T368" s="137"/>
      <c r="U368" s="137"/>
      <c r="V368" s="137"/>
      <c r="W368" s="137"/>
      <c r="X368" s="137"/>
      <c r="Y368" s="137"/>
      <c r="Z368" s="137"/>
      <c r="AA368" s="137"/>
      <c r="AB368" s="137"/>
      <c r="AC368" s="137"/>
      <c r="AD368" s="137"/>
      <c r="AE368" s="137"/>
      <c r="AF368" s="137"/>
      <c r="AG368" s="137"/>
      <c r="AH368" s="137"/>
      <c r="AI368" s="137"/>
      <c r="AJ368" s="137"/>
      <c r="AK368" s="137"/>
      <c r="AL368" s="137"/>
      <c r="AM368" s="137"/>
      <c r="AN368" s="137"/>
      <c r="AO368" s="137"/>
      <c r="AP368" s="137"/>
      <c r="AQ368" s="137"/>
      <c r="AR368" s="137"/>
      <c r="AS368" s="137"/>
    </row>
    <row r="369" ht="18.0" customHeight="1">
      <c r="A369" s="137"/>
      <c r="B369" s="137"/>
      <c r="C369" s="137"/>
      <c r="D369" s="137"/>
      <c r="E369" s="137"/>
      <c r="F369" s="137"/>
      <c r="G369" s="138"/>
      <c r="H369" s="139"/>
      <c r="I369" s="137"/>
      <c r="J369" s="137"/>
      <c r="K369" s="137"/>
      <c r="L369" s="137"/>
      <c r="M369" s="137"/>
      <c r="N369" s="137"/>
      <c r="O369" s="137"/>
      <c r="P369" s="137"/>
      <c r="Q369" s="140"/>
      <c r="R369" s="137"/>
      <c r="S369" s="137"/>
      <c r="T369" s="137"/>
      <c r="U369" s="137"/>
      <c r="V369" s="137"/>
      <c r="W369" s="137"/>
      <c r="X369" s="137"/>
      <c r="Y369" s="137"/>
      <c r="Z369" s="137"/>
      <c r="AA369" s="137"/>
      <c r="AB369" s="137"/>
      <c r="AC369" s="137"/>
      <c r="AD369" s="137"/>
      <c r="AE369" s="137"/>
      <c r="AF369" s="137"/>
      <c r="AG369" s="137"/>
      <c r="AH369" s="137"/>
      <c r="AI369" s="137"/>
      <c r="AJ369" s="137"/>
      <c r="AK369" s="137"/>
      <c r="AL369" s="137"/>
      <c r="AM369" s="137"/>
      <c r="AN369" s="137"/>
      <c r="AO369" s="137"/>
      <c r="AP369" s="137"/>
      <c r="AQ369" s="137"/>
      <c r="AR369" s="137"/>
      <c r="AS369" s="137"/>
    </row>
    <row r="370" ht="18.0" customHeight="1">
      <c r="A370" s="137"/>
      <c r="B370" s="137"/>
      <c r="C370" s="137"/>
      <c r="D370" s="137"/>
      <c r="E370" s="137"/>
      <c r="F370" s="137"/>
      <c r="G370" s="138"/>
      <c r="H370" s="139"/>
      <c r="I370" s="137"/>
      <c r="J370" s="137"/>
      <c r="K370" s="137"/>
      <c r="L370" s="137"/>
      <c r="M370" s="137"/>
      <c r="N370" s="137"/>
      <c r="O370" s="137"/>
      <c r="P370" s="137"/>
      <c r="Q370" s="140"/>
      <c r="R370" s="137"/>
      <c r="S370" s="137"/>
      <c r="T370" s="137"/>
      <c r="U370" s="137"/>
      <c r="V370" s="137"/>
      <c r="W370" s="137"/>
      <c r="X370" s="137"/>
      <c r="Y370" s="137"/>
      <c r="Z370" s="137"/>
      <c r="AA370" s="137"/>
      <c r="AB370" s="137"/>
      <c r="AC370" s="137"/>
      <c r="AD370" s="137"/>
      <c r="AE370" s="137"/>
      <c r="AF370" s="137"/>
      <c r="AG370" s="137"/>
      <c r="AH370" s="137"/>
      <c r="AI370" s="137"/>
      <c r="AJ370" s="137"/>
      <c r="AK370" s="137"/>
      <c r="AL370" s="137"/>
      <c r="AM370" s="137"/>
      <c r="AN370" s="137"/>
      <c r="AO370" s="137"/>
      <c r="AP370" s="137"/>
      <c r="AQ370" s="137"/>
      <c r="AR370" s="137"/>
      <c r="AS370" s="137"/>
    </row>
    <row r="371" ht="18.0" customHeight="1">
      <c r="A371" s="137"/>
      <c r="B371" s="137"/>
      <c r="C371" s="137"/>
      <c r="D371" s="137"/>
      <c r="E371" s="137"/>
      <c r="F371" s="137"/>
      <c r="G371" s="138"/>
      <c r="H371" s="139"/>
      <c r="I371" s="137"/>
      <c r="J371" s="137"/>
      <c r="K371" s="137"/>
      <c r="L371" s="137"/>
      <c r="M371" s="137"/>
      <c r="N371" s="137"/>
      <c r="O371" s="137"/>
      <c r="P371" s="137"/>
      <c r="Q371" s="140"/>
      <c r="R371" s="137"/>
      <c r="S371" s="137"/>
      <c r="T371" s="137"/>
      <c r="U371" s="137"/>
      <c r="V371" s="137"/>
      <c r="W371" s="137"/>
      <c r="X371" s="137"/>
      <c r="Y371" s="137"/>
      <c r="Z371" s="137"/>
      <c r="AA371" s="137"/>
      <c r="AB371" s="137"/>
      <c r="AC371" s="137"/>
      <c r="AD371" s="137"/>
      <c r="AE371" s="137"/>
      <c r="AF371" s="137"/>
      <c r="AG371" s="137"/>
      <c r="AH371" s="137"/>
      <c r="AI371" s="137"/>
      <c r="AJ371" s="137"/>
      <c r="AK371" s="137"/>
      <c r="AL371" s="137"/>
      <c r="AM371" s="137"/>
      <c r="AN371" s="137"/>
      <c r="AO371" s="137"/>
      <c r="AP371" s="137"/>
      <c r="AQ371" s="137"/>
      <c r="AR371" s="137"/>
      <c r="AS371" s="137"/>
    </row>
    <row r="372" ht="18.0" customHeight="1">
      <c r="A372" s="137"/>
      <c r="B372" s="137"/>
      <c r="C372" s="137"/>
      <c r="D372" s="137"/>
      <c r="E372" s="137"/>
      <c r="F372" s="137"/>
      <c r="G372" s="138"/>
      <c r="H372" s="139"/>
      <c r="I372" s="137"/>
      <c r="J372" s="137"/>
      <c r="K372" s="137"/>
      <c r="L372" s="137"/>
      <c r="M372" s="137"/>
      <c r="N372" s="137"/>
      <c r="O372" s="137"/>
      <c r="P372" s="137"/>
      <c r="Q372" s="140"/>
      <c r="R372" s="137"/>
      <c r="S372" s="137"/>
      <c r="T372" s="137"/>
      <c r="U372" s="137"/>
      <c r="V372" s="137"/>
      <c r="W372" s="137"/>
      <c r="X372" s="137"/>
      <c r="Y372" s="137"/>
      <c r="Z372" s="137"/>
      <c r="AA372" s="137"/>
      <c r="AB372" s="137"/>
      <c r="AC372" s="137"/>
      <c r="AD372" s="137"/>
      <c r="AE372" s="137"/>
      <c r="AF372" s="137"/>
      <c r="AG372" s="137"/>
      <c r="AH372" s="137"/>
      <c r="AI372" s="137"/>
      <c r="AJ372" s="137"/>
      <c r="AK372" s="137"/>
      <c r="AL372" s="137"/>
      <c r="AM372" s="137"/>
      <c r="AN372" s="137"/>
      <c r="AO372" s="137"/>
      <c r="AP372" s="137"/>
      <c r="AQ372" s="137"/>
      <c r="AR372" s="137"/>
      <c r="AS372" s="137"/>
    </row>
    <row r="373" ht="18.0" customHeight="1">
      <c r="A373" s="137"/>
      <c r="B373" s="137"/>
      <c r="C373" s="137"/>
      <c r="D373" s="137"/>
      <c r="E373" s="137"/>
      <c r="F373" s="137"/>
      <c r="G373" s="138"/>
      <c r="H373" s="139"/>
      <c r="I373" s="137"/>
      <c r="J373" s="137"/>
      <c r="K373" s="137"/>
      <c r="L373" s="137"/>
      <c r="M373" s="137"/>
      <c r="N373" s="137"/>
      <c r="O373" s="137"/>
      <c r="P373" s="137"/>
      <c r="Q373" s="140"/>
      <c r="R373" s="137"/>
      <c r="S373" s="137"/>
      <c r="T373" s="137"/>
      <c r="U373" s="137"/>
      <c r="V373" s="137"/>
      <c r="W373" s="137"/>
      <c r="X373" s="137"/>
      <c r="Y373" s="137"/>
      <c r="Z373" s="137"/>
      <c r="AA373" s="137"/>
      <c r="AB373" s="137"/>
      <c r="AC373" s="137"/>
      <c r="AD373" s="137"/>
      <c r="AE373" s="137"/>
      <c r="AF373" s="137"/>
      <c r="AG373" s="137"/>
      <c r="AH373" s="137"/>
      <c r="AI373" s="137"/>
      <c r="AJ373" s="137"/>
      <c r="AK373" s="137"/>
      <c r="AL373" s="137"/>
      <c r="AM373" s="137"/>
      <c r="AN373" s="137"/>
      <c r="AO373" s="137"/>
      <c r="AP373" s="137"/>
      <c r="AQ373" s="137"/>
      <c r="AR373" s="137"/>
      <c r="AS373" s="137"/>
    </row>
    <row r="374" ht="18.0" customHeight="1">
      <c r="A374" s="137"/>
      <c r="B374" s="137"/>
      <c r="C374" s="137"/>
      <c r="D374" s="137"/>
      <c r="E374" s="137"/>
      <c r="F374" s="137"/>
      <c r="G374" s="138"/>
      <c r="H374" s="139"/>
      <c r="I374" s="137"/>
      <c r="J374" s="137"/>
      <c r="K374" s="137"/>
      <c r="L374" s="137"/>
      <c r="M374" s="137"/>
      <c r="N374" s="137"/>
      <c r="O374" s="137"/>
      <c r="P374" s="137"/>
      <c r="Q374" s="140"/>
      <c r="R374" s="137"/>
      <c r="S374" s="137"/>
      <c r="T374" s="137"/>
      <c r="U374" s="137"/>
      <c r="V374" s="137"/>
      <c r="W374" s="137"/>
      <c r="X374" s="137"/>
      <c r="Y374" s="137"/>
      <c r="Z374" s="137"/>
      <c r="AA374" s="137"/>
      <c r="AB374" s="137"/>
      <c r="AC374" s="137"/>
      <c r="AD374" s="137"/>
      <c r="AE374" s="137"/>
      <c r="AF374" s="137"/>
      <c r="AG374" s="137"/>
      <c r="AH374" s="137"/>
      <c r="AI374" s="137"/>
      <c r="AJ374" s="137"/>
      <c r="AK374" s="137"/>
      <c r="AL374" s="137"/>
      <c r="AM374" s="137"/>
      <c r="AN374" s="137"/>
      <c r="AO374" s="137"/>
      <c r="AP374" s="137"/>
      <c r="AQ374" s="137"/>
      <c r="AR374" s="137"/>
      <c r="AS374" s="137"/>
    </row>
    <row r="375" ht="18.0" customHeight="1">
      <c r="A375" s="137"/>
      <c r="B375" s="137"/>
      <c r="C375" s="137"/>
      <c r="D375" s="137"/>
      <c r="E375" s="137"/>
      <c r="F375" s="137"/>
      <c r="G375" s="138"/>
      <c r="H375" s="139"/>
      <c r="I375" s="137"/>
      <c r="J375" s="137"/>
      <c r="K375" s="137"/>
      <c r="L375" s="137"/>
      <c r="M375" s="137"/>
      <c r="N375" s="137"/>
      <c r="O375" s="137"/>
      <c r="P375" s="137"/>
      <c r="Q375" s="140"/>
      <c r="R375" s="137"/>
      <c r="S375" s="137"/>
      <c r="T375" s="137"/>
      <c r="U375" s="137"/>
      <c r="V375" s="137"/>
      <c r="W375" s="137"/>
      <c r="X375" s="137"/>
      <c r="Y375" s="137"/>
      <c r="Z375" s="137"/>
      <c r="AA375" s="137"/>
      <c r="AB375" s="137"/>
      <c r="AC375" s="137"/>
      <c r="AD375" s="137"/>
      <c r="AE375" s="137"/>
      <c r="AF375" s="137"/>
      <c r="AG375" s="137"/>
      <c r="AH375" s="137"/>
      <c r="AI375" s="137"/>
      <c r="AJ375" s="137"/>
      <c r="AK375" s="137"/>
      <c r="AL375" s="137"/>
      <c r="AM375" s="137"/>
      <c r="AN375" s="137"/>
      <c r="AO375" s="137"/>
      <c r="AP375" s="137"/>
      <c r="AQ375" s="137"/>
      <c r="AR375" s="137"/>
      <c r="AS375" s="137"/>
    </row>
    <row r="376" ht="18.0" customHeight="1">
      <c r="A376" s="137"/>
      <c r="B376" s="137"/>
      <c r="C376" s="137"/>
      <c r="D376" s="137"/>
      <c r="E376" s="137"/>
      <c r="F376" s="137"/>
      <c r="G376" s="138"/>
      <c r="H376" s="139"/>
      <c r="I376" s="137"/>
      <c r="J376" s="137"/>
      <c r="K376" s="137"/>
      <c r="L376" s="137"/>
      <c r="M376" s="137"/>
      <c r="N376" s="137"/>
      <c r="O376" s="137"/>
      <c r="P376" s="137"/>
      <c r="Q376" s="140"/>
      <c r="R376" s="137"/>
      <c r="S376" s="137"/>
      <c r="T376" s="137"/>
      <c r="U376" s="137"/>
      <c r="V376" s="137"/>
      <c r="W376" s="137"/>
      <c r="X376" s="137"/>
      <c r="Y376" s="137"/>
      <c r="Z376" s="137"/>
      <c r="AA376" s="137"/>
      <c r="AB376" s="137"/>
      <c r="AC376" s="137"/>
      <c r="AD376" s="137"/>
      <c r="AE376" s="137"/>
      <c r="AF376" s="137"/>
      <c r="AG376" s="137"/>
      <c r="AH376" s="137"/>
      <c r="AI376" s="137"/>
      <c r="AJ376" s="137"/>
      <c r="AK376" s="137"/>
      <c r="AL376" s="137"/>
      <c r="AM376" s="137"/>
      <c r="AN376" s="137"/>
      <c r="AO376" s="137"/>
      <c r="AP376" s="137"/>
      <c r="AQ376" s="137"/>
      <c r="AR376" s="137"/>
      <c r="AS376" s="137"/>
    </row>
    <row r="377" ht="18.0" customHeight="1">
      <c r="A377" s="137"/>
      <c r="B377" s="137"/>
      <c r="C377" s="137"/>
      <c r="D377" s="137"/>
      <c r="E377" s="137"/>
      <c r="F377" s="137"/>
      <c r="G377" s="138"/>
      <c r="H377" s="139"/>
      <c r="I377" s="137"/>
      <c r="J377" s="137"/>
      <c r="K377" s="137"/>
      <c r="L377" s="137"/>
      <c r="M377" s="137"/>
      <c r="N377" s="137"/>
      <c r="O377" s="137"/>
      <c r="P377" s="137"/>
      <c r="Q377" s="140"/>
      <c r="R377" s="137"/>
      <c r="S377" s="137"/>
      <c r="T377" s="137"/>
      <c r="U377" s="137"/>
      <c r="V377" s="137"/>
      <c r="W377" s="137"/>
      <c r="X377" s="137"/>
      <c r="Y377" s="137"/>
      <c r="Z377" s="137"/>
      <c r="AA377" s="137"/>
      <c r="AB377" s="137"/>
      <c r="AC377" s="137"/>
      <c r="AD377" s="137"/>
      <c r="AE377" s="137"/>
      <c r="AF377" s="137"/>
      <c r="AG377" s="137"/>
      <c r="AH377" s="137"/>
      <c r="AI377" s="137"/>
      <c r="AJ377" s="137"/>
      <c r="AK377" s="137"/>
      <c r="AL377" s="137"/>
      <c r="AM377" s="137"/>
      <c r="AN377" s="137"/>
      <c r="AO377" s="137"/>
      <c r="AP377" s="137"/>
      <c r="AQ377" s="137"/>
      <c r="AR377" s="137"/>
      <c r="AS377" s="137"/>
    </row>
    <row r="378" ht="18.0" customHeight="1">
      <c r="A378" s="137"/>
      <c r="B378" s="137"/>
      <c r="C378" s="137"/>
      <c r="D378" s="137"/>
      <c r="E378" s="137"/>
      <c r="F378" s="137"/>
      <c r="G378" s="138"/>
      <c r="H378" s="139"/>
      <c r="I378" s="137"/>
      <c r="J378" s="137"/>
      <c r="K378" s="137"/>
      <c r="L378" s="137"/>
      <c r="M378" s="137"/>
      <c r="N378" s="137"/>
      <c r="O378" s="137"/>
      <c r="P378" s="137"/>
      <c r="Q378" s="140"/>
      <c r="R378" s="137"/>
      <c r="S378" s="137"/>
      <c r="T378" s="137"/>
      <c r="U378" s="137"/>
      <c r="V378" s="137"/>
      <c r="W378" s="137"/>
      <c r="X378" s="137"/>
      <c r="Y378" s="137"/>
      <c r="Z378" s="137"/>
      <c r="AA378" s="137"/>
      <c r="AB378" s="137"/>
      <c r="AC378" s="137"/>
      <c r="AD378" s="137"/>
      <c r="AE378" s="137"/>
      <c r="AF378" s="137"/>
      <c r="AG378" s="137"/>
      <c r="AH378" s="137"/>
      <c r="AI378" s="137"/>
      <c r="AJ378" s="137"/>
      <c r="AK378" s="137"/>
      <c r="AL378" s="137"/>
      <c r="AM378" s="137"/>
      <c r="AN378" s="137"/>
      <c r="AO378" s="137"/>
      <c r="AP378" s="137"/>
      <c r="AQ378" s="137"/>
      <c r="AR378" s="137"/>
      <c r="AS378" s="137"/>
    </row>
    <row r="379" ht="18.0" customHeight="1">
      <c r="A379" s="137"/>
      <c r="B379" s="137"/>
      <c r="C379" s="137"/>
      <c r="D379" s="137"/>
      <c r="E379" s="137"/>
      <c r="F379" s="137"/>
      <c r="G379" s="138"/>
      <c r="H379" s="139"/>
      <c r="I379" s="137"/>
      <c r="J379" s="137"/>
      <c r="K379" s="137"/>
      <c r="L379" s="137"/>
      <c r="M379" s="137"/>
      <c r="N379" s="137"/>
      <c r="O379" s="137"/>
      <c r="P379" s="137"/>
      <c r="Q379" s="140"/>
      <c r="R379" s="137"/>
      <c r="S379" s="137"/>
      <c r="T379" s="137"/>
      <c r="U379" s="137"/>
      <c r="V379" s="137"/>
      <c r="W379" s="137"/>
      <c r="X379" s="137"/>
      <c r="Y379" s="137"/>
      <c r="Z379" s="137"/>
      <c r="AA379" s="137"/>
      <c r="AB379" s="137"/>
      <c r="AC379" s="137"/>
      <c r="AD379" s="137"/>
      <c r="AE379" s="137"/>
      <c r="AF379" s="137"/>
      <c r="AG379" s="137"/>
      <c r="AH379" s="137"/>
      <c r="AI379" s="137"/>
      <c r="AJ379" s="137"/>
      <c r="AK379" s="137"/>
      <c r="AL379" s="137"/>
      <c r="AM379" s="137"/>
      <c r="AN379" s="137"/>
      <c r="AO379" s="137"/>
      <c r="AP379" s="137"/>
      <c r="AQ379" s="137"/>
      <c r="AR379" s="137"/>
      <c r="AS379" s="137"/>
    </row>
    <row r="380" ht="18.0" customHeight="1">
      <c r="A380" s="137"/>
      <c r="B380" s="137"/>
      <c r="C380" s="137"/>
      <c r="D380" s="137"/>
      <c r="E380" s="137"/>
      <c r="F380" s="137"/>
      <c r="G380" s="138"/>
      <c r="H380" s="139"/>
      <c r="I380" s="137"/>
      <c r="J380" s="137"/>
      <c r="K380" s="137"/>
      <c r="L380" s="137"/>
      <c r="M380" s="137"/>
      <c r="N380" s="137"/>
      <c r="O380" s="137"/>
      <c r="P380" s="137"/>
      <c r="Q380" s="140"/>
      <c r="R380" s="137"/>
      <c r="S380" s="137"/>
      <c r="T380" s="137"/>
      <c r="U380" s="137"/>
      <c r="V380" s="137"/>
      <c r="W380" s="137"/>
      <c r="X380" s="137"/>
      <c r="Y380" s="137"/>
      <c r="Z380" s="137"/>
      <c r="AA380" s="137"/>
      <c r="AB380" s="137"/>
      <c r="AC380" s="137"/>
      <c r="AD380" s="137"/>
      <c r="AE380" s="137"/>
      <c r="AF380" s="137"/>
      <c r="AG380" s="137"/>
      <c r="AH380" s="137"/>
      <c r="AI380" s="137"/>
      <c r="AJ380" s="137"/>
      <c r="AK380" s="137"/>
      <c r="AL380" s="137"/>
      <c r="AM380" s="137"/>
      <c r="AN380" s="137"/>
      <c r="AO380" s="137"/>
      <c r="AP380" s="137"/>
      <c r="AQ380" s="137"/>
      <c r="AR380" s="137"/>
      <c r="AS380" s="137"/>
    </row>
    <row r="381" ht="18.0" customHeight="1">
      <c r="A381" s="137"/>
      <c r="B381" s="137"/>
      <c r="C381" s="137"/>
      <c r="D381" s="137"/>
      <c r="E381" s="137"/>
      <c r="F381" s="137"/>
      <c r="G381" s="138"/>
      <c r="H381" s="139"/>
      <c r="I381" s="137"/>
      <c r="J381" s="137"/>
      <c r="K381" s="137"/>
      <c r="L381" s="137"/>
      <c r="M381" s="137"/>
      <c r="N381" s="137"/>
      <c r="O381" s="137"/>
      <c r="P381" s="137"/>
      <c r="Q381" s="140"/>
      <c r="R381" s="137"/>
      <c r="S381" s="137"/>
      <c r="T381" s="137"/>
      <c r="U381" s="137"/>
      <c r="V381" s="137"/>
      <c r="W381" s="137"/>
      <c r="X381" s="137"/>
      <c r="Y381" s="137"/>
      <c r="Z381" s="137"/>
      <c r="AA381" s="137"/>
      <c r="AB381" s="137"/>
      <c r="AC381" s="137"/>
      <c r="AD381" s="137"/>
      <c r="AE381" s="137"/>
      <c r="AF381" s="137"/>
      <c r="AG381" s="137"/>
      <c r="AH381" s="137"/>
      <c r="AI381" s="137"/>
      <c r="AJ381" s="137"/>
      <c r="AK381" s="137"/>
      <c r="AL381" s="137"/>
      <c r="AM381" s="137"/>
      <c r="AN381" s="137"/>
      <c r="AO381" s="137"/>
      <c r="AP381" s="137"/>
      <c r="AQ381" s="137"/>
      <c r="AR381" s="137"/>
      <c r="AS381" s="137"/>
    </row>
    <row r="382" ht="18.0" customHeight="1">
      <c r="A382" s="137"/>
      <c r="B382" s="137"/>
      <c r="C382" s="137"/>
      <c r="D382" s="137"/>
      <c r="E382" s="137"/>
      <c r="F382" s="137"/>
      <c r="G382" s="138"/>
      <c r="H382" s="139"/>
      <c r="I382" s="137"/>
      <c r="J382" s="137"/>
      <c r="K382" s="137"/>
      <c r="L382" s="137"/>
      <c r="M382" s="137"/>
      <c r="N382" s="137"/>
      <c r="O382" s="137"/>
      <c r="P382" s="137"/>
      <c r="Q382" s="140"/>
      <c r="R382" s="137"/>
      <c r="S382" s="137"/>
      <c r="T382" s="137"/>
      <c r="U382" s="137"/>
      <c r="V382" s="137"/>
      <c r="W382" s="137"/>
      <c r="X382" s="137"/>
      <c r="Y382" s="137"/>
      <c r="Z382" s="137"/>
      <c r="AA382" s="137"/>
      <c r="AB382" s="137"/>
      <c r="AC382" s="137"/>
      <c r="AD382" s="137"/>
      <c r="AE382" s="137"/>
      <c r="AF382" s="137"/>
      <c r="AG382" s="137"/>
      <c r="AH382" s="137"/>
      <c r="AI382" s="137"/>
      <c r="AJ382" s="137"/>
      <c r="AK382" s="137"/>
      <c r="AL382" s="137"/>
      <c r="AM382" s="137"/>
      <c r="AN382" s="137"/>
      <c r="AO382" s="137"/>
      <c r="AP382" s="137"/>
      <c r="AQ382" s="137"/>
      <c r="AR382" s="137"/>
      <c r="AS382" s="137"/>
    </row>
    <row r="383" ht="18.0" customHeight="1">
      <c r="A383" s="137"/>
      <c r="B383" s="137"/>
      <c r="C383" s="137"/>
      <c r="D383" s="137"/>
      <c r="E383" s="137"/>
      <c r="F383" s="137"/>
      <c r="G383" s="138"/>
      <c r="H383" s="139"/>
      <c r="I383" s="137"/>
      <c r="J383" s="137"/>
      <c r="K383" s="137"/>
      <c r="L383" s="137"/>
      <c r="M383" s="137"/>
      <c r="N383" s="137"/>
      <c r="O383" s="137"/>
      <c r="P383" s="137"/>
      <c r="Q383" s="140"/>
      <c r="R383" s="137"/>
      <c r="S383" s="137"/>
      <c r="T383" s="137"/>
      <c r="U383" s="137"/>
      <c r="V383" s="137"/>
      <c r="W383" s="137"/>
      <c r="X383" s="137"/>
      <c r="Y383" s="137"/>
      <c r="Z383" s="137"/>
      <c r="AA383" s="137"/>
      <c r="AB383" s="137"/>
      <c r="AC383" s="137"/>
      <c r="AD383" s="137"/>
      <c r="AE383" s="137"/>
      <c r="AF383" s="137"/>
      <c r="AG383" s="137"/>
      <c r="AH383" s="137"/>
      <c r="AI383" s="137"/>
      <c r="AJ383" s="137"/>
      <c r="AK383" s="137"/>
      <c r="AL383" s="137"/>
      <c r="AM383" s="137"/>
      <c r="AN383" s="137"/>
      <c r="AO383" s="137"/>
      <c r="AP383" s="137"/>
      <c r="AQ383" s="137"/>
      <c r="AR383" s="137"/>
      <c r="AS383" s="137"/>
    </row>
    <row r="384" ht="18.0" customHeight="1">
      <c r="A384" s="137"/>
      <c r="B384" s="137"/>
      <c r="C384" s="137"/>
      <c r="D384" s="137"/>
      <c r="E384" s="137"/>
      <c r="F384" s="137"/>
      <c r="G384" s="138"/>
      <c r="H384" s="139"/>
      <c r="I384" s="137"/>
      <c r="J384" s="137"/>
      <c r="K384" s="137"/>
      <c r="L384" s="137"/>
      <c r="M384" s="137"/>
      <c r="N384" s="137"/>
      <c r="O384" s="137"/>
      <c r="P384" s="137"/>
      <c r="Q384" s="140"/>
      <c r="R384" s="137"/>
      <c r="S384" s="137"/>
      <c r="T384" s="137"/>
      <c r="U384" s="137"/>
      <c r="V384" s="137"/>
      <c r="W384" s="137"/>
      <c r="X384" s="137"/>
      <c r="Y384" s="137"/>
      <c r="Z384" s="137"/>
      <c r="AA384" s="137"/>
      <c r="AB384" s="137"/>
      <c r="AC384" s="137"/>
      <c r="AD384" s="137"/>
      <c r="AE384" s="137"/>
      <c r="AF384" s="137"/>
      <c r="AG384" s="137"/>
      <c r="AH384" s="137"/>
      <c r="AI384" s="137"/>
      <c r="AJ384" s="137"/>
      <c r="AK384" s="137"/>
      <c r="AL384" s="137"/>
      <c r="AM384" s="137"/>
      <c r="AN384" s="137"/>
      <c r="AO384" s="137"/>
      <c r="AP384" s="137"/>
      <c r="AQ384" s="137"/>
      <c r="AR384" s="137"/>
      <c r="AS384" s="137"/>
    </row>
    <row r="385" ht="18.0" customHeight="1">
      <c r="A385" s="137"/>
      <c r="B385" s="137"/>
      <c r="C385" s="137"/>
      <c r="D385" s="137"/>
      <c r="E385" s="137"/>
      <c r="F385" s="137"/>
      <c r="G385" s="138"/>
      <c r="H385" s="139"/>
      <c r="I385" s="137"/>
      <c r="J385" s="137"/>
      <c r="K385" s="137"/>
      <c r="L385" s="137"/>
      <c r="M385" s="137"/>
      <c r="N385" s="137"/>
      <c r="O385" s="137"/>
      <c r="P385" s="137"/>
      <c r="Q385" s="140"/>
      <c r="R385" s="137"/>
      <c r="S385" s="137"/>
      <c r="T385" s="137"/>
      <c r="U385" s="137"/>
      <c r="V385" s="137"/>
      <c r="W385" s="137"/>
      <c r="X385" s="137"/>
      <c r="Y385" s="137"/>
      <c r="Z385" s="137"/>
      <c r="AA385" s="137"/>
      <c r="AB385" s="137"/>
      <c r="AC385" s="137"/>
      <c r="AD385" s="137"/>
      <c r="AE385" s="137"/>
      <c r="AF385" s="137"/>
      <c r="AG385" s="137"/>
      <c r="AH385" s="137"/>
      <c r="AI385" s="137"/>
      <c r="AJ385" s="137"/>
      <c r="AK385" s="137"/>
      <c r="AL385" s="137"/>
      <c r="AM385" s="137"/>
      <c r="AN385" s="137"/>
      <c r="AO385" s="137"/>
      <c r="AP385" s="137"/>
      <c r="AQ385" s="137"/>
      <c r="AR385" s="137"/>
      <c r="AS385" s="137"/>
    </row>
    <row r="386" ht="18.0" customHeight="1">
      <c r="A386" s="137"/>
      <c r="B386" s="137"/>
      <c r="C386" s="137"/>
      <c r="D386" s="137"/>
      <c r="E386" s="137"/>
      <c r="F386" s="137"/>
      <c r="G386" s="138"/>
      <c r="H386" s="139"/>
      <c r="I386" s="137"/>
      <c r="J386" s="137"/>
      <c r="K386" s="137"/>
      <c r="L386" s="137"/>
      <c r="M386" s="137"/>
      <c r="N386" s="137"/>
      <c r="O386" s="137"/>
      <c r="P386" s="137"/>
      <c r="Q386" s="140"/>
      <c r="R386" s="137"/>
      <c r="S386" s="137"/>
      <c r="T386" s="137"/>
      <c r="U386" s="137"/>
      <c r="V386" s="137"/>
      <c r="W386" s="137"/>
      <c r="X386" s="137"/>
      <c r="Y386" s="137"/>
      <c r="Z386" s="137"/>
      <c r="AA386" s="137"/>
      <c r="AB386" s="137"/>
      <c r="AC386" s="137"/>
      <c r="AD386" s="137"/>
      <c r="AE386" s="137"/>
      <c r="AF386" s="137"/>
      <c r="AG386" s="137"/>
      <c r="AH386" s="137"/>
      <c r="AI386" s="137"/>
      <c r="AJ386" s="137"/>
      <c r="AK386" s="137"/>
      <c r="AL386" s="137"/>
      <c r="AM386" s="137"/>
      <c r="AN386" s="137"/>
      <c r="AO386" s="137"/>
      <c r="AP386" s="137"/>
      <c r="AQ386" s="137"/>
      <c r="AR386" s="137"/>
      <c r="AS386" s="137"/>
    </row>
    <row r="387" ht="18.0" customHeight="1">
      <c r="A387" s="137"/>
      <c r="B387" s="137"/>
      <c r="C387" s="137"/>
      <c r="D387" s="137"/>
      <c r="E387" s="137"/>
      <c r="F387" s="137"/>
      <c r="G387" s="138"/>
      <c r="H387" s="139"/>
      <c r="I387" s="137"/>
      <c r="J387" s="137"/>
      <c r="K387" s="137"/>
      <c r="L387" s="137"/>
      <c r="M387" s="137"/>
      <c r="N387" s="137"/>
      <c r="O387" s="137"/>
      <c r="P387" s="137"/>
      <c r="Q387" s="140"/>
      <c r="R387" s="137"/>
      <c r="S387" s="137"/>
      <c r="T387" s="137"/>
      <c r="U387" s="137"/>
      <c r="V387" s="137"/>
      <c r="W387" s="137"/>
      <c r="X387" s="137"/>
      <c r="Y387" s="137"/>
      <c r="Z387" s="137"/>
      <c r="AA387" s="137"/>
      <c r="AB387" s="137"/>
      <c r="AC387" s="137"/>
      <c r="AD387" s="137"/>
      <c r="AE387" s="137"/>
      <c r="AF387" s="137"/>
      <c r="AG387" s="137"/>
      <c r="AH387" s="137"/>
      <c r="AI387" s="137"/>
      <c r="AJ387" s="137"/>
      <c r="AK387" s="137"/>
      <c r="AL387" s="137"/>
      <c r="AM387" s="137"/>
      <c r="AN387" s="137"/>
      <c r="AO387" s="137"/>
      <c r="AP387" s="137"/>
      <c r="AQ387" s="137"/>
      <c r="AR387" s="137"/>
      <c r="AS387" s="137"/>
    </row>
    <row r="388" ht="18.0" customHeight="1">
      <c r="A388" s="137"/>
      <c r="B388" s="137"/>
      <c r="C388" s="137"/>
      <c r="D388" s="137"/>
      <c r="E388" s="137"/>
      <c r="F388" s="137"/>
      <c r="G388" s="138"/>
      <c r="H388" s="139"/>
      <c r="I388" s="137"/>
      <c r="J388" s="137"/>
      <c r="K388" s="137"/>
      <c r="L388" s="137"/>
      <c r="M388" s="137"/>
      <c r="N388" s="137"/>
      <c r="O388" s="137"/>
      <c r="P388" s="137"/>
      <c r="Q388" s="140"/>
      <c r="R388" s="137"/>
      <c r="S388" s="137"/>
      <c r="T388" s="137"/>
      <c r="U388" s="137"/>
      <c r="V388" s="137"/>
      <c r="W388" s="137"/>
      <c r="X388" s="137"/>
      <c r="Y388" s="137"/>
      <c r="Z388" s="137"/>
      <c r="AA388" s="137"/>
      <c r="AB388" s="137"/>
      <c r="AC388" s="137"/>
      <c r="AD388" s="137"/>
      <c r="AE388" s="137"/>
      <c r="AF388" s="137"/>
      <c r="AG388" s="137"/>
      <c r="AH388" s="137"/>
      <c r="AI388" s="137"/>
      <c r="AJ388" s="137"/>
      <c r="AK388" s="137"/>
      <c r="AL388" s="137"/>
      <c r="AM388" s="137"/>
      <c r="AN388" s="137"/>
      <c r="AO388" s="137"/>
      <c r="AP388" s="137"/>
      <c r="AQ388" s="137"/>
      <c r="AR388" s="137"/>
      <c r="AS388" s="137"/>
    </row>
    <row r="389" ht="18.0" customHeight="1">
      <c r="A389" s="137"/>
      <c r="B389" s="137"/>
      <c r="C389" s="137"/>
      <c r="D389" s="137"/>
      <c r="E389" s="137"/>
      <c r="F389" s="137"/>
      <c r="G389" s="138"/>
      <c r="H389" s="139"/>
      <c r="I389" s="137"/>
      <c r="J389" s="137"/>
      <c r="K389" s="137"/>
      <c r="L389" s="137"/>
      <c r="M389" s="137"/>
      <c r="N389" s="137"/>
      <c r="O389" s="137"/>
      <c r="P389" s="137"/>
      <c r="Q389" s="140"/>
      <c r="R389" s="137"/>
      <c r="S389" s="137"/>
      <c r="T389" s="137"/>
      <c r="U389" s="137"/>
      <c r="V389" s="137"/>
      <c r="W389" s="137"/>
      <c r="X389" s="137"/>
      <c r="Y389" s="137"/>
      <c r="Z389" s="137"/>
      <c r="AA389" s="137"/>
      <c r="AB389" s="137"/>
      <c r="AC389" s="137"/>
      <c r="AD389" s="137"/>
      <c r="AE389" s="137"/>
      <c r="AF389" s="137"/>
      <c r="AG389" s="137"/>
      <c r="AH389" s="137"/>
      <c r="AI389" s="137"/>
      <c r="AJ389" s="137"/>
      <c r="AK389" s="137"/>
      <c r="AL389" s="137"/>
      <c r="AM389" s="137"/>
      <c r="AN389" s="137"/>
      <c r="AO389" s="137"/>
      <c r="AP389" s="137"/>
      <c r="AQ389" s="137"/>
      <c r="AR389" s="137"/>
      <c r="AS389" s="137"/>
    </row>
    <row r="390" ht="18.0" customHeight="1">
      <c r="A390" s="137"/>
      <c r="B390" s="137"/>
      <c r="C390" s="137"/>
      <c r="D390" s="137"/>
      <c r="E390" s="137"/>
      <c r="F390" s="137"/>
      <c r="G390" s="138"/>
      <c r="H390" s="139"/>
      <c r="I390" s="137"/>
      <c r="J390" s="137"/>
      <c r="K390" s="137"/>
      <c r="L390" s="137"/>
      <c r="M390" s="137"/>
      <c r="N390" s="137"/>
      <c r="O390" s="137"/>
      <c r="P390" s="137"/>
      <c r="Q390" s="140"/>
      <c r="R390" s="137"/>
      <c r="S390" s="137"/>
      <c r="T390" s="137"/>
      <c r="U390" s="137"/>
      <c r="V390" s="137"/>
      <c r="W390" s="137"/>
      <c r="X390" s="137"/>
      <c r="Y390" s="137"/>
      <c r="Z390" s="137"/>
      <c r="AA390" s="137"/>
      <c r="AB390" s="137"/>
      <c r="AC390" s="137"/>
      <c r="AD390" s="137"/>
      <c r="AE390" s="137"/>
      <c r="AF390" s="137"/>
      <c r="AG390" s="137"/>
      <c r="AH390" s="137"/>
      <c r="AI390" s="137"/>
      <c r="AJ390" s="137"/>
      <c r="AK390" s="137"/>
      <c r="AL390" s="137"/>
      <c r="AM390" s="137"/>
      <c r="AN390" s="137"/>
      <c r="AO390" s="137"/>
      <c r="AP390" s="137"/>
      <c r="AQ390" s="137"/>
      <c r="AR390" s="137"/>
      <c r="AS390" s="137"/>
    </row>
    <row r="391" ht="18.0" customHeight="1">
      <c r="A391" s="137"/>
      <c r="B391" s="137"/>
      <c r="C391" s="137"/>
      <c r="D391" s="137"/>
      <c r="E391" s="137"/>
      <c r="F391" s="137"/>
      <c r="G391" s="138"/>
      <c r="H391" s="139"/>
      <c r="I391" s="137"/>
      <c r="J391" s="137"/>
      <c r="K391" s="137"/>
      <c r="L391" s="137"/>
      <c r="M391" s="137"/>
      <c r="N391" s="137"/>
      <c r="O391" s="137"/>
      <c r="P391" s="137"/>
      <c r="Q391" s="140"/>
      <c r="R391" s="137"/>
      <c r="S391" s="137"/>
      <c r="T391" s="137"/>
      <c r="U391" s="137"/>
      <c r="V391" s="137"/>
      <c r="W391" s="137"/>
      <c r="X391" s="137"/>
      <c r="Y391" s="137"/>
      <c r="Z391" s="137"/>
      <c r="AA391" s="137"/>
      <c r="AB391" s="137"/>
      <c r="AC391" s="137"/>
      <c r="AD391" s="137"/>
      <c r="AE391" s="137"/>
      <c r="AF391" s="137"/>
      <c r="AG391" s="137"/>
      <c r="AH391" s="137"/>
      <c r="AI391" s="137"/>
      <c r="AJ391" s="137"/>
      <c r="AK391" s="137"/>
      <c r="AL391" s="137"/>
      <c r="AM391" s="137"/>
      <c r="AN391" s="137"/>
      <c r="AO391" s="137"/>
      <c r="AP391" s="137"/>
      <c r="AQ391" s="137"/>
      <c r="AR391" s="137"/>
      <c r="AS391" s="137"/>
    </row>
    <row r="392" ht="18.0" customHeight="1">
      <c r="A392" s="137"/>
      <c r="B392" s="137"/>
      <c r="C392" s="137"/>
      <c r="D392" s="137"/>
      <c r="E392" s="137"/>
      <c r="F392" s="137"/>
      <c r="G392" s="138"/>
      <c r="H392" s="139"/>
      <c r="I392" s="137"/>
      <c r="J392" s="137"/>
      <c r="K392" s="137"/>
      <c r="L392" s="137"/>
      <c r="M392" s="137"/>
      <c r="N392" s="137"/>
      <c r="O392" s="137"/>
      <c r="P392" s="137"/>
      <c r="Q392" s="140"/>
      <c r="R392" s="137"/>
      <c r="S392" s="137"/>
      <c r="T392" s="137"/>
      <c r="U392" s="137"/>
      <c r="V392" s="137"/>
      <c r="W392" s="137"/>
      <c r="X392" s="137"/>
      <c r="Y392" s="137"/>
      <c r="Z392" s="137"/>
      <c r="AA392" s="137"/>
      <c r="AB392" s="137"/>
      <c r="AC392" s="137"/>
      <c r="AD392" s="137"/>
      <c r="AE392" s="137"/>
      <c r="AF392" s="137"/>
      <c r="AG392" s="137"/>
      <c r="AH392" s="137"/>
      <c r="AI392" s="137"/>
      <c r="AJ392" s="137"/>
      <c r="AK392" s="137"/>
      <c r="AL392" s="137"/>
      <c r="AM392" s="137"/>
      <c r="AN392" s="137"/>
      <c r="AO392" s="137"/>
      <c r="AP392" s="137"/>
      <c r="AQ392" s="137"/>
      <c r="AR392" s="137"/>
      <c r="AS392" s="137"/>
    </row>
    <row r="393" ht="18.0" customHeight="1">
      <c r="A393" s="137"/>
      <c r="B393" s="137"/>
      <c r="C393" s="137"/>
      <c r="D393" s="137"/>
      <c r="E393" s="137"/>
      <c r="F393" s="137"/>
      <c r="G393" s="138"/>
      <c r="H393" s="139"/>
      <c r="I393" s="137"/>
      <c r="J393" s="137"/>
      <c r="K393" s="137"/>
      <c r="L393" s="137"/>
      <c r="M393" s="137"/>
      <c r="N393" s="137"/>
      <c r="O393" s="137"/>
      <c r="P393" s="137"/>
      <c r="Q393" s="140"/>
      <c r="R393" s="137"/>
      <c r="S393" s="137"/>
      <c r="T393" s="137"/>
      <c r="U393" s="137"/>
      <c r="V393" s="137"/>
      <c r="W393" s="137"/>
      <c r="X393" s="137"/>
      <c r="Y393" s="137"/>
      <c r="Z393" s="137"/>
      <c r="AA393" s="137"/>
      <c r="AB393" s="137"/>
      <c r="AC393" s="137"/>
      <c r="AD393" s="137"/>
      <c r="AE393" s="137"/>
      <c r="AF393" s="137"/>
      <c r="AG393" s="137"/>
      <c r="AH393" s="137"/>
      <c r="AI393" s="137"/>
      <c r="AJ393" s="137"/>
      <c r="AK393" s="137"/>
      <c r="AL393" s="137"/>
      <c r="AM393" s="137"/>
      <c r="AN393" s="137"/>
      <c r="AO393" s="137"/>
      <c r="AP393" s="137"/>
      <c r="AQ393" s="137"/>
      <c r="AR393" s="137"/>
      <c r="AS393" s="137"/>
    </row>
    <row r="394" ht="18.0" customHeight="1">
      <c r="A394" s="137"/>
      <c r="B394" s="137"/>
      <c r="C394" s="137"/>
      <c r="D394" s="137"/>
      <c r="E394" s="137"/>
      <c r="F394" s="137"/>
      <c r="G394" s="138"/>
      <c r="H394" s="139"/>
      <c r="I394" s="137"/>
      <c r="J394" s="137"/>
      <c r="K394" s="137"/>
      <c r="L394" s="137"/>
      <c r="M394" s="137"/>
      <c r="N394" s="137"/>
      <c r="O394" s="137"/>
      <c r="P394" s="137"/>
      <c r="Q394" s="140"/>
      <c r="R394" s="137"/>
      <c r="S394" s="137"/>
      <c r="T394" s="137"/>
      <c r="U394" s="137"/>
      <c r="V394" s="137"/>
      <c r="W394" s="137"/>
      <c r="X394" s="137"/>
      <c r="Y394" s="137"/>
      <c r="Z394" s="137"/>
      <c r="AA394" s="137"/>
      <c r="AB394" s="137"/>
      <c r="AC394" s="137"/>
      <c r="AD394" s="137"/>
      <c r="AE394" s="137"/>
      <c r="AF394" s="137"/>
      <c r="AG394" s="137"/>
      <c r="AH394" s="137"/>
      <c r="AI394" s="137"/>
      <c r="AJ394" s="137"/>
      <c r="AK394" s="137"/>
      <c r="AL394" s="137"/>
      <c r="AM394" s="137"/>
      <c r="AN394" s="137"/>
      <c r="AO394" s="137"/>
      <c r="AP394" s="137"/>
      <c r="AQ394" s="137"/>
      <c r="AR394" s="137"/>
      <c r="AS394" s="137"/>
    </row>
    <row r="395" ht="18.0" customHeight="1">
      <c r="A395" s="137"/>
      <c r="B395" s="137"/>
      <c r="C395" s="137"/>
      <c r="D395" s="137"/>
      <c r="E395" s="137"/>
      <c r="F395" s="137"/>
      <c r="G395" s="138"/>
      <c r="H395" s="139"/>
      <c r="I395" s="137"/>
      <c r="J395" s="137"/>
      <c r="K395" s="137"/>
      <c r="L395" s="137"/>
      <c r="M395" s="137"/>
      <c r="N395" s="137"/>
      <c r="O395" s="137"/>
      <c r="P395" s="137"/>
      <c r="Q395" s="140"/>
      <c r="R395" s="137"/>
      <c r="S395" s="137"/>
      <c r="T395" s="137"/>
      <c r="U395" s="137"/>
      <c r="V395" s="137"/>
      <c r="W395" s="137"/>
      <c r="X395" s="137"/>
      <c r="Y395" s="137"/>
      <c r="Z395" s="137"/>
      <c r="AA395" s="137"/>
      <c r="AB395" s="137"/>
      <c r="AC395" s="137"/>
      <c r="AD395" s="137"/>
      <c r="AE395" s="137"/>
      <c r="AF395" s="137"/>
      <c r="AG395" s="137"/>
      <c r="AH395" s="137"/>
      <c r="AI395" s="137"/>
      <c r="AJ395" s="137"/>
      <c r="AK395" s="137"/>
      <c r="AL395" s="137"/>
      <c r="AM395" s="137"/>
      <c r="AN395" s="137"/>
      <c r="AO395" s="137"/>
      <c r="AP395" s="137"/>
      <c r="AQ395" s="137"/>
      <c r="AR395" s="137"/>
      <c r="AS395" s="137"/>
    </row>
    <row r="396" ht="18.0" customHeight="1">
      <c r="A396" s="137"/>
      <c r="B396" s="137"/>
      <c r="C396" s="137"/>
      <c r="D396" s="137"/>
      <c r="E396" s="137"/>
      <c r="F396" s="137"/>
      <c r="G396" s="138"/>
      <c r="H396" s="139"/>
      <c r="I396" s="137"/>
      <c r="J396" s="137"/>
      <c r="K396" s="137"/>
      <c r="L396" s="137"/>
      <c r="M396" s="137"/>
      <c r="N396" s="137"/>
      <c r="O396" s="137"/>
      <c r="P396" s="137"/>
      <c r="Q396" s="140"/>
      <c r="R396" s="137"/>
      <c r="S396" s="137"/>
      <c r="T396" s="137"/>
      <c r="U396" s="137"/>
      <c r="V396" s="137"/>
      <c r="W396" s="137"/>
      <c r="X396" s="137"/>
      <c r="Y396" s="137"/>
      <c r="Z396" s="137"/>
      <c r="AA396" s="137"/>
      <c r="AB396" s="137"/>
      <c r="AC396" s="137"/>
      <c r="AD396" s="137"/>
      <c r="AE396" s="137"/>
      <c r="AF396" s="137"/>
      <c r="AG396" s="137"/>
      <c r="AH396" s="137"/>
      <c r="AI396" s="137"/>
      <c r="AJ396" s="137"/>
      <c r="AK396" s="137"/>
      <c r="AL396" s="137"/>
      <c r="AM396" s="137"/>
      <c r="AN396" s="137"/>
      <c r="AO396" s="137"/>
      <c r="AP396" s="137"/>
      <c r="AQ396" s="137"/>
      <c r="AR396" s="137"/>
      <c r="AS396" s="137"/>
    </row>
    <row r="397" ht="18.0" customHeight="1">
      <c r="A397" s="137"/>
      <c r="B397" s="137"/>
      <c r="C397" s="137"/>
      <c r="D397" s="137"/>
      <c r="E397" s="137"/>
      <c r="F397" s="137"/>
      <c r="G397" s="138"/>
      <c r="H397" s="139"/>
      <c r="I397" s="137"/>
      <c r="J397" s="137"/>
      <c r="K397" s="137"/>
      <c r="L397" s="137"/>
      <c r="M397" s="137"/>
      <c r="N397" s="137"/>
      <c r="O397" s="137"/>
      <c r="P397" s="137"/>
      <c r="Q397" s="140"/>
      <c r="R397" s="137"/>
      <c r="S397" s="137"/>
      <c r="T397" s="137"/>
      <c r="U397" s="137"/>
      <c r="V397" s="137"/>
      <c r="W397" s="137"/>
      <c r="X397" s="137"/>
      <c r="Y397" s="137"/>
      <c r="Z397" s="137"/>
      <c r="AA397" s="137"/>
      <c r="AB397" s="137"/>
      <c r="AC397" s="137"/>
      <c r="AD397" s="137"/>
      <c r="AE397" s="137"/>
      <c r="AF397" s="137"/>
      <c r="AG397" s="137"/>
      <c r="AH397" s="137"/>
      <c r="AI397" s="137"/>
      <c r="AJ397" s="137"/>
      <c r="AK397" s="137"/>
      <c r="AL397" s="137"/>
      <c r="AM397" s="137"/>
      <c r="AN397" s="137"/>
      <c r="AO397" s="137"/>
      <c r="AP397" s="137"/>
      <c r="AQ397" s="137"/>
      <c r="AR397" s="137"/>
      <c r="AS397" s="137"/>
    </row>
    <row r="398" ht="18.0" customHeight="1">
      <c r="A398" s="137"/>
      <c r="B398" s="137"/>
      <c r="C398" s="137"/>
      <c r="D398" s="137"/>
      <c r="E398" s="137"/>
      <c r="F398" s="137"/>
      <c r="G398" s="138"/>
      <c r="H398" s="139"/>
      <c r="I398" s="137"/>
      <c r="J398" s="137"/>
      <c r="K398" s="137"/>
      <c r="L398" s="137"/>
      <c r="M398" s="137"/>
      <c r="N398" s="137"/>
      <c r="O398" s="137"/>
      <c r="P398" s="137"/>
      <c r="Q398" s="140"/>
      <c r="R398" s="137"/>
      <c r="S398" s="137"/>
      <c r="T398" s="137"/>
      <c r="U398" s="137"/>
      <c r="V398" s="137"/>
      <c r="W398" s="137"/>
      <c r="X398" s="137"/>
      <c r="Y398" s="137"/>
      <c r="Z398" s="137"/>
      <c r="AA398" s="137"/>
      <c r="AB398" s="137"/>
      <c r="AC398" s="137"/>
      <c r="AD398" s="137"/>
      <c r="AE398" s="137"/>
      <c r="AF398" s="137"/>
      <c r="AG398" s="137"/>
      <c r="AH398" s="137"/>
      <c r="AI398" s="137"/>
      <c r="AJ398" s="137"/>
      <c r="AK398" s="137"/>
      <c r="AL398" s="137"/>
      <c r="AM398" s="137"/>
      <c r="AN398" s="137"/>
      <c r="AO398" s="137"/>
      <c r="AP398" s="137"/>
      <c r="AQ398" s="137"/>
      <c r="AR398" s="137"/>
      <c r="AS398" s="137"/>
    </row>
    <row r="399" ht="18.0" customHeight="1">
      <c r="A399" s="137"/>
      <c r="B399" s="137"/>
      <c r="C399" s="137"/>
      <c r="D399" s="137"/>
      <c r="E399" s="137"/>
      <c r="F399" s="137"/>
      <c r="G399" s="138"/>
      <c r="H399" s="139"/>
      <c r="I399" s="137"/>
      <c r="J399" s="137"/>
      <c r="K399" s="137"/>
      <c r="L399" s="137"/>
      <c r="M399" s="137"/>
      <c r="N399" s="137"/>
      <c r="O399" s="137"/>
      <c r="P399" s="137"/>
      <c r="Q399" s="140"/>
      <c r="R399" s="137"/>
      <c r="S399" s="137"/>
      <c r="T399" s="137"/>
      <c r="U399" s="137"/>
      <c r="V399" s="137"/>
      <c r="W399" s="137"/>
      <c r="X399" s="137"/>
      <c r="Y399" s="137"/>
      <c r="Z399" s="137"/>
      <c r="AA399" s="137"/>
      <c r="AB399" s="137"/>
      <c r="AC399" s="137"/>
      <c r="AD399" s="137"/>
      <c r="AE399" s="137"/>
      <c r="AF399" s="137"/>
      <c r="AG399" s="137"/>
      <c r="AH399" s="137"/>
      <c r="AI399" s="137"/>
      <c r="AJ399" s="137"/>
      <c r="AK399" s="137"/>
      <c r="AL399" s="137"/>
      <c r="AM399" s="137"/>
      <c r="AN399" s="137"/>
      <c r="AO399" s="137"/>
      <c r="AP399" s="137"/>
      <c r="AQ399" s="137"/>
      <c r="AR399" s="137"/>
      <c r="AS399" s="137"/>
    </row>
    <row r="400" ht="18.0" customHeight="1">
      <c r="A400" s="137"/>
      <c r="B400" s="137"/>
      <c r="C400" s="137"/>
      <c r="D400" s="137"/>
      <c r="E400" s="137"/>
      <c r="F400" s="137"/>
      <c r="G400" s="138"/>
      <c r="H400" s="139"/>
      <c r="I400" s="137"/>
      <c r="J400" s="137"/>
      <c r="K400" s="137"/>
      <c r="L400" s="137"/>
      <c r="M400" s="137"/>
      <c r="N400" s="137"/>
      <c r="O400" s="137"/>
      <c r="P400" s="137"/>
      <c r="Q400" s="140"/>
      <c r="R400" s="137"/>
      <c r="S400" s="137"/>
      <c r="T400" s="137"/>
      <c r="U400" s="137"/>
      <c r="V400" s="137"/>
      <c r="W400" s="137"/>
      <c r="X400" s="137"/>
      <c r="Y400" s="137"/>
      <c r="Z400" s="137"/>
      <c r="AA400" s="137"/>
      <c r="AB400" s="137"/>
      <c r="AC400" s="137"/>
      <c r="AD400" s="137"/>
      <c r="AE400" s="137"/>
      <c r="AF400" s="137"/>
      <c r="AG400" s="137"/>
      <c r="AH400" s="137"/>
      <c r="AI400" s="137"/>
      <c r="AJ400" s="137"/>
      <c r="AK400" s="137"/>
      <c r="AL400" s="137"/>
      <c r="AM400" s="137"/>
      <c r="AN400" s="137"/>
      <c r="AO400" s="137"/>
      <c r="AP400" s="137"/>
      <c r="AQ400" s="137"/>
      <c r="AR400" s="137"/>
      <c r="AS400" s="137"/>
    </row>
    <row r="401" ht="18.0" customHeight="1">
      <c r="A401" s="137"/>
      <c r="B401" s="137"/>
      <c r="C401" s="137"/>
      <c r="D401" s="137"/>
      <c r="E401" s="137"/>
      <c r="F401" s="137"/>
      <c r="G401" s="138"/>
      <c r="H401" s="139"/>
      <c r="I401" s="137"/>
      <c r="J401" s="137"/>
      <c r="K401" s="137"/>
      <c r="L401" s="137"/>
      <c r="M401" s="137"/>
      <c r="N401" s="137"/>
      <c r="O401" s="137"/>
      <c r="P401" s="137"/>
      <c r="Q401" s="140"/>
      <c r="R401" s="137"/>
      <c r="S401" s="137"/>
      <c r="T401" s="137"/>
      <c r="U401" s="137"/>
      <c r="V401" s="137"/>
      <c r="W401" s="137"/>
      <c r="X401" s="137"/>
      <c r="Y401" s="137"/>
      <c r="Z401" s="137"/>
      <c r="AA401" s="137"/>
      <c r="AB401" s="137"/>
      <c r="AC401" s="137"/>
      <c r="AD401" s="137"/>
      <c r="AE401" s="137"/>
      <c r="AF401" s="137"/>
      <c r="AG401" s="137"/>
      <c r="AH401" s="137"/>
      <c r="AI401" s="137"/>
      <c r="AJ401" s="137"/>
      <c r="AK401" s="137"/>
      <c r="AL401" s="137"/>
      <c r="AM401" s="137"/>
      <c r="AN401" s="137"/>
      <c r="AO401" s="137"/>
      <c r="AP401" s="137"/>
      <c r="AQ401" s="137"/>
      <c r="AR401" s="137"/>
      <c r="AS401" s="137"/>
    </row>
    <row r="402" ht="18.0" customHeight="1">
      <c r="A402" s="137"/>
      <c r="B402" s="137"/>
      <c r="C402" s="137"/>
      <c r="D402" s="137"/>
      <c r="E402" s="137"/>
      <c r="F402" s="137"/>
      <c r="G402" s="138"/>
      <c r="H402" s="139"/>
      <c r="I402" s="137"/>
      <c r="J402" s="137"/>
      <c r="K402" s="137"/>
      <c r="L402" s="137"/>
      <c r="M402" s="137"/>
      <c r="N402" s="137"/>
      <c r="O402" s="137"/>
      <c r="P402" s="137"/>
      <c r="Q402" s="140"/>
      <c r="R402" s="137"/>
      <c r="S402" s="137"/>
      <c r="T402" s="137"/>
      <c r="U402" s="137"/>
      <c r="V402" s="137"/>
      <c r="W402" s="137"/>
      <c r="X402" s="137"/>
      <c r="Y402" s="137"/>
      <c r="Z402" s="137"/>
      <c r="AA402" s="137"/>
      <c r="AB402" s="137"/>
      <c r="AC402" s="137"/>
      <c r="AD402" s="137"/>
      <c r="AE402" s="137"/>
      <c r="AF402" s="137"/>
      <c r="AG402" s="137"/>
      <c r="AH402" s="137"/>
      <c r="AI402" s="137"/>
      <c r="AJ402" s="137"/>
      <c r="AK402" s="137"/>
      <c r="AL402" s="137"/>
      <c r="AM402" s="137"/>
      <c r="AN402" s="137"/>
      <c r="AO402" s="137"/>
      <c r="AP402" s="137"/>
      <c r="AQ402" s="137"/>
      <c r="AR402" s="137"/>
      <c r="AS402" s="137"/>
    </row>
    <row r="403" ht="18.0" customHeight="1">
      <c r="A403" s="137"/>
      <c r="B403" s="137"/>
      <c r="C403" s="137"/>
      <c r="D403" s="137"/>
      <c r="E403" s="137"/>
      <c r="F403" s="137"/>
      <c r="G403" s="138"/>
      <c r="H403" s="139"/>
      <c r="I403" s="137"/>
      <c r="J403" s="137"/>
      <c r="K403" s="137"/>
      <c r="L403" s="137"/>
      <c r="M403" s="137"/>
      <c r="N403" s="137"/>
      <c r="O403" s="137"/>
      <c r="P403" s="137"/>
      <c r="Q403" s="140"/>
      <c r="R403" s="137"/>
      <c r="S403" s="137"/>
      <c r="T403" s="137"/>
      <c r="U403" s="137"/>
      <c r="V403" s="137"/>
      <c r="W403" s="137"/>
      <c r="X403" s="137"/>
      <c r="Y403" s="137"/>
      <c r="Z403" s="137"/>
      <c r="AA403" s="137"/>
      <c r="AB403" s="137"/>
      <c r="AC403" s="137"/>
      <c r="AD403" s="137"/>
      <c r="AE403" s="137"/>
      <c r="AF403" s="137"/>
      <c r="AG403" s="137"/>
      <c r="AH403" s="137"/>
      <c r="AI403" s="137"/>
      <c r="AJ403" s="137"/>
      <c r="AK403" s="137"/>
      <c r="AL403" s="137"/>
      <c r="AM403" s="137"/>
      <c r="AN403" s="137"/>
      <c r="AO403" s="137"/>
      <c r="AP403" s="137"/>
      <c r="AQ403" s="137"/>
      <c r="AR403" s="137"/>
      <c r="AS403" s="137"/>
    </row>
    <row r="404" ht="18.0" customHeight="1">
      <c r="A404" s="137"/>
      <c r="B404" s="137"/>
      <c r="C404" s="137"/>
      <c r="D404" s="137"/>
      <c r="E404" s="137"/>
      <c r="F404" s="137"/>
      <c r="G404" s="138"/>
      <c r="H404" s="139"/>
      <c r="I404" s="137"/>
      <c r="J404" s="137"/>
      <c r="K404" s="137"/>
      <c r="L404" s="137"/>
      <c r="M404" s="137"/>
      <c r="N404" s="137"/>
      <c r="O404" s="137"/>
      <c r="P404" s="137"/>
      <c r="Q404" s="140"/>
      <c r="R404" s="137"/>
      <c r="S404" s="137"/>
      <c r="T404" s="137"/>
      <c r="U404" s="137"/>
      <c r="V404" s="137"/>
      <c r="W404" s="137"/>
      <c r="X404" s="137"/>
      <c r="Y404" s="137"/>
      <c r="Z404" s="137"/>
      <c r="AA404" s="137"/>
      <c r="AB404" s="137"/>
      <c r="AC404" s="137"/>
      <c r="AD404" s="137"/>
      <c r="AE404" s="137"/>
      <c r="AF404" s="137"/>
      <c r="AG404" s="137"/>
      <c r="AH404" s="137"/>
      <c r="AI404" s="137"/>
      <c r="AJ404" s="137"/>
      <c r="AK404" s="137"/>
      <c r="AL404" s="137"/>
      <c r="AM404" s="137"/>
      <c r="AN404" s="137"/>
      <c r="AO404" s="137"/>
      <c r="AP404" s="137"/>
      <c r="AQ404" s="137"/>
      <c r="AR404" s="137"/>
      <c r="AS404" s="137"/>
    </row>
    <row r="405" ht="18.0" customHeight="1">
      <c r="A405" s="137"/>
      <c r="B405" s="137"/>
      <c r="C405" s="137"/>
      <c r="D405" s="137"/>
      <c r="E405" s="137"/>
      <c r="F405" s="137"/>
      <c r="G405" s="138"/>
      <c r="H405" s="139"/>
      <c r="I405" s="137"/>
      <c r="J405" s="137"/>
      <c r="K405" s="137"/>
      <c r="L405" s="137"/>
      <c r="M405" s="137"/>
      <c r="N405" s="137"/>
      <c r="O405" s="137"/>
      <c r="P405" s="137"/>
      <c r="Q405" s="140"/>
      <c r="R405" s="137"/>
      <c r="S405" s="137"/>
      <c r="T405" s="137"/>
      <c r="U405" s="137"/>
      <c r="V405" s="137"/>
      <c r="W405" s="137"/>
      <c r="X405" s="137"/>
      <c r="Y405" s="137"/>
      <c r="Z405" s="137"/>
      <c r="AA405" s="137"/>
      <c r="AB405" s="137"/>
      <c r="AC405" s="137"/>
      <c r="AD405" s="137"/>
      <c r="AE405" s="137"/>
      <c r="AF405" s="137"/>
      <c r="AG405" s="137"/>
      <c r="AH405" s="137"/>
      <c r="AI405" s="137"/>
      <c r="AJ405" s="137"/>
      <c r="AK405" s="137"/>
      <c r="AL405" s="137"/>
      <c r="AM405" s="137"/>
      <c r="AN405" s="137"/>
      <c r="AO405" s="137"/>
      <c r="AP405" s="137"/>
      <c r="AQ405" s="137"/>
      <c r="AR405" s="137"/>
      <c r="AS405" s="137"/>
    </row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16:D16"/>
    <mergeCell ref="E17:H17"/>
    <mergeCell ref="C22:E22"/>
    <mergeCell ref="C161:E161"/>
    <mergeCell ref="C176:E176"/>
  </mergeCells>
  <printOptions/>
  <pageMargins bottom="0.75" footer="0.0" header="0.0" left="0.7" right="0.7" top="0.75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FF"/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9.57"/>
    <col customWidth="1" min="18" max="18" width="17.43"/>
    <col customWidth="1" min="19" max="19" width="17.86"/>
    <col customWidth="1" min="20" max="20" width="17.0"/>
    <col customWidth="1" min="21" max="21" width="15.14"/>
    <col customWidth="1" min="22" max="22" width="13.86"/>
    <col customWidth="1" min="23" max="24" width="9.14"/>
    <col customWidth="1" min="25" max="25" width="16.0"/>
    <col customWidth="1" min="26" max="45" width="9.14"/>
  </cols>
  <sheetData>
    <row r="1" ht="18.75" customHeight="1">
      <c r="A1" s="1" t="s">
        <v>0</v>
      </c>
      <c r="B1" s="1"/>
      <c r="C1" s="1"/>
      <c r="D1" s="1"/>
      <c r="E1" s="1"/>
      <c r="F1" s="1"/>
      <c r="G1" s="2"/>
      <c r="H1" s="3"/>
      <c r="I1" s="1"/>
      <c r="J1" s="1"/>
      <c r="K1" s="1"/>
      <c r="L1" s="1"/>
      <c r="M1" s="1"/>
      <c r="N1" s="1"/>
      <c r="O1" s="1"/>
      <c r="P1" s="1"/>
      <c r="Q1" s="4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</row>
    <row r="2" ht="18.75" customHeight="1">
      <c r="A2" s="1"/>
      <c r="B2" s="1"/>
      <c r="C2" s="1"/>
      <c r="D2" s="1"/>
      <c r="E2" s="1"/>
      <c r="F2" s="1"/>
      <c r="G2" s="2"/>
      <c r="H2" s="3"/>
      <c r="I2" s="1"/>
      <c r="J2" s="1"/>
      <c r="K2" s="1"/>
      <c r="L2" s="1"/>
      <c r="M2" s="1"/>
      <c r="N2" s="1"/>
      <c r="O2" s="1"/>
      <c r="P2" s="1"/>
      <c r="Q2" s="4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</row>
    <row r="3" ht="18.75" customHeight="1">
      <c r="A3" s="5" t="s">
        <v>1</v>
      </c>
      <c r="B3" s="5"/>
      <c r="C3" s="5"/>
      <c r="D3" s="1"/>
      <c r="E3" s="1"/>
      <c r="F3" s="1"/>
      <c r="G3" s="2"/>
      <c r="H3" s="3"/>
      <c r="I3" s="1"/>
      <c r="J3" s="1"/>
      <c r="K3" s="1"/>
      <c r="L3" s="1"/>
      <c r="M3" s="1"/>
      <c r="N3" s="1"/>
      <c r="O3" s="1"/>
      <c r="P3" s="1"/>
      <c r="Q3" s="4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</row>
    <row r="4" ht="29.25" customHeight="1">
      <c r="A4" s="1"/>
      <c r="B4" s="1"/>
      <c r="C4" s="1"/>
      <c r="D4" s="1"/>
      <c r="E4" s="1"/>
      <c r="F4" s="1"/>
      <c r="G4" s="2"/>
      <c r="H4" s="3" t="s">
        <v>2</v>
      </c>
      <c r="I4" s="6">
        <v>44302.0</v>
      </c>
      <c r="J4" s="1"/>
      <c r="K4" s="1"/>
      <c r="L4" s="1"/>
      <c r="M4" s="1"/>
      <c r="N4" s="1"/>
      <c r="O4" s="1"/>
      <c r="P4" s="1"/>
      <c r="Q4" s="4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</row>
    <row r="5" ht="18.75" customHeight="1">
      <c r="A5" s="1" t="s">
        <v>3</v>
      </c>
      <c r="B5" s="1"/>
      <c r="C5" s="1"/>
      <c r="D5" s="1"/>
      <c r="E5" s="1"/>
      <c r="F5" s="1"/>
      <c r="G5" s="2"/>
      <c r="H5" s="3"/>
      <c r="I5" s="1"/>
      <c r="J5" s="1"/>
      <c r="K5" s="1"/>
      <c r="L5" s="1"/>
      <c r="M5" s="1"/>
      <c r="N5" s="1"/>
      <c r="O5" s="1"/>
      <c r="P5" s="1"/>
      <c r="Q5" s="4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</row>
    <row r="6" ht="18.75" customHeight="1">
      <c r="A6" s="7"/>
      <c r="B6" s="7"/>
      <c r="C6" s="7"/>
      <c r="D6" s="7"/>
      <c r="E6" s="7"/>
      <c r="F6" s="7"/>
      <c r="G6" s="8"/>
      <c r="H6" s="9"/>
      <c r="I6" s="7"/>
      <c r="J6" s="1"/>
      <c r="K6" s="1"/>
      <c r="L6" s="1"/>
      <c r="M6" s="1"/>
      <c r="N6" s="1"/>
      <c r="O6" s="1"/>
      <c r="P6" s="1"/>
      <c r="Q6" s="4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</row>
    <row r="7" ht="36.0" customHeight="1">
      <c r="A7" s="10" t="s">
        <v>4</v>
      </c>
      <c r="B7" s="11"/>
      <c r="C7" s="12" t="s">
        <v>108</v>
      </c>
      <c r="D7" s="13" t="s">
        <v>6</v>
      </c>
      <c r="E7" s="14" t="s">
        <v>7</v>
      </c>
      <c r="F7" s="15"/>
      <c r="G7" s="15"/>
      <c r="H7" s="11"/>
      <c r="I7" s="16" t="s">
        <v>8</v>
      </c>
      <c r="J7" s="1"/>
      <c r="K7" s="1"/>
      <c r="L7" s="1"/>
      <c r="M7" s="1"/>
      <c r="N7" s="1"/>
      <c r="O7" s="1"/>
      <c r="P7" s="1"/>
      <c r="Q7" s="25">
        <f>+I139</f>
        <v>0.01583819856</v>
      </c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</row>
    <row r="8" ht="26.25" customHeight="1">
      <c r="A8" s="17">
        <v>1.0</v>
      </c>
      <c r="B8" s="18" t="s">
        <v>61</v>
      </c>
      <c r="C8" s="18">
        <v>18.0</v>
      </c>
      <c r="D8" s="19">
        <v>0.0846</v>
      </c>
      <c r="E8" s="20">
        <f>219.54*65</f>
        <v>14270.1</v>
      </c>
      <c r="F8" s="20"/>
      <c r="G8" s="21"/>
      <c r="H8" s="22">
        <v>65.0</v>
      </c>
      <c r="I8" s="23">
        <f t="shared" ref="I8:I11" si="1">+D8*E8</f>
        <v>1207.25046</v>
      </c>
      <c r="J8" s="24">
        <f t="shared" ref="J8:J11" si="2">E8-I8</f>
        <v>13062.84954</v>
      </c>
      <c r="K8" s="1"/>
      <c r="L8" s="1"/>
      <c r="M8" s="1"/>
      <c r="N8" s="1"/>
      <c r="O8" s="1"/>
      <c r="P8" s="1"/>
      <c r="Q8" s="4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</row>
    <row r="9" ht="26.25" customHeight="1">
      <c r="A9" s="17">
        <v>2.0</v>
      </c>
      <c r="B9" s="26" t="s">
        <v>72</v>
      </c>
      <c r="C9" s="26">
        <v>25.0</v>
      </c>
      <c r="D9" s="27">
        <v>0.0577</v>
      </c>
      <c r="E9" s="28">
        <f>254.809*34</f>
        <v>8663.506</v>
      </c>
      <c r="F9" s="28"/>
      <c r="G9" s="29"/>
      <c r="H9" s="22">
        <v>34.0</v>
      </c>
      <c r="I9" s="23">
        <f t="shared" si="1"/>
        <v>499.8842962</v>
      </c>
      <c r="J9" s="24">
        <f t="shared" si="2"/>
        <v>8163.621704</v>
      </c>
      <c r="K9" s="1"/>
      <c r="L9" s="1"/>
      <c r="M9" s="1"/>
      <c r="N9" s="1"/>
      <c r="O9" s="1"/>
      <c r="P9" s="1"/>
      <c r="Q9" s="4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</row>
    <row r="10" ht="26.25" customHeight="1">
      <c r="A10" s="17">
        <v>3.0</v>
      </c>
      <c r="B10" s="26" t="s">
        <v>55</v>
      </c>
      <c r="C10" s="18">
        <v>22.0</v>
      </c>
      <c r="D10" s="19">
        <v>0.1086</v>
      </c>
      <c r="E10" s="20">
        <f>200.876*25</f>
        <v>5021.9</v>
      </c>
      <c r="F10" s="20"/>
      <c r="G10" s="21"/>
      <c r="H10" s="22">
        <v>25.0</v>
      </c>
      <c r="I10" s="23">
        <f t="shared" si="1"/>
        <v>545.37834</v>
      </c>
      <c r="J10" s="24">
        <f t="shared" si="2"/>
        <v>4476.52166</v>
      </c>
      <c r="K10" s="1"/>
      <c r="L10" s="1"/>
      <c r="M10" s="1"/>
      <c r="N10" s="1"/>
      <c r="O10" s="1"/>
      <c r="P10" s="1"/>
      <c r="Q10" s="4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</row>
    <row r="11" ht="26.25" customHeight="1">
      <c r="A11" s="17">
        <v>4.0</v>
      </c>
      <c r="B11" s="26" t="s">
        <v>10</v>
      </c>
      <c r="C11" s="26">
        <v>16.0</v>
      </c>
      <c r="D11" s="27">
        <v>0.1057</v>
      </c>
      <c r="E11" s="28">
        <f>205.562*9</f>
        <v>1850.058</v>
      </c>
      <c r="F11" s="28"/>
      <c r="G11" s="29"/>
      <c r="H11" s="22">
        <v>9.0</v>
      </c>
      <c r="I11" s="23">
        <f t="shared" si="1"/>
        <v>195.5511306</v>
      </c>
      <c r="J11" s="24">
        <f t="shared" si="2"/>
        <v>1654.506869</v>
      </c>
      <c r="K11" s="1"/>
      <c r="L11" s="1"/>
      <c r="M11" s="1"/>
      <c r="N11" s="1"/>
      <c r="O11" s="1"/>
      <c r="P11" s="1"/>
      <c r="Q11" s="4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</row>
    <row r="12" ht="18.75" customHeight="1">
      <c r="A12" s="30"/>
      <c r="B12" s="31"/>
      <c r="C12" s="32"/>
      <c r="D12" s="33"/>
      <c r="E12" s="34">
        <f>SUM(E8:E11)</f>
        <v>29805.564</v>
      </c>
      <c r="F12" s="35"/>
      <c r="G12" s="36"/>
      <c r="H12" s="37"/>
      <c r="I12" s="38">
        <f t="shared" ref="I12:J12" si="3">SUM(I8:I11)</f>
        <v>2448.064227</v>
      </c>
      <c r="J12" s="39">
        <f t="shared" si="3"/>
        <v>27357.49977</v>
      </c>
      <c r="K12" s="1"/>
      <c r="L12" s="1"/>
      <c r="M12" s="1"/>
      <c r="N12" s="1"/>
      <c r="O12" s="1"/>
      <c r="P12" s="1"/>
      <c r="Q12" s="4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</row>
    <row r="13" ht="18.75" customHeight="1">
      <c r="A13" s="40"/>
      <c r="B13" s="7"/>
      <c r="C13" s="7"/>
      <c r="D13" s="41"/>
      <c r="E13" s="42"/>
      <c r="F13" s="15"/>
      <c r="G13" s="15"/>
      <c r="H13" s="11"/>
      <c r="I13" s="43"/>
      <c r="J13" s="1"/>
      <c r="K13" s="1"/>
      <c r="L13" s="1"/>
      <c r="M13" s="1"/>
      <c r="N13" s="1"/>
      <c r="O13" s="1"/>
      <c r="P13" s="1"/>
      <c r="Q13" s="4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</row>
    <row r="14" ht="18.75" customHeight="1">
      <c r="A14" s="1"/>
      <c r="B14" s="1"/>
      <c r="C14" s="1"/>
      <c r="D14" s="1"/>
      <c r="E14" s="1"/>
      <c r="F14" s="1"/>
      <c r="G14" s="2"/>
      <c r="H14" s="3"/>
      <c r="I14" s="1"/>
      <c r="J14" s="1"/>
      <c r="K14" s="1"/>
      <c r="L14" s="1"/>
      <c r="M14" s="1"/>
      <c r="N14" s="1"/>
      <c r="O14" s="1"/>
      <c r="P14" s="1"/>
      <c r="Q14" s="4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</row>
    <row r="15" ht="18.75" customHeight="1">
      <c r="A15" s="1"/>
      <c r="B15" s="1"/>
      <c r="C15" s="1"/>
      <c r="D15" s="1"/>
      <c r="E15" s="1"/>
      <c r="F15" s="1"/>
      <c r="G15" s="2"/>
      <c r="H15" s="3"/>
      <c r="I15" s="1"/>
      <c r="J15" s="1"/>
      <c r="K15" s="1"/>
      <c r="L15" s="1"/>
      <c r="M15" s="1"/>
      <c r="N15" s="1"/>
      <c r="O15" s="1"/>
      <c r="P15" s="1"/>
      <c r="Q15" s="4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</row>
    <row r="16" ht="18.75" customHeight="1">
      <c r="A16" s="1" t="s">
        <v>13</v>
      </c>
      <c r="B16" s="1"/>
      <c r="C16" s="1"/>
      <c r="D16" s="1"/>
      <c r="E16" s="1"/>
      <c r="F16" s="1"/>
      <c r="G16" s="2"/>
      <c r="H16" s="3"/>
      <c r="I16" s="1"/>
      <c r="J16" s="1"/>
      <c r="K16" s="1"/>
      <c r="L16" s="1"/>
      <c r="M16" s="1"/>
      <c r="N16" s="1"/>
      <c r="O16" s="1"/>
      <c r="P16" s="1"/>
      <c r="Q16" s="4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</row>
    <row r="17" ht="18.75" customHeight="1">
      <c r="A17" s="1"/>
      <c r="B17" s="1"/>
      <c r="C17" s="1"/>
      <c r="D17" s="1"/>
      <c r="E17" s="1"/>
      <c r="F17" s="1"/>
      <c r="G17" s="2"/>
      <c r="H17" s="3"/>
      <c r="I17" s="1"/>
      <c r="J17" s="1"/>
      <c r="K17" s="1"/>
      <c r="L17" s="1"/>
      <c r="M17" s="1"/>
      <c r="N17" s="1"/>
      <c r="O17" s="1"/>
      <c r="P17" s="1"/>
      <c r="Q17" s="4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</row>
    <row r="18" ht="40.5" customHeight="1">
      <c r="A18" s="44"/>
      <c r="B18" s="26" t="s">
        <v>14</v>
      </c>
      <c r="C18" s="45" t="s">
        <v>15</v>
      </c>
      <c r="D18" s="46"/>
      <c r="E18" s="47"/>
      <c r="F18" s="48"/>
      <c r="G18" s="49"/>
      <c r="H18" s="50" t="s">
        <v>16</v>
      </c>
      <c r="I18" s="26" t="s">
        <v>17</v>
      </c>
      <c r="J18" s="26" t="s">
        <v>18</v>
      </c>
      <c r="K18" s="1"/>
      <c r="L18" s="26" t="s">
        <v>19</v>
      </c>
      <c r="M18" s="26" t="s">
        <v>17</v>
      </c>
      <c r="N18" s="44" t="s">
        <v>20</v>
      </c>
      <c r="O18" s="1"/>
      <c r="P18" s="1"/>
      <c r="Q18" s="51"/>
      <c r="R18" s="26" t="s">
        <v>19</v>
      </c>
      <c r="S18" s="26" t="s">
        <v>17</v>
      </c>
      <c r="T18" s="44" t="s">
        <v>20</v>
      </c>
      <c r="U18" s="1"/>
      <c r="V18" s="44" t="s">
        <v>21</v>
      </c>
      <c r="W18" s="44" t="s">
        <v>22</v>
      </c>
      <c r="X18" s="44" t="s">
        <v>23</v>
      </c>
      <c r="Y18" s="44" t="s">
        <v>109</v>
      </c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</row>
    <row r="19" ht="27.0" customHeight="1">
      <c r="A19" s="52">
        <v>1.0</v>
      </c>
      <c r="B19" s="53" t="s">
        <v>64</v>
      </c>
      <c r="C19" s="54">
        <v>58.0</v>
      </c>
      <c r="D19" s="54">
        <v>201.0</v>
      </c>
      <c r="E19" s="54">
        <v>171.0</v>
      </c>
      <c r="F19" s="54">
        <f t="shared" ref="F19:F104" si="5">VALUE(IF(RIGHT(B19,1)="%",RIGHT(B19,3),0))</f>
        <v>0.8</v>
      </c>
      <c r="G19" s="55">
        <f t="shared" ref="G19:G104" si="6">Q19*C19/100*D19/100*E19/100</f>
        <v>37.876842</v>
      </c>
      <c r="H19" s="55">
        <f t="shared" ref="H19:H104" si="7">IF(F19=0,G19,F19*G19)</f>
        <v>30.3014736</v>
      </c>
      <c r="I19" s="54">
        <v>1.0</v>
      </c>
      <c r="J19" s="66">
        <f t="shared" ref="J19:J104" si="8">+I19*H19</f>
        <v>30.3014736</v>
      </c>
      <c r="K19" s="57"/>
      <c r="L19" s="58">
        <f>D19*25.4/1000</f>
        <v>5.1054</v>
      </c>
      <c r="M19" s="52">
        <f>+I19</f>
        <v>1</v>
      </c>
      <c r="N19" s="52">
        <f>M19*L19</f>
        <v>5.1054</v>
      </c>
      <c r="O19" s="57"/>
      <c r="P19" s="57"/>
      <c r="Q19" s="59">
        <v>19.0</v>
      </c>
      <c r="R19" s="58">
        <f t="shared" ref="R19:R105" si="9">E19/100</f>
        <v>1.71</v>
      </c>
      <c r="S19" s="52">
        <f t="shared" ref="S19:S105" si="10">I19</f>
        <v>1</v>
      </c>
      <c r="T19" s="52">
        <f t="shared" ref="T19:T105" si="11">S19*R19</f>
        <v>1.71</v>
      </c>
      <c r="U19" s="60">
        <f t="shared" ref="U19:U104" si="12">+Q19*C19/100*D19/100*E19/100</f>
        <v>37.876842</v>
      </c>
      <c r="V19" s="58">
        <f t="shared" ref="V19:W19" si="4">C19/100</f>
        <v>0.58</v>
      </c>
      <c r="W19" s="58">
        <f t="shared" si="4"/>
        <v>2.01</v>
      </c>
      <c r="X19" s="58">
        <f t="shared" ref="X19:X105" si="14">T19</f>
        <v>1.71</v>
      </c>
      <c r="Y19" s="61">
        <f t="shared" ref="Y19:Y105" si="15">V19*W19*X19</f>
        <v>1.993518</v>
      </c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57"/>
      <c r="AR19" s="57"/>
      <c r="AS19" s="57"/>
    </row>
    <row r="20" ht="27.0" customHeight="1">
      <c r="A20" s="52">
        <v>2.0</v>
      </c>
      <c r="B20" s="62" t="s">
        <v>61</v>
      </c>
      <c r="C20" s="62">
        <v>102.0</v>
      </c>
      <c r="D20" s="62">
        <v>201.0</v>
      </c>
      <c r="E20" s="62">
        <v>272.0</v>
      </c>
      <c r="F20" s="62">
        <f t="shared" si="5"/>
        <v>0</v>
      </c>
      <c r="G20" s="63">
        <f t="shared" si="6"/>
        <v>105.954336</v>
      </c>
      <c r="H20" s="63">
        <f t="shared" si="7"/>
        <v>105.954336</v>
      </c>
      <c r="I20" s="62">
        <v>26.0</v>
      </c>
      <c r="J20" s="66">
        <f t="shared" si="8"/>
        <v>2754.812736</v>
      </c>
      <c r="K20" s="57"/>
      <c r="L20" s="58"/>
      <c r="M20" s="52"/>
      <c r="N20" s="52"/>
      <c r="O20" s="57"/>
      <c r="P20" s="57"/>
      <c r="Q20" s="59">
        <v>19.0</v>
      </c>
      <c r="R20" s="58">
        <f t="shared" si="9"/>
        <v>2.72</v>
      </c>
      <c r="S20" s="52">
        <f t="shared" si="10"/>
        <v>26</v>
      </c>
      <c r="T20" s="52">
        <f t="shared" si="11"/>
        <v>70.72</v>
      </c>
      <c r="U20" s="60">
        <f t="shared" si="12"/>
        <v>105.954336</v>
      </c>
      <c r="V20" s="58">
        <f t="shared" ref="V20:W20" si="13">C20/100</f>
        <v>1.02</v>
      </c>
      <c r="W20" s="58">
        <f t="shared" si="13"/>
        <v>2.01</v>
      </c>
      <c r="X20" s="58">
        <f t="shared" si="14"/>
        <v>70.72</v>
      </c>
      <c r="Y20" s="61">
        <f t="shared" si="15"/>
        <v>144.990144</v>
      </c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  <c r="AN20" s="57"/>
      <c r="AO20" s="57"/>
      <c r="AP20" s="57"/>
      <c r="AQ20" s="57"/>
      <c r="AR20" s="57"/>
      <c r="AS20" s="57"/>
    </row>
    <row r="21" ht="27.0" customHeight="1">
      <c r="A21" s="52">
        <v>3.0</v>
      </c>
      <c r="B21" s="62" t="s">
        <v>61</v>
      </c>
      <c r="C21" s="62">
        <v>103.0</v>
      </c>
      <c r="D21" s="62">
        <v>201.0</v>
      </c>
      <c r="E21" s="62">
        <v>273.0</v>
      </c>
      <c r="F21" s="62">
        <f t="shared" si="5"/>
        <v>0</v>
      </c>
      <c r="G21" s="63">
        <f t="shared" si="6"/>
        <v>107.386461</v>
      </c>
      <c r="H21" s="63">
        <f t="shared" si="7"/>
        <v>107.386461</v>
      </c>
      <c r="I21" s="62">
        <v>19.0</v>
      </c>
      <c r="J21" s="66">
        <f t="shared" si="8"/>
        <v>2040.342759</v>
      </c>
      <c r="K21" s="57"/>
      <c r="L21" s="58">
        <f t="shared" ref="L21:L36" si="17">D21*25.4/1000</f>
        <v>5.1054</v>
      </c>
      <c r="M21" s="52">
        <f t="shared" ref="M21:M39" si="18">+I21</f>
        <v>19</v>
      </c>
      <c r="N21" s="52">
        <f t="shared" ref="N21:N36" si="19">M21*L21</f>
        <v>97.0026</v>
      </c>
      <c r="O21" s="57"/>
      <c r="P21" s="57"/>
      <c r="Q21" s="59">
        <v>19.0</v>
      </c>
      <c r="R21" s="58">
        <f t="shared" si="9"/>
        <v>2.73</v>
      </c>
      <c r="S21" s="52">
        <f t="shared" si="10"/>
        <v>19</v>
      </c>
      <c r="T21" s="52">
        <f t="shared" si="11"/>
        <v>51.87</v>
      </c>
      <c r="U21" s="60">
        <f t="shared" si="12"/>
        <v>107.386461</v>
      </c>
      <c r="V21" s="58">
        <f t="shared" ref="V21:W21" si="16">C21/100</f>
        <v>1.03</v>
      </c>
      <c r="W21" s="58">
        <f t="shared" si="16"/>
        <v>2.01</v>
      </c>
      <c r="X21" s="58">
        <f t="shared" si="14"/>
        <v>51.87</v>
      </c>
      <c r="Y21" s="61">
        <f t="shared" si="15"/>
        <v>107.386461</v>
      </c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  <c r="AP21" s="57"/>
      <c r="AQ21" s="57"/>
      <c r="AR21" s="57"/>
      <c r="AS21" s="57"/>
    </row>
    <row r="22" ht="27.0" customHeight="1">
      <c r="A22" s="52">
        <v>4.0</v>
      </c>
      <c r="B22" s="62" t="s">
        <v>61</v>
      </c>
      <c r="C22" s="62">
        <v>105.0</v>
      </c>
      <c r="D22" s="62">
        <v>201.0</v>
      </c>
      <c r="E22" s="62">
        <v>273.0</v>
      </c>
      <c r="F22" s="62">
        <f t="shared" si="5"/>
        <v>0</v>
      </c>
      <c r="G22" s="63">
        <f t="shared" si="6"/>
        <v>109.471635</v>
      </c>
      <c r="H22" s="63">
        <f t="shared" si="7"/>
        <v>109.471635</v>
      </c>
      <c r="I22" s="62">
        <v>2.0</v>
      </c>
      <c r="J22" s="66">
        <f t="shared" si="8"/>
        <v>218.94327</v>
      </c>
      <c r="K22" s="57"/>
      <c r="L22" s="58">
        <f t="shared" si="17"/>
        <v>5.1054</v>
      </c>
      <c r="M22" s="52">
        <f t="shared" si="18"/>
        <v>2</v>
      </c>
      <c r="N22" s="52">
        <f t="shared" si="19"/>
        <v>10.2108</v>
      </c>
      <c r="O22" s="57"/>
      <c r="P22" s="57"/>
      <c r="Q22" s="59">
        <v>19.0</v>
      </c>
      <c r="R22" s="58">
        <f t="shared" si="9"/>
        <v>2.73</v>
      </c>
      <c r="S22" s="52">
        <f t="shared" si="10"/>
        <v>2</v>
      </c>
      <c r="T22" s="52">
        <f t="shared" si="11"/>
        <v>5.46</v>
      </c>
      <c r="U22" s="60">
        <f t="shared" si="12"/>
        <v>109.471635</v>
      </c>
      <c r="V22" s="58">
        <f t="shared" ref="V22:W22" si="20">C22/100</f>
        <v>1.05</v>
      </c>
      <c r="W22" s="58">
        <f t="shared" si="20"/>
        <v>2.01</v>
      </c>
      <c r="X22" s="58">
        <f t="shared" si="14"/>
        <v>5.46</v>
      </c>
      <c r="Y22" s="61">
        <f t="shared" si="15"/>
        <v>11.52333</v>
      </c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  <c r="AO22" s="57"/>
      <c r="AP22" s="57"/>
      <c r="AQ22" s="57"/>
      <c r="AR22" s="57"/>
      <c r="AS22" s="57"/>
    </row>
    <row r="23" ht="27.0" customHeight="1">
      <c r="A23" s="52">
        <v>5.0</v>
      </c>
      <c r="B23" s="62" t="s">
        <v>61</v>
      </c>
      <c r="C23" s="62">
        <v>104.0</v>
      </c>
      <c r="D23" s="62">
        <v>201.0</v>
      </c>
      <c r="E23" s="62">
        <v>273.0</v>
      </c>
      <c r="F23" s="62">
        <f t="shared" si="5"/>
        <v>0</v>
      </c>
      <c r="G23" s="63">
        <f t="shared" si="6"/>
        <v>108.429048</v>
      </c>
      <c r="H23" s="63">
        <f t="shared" si="7"/>
        <v>108.429048</v>
      </c>
      <c r="I23" s="62">
        <v>2.0</v>
      </c>
      <c r="J23" s="66">
        <f t="shared" si="8"/>
        <v>216.858096</v>
      </c>
      <c r="K23" s="57"/>
      <c r="L23" s="58">
        <f t="shared" si="17"/>
        <v>5.1054</v>
      </c>
      <c r="M23" s="52">
        <f t="shared" si="18"/>
        <v>2</v>
      </c>
      <c r="N23" s="52">
        <f t="shared" si="19"/>
        <v>10.2108</v>
      </c>
      <c r="O23" s="57"/>
      <c r="P23" s="57"/>
      <c r="Q23" s="59">
        <v>19.0</v>
      </c>
      <c r="R23" s="58">
        <f t="shared" si="9"/>
        <v>2.73</v>
      </c>
      <c r="S23" s="52">
        <f t="shared" si="10"/>
        <v>2</v>
      </c>
      <c r="T23" s="52">
        <f t="shared" si="11"/>
        <v>5.46</v>
      </c>
      <c r="U23" s="60">
        <f t="shared" si="12"/>
        <v>108.429048</v>
      </c>
      <c r="V23" s="58">
        <f t="shared" ref="V23:W23" si="21">C23/100</f>
        <v>1.04</v>
      </c>
      <c r="W23" s="58">
        <f t="shared" si="21"/>
        <v>2.01</v>
      </c>
      <c r="X23" s="58">
        <f t="shared" si="14"/>
        <v>5.46</v>
      </c>
      <c r="Y23" s="61">
        <f t="shared" si="15"/>
        <v>11.413584</v>
      </c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  <c r="AL23" s="57"/>
      <c r="AM23" s="57"/>
      <c r="AN23" s="57"/>
      <c r="AO23" s="57"/>
      <c r="AP23" s="57"/>
      <c r="AQ23" s="57"/>
      <c r="AR23" s="57"/>
      <c r="AS23" s="57"/>
    </row>
    <row r="24" ht="27.0" customHeight="1">
      <c r="A24" s="52">
        <v>6.0</v>
      </c>
      <c r="B24" s="62" t="s">
        <v>61</v>
      </c>
      <c r="C24" s="62">
        <v>102.0</v>
      </c>
      <c r="D24" s="62">
        <v>201.0</v>
      </c>
      <c r="E24" s="62">
        <v>274.0</v>
      </c>
      <c r="F24" s="62">
        <f t="shared" si="5"/>
        <v>0</v>
      </c>
      <c r="G24" s="63">
        <f t="shared" si="6"/>
        <v>106.733412</v>
      </c>
      <c r="H24" s="63">
        <f t="shared" si="7"/>
        <v>106.733412</v>
      </c>
      <c r="I24" s="62">
        <v>2.0</v>
      </c>
      <c r="J24" s="66">
        <f t="shared" si="8"/>
        <v>213.466824</v>
      </c>
      <c r="K24" s="57"/>
      <c r="L24" s="58">
        <f t="shared" si="17"/>
        <v>5.1054</v>
      </c>
      <c r="M24" s="52">
        <f t="shared" si="18"/>
        <v>2</v>
      </c>
      <c r="N24" s="52">
        <f t="shared" si="19"/>
        <v>10.2108</v>
      </c>
      <c r="O24" s="57"/>
      <c r="P24" s="57"/>
      <c r="Q24" s="59">
        <v>19.0</v>
      </c>
      <c r="R24" s="58">
        <f t="shared" si="9"/>
        <v>2.74</v>
      </c>
      <c r="S24" s="52">
        <f t="shared" si="10"/>
        <v>2</v>
      </c>
      <c r="T24" s="52">
        <f t="shared" si="11"/>
        <v>5.48</v>
      </c>
      <c r="U24" s="60">
        <f t="shared" si="12"/>
        <v>106.733412</v>
      </c>
      <c r="V24" s="58">
        <f t="shared" ref="V24:W24" si="22">C24/100</f>
        <v>1.02</v>
      </c>
      <c r="W24" s="58">
        <f t="shared" si="22"/>
        <v>2.01</v>
      </c>
      <c r="X24" s="58">
        <f t="shared" si="14"/>
        <v>5.48</v>
      </c>
      <c r="Y24" s="61">
        <f t="shared" si="15"/>
        <v>11.235096</v>
      </c>
      <c r="Z24" s="57"/>
      <c r="AA24" s="57"/>
      <c r="AB24" s="57"/>
      <c r="AC24" s="57"/>
      <c r="AD24" s="57"/>
      <c r="AE24" s="57"/>
      <c r="AF24" s="57"/>
      <c r="AG24" s="57"/>
      <c r="AH24" s="57"/>
      <c r="AI24" s="57"/>
      <c r="AJ24" s="57"/>
      <c r="AK24" s="57"/>
      <c r="AL24" s="57"/>
      <c r="AM24" s="57"/>
      <c r="AN24" s="57"/>
      <c r="AO24" s="57"/>
      <c r="AP24" s="57"/>
      <c r="AQ24" s="57"/>
      <c r="AR24" s="57"/>
      <c r="AS24" s="57"/>
    </row>
    <row r="25" ht="27.0" customHeight="1">
      <c r="A25" s="52">
        <v>7.0</v>
      </c>
      <c r="B25" s="62" t="s">
        <v>61</v>
      </c>
      <c r="C25" s="62">
        <v>103.0</v>
      </c>
      <c r="D25" s="62">
        <v>201.0</v>
      </c>
      <c r="E25" s="62">
        <v>272.0</v>
      </c>
      <c r="F25" s="62">
        <f t="shared" si="5"/>
        <v>0</v>
      </c>
      <c r="G25" s="63">
        <f t="shared" si="6"/>
        <v>106.993104</v>
      </c>
      <c r="H25" s="63">
        <f t="shared" si="7"/>
        <v>106.993104</v>
      </c>
      <c r="I25" s="62">
        <v>16.0</v>
      </c>
      <c r="J25" s="66">
        <f t="shared" si="8"/>
        <v>1711.889664</v>
      </c>
      <c r="K25" s="57"/>
      <c r="L25" s="58">
        <f t="shared" si="17"/>
        <v>5.1054</v>
      </c>
      <c r="M25" s="52">
        <f t="shared" si="18"/>
        <v>16</v>
      </c>
      <c r="N25" s="52">
        <f t="shared" si="19"/>
        <v>81.6864</v>
      </c>
      <c r="O25" s="57"/>
      <c r="P25" s="57"/>
      <c r="Q25" s="59">
        <v>19.0</v>
      </c>
      <c r="R25" s="58">
        <f t="shared" si="9"/>
        <v>2.72</v>
      </c>
      <c r="S25" s="52">
        <f t="shared" si="10"/>
        <v>16</v>
      </c>
      <c r="T25" s="52">
        <f t="shared" si="11"/>
        <v>43.52</v>
      </c>
      <c r="U25" s="60">
        <f t="shared" si="12"/>
        <v>106.993104</v>
      </c>
      <c r="V25" s="58">
        <f t="shared" ref="V25:W25" si="23">C25/100</f>
        <v>1.03</v>
      </c>
      <c r="W25" s="58">
        <f t="shared" si="23"/>
        <v>2.01</v>
      </c>
      <c r="X25" s="58">
        <f t="shared" si="14"/>
        <v>43.52</v>
      </c>
      <c r="Y25" s="61">
        <f t="shared" si="15"/>
        <v>90.099456</v>
      </c>
      <c r="Z25" s="57"/>
      <c r="AA25" s="57"/>
      <c r="AB25" s="57"/>
      <c r="AC25" s="57"/>
      <c r="AD25" s="57"/>
      <c r="AE25" s="57"/>
      <c r="AF25" s="57"/>
      <c r="AG25" s="57"/>
      <c r="AH25" s="57"/>
      <c r="AI25" s="57"/>
      <c r="AJ25" s="57"/>
      <c r="AK25" s="57"/>
      <c r="AL25" s="57"/>
      <c r="AM25" s="57"/>
      <c r="AN25" s="57"/>
      <c r="AO25" s="57"/>
      <c r="AP25" s="57"/>
      <c r="AQ25" s="57"/>
      <c r="AR25" s="57"/>
      <c r="AS25" s="57"/>
    </row>
    <row r="26" ht="27.0" customHeight="1">
      <c r="A26" s="52">
        <v>8.0</v>
      </c>
      <c r="B26" s="62" t="s">
        <v>61</v>
      </c>
      <c r="C26" s="62">
        <v>102.0</v>
      </c>
      <c r="D26" s="62">
        <v>201.0</v>
      </c>
      <c r="E26" s="62">
        <v>271.0</v>
      </c>
      <c r="F26" s="62">
        <f t="shared" si="5"/>
        <v>0</v>
      </c>
      <c r="G26" s="63">
        <f t="shared" si="6"/>
        <v>105.564798</v>
      </c>
      <c r="H26" s="63">
        <f t="shared" si="7"/>
        <v>105.564798</v>
      </c>
      <c r="I26" s="62">
        <v>10.0</v>
      </c>
      <c r="J26" s="66">
        <f t="shared" si="8"/>
        <v>1055.64798</v>
      </c>
      <c r="K26" s="57"/>
      <c r="L26" s="58">
        <f t="shared" si="17"/>
        <v>5.1054</v>
      </c>
      <c r="M26" s="52">
        <f t="shared" si="18"/>
        <v>10</v>
      </c>
      <c r="N26" s="52">
        <f t="shared" si="19"/>
        <v>51.054</v>
      </c>
      <c r="O26" s="57"/>
      <c r="P26" s="57"/>
      <c r="Q26" s="59">
        <v>19.0</v>
      </c>
      <c r="R26" s="58">
        <f t="shared" si="9"/>
        <v>2.71</v>
      </c>
      <c r="S26" s="52">
        <f t="shared" si="10"/>
        <v>10</v>
      </c>
      <c r="T26" s="52">
        <f t="shared" si="11"/>
        <v>27.1</v>
      </c>
      <c r="U26" s="60">
        <f t="shared" si="12"/>
        <v>105.564798</v>
      </c>
      <c r="V26" s="58">
        <f t="shared" ref="V26:W26" si="24">C26/100</f>
        <v>1.02</v>
      </c>
      <c r="W26" s="58">
        <f t="shared" si="24"/>
        <v>2.01</v>
      </c>
      <c r="X26" s="58">
        <f t="shared" si="14"/>
        <v>27.1</v>
      </c>
      <c r="Y26" s="61">
        <f t="shared" si="15"/>
        <v>55.56042</v>
      </c>
      <c r="Z26" s="57"/>
      <c r="AA26" s="57"/>
      <c r="AB26" s="57"/>
      <c r="AC26" s="57"/>
      <c r="AD26" s="57"/>
      <c r="AE26" s="57"/>
      <c r="AF26" s="57"/>
      <c r="AG26" s="57"/>
      <c r="AH26" s="57"/>
      <c r="AI26" s="57"/>
      <c r="AJ26" s="57"/>
      <c r="AK26" s="57"/>
      <c r="AL26" s="57"/>
      <c r="AM26" s="57"/>
      <c r="AN26" s="57"/>
      <c r="AO26" s="57"/>
      <c r="AP26" s="57"/>
      <c r="AQ26" s="57"/>
      <c r="AR26" s="57"/>
      <c r="AS26" s="57"/>
    </row>
    <row r="27" ht="27.0" customHeight="1">
      <c r="A27" s="52">
        <v>9.0</v>
      </c>
      <c r="B27" s="62" t="s">
        <v>61</v>
      </c>
      <c r="C27" s="62">
        <v>97.0</v>
      </c>
      <c r="D27" s="62">
        <v>201.0</v>
      </c>
      <c r="E27" s="62">
        <v>273.0</v>
      </c>
      <c r="F27" s="62">
        <f t="shared" si="5"/>
        <v>0</v>
      </c>
      <c r="G27" s="63">
        <f t="shared" si="6"/>
        <v>101.130939</v>
      </c>
      <c r="H27" s="63">
        <f t="shared" si="7"/>
        <v>101.130939</v>
      </c>
      <c r="I27" s="62">
        <v>1.0</v>
      </c>
      <c r="J27" s="66">
        <f t="shared" si="8"/>
        <v>101.130939</v>
      </c>
      <c r="K27" s="57"/>
      <c r="L27" s="58">
        <f t="shared" si="17"/>
        <v>5.1054</v>
      </c>
      <c r="M27" s="52">
        <f t="shared" si="18"/>
        <v>1</v>
      </c>
      <c r="N27" s="52">
        <f t="shared" si="19"/>
        <v>5.1054</v>
      </c>
      <c r="O27" s="57"/>
      <c r="P27" s="57"/>
      <c r="Q27" s="59">
        <v>19.0</v>
      </c>
      <c r="R27" s="58">
        <f t="shared" si="9"/>
        <v>2.73</v>
      </c>
      <c r="S27" s="52">
        <f t="shared" si="10"/>
        <v>1</v>
      </c>
      <c r="T27" s="52">
        <f t="shared" si="11"/>
        <v>2.73</v>
      </c>
      <c r="U27" s="60">
        <f t="shared" si="12"/>
        <v>101.130939</v>
      </c>
      <c r="V27" s="58">
        <f t="shared" ref="V27:W27" si="25">C27/100</f>
        <v>0.97</v>
      </c>
      <c r="W27" s="58">
        <f t="shared" si="25"/>
        <v>2.01</v>
      </c>
      <c r="X27" s="58">
        <f t="shared" si="14"/>
        <v>2.73</v>
      </c>
      <c r="Y27" s="61">
        <f t="shared" si="15"/>
        <v>5.322681</v>
      </c>
      <c r="Z27" s="57"/>
      <c r="AA27" s="57"/>
      <c r="AB27" s="57"/>
      <c r="AC27" s="57"/>
      <c r="AD27" s="57"/>
      <c r="AE27" s="57"/>
      <c r="AF27" s="57"/>
      <c r="AG27" s="57"/>
      <c r="AH27" s="57"/>
      <c r="AI27" s="57"/>
      <c r="AJ27" s="57"/>
      <c r="AK27" s="57"/>
      <c r="AL27" s="57"/>
      <c r="AM27" s="57"/>
      <c r="AN27" s="57"/>
      <c r="AO27" s="57"/>
      <c r="AP27" s="57"/>
      <c r="AQ27" s="57"/>
      <c r="AR27" s="57"/>
      <c r="AS27" s="57"/>
    </row>
    <row r="28" ht="27.0" customHeight="1">
      <c r="A28" s="52">
        <v>10.0</v>
      </c>
      <c r="B28" s="62" t="s">
        <v>61</v>
      </c>
      <c r="C28" s="62">
        <v>103.0</v>
      </c>
      <c r="D28" s="62">
        <v>201.0</v>
      </c>
      <c r="E28" s="62">
        <v>271.0</v>
      </c>
      <c r="F28" s="62">
        <f t="shared" si="5"/>
        <v>0</v>
      </c>
      <c r="G28" s="63">
        <f t="shared" si="6"/>
        <v>106.599747</v>
      </c>
      <c r="H28" s="63">
        <f t="shared" si="7"/>
        <v>106.599747</v>
      </c>
      <c r="I28" s="62">
        <v>8.0</v>
      </c>
      <c r="J28" s="66">
        <f t="shared" si="8"/>
        <v>852.797976</v>
      </c>
      <c r="K28" s="57"/>
      <c r="L28" s="58">
        <f t="shared" si="17"/>
        <v>5.1054</v>
      </c>
      <c r="M28" s="52">
        <f t="shared" si="18"/>
        <v>8</v>
      </c>
      <c r="N28" s="52">
        <f t="shared" si="19"/>
        <v>40.8432</v>
      </c>
      <c r="O28" s="57"/>
      <c r="P28" s="57"/>
      <c r="Q28" s="59">
        <v>19.0</v>
      </c>
      <c r="R28" s="58">
        <f t="shared" si="9"/>
        <v>2.71</v>
      </c>
      <c r="S28" s="52">
        <f t="shared" si="10"/>
        <v>8</v>
      </c>
      <c r="T28" s="52">
        <f t="shared" si="11"/>
        <v>21.68</v>
      </c>
      <c r="U28" s="60">
        <f t="shared" si="12"/>
        <v>106.599747</v>
      </c>
      <c r="V28" s="58">
        <f t="shared" ref="V28:W28" si="26">C28/100</f>
        <v>1.03</v>
      </c>
      <c r="W28" s="58">
        <f t="shared" si="26"/>
        <v>2.01</v>
      </c>
      <c r="X28" s="58">
        <f t="shared" si="14"/>
        <v>21.68</v>
      </c>
      <c r="Y28" s="61">
        <f t="shared" si="15"/>
        <v>44.884104</v>
      </c>
      <c r="Z28" s="57"/>
      <c r="AA28" s="57"/>
      <c r="AB28" s="57"/>
      <c r="AC28" s="57"/>
      <c r="AD28" s="57"/>
      <c r="AE28" s="57"/>
      <c r="AF28" s="57"/>
      <c r="AG28" s="57"/>
      <c r="AH28" s="57"/>
      <c r="AI28" s="57"/>
      <c r="AJ28" s="57"/>
      <c r="AK28" s="57"/>
      <c r="AL28" s="57"/>
      <c r="AM28" s="57"/>
      <c r="AN28" s="57"/>
      <c r="AO28" s="57"/>
      <c r="AP28" s="57"/>
      <c r="AQ28" s="57"/>
      <c r="AR28" s="57"/>
      <c r="AS28" s="57"/>
    </row>
    <row r="29" ht="27.0" customHeight="1">
      <c r="A29" s="52">
        <v>11.0</v>
      </c>
      <c r="B29" s="62" t="s">
        <v>61</v>
      </c>
      <c r="C29" s="62">
        <v>100.0</v>
      </c>
      <c r="D29" s="62">
        <v>201.0</v>
      </c>
      <c r="E29" s="62">
        <v>272.0</v>
      </c>
      <c r="F29" s="62">
        <f t="shared" si="5"/>
        <v>0</v>
      </c>
      <c r="G29" s="63">
        <f t="shared" si="6"/>
        <v>103.8768</v>
      </c>
      <c r="H29" s="63">
        <f t="shared" si="7"/>
        <v>103.8768</v>
      </c>
      <c r="I29" s="62">
        <v>3.0</v>
      </c>
      <c r="J29" s="66">
        <f t="shared" si="8"/>
        <v>311.6304</v>
      </c>
      <c r="K29" s="57"/>
      <c r="L29" s="58">
        <f t="shared" si="17"/>
        <v>5.1054</v>
      </c>
      <c r="M29" s="52">
        <f t="shared" si="18"/>
        <v>3</v>
      </c>
      <c r="N29" s="52">
        <f t="shared" si="19"/>
        <v>15.3162</v>
      </c>
      <c r="O29" s="57"/>
      <c r="P29" s="57"/>
      <c r="Q29" s="59">
        <v>19.0</v>
      </c>
      <c r="R29" s="58">
        <f t="shared" si="9"/>
        <v>2.72</v>
      </c>
      <c r="S29" s="52">
        <f t="shared" si="10"/>
        <v>3</v>
      </c>
      <c r="T29" s="52">
        <f t="shared" si="11"/>
        <v>8.16</v>
      </c>
      <c r="U29" s="60">
        <f t="shared" si="12"/>
        <v>103.8768</v>
      </c>
      <c r="V29" s="58">
        <f t="shared" ref="V29:W29" si="27">C29/100</f>
        <v>1</v>
      </c>
      <c r="W29" s="58">
        <f t="shared" si="27"/>
        <v>2.01</v>
      </c>
      <c r="X29" s="58">
        <f t="shared" si="14"/>
        <v>8.16</v>
      </c>
      <c r="Y29" s="61">
        <f t="shared" si="15"/>
        <v>16.4016</v>
      </c>
      <c r="Z29" s="57"/>
      <c r="AA29" s="57"/>
      <c r="AB29" s="57"/>
      <c r="AC29" s="57"/>
      <c r="AD29" s="57"/>
      <c r="AE29" s="57"/>
      <c r="AF29" s="57"/>
      <c r="AG29" s="57"/>
      <c r="AH29" s="57"/>
      <c r="AI29" s="57"/>
      <c r="AJ29" s="57"/>
      <c r="AK29" s="57"/>
      <c r="AL29" s="57"/>
      <c r="AM29" s="57"/>
      <c r="AN29" s="57"/>
      <c r="AO29" s="57"/>
      <c r="AP29" s="57"/>
      <c r="AQ29" s="57"/>
      <c r="AR29" s="57"/>
      <c r="AS29" s="57"/>
    </row>
    <row r="30" ht="27.0" customHeight="1">
      <c r="A30" s="52">
        <v>12.0</v>
      </c>
      <c r="B30" s="62" t="s">
        <v>61</v>
      </c>
      <c r="C30" s="62">
        <v>101.0</v>
      </c>
      <c r="D30" s="62">
        <v>201.0</v>
      </c>
      <c r="E30" s="62">
        <v>271.0</v>
      </c>
      <c r="F30" s="62">
        <f t="shared" si="5"/>
        <v>0</v>
      </c>
      <c r="G30" s="63">
        <f t="shared" si="6"/>
        <v>104.529849</v>
      </c>
      <c r="H30" s="63">
        <f t="shared" si="7"/>
        <v>104.529849</v>
      </c>
      <c r="I30" s="62">
        <v>2.0</v>
      </c>
      <c r="J30" s="66">
        <f t="shared" si="8"/>
        <v>209.059698</v>
      </c>
      <c r="K30" s="57"/>
      <c r="L30" s="58">
        <f t="shared" si="17"/>
        <v>5.1054</v>
      </c>
      <c r="M30" s="52">
        <f t="shared" si="18"/>
        <v>2</v>
      </c>
      <c r="N30" s="52">
        <f t="shared" si="19"/>
        <v>10.2108</v>
      </c>
      <c r="O30" s="57"/>
      <c r="P30" s="57"/>
      <c r="Q30" s="59">
        <v>19.0</v>
      </c>
      <c r="R30" s="58">
        <f t="shared" si="9"/>
        <v>2.71</v>
      </c>
      <c r="S30" s="52">
        <f t="shared" si="10"/>
        <v>2</v>
      </c>
      <c r="T30" s="52">
        <f t="shared" si="11"/>
        <v>5.42</v>
      </c>
      <c r="U30" s="60">
        <f t="shared" si="12"/>
        <v>104.529849</v>
      </c>
      <c r="V30" s="58">
        <f t="shared" ref="V30:W30" si="28">C30/100</f>
        <v>1.01</v>
      </c>
      <c r="W30" s="58">
        <f t="shared" si="28"/>
        <v>2.01</v>
      </c>
      <c r="X30" s="58">
        <f t="shared" si="14"/>
        <v>5.42</v>
      </c>
      <c r="Y30" s="61">
        <f t="shared" si="15"/>
        <v>11.003142</v>
      </c>
      <c r="Z30" s="57"/>
      <c r="AA30" s="57"/>
      <c r="AB30" s="57"/>
      <c r="AC30" s="57"/>
      <c r="AD30" s="57"/>
      <c r="AE30" s="57"/>
      <c r="AF30" s="57"/>
      <c r="AG30" s="57"/>
      <c r="AH30" s="57"/>
      <c r="AI30" s="57"/>
      <c r="AJ30" s="57"/>
      <c r="AK30" s="57"/>
      <c r="AL30" s="57"/>
      <c r="AM30" s="57"/>
      <c r="AN30" s="57"/>
      <c r="AO30" s="57"/>
      <c r="AP30" s="57"/>
      <c r="AQ30" s="57"/>
      <c r="AR30" s="57"/>
      <c r="AS30" s="57"/>
    </row>
    <row r="31" ht="27.0" customHeight="1">
      <c r="A31" s="52">
        <v>13.0</v>
      </c>
      <c r="B31" s="62" t="s">
        <v>61</v>
      </c>
      <c r="C31" s="62">
        <v>88.0</v>
      </c>
      <c r="D31" s="62">
        <v>201.0</v>
      </c>
      <c r="E31" s="62">
        <v>272.0</v>
      </c>
      <c r="F31" s="62">
        <f t="shared" si="5"/>
        <v>0</v>
      </c>
      <c r="G31" s="63">
        <f t="shared" si="6"/>
        <v>91.411584</v>
      </c>
      <c r="H31" s="63">
        <f t="shared" si="7"/>
        <v>91.411584</v>
      </c>
      <c r="I31" s="62">
        <v>1.0</v>
      </c>
      <c r="J31" s="66">
        <f t="shared" si="8"/>
        <v>91.411584</v>
      </c>
      <c r="K31" s="57"/>
      <c r="L31" s="58">
        <f t="shared" si="17"/>
        <v>5.1054</v>
      </c>
      <c r="M31" s="52">
        <f t="shared" si="18"/>
        <v>1</v>
      </c>
      <c r="N31" s="52">
        <f t="shared" si="19"/>
        <v>5.1054</v>
      </c>
      <c r="O31" s="57"/>
      <c r="P31" s="57"/>
      <c r="Q31" s="59">
        <v>19.0</v>
      </c>
      <c r="R31" s="58">
        <f t="shared" si="9"/>
        <v>2.72</v>
      </c>
      <c r="S31" s="52">
        <f t="shared" si="10"/>
        <v>1</v>
      </c>
      <c r="T31" s="52">
        <f t="shared" si="11"/>
        <v>2.72</v>
      </c>
      <c r="U31" s="60">
        <f t="shared" si="12"/>
        <v>91.411584</v>
      </c>
      <c r="V31" s="58">
        <f t="shared" ref="V31:W31" si="29">C31/100</f>
        <v>0.88</v>
      </c>
      <c r="W31" s="58">
        <f t="shared" si="29"/>
        <v>2.01</v>
      </c>
      <c r="X31" s="58">
        <f t="shared" si="14"/>
        <v>2.72</v>
      </c>
      <c r="Y31" s="61">
        <f t="shared" si="15"/>
        <v>4.811136</v>
      </c>
      <c r="Z31" s="57"/>
      <c r="AA31" s="57"/>
      <c r="AB31" s="57"/>
      <c r="AC31" s="57"/>
      <c r="AD31" s="57"/>
      <c r="AE31" s="57"/>
      <c r="AF31" s="57"/>
      <c r="AG31" s="57"/>
      <c r="AH31" s="57"/>
      <c r="AI31" s="57"/>
      <c r="AJ31" s="57"/>
      <c r="AK31" s="57"/>
      <c r="AL31" s="57"/>
      <c r="AM31" s="57"/>
      <c r="AN31" s="57"/>
      <c r="AO31" s="57"/>
      <c r="AP31" s="57"/>
      <c r="AQ31" s="57"/>
      <c r="AR31" s="57"/>
      <c r="AS31" s="57"/>
    </row>
    <row r="32" ht="27.0" customHeight="1">
      <c r="A32" s="52">
        <v>14.0</v>
      </c>
      <c r="B32" s="62" t="s">
        <v>61</v>
      </c>
      <c r="C32" s="62">
        <v>104.0</v>
      </c>
      <c r="D32" s="62">
        <v>201.0</v>
      </c>
      <c r="E32" s="62">
        <v>272.0</v>
      </c>
      <c r="F32" s="62">
        <f t="shared" si="5"/>
        <v>0</v>
      </c>
      <c r="G32" s="63">
        <f t="shared" si="6"/>
        <v>108.031872</v>
      </c>
      <c r="H32" s="63">
        <f t="shared" si="7"/>
        <v>108.031872</v>
      </c>
      <c r="I32" s="62">
        <v>1.0</v>
      </c>
      <c r="J32" s="66">
        <f t="shared" si="8"/>
        <v>108.031872</v>
      </c>
      <c r="K32" s="57"/>
      <c r="L32" s="58">
        <f t="shared" si="17"/>
        <v>5.1054</v>
      </c>
      <c r="M32" s="52">
        <f t="shared" si="18"/>
        <v>1</v>
      </c>
      <c r="N32" s="52">
        <f t="shared" si="19"/>
        <v>5.1054</v>
      </c>
      <c r="O32" s="57"/>
      <c r="P32" s="57"/>
      <c r="Q32" s="59">
        <v>19.0</v>
      </c>
      <c r="R32" s="58">
        <f t="shared" si="9"/>
        <v>2.72</v>
      </c>
      <c r="S32" s="52">
        <f t="shared" si="10"/>
        <v>1</v>
      </c>
      <c r="T32" s="52">
        <f t="shared" si="11"/>
        <v>2.72</v>
      </c>
      <c r="U32" s="60">
        <f t="shared" si="12"/>
        <v>108.031872</v>
      </c>
      <c r="V32" s="58">
        <f t="shared" ref="V32:W32" si="30">C32/100</f>
        <v>1.04</v>
      </c>
      <c r="W32" s="58">
        <f t="shared" si="30"/>
        <v>2.01</v>
      </c>
      <c r="X32" s="58">
        <f t="shared" si="14"/>
        <v>2.72</v>
      </c>
      <c r="Y32" s="61">
        <f t="shared" si="15"/>
        <v>5.685888</v>
      </c>
      <c r="Z32" s="57"/>
      <c r="AA32" s="57"/>
      <c r="AB32" s="57"/>
      <c r="AC32" s="57"/>
      <c r="AD32" s="57"/>
      <c r="AE32" s="57"/>
      <c r="AF32" s="57"/>
      <c r="AG32" s="57"/>
      <c r="AH32" s="57"/>
      <c r="AI32" s="57"/>
      <c r="AJ32" s="57"/>
      <c r="AK32" s="57"/>
      <c r="AL32" s="57"/>
      <c r="AM32" s="57"/>
      <c r="AN32" s="57"/>
      <c r="AO32" s="57"/>
      <c r="AP32" s="57"/>
      <c r="AQ32" s="57"/>
      <c r="AR32" s="57"/>
      <c r="AS32" s="57"/>
    </row>
    <row r="33" ht="27.0" customHeight="1">
      <c r="A33" s="52">
        <v>15.0</v>
      </c>
      <c r="B33" s="62" t="s">
        <v>61</v>
      </c>
      <c r="C33" s="62">
        <v>102.0</v>
      </c>
      <c r="D33" s="62">
        <v>201.0</v>
      </c>
      <c r="E33" s="62">
        <v>273.0</v>
      </c>
      <c r="F33" s="62">
        <f t="shared" si="5"/>
        <v>0</v>
      </c>
      <c r="G33" s="63">
        <f t="shared" si="6"/>
        <v>106.343874</v>
      </c>
      <c r="H33" s="63">
        <f t="shared" si="7"/>
        <v>106.343874</v>
      </c>
      <c r="I33" s="62">
        <v>12.0</v>
      </c>
      <c r="J33" s="66">
        <f t="shared" si="8"/>
        <v>1276.126488</v>
      </c>
      <c r="K33" s="57"/>
      <c r="L33" s="58">
        <f t="shared" si="17"/>
        <v>5.1054</v>
      </c>
      <c r="M33" s="52">
        <f t="shared" si="18"/>
        <v>12</v>
      </c>
      <c r="N33" s="52">
        <f t="shared" si="19"/>
        <v>61.2648</v>
      </c>
      <c r="O33" s="57"/>
      <c r="P33" s="57"/>
      <c r="Q33" s="59">
        <v>19.0</v>
      </c>
      <c r="R33" s="58">
        <f t="shared" si="9"/>
        <v>2.73</v>
      </c>
      <c r="S33" s="52">
        <f t="shared" si="10"/>
        <v>12</v>
      </c>
      <c r="T33" s="52">
        <f t="shared" si="11"/>
        <v>32.76</v>
      </c>
      <c r="U33" s="60">
        <f t="shared" si="12"/>
        <v>106.343874</v>
      </c>
      <c r="V33" s="58">
        <f t="shared" ref="V33:W33" si="31">C33/100</f>
        <v>1.02</v>
      </c>
      <c r="W33" s="58">
        <f t="shared" si="31"/>
        <v>2.01</v>
      </c>
      <c r="X33" s="58">
        <f t="shared" si="14"/>
        <v>32.76</v>
      </c>
      <c r="Y33" s="61">
        <f t="shared" si="15"/>
        <v>67.164552</v>
      </c>
      <c r="Z33" s="57"/>
      <c r="AA33" s="57"/>
      <c r="AB33" s="57"/>
      <c r="AC33" s="57"/>
      <c r="AD33" s="57"/>
      <c r="AE33" s="57"/>
      <c r="AF33" s="57"/>
      <c r="AG33" s="57"/>
      <c r="AH33" s="57"/>
      <c r="AI33" s="57"/>
      <c r="AJ33" s="57"/>
      <c r="AK33" s="57"/>
      <c r="AL33" s="57"/>
      <c r="AM33" s="57"/>
      <c r="AN33" s="57"/>
      <c r="AO33" s="57"/>
      <c r="AP33" s="57"/>
      <c r="AQ33" s="57"/>
      <c r="AR33" s="57"/>
      <c r="AS33" s="57"/>
    </row>
    <row r="34" ht="27.0" customHeight="1">
      <c r="A34" s="52">
        <v>16.0</v>
      </c>
      <c r="B34" s="62" t="s">
        <v>61</v>
      </c>
      <c r="C34" s="62">
        <v>101.0</v>
      </c>
      <c r="D34" s="62">
        <v>201.0</v>
      </c>
      <c r="E34" s="62">
        <v>273.0</v>
      </c>
      <c r="F34" s="62">
        <f t="shared" si="5"/>
        <v>0</v>
      </c>
      <c r="G34" s="63">
        <f t="shared" si="6"/>
        <v>105.301287</v>
      </c>
      <c r="H34" s="63">
        <f t="shared" si="7"/>
        <v>105.301287</v>
      </c>
      <c r="I34" s="62">
        <v>1.0</v>
      </c>
      <c r="J34" s="66">
        <f t="shared" si="8"/>
        <v>105.301287</v>
      </c>
      <c r="K34" s="57"/>
      <c r="L34" s="58">
        <f t="shared" si="17"/>
        <v>5.1054</v>
      </c>
      <c r="M34" s="52">
        <f t="shared" si="18"/>
        <v>1</v>
      </c>
      <c r="N34" s="52">
        <f t="shared" si="19"/>
        <v>5.1054</v>
      </c>
      <c r="O34" s="57"/>
      <c r="P34" s="57"/>
      <c r="Q34" s="59">
        <v>19.0</v>
      </c>
      <c r="R34" s="58">
        <f t="shared" si="9"/>
        <v>2.73</v>
      </c>
      <c r="S34" s="52">
        <f t="shared" si="10"/>
        <v>1</v>
      </c>
      <c r="T34" s="52">
        <f t="shared" si="11"/>
        <v>2.73</v>
      </c>
      <c r="U34" s="60">
        <f t="shared" si="12"/>
        <v>105.301287</v>
      </c>
      <c r="V34" s="58">
        <f t="shared" ref="V34:W34" si="32">C34/100</f>
        <v>1.01</v>
      </c>
      <c r="W34" s="58">
        <f t="shared" si="32"/>
        <v>2.01</v>
      </c>
      <c r="X34" s="58">
        <f t="shared" si="14"/>
        <v>2.73</v>
      </c>
      <c r="Y34" s="61">
        <f t="shared" si="15"/>
        <v>5.542173</v>
      </c>
      <c r="Z34" s="57"/>
      <c r="AA34" s="57"/>
      <c r="AB34" s="57"/>
      <c r="AC34" s="57"/>
      <c r="AD34" s="57"/>
      <c r="AE34" s="57"/>
      <c r="AF34" s="57"/>
      <c r="AG34" s="57"/>
      <c r="AH34" s="57"/>
      <c r="AI34" s="57"/>
      <c r="AJ34" s="57"/>
      <c r="AK34" s="57"/>
      <c r="AL34" s="57"/>
      <c r="AM34" s="57"/>
      <c r="AN34" s="57"/>
      <c r="AO34" s="57"/>
      <c r="AP34" s="57"/>
      <c r="AQ34" s="57"/>
      <c r="AR34" s="57"/>
      <c r="AS34" s="57"/>
    </row>
    <row r="35" ht="27.0" customHeight="1">
      <c r="A35" s="52">
        <v>17.0</v>
      </c>
      <c r="B35" s="62" t="s">
        <v>61</v>
      </c>
      <c r="C35" s="62">
        <v>101.0</v>
      </c>
      <c r="D35" s="62">
        <v>201.0</v>
      </c>
      <c r="E35" s="62">
        <v>272.0</v>
      </c>
      <c r="F35" s="62">
        <f t="shared" si="5"/>
        <v>0</v>
      </c>
      <c r="G35" s="63">
        <f t="shared" si="6"/>
        <v>104.915568</v>
      </c>
      <c r="H35" s="63">
        <f t="shared" si="7"/>
        <v>104.915568</v>
      </c>
      <c r="I35" s="62">
        <v>2.0</v>
      </c>
      <c r="J35" s="66">
        <f t="shared" si="8"/>
        <v>209.831136</v>
      </c>
      <c r="K35" s="57"/>
      <c r="L35" s="58">
        <f t="shared" si="17"/>
        <v>5.1054</v>
      </c>
      <c r="M35" s="52">
        <f t="shared" si="18"/>
        <v>2</v>
      </c>
      <c r="N35" s="52">
        <f t="shared" si="19"/>
        <v>10.2108</v>
      </c>
      <c r="O35" s="57"/>
      <c r="P35" s="57"/>
      <c r="Q35" s="59">
        <v>19.0</v>
      </c>
      <c r="R35" s="58">
        <f t="shared" si="9"/>
        <v>2.72</v>
      </c>
      <c r="S35" s="52">
        <f t="shared" si="10"/>
        <v>2</v>
      </c>
      <c r="T35" s="52">
        <f t="shared" si="11"/>
        <v>5.44</v>
      </c>
      <c r="U35" s="60">
        <f t="shared" si="12"/>
        <v>104.915568</v>
      </c>
      <c r="V35" s="58">
        <f t="shared" ref="V35:W35" si="33">C35/100</f>
        <v>1.01</v>
      </c>
      <c r="W35" s="58">
        <f t="shared" si="33"/>
        <v>2.01</v>
      </c>
      <c r="X35" s="58">
        <f t="shared" si="14"/>
        <v>5.44</v>
      </c>
      <c r="Y35" s="61">
        <f t="shared" si="15"/>
        <v>11.043744</v>
      </c>
      <c r="Z35" s="57"/>
      <c r="AA35" s="57"/>
      <c r="AB35" s="57"/>
      <c r="AC35" s="57"/>
      <c r="AD35" s="57"/>
      <c r="AE35" s="57"/>
      <c r="AF35" s="57"/>
      <c r="AG35" s="57"/>
      <c r="AH35" s="57"/>
      <c r="AI35" s="57"/>
      <c r="AJ35" s="57"/>
      <c r="AK35" s="57"/>
      <c r="AL35" s="57"/>
      <c r="AM35" s="57"/>
      <c r="AN35" s="57"/>
      <c r="AO35" s="57"/>
      <c r="AP35" s="57"/>
      <c r="AQ35" s="57"/>
      <c r="AR35" s="57"/>
      <c r="AS35" s="57"/>
    </row>
    <row r="36" ht="27.0" customHeight="1">
      <c r="A36" s="52">
        <v>18.0</v>
      </c>
      <c r="B36" s="62" t="s">
        <v>61</v>
      </c>
      <c r="C36" s="62">
        <v>98.0</v>
      </c>
      <c r="D36" s="62">
        <v>201.0</v>
      </c>
      <c r="E36" s="62">
        <v>272.0</v>
      </c>
      <c r="F36" s="62">
        <f t="shared" si="5"/>
        <v>0</v>
      </c>
      <c r="G36" s="63">
        <f t="shared" si="6"/>
        <v>101.799264</v>
      </c>
      <c r="H36" s="63">
        <f t="shared" si="7"/>
        <v>101.799264</v>
      </c>
      <c r="I36" s="62">
        <v>2.0</v>
      </c>
      <c r="J36" s="66">
        <f t="shared" si="8"/>
        <v>203.598528</v>
      </c>
      <c r="K36" s="57"/>
      <c r="L36" s="31">
        <f t="shared" si="17"/>
        <v>5.1054</v>
      </c>
      <c r="M36" s="67">
        <f t="shared" si="18"/>
        <v>2</v>
      </c>
      <c r="N36" s="67">
        <f t="shared" si="19"/>
        <v>10.2108</v>
      </c>
      <c r="O36" s="57"/>
      <c r="P36" s="57"/>
      <c r="Q36" s="59">
        <v>19.0</v>
      </c>
      <c r="R36" s="58">
        <f t="shared" si="9"/>
        <v>2.72</v>
      </c>
      <c r="S36" s="52">
        <f t="shared" si="10"/>
        <v>2</v>
      </c>
      <c r="T36" s="52">
        <f t="shared" si="11"/>
        <v>5.44</v>
      </c>
      <c r="U36" s="60">
        <f t="shared" si="12"/>
        <v>101.799264</v>
      </c>
      <c r="V36" s="58">
        <f t="shared" ref="V36:W36" si="34">C36/100</f>
        <v>0.98</v>
      </c>
      <c r="W36" s="58">
        <f t="shared" si="34"/>
        <v>2.01</v>
      </c>
      <c r="X36" s="58">
        <f t="shared" si="14"/>
        <v>5.44</v>
      </c>
      <c r="Y36" s="61">
        <f t="shared" si="15"/>
        <v>10.715712</v>
      </c>
      <c r="Z36" s="57"/>
      <c r="AA36" s="57"/>
      <c r="AB36" s="57"/>
      <c r="AC36" s="57"/>
      <c r="AD36" s="57"/>
      <c r="AE36" s="57"/>
      <c r="AF36" s="57"/>
      <c r="AG36" s="57"/>
      <c r="AH36" s="57"/>
      <c r="AI36" s="57"/>
      <c r="AJ36" s="57"/>
      <c r="AK36" s="57"/>
      <c r="AL36" s="57"/>
      <c r="AM36" s="57"/>
      <c r="AN36" s="57"/>
      <c r="AO36" s="57"/>
      <c r="AP36" s="57"/>
      <c r="AQ36" s="57"/>
      <c r="AR36" s="57"/>
      <c r="AS36" s="57"/>
    </row>
    <row r="37" ht="27.0" customHeight="1">
      <c r="A37" s="52">
        <v>19.0</v>
      </c>
      <c r="B37" s="62" t="s">
        <v>61</v>
      </c>
      <c r="C37" s="62">
        <v>103.0</v>
      </c>
      <c r="D37" s="62">
        <v>201.0</v>
      </c>
      <c r="E37" s="62">
        <v>274.0</v>
      </c>
      <c r="F37" s="62">
        <f t="shared" si="5"/>
        <v>0</v>
      </c>
      <c r="G37" s="63">
        <f t="shared" si="6"/>
        <v>107.779818</v>
      </c>
      <c r="H37" s="63">
        <f t="shared" si="7"/>
        <v>107.779818</v>
      </c>
      <c r="I37" s="62">
        <v>1.0</v>
      </c>
      <c r="J37" s="66">
        <f t="shared" si="8"/>
        <v>107.779818</v>
      </c>
      <c r="K37" s="57"/>
      <c r="L37" s="31"/>
      <c r="M37" s="67">
        <f t="shared" si="18"/>
        <v>1</v>
      </c>
      <c r="N37" s="67"/>
      <c r="O37" s="57"/>
      <c r="P37" s="57"/>
      <c r="Q37" s="59">
        <v>19.0</v>
      </c>
      <c r="R37" s="58">
        <f t="shared" si="9"/>
        <v>2.74</v>
      </c>
      <c r="S37" s="52">
        <f t="shared" si="10"/>
        <v>1</v>
      </c>
      <c r="T37" s="52">
        <f t="shared" si="11"/>
        <v>2.74</v>
      </c>
      <c r="U37" s="60">
        <f t="shared" si="12"/>
        <v>107.779818</v>
      </c>
      <c r="V37" s="58">
        <f t="shared" ref="V37:W37" si="35">C37/100</f>
        <v>1.03</v>
      </c>
      <c r="W37" s="58">
        <f t="shared" si="35"/>
        <v>2.01</v>
      </c>
      <c r="X37" s="58">
        <f t="shared" si="14"/>
        <v>2.74</v>
      </c>
      <c r="Y37" s="61">
        <f t="shared" si="15"/>
        <v>5.672622</v>
      </c>
      <c r="Z37" s="57"/>
      <c r="AA37" s="57"/>
      <c r="AB37" s="57"/>
      <c r="AC37" s="57"/>
      <c r="AD37" s="57"/>
      <c r="AE37" s="57"/>
      <c r="AF37" s="57"/>
      <c r="AG37" s="57"/>
      <c r="AH37" s="57"/>
      <c r="AI37" s="57"/>
      <c r="AJ37" s="57"/>
      <c r="AK37" s="57"/>
      <c r="AL37" s="57"/>
      <c r="AM37" s="57"/>
      <c r="AN37" s="57"/>
      <c r="AO37" s="57"/>
      <c r="AP37" s="57"/>
      <c r="AQ37" s="57"/>
      <c r="AR37" s="57"/>
      <c r="AS37" s="57"/>
    </row>
    <row r="38" ht="27.0" customHeight="1">
      <c r="A38" s="52">
        <v>20.0</v>
      </c>
      <c r="B38" s="62" t="s">
        <v>61</v>
      </c>
      <c r="C38" s="62">
        <v>103.0</v>
      </c>
      <c r="D38" s="62">
        <v>201.0</v>
      </c>
      <c r="E38" s="62">
        <v>270.0</v>
      </c>
      <c r="F38" s="62">
        <f t="shared" si="5"/>
        <v>0</v>
      </c>
      <c r="G38" s="63">
        <f t="shared" si="6"/>
        <v>106.20639</v>
      </c>
      <c r="H38" s="63">
        <f t="shared" si="7"/>
        <v>106.20639</v>
      </c>
      <c r="I38" s="62">
        <v>1.0</v>
      </c>
      <c r="J38" s="66">
        <f t="shared" si="8"/>
        <v>106.20639</v>
      </c>
      <c r="K38" s="57"/>
      <c r="L38" s="31"/>
      <c r="M38" s="67">
        <f t="shared" si="18"/>
        <v>1</v>
      </c>
      <c r="N38" s="67"/>
      <c r="O38" s="57"/>
      <c r="P38" s="57"/>
      <c r="Q38" s="59">
        <v>19.0</v>
      </c>
      <c r="R38" s="58">
        <f t="shared" si="9"/>
        <v>2.7</v>
      </c>
      <c r="S38" s="52">
        <f t="shared" si="10"/>
        <v>1</v>
      </c>
      <c r="T38" s="52">
        <f t="shared" si="11"/>
        <v>2.7</v>
      </c>
      <c r="U38" s="60">
        <f t="shared" si="12"/>
        <v>106.20639</v>
      </c>
      <c r="V38" s="58">
        <f t="shared" ref="V38:W38" si="36">C38/100</f>
        <v>1.03</v>
      </c>
      <c r="W38" s="58">
        <f t="shared" si="36"/>
        <v>2.01</v>
      </c>
      <c r="X38" s="58">
        <f t="shared" si="14"/>
        <v>2.7</v>
      </c>
      <c r="Y38" s="61">
        <f t="shared" si="15"/>
        <v>5.58981</v>
      </c>
      <c r="Z38" s="57"/>
      <c r="AA38" s="57"/>
      <c r="AB38" s="57"/>
      <c r="AC38" s="57"/>
      <c r="AD38" s="57"/>
      <c r="AE38" s="57"/>
      <c r="AF38" s="57"/>
      <c r="AG38" s="57"/>
      <c r="AH38" s="57"/>
      <c r="AI38" s="57"/>
      <c r="AJ38" s="57"/>
      <c r="AK38" s="57"/>
      <c r="AL38" s="57"/>
      <c r="AM38" s="57"/>
      <c r="AN38" s="57"/>
      <c r="AO38" s="57"/>
      <c r="AP38" s="57"/>
      <c r="AQ38" s="57"/>
      <c r="AR38" s="57"/>
      <c r="AS38" s="57"/>
    </row>
    <row r="39" ht="27.0" customHeight="1">
      <c r="A39" s="52">
        <v>21.0</v>
      </c>
      <c r="B39" s="62" t="s">
        <v>61</v>
      </c>
      <c r="C39" s="62">
        <v>105.0</v>
      </c>
      <c r="D39" s="62">
        <v>201.0</v>
      </c>
      <c r="E39" s="62">
        <v>272.0</v>
      </c>
      <c r="F39" s="62">
        <f t="shared" si="5"/>
        <v>0</v>
      </c>
      <c r="G39" s="63">
        <f t="shared" si="6"/>
        <v>109.07064</v>
      </c>
      <c r="H39" s="63">
        <f t="shared" si="7"/>
        <v>109.07064</v>
      </c>
      <c r="I39" s="62">
        <v>1.0</v>
      </c>
      <c r="J39" s="66">
        <f t="shared" si="8"/>
        <v>109.07064</v>
      </c>
      <c r="K39" s="57"/>
      <c r="L39" s="31"/>
      <c r="M39" s="67">
        <f t="shared" si="18"/>
        <v>1</v>
      </c>
      <c r="N39" s="67"/>
      <c r="O39" s="57"/>
      <c r="P39" s="57"/>
      <c r="Q39" s="59">
        <v>19.0</v>
      </c>
      <c r="R39" s="58">
        <f t="shared" si="9"/>
        <v>2.72</v>
      </c>
      <c r="S39" s="52">
        <f t="shared" si="10"/>
        <v>1</v>
      </c>
      <c r="T39" s="52">
        <f t="shared" si="11"/>
        <v>2.72</v>
      </c>
      <c r="U39" s="60">
        <f t="shared" si="12"/>
        <v>109.07064</v>
      </c>
      <c r="V39" s="58">
        <f t="shared" ref="V39:W39" si="37">C39/100</f>
        <v>1.05</v>
      </c>
      <c r="W39" s="58">
        <f t="shared" si="37"/>
        <v>2.01</v>
      </c>
      <c r="X39" s="58">
        <f t="shared" si="14"/>
        <v>2.72</v>
      </c>
      <c r="Y39" s="61">
        <f t="shared" si="15"/>
        <v>5.74056</v>
      </c>
      <c r="Z39" s="57"/>
      <c r="AA39" s="57"/>
      <c r="AB39" s="57"/>
      <c r="AC39" s="57"/>
      <c r="AD39" s="57"/>
      <c r="AE39" s="57"/>
      <c r="AF39" s="57"/>
      <c r="AG39" s="57"/>
      <c r="AH39" s="57"/>
      <c r="AI39" s="57"/>
      <c r="AJ39" s="57"/>
      <c r="AK39" s="57"/>
      <c r="AL39" s="57"/>
      <c r="AM39" s="57"/>
      <c r="AN39" s="57"/>
      <c r="AO39" s="57"/>
      <c r="AP39" s="57"/>
      <c r="AQ39" s="57"/>
      <c r="AR39" s="57"/>
      <c r="AS39" s="57"/>
    </row>
    <row r="40" ht="27.0" customHeight="1">
      <c r="A40" s="52">
        <v>22.0</v>
      </c>
      <c r="B40" s="53" t="s">
        <v>110</v>
      </c>
      <c r="C40" s="54">
        <v>82.0</v>
      </c>
      <c r="D40" s="54">
        <v>201.0</v>
      </c>
      <c r="E40" s="54">
        <v>272.0</v>
      </c>
      <c r="F40" s="54">
        <f t="shared" si="5"/>
        <v>0.8</v>
      </c>
      <c r="G40" s="55">
        <f t="shared" si="6"/>
        <v>116.560704</v>
      </c>
      <c r="H40" s="55">
        <f t="shared" si="7"/>
        <v>93.2485632</v>
      </c>
      <c r="I40" s="54">
        <v>1.0</v>
      </c>
      <c r="J40" s="66">
        <f t="shared" si="8"/>
        <v>93.2485632</v>
      </c>
      <c r="K40" s="57"/>
      <c r="L40" s="31"/>
      <c r="M40" s="67"/>
      <c r="N40" s="67"/>
      <c r="O40" s="57"/>
      <c r="P40" s="57"/>
      <c r="Q40" s="59">
        <v>26.0</v>
      </c>
      <c r="R40" s="58">
        <f t="shared" si="9"/>
        <v>2.72</v>
      </c>
      <c r="S40" s="52">
        <f t="shared" si="10"/>
        <v>1</v>
      </c>
      <c r="T40" s="52">
        <f t="shared" si="11"/>
        <v>2.72</v>
      </c>
      <c r="U40" s="60">
        <f t="shared" si="12"/>
        <v>116.560704</v>
      </c>
      <c r="V40" s="58">
        <f t="shared" ref="V40:W40" si="38">C40/100</f>
        <v>0.82</v>
      </c>
      <c r="W40" s="58">
        <f t="shared" si="38"/>
        <v>2.01</v>
      </c>
      <c r="X40" s="58">
        <f t="shared" si="14"/>
        <v>2.72</v>
      </c>
      <c r="Y40" s="61">
        <f t="shared" si="15"/>
        <v>4.483104</v>
      </c>
      <c r="Z40" s="57"/>
      <c r="AA40" s="57"/>
      <c r="AB40" s="57"/>
      <c r="AC40" s="57"/>
      <c r="AD40" s="57"/>
      <c r="AE40" s="57"/>
      <c r="AF40" s="57"/>
      <c r="AG40" s="57"/>
      <c r="AH40" s="57"/>
      <c r="AI40" s="57"/>
      <c r="AJ40" s="57"/>
      <c r="AK40" s="57"/>
      <c r="AL40" s="57"/>
      <c r="AM40" s="57"/>
      <c r="AN40" s="57"/>
      <c r="AO40" s="57"/>
      <c r="AP40" s="57"/>
      <c r="AQ40" s="57"/>
      <c r="AR40" s="57"/>
      <c r="AS40" s="57"/>
    </row>
    <row r="41" ht="27.0" customHeight="1">
      <c r="A41" s="52">
        <v>23.0</v>
      </c>
      <c r="B41" s="62" t="s">
        <v>72</v>
      </c>
      <c r="C41" s="62">
        <v>101.0</v>
      </c>
      <c r="D41" s="62">
        <v>201.0</v>
      </c>
      <c r="E41" s="62">
        <v>274.0</v>
      </c>
      <c r="F41" s="62">
        <f t="shared" si="5"/>
        <v>0</v>
      </c>
      <c r="G41" s="63">
        <f t="shared" si="6"/>
        <v>144.624324</v>
      </c>
      <c r="H41" s="63">
        <f t="shared" si="7"/>
        <v>144.624324</v>
      </c>
      <c r="I41" s="62">
        <v>3.0</v>
      </c>
      <c r="J41" s="66">
        <f t="shared" si="8"/>
        <v>433.872972</v>
      </c>
      <c r="K41" s="57"/>
      <c r="L41" s="31"/>
      <c r="M41" s="67"/>
      <c r="N41" s="67"/>
      <c r="O41" s="57"/>
      <c r="P41" s="57"/>
      <c r="Q41" s="59">
        <v>26.0</v>
      </c>
      <c r="R41" s="58">
        <f t="shared" si="9"/>
        <v>2.74</v>
      </c>
      <c r="S41" s="52">
        <f t="shared" si="10"/>
        <v>3</v>
      </c>
      <c r="T41" s="52">
        <f t="shared" si="11"/>
        <v>8.22</v>
      </c>
      <c r="U41" s="60">
        <f t="shared" si="12"/>
        <v>144.624324</v>
      </c>
      <c r="V41" s="58">
        <f t="shared" ref="V41:W41" si="39">C41/100</f>
        <v>1.01</v>
      </c>
      <c r="W41" s="58">
        <f t="shared" si="39"/>
        <v>2.01</v>
      </c>
      <c r="X41" s="58">
        <f t="shared" si="14"/>
        <v>8.22</v>
      </c>
      <c r="Y41" s="61">
        <f t="shared" si="15"/>
        <v>16.687422</v>
      </c>
      <c r="Z41" s="57"/>
      <c r="AA41" s="57"/>
      <c r="AB41" s="57"/>
      <c r="AC41" s="57"/>
      <c r="AD41" s="57"/>
      <c r="AE41" s="57"/>
      <c r="AF41" s="57"/>
      <c r="AG41" s="57"/>
      <c r="AH41" s="57"/>
      <c r="AI41" s="57"/>
      <c r="AJ41" s="57"/>
      <c r="AK41" s="57"/>
      <c r="AL41" s="57"/>
      <c r="AM41" s="57"/>
      <c r="AN41" s="57"/>
      <c r="AO41" s="57"/>
      <c r="AP41" s="57"/>
      <c r="AQ41" s="57"/>
      <c r="AR41" s="57"/>
      <c r="AS41" s="57"/>
    </row>
    <row r="42" ht="27.0" customHeight="1">
      <c r="A42" s="52">
        <v>24.0</v>
      </c>
      <c r="B42" s="62" t="s">
        <v>72</v>
      </c>
      <c r="C42" s="62">
        <v>84.0</v>
      </c>
      <c r="D42" s="62">
        <v>201.0</v>
      </c>
      <c r="E42" s="62">
        <v>272.0</v>
      </c>
      <c r="F42" s="62">
        <f t="shared" si="5"/>
        <v>0</v>
      </c>
      <c r="G42" s="63">
        <f t="shared" si="6"/>
        <v>119.403648</v>
      </c>
      <c r="H42" s="63">
        <f t="shared" si="7"/>
        <v>119.403648</v>
      </c>
      <c r="I42" s="62">
        <v>1.0</v>
      </c>
      <c r="J42" s="66">
        <f t="shared" si="8"/>
        <v>119.403648</v>
      </c>
      <c r="K42" s="57"/>
      <c r="L42" s="31"/>
      <c r="M42" s="67"/>
      <c r="N42" s="67"/>
      <c r="O42" s="57"/>
      <c r="P42" s="57"/>
      <c r="Q42" s="59">
        <v>26.0</v>
      </c>
      <c r="R42" s="58">
        <f t="shared" si="9"/>
        <v>2.72</v>
      </c>
      <c r="S42" s="52">
        <f t="shared" si="10"/>
        <v>1</v>
      </c>
      <c r="T42" s="52">
        <f t="shared" si="11"/>
        <v>2.72</v>
      </c>
      <c r="U42" s="60">
        <f t="shared" si="12"/>
        <v>119.403648</v>
      </c>
      <c r="V42" s="58">
        <f t="shared" ref="V42:W42" si="40">C42/100</f>
        <v>0.84</v>
      </c>
      <c r="W42" s="58">
        <f t="shared" si="40"/>
        <v>2.01</v>
      </c>
      <c r="X42" s="58">
        <f t="shared" si="14"/>
        <v>2.72</v>
      </c>
      <c r="Y42" s="61">
        <f t="shared" si="15"/>
        <v>4.592448</v>
      </c>
      <c r="Z42" s="57"/>
      <c r="AA42" s="57"/>
      <c r="AB42" s="57"/>
      <c r="AC42" s="57"/>
      <c r="AD42" s="57"/>
      <c r="AE42" s="57"/>
      <c r="AF42" s="57"/>
      <c r="AG42" s="57"/>
      <c r="AH42" s="57"/>
      <c r="AI42" s="57"/>
      <c r="AJ42" s="57"/>
      <c r="AK42" s="57"/>
      <c r="AL42" s="57"/>
      <c r="AM42" s="57"/>
      <c r="AN42" s="57"/>
      <c r="AO42" s="57"/>
      <c r="AP42" s="57"/>
      <c r="AQ42" s="57"/>
      <c r="AR42" s="57"/>
      <c r="AS42" s="57"/>
    </row>
    <row r="43" ht="27.0" customHeight="1">
      <c r="A43" s="52">
        <v>25.0</v>
      </c>
      <c r="B43" s="62" t="s">
        <v>72</v>
      </c>
      <c r="C43" s="62">
        <v>100.0</v>
      </c>
      <c r="D43" s="62">
        <v>201.0</v>
      </c>
      <c r="E43" s="62">
        <v>273.0</v>
      </c>
      <c r="F43" s="62">
        <f t="shared" si="5"/>
        <v>0</v>
      </c>
      <c r="G43" s="63">
        <f t="shared" si="6"/>
        <v>142.6698</v>
      </c>
      <c r="H43" s="63">
        <f t="shared" si="7"/>
        <v>142.6698</v>
      </c>
      <c r="I43" s="62">
        <v>18.0</v>
      </c>
      <c r="J43" s="66">
        <f t="shared" si="8"/>
        <v>2568.0564</v>
      </c>
      <c r="K43" s="57"/>
      <c r="L43" s="31"/>
      <c r="M43" s="67"/>
      <c r="N43" s="67"/>
      <c r="O43" s="57"/>
      <c r="P43" s="57"/>
      <c r="Q43" s="59">
        <v>26.0</v>
      </c>
      <c r="R43" s="58">
        <f t="shared" si="9"/>
        <v>2.73</v>
      </c>
      <c r="S43" s="52">
        <f t="shared" si="10"/>
        <v>18</v>
      </c>
      <c r="T43" s="52">
        <f t="shared" si="11"/>
        <v>49.14</v>
      </c>
      <c r="U43" s="60">
        <f t="shared" si="12"/>
        <v>142.6698</v>
      </c>
      <c r="V43" s="58">
        <f t="shared" ref="V43:W43" si="41">C43/100</f>
        <v>1</v>
      </c>
      <c r="W43" s="58">
        <f t="shared" si="41"/>
        <v>2.01</v>
      </c>
      <c r="X43" s="58">
        <f t="shared" si="14"/>
        <v>49.14</v>
      </c>
      <c r="Y43" s="61">
        <f t="shared" si="15"/>
        <v>98.7714</v>
      </c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</row>
    <row r="44" ht="27.0" customHeight="1">
      <c r="A44" s="52">
        <v>26.0</v>
      </c>
      <c r="B44" s="62" t="s">
        <v>72</v>
      </c>
      <c r="C44" s="62">
        <v>101.0</v>
      </c>
      <c r="D44" s="62">
        <v>201.0</v>
      </c>
      <c r="E44" s="62">
        <v>273.0</v>
      </c>
      <c r="F44" s="62">
        <f t="shared" si="5"/>
        <v>0</v>
      </c>
      <c r="G44" s="63">
        <f t="shared" si="6"/>
        <v>144.096498</v>
      </c>
      <c r="H44" s="63">
        <f t="shared" si="7"/>
        <v>144.096498</v>
      </c>
      <c r="I44" s="62">
        <v>10.0</v>
      </c>
      <c r="J44" s="66">
        <f t="shared" si="8"/>
        <v>1440.96498</v>
      </c>
      <c r="K44" s="57"/>
      <c r="L44" s="31"/>
      <c r="M44" s="67"/>
      <c r="N44" s="67"/>
      <c r="O44" s="57"/>
      <c r="P44" s="57"/>
      <c r="Q44" s="59">
        <v>26.0</v>
      </c>
      <c r="R44" s="58">
        <f t="shared" si="9"/>
        <v>2.73</v>
      </c>
      <c r="S44" s="52">
        <f t="shared" si="10"/>
        <v>10</v>
      </c>
      <c r="T44" s="52">
        <f t="shared" si="11"/>
        <v>27.3</v>
      </c>
      <c r="U44" s="60">
        <f t="shared" si="12"/>
        <v>144.096498</v>
      </c>
      <c r="V44" s="58">
        <f t="shared" ref="V44:W44" si="42">C44/100</f>
        <v>1.01</v>
      </c>
      <c r="W44" s="58">
        <f t="shared" si="42"/>
        <v>2.01</v>
      </c>
      <c r="X44" s="58">
        <f t="shared" si="14"/>
        <v>27.3</v>
      </c>
      <c r="Y44" s="61">
        <f t="shared" si="15"/>
        <v>55.42173</v>
      </c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</row>
    <row r="45" ht="27.0" customHeight="1">
      <c r="A45" s="52">
        <v>27.0</v>
      </c>
      <c r="B45" s="62" t="s">
        <v>72</v>
      </c>
      <c r="C45" s="62">
        <v>102.0</v>
      </c>
      <c r="D45" s="62">
        <v>201.0</v>
      </c>
      <c r="E45" s="62">
        <v>273.0</v>
      </c>
      <c r="F45" s="62">
        <f t="shared" si="5"/>
        <v>0</v>
      </c>
      <c r="G45" s="63">
        <f t="shared" si="6"/>
        <v>145.523196</v>
      </c>
      <c r="H45" s="63">
        <f t="shared" si="7"/>
        <v>145.523196</v>
      </c>
      <c r="I45" s="62">
        <v>1.0</v>
      </c>
      <c r="J45" s="66">
        <f t="shared" si="8"/>
        <v>145.523196</v>
      </c>
      <c r="K45" s="57"/>
      <c r="L45" s="31"/>
      <c r="M45" s="67"/>
      <c r="N45" s="67"/>
      <c r="O45" s="57"/>
      <c r="P45" s="57"/>
      <c r="Q45" s="59">
        <v>26.0</v>
      </c>
      <c r="R45" s="58">
        <f t="shared" si="9"/>
        <v>2.73</v>
      </c>
      <c r="S45" s="52">
        <f t="shared" si="10"/>
        <v>1</v>
      </c>
      <c r="T45" s="52">
        <f t="shared" si="11"/>
        <v>2.73</v>
      </c>
      <c r="U45" s="60">
        <f t="shared" si="12"/>
        <v>145.523196</v>
      </c>
      <c r="V45" s="58">
        <f t="shared" ref="V45:W45" si="43">C45/100</f>
        <v>1.02</v>
      </c>
      <c r="W45" s="58">
        <f t="shared" si="43"/>
        <v>2.01</v>
      </c>
      <c r="X45" s="58">
        <f t="shared" si="14"/>
        <v>2.73</v>
      </c>
      <c r="Y45" s="61">
        <f t="shared" si="15"/>
        <v>5.597046</v>
      </c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</row>
    <row r="46" ht="27.0" customHeight="1">
      <c r="A46" s="52">
        <v>28.0</v>
      </c>
      <c r="B46" s="62" t="s">
        <v>72</v>
      </c>
      <c r="C46" s="62">
        <v>100.0</v>
      </c>
      <c r="D46" s="62">
        <v>201.0</v>
      </c>
      <c r="E46" s="62">
        <v>272.0</v>
      </c>
      <c r="F46" s="62">
        <f t="shared" si="5"/>
        <v>0</v>
      </c>
      <c r="G46" s="63">
        <f t="shared" si="6"/>
        <v>142.1472</v>
      </c>
      <c r="H46" s="63">
        <f t="shared" si="7"/>
        <v>142.1472</v>
      </c>
      <c r="I46" s="62">
        <v>9.0</v>
      </c>
      <c r="J46" s="68">
        <f t="shared" si="8"/>
        <v>1279.3248</v>
      </c>
      <c r="K46" s="1"/>
      <c r="L46" s="69"/>
      <c r="M46" s="70"/>
      <c r="N46" s="70"/>
      <c r="O46" s="1"/>
      <c r="P46" s="1"/>
      <c r="Q46" s="59">
        <v>26.0</v>
      </c>
      <c r="R46" s="58">
        <f t="shared" si="9"/>
        <v>2.72</v>
      </c>
      <c r="S46" s="52">
        <f t="shared" si="10"/>
        <v>9</v>
      </c>
      <c r="T46" s="52">
        <f t="shared" si="11"/>
        <v>24.48</v>
      </c>
      <c r="U46" s="60">
        <f t="shared" si="12"/>
        <v>142.1472</v>
      </c>
      <c r="V46" s="58">
        <f t="shared" ref="V46:W46" si="44">C46/100</f>
        <v>1</v>
      </c>
      <c r="W46" s="58">
        <f t="shared" si="44"/>
        <v>2.01</v>
      </c>
      <c r="X46" s="58">
        <f t="shared" si="14"/>
        <v>24.48</v>
      </c>
      <c r="Y46" s="61">
        <f t="shared" si="15"/>
        <v>49.2048</v>
      </c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</row>
    <row r="47" ht="27.0" customHeight="1">
      <c r="A47" s="52">
        <v>29.0</v>
      </c>
      <c r="B47" s="62" t="s">
        <v>72</v>
      </c>
      <c r="C47" s="62">
        <v>101.0</v>
      </c>
      <c r="D47" s="62">
        <v>201.0</v>
      </c>
      <c r="E47" s="62">
        <v>277.0</v>
      </c>
      <c r="F47" s="62">
        <f t="shared" si="5"/>
        <v>0</v>
      </c>
      <c r="G47" s="63">
        <f t="shared" si="6"/>
        <v>146.207802</v>
      </c>
      <c r="H47" s="63">
        <f t="shared" si="7"/>
        <v>146.207802</v>
      </c>
      <c r="I47" s="62">
        <v>1.0</v>
      </c>
      <c r="J47" s="68">
        <f t="shared" si="8"/>
        <v>146.207802</v>
      </c>
      <c r="K47" s="1"/>
      <c r="L47" s="69"/>
      <c r="M47" s="70"/>
      <c r="N47" s="70"/>
      <c r="O47" s="1"/>
      <c r="P47" s="1"/>
      <c r="Q47" s="59">
        <v>26.0</v>
      </c>
      <c r="R47" s="58">
        <f t="shared" si="9"/>
        <v>2.77</v>
      </c>
      <c r="S47" s="52">
        <f t="shared" si="10"/>
        <v>1</v>
      </c>
      <c r="T47" s="52">
        <f t="shared" si="11"/>
        <v>2.77</v>
      </c>
      <c r="U47" s="60">
        <f t="shared" si="12"/>
        <v>146.207802</v>
      </c>
      <c r="V47" s="58">
        <f t="shared" ref="V47:W47" si="45">C47/100</f>
        <v>1.01</v>
      </c>
      <c r="W47" s="58">
        <f t="shared" si="45"/>
        <v>2.01</v>
      </c>
      <c r="X47" s="58">
        <f t="shared" si="14"/>
        <v>2.77</v>
      </c>
      <c r="Y47" s="61">
        <f t="shared" si="15"/>
        <v>5.623377</v>
      </c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</row>
    <row r="48" ht="27.0" customHeight="1">
      <c r="A48" s="52">
        <v>30.0</v>
      </c>
      <c r="B48" s="62" t="s">
        <v>72</v>
      </c>
      <c r="C48" s="62">
        <v>102.0</v>
      </c>
      <c r="D48" s="62">
        <v>201.0</v>
      </c>
      <c r="E48" s="62">
        <v>271.0</v>
      </c>
      <c r="F48" s="62">
        <f t="shared" si="5"/>
        <v>0</v>
      </c>
      <c r="G48" s="63">
        <f t="shared" si="6"/>
        <v>144.457092</v>
      </c>
      <c r="H48" s="63">
        <f t="shared" si="7"/>
        <v>144.457092</v>
      </c>
      <c r="I48" s="62">
        <v>1.0</v>
      </c>
      <c r="J48" s="68">
        <f t="shared" si="8"/>
        <v>144.457092</v>
      </c>
      <c r="K48" s="1"/>
      <c r="L48" s="69"/>
      <c r="M48" s="70"/>
      <c r="N48" s="70"/>
      <c r="O48" s="1"/>
      <c r="P48" s="1"/>
      <c r="Q48" s="59">
        <v>26.0</v>
      </c>
      <c r="R48" s="58">
        <f t="shared" si="9"/>
        <v>2.71</v>
      </c>
      <c r="S48" s="52">
        <f t="shared" si="10"/>
        <v>1</v>
      </c>
      <c r="T48" s="52">
        <f t="shared" si="11"/>
        <v>2.71</v>
      </c>
      <c r="U48" s="60">
        <f t="shared" si="12"/>
        <v>144.457092</v>
      </c>
      <c r="V48" s="58">
        <f t="shared" ref="V48:W48" si="46">C48/100</f>
        <v>1.02</v>
      </c>
      <c r="W48" s="58">
        <f t="shared" si="46"/>
        <v>2.01</v>
      </c>
      <c r="X48" s="58">
        <f t="shared" si="14"/>
        <v>2.71</v>
      </c>
      <c r="Y48" s="61">
        <f t="shared" si="15"/>
        <v>5.556042</v>
      </c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</row>
    <row r="49" ht="27.0" customHeight="1">
      <c r="A49" s="52">
        <v>31.0</v>
      </c>
      <c r="B49" s="62" t="s">
        <v>72</v>
      </c>
      <c r="C49" s="62">
        <v>102.0</v>
      </c>
      <c r="D49" s="62">
        <v>201.0</v>
      </c>
      <c r="E49" s="62">
        <v>272.0</v>
      </c>
      <c r="F49" s="62">
        <f t="shared" si="5"/>
        <v>0</v>
      </c>
      <c r="G49" s="63">
        <f t="shared" si="6"/>
        <v>144.990144</v>
      </c>
      <c r="H49" s="63">
        <f t="shared" si="7"/>
        <v>144.990144</v>
      </c>
      <c r="I49" s="62">
        <v>1.0</v>
      </c>
      <c r="J49" s="68">
        <f t="shared" si="8"/>
        <v>144.990144</v>
      </c>
      <c r="K49" s="1"/>
      <c r="L49" s="69"/>
      <c r="M49" s="70"/>
      <c r="N49" s="70"/>
      <c r="O49" s="1"/>
      <c r="P49" s="1"/>
      <c r="Q49" s="59">
        <v>26.0</v>
      </c>
      <c r="R49" s="58">
        <f t="shared" si="9"/>
        <v>2.72</v>
      </c>
      <c r="S49" s="52">
        <f t="shared" si="10"/>
        <v>1</v>
      </c>
      <c r="T49" s="52">
        <f t="shared" si="11"/>
        <v>2.72</v>
      </c>
      <c r="U49" s="60">
        <f t="shared" si="12"/>
        <v>144.990144</v>
      </c>
      <c r="V49" s="58">
        <f t="shared" ref="V49:W49" si="47">C49/100</f>
        <v>1.02</v>
      </c>
      <c r="W49" s="58">
        <f t="shared" si="47"/>
        <v>2.01</v>
      </c>
      <c r="X49" s="58">
        <f t="shared" si="14"/>
        <v>2.72</v>
      </c>
      <c r="Y49" s="61">
        <f t="shared" si="15"/>
        <v>5.576544</v>
      </c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</row>
    <row r="50" ht="27.0" customHeight="1">
      <c r="A50" s="52">
        <v>32.0</v>
      </c>
      <c r="B50" s="62" t="s">
        <v>72</v>
      </c>
      <c r="C50" s="62">
        <v>98.0</v>
      </c>
      <c r="D50" s="62">
        <v>201.0</v>
      </c>
      <c r="E50" s="62">
        <v>273.0</v>
      </c>
      <c r="F50" s="62">
        <f t="shared" si="5"/>
        <v>0</v>
      </c>
      <c r="G50" s="63">
        <f t="shared" si="6"/>
        <v>139.816404</v>
      </c>
      <c r="H50" s="63">
        <f t="shared" si="7"/>
        <v>139.816404</v>
      </c>
      <c r="I50" s="62">
        <v>2.0</v>
      </c>
      <c r="J50" s="68">
        <f t="shared" si="8"/>
        <v>279.632808</v>
      </c>
      <c r="K50" s="1"/>
      <c r="L50" s="69"/>
      <c r="M50" s="70"/>
      <c r="N50" s="70"/>
      <c r="O50" s="1"/>
      <c r="P50" s="1"/>
      <c r="Q50" s="59">
        <v>26.0</v>
      </c>
      <c r="R50" s="58">
        <f t="shared" si="9"/>
        <v>2.73</v>
      </c>
      <c r="S50" s="52">
        <f t="shared" si="10"/>
        <v>2</v>
      </c>
      <c r="T50" s="52">
        <f t="shared" si="11"/>
        <v>5.46</v>
      </c>
      <c r="U50" s="60">
        <f t="shared" si="12"/>
        <v>139.816404</v>
      </c>
      <c r="V50" s="58">
        <f t="shared" ref="V50:W50" si="48">C50/100</f>
        <v>0.98</v>
      </c>
      <c r="W50" s="58">
        <f t="shared" si="48"/>
        <v>2.01</v>
      </c>
      <c r="X50" s="58">
        <f t="shared" si="14"/>
        <v>5.46</v>
      </c>
      <c r="Y50" s="61">
        <f t="shared" si="15"/>
        <v>10.755108</v>
      </c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</row>
    <row r="51" ht="27.0" customHeight="1">
      <c r="A51" s="52">
        <v>33.0</v>
      </c>
      <c r="B51" s="62" t="s">
        <v>72</v>
      </c>
      <c r="C51" s="62">
        <v>101.0</v>
      </c>
      <c r="D51" s="62">
        <v>201.0</v>
      </c>
      <c r="E51" s="62">
        <v>272.0</v>
      </c>
      <c r="F51" s="62">
        <f t="shared" si="5"/>
        <v>0</v>
      </c>
      <c r="G51" s="63">
        <f t="shared" si="6"/>
        <v>143.568672</v>
      </c>
      <c r="H51" s="63">
        <f t="shared" si="7"/>
        <v>143.568672</v>
      </c>
      <c r="I51" s="62">
        <v>3.0</v>
      </c>
      <c r="J51" s="68">
        <f t="shared" si="8"/>
        <v>430.706016</v>
      </c>
      <c r="K51" s="1"/>
      <c r="L51" s="69"/>
      <c r="M51" s="70"/>
      <c r="N51" s="70"/>
      <c r="O51" s="1"/>
      <c r="P51" s="1"/>
      <c r="Q51" s="59">
        <v>26.0</v>
      </c>
      <c r="R51" s="58">
        <f t="shared" si="9"/>
        <v>2.72</v>
      </c>
      <c r="S51" s="52">
        <f t="shared" si="10"/>
        <v>3</v>
      </c>
      <c r="T51" s="52">
        <f t="shared" si="11"/>
        <v>8.16</v>
      </c>
      <c r="U51" s="60">
        <f t="shared" si="12"/>
        <v>143.568672</v>
      </c>
      <c r="V51" s="58">
        <f t="shared" ref="V51:W51" si="49">C51/100</f>
        <v>1.01</v>
      </c>
      <c r="W51" s="58">
        <f t="shared" si="49"/>
        <v>2.01</v>
      </c>
      <c r="X51" s="58">
        <f t="shared" si="14"/>
        <v>8.16</v>
      </c>
      <c r="Y51" s="61">
        <f t="shared" si="15"/>
        <v>16.565616</v>
      </c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</row>
    <row r="52" ht="27.0" customHeight="1">
      <c r="A52" s="52">
        <v>34.0</v>
      </c>
      <c r="B52" s="62" t="s">
        <v>72</v>
      </c>
      <c r="C52" s="62">
        <v>97.0</v>
      </c>
      <c r="D52" s="62">
        <v>201.0</v>
      </c>
      <c r="E52" s="62">
        <v>274.0</v>
      </c>
      <c r="F52" s="62">
        <f t="shared" si="5"/>
        <v>0</v>
      </c>
      <c r="G52" s="63">
        <f t="shared" si="6"/>
        <v>138.896628</v>
      </c>
      <c r="H52" s="63">
        <f t="shared" si="7"/>
        <v>138.896628</v>
      </c>
      <c r="I52" s="62">
        <v>1.0</v>
      </c>
      <c r="J52" s="68">
        <f t="shared" si="8"/>
        <v>138.896628</v>
      </c>
      <c r="K52" s="1"/>
      <c r="L52" s="69"/>
      <c r="M52" s="70"/>
      <c r="N52" s="70"/>
      <c r="O52" s="1"/>
      <c r="P52" s="1"/>
      <c r="Q52" s="59">
        <v>26.0</v>
      </c>
      <c r="R52" s="58">
        <f t="shared" si="9"/>
        <v>2.74</v>
      </c>
      <c r="S52" s="52">
        <f t="shared" si="10"/>
        <v>1</v>
      </c>
      <c r="T52" s="52">
        <f t="shared" si="11"/>
        <v>2.74</v>
      </c>
      <c r="U52" s="60">
        <f t="shared" si="12"/>
        <v>138.896628</v>
      </c>
      <c r="V52" s="58">
        <f t="shared" ref="V52:W52" si="50">C52/100</f>
        <v>0.97</v>
      </c>
      <c r="W52" s="58">
        <f t="shared" si="50"/>
        <v>2.01</v>
      </c>
      <c r="X52" s="58">
        <f t="shared" si="14"/>
        <v>2.74</v>
      </c>
      <c r="Y52" s="61">
        <f t="shared" si="15"/>
        <v>5.342178</v>
      </c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</row>
    <row r="53" ht="27.0" customHeight="1">
      <c r="A53" s="52">
        <v>35.0</v>
      </c>
      <c r="B53" s="62" t="s">
        <v>72</v>
      </c>
      <c r="C53" s="62">
        <v>103.0</v>
      </c>
      <c r="D53" s="62">
        <v>201.0</v>
      </c>
      <c r="E53" s="62">
        <v>273.0</v>
      </c>
      <c r="F53" s="62">
        <f t="shared" si="5"/>
        <v>0</v>
      </c>
      <c r="G53" s="63">
        <f t="shared" si="6"/>
        <v>146.949894</v>
      </c>
      <c r="H53" s="63">
        <f t="shared" si="7"/>
        <v>146.949894</v>
      </c>
      <c r="I53" s="62">
        <v>1.0</v>
      </c>
      <c r="J53" s="68">
        <f t="shared" si="8"/>
        <v>146.949894</v>
      </c>
      <c r="K53" s="1"/>
      <c r="L53" s="69"/>
      <c r="M53" s="70"/>
      <c r="N53" s="70"/>
      <c r="O53" s="1"/>
      <c r="P53" s="1"/>
      <c r="Q53" s="59">
        <v>26.0</v>
      </c>
      <c r="R53" s="58">
        <f t="shared" si="9"/>
        <v>2.73</v>
      </c>
      <c r="S53" s="52">
        <f t="shared" si="10"/>
        <v>1</v>
      </c>
      <c r="T53" s="52">
        <f t="shared" si="11"/>
        <v>2.73</v>
      </c>
      <c r="U53" s="60">
        <f t="shared" si="12"/>
        <v>146.949894</v>
      </c>
      <c r="V53" s="58">
        <f t="shared" ref="V53:W53" si="51">C53/100</f>
        <v>1.03</v>
      </c>
      <c r="W53" s="58">
        <f t="shared" si="51"/>
        <v>2.01</v>
      </c>
      <c r="X53" s="58">
        <f t="shared" si="14"/>
        <v>2.73</v>
      </c>
      <c r="Y53" s="61">
        <f t="shared" si="15"/>
        <v>5.651919</v>
      </c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</row>
    <row r="54" ht="27.0" customHeight="1">
      <c r="A54" s="52">
        <v>36.0</v>
      </c>
      <c r="B54" s="62" t="s">
        <v>72</v>
      </c>
      <c r="C54" s="62">
        <v>105.0</v>
      </c>
      <c r="D54" s="62">
        <v>201.0</v>
      </c>
      <c r="E54" s="62">
        <v>273.0</v>
      </c>
      <c r="F54" s="62">
        <f t="shared" si="5"/>
        <v>0</v>
      </c>
      <c r="G54" s="63">
        <f t="shared" si="6"/>
        <v>149.80329</v>
      </c>
      <c r="H54" s="63">
        <f t="shared" si="7"/>
        <v>149.80329</v>
      </c>
      <c r="I54" s="62">
        <v>1.0</v>
      </c>
      <c r="J54" s="68">
        <f t="shared" si="8"/>
        <v>149.80329</v>
      </c>
      <c r="K54" s="1"/>
      <c r="L54" s="69"/>
      <c r="M54" s="70"/>
      <c r="N54" s="70"/>
      <c r="O54" s="1"/>
      <c r="P54" s="1"/>
      <c r="Q54" s="59">
        <v>26.0</v>
      </c>
      <c r="R54" s="58">
        <f t="shared" si="9"/>
        <v>2.73</v>
      </c>
      <c r="S54" s="52">
        <f t="shared" si="10"/>
        <v>1</v>
      </c>
      <c r="T54" s="52">
        <f t="shared" si="11"/>
        <v>2.73</v>
      </c>
      <c r="U54" s="60">
        <f t="shared" si="12"/>
        <v>149.80329</v>
      </c>
      <c r="V54" s="58">
        <f t="shared" ref="V54:W54" si="52">C54/100</f>
        <v>1.05</v>
      </c>
      <c r="W54" s="58">
        <f t="shared" si="52"/>
        <v>2.01</v>
      </c>
      <c r="X54" s="58">
        <f t="shared" si="14"/>
        <v>2.73</v>
      </c>
      <c r="Y54" s="61">
        <f t="shared" si="15"/>
        <v>5.761665</v>
      </c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</row>
    <row r="55" ht="27.0" customHeight="1">
      <c r="A55" s="52">
        <v>37.0</v>
      </c>
      <c r="B55" s="62" t="s">
        <v>72</v>
      </c>
      <c r="C55" s="62">
        <v>107.0</v>
      </c>
      <c r="D55" s="62">
        <v>201.0</v>
      </c>
      <c r="E55" s="62">
        <v>273.0</v>
      </c>
      <c r="F55" s="62">
        <f t="shared" si="5"/>
        <v>0</v>
      </c>
      <c r="G55" s="63">
        <f t="shared" si="6"/>
        <v>152.656686</v>
      </c>
      <c r="H55" s="63">
        <f t="shared" si="7"/>
        <v>152.656686</v>
      </c>
      <c r="I55" s="62">
        <v>1.0</v>
      </c>
      <c r="J55" s="68">
        <f t="shared" si="8"/>
        <v>152.656686</v>
      </c>
      <c r="K55" s="1"/>
      <c r="L55" s="69"/>
      <c r="M55" s="70"/>
      <c r="N55" s="70"/>
      <c r="O55" s="1"/>
      <c r="P55" s="1"/>
      <c r="Q55" s="59">
        <v>26.0</v>
      </c>
      <c r="R55" s="58">
        <f t="shared" si="9"/>
        <v>2.73</v>
      </c>
      <c r="S55" s="52">
        <f t="shared" si="10"/>
        <v>1</v>
      </c>
      <c r="T55" s="52">
        <f t="shared" si="11"/>
        <v>2.73</v>
      </c>
      <c r="U55" s="60">
        <f t="shared" si="12"/>
        <v>152.656686</v>
      </c>
      <c r="V55" s="58">
        <f t="shared" ref="V55:W55" si="53">C55/100</f>
        <v>1.07</v>
      </c>
      <c r="W55" s="58">
        <f t="shared" si="53"/>
        <v>2.01</v>
      </c>
      <c r="X55" s="58">
        <f t="shared" si="14"/>
        <v>2.73</v>
      </c>
      <c r="Y55" s="61">
        <f t="shared" si="15"/>
        <v>5.871411</v>
      </c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</row>
    <row r="56" ht="27.0" customHeight="1">
      <c r="A56" s="52">
        <v>38.0</v>
      </c>
      <c r="B56" s="62" t="s">
        <v>72</v>
      </c>
      <c r="C56" s="62">
        <v>108.0</v>
      </c>
      <c r="D56" s="62">
        <v>201.0</v>
      </c>
      <c r="E56" s="62">
        <v>274.0</v>
      </c>
      <c r="F56" s="62">
        <f t="shared" si="5"/>
        <v>0</v>
      </c>
      <c r="G56" s="63">
        <f t="shared" si="6"/>
        <v>154.647792</v>
      </c>
      <c r="H56" s="63">
        <f t="shared" si="7"/>
        <v>154.647792</v>
      </c>
      <c r="I56" s="62">
        <v>1.0</v>
      </c>
      <c r="J56" s="68">
        <f t="shared" si="8"/>
        <v>154.647792</v>
      </c>
      <c r="K56" s="1"/>
      <c r="L56" s="69"/>
      <c r="M56" s="70"/>
      <c r="N56" s="70"/>
      <c r="O56" s="1"/>
      <c r="P56" s="1"/>
      <c r="Q56" s="59">
        <v>26.0</v>
      </c>
      <c r="R56" s="58">
        <f t="shared" si="9"/>
        <v>2.74</v>
      </c>
      <c r="S56" s="52">
        <f t="shared" si="10"/>
        <v>1</v>
      </c>
      <c r="T56" s="52">
        <f t="shared" si="11"/>
        <v>2.74</v>
      </c>
      <c r="U56" s="60">
        <f t="shared" si="12"/>
        <v>154.647792</v>
      </c>
      <c r="V56" s="58">
        <f t="shared" ref="V56:W56" si="54">C56/100</f>
        <v>1.08</v>
      </c>
      <c r="W56" s="58">
        <f t="shared" si="54"/>
        <v>2.01</v>
      </c>
      <c r="X56" s="58">
        <f t="shared" si="14"/>
        <v>2.74</v>
      </c>
      <c r="Y56" s="61">
        <f t="shared" si="15"/>
        <v>5.947992</v>
      </c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</row>
    <row r="57" ht="27.0" customHeight="1">
      <c r="A57" s="52">
        <v>39.0</v>
      </c>
      <c r="B57" s="62" t="s">
        <v>72</v>
      </c>
      <c r="C57" s="62">
        <v>100.0</v>
      </c>
      <c r="D57" s="62">
        <v>201.0</v>
      </c>
      <c r="E57" s="62">
        <v>274.0</v>
      </c>
      <c r="F57" s="62">
        <f t="shared" si="5"/>
        <v>0</v>
      </c>
      <c r="G57" s="63">
        <f t="shared" si="6"/>
        <v>143.1924</v>
      </c>
      <c r="H57" s="63">
        <f t="shared" si="7"/>
        <v>143.1924</v>
      </c>
      <c r="I57" s="62">
        <v>1.0</v>
      </c>
      <c r="J57" s="68">
        <f t="shared" si="8"/>
        <v>143.1924</v>
      </c>
      <c r="K57" s="1"/>
      <c r="L57" s="69"/>
      <c r="M57" s="70"/>
      <c r="N57" s="70"/>
      <c r="O57" s="1"/>
      <c r="P57" s="1"/>
      <c r="Q57" s="59">
        <v>26.0</v>
      </c>
      <c r="R57" s="58">
        <f t="shared" si="9"/>
        <v>2.74</v>
      </c>
      <c r="S57" s="52">
        <f t="shared" si="10"/>
        <v>1</v>
      </c>
      <c r="T57" s="52">
        <f t="shared" si="11"/>
        <v>2.74</v>
      </c>
      <c r="U57" s="60">
        <f t="shared" si="12"/>
        <v>143.1924</v>
      </c>
      <c r="V57" s="58">
        <f t="shared" ref="V57:W57" si="55">C57/100</f>
        <v>1</v>
      </c>
      <c r="W57" s="58">
        <f t="shared" si="55"/>
        <v>2.01</v>
      </c>
      <c r="X57" s="58">
        <f t="shared" si="14"/>
        <v>2.74</v>
      </c>
      <c r="Y57" s="61">
        <f t="shared" si="15"/>
        <v>5.5074</v>
      </c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</row>
    <row r="58" ht="27.0" customHeight="1">
      <c r="A58" s="52">
        <v>40.0</v>
      </c>
      <c r="B58" s="62" t="s">
        <v>72</v>
      </c>
      <c r="C58" s="62">
        <v>100.0</v>
      </c>
      <c r="D58" s="62">
        <v>201.0</v>
      </c>
      <c r="E58" s="62">
        <v>275.0</v>
      </c>
      <c r="F58" s="62">
        <f t="shared" si="5"/>
        <v>0</v>
      </c>
      <c r="G58" s="63">
        <f t="shared" si="6"/>
        <v>143.715</v>
      </c>
      <c r="H58" s="63">
        <f t="shared" si="7"/>
        <v>143.715</v>
      </c>
      <c r="I58" s="62">
        <v>1.0</v>
      </c>
      <c r="J58" s="68">
        <f t="shared" si="8"/>
        <v>143.715</v>
      </c>
      <c r="K58" s="1"/>
      <c r="L58" s="69"/>
      <c r="M58" s="70"/>
      <c r="N58" s="70"/>
      <c r="O58" s="1"/>
      <c r="P58" s="1"/>
      <c r="Q58" s="59">
        <v>26.0</v>
      </c>
      <c r="R58" s="58">
        <f t="shared" si="9"/>
        <v>2.75</v>
      </c>
      <c r="S58" s="52">
        <f t="shared" si="10"/>
        <v>1</v>
      </c>
      <c r="T58" s="52">
        <f t="shared" si="11"/>
        <v>2.75</v>
      </c>
      <c r="U58" s="60">
        <f t="shared" si="12"/>
        <v>143.715</v>
      </c>
      <c r="V58" s="58">
        <f t="shared" ref="V58:W58" si="56">C58/100</f>
        <v>1</v>
      </c>
      <c r="W58" s="58">
        <f t="shared" si="56"/>
        <v>2.01</v>
      </c>
      <c r="X58" s="58">
        <f t="shared" si="14"/>
        <v>2.75</v>
      </c>
      <c r="Y58" s="61">
        <f t="shared" si="15"/>
        <v>5.5275</v>
      </c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</row>
    <row r="59" ht="27.0" customHeight="1">
      <c r="A59" s="52">
        <v>41.0</v>
      </c>
      <c r="B59" s="53" t="s">
        <v>57</v>
      </c>
      <c r="C59" s="54">
        <v>81.0</v>
      </c>
      <c r="D59" s="54">
        <v>204.0</v>
      </c>
      <c r="E59" s="54">
        <v>185.0</v>
      </c>
      <c r="F59" s="54">
        <f t="shared" si="5"/>
        <v>0.8</v>
      </c>
      <c r="G59" s="55">
        <f t="shared" si="6"/>
        <v>70.30962</v>
      </c>
      <c r="H59" s="55">
        <f t="shared" si="7"/>
        <v>56.247696</v>
      </c>
      <c r="I59" s="54">
        <v>1.0</v>
      </c>
      <c r="J59" s="68">
        <f t="shared" si="8"/>
        <v>56.247696</v>
      </c>
      <c r="K59" s="1"/>
      <c r="L59" s="69"/>
      <c r="M59" s="70"/>
      <c r="N59" s="70"/>
      <c r="O59" s="1"/>
      <c r="P59" s="1"/>
      <c r="Q59" s="4">
        <v>23.0</v>
      </c>
      <c r="R59" s="58">
        <f t="shared" si="9"/>
        <v>1.85</v>
      </c>
      <c r="S59" s="52">
        <f t="shared" si="10"/>
        <v>1</v>
      </c>
      <c r="T59" s="52">
        <f t="shared" si="11"/>
        <v>1.85</v>
      </c>
      <c r="U59" s="60">
        <f t="shared" si="12"/>
        <v>70.30962</v>
      </c>
      <c r="V59" s="58">
        <f t="shared" ref="V59:W59" si="57">C59/100</f>
        <v>0.81</v>
      </c>
      <c r="W59" s="58">
        <f t="shared" si="57"/>
        <v>2.04</v>
      </c>
      <c r="X59" s="58">
        <f t="shared" si="14"/>
        <v>1.85</v>
      </c>
      <c r="Y59" s="61">
        <f t="shared" si="15"/>
        <v>3.05694</v>
      </c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</row>
    <row r="60" ht="27.0" customHeight="1">
      <c r="A60" s="52">
        <v>42.0</v>
      </c>
      <c r="B60" s="62" t="s">
        <v>55</v>
      </c>
      <c r="C60" s="62">
        <v>90.0</v>
      </c>
      <c r="D60" s="62">
        <v>204.0</v>
      </c>
      <c r="E60" s="62">
        <v>211.0</v>
      </c>
      <c r="F60" s="62">
        <f t="shared" si="5"/>
        <v>0</v>
      </c>
      <c r="G60" s="63">
        <f t="shared" si="6"/>
        <v>89.10108</v>
      </c>
      <c r="H60" s="63">
        <f t="shared" si="7"/>
        <v>89.10108</v>
      </c>
      <c r="I60" s="62">
        <v>1.0</v>
      </c>
      <c r="J60" s="68">
        <f t="shared" si="8"/>
        <v>89.10108</v>
      </c>
      <c r="K60" s="1"/>
      <c r="L60" s="69"/>
      <c r="M60" s="70"/>
      <c r="N60" s="70"/>
      <c r="O60" s="1"/>
      <c r="P60" s="1"/>
      <c r="Q60" s="4">
        <v>23.0</v>
      </c>
      <c r="R60" s="58">
        <f t="shared" si="9"/>
        <v>2.11</v>
      </c>
      <c r="S60" s="52">
        <f t="shared" si="10"/>
        <v>1</v>
      </c>
      <c r="T60" s="52">
        <f t="shared" si="11"/>
        <v>2.11</v>
      </c>
      <c r="U60" s="60">
        <f t="shared" si="12"/>
        <v>89.10108</v>
      </c>
      <c r="V60" s="58">
        <f t="shared" ref="V60:W60" si="58">C60/100</f>
        <v>0.9</v>
      </c>
      <c r="W60" s="58">
        <f t="shared" si="58"/>
        <v>2.04</v>
      </c>
      <c r="X60" s="58">
        <f t="shared" si="14"/>
        <v>2.11</v>
      </c>
      <c r="Y60" s="61">
        <f t="shared" si="15"/>
        <v>3.87396</v>
      </c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</row>
    <row r="61" ht="27.0" customHeight="1">
      <c r="A61" s="52">
        <v>43.0</v>
      </c>
      <c r="B61" s="62" t="s">
        <v>55</v>
      </c>
      <c r="C61" s="62">
        <v>92.0</v>
      </c>
      <c r="D61" s="62">
        <v>204.0</v>
      </c>
      <c r="E61" s="62">
        <v>185.0</v>
      </c>
      <c r="F61" s="62">
        <f t="shared" si="5"/>
        <v>0</v>
      </c>
      <c r="G61" s="63">
        <f t="shared" si="6"/>
        <v>79.85784</v>
      </c>
      <c r="H61" s="63">
        <f t="shared" si="7"/>
        <v>79.85784</v>
      </c>
      <c r="I61" s="62">
        <v>1.0</v>
      </c>
      <c r="J61" s="68">
        <f t="shared" si="8"/>
        <v>79.85784</v>
      </c>
      <c r="K61" s="1"/>
      <c r="L61" s="69"/>
      <c r="M61" s="70"/>
      <c r="N61" s="70"/>
      <c r="O61" s="1"/>
      <c r="P61" s="1"/>
      <c r="Q61" s="4">
        <v>23.0</v>
      </c>
      <c r="R61" s="58">
        <f t="shared" si="9"/>
        <v>1.85</v>
      </c>
      <c r="S61" s="52">
        <f t="shared" si="10"/>
        <v>1</v>
      </c>
      <c r="T61" s="52">
        <f t="shared" si="11"/>
        <v>1.85</v>
      </c>
      <c r="U61" s="60">
        <f t="shared" si="12"/>
        <v>79.85784</v>
      </c>
      <c r="V61" s="58">
        <f t="shared" ref="V61:W61" si="59">C61/100</f>
        <v>0.92</v>
      </c>
      <c r="W61" s="58">
        <f t="shared" si="59"/>
        <v>2.04</v>
      </c>
      <c r="X61" s="58">
        <f t="shared" si="14"/>
        <v>1.85</v>
      </c>
      <c r="Y61" s="61">
        <f t="shared" si="15"/>
        <v>3.47208</v>
      </c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</row>
    <row r="62" ht="27.0" customHeight="1">
      <c r="A62" s="52">
        <v>44.0</v>
      </c>
      <c r="B62" s="62" t="s">
        <v>55</v>
      </c>
      <c r="C62" s="62">
        <v>108.0</v>
      </c>
      <c r="D62" s="62">
        <v>204.0</v>
      </c>
      <c r="E62" s="62">
        <v>186.0</v>
      </c>
      <c r="F62" s="62">
        <f t="shared" si="5"/>
        <v>0</v>
      </c>
      <c r="G62" s="63">
        <f t="shared" si="6"/>
        <v>94.252896</v>
      </c>
      <c r="H62" s="63">
        <f t="shared" si="7"/>
        <v>94.252896</v>
      </c>
      <c r="I62" s="62">
        <v>3.0</v>
      </c>
      <c r="J62" s="68">
        <f t="shared" si="8"/>
        <v>282.758688</v>
      </c>
      <c r="K62" s="1"/>
      <c r="L62" s="69"/>
      <c r="M62" s="70"/>
      <c r="N62" s="70"/>
      <c r="O62" s="1"/>
      <c r="P62" s="1"/>
      <c r="Q62" s="4">
        <v>23.0</v>
      </c>
      <c r="R62" s="58">
        <f t="shared" si="9"/>
        <v>1.86</v>
      </c>
      <c r="S62" s="52">
        <f t="shared" si="10"/>
        <v>3</v>
      </c>
      <c r="T62" s="52">
        <f t="shared" si="11"/>
        <v>5.58</v>
      </c>
      <c r="U62" s="60">
        <f t="shared" si="12"/>
        <v>94.252896</v>
      </c>
      <c r="V62" s="58">
        <f t="shared" ref="V62:W62" si="60">C62/100</f>
        <v>1.08</v>
      </c>
      <c r="W62" s="58">
        <f t="shared" si="60"/>
        <v>2.04</v>
      </c>
      <c r="X62" s="58">
        <f t="shared" si="14"/>
        <v>5.58</v>
      </c>
      <c r="Y62" s="61">
        <f t="shared" si="15"/>
        <v>12.293856</v>
      </c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</row>
    <row r="63" ht="27.0" customHeight="1">
      <c r="A63" s="52">
        <v>45.0</v>
      </c>
      <c r="B63" s="62" t="s">
        <v>55</v>
      </c>
      <c r="C63" s="62">
        <v>104.0</v>
      </c>
      <c r="D63" s="62">
        <v>204.0</v>
      </c>
      <c r="E63" s="62">
        <v>210.0</v>
      </c>
      <c r="F63" s="62">
        <f t="shared" si="5"/>
        <v>0</v>
      </c>
      <c r="G63" s="63">
        <f t="shared" si="6"/>
        <v>102.47328</v>
      </c>
      <c r="H63" s="63">
        <f t="shared" si="7"/>
        <v>102.47328</v>
      </c>
      <c r="I63" s="62">
        <v>9.0</v>
      </c>
      <c r="J63" s="68">
        <f t="shared" si="8"/>
        <v>922.25952</v>
      </c>
      <c r="K63" s="1"/>
      <c r="L63" s="69"/>
      <c r="M63" s="70"/>
      <c r="N63" s="70"/>
      <c r="O63" s="1"/>
      <c r="P63" s="1"/>
      <c r="Q63" s="4">
        <v>23.0</v>
      </c>
      <c r="R63" s="58">
        <f t="shared" si="9"/>
        <v>2.1</v>
      </c>
      <c r="S63" s="52">
        <f t="shared" si="10"/>
        <v>9</v>
      </c>
      <c r="T63" s="52">
        <f t="shared" si="11"/>
        <v>18.9</v>
      </c>
      <c r="U63" s="60">
        <f t="shared" si="12"/>
        <v>102.47328</v>
      </c>
      <c r="V63" s="58">
        <f t="shared" ref="V63:W63" si="61">C63/100</f>
        <v>1.04</v>
      </c>
      <c r="W63" s="58">
        <f t="shared" si="61"/>
        <v>2.04</v>
      </c>
      <c r="X63" s="58">
        <f t="shared" si="14"/>
        <v>18.9</v>
      </c>
      <c r="Y63" s="61">
        <f t="shared" si="15"/>
        <v>40.09824</v>
      </c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</row>
    <row r="64" ht="27.0" customHeight="1">
      <c r="A64" s="52">
        <v>46.0</v>
      </c>
      <c r="B64" s="62" t="s">
        <v>55</v>
      </c>
      <c r="C64" s="62">
        <v>104.0</v>
      </c>
      <c r="D64" s="62">
        <v>204.0</v>
      </c>
      <c r="E64" s="62">
        <v>213.0</v>
      </c>
      <c r="F64" s="62">
        <f t="shared" si="5"/>
        <v>0</v>
      </c>
      <c r="G64" s="63">
        <f t="shared" si="6"/>
        <v>103.937184</v>
      </c>
      <c r="H64" s="63">
        <f t="shared" si="7"/>
        <v>103.937184</v>
      </c>
      <c r="I64" s="62">
        <v>1.0</v>
      </c>
      <c r="J64" s="68">
        <f t="shared" si="8"/>
        <v>103.937184</v>
      </c>
      <c r="K64" s="1"/>
      <c r="L64" s="69"/>
      <c r="M64" s="70"/>
      <c r="N64" s="70"/>
      <c r="O64" s="1"/>
      <c r="P64" s="1"/>
      <c r="Q64" s="4">
        <v>23.0</v>
      </c>
      <c r="R64" s="58">
        <f t="shared" si="9"/>
        <v>2.13</v>
      </c>
      <c r="S64" s="52">
        <f t="shared" si="10"/>
        <v>1</v>
      </c>
      <c r="T64" s="52">
        <f t="shared" si="11"/>
        <v>2.13</v>
      </c>
      <c r="U64" s="60">
        <f t="shared" si="12"/>
        <v>103.937184</v>
      </c>
      <c r="V64" s="58">
        <f t="shared" ref="V64:W64" si="62">C64/100</f>
        <v>1.04</v>
      </c>
      <c r="W64" s="58">
        <f t="shared" si="62"/>
        <v>2.04</v>
      </c>
      <c r="X64" s="58">
        <f t="shared" si="14"/>
        <v>2.13</v>
      </c>
      <c r="Y64" s="61">
        <f t="shared" si="15"/>
        <v>4.519008</v>
      </c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</row>
    <row r="65" ht="27.0" customHeight="1">
      <c r="A65" s="52">
        <v>47.0</v>
      </c>
      <c r="B65" s="62" t="s">
        <v>55</v>
      </c>
      <c r="C65" s="62">
        <v>104.0</v>
      </c>
      <c r="D65" s="62">
        <v>204.0</v>
      </c>
      <c r="E65" s="62">
        <v>154.0</v>
      </c>
      <c r="F65" s="62">
        <f t="shared" si="5"/>
        <v>0</v>
      </c>
      <c r="G65" s="63">
        <f t="shared" si="6"/>
        <v>75.147072</v>
      </c>
      <c r="H65" s="63">
        <f t="shared" si="7"/>
        <v>75.147072</v>
      </c>
      <c r="I65" s="62">
        <v>1.0</v>
      </c>
      <c r="J65" s="68">
        <f t="shared" si="8"/>
        <v>75.147072</v>
      </c>
      <c r="K65" s="1"/>
      <c r="L65" s="69"/>
      <c r="M65" s="70"/>
      <c r="N65" s="70"/>
      <c r="O65" s="1"/>
      <c r="P65" s="1"/>
      <c r="Q65" s="4">
        <v>23.0</v>
      </c>
      <c r="R65" s="58">
        <f t="shared" si="9"/>
        <v>1.54</v>
      </c>
      <c r="S65" s="52">
        <f t="shared" si="10"/>
        <v>1</v>
      </c>
      <c r="T65" s="52">
        <f t="shared" si="11"/>
        <v>1.54</v>
      </c>
      <c r="U65" s="60">
        <f t="shared" si="12"/>
        <v>75.147072</v>
      </c>
      <c r="V65" s="58">
        <f t="shared" ref="V65:W65" si="63">C65/100</f>
        <v>1.04</v>
      </c>
      <c r="W65" s="58">
        <f t="shared" si="63"/>
        <v>2.04</v>
      </c>
      <c r="X65" s="58">
        <f t="shared" si="14"/>
        <v>1.54</v>
      </c>
      <c r="Y65" s="61">
        <f t="shared" si="15"/>
        <v>3.267264</v>
      </c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</row>
    <row r="66" ht="27.0" customHeight="1">
      <c r="A66" s="52">
        <v>48.0</v>
      </c>
      <c r="B66" s="62" t="s">
        <v>55</v>
      </c>
      <c r="C66" s="62">
        <v>102.0</v>
      </c>
      <c r="D66" s="62">
        <v>204.0</v>
      </c>
      <c r="E66" s="62">
        <v>210.0</v>
      </c>
      <c r="F66" s="62">
        <f t="shared" si="5"/>
        <v>0</v>
      </c>
      <c r="G66" s="63">
        <f t="shared" si="6"/>
        <v>100.50264</v>
      </c>
      <c r="H66" s="63">
        <f t="shared" si="7"/>
        <v>100.50264</v>
      </c>
      <c r="I66" s="62">
        <v>1.0</v>
      </c>
      <c r="J66" s="68">
        <f t="shared" si="8"/>
        <v>100.50264</v>
      </c>
      <c r="K66" s="1"/>
      <c r="L66" s="69"/>
      <c r="M66" s="70"/>
      <c r="N66" s="70"/>
      <c r="O66" s="1"/>
      <c r="P66" s="1"/>
      <c r="Q66" s="4">
        <v>23.0</v>
      </c>
      <c r="R66" s="58">
        <f t="shared" si="9"/>
        <v>2.1</v>
      </c>
      <c r="S66" s="52">
        <f t="shared" si="10"/>
        <v>1</v>
      </c>
      <c r="T66" s="52">
        <f t="shared" si="11"/>
        <v>2.1</v>
      </c>
      <c r="U66" s="60">
        <f t="shared" si="12"/>
        <v>100.50264</v>
      </c>
      <c r="V66" s="58">
        <f t="shared" ref="V66:W66" si="64">C66/100</f>
        <v>1.02</v>
      </c>
      <c r="W66" s="58">
        <f t="shared" si="64"/>
        <v>2.04</v>
      </c>
      <c r="X66" s="58">
        <f t="shared" si="14"/>
        <v>2.1</v>
      </c>
      <c r="Y66" s="61">
        <f t="shared" si="15"/>
        <v>4.36968</v>
      </c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</row>
    <row r="67" ht="27.0" customHeight="1">
      <c r="A67" s="52">
        <v>49.0</v>
      </c>
      <c r="B67" s="62" t="s">
        <v>55</v>
      </c>
      <c r="C67" s="62">
        <v>103.0</v>
      </c>
      <c r="D67" s="62">
        <v>204.0</v>
      </c>
      <c r="E67" s="62">
        <v>186.0</v>
      </c>
      <c r="F67" s="62">
        <f t="shared" si="5"/>
        <v>0</v>
      </c>
      <c r="G67" s="63">
        <f t="shared" si="6"/>
        <v>89.889336</v>
      </c>
      <c r="H67" s="63">
        <f t="shared" si="7"/>
        <v>89.889336</v>
      </c>
      <c r="I67" s="62">
        <v>2.0</v>
      </c>
      <c r="J67" s="68">
        <f t="shared" si="8"/>
        <v>179.778672</v>
      </c>
      <c r="K67" s="1"/>
      <c r="L67" s="69"/>
      <c r="M67" s="70"/>
      <c r="N67" s="70"/>
      <c r="O67" s="1"/>
      <c r="P67" s="1"/>
      <c r="Q67" s="4">
        <v>23.0</v>
      </c>
      <c r="R67" s="58">
        <f t="shared" si="9"/>
        <v>1.86</v>
      </c>
      <c r="S67" s="52">
        <f t="shared" si="10"/>
        <v>2</v>
      </c>
      <c r="T67" s="52">
        <f t="shared" si="11"/>
        <v>3.72</v>
      </c>
      <c r="U67" s="60">
        <f t="shared" si="12"/>
        <v>89.889336</v>
      </c>
      <c r="V67" s="58">
        <f t="shared" ref="V67:W67" si="65">C67/100</f>
        <v>1.03</v>
      </c>
      <c r="W67" s="58">
        <f t="shared" si="65"/>
        <v>2.04</v>
      </c>
      <c r="X67" s="58">
        <f t="shared" si="14"/>
        <v>3.72</v>
      </c>
      <c r="Y67" s="61">
        <f t="shared" si="15"/>
        <v>7.816464</v>
      </c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</row>
    <row r="68" ht="27.0" customHeight="1">
      <c r="A68" s="52">
        <v>50.0</v>
      </c>
      <c r="B68" s="62" t="s">
        <v>55</v>
      </c>
      <c r="C68" s="62">
        <v>105.0</v>
      </c>
      <c r="D68" s="62">
        <v>204.0</v>
      </c>
      <c r="E68" s="62">
        <v>187.0</v>
      </c>
      <c r="F68" s="62">
        <f t="shared" si="5"/>
        <v>0</v>
      </c>
      <c r="G68" s="63">
        <f t="shared" si="6"/>
        <v>92.12742</v>
      </c>
      <c r="H68" s="63">
        <f t="shared" si="7"/>
        <v>92.12742</v>
      </c>
      <c r="I68" s="62">
        <v>4.0</v>
      </c>
      <c r="J68" s="68">
        <f t="shared" si="8"/>
        <v>368.50968</v>
      </c>
      <c r="K68" s="1"/>
      <c r="L68" s="69"/>
      <c r="M68" s="70"/>
      <c r="N68" s="70"/>
      <c r="O68" s="1"/>
      <c r="P68" s="1"/>
      <c r="Q68" s="4">
        <v>23.0</v>
      </c>
      <c r="R68" s="58">
        <f t="shared" si="9"/>
        <v>1.87</v>
      </c>
      <c r="S68" s="52">
        <f t="shared" si="10"/>
        <v>4</v>
      </c>
      <c r="T68" s="52">
        <f t="shared" si="11"/>
        <v>7.48</v>
      </c>
      <c r="U68" s="60">
        <f t="shared" si="12"/>
        <v>92.12742</v>
      </c>
      <c r="V68" s="58">
        <f t="shared" ref="V68:W68" si="66">C68/100</f>
        <v>1.05</v>
      </c>
      <c r="W68" s="58">
        <f t="shared" si="66"/>
        <v>2.04</v>
      </c>
      <c r="X68" s="58">
        <f t="shared" si="14"/>
        <v>7.48</v>
      </c>
      <c r="Y68" s="61">
        <f t="shared" si="15"/>
        <v>16.02216</v>
      </c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</row>
    <row r="69" ht="27.0" customHeight="1">
      <c r="A69" s="52">
        <v>51.0</v>
      </c>
      <c r="B69" s="62" t="s">
        <v>55</v>
      </c>
      <c r="C69" s="62">
        <v>106.0</v>
      </c>
      <c r="D69" s="62">
        <v>204.0</v>
      </c>
      <c r="E69" s="62">
        <v>186.0</v>
      </c>
      <c r="F69" s="62">
        <f t="shared" si="5"/>
        <v>0</v>
      </c>
      <c r="G69" s="63">
        <f t="shared" si="6"/>
        <v>92.507472</v>
      </c>
      <c r="H69" s="63">
        <f t="shared" si="7"/>
        <v>92.507472</v>
      </c>
      <c r="I69" s="62">
        <v>1.0</v>
      </c>
      <c r="J69" s="68">
        <f t="shared" si="8"/>
        <v>92.507472</v>
      </c>
      <c r="K69" s="1"/>
      <c r="L69" s="69"/>
      <c r="M69" s="70"/>
      <c r="N69" s="70"/>
      <c r="O69" s="1"/>
      <c r="P69" s="1"/>
      <c r="Q69" s="4">
        <v>23.0</v>
      </c>
      <c r="R69" s="58">
        <f t="shared" si="9"/>
        <v>1.86</v>
      </c>
      <c r="S69" s="52">
        <f t="shared" si="10"/>
        <v>1</v>
      </c>
      <c r="T69" s="52">
        <f t="shared" si="11"/>
        <v>1.86</v>
      </c>
      <c r="U69" s="60">
        <f t="shared" si="12"/>
        <v>92.507472</v>
      </c>
      <c r="V69" s="58">
        <f t="shared" ref="V69:W69" si="67">C69/100</f>
        <v>1.06</v>
      </c>
      <c r="W69" s="58">
        <f t="shared" si="67"/>
        <v>2.04</v>
      </c>
      <c r="X69" s="58">
        <f t="shared" si="14"/>
        <v>1.86</v>
      </c>
      <c r="Y69" s="61">
        <f t="shared" si="15"/>
        <v>4.022064</v>
      </c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</row>
    <row r="70" ht="27.0" customHeight="1">
      <c r="A70" s="52">
        <v>52.0</v>
      </c>
      <c r="B70" s="62" t="s">
        <v>55</v>
      </c>
      <c r="C70" s="62">
        <v>104.0</v>
      </c>
      <c r="D70" s="62">
        <v>204.0</v>
      </c>
      <c r="E70" s="62">
        <v>209.0</v>
      </c>
      <c r="F70" s="62">
        <f t="shared" si="5"/>
        <v>0</v>
      </c>
      <c r="G70" s="63">
        <f t="shared" si="6"/>
        <v>101.985312</v>
      </c>
      <c r="H70" s="63">
        <f t="shared" si="7"/>
        <v>101.985312</v>
      </c>
      <c r="I70" s="62">
        <v>3.0</v>
      </c>
      <c r="J70" s="68">
        <f t="shared" si="8"/>
        <v>305.955936</v>
      </c>
      <c r="K70" s="1"/>
      <c r="L70" s="69"/>
      <c r="M70" s="70"/>
      <c r="N70" s="70"/>
      <c r="O70" s="1"/>
      <c r="P70" s="1"/>
      <c r="Q70" s="4">
        <v>23.0</v>
      </c>
      <c r="R70" s="58">
        <f t="shared" si="9"/>
        <v>2.09</v>
      </c>
      <c r="S70" s="52">
        <f t="shared" si="10"/>
        <v>3</v>
      </c>
      <c r="T70" s="52">
        <f t="shared" si="11"/>
        <v>6.27</v>
      </c>
      <c r="U70" s="60">
        <f t="shared" si="12"/>
        <v>101.985312</v>
      </c>
      <c r="V70" s="58">
        <f t="shared" ref="V70:W70" si="68">C70/100</f>
        <v>1.04</v>
      </c>
      <c r="W70" s="58">
        <f t="shared" si="68"/>
        <v>2.04</v>
      </c>
      <c r="X70" s="58">
        <f t="shared" si="14"/>
        <v>6.27</v>
      </c>
      <c r="Y70" s="61">
        <f t="shared" si="15"/>
        <v>13.302432</v>
      </c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</row>
    <row r="71" ht="27.0" customHeight="1">
      <c r="A71" s="52">
        <v>53.0</v>
      </c>
      <c r="B71" s="62" t="s">
        <v>55</v>
      </c>
      <c r="C71" s="62">
        <v>108.0</v>
      </c>
      <c r="D71" s="62">
        <v>204.0</v>
      </c>
      <c r="E71" s="62">
        <v>187.0</v>
      </c>
      <c r="F71" s="62">
        <f t="shared" si="5"/>
        <v>0</v>
      </c>
      <c r="G71" s="63">
        <f t="shared" si="6"/>
        <v>94.759632</v>
      </c>
      <c r="H71" s="63">
        <f t="shared" si="7"/>
        <v>94.759632</v>
      </c>
      <c r="I71" s="62">
        <v>2.0</v>
      </c>
      <c r="J71" s="68">
        <f t="shared" si="8"/>
        <v>189.519264</v>
      </c>
      <c r="K71" s="1"/>
      <c r="L71" s="69"/>
      <c r="M71" s="70"/>
      <c r="N71" s="70"/>
      <c r="O71" s="1"/>
      <c r="P71" s="1"/>
      <c r="Q71" s="4">
        <v>23.0</v>
      </c>
      <c r="R71" s="58">
        <f t="shared" si="9"/>
        <v>1.87</v>
      </c>
      <c r="S71" s="52">
        <f t="shared" si="10"/>
        <v>2</v>
      </c>
      <c r="T71" s="52">
        <f t="shared" si="11"/>
        <v>3.74</v>
      </c>
      <c r="U71" s="60">
        <f t="shared" si="12"/>
        <v>94.759632</v>
      </c>
      <c r="V71" s="58">
        <f t="shared" ref="V71:W71" si="69">C71/100</f>
        <v>1.08</v>
      </c>
      <c r="W71" s="58">
        <f t="shared" si="69"/>
        <v>2.04</v>
      </c>
      <c r="X71" s="58">
        <f t="shared" si="14"/>
        <v>3.74</v>
      </c>
      <c r="Y71" s="61">
        <f t="shared" si="15"/>
        <v>8.239968</v>
      </c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</row>
    <row r="72" ht="27.0" customHeight="1">
      <c r="A72" s="52">
        <v>54.0</v>
      </c>
      <c r="B72" s="62" t="s">
        <v>55</v>
      </c>
      <c r="C72" s="62">
        <v>104.0</v>
      </c>
      <c r="D72" s="62">
        <v>204.0</v>
      </c>
      <c r="E72" s="62">
        <v>208.0</v>
      </c>
      <c r="F72" s="62">
        <f t="shared" si="5"/>
        <v>0</v>
      </c>
      <c r="G72" s="63">
        <f t="shared" si="6"/>
        <v>101.497344</v>
      </c>
      <c r="H72" s="63">
        <f t="shared" si="7"/>
        <v>101.497344</v>
      </c>
      <c r="I72" s="62">
        <v>1.0</v>
      </c>
      <c r="J72" s="68">
        <f t="shared" si="8"/>
        <v>101.497344</v>
      </c>
      <c r="K72" s="1"/>
      <c r="L72" s="69"/>
      <c r="M72" s="70"/>
      <c r="N72" s="70"/>
      <c r="O72" s="1"/>
      <c r="P72" s="1"/>
      <c r="Q72" s="4">
        <v>23.0</v>
      </c>
      <c r="R72" s="58">
        <f t="shared" si="9"/>
        <v>2.08</v>
      </c>
      <c r="S72" s="52">
        <f t="shared" si="10"/>
        <v>1</v>
      </c>
      <c r="T72" s="52">
        <f t="shared" si="11"/>
        <v>2.08</v>
      </c>
      <c r="U72" s="60">
        <f t="shared" si="12"/>
        <v>101.497344</v>
      </c>
      <c r="V72" s="58">
        <f t="shared" ref="V72:W72" si="70">C72/100</f>
        <v>1.04</v>
      </c>
      <c r="W72" s="58">
        <f t="shared" si="70"/>
        <v>2.04</v>
      </c>
      <c r="X72" s="58">
        <f t="shared" si="14"/>
        <v>2.08</v>
      </c>
      <c r="Y72" s="61">
        <f t="shared" si="15"/>
        <v>4.412928</v>
      </c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</row>
    <row r="73" ht="27.0" customHeight="1">
      <c r="A73" s="52">
        <v>55.0</v>
      </c>
      <c r="B73" s="62" t="s">
        <v>55</v>
      </c>
      <c r="C73" s="62">
        <v>107.0</v>
      </c>
      <c r="D73" s="62">
        <v>204.0</v>
      </c>
      <c r="E73" s="62">
        <v>186.0</v>
      </c>
      <c r="F73" s="62">
        <f t="shared" si="5"/>
        <v>0</v>
      </c>
      <c r="G73" s="63">
        <f t="shared" si="6"/>
        <v>93.380184</v>
      </c>
      <c r="H73" s="63">
        <f t="shared" si="7"/>
        <v>93.380184</v>
      </c>
      <c r="I73" s="62">
        <v>1.0</v>
      </c>
      <c r="J73" s="68">
        <f t="shared" si="8"/>
        <v>93.380184</v>
      </c>
      <c r="K73" s="1"/>
      <c r="L73" s="69"/>
      <c r="M73" s="70"/>
      <c r="N73" s="70"/>
      <c r="O73" s="1"/>
      <c r="P73" s="1"/>
      <c r="Q73" s="4">
        <v>23.0</v>
      </c>
      <c r="R73" s="58">
        <f t="shared" si="9"/>
        <v>1.86</v>
      </c>
      <c r="S73" s="52">
        <f t="shared" si="10"/>
        <v>1</v>
      </c>
      <c r="T73" s="52">
        <f t="shared" si="11"/>
        <v>1.86</v>
      </c>
      <c r="U73" s="60">
        <f t="shared" si="12"/>
        <v>93.380184</v>
      </c>
      <c r="V73" s="58">
        <f t="shared" ref="V73:W73" si="71">C73/100</f>
        <v>1.07</v>
      </c>
      <c r="W73" s="58">
        <f t="shared" si="71"/>
        <v>2.04</v>
      </c>
      <c r="X73" s="58">
        <f t="shared" si="14"/>
        <v>1.86</v>
      </c>
      <c r="Y73" s="61">
        <f t="shared" si="15"/>
        <v>4.060008</v>
      </c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</row>
    <row r="74" ht="27.0" customHeight="1">
      <c r="A74" s="52">
        <v>56.0</v>
      </c>
      <c r="B74" s="62" t="s">
        <v>55</v>
      </c>
      <c r="C74" s="62">
        <v>105.0</v>
      </c>
      <c r="D74" s="62">
        <v>204.0</v>
      </c>
      <c r="E74" s="62">
        <v>212.0</v>
      </c>
      <c r="F74" s="62">
        <f t="shared" si="5"/>
        <v>0</v>
      </c>
      <c r="G74" s="63">
        <f t="shared" si="6"/>
        <v>104.44392</v>
      </c>
      <c r="H74" s="63">
        <f t="shared" si="7"/>
        <v>104.44392</v>
      </c>
      <c r="I74" s="62">
        <v>1.0</v>
      </c>
      <c r="J74" s="68">
        <f t="shared" si="8"/>
        <v>104.44392</v>
      </c>
      <c r="K74" s="1"/>
      <c r="L74" s="69"/>
      <c r="M74" s="70"/>
      <c r="N74" s="70"/>
      <c r="O74" s="1"/>
      <c r="P74" s="1"/>
      <c r="Q74" s="4">
        <v>23.0</v>
      </c>
      <c r="R74" s="58">
        <f t="shared" si="9"/>
        <v>2.12</v>
      </c>
      <c r="S74" s="52">
        <f t="shared" si="10"/>
        <v>1</v>
      </c>
      <c r="T74" s="52">
        <f t="shared" si="11"/>
        <v>2.12</v>
      </c>
      <c r="U74" s="60">
        <f t="shared" si="12"/>
        <v>104.44392</v>
      </c>
      <c r="V74" s="58">
        <f t="shared" ref="V74:W74" si="72">C74/100</f>
        <v>1.05</v>
      </c>
      <c r="W74" s="58">
        <f t="shared" si="72"/>
        <v>2.04</v>
      </c>
      <c r="X74" s="58">
        <f t="shared" si="14"/>
        <v>2.12</v>
      </c>
      <c r="Y74" s="61">
        <f t="shared" si="15"/>
        <v>4.54104</v>
      </c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</row>
    <row r="75" ht="27.0" customHeight="1">
      <c r="A75" s="52">
        <v>57.0</v>
      </c>
      <c r="B75" s="62" t="s">
        <v>55</v>
      </c>
      <c r="C75" s="62">
        <v>104.0</v>
      </c>
      <c r="D75" s="62">
        <v>204.0</v>
      </c>
      <c r="E75" s="62">
        <v>211.0</v>
      </c>
      <c r="F75" s="62">
        <f t="shared" si="5"/>
        <v>0</v>
      </c>
      <c r="G75" s="63">
        <f t="shared" si="6"/>
        <v>102.961248</v>
      </c>
      <c r="H75" s="63">
        <f t="shared" si="7"/>
        <v>102.961248</v>
      </c>
      <c r="I75" s="62">
        <v>2.0</v>
      </c>
      <c r="J75" s="68">
        <f t="shared" si="8"/>
        <v>205.922496</v>
      </c>
      <c r="K75" s="1"/>
      <c r="L75" s="69"/>
      <c r="M75" s="70"/>
      <c r="N75" s="70"/>
      <c r="O75" s="1"/>
      <c r="P75" s="1"/>
      <c r="Q75" s="4">
        <v>23.0</v>
      </c>
      <c r="R75" s="58">
        <f t="shared" si="9"/>
        <v>2.11</v>
      </c>
      <c r="S75" s="52">
        <f t="shared" si="10"/>
        <v>2</v>
      </c>
      <c r="T75" s="52">
        <f t="shared" si="11"/>
        <v>4.22</v>
      </c>
      <c r="U75" s="60">
        <f t="shared" si="12"/>
        <v>102.961248</v>
      </c>
      <c r="V75" s="58">
        <f t="shared" ref="V75:W75" si="73">C75/100</f>
        <v>1.04</v>
      </c>
      <c r="W75" s="58">
        <f t="shared" si="73"/>
        <v>2.04</v>
      </c>
      <c r="X75" s="58">
        <f t="shared" si="14"/>
        <v>4.22</v>
      </c>
      <c r="Y75" s="61">
        <f t="shared" si="15"/>
        <v>8.953152</v>
      </c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</row>
    <row r="76" ht="27.0" customHeight="1">
      <c r="A76" s="52">
        <v>58.0</v>
      </c>
      <c r="B76" s="62" t="s">
        <v>55</v>
      </c>
      <c r="C76" s="62">
        <v>107.0</v>
      </c>
      <c r="D76" s="62">
        <v>204.0</v>
      </c>
      <c r="E76" s="62">
        <v>188.0</v>
      </c>
      <c r="F76" s="62">
        <f t="shared" si="5"/>
        <v>0</v>
      </c>
      <c r="G76" s="63">
        <f t="shared" si="6"/>
        <v>94.384272</v>
      </c>
      <c r="H76" s="63">
        <f t="shared" si="7"/>
        <v>94.384272</v>
      </c>
      <c r="I76" s="62">
        <v>2.0</v>
      </c>
      <c r="J76" s="68">
        <f t="shared" si="8"/>
        <v>188.768544</v>
      </c>
      <c r="K76" s="1"/>
      <c r="L76" s="69"/>
      <c r="M76" s="70"/>
      <c r="N76" s="70"/>
      <c r="O76" s="1"/>
      <c r="P76" s="1"/>
      <c r="Q76" s="4">
        <v>23.0</v>
      </c>
      <c r="R76" s="58">
        <f t="shared" si="9"/>
        <v>1.88</v>
      </c>
      <c r="S76" s="52">
        <f t="shared" si="10"/>
        <v>2</v>
      </c>
      <c r="T76" s="52">
        <f t="shared" si="11"/>
        <v>3.76</v>
      </c>
      <c r="U76" s="60">
        <f t="shared" si="12"/>
        <v>94.384272</v>
      </c>
      <c r="V76" s="58">
        <f t="shared" ref="V76:W76" si="74">C76/100</f>
        <v>1.07</v>
      </c>
      <c r="W76" s="58">
        <f t="shared" si="74"/>
        <v>2.04</v>
      </c>
      <c r="X76" s="58">
        <f t="shared" si="14"/>
        <v>3.76</v>
      </c>
      <c r="Y76" s="61">
        <f t="shared" si="15"/>
        <v>8.207328</v>
      </c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</row>
    <row r="77" ht="27.0" customHeight="1">
      <c r="A77" s="52">
        <v>59.0</v>
      </c>
      <c r="B77" s="62" t="s">
        <v>55</v>
      </c>
      <c r="C77" s="62">
        <v>97.0</v>
      </c>
      <c r="D77" s="62">
        <v>204.0</v>
      </c>
      <c r="E77" s="62">
        <v>187.0</v>
      </c>
      <c r="F77" s="62">
        <f t="shared" si="5"/>
        <v>0</v>
      </c>
      <c r="G77" s="63">
        <f t="shared" si="6"/>
        <v>85.108188</v>
      </c>
      <c r="H77" s="63">
        <f t="shared" si="7"/>
        <v>85.108188</v>
      </c>
      <c r="I77" s="62">
        <v>1.0</v>
      </c>
      <c r="J77" s="68">
        <f t="shared" si="8"/>
        <v>85.108188</v>
      </c>
      <c r="K77" s="1"/>
      <c r="L77" s="69"/>
      <c r="M77" s="70"/>
      <c r="N77" s="70"/>
      <c r="O77" s="1"/>
      <c r="P77" s="1"/>
      <c r="Q77" s="4">
        <v>23.0</v>
      </c>
      <c r="R77" s="58">
        <f t="shared" si="9"/>
        <v>1.87</v>
      </c>
      <c r="S77" s="52">
        <f t="shared" si="10"/>
        <v>1</v>
      </c>
      <c r="T77" s="52">
        <f t="shared" si="11"/>
        <v>1.87</v>
      </c>
      <c r="U77" s="60">
        <f t="shared" si="12"/>
        <v>85.108188</v>
      </c>
      <c r="V77" s="58">
        <f t="shared" ref="V77:W77" si="75">C77/100</f>
        <v>0.97</v>
      </c>
      <c r="W77" s="58">
        <f t="shared" si="75"/>
        <v>2.04</v>
      </c>
      <c r="X77" s="58">
        <f t="shared" si="14"/>
        <v>1.87</v>
      </c>
      <c r="Y77" s="61">
        <f t="shared" si="15"/>
        <v>3.700356</v>
      </c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</row>
    <row r="78" ht="27.0" customHeight="1">
      <c r="A78" s="52">
        <v>60.0</v>
      </c>
      <c r="B78" s="62" t="s">
        <v>55</v>
      </c>
      <c r="C78" s="62">
        <v>104.0</v>
      </c>
      <c r="D78" s="62">
        <v>204.0</v>
      </c>
      <c r="E78" s="62">
        <v>185.0</v>
      </c>
      <c r="F78" s="62">
        <f t="shared" si="5"/>
        <v>0</v>
      </c>
      <c r="G78" s="63">
        <f t="shared" si="6"/>
        <v>90.27408</v>
      </c>
      <c r="H78" s="63">
        <f t="shared" si="7"/>
        <v>90.27408</v>
      </c>
      <c r="I78" s="62">
        <v>1.0</v>
      </c>
      <c r="J78" s="68">
        <f t="shared" si="8"/>
        <v>90.27408</v>
      </c>
      <c r="K78" s="1"/>
      <c r="L78" s="69"/>
      <c r="M78" s="70"/>
      <c r="N78" s="70"/>
      <c r="O78" s="1"/>
      <c r="P78" s="1"/>
      <c r="Q78" s="4">
        <v>23.0</v>
      </c>
      <c r="R78" s="58">
        <f t="shared" si="9"/>
        <v>1.85</v>
      </c>
      <c r="S78" s="52">
        <f t="shared" si="10"/>
        <v>1</v>
      </c>
      <c r="T78" s="52">
        <f t="shared" si="11"/>
        <v>1.85</v>
      </c>
      <c r="U78" s="60">
        <f t="shared" si="12"/>
        <v>90.27408</v>
      </c>
      <c r="V78" s="58">
        <f t="shared" ref="V78:W78" si="76">C78/100</f>
        <v>1.04</v>
      </c>
      <c r="W78" s="58">
        <f t="shared" si="76"/>
        <v>2.04</v>
      </c>
      <c r="X78" s="58">
        <f t="shared" si="14"/>
        <v>1.85</v>
      </c>
      <c r="Y78" s="61">
        <f t="shared" si="15"/>
        <v>3.92496</v>
      </c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</row>
    <row r="79" ht="27.0" customHeight="1">
      <c r="A79" s="52">
        <v>61.0</v>
      </c>
      <c r="B79" s="62" t="s">
        <v>55</v>
      </c>
      <c r="C79" s="62">
        <v>104.0</v>
      </c>
      <c r="D79" s="62">
        <v>204.0</v>
      </c>
      <c r="E79" s="62">
        <v>189.0</v>
      </c>
      <c r="F79" s="62">
        <f t="shared" si="5"/>
        <v>0</v>
      </c>
      <c r="G79" s="63">
        <f t="shared" si="6"/>
        <v>92.225952</v>
      </c>
      <c r="H79" s="63">
        <f t="shared" si="7"/>
        <v>92.225952</v>
      </c>
      <c r="I79" s="62">
        <v>1.0</v>
      </c>
      <c r="J79" s="68">
        <f t="shared" si="8"/>
        <v>92.225952</v>
      </c>
      <c r="K79" s="1"/>
      <c r="L79" s="69"/>
      <c r="M79" s="70"/>
      <c r="N79" s="70"/>
      <c r="O79" s="1"/>
      <c r="P79" s="1"/>
      <c r="Q79" s="4">
        <v>23.0</v>
      </c>
      <c r="R79" s="58">
        <f t="shared" si="9"/>
        <v>1.89</v>
      </c>
      <c r="S79" s="52">
        <f t="shared" si="10"/>
        <v>1</v>
      </c>
      <c r="T79" s="52">
        <f t="shared" si="11"/>
        <v>1.89</v>
      </c>
      <c r="U79" s="60">
        <f t="shared" si="12"/>
        <v>92.225952</v>
      </c>
      <c r="V79" s="58">
        <f t="shared" ref="V79:W79" si="77">C79/100</f>
        <v>1.04</v>
      </c>
      <c r="W79" s="58">
        <f t="shared" si="77"/>
        <v>2.04</v>
      </c>
      <c r="X79" s="58">
        <f t="shared" si="14"/>
        <v>1.89</v>
      </c>
      <c r="Y79" s="61">
        <f t="shared" si="15"/>
        <v>4.009824</v>
      </c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</row>
    <row r="80" ht="27.0" customHeight="1">
      <c r="A80" s="52">
        <v>62.0</v>
      </c>
      <c r="B80" s="62" t="s">
        <v>55</v>
      </c>
      <c r="C80" s="62">
        <v>105.0</v>
      </c>
      <c r="D80" s="62">
        <v>204.0</v>
      </c>
      <c r="E80" s="62">
        <v>210.0</v>
      </c>
      <c r="F80" s="62">
        <f t="shared" si="5"/>
        <v>0</v>
      </c>
      <c r="G80" s="63">
        <f t="shared" si="6"/>
        <v>103.4586</v>
      </c>
      <c r="H80" s="63">
        <f t="shared" si="7"/>
        <v>103.4586</v>
      </c>
      <c r="I80" s="62">
        <v>1.0</v>
      </c>
      <c r="J80" s="68">
        <f t="shared" si="8"/>
        <v>103.4586</v>
      </c>
      <c r="K80" s="1"/>
      <c r="L80" s="69"/>
      <c r="M80" s="70"/>
      <c r="N80" s="70"/>
      <c r="O80" s="1"/>
      <c r="P80" s="1"/>
      <c r="Q80" s="4">
        <v>23.0</v>
      </c>
      <c r="R80" s="58">
        <f t="shared" si="9"/>
        <v>2.1</v>
      </c>
      <c r="S80" s="52">
        <f t="shared" si="10"/>
        <v>1</v>
      </c>
      <c r="T80" s="52">
        <f t="shared" si="11"/>
        <v>2.1</v>
      </c>
      <c r="U80" s="60">
        <f t="shared" si="12"/>
        <v>103.4586</v>
      </c>
      <c r="V80" s="58">
        <f t="shared" ref="V80:W80" si="78">C80/100</f>
        <v>1.05</v>
      </c>
      <c r="W80" s="58">
        <f t="shared" si="78"/>
        <v>2.04</v>
      </c>
      <c r="X80" s="58">
        <f t="shared" si="14"/>
        <v>2.1</v>
      </c>
      <c r="Y80" s="61">
        <f t="shared" si="15"/>
        <v>4.4982</v>
      </c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</row>
    <row r="81" ht="27.0" customHeight="1">
      <c r="A81" s="52">
        <v>63.0</v>
      </c>
      <c r="B81" s="62" t="s">
        <v>55</v>
      </c>
      <c r="C81" s="62">
        <v>95.0</v>
      </c>
      <c r="D81" s="62">
        <v>204.0</v>
      </c>
      <c r="E81" s="62">
        <v>187.0</v>
      </c>
      <c r="F81" s="62">
        <f t="shared" si="5"/>
        <v>0</v>
      </c>
      <c r="G81" s="63">
        <f t="shared" si="6"/>
        <v>83.35338</v>
      </c>
      <c r="H81" s="63">
        <f t="shared" si="7"/>
        <v>83.35338</v>
      </c>
      <c r="I81" s="62">
        <v>1.0</v>
      </c>
      <c r="J81" s="68">
        <f t="shared" si="8"/>
        <v>83.35338</v>
      </c>
      <c r="K81" s="1"/>
      <c r="L81" s="69"/>
      <c r="M81" s="70"/>
      <c r="N81" s="70"/>
      <c r="O81" s="1"/>
      <c r="P81" s="1"/>
      <c r="Q81" s="4">
        <v>23.0</v>
      </c>
      <c r="R81" s="58">
        <f t="shared" si="9"/>
        <v>1.87</v>
      </c>
      <c r="S81" s="52">
        <f t="shared" si="10"/>
        <v>1</v>
      </c>
      <c r="T81" s="52">
        <f t="shared" si="11"/>
        <v>1.87</v>
      </c>
      <c r="U81" s="60">
        <f t="shared" si="12"/>
        <v>83.35338</v>
      </c>
      <c r="V81" s="58">
        <f t="shared" ref="V81:W81" si="79">C81/100</f>
        <v>0.95</v>
      </c>
      <c r="W81" s="58">
        <f t="shared" si="79"/>
        <v>2.04</v>
      </c>
      <c r="X81" s="58">
        <f t="shared" si="14"/>
        <v>1.87</v>
      </c>
      <c r="Y81" s="61">
        <f t="shared" si="15"/>
        <v>3.62406</v>
      </c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</row>
    <row r="82" ht="27.0" customHeight="1">
      <c r="A82" s="52">
        <v>64.0</v>
      </c>
      <c r="B82" s="62" t="s">
        <v>55</v>
      </c>
      <c r="C82" s="62">
        <v>105.0</v>
      </c>
      <c r="D82" s="62">
        <v>204.0</v>
      </c>
      <c r="E82" s="62">
        <v>211.0</v>
      </c>
      <c r="F82" s="62">
        <f t="shared" si="5"/>
        <v>0</v>
      </c>
      <c r="G82" s="63">
        <f t="shared" si="6"/>
        <v>103.95126</v>
      </c>
      <c r="H82" s="63">
        <f t="shared" si="7"/>
        <v>103.95126</v>
      </c>
      <c r="I82" s="62">
        <v>1.0</v>
      </c>
      <c r="J82" s="68">
        <f t="shared" si="8"/>
        <v>103.95126</v>
      </c>
      <c r="K82" s="1"/>
      <c r="L82" s="69"/>
      <c r="M82" s="70"/>
      <c r="N82" s="70"/>
      <c r="O82" s="1"/>
      <c r="P82" s="1"/>
      <c r="Q82" s="4">
        <v>23.0</v>
      </c>
      <c r="R82" s="58">
        <f t="shared" si="9"/>
        <v>2.11</v>
      </c>
      <c r="S82" s="52">
        <f t="shared" si="10"/>
        <v>1</v>
      </c>
      <c r="T82" s="52">
        <f t="shared" si="11"/>
        <v>2.11</v>
      </c>
      <c r="U82" s="60">
        <f t="shared" si="12"/>
        <v>103.95126</v>
      </c>
      <c r="V82" s="58">
        <f t="shared" ref="V82:W82" si="80">C82/100</f>
        <v>1.05</v>
      </c>
      <c r="W82" s="58">
        <f t="shared" si="80"/>
        <v>2.04</v>
      </c>
      <c r="X82" s="58">
        <f t="shared" si="14"/>
        <v>2.11</v>
      </c>
      <c r="Y82" s="61">
        <f t="shared" si="15"/>
        <v>4.51962</v>
      </c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</row>
    <row r="83" ht="27.0" customHeight="1">
      <c r="A83" s="52">
        <v>65.0</v>
      </c>
      <c r="B83" s="62" t="s">
        <v>55</v>
      </c>
      <c r="C83" s="62">
        <v>103.0</v>
      </c>
      <c r="D83" s="62">
        <v>204.0</v>
      </c>
      <c r="E83" s="62">
        <v>211.0</v>
      </c>
      <c r="F83" s="62">
        <f t="shared" si="5"/>
        <v>0</v>
      </c>
      <c r="G83" s="63">
        <f t="shared" si="6"/>
        <v>101.971236</v>
      </c>
      <c r="H83" s="63">
        <f t="shared" si="7"/>
        <v>101.971236</v>
      </c>
      <c r="I83" s="62">
        <v>1.0</v>
      </c>
      <c r="J83" s="68">
        <f t="shared" si="8"/>
        <v>101.971236</v>
      </c>
      <c r="K83" s="1"/>
      <c r="L83" s="69"/>
      <c r="M83" s="70"/>
      <c r="N83" s="70"/>
      <c r="O83" s="1"/>
      <c r="P83" s="1"/>
      <c r="Q83" s="4">
        <v>23.0</v>
      </c>
      <c r="R83" s="58">
        <f t="shared" si="9"/>
        <v>2.11</v>
      </c>
      <c r="S83" s="52">
        <f t="shared" si="10"/>
        <v>1</v>
      </c>
      <c r="T83" s="52">
        <f t="shared" si="11"/>
        <v>2.11</v>
      </c>
      <c r="U83" s="60">
        <f t="shared" si="12"/>
        <v>101.971236</v>
      </c>
      <c r="V83" s="58">
        <f t="shared" ref="V83:W83" si="81">C83/100</f>
        <v>1.03</v>
      </c>
      <c r="W83" s="58">
        <f t="shared" si="81"/>
        <v>2.04</v>
      </c>
      <c r="X83" s="58">
        <f t="shared" si="14"/>
        <v>2.11</v>
      </c>
      <c r="Y83" s="61">
        <f t="shared" si="15"/>
        <v>4.433532</v>
      </c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</row>
    <row r="84" ht="27.0" customHeight="1">
      <c r="A84" s="52">
        <v>66.0</v>
      </c>
      <c r="B84" s="62" t="s">
        <v>55</v>
      </c>
      <c r="C84" s="62">
        <v>104.0</v>
      </c>
      <c r="D84" s="62">
        <v>204.0</v>
      </c>
      <c r="E84" s="62">
        <v>186.0</v>
      </c>
      <c r="F84" s="62">
        <f t="shared" si="5"/>
        <v>0</v>
      </c>
      <c r="G84" s="63">
        <f t="shared" si="6"/>
        <v>90.762048</v>
      </c>
      <c r="H84" s="63">
        <f t="shared" si="7"/>
        <v>90.762048</v>
      </c>
      <c r="I84" s="62">
        <v>1.0</v>
      </c>
      <c r="J84" s="68">
        <f t="shared" si="8"/>
        <v>90.762048</v>
      </c>
      <c r="K84" s="1"/>
      <c r="L84" s="69"/>
      <c r="M84" s="70"/>
      <c r="N84" s="70"/>
      <c r="O84" s="1"/>
      <c r="P84" s="1"/>
      <c r="Q84" s="4">
        <v>23.0</v>
      </c>
      <c r="R84" s="58">
        <f t="shared" si="9"/>
        <v>1.86</v>
      </c>
      <c r="S84" s="52">
        <f t="shared" si="10"/>
        <v>1</v>
      </c>
      <c r="T84" s="52">
        <f t="shared" si="11"/>
        <v>1.86</v>
      </c>
      <c r="U84" s="60">
        <f t="shared" si="12"/>
        <v>90.762048</v>
      </c>
      <c r="V84" s="58">
        <f t="shared" ref="V84:W84" si="82">C84/100</f>
        <v>1.04</v>
      </c>
      <c r="W84" s="58">
        <f t="shared" si="82"/>
        <v>2.04</v>
      </c>
      <c r="X84" s="58">
        <f t="shared" si="14"/>
        <v>1.86</v>
      </c>
      <c r="Y84" s="61">
        <f t="shared" si="15"/>
        <v>3.946176</v>
      </c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</row>
    <row r="85" ht="27.0" customHeight="1">
      <c r="A85" s="52">
        <v>67.0</v>
      </c>
      <c r="B85" s="62" t="s">
        <v>55</v>
      </c>
      <c r="C85" s="62">
        <v>103.0</v>
      </c>
      <c r="D85" s="62">
        <v>204.0</v>
      </c>
      <c r="E85" s="62">
        <v>209.0</v>
      </c>
      <c r="F85" s="62">
        <f t="shared" si="5"/>
        <v>0</v>
      </c>
      <c r="G85" s="63">
        <f t="shared" si="6"/>
        <v>101.004684</v>
      </c>
      <c r="H85" s="63">
        <f t="shared" si="7"/>
        <v>101.004684</v>
      </c>
      <c r="I85" s="62">
        <v>1.0</v>
      </c>
      <c r="J85" s="68">
        <f t="shared" si="8"/>
        <v>101.004684</v>
      </c>
      <c r="K85" s="1"/>
      <c r="L85" s="69"/>
      <c r="M85" s="70"/>
      <c r="N85" s="70"/>
      <c r="O85" s="1"/>
      <c r="P85" s="1"/>
      <c r="Q85" s="4">
        <v>23.0</v>
      </c>
      <c r="R85" s="58">
        <f t="shared" si="9"/>
        <v>2.09</v>
      </c>
      <c r="S85" s="52">
        <f t="shared" si="10"/>
        <v>1</v>
      </c>
      <c r="T85" s="52">
        <f t="shared" si="11"/>
        <v>2.09</v>
      </c>
      <c r="U85" s="60">
        <f t="shared" si="12"/>
        <v>101.004684</v>
      </c>
      <c r="V85" s="58">
        <f t="shared" ref="V85:W85" si="83">C85/100</f>
        <v>1.03</v>
      </c>
      <c r="W85" s="58">
        <f t="shared" si="83"/>
        <v>2.04</v>
      </c>
      <c r="X85" s="58">
        <f t="shared" si="14"/>
        <v>2.09</v>
      </c>
      <c r="Y85" s="61">
        <f t="shared" si="15"/>
        <v>4.391508</v>
      </c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</row>
    <row r="86" ht="27.0" customHeight="1">
      <c r="A86" s="52">
        <v>68.0</v>
      </c>
      <c r="B86" s="62" t="s">
        <v>55</v>
      </c>
      <c r="C86" s="62">
        <v>93.0</v>
      </c>
      <c r="D86" s="62">
        <v>204.0</v>
      </c>
      <c r="E86" s="62">
        <v>185.0</v>
      </c>
      <c r="F86" s="62">
        <f t="shared" si="5"/>
        <v>0</v>
      </c>
      <c r="G86" s="63">
        <f t="shared" si="6"/>
        <v>80.72586</v>
      </c>
      <c r="H86" s="63">
        <f t="shared" si="7"/>
        <v>80.72586</v>
      </c>
      <c r="I86" s="62">
        <v>1.0</v>
      </c>
      <c r="J86" s="68">
        <f t="shared" si="8"/>
        <v>80.72586</v>
      </c>
      <c r="K86" s="1"/>
      <c r="L86" s="69"/>
      <c r="M86" s="70"/>
      <c r="N86" s="70"/>
      <c r="O86" s="1"/>
      <c r="P86" s="1"/>
      <c r="Q86" s="4">
        <v>23.0</v>
      </c>
      <c r="R86" s="58">
        <f t="shared" si="9"/>
        <v>1.85</v>
      </c>
      <c r="S86" s="52">
        <f t="shared" si="10"/>
        <v>1</v>
      </c>
      <c r="T86" s="52">
        <f t="shared" si="11"/>
        <v>1.85</v>
      </c>
      <c r="U86" s="60">
        <f t="shared" si="12"/>
        <v>80.72586</v>
      </c>
      <c r="V86" s="58">
        <f t="shared" ref="V86:W86" si="84">C86/100</f>
        <v>0.93</v>
      </c>
      <c r="W86" s="58">
        <f t="shared" si="84"/>
        <v>2.04</v>
      </c>
      <c r="X86" s="58">
        <f t="shared" si="14"/>
        <v>1.85</v>
      </c>
      <c r="Y86" s="61">
        <f t="shared" si="15"/>
        <v>3.50982</v>
      </c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</row>
    <row r="87" ht="27.0" customHeight="1">
      <c r="A87" s="52">
        <v>69.0</v>
      </c>
      <c r="B87" s="62" t="s">
        <v>55</v>
      </c>
      <c r="C87" s="62">
        <v>104.0</v>
      </c>
      <c r="D87" s="62">
        <v>204.0</v>
      </c>
      <c r="E87" s="62">
        <v>187.0</v>
      </c>
      <c r="F87" s="62">
        <f t="shared" si="5"/>
        <v>0</v>
      </c>
      <c r="G87" s="63">
        <f t="shared" si="6"/>
        <v>91.250016</v>
      </c>
      <c r="H87" s="63">
        <f t="shared" si="7"/>
        <v>91.250016</v>
      </c>
      <c r="I87" s="62">
        <v>1.0</v>
      </c>
      <c r="J87" s="68">
        <f t="shared" si="8"/>
        <v>91.250016</v>
      </c>
      <c r="K87" s="1"/>
      <c r="L87" s="69"/>
      <c r="M87" s="70"/>
      <c r="N87" s="70"/>
      <c r="O87" s="1"/>
      <c r="P87" s="1"/>
      <c r="Q87" s="4">
        <v>23.0</v>
      </c>
      <c r="R87" s="58">
        <f t="shared" si="9"/>
        <v>1.87</v>
      </c>
      <c r="S87" s="52">
        <f t="shared" si="10"/>
        <v>1</v>
      </c>
      <c r="T87" s="52">
        <f t="shared" si="11"/>
        <v>1.87</v>
      </c>
      <c r="U87" s="60">
        <f t="shared" si="12"/>
        <v>91.250016</v>
      </c>
      <c r="V87" s="58">
        <f t="shared" ref="V87:W87" si="85">C87/100</f>
        <v>1.04</v>
      </c>
      <c r="W87" s="58">
        <f t="shared" si="85"/>
        <v>2.04</v>
      </c>
      <c r="X87" s="58">
        <f t="shared" si="14"/>
        <v>1.87</v>
      </c>
      <c r="Y87" s="61">
        <f t="shared" si="15"/>
        <v>3.967392</v>
      </c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</row>
    <row r="88" ht="27.0" customHeight="1">
      <c r="A88" s="52">
        <v>70.0</v>
      </c>
      <c r="B88" s="53" t="s">
        <v>26</v>
      </c>
      <c r="C88" s="54">
        <v>78.0</v>
      </c>
      <c r="D88" s="54">
        <v>204.0</v>
      </c>
      <c r="E88" s="54">
        <v>177.0</v>
      </c>
      <c r="F88" s="54">
        <f t="shared" si="5"/>
        <v>0.8</v>
      </c>
      <c r="G88" s="55">
        <f t="shared" si="6"/>
        <v>47.879208</v>
      </c>
      <c r="H88" s="55">
        <f t="shared" si="7"/>
        <v>38.3033664</v>
      </c>
      <c r="I88" s="54">
        <v>1.0</v>
      </c>
      <c r="J88" s="68">
        <f t="shared" si="8"/>
        <v>38.3033664</v>
      </c>
      <c r="K88" s="1"/>
      <c r="L88" s="69"/>
      <c r="M88" s="70"/>
      <c r="N88" s="70"/>
      <c r="O88" s="1"/>
      <c r="P88" s="1"/>
      <c r="Q88" s="4">
        <v>17.0</v>
      </c>
      <c r="R88" s="58">
        <f t="shared" si="9"/>
        <v>1.77</v>
      </c>
      <c r="S88" s="52">
        <f t="shared" si="10"/>
        <v>1</v>
      </c>
      <c r="T88" s="52">
        <f t="shared" si="11"/>
        <v>1.77</v>
      </c>
      <c r="U88" s="60">
        <f t="shared" si="12"/>
        <v>47.879208</v>
      </c>
      <c r="V88" s="58">
        <f t="shared" ref="V88:W88" si="86">C88/100</f>
        <v>0.78</v>
      </c>
      <c r="W88" s="58">
        <f t="shared" si="86"/>
        <v>2.04</v>
      </c>
      <c r="X88" s="58">
        <f t="shared" si="14"/>
        <v>1.77</v>
      </c>
      <c r="Y88" s="61">
        <f t="shared" si="15"/>
        <v>2.816424</v>
      </c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</row>
    <row r="89" ht="27.0" customHeight="1">
      <c r="A89" s="52">
        <v>71.0</v>
      </c>
      <c r="B89" s="62" t="s">
        <v>10</v>
      </c>
      <c r="C89" s="62">
        <v>106.0</v>
      </c>
      <c r="D89" s="62">
        <v>204.0</v>
      </c>
      <c r="E89" s="62">
        <v>246.0</v>
      </c>
      <c r="F89" s="62">
        <f t="shared" si="5"/>
        <v>0</v>
      </c>
      <c r="G89" s="63">
        <f t="shared" si="6"/>
        <v>90.431568</v>
      </c>
      <c r="H89" s="63">
        <f t="shared" si="7"/>
        <v>90.431568</v>
      </c>
      <c r="I89" s="62">
        <v>2.0</v>
      </c>
      <c r="J89" s="68">
        <f t="shared" si="8"/>
        <v>180.863136</v>
      </c>
      <c r="K89" s="1"/>
      <c r="L89" s="69"/>
      <c r="M89" s="70"/>
      <c r="N89" s="70"/>
      <c r="O89" s="1"/>
      <c r="P89" s="1"/>
      <c r="Q89" s="4">
        <v>17.0</v>
      </c>
      <c r="R89" s="58">
        <f t="shared" si="9"/>
        <v>2.46</v>
      </c>
      <c r="S89" s="52">
        <f t="shared" si="10"/>
        <v>2</v>
      </c>
      <c r="T89" s="52">
        <f t="shared" si="11"/>
        <v>4.92</v>
      </c>
      <c r="U89" s="60">
        <f t="shared" si="12"/>
        <v>90.431568</v>
      </c>
      <c r="V89" s="58">
        <f t="shared" ref="V89:W89" si="87">C89/100</f>
        <v>1.06</v>
      </c>
      <c r="W89" s="58">
        <f t="shared" si="87"/>
        <v>2.04</v>
      </c>
      <c r="X89" s="58">
        <f t="shared" si="14"/>
        <v>4.92</v>
      </c>
      <c r="Y89" s="61">
        <f t="shared" si="15"/>
        <v>10.639008</v>
      </c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</row>
    <row r="90" ht="27.0" customHeight="1">
      <c r="A90" s="52">
        <v>72.0</v>
      </c>
      <c r="B90" s="62" t="s">
        <v>10</v>
      </c>
      <c r="C90" s="62">
        <v>105.0</v>
      </c>
      <c r="D90" s="62">
        <v>204.0</v>
      </c>
      <c r="E90" s="62">
        <v>246.0</v>
      </c>
      <c r="F90" s="62">
        <f t="shared" si="5"/>
        <v>0</v>
      </c>
      <c r="G90" s="63">
        <f t="shared" si="6"/>
        <v>89.57844</v>
      </c>
      <c r="H90" s="63">
        <f t="shared" si="7"/>
        <v>89.57844</v>
      </c>
      <c r="I90" s="62">
        <v>2.0</v>
      </c>
      <c r="J90" s="68">
        <f t="shared" si="8"/>
        <v>179.15688</v>
      </c>
      <c r="K90" s="1"/>
      <c r="L90" s="69"/>
      <c r="M90" s="70"/>
      <c r="N90" s="70"/>
      <c r="O90" s="1"/>
      <c r="P90" s="1"/>
      <c r="Q90" s="4">
        <v>17.0</v>
      </c>
      <c r="R90" s="58">
        <f t="shared" si="9"/>
        <v>2.46</v>
      </c>
      <c r="S90" s="52">
        <f t="shared" si="10"/>
        <v>2</v>
      </c>
      <c r="T90" s="52">
        <f t="shared" si="11"/>
        <v>4.92</v>
      </c>
      <c r="U90" s="60">
        <f t="shared" si="12"/>
        <v>89.57844</v>
      </c>
      <c r="V90" s="58">
        <f t="shared" ref="V90:W90" si="88">C90/100</f>
        <v>1.05</v>
      </c>
      <c r="W90" s="58">
        <f t="shared" si="88"/>
        <v>2.04</v>
      </c>
      <c r="X90" s="58">
        <f t="shared" si="14"/>
        <v>4.92</v>
      </c>
      <c r="Y90" s="61">
        <f t="shared" si="15"/>
        <v>10.53864</v>
      </c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</row>
    <row r="91" ht="27.0" customHeight="1">
      <c r="A91" s="52">
        <v>73.0</v>
      </c>
      <c r="B91" s="62" t="s">
        <v>10</v>
      </c>
      <c r="C91" s="62">
        <v>96.0</v>
      </c>
      <c r="D91" s="62">
        <v>204.0</v>
      </c>
      <c r="E91" s="62">
        <v>245.0</v>
      </c>
      <c r="F91" s="62">
        <f t="shared" si="5"/>
        <v>0</v>
      </c>
      <c r="G91" s="63">
        <f t="shared" si="6"/>
        <v>81.56736</v>
      </c>
      <c r="H91" s="63">
        <f t="shared" si="7"/>
        <v>81.56736</v>
      </c>
      <c r="I91" s="62">
        <v>1.0</v>
      </c>
      <c r="J91" s="68">
        <f t="shared" si="8"/>
        <v>81.56736</v>
      </c>
      <c r="K91" s="1"/>
      <c r="L91" s="69"/>
      <c r="M91" s="70"/>
      <c r="N91" s="70"/>
      <c r="O91" s="1"/>
      <c r="P91" s="1"/>
      <c r="Q91" s="4">
        <v>17.0</v>
      </c>
      <c r="R91" s="58">
        <f t="shared" si="9"/>
        <v>2.45</v>
      </c>
      <c r="S91" s="52">
        <f t="shared" si="10"/>
        <v>1</v>
      </c>
      <c r="T91" s="52">
        <f t="shared" si="11"/>
        <v>2.45</v>
      </c>
      <c r="U91" s="60">
        <f t="shared" si="12"/>
        <v>81.56736</v>
      </c>
      <c r="V91" s="58">
        <f t="shared" ref="V91:W91" si="89">C91/100</f>
        <v>0.96</v>
      </c>
      <c r="W91" s="58">
        <f t="shared" si="89"/>
        <v>2.04</v>
      </c>
      <c r="X91" s="58">
        <f t="shared" si="14"/>
        <v>2.45</v>
      </c>
      <c r="Y91" s="61">
        <f t="shared" si="15"/>
        <v>4.79808</v>
      </c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</row>
    <row r="92" ht="27.0" customHeight="1">
      <c r="A92" s="52">
        <v>74.0</v>
      </c>
      <c r="B92" s="62" t="s">
        <v>10</v>
      </c>
      <c r="C92" s="62">
        <v>105.0</v>
      </c>
      <c r="D92" s="62">
        <v>204.0</v>
      </c>
      <c r="E92" s="62">
        <v>248.0</v>
      </c>
      <c r="F92" s="62">
        <f t="shared" si="5"/>
        <v>0</v>
      </c>
      <c r="G92" s="63">
        <f t="shared" si="6"/>
        <v>90.30672</v>
      </c>
      <c r="H92" s="63">
        <f t="shared" si="7"/>
        <v>90.30672</v>
      </c>
      <c r="I92" s="62">
        <v>1.0</v>
      </c>
      <c r="J92" s="68">
        <f t="shared" si="8"/>
        <v>90.30672</v>
      </c>
      <c r="K92" s="1"/>
      <c r="L92" s="69"/>
      <c r="M92" s="70"/>
      <c r="N92" s="70"/>
      <c r="O92" s="1"/>
      <c r="P92" s="1"/>
      <c r="Q92" s="4">
        <v>17.0</v>
      </c>
      <c r="R92" s="58">
        <f t="shared" si="9"/>
        <v>2.48</v>
      </c>
      <c r="S92" s="52">
        <f t="shared" si="10"/>
        <v>1</v>
      </c>
      <c r="T92" s="52">
        <f t="shared" si="11"/>
        <v>2.48</v>
      </c>
      <c r="U92" s="60">
        <f t="shared" si="12"/>
        <v>90.30672</v>
      </c>
      <c r="V92" s="58">
        <f t="shared" ref="V92:W92" si="90">C92/100</f>
        <v>1.05</v>
      </c>
      <c r="W92" s="58">
        <f t="shared" si="90"/>
        <v>2.04</v>
      </c>
      <c r="X92" s="58">
        <f t="shared" si="14"/>
        <v>2.48</v>
      </c>
      <c r="Y92" s="61">
        <f t="shared" si="15"/>
        <v>5.31216</v>
      </c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</row>
    <row r="93" ht="27.0" customHeight="1">
      <c r="A93" s="52">
        <v>75.0</v>
      </c>
      <c r="B93" s="62" t="s">
        <v>10</v>
      </c>
      <c r="C93" s="62">
        <v>105.0</v>
      </c>
      <c r="D93" s="62">
        <v>204.0</v>
      </c>
      <c r="E93" s="62">
        <v>244.0</v>
      </c>
      <c r="F93" s="62">
        <f t="shared" si="5"/>
        <v>0</v>
      </c>
      <c r="G93" s="63">
        <f t="shared" si="6"/>
        <v>88.85016</v>
      </c>
      <c r="H93" s="63">
        <f t="shared" si="7"/>
        <v>88.85016</v>
      </c>
      <c r="I93" s="62">
        <v>1.0</v>
      </c>
      <c r="J93" s="68">
        <f t="shared" si="8"/>
        <v>88.85016</v>
      </c>
      <c r="K93" s="1"/>
      <c r="L93" s="69"/>
      <c r="M93" s="70"/>
      <c r="N93" s="70"/>
      <c r="O93" s="1"/>
      <c r="P93" s="1"/>
      <c r="Q93" s="4">
        <v>17.0</v>
      </c>
      <c r="R93" s="58">
        <f t="shared" si="9"/>
        <v>2.44</v>
      </c>
      <c r="S93" s="52">
        <f t="shared" si="10"/>
        <v>1</v>
      </c>
      <c r="T93" s="52">
        <f t="shared" si="11"/>
        <v>2.44</v>
      </c>
      <c r="U93" s="60">
        <f t="shared" si="12"/>
        <v>88.85016</v>
      </c>
      <c r="V93" s="58">
        <f t="shared" ref="V93:W93" si="91">C93/100</f>
        <v>1.05</v>
      </c>
      <c r="W93" s="58">
        <f t="shared" si="91"/>
        <v>2.04</v>
      </c>
      <c r="X93" s="58">
        <f t="shared" si="14"/>
        <v>2.44</v>
      </c>
      <c r="Y93" s="61">
        <f t="shared" si="15"/>
        <v>5.22648</v>
      </c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</row>
    <row r="94" ht="27.0" customHeight="1">
      <c r="A94" s="52">
        <v>76.0</v>
      </c>
      <c r="B94" s="62" t="s">
        <v>10</v>
      </c>
      <c r="C94" s="62">
        <v>105.0</v>
      </c>
      <c r="D94" s="62">
        <v>204.0</v>
      </c>
      <c r="E94" s="62">
        <v>245.0</v>
      </c>
      <c r="F94" s="62">
        <f t="shared" si="5"/>
        <v>0</v>
      </c>
      <c r="G94" s="63">
        <f t="shared" si="6"/>
        <v>89.2143</v>
      </c>
      <c r="H94" s="63">
        <f t="shared" si="7"/>
        <v>89.2143</v>
      </c>
      <c r="I94" s="62">
        <v>3.0</v>
      </c>
      <c r="J94" s="68">
        <f t="shared" si="8"/>
        <v>267.6429</v>
      </c>
      <c r="K94" s="1"/>
      <c r="L94" s="69"/>
      <c r="M94" s="70"/>
      <c r="N94" s="70"/>
      <c r="O94" s="1"/>
      <c r="P94" s="1"/>
      <c r="Q94" s="4">
        <v>17.0</v>
      </c>
      <c r="R94" s="58">
        <f t="shared" si="9"/>
        <v>2.45</v>
      </c>
      <c r="S94" s="52">
        <f t="shared" si="10"/>
        <v>3</v>
      </c>
      <c r="T94" s="52">
        <f t="shared" si="11"/>
        <v>7.35</v>
      </c>
      <c r="U94" s="60">
        <f t="shared" si="12"/>
        <v>89.2143</v>
      </c>
      <c r="V94" s="58">
        <f t="shared" ref="V94:W94" si="92">C94/100</f>
        <v>1.05</v>
      </c>
      <c r="W94" s="58">
        <f t="shared" si="92"/>
        <v>2.04</v>
      </c>
      <c r="X94" s="58">
        <f t="shared" si="14"/>
        <v>7.35</v>
      </c>
      <c r="Y94" s="61">
        <f t="shared" si="15"/>
        <v>15.7437</v>
      </c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</row>
    <row r="95" ht="27.0" customHeight="1">
      <c r="A95" s="52">
        <v>77.0</v>
      </c>
      <c r="B95" s="62" t="s">
        <v>10</v>
      </c>
      <c r="C95" s="62">
        <v>99.0</v>
      </c>
      <c r="D95" s="62">
        <v>204.0</v>
      </c>
      <c r="E95" s="62">
        <v>247.0</v>
      </c>
      <c r="F95" s="62">
        <f t="shared" si="5"/>
        <v>0</v>
      </c>
      <c r="G95" s="63">
        <f t="shared" si="6"/>
        <v>84.803004</v>
      </c>
      <c r="H95" s="63">
        <f t="shared" si="7"/>
        <v>84.803004</v>
      </c>
      <c r="I95" s="62">
        <v>1.0</v>
      </c>
      <c r="J95" s="68">
        <f t="shared" si="8"/>
        <v>84.803004</v>
      </c>
      <c r="K95" s="1"/>
      <c r="L95" s="69"/>
      <c r="M95" s="70"/>
      <c r="N95" s="70"/>
      <c r="O95" s="1"/>
      <c r="P95" s="1"/>
      <c r="Q95" s="4">
        <v>17.0</v>
      </c>
      <c r="R95" s="58">
        <f t="shared" si="9"/>
        <v>2.47</v>
      </c>
      <c r="S95" s="52">
        <f t="shared" si="10"/>
        <v>1</v>
      </c>
      <c r="T95" s="52">
        <f t="shared" si="11"/>
        <v>2.47</v>
      </c>
      <c r="U95" s="60">
        <f t="shared" si="12"/>
        <v>84.803004</v>
      </c>
      <c r="V95" s="58">
        <f t="shared" ref="V95:W95" si="93">C95/100</f>
        <v>0.99</v>
      </c>
      <c r="W95" s="58">
        <f t="shared" si="93"/>
        <v>2.04</v>
      </c>
      <c r="X95" s="58">
        <f t="shared" si="14"/>
        <v>2.47</v>
      </c>
      <c r="Y95" s="61">
        <f t="shared" si="15"/>
        <v>4.988412</v>
      </c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</row>
    <row r="96" ht="27.0" customHeight="1">
      <c r="A96" s="52">
        <v>78.0</v>
      </c>
      <c r="B96" s="62" t="s">
        <v>10</v>
      </c>
      <c r="C96" s="62">
        <v>104.0</v>
      </c>
      <c r="D96" s="62">
        <v>204.0</v>
      </c>
      <c r="E96" s="62">
        <v>246.0</v>
      </c>
      <c r="F96" s="62">
        <f t="shared" si="5"/>
        <v>0</v>
      </c>
      <c r="G96" s="63">
        <f t="shared" si="6"/>
        <v>88.725312</v>
      </c>
      <c r="H96" s="63">
        <f t="shared" si="7"/>
        <v>88.725312</v>
      </c>
      <c r="I96" s="62">
        <v>1.0</v>
      </c>
      <c r="J96" s="68">
        <f t="shared" si="8"/>
        <v>88.725312</v>
      </c>
      <c r="K96" s="1"/>
      <c r="L96" s="69"/>
      <c r="M96" s="70"/>
      <c r="N96" s="70"/>
      <c r="O96" s="1"/>
      <c r="P96" s="1"/>
      <c r="Q96" s="4">
        <v>17.0</v>
      </c>
      <c r="R96" s="58">
        <f t="shared" si="9"/>
        <v>2.46</v>
      </c>
      <c r="S96" s="52">
        <f t="shared" si="10"/>
        <v>1</v>
      </c>
      <c r="T96" s="52">
        <f t="shared" si="11"/>
        <v>2.46</v>
      </c>
      <c r="U96" s="60">
        <f t="shared" si="12"/>
        <v>88.725312</v>
      </c>
      <c r="V96" s="58">
        <f t="shared" ref="V96:W96" si="94">C96/100</f>
        <v>1.04</v>
      </c>
      <c r="W96" s="58">
        <f t="shared" si="94"/>
        <v>2.04</v>
      </c>
      <c r="X96" s="58">
        <f t="shared" si="14"/>
        <v>2.46</v>
      </c>
      <c r="Y96" s="61">
        <f t="shared" si="15"/>
        <v>5.219136</v>
      </c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</row>
    <row r="97" ht="27.0" customHeight="1">
      <c r="A97" s="52">
        <v>79.0</v>
      </c>
      <c r="B97" s="62" t="s">
        <v>10</v>
      </c>
      <c r="C97" s="62">
        <v>107.0</v>
      </c>
      <c r="D97" s="62">
        <v>204.0</v>
      </c>
      <c r="E97" s="62">
        <v>245.0</v>
      </c>
      <c r="F97" s="62">
        <f t="shared" si="5"/>
        <v>0</v>
      </c>
      <c r="G97" s="63">
        <f t="shared" si="6"/>
        <v>90.91362</v>
      </c>
      <c r="H97" s="63">
        <f t="shared" si="7"/>
        <v>90.91362</v>
      </c>
      <c r="I97" s="62">
        <v>1.0</v>
      </c>
      <c r="J97" s="68">
        <f t="shared" si="8"/>
        <v>90.91362</v>
      </c>
      <c r="K97" s="1"/>
      <c r="L97" s="69"/>
      <c r="M97" s="70"/>
      <c r="N97" s="70"/>
      <c r="O97" s="1"/>
      <c r="P97" s="1"/>
      <c r="Q97" s="4">
        <v>17.0</v>
      </c>
      <c r="R97" s="58">
        <f t="shared" si="9"/>
        <v>2.45</v>
      </c>
      <c r="S97" s="52">
        <f t="shared" si="10"/>
        <v>1</v>
      </c>
      <c r="T97" s="52">
        <f t="shared" si="11"/>
        <v>2.45</v>
      </c>
      <c r="U97" s="60">
        <f t="shared" si="12"/>
        <v>90.91362</v>
      </c>
      <c r="V97" s="58">
        <f t="shared" ref="V97:W97" si="95">C97/100</f>
        <v>1.07</v>
      </c>
      <c r="W97" s="58">
        <f t="shared" si="95"/>
        <v>2.04</v>
      </c>
      <c r="X97" s="58">
        <f t="shared" si="14"/>
        <v>2.45</v>
      </c>
      <c r="Y97" s="61">
        <f t="shared" si="15"/>
        <v>5.34786</v>
      </c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</row>
    <row r="98" ht="27.0" customHeight="1">
      <c r="A98" s="52">
        <v>80.0</v>
      </c>
      <c r="B98" s="62" t="s">
        <v>10</v>
      </c>
      <c r="C98" s="62">
        <v>103.0</v>
      </c>
      <c r="D98" s="62">
        <v>204.0</v>
      </c>
      <c r="E98" s="62">
        <v>245.0</v>
      </c>
      <c r="F98" s="62">
        <f t="shared" si="5"/>
        <v>0</v>
      </c>
      <c r="G98" s="63">
        <f t="shared" si="6"/>
        <v>87.51498</v>
      </c>
      <c r="H98" s="63">
        <f t="shared" si="7"/>
        <v>87.51498</v>
      </c>
      <c r="I98" s="62">
        <v>1.0</v>
      </c>
      <c r="J98" s="68">
        <f t="shared" si="8"/>
        <v>87.51498</v>
      </c>
      <c r="K98" s="1"/>
      <c r="L98" s="69"/>
      <c r="M98" s="70"/>
      <c r="N98" s="70"/>
      <c r="O98" s="1"/>
      <c r="P98" s="1"/>
      <c r="Q98" s="4">
        <v>17.0</v>
      </c>
      <c r="R98" s="58">
        <f t="shared" si="9"/>
        <v>2.45</v>
      </c>
      <c r="S98" s="52">
        <f t="shared" si="10"/>
        <v>1</v>
      </c>
      <c r="T98" s="52">
        <f t="shared" si="11"/>
        <v>2.45</v>
      </c>
      <c r="U98" s="60">
        <f t="shared" si="12"/>
        <v>87.51498</v>
      </c>
      <c r="V98" s="58">
        <f t="shared" ref="V98:W98" si="96">C98/100</f>
        <v>1.03</v>
      </c>
      <c r="W98" s="58">
        <f t="shared" si="96"/>
        <v>2.04</v>
      </c>
      <c r="X98" s="58">
        <f t="shared" si="14"/>
        <v>2.45</v>
      </c>
      <c r="Y98" s="61">
        <f t="shared" si="15"/>
        <v>5.14794</v>
      </c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</row>
    <row r="99" ht="27.0" customHeight="1">
      <c r="A99" s="52">
        <v>81.0</v>
      </c>
      <c r="B99" s="62" t="s">
        <v>10</v>
      </c>
      <c r="C99" s="62">
        <v>104.0</v>
      </c>
      <c r="D99" s="62">
        <v>204.0</v>
      </c>
      <c r="E99" s="62">
        <v>245.0</v>
      </c>
      <c r="F99" s="62">
        <f t="shared" si="5"/>
        <v>0</v>
      </c>
      <c r="G99" s="63">
        <f t="shared" si="6"/>
        <v>88.36464</v>
      </c>
      <c r="H99" s="63">
        <f t="shared" si="7"/>
        <v>88.36464</v>
      </c>
      <c r="I99" s="62">
        <v>1.0</v>
      </c>
      <c r="J99" s="68">
        <f t="shared" si="8"/>
        <v>88.36464</v>
      </c>
      <c r="K99" s="1"/>
      <c r="L99" s="69"/>
      <c r="M99" s="70"/>
      <c r="N99" s="70"/>
      <c r="O99" s="1"/>
      <c r="P99" s="1"/>
      <c r="Q99" s="4">
        <v>17.0</v>
      </c>
      <c r="R99" s="58">
        <f t="shared" si="9"/>
        <v>2.45</v>
      </c>
      <c r="S99" s="52">
        <f t="shared" si="10"/>
        <v>1</v>
      </c>
      <c r="T99" s="52">
        <f t="shared" si="11"/>
        <v>2.45</v>
      </c>
      <c r="U99" s="60">
        <f t="shared" si="12"/>
        <v>88.36464</v>
      </c>
      <c r="V99" s="58">
        <f t="shared" ref="V99:W99" si="97">C99/100</f>
        <v>1.04</v>
      </c>
      <c r="W99" s="58">
        <f t="shared" si="97"/>
        <v>2.04</v>
      </c>
      <c r="X99" s="58">
        <f t="shared" si="14"/>
        <v>2.45</v>
      </c>
      <c r="Y99" s="61">
        <f t="shared" si="15"/>
        <v>5.19792</v>
      </c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</row>
    <row r="100" ht="27.0" customHeight="1">
      <c r="A100" s="52">
        <v>82.0</v>
      </c>
      <c r="B100" s="62" t="s">
        <v>10</v>
      </c>
      <c r="C100" s="62">
        <v>103.0</v>
      </c>
      <c r="D100" s="62">
        <v>204.0</v>
      </c>
      <c r="E100" s="62">
        <v>244.0</v>
      </c>
      <c r="F100" s="62">
        <f t="shared" si="5"/>
        <v>0</v>
      </c>
      <c r="G100" s="63">
        <f t="shared" si="6"/>
        <v>87.157776</v>
      </c>
      <c r="H100" s="63">
        <f t="shared" si="7"/>
        <v>87.157776</v>
      </c>
      <c r="I100" s="62">
        <v>1.0</v>
      </c>
      <c r="J100" s="68">
        <f t="shared" si="8"/>
        <v>87.157776</v>
      </c>
      <c r="K100" s="1"/>
      <c r="L100" s="69"/>
      <c r="M100" s="70"/>
      <c r="N100" s="70"/>
      <c r="O100" s="1"/>
      <c r="P100" s="1"/>
      <c r="Q100" s="4">
        <v>17.0</v>
      </c>
      <c r="R100" s="58">
        <f t="shared" si="9"/>
        <v>2.44</v>
      </c>
      <c r="S100" s="52">
        <f t="shared" si="10"/>
        <v>1</v>
      </c>
      <c r="T100" s="52">
        <f t="shared" si="11"/>
        <v>2.44</v>
      </c>
      <c r="U100" s="60">
        <f t="shared" si="12"/>
        <v>87.157776</v>
      </c>
      <c r="V100" s="58">
        <f t="shared" ref="V100:W100" si="98">C100/100</f>
        <v>1.03</v>
      </c>
      <c r="W100" s="58">
        <f t="shared" si="98"/>
        <v>2.04</v>
      </c>
      <c r="X100" s="58">
        <f t="shared" si="14"/>
        <v>2.44</v>
      </c>
      <c r="Y100" s="61">
        <f t="shared" si="15"/>
        <v>5.126928</v>
      </c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</row>
    <row r="101" ht="27.0" customHeight="1">
      <c r="A101" s="52">
        <v>83.0</v>
      </c>
      <c r="B101" s="62" t="s">
        <v>10</v>
      </c>
      <c r="C101" s="62">
        <v>104.0</v>
      </c>
      <c r="D101" s="62">
        <v>204.0</v>
      </c>
      <c r="E101" s="62">
        <v>241.0</v>
      </c>
      <c r="F101" s="62">
        <f t="shared" si="5"/>
        <v>0</v>
      </c>
      <c r="G101" s="63">
        <f t="shared" si="6"/>
        <v>86.921952</v>
      </c>
      <c r="H101" s="63">
        <f t="shared" si="7"/>
        <v>86.921952</v>
      </c>
      <c r="I101" s="62">
        <v>1.0</v>
      </c>
      <c r="J101" s="68">
        <f t="shared" si="8"/>
        <v>86.921952</v>
      </c>
      <c r="K101" s="1"/>
      <c r="L101" s="69"/>
      <c r="M101" s="70"/>
      <c r="N101" s="70"/>
      <c r="O101" s="1"/>
      <c r="P101" s="1"/>
      <c r="Q101" s="4">
        <v>17.0</v>
      </c>
      <c r="R101" s="58">
        <f t="shared" si="9"/>
        <v>2.41</v>
      </c>
      <c r="S101" s="52">
        <f t="shared" si="10"/>
        <v>1</v>
      </c>
      <c r="T101" s="52">
        <f t="shared" si="11"/>
        <v>2.41</v>
      </c>
      <c r="U101" s="60">
        <f t="shared" si="12"/>
        <v>86.921952</v>
      </c>
      <c r="V101" s="58">
        <f t="shared" ref="V101:W101" si="99">C101/100</f>
        <v>1.04</v>
      </c>
      <c r="W101" s="58">
        <f t="shared" si="99"/>
        <v>2.04</v>
      </c>
      <c r="X101" s="58">
        <f t="shared" si="14"/>
        <v>2.41</v>
      </c>
      <c r="Y101" s="61">
        <f t="shared" si="15"/>
        <v>5.113056</v>
      </c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</row>
    <row r="102" ht="27.0" customHeight="1">
      <c r="A102" s="52">
        <v>84.0</v>
      </c>
      <c r="B102" s="62" t="s">
        <v>10</v>
      </c>
      <c r="C102" s="62">
        <v>107.0</v>
      </c>
      <c r="D102" s="62">
        <v>204.0</v>
      </c>
      <c r="E102" s="62">
        <v>244.0</v>
      </c>
      <c r="F102" s="62">
        <f t="shared" si="5"/>
        <v>0</v>
      </c>
      <c r="G102" s="63">
        <f t="shared" si="6"/>
        <v>90.542544</v>
      </c>
      <c r="H102" s="63">
        <f t="shared" si="7"/>
        <v>90.542544</v>
      </c>
      <c r="I102" s="62">
        <v>1.0</v>
      </c>
      <c r="J102" s="68">
        <f t="shared" si="8"/>
        <v>90.542544</v>
      </c>
      <c r="K102" s="1"/>
      <c r="L102" s="69"/>
      <c r="M102" s="70"/>
      <c r="N102" s="70"/>
      <c r="O102" s="1"/>
      <c r="P102" s="1"/>
      <c r="Q102" s="4">
        <v>17.0</v>
      </c>
      <c r="R102" s="58">
        <f t="shared" si="9"/>
        <v>2.44</v>
      </c>
      <c r="S102" s="52">
        <f t="shared" si="10"/>
        <v>1</v>
      </c>
      <c r="T102" s="52">
        <f t="shared" si="11"/>
        <v>2.44</v>
      </c>
      <c r="U102" s="60">
        <f t="shared" si="12"/>
        <v>90.542544</v>
      </c>
      <c r="V102" s="58">
        <f t="shared" ref="V102:W102" si="100">C102/100</f>
        <v>1.07</v>
      </c>
      <c r="W102" s="58">
        <f t="shared" si="100"/>
        <v>2.04</v>
      </c>
      <c r="X102" s="58">
        <f t="shared" si="14"/>
        <v>2.44</v>
      </c>
      <c r="Y102" s="61">
        <f t="shared" si="15"/>
        <v>5.326032</v>
      </c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</row>
    <row r="103" ht="27.0" customHeight="1">
      <c r="A103" s="52">
        <v>85.0</v>
      </c>
      <c r="B103" s="62" t="s">
        <v>10</v>
      </c>
      <c r="C103" s="62">
        <v>109.0</v>
      </c>
      <c r="D103" s="62">
        <v>204.0</v>
      </c>
      <c r="E103" s="62">
        <v>245.0</v>
      </c>
      <c r="F103" s="62">
        <f t="shared" si="5"/>
        <v>0</v>
      </c>
      <c r="G103" s="63">
        <f t="shared" si="6"/>
        <v>92.61294</v>
      </c>
      <c r="H103" s="63">
        <f t="shared" si="7"/>
        <v>92.61294</v>
      </c>
      <c r="I103" s="62">
        <v>1.0</v>
      </c>
      <c r="J103" s="68">
        <f t="shared" si="8"/>
        <v>92.61294</v>
      </c>
      <c r="K103" s="1"/>
      <c r="L103" s="69"/>
      <c r="M103" s="70"/>
      <c r="N103" s="70"/>
      <c r="O103" s="1"/>
      <c r="P103" s="1"/>
      <c r="Q103" s="4">
        <v>17.0</v>
      </c>
      <c r="R103" s="58">
        <f t="shared" si="9"/>
        <v>2.45</v>
      </c>
      <c r="S103" s="52">
        <f t="shared" si="10"/>
        <v>1</v>
      </c>
      <c r="T103" s="52">
        <f t="shared" si="11"/>
        <v>2.45</v>
      </c>
      <c r="U103" s="60">
        <f t="shared" si="12"/>
        <v>92.61294</v>
      </c>
      <c r="V103" s="58">
        <f t="shared" ref="V103:W103" si="101">C103/100</f>
        <v>1.09</v>
      </c>
      <c r="W103" s="58">
        <f t="shared" si="101"/>
        <v>2.04</v>
      </c>
      <c r="X103" s="58">
        <f t="shared" si="14"/>
        <v>2.45</v>
      </c>
      <c r="Y103" s="61">
        <f t="shared" si="15"/>
        <v>5.44782</v>
      </c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</row>
    <row r="104" ht="27.0" customHeight="1">
      <c r="A104" s="52">
        <v>86.0</v>
      </c>
      <c r="B104" s="62" t="s">
        <v>10</v>
      </c>
      <c r="C104" s="62">
        <v>110.0</v>
      </c>
      <c r="D104" s="62">
        <v>204.0</v>
      </c>
      <c r="E104" s="62">
        <v>247.0</v>
      </c>
      <c r="F104" s="62">
        <f t="shared" si="5"/>
        <v>0</v>
      </c>
      <c r="G104" s="63">
        <f t="shared" si="6"/>
        <v>94.22556</v>
      </c>
      <c r="H104" s="63">
        <f t="shared" si="7"/>
        <v>94.22556</v>
      </c>
      <c r="I104" s="62">
        <v>1.0</v>
      </c>
      <c r="J104" s="68">
        <f t="shared" si="8"/>
        <v>94.22556</v>
      </c>
      <c r="K104" s="1"/>
      <c r="L104" s="69"/>
      <c r="M104" s="70"/>
      <c r="N104" s="70"/>
      <c r="O104" s="1"/>
      <c r="P104" s="1"/>
      <c r="Q104" s="4">
        <v>17.0</v>
      </c>
      <c r="R104" s="58">
        <f t="shared" si="9"/>
        <v>2.47</v>
      </c>
      <c r="S104" s="52">
        <f t="shared" si="10"/>
        <v>1</v>
      </c>
      <c r="T104" s="52">
        <f t="shared" si="11"/>
        <v>2.47</v>
      </c>
      <c r="U104" s="60">
        <f t="shared" si="12"/>
        <v>94.22556</v>
      </c>
      <c r="V104" s="58">
        <f t="shared" ref="V104:W104" si="102">C104/100</f>
        <v>1.1</v>
      </c>
      <c r="W104" s="58">
        <f t="shared" si="102"/>
        <v>2.04</v>
      </c>
      <c r="X104" s="58">
        <f t="shared" si="14"/>
        <v>2.47</v>
      </c>
      <c r="Y104" s="61">
        <f t="shared" si="15"/>
        <v>5.54268</v>
      </c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</row>
    <row r="105" ht="27.0" customHeight="1">
      <c r="A105" s="26"/>
      <c r="B105" s="44"/>
      <c r="C105" s="44"/>
      <c r="D105" s="44"/>
      <c r="E105" s="44"/>
      <c r="F105" s="44"/>
      <c r="G105" s="29"/>
      <c r="H105" s="50"/>
      <c r="I105" s="26"/>
      <c r="J105" s="72">
        <f>+Q133</f>
        <v>63.6</v>
      </c>
      <c r="K105" s="1"/>
      <c r="L105" s="1"/>
      <c r="M105" s="1"/>
      <c r="N105" s="1"/>
      <c r="O105" s="1"/>
      <c r="P105" s="1"/>
      <c r="Q105" s="73"/>
      <c r="R105" s="58">
        <f t="shared" si="9"/>
        <v>0</v>
      </c>
      <c r="S105" s="52" t="str">
        <f t="shared" si="10"/>
        <v/>
      </c>
      <c r="T105" s="52">
        <f t="shared" si="11"/>
        <v>0</v>
      </c>
      <c r="U105" s="57"/>
      <c r="V105" s="58">
        <f t="shared" ref="V105:W105" si="103">C105/100</f>
        <v>0</v>
      </c>
      <c r="W105" s="58">
        <f t="shared" si="103"/>
        <v>0</v>
      </c>
      <c r="X105" s="58">
        <f t="shared" si="14"/>
        <v>0</v>
      </c>
      <c r="Y105" s="61">
        <f t="shared" si="15"/>
        <v>0</v>
      </c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</row>
    <row r="106" ht="27.0" customHeight="1">
      <c r="A106" s="26"/>
      <c r="B106" s="74"/>
      <c r="C106" s="74"/>
      <c r="D106" s="74"/>
      <c r="E106" s="74"/>
      <c r="F106" s="74"/>
      <c r="G106" s="75"/>
      <c r="H106" s="76"/>
      <c r="I106" s="77">
        <f>SUM(I19:I104)</f>
        <v>241</v>
      </c>
      <c r="J106" s="78">
        <f>SUM(J19:J105)</f>
        <v>26736.74306</v>
      </c>
      <c r="K106" s="79"/>
      <c r="L106" s="79"/>
      <c r="M106" s="79"/>
      <c r="N106" s="79"/>
      <c r="O106" s="79"/>
      <c r="P106" s="79"/>
      <c r="Q106" s="4"/>
      <c r="R106" s="79">
        <f>SUMIFS($S$19:$S$104,$R$19:$R$104,"&gt;=3")</f>
        <v>0</v>
      </c>
      <c r="S106" s="79">
        <f t="shared" ref="S106:T106" si="104">SUM(S40:S104)</f>
        <v>127</v>
      </c>
      <c r="T106" s="79">
        <f t="shared" si="104"/>
        <v>303.75</v>
      </c>
      <c r="U106" s="79"/>
      <c r="V106" s="79"/>
      <c r="W106" s="79"/>
      <c r="X106" s="79"/>
      <c r="Y106" s="81">
        <f>SUM(Y19:Y105)</f>
        <v>1258.810731</v>
      </c>
      <c r="Z106" s="79"/>
      <c r="AA106" s="79"/>
      <c r="AB106" s="79"/>
      <c r="AC106" s="79"/>
      <c r="AD106" s="79"/>
      <c r="AE106" s="79"/>
      <c r="AF106" s="79"/>
      <c r="AG106" s="79"/>
      <c r="AH106" s="79"/>
      <c r="AI106" s="79"/>
      <c r="AJ106" s="79"/>
      <c r="AK106" s="79"/>
      <c r="AL106" s="79"/>
      <c r="AM106" s="79"/>
      <c r="AN106" s="79"/>
      <c r="AO106" s="79"/>
      <c r="AP106" s="79"/>
      <c r="AQ106" s="79"/>
      <c r="AR106" s="79"/>
      <c r="AS106" s="79"/>
    </row>
    <row r="107" ht="29.25" customHeight="1">
      <c r="A107" s="1"/>
      <c r="B107" s="1"/>
      <c r="C107" s="1"/>
      <c r="D107" s="1"/>
      <c r="E107" s="1"/>
      <c r="F107" s="1"/>
      <c r="G107" s="2"/>
      <c r="H107" s="3"/>
      <c r="I107" s="1"/>
      <c r="J107" s="1"/>
      <c r="K107" s="1"/>
      <c r="L107" s="1"/>
      <c r="M107" s="1"/>
      <c r="N107" s="1"/>
      <c r="O107" s="1"/>
      <c r="P107" s="1"/>
      <c r="Q107" s="4"/>
      <c r="R107" s="57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</row>
    <row r="108" ht="29.25" customHeight="1">
      <c r="A108" s="1"/>
      <c r="B108" s="1"/>
      <c r="C108" s="1"/>
      <c r="D108" s="1"/>
      <c r="E108" s="1"/>
      <c r="F108" s="1"/>
      <c r="G108" s="2"/>
      <c r="H108" s="3"/>
      <c r="I108" s="1"/>
      <c r="J108" s="1"/>
      <c r="K108" s="1"/>
      <c r="L108" s="1"/>
      <c r="M108" s="1"/>
      <c r="N108" s="1"/>
      <c r="O108" s="1"/>
      <c r="P108" s="1"/>
      <c r="Q108" s="73"/>
      <c r="R108" s="1"/>
      <c r="S108" s="1" t="s">
        <v>30</v>
      </c>
      <c r="T108" s="1" t="s">
        <v>31</v>
      </c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</row>
    <row r="109" ht="29.25" customHeight="1">
      <c r="A109" s="1"/>
      <c r="B109" s="1"/>
      <c r="C109" s="1"/>
      <c r="D109" s="1"/>
      <c r="E109" s="1"/>
      <c r="F109" s="1"/>
      <c r="G109" s="2"/>
      <c r="H109" s="3"/>
      <c r="I109" s="1"/>
      <c r="J109" s="1"/>
      <c r="K109" s="1"/>
      <c r="L109" s="1"/>
      <c r="M109" s="1"/>
      <c r="N109" s="1"/>
      <c r="O109" s="1"/>
      <c r="P109" s="1"/>
      <c r="Q109" s="4"/>
      <c r="R109" s="1" t="s">
        <v>32</v>
      </c>
      <c r="S109" s="146">
        <f>SUMIFS($J$19:$J$104,$R$19:$R$104,"&gt;=3")</f>
        <v>0</v>
      </c>
      <c r="T109" s="147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</row>
    <row r="110" ht="29.25" customHeight="1">
      <c r="A110" s="1" t="s">
        <v>33</v>
      </c>
      <c r="B110" s="1"/>
      <c r="C110" s="1"/>
      <c r="D110" s="1" t="s">
        <v>34</v>
      </c>
      <c r="E110" s="1"/>
      <c r="F110" s="1"/>
      <c r="G110" s="2"/>
      <c r="H110" s="3"/>
      <c r="I110" s="1"/>
      <c r="J110" s="1"/>
      <c r="K110" s="1"/>
      <c r="L110" s="1"/>
      <c r="M110" s="1"/>
      <c r="N110" s="1"/>
      <c r="O110" s="1"/>
      <c r="P110" s="1"/>
      <c r="Q110" s="4"/>
      <c r="R110" s="1" t="s">
        <v>35</v>
      </c>
      <c r="S110" s="84">
        <f>+J106-S109</f>
        <v>26736.74306</v>
      </c>
      <c r="T110" s="147">
        <f>+SUMIFS($T$19:$T$104,$R$19:$R$104,"&gt;=3")</f>
        <v>0</v>
      </c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</row>
    <row r="111" ht="29.25" customHeight="1">
      <c r="A111" s="1"/>
      <c r="B111" s="1"/>
      <c r="C111" s="1"/>
      <c r="D111" s="1"/>
      <c r="E111" s="1"/>
      <c r="F111" s="1"/>
      <c r="G111" s="2"/>
      <c r="H111" s="3"/>
      <c r="I111" s="1"/>
      <c r="J111" s="1"/>
      <c r="K111" s="1"/>
      <c r="L111" s="1"/>
      <c r="M111" s="1"/>
      <c r="N111" s="1"/>
      <c r="O111" s="1"/>
      <c r="P111" s="1"/>
      <c r="Q111" s="73"/>
      <c r="R111" s="1"/>
      <c r="S111" s="85">
        <f>+I106</f>
        <v>241</v>
      </c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</row>
    <row r="112" ht="39.0" customHeight="1">
      <c r="A112" s="44"/>
      <c r="B112" s="26" t="s">
        <v>14</v>
      </c>
      <c r="C112" s="45" t="s">
        <v>36</v>
      </c>
      <c r="D112" s="46"/>
      <c r="E112" s="47"/>
      <c r="F112" s="48"/>
      <c r="G112" s="49"/>
      <c r="H112" s="50" t="s">
        <v>16</v>
      </c>
      <c r="I112" s="26" t="s">
        <v>17</v>
      </c>
      <c r="J112" s="26" t="s">
        <v>18</v>
      </c>
      <c r="K112" s="1"/>
      <c r="L112" s="1"/>
      <c r="M112" s="1"/>
      <c r="N112" s="1"/>
      <c r="O112" s="1"/>
      <c r="P112" s="1"/>
      <c r="Q112" s="4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</row>
    <row r="113" ht="27.0" customHeight="1">
      <c r="A113" s="18">
        <v>1.0</v>
      </c>
      <c r="B113" s="142" t="s">
        <v>64</v>
      </c>
      <c r="C113" s="142">
        <v>58.0</v>
      </c>
      <c r="D113" s="142">
        <v>201.0</v>
      </c>
      <c r="E113" s="142">
        <v>171.0</v>
      </c>
      <c r="F113" s="142">
        <f t="shared" ref="F113:F116" si="105">1-VALUE(IF(RIGHT(B113,1)="%",RIGHT(B113,3),0))</f>
        <v>0.2</v>
      </c>
      <c r="G113" s="143">
        <f t="shared" ref="G113:G116" si="106">+Q113*C113/100*D113/100*E113/100</f>
        <v>36.880083</v>
      </c>
      <c r="H113" s="143">
        <f t="shared" ref="H113:H116" si="107">IF(F113=0,G113,F113*G113)</f>
        <v>7.3760166</v>
      </c>
      <c r="I113" s="142">
        <v>1.0</v>
      </c>
      <c r="J113" s="86">
        <f t="shared" ref="J113:J116" si="108">+H113*I113</f>
        <v>7.3760166</v>
      </c>
      <c r="K113" s="1"/>
      <c r="L113" s="44">
        <f t="shared" ref="L113:L116" si="109">D113*25.4/1000</f>
        <v>5.1054</v>
      </c>
      <c r="M113" s="26">
        <f t="shared" ref="M113:M116" si="110">+I113</f>
        <v>1</v>
      </c>
      <c r="N113" s="26">
        <f t="shared" ref="N113:N116" si="111">M113*L113</f>
        <v>5.1054</v>
      </c>
      <c r="O113" s="1"/>
      <c r="P113" s="1"/>
      <c r="Q113" s="4">
        <v>18.5</v>
      </c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</row>
    <row r="114" ht="27.0" customHeight="1">
      <c r="A114" s="26">
        <v>2.0</v>
      </c>
      <c r="B114" s="65" t="s">
        <v>110</v>
      </c>
      <c r="C114" s="65">
        <v>82.0</v>
      </c>
      <c r="D114" s="65">
        <v>201.0</v>
      </c>
      <c r="E114" s="65">
        <v>272.0</v>
      </c>
      <c r="F114" s="65">
        <f t="shared" si="105"/>
        <v>0.2</v>
      </c>
      <c r="G114" s="64">
        <f t="shared" si="106"/>
        <v>114.319152</v>
      </c>
      <c r="H114" s="64">
        <f t="shared" si="107"/>
        <v>22.8638304</v>
      </c>
      <c r="I114" s="65">
        <v>1.0</v>
      </c>
      <c r="J114" s="68">
        <f t="shared" si="108"/>
        <v>22.8638304</v>
      </c>
      <c r="K114" s="1"/>
      <c r="L114" s="44">
        <f t="shared" si="109"/>
        <v>5.1054</v>
      </c>
      <c r="M114" s="26">
        <f t="shared" si="110"/>
        <v>1</v>
      </c>
      <c r="N114" s="26">
        <f t="shared" si="111"/>
        <v>5.1054</v>
      </c>
      <c r="O114" s="1"/>
      <c r="P114" s="1"/>
      <c r="Q114" s="4">
        <v>25.5</v>
      </c>
      <c r="R114" s="1"/>
      <c r="S114" s="87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</row>
    <row r="115" ht="27.0" customHeight="1">
      <c r="A115" s="26">
        <v>3.0</v>
      </c>
      <c r="B115" s="65" t="s">
        <v>57</v>
      </c>
      <c r="C115" s="65">
        <v>81.0</v>
      </c>
      <c r="D115" s="65">
        <v>204.0</v>
      </c>
      <c r="E115" s="65">
        <v>185.0</v>
      </c>
      <c r="F115" s="65">
        <f t="shared" si="105"/>
        <v>0.2</v>
      </c>
      <c r="G115" s="64">
        <f t="shared" si="106"/>
        <v>68.78115</v>
      </c>
      <c r="H115" s="64">
        <f t="shared" si="107"/>
        <v>13.75623</v>
      </c>
      <c r="I115" s="65">
        <v>1.0</v>
      </c>
      <c r="J115" s="68">
        <f t="shared" si="108"/>
        <v>13.75623</v>
      </c>
      <c r="K115" s="1"/>
      <c r="L115" s="44">
        <f t="shared" si="109"/>
        <v>5.1816</v>
      </c>
      <c r="M115" s="26">
        <f t="shared" si="110"/>
        <v>1</v>
      </c>
      <c r="N115" s="26">
        <f t="shared" si="111"/>
        <v>5.1816</v>
      </c>
      <c r="O115" s="1"/>
      <c r="P115" s="1"/>
      <c r="Q115" s="4">
        <v>22.5</v>
      </c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</row>
    <row r="116" ht="27.0" customHeight="1">
      <c r="A116" s="26">
        <v>4.0</v>
      </c>
      <c r="B116" s="65" t="s">
        <v>26</v>
      </c>
      <c r="C116" s="65">
        <v>78.0</v>
      </c>
      <c r="D116" s="65">
        <v>204.0</v>
      </c>
      <c r="E116" s="65">
        <v>177.0</v>
      </c>
      <c r="F116" s="65">
        <f t="shared" si="105"/>
        <v>0.2</v>
      </c>
      <c r="G116" s="64">
        <f t="shared" si="106"/>
        <v>46.470996</v>
      </c>
      <c r="H116" s="64">
        <f t="shared" si="107"/>
        <v>9.2941992</v>
      </c>
      <c r="I116" s="65">
        <v>1.0</v>
      </c>
      <c r="J116" s="68">
        <f t="shared" si="108"/>
        <v>9.2941992</v>
      </c>
      <c r="K116" s="1"/>
      <c r="L116" s="44">
        <f t="shared" si="109"/>
        <v>5.1816</v>
      </c>
      <c r="M116" s="26">
        <f t="shared" si="110"/>
        <v>1</v>
      </c>
      <c r="N116" s="26">
        <f t="shared" si="111"/>
        <v>5.1816</v>
      </c>
      <c r="O116" s="1"/>
      <c r="P116" s="1"/>
      <c r="Q116" s="4">
        <v>16.5</v>
      </c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</row>
    <row r="117" ht="24.75" customHeight="1">
      <c r="A117" s="26"/>
      <c r="B117" s="69"/>
      <c r="C117" s="69"/>
      <c r="D117" s="69"/>
      <c r="E117" s="69"/>
      <c r="F117" s="69"/>
      <c r="G117" s="88"/>
      <c r="H117" s="89" t="s">
        <v>37</v>
      </c>
      <c r="I117" s="69"/>
      <c r="J117" s="90">
        <f>SUM(J113:J116)</f>
        <v>53.2902762</v>
      </c>
      <c r="K117" s="1"/>
      <c r="L117" s="1"/>
      <c r="M117" s="1"/>
      <c r="N117" s="1"/>
      <c r="O117" s="1"/>
      <c r="P117" s="1"/>
      <c r="Q117" s="4"/>
      <c r="R117" s="9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</row>
    <row r="118" ht="18.75" customHeight="1">
      <c r="A118" s="42"/>
      <c r="B118" s="7"/>
      <c r="C118" s="7"/>
      <c r="D118" s="7"/>
      <c r="E118" s="7"/>
      <c r="F118" s="7"/>
      <c r="G118" s="8"/>
      <c r="H118" s="9"/>
      <c r="I118" s="7"/>
      <c r="J118" s="43"/>
      <c r="K118" s="1"/>
      <c r="L118" s="1"/>
      <c r="M118" s="1"/>
      <c r="N118" s="1"/>
      <c r="O118" s="1"/>
      <c r="P118" s="1"/>
      <c r="Q118" s="4"/>
      <c r="R118" s="9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</row>
    <row r="119" ht="18.75" customHeight="1">
      <c r="A119" s="1"/>
      <c r="B119" s="1"/>
      <c r="C119" s="1"/>
      <c r="D119" s="1"/>
      <c r="E119" s="1"/>
      <c r="F119" s="1"/>
      <c r="G119" s="2"/>
      <c r="H119" s="3"/>
      <c r="I119" s="1"/>
      <c r="J119" s="1"/>
      <c r="K119" s="1"/>
      <c r="L119" s="1"/>
      <c r="M119" s="1"/>
      <c r="N119" s="1"/>
      <c r="O119" s="1"/>
      <c r="P119" s="1"/>
      <c r="Q119" s="4"/>
      <c r="R119" s="9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</row>
    <row r="120" ht="18.75" customHeight="1">
      <c r="A120" s="1"/>
      <c r="B120" s="1"/>
      <c r="C120" s="1"/>
      <c r="D120" s="1"/>
      <c r="E120" s="1"/>
      <c r="F120" s="1"/>
      <c r="G120" s="2"/>
      <c r="H120" s="3"/>
      <c r="I120" s="1"/>
      <c r="J120" s="1"/>
      <c r="K120" s="1"/>
      <c r="L120" s="1"/>
      <c r="M120" s="1"/>
      <c r="N120" s="1"/>
      <c r="O120" s="1"/>
      <c r="P120" s="1"/>
      <c r="Q120" s="4"/>
      <c r="R120" s="9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</row>
    <row r="121" ht="18.75" customHeight="1">
      <c r="A121" s="1" t="s">
        <v>38</v>
      </c>
      <c r="B121" s="1"/>
      <c r="C121" s="1"/>
      <c r="D121" s="1"/>
      <c r="E121" s="1"/>
      <c r="F121" s="1"/>
      <c r="G121" s="2"/>
      <c r="H121" s="3"/>
      <c r="I121" s="1"/>
      <c r="J121" s="1"/>
      <c r="K121" s="1"/>
      <c r="L121" s="1"/>
      <c r="M121" s="1"/>
      <c r="N121" s="1"/>
      <c r="O121" s="1"/>
      <c r="P121" s="1"/>
      <c r="Q121" s="4"/>
      <c r="R121" s="9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</row>
    <row r="122" ht="18.75" customHeight="1">
      <c r="A122" s="1"/>
      <c r="B122" s="1"/>
      <c r="C122" s="1"/>
      <c r="D122" s="1"/>
      <c r="E122" s="1"/>
      <c r="F122" s="1"/>
      <c r="G122" s="2"/>
      <c r="H122" s="3"/>
      <c r="I122" s="1"/>
      <c r="J122" s="1"/>
      <c r="K122" s="1"/>
      <c r="L122" s="1"/>
      <c r="M122" s="1"/>
      <c r="N122" s="1"/>
      <c r="O122" s="1"/>
      <c r="P122" s="1"/>
      <c r="Q122" s="4"/>
      <c r="R122" s="9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</row>
    <row r="123" ht="42.0" customHeight="1">
      <c r="A123" s="44"/>
      <c r="B123" s="26" t="s">
        <v>14</v>
      </c>
      <c r="C123" s="45" t="s">
        <v>39</v>
      </c>
      <c r="D123" s="46"/>
      <c r="E123" s="47"/>
      <c r="F123" s="92"/>
      <c r="G123" s="93"/>
      <c r="H123" s="50" t="s">
        <v>16</v>
      </c>
      <c r="I123" s="94" t="s">
        <v>17</v>
      </c>
      <c r="J123" s="26" t="s">
        <v>18</v>
      </c>
      <c r="K123" s="1"/>
      <c r="L123" s="1"/>
      <c r="M123" s="1"/>
      <c r="N123" s="1"/>
      <c r="O123" s="1"/>
      <c r="P123" s="1"/>
      <c r="Q123" s="4"/>
      <c r="R123" s="9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</row>
    <row r="124" ht="24.75" customHeight="1">
      <c r="A124" s="26">
        <v>1.0</v>
      </c>
      <c r="B124" s="53" t="s">
        <v>61</v>
      </c>
      <c r="C124" s="52"/>
      <c r="D124" s="52"/>
      <c r="E124" s="52"/>
      <c r="F124" s="52"/>
      <c r="G124" s="151"/>
      <c r="H124" s="145">
        <v>10.0</v>
      </c>
      <c r="I124" s="52">
        <v>1.0</v>
      </c>
      <c r="J124" s="68">
        <f t="shared" ref="J124:J131" si="112">+I124*H124</f>
        <v>10</v>
      </c>
      <c r="K124" s="44"/>
      <c r="L124" s="44"/>
      <c r="M124" s="44"/>
      <c r="N124" s="44"/>
      <c r="O124" s="44"/>
      <c r="P124" s="44"/>
      <c r="Q124" s="97"/>
      <c r="R124" s="9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</row>
    <row r="125" ht="24.75" customHeight="1">
      <c r="A125" s="26">
        <v>2.0</v>
      </c>
      <c r="B125" s="62" t="s">
        <v>61</v>
      </c>
      <c r="C125" s="52"/>
      <c r="D125" s="52"/>
      <c r="E125" s="52"/>
      <c r="F125" s="52"/>
      <c r="G125" s="151"/>
      <c r="H125" s="145">
        <v>16.0</v>
      </c>
      <c r="I125" s="52">
        <v>1.0</v>
      </c>
      <c r="J125" s="68">
        <f t="shared" si="112"/>
        <v>16</v>
      </c>
      <c r="K125" s="44"/>
      <c r="L125" s="44"/>
      <c r="M125" s="44"/>
      <c r="N125" s="44"/>
      <c r="O125" s="44"/>
      <c r="P125" s="44"/>
      <c r="Q125" s="97"/>
      <c r="R125" s="9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</row>
    <row r="126" ht="24.75" customHeight="1">
      <c r="A126" s="26">
        <v>3.0</v>
      </c>
      <c r="B126" s="53" t="s">
        <v>72</v>
      </c>
      <c r="C126" s="52"/>
      <c r="D126" s="52"/>
      <c r="E126" s="52"/>
      <c r="F126" s="52"/>
      <c r="G126" s="151"/>
      <c r="H126" s="145">
        <v>15.0</v>
      </c>
      <c r="I126" s="52">
        <v>1.0</v>
      </c>
      <c r="J126" s="68">
        <f t="shared" si="112"/>
        <v>15</v>
      </c>
      <c r="K126" s="44"/>
      <c r="L126" s="44"/>
      <c r="M126" s="44"/>
      <c r="N126" s="44"/>
      <c r="O126" s="44"/>
      <c r="P126" s="44"/>
      <c r="Q126" s="97"/>
      <c r="R126" s="9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</row>
    <row r="127" ht="24.75" customHeight="1">
      <c r="A127" s="26">
        <v>4.0</v>
      </c>
      <c r="B127" s="62" t="s">
        <v>72</v>
      </c>
      <c r="C127" s="52"/>
      <c r="D127" s="52"/>
      <c r="E127" s="52"/>
      <c r="F127" s="52"/>
      <c r="G127" s="151"/>
      <c r="H127" s="145">
        <v>18.0</v>
      </c>
      <c r="I127" s="52">
        <v>1.0</v>
      </c>
      <c r="J127" s="68">
        <f t="shared" si="112"/>
        <v>18</v>
      </c>
      <c r="K127" s="44"/>
      <c r="L127" s="44"/>
      <c r="M127" s="44"/>
      <c r="N127" s="44"/>
      <c r="O127" s="44"/>
      <c r="P127" s="44"/>
      <c r="Q127" s="97"/>
      <c r="R127" s="9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</row>
    <row r="128" ht="24.75" customHeight="1">
      <c r="A128" s="26">
        <v>5.0</v>
      </c>
      <c r="B128" s="53" t="s">
        <v>55</v>
      </c>
      <c r="C128" s="52"/>
      <c r="D128" s="52"/>
      <c r="E128" s="52"/>
      <c r="F128" s="52"/>
      <c r="G128" s="151"/>
      <c r="H128" s="145">
        <v>26.0</v>
      </c>
      <c r="I128" s="52">
        <v>1.0</v>
      </c>
      <c r="J128" s="68">
        <f t="shared" si="112"/>
        <v>26</v>
      </c>
      <c r="K128" s="44"/>
      <c r="L128" s="44"/>
      <c r="M128" s="44"/>
      <c r="N128" s="44"/>
      <c r="O128" s="44"/>
      <c r="P128" s="44"/>
      <c r="Q128" s="97"/>
      <c r="R128" s="9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</row>
    <row r="129" ht="24.75" customHeight="1">
      <c r="A129" s="26">
        <v>6.0</v>
      </c>
      <c r="B129" s="62" t="s">
        <v>55</v>
      </c>
      <c r="C129" s="52"/>
      <c r="D129" s="52"/>
      <c r="E129" s="52"/>
      <c r="F129" s="52"/>
      <c r="G129" s="151"/>
      <c r="H129" s="145">
        <v>21.0</v>
      </c>
      <c r="I129" s="52">
        <v>1.0</v>
      </c>
      <c r="J129" s="68">
        <f t="shared" si="112"/>
        <v>21</v>
      </c>
      <c r="K129" s="44"/>
      <c r="L129" s="44"/>
      <c r="M129" s="44"/>
      <c r="N129" s="44"/>
      <c r="O129" s="44"/>
      <c r="P129" s="44"/>
      <c r="Q129" s="97"/>
      <c r="R129" s="9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</row>
    <row r="130" ht="24.75" customHeight="1">
      <c r="A130" s="26">
        <v>7.0</v>
      </c>
      <c r="B130" s="53" t="s">
        <v>10</v>
      </c>
      <c r="C130" s="52"/>
      <c r="D130" s="52"/>
      <c r="E130" s="52"/>
      <c r="F130" s="52"/>
      <c r="G130" s="151"/>
      <c r="H130" s="145">
        <v>32.0</v>
      </c>
      <c r="I130" s="52">
        <v>1.0</v>
      </c>
      <c r="J130" s="68">
        <f t="shared" si="112"/>
        <v>32</v>
      </c>
      <c r="K130" s="44"/>
      <c r="L130" s="44"/>
      <c r="M130" s="44"/>
      <c r="N130" s="44"/>
      <c r="O130" s="44"/>
      <c r="P130" s="44"/>
      <c r="Q130" s="97"/>
      <c r="R130" s="9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</row>
    <row r="131" ht="24.75" customHeight="1">
      <c r="A131" s="26">
        <v>8.0</v>
      </c>
      <c r="B131" s="62" t="s">
        <v>10</v>
      </c>
      <c r="C131" s="52"/>
      <c r="D131" s="52"/>
      <c r="E131" s="52"/>
      <c r="F131" s="52"/>
      <c r="G131" s="151"/>
      <c r="H131" s="145">
        <v>21.0</v>
      </c>
      <c r="I131" s="52">
        <v>1.0</v>
      </c>
      <c r="J131" s="68">
        <f t="shared" si="112"/>
        <v>21</v>
      </c>
      <c r="K131" s="44"/>
      <c r="L131" s="44"/>
      <c r="M131" s="44"/>
      <c r="N131" s="44"/>
      <c r="O131" s="44"/>
      <c r="P131" s="44"/>
      <c r="Q131" s="97"/>
      <c r="R131" s="9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</row>
    <row r="132" ht="18.75" customHeight="1">
      <c r="A132" s="1"/>
      <c r="B132" s="1"/>
      <c r="C132" s="1"/>
      <c r="D132" s="1"/>
      <c r="E132" s="1"/>
      <c r="F132" s="1"/>
      <c r="G132" s="2"/>
      <c r="H132" s="3" t="s">
        <v>37</v>
      </c>
      <c r="I132" s="1"/>
      <c r="J132" s="98">
        <f>SUM(J124:J131)</f>
        <v>159</v>
      </c>
      <c r="K132" s="99"/>
      <c r="L132" s="99"/>
      <c r="M132" s="99"/>
      <c r="N132" s="99"/>
      <c r="O132" s="99"/>
      <c r="P132" s="99"/>
      <c r="Q132" s="100"/>
      <c r="R132" s="9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</row>
    <row r="133" ht="18.75" customHeight="1">
      <c r="A133" s="7"/>
      <c r="B133" s="7"/>
      <c r="C133" s="7"/>
      <c r="D133" s="7"/>
      <c r="E133" s="7"/>
      <c r="F133" s="7"/>
      <c r="G133" s="8"/>
      <c r="H133" s="9"/>
      <c r="I133" s="41"/>
      <c r="J133" s="74">
        <f>+J132*60%</f>
        <v>95.4</v>
      </c>
      <c r="K133" s="74"/>
      <c r="L133" s="74"/>
      <c r="M133" s="74"/>
      <c r="N133" s="74"/>
      <c r="O133" s="74"/>
      <c r="P133" s="74"/>
      <c r="Q133" s="77">
        <f>+J132*40%</f>
        <v>63.6</v>
      </c>
      <c r="R133" s="9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</row>
    <row r="134" ht="18.75" customHeight="1">
      <c r="A134" s="1"/>
      <c r="B134" s="1"/>
      <c r="C134" s="1"/>
      <c r="D134" s="1"/>
      <c r="E134" s="1"/>
      <c r="F134" s="1"/>
      <c r="G134" s="2"/>
      <c r="H134" s="3"/>
      <c r="I134" s="1"/>
      <c r="J134" s="1"/>
      <c r="K134" s="1"/>
      <c r="L134" s="1"/>
      <c r="M134" s="1"/>
      <c r="N134" s="1"/>
      <c r="O134" s="1"/>
      <c r="P134" s="1"/>
      <c r="Q134" s="4"/>
      <c r="R134" s="9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</row>
    <row r="135" ht="18.75" customHeight="1">
      <c r="A135" s="1"/>
      <c r="B135" s="1"/>
      <c r="C135" s="1"/>
      <c r="D135" s="1"/>
      <c r="E135" s="1"/>
      <c r="F135" s="1"/>
      <c r="G135" s="2"/>
      <c r="H135" s="3"/>
      <c r="I135" s="1"/>
      <c r="J135" s="1"/>
      <c r="K135" s="1"/>
      <c r="L135" s="1"/>
      <c r="M135" s="1"/>
      <c r="N135" s="1"/>
      <c r="O135" s="1"/>
      <c r="P135" s="1"/>
      <c r="Q135" s="4"/>
      <c r="R135" s="9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</row>
    <row r="136" ht="19.5" customHeight="1">
      <c r="A136" s="101" t="s">
        <v>42</v>
      </c>
      <c r="B136" s="1"/>
      <c r="C136" s="1"/>
      <c r="D136" s="1"/>
      <c r="E136" s="1"/>
      <c r="F136" s="1"/>
      <c r="G136" s="2"/>
      <c r="H136" s="3"/>
      <c r="I136" s="1"/>
      <c r="J136" s="1"/>
      <c r="K136" s="1"/>
      <c r="L136" s="1"/>
      <c r="M136" s="1"/>
      <c r="N136" s="1"/>
      <c r="O136" s="1"/>
      <c r="P136" s="1"/>
      <c r="Q136" s="4"/>
      <c r="R136" s="9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</row>
    <row r="137" ht="57.0" customHeight="1">
      <c r="A137" s="102"/>
      <c r="B137" s="103" t="s">
        <v>43</v>
      </c>
      <c r="C137" s="103" t="s">
        <v>44</v>
      </c>
      <c r="D137" s="103" t="s">
        <v>45</v>
      </c>
      <c r="E137" s="103" t="s">
        <v>46</v>
      </c>
      <c r="F137" s="103"/>
      <c r="G137" s="104"/>
      <c r="H137" s="105" t="s">
        <v>47</v>
      </c>
      <c r="I137" s="106" t="s">
        <v>48</v>
      </c>
      <c r="J137" s="1"/>
      <c r="K137" s="1"/>
      <c r="L137" s="1"/>
      <c r="M137" s="1"/>
      <c r="N137" s="1"/>
      <c r="O137" s="1"/>
      <c r="P137" s="1"/>
      <c r="Q137" s="4"/>
      <c r="R137" s="9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</row>
    <row r="138" ht="18.75" customHeight="1">
      <c r="A138" s="107" t="s">
        <v>30</v>
      </c>
      <c r="B138" s="108">
        <f>+E12</f>
        <v>29805.564</v>
      </c>
      <c r="C138" s="109">
        <f>+J106</f>
        <v>26736.74306</v>
      </c>
      <c r="D138" s="109">
        <f>+J117</f>
        <v>53.2902762</v>
      </c>
      <c r="E138" s="110">
        <f>J133</f>
        <v>95.4</v>
      </c>
      <c r="F138" s="110"/>
      <c r="G138" s="111"/>
      <c r="H138" s="112">
        <f>+I12</f>
        <v>2448.064227</v>
      </c>
      <c r="I138" s="113">
        <f>+B138-C138-D138-E138-H138</f>
        <v>472.0664408</v>
      </c>
      <c r="J138" s="1"/>
      <c r="K138" s="1"/>
      <c r="L138" s="1"/>
      <c r="M138" s="1"/>
      <c r="N138" s="1"/>
      <c r="O138" s="1"/>
      <c r="P138" s="1"/>
      <c r="Q138" s="4"/>
      <c r="R138" s="9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</row>
    <row r="139" ht="19.5" customHeight="1">
      <c r="A139" s="114" t="s">
        <v>49</v>
      </c>
      <c r="B139" s="115"/>
      <c r="C139" s="116">
        <f>+C138/B138</f>
        <v>0.8970386555</v>
      </c>
      <c r="D139" s="116">
        <f>+D138/B138</f>
        <v>0.001787930475</v>
      </c>
      <c r="E139" s="116">
        <f>+E138/B138</f>
        <v>0.003200744666</v>
      </c>
      <c r="F139" s="116"/>
      <c r="G139" s="117"/>
      <c r="H139" s="118">
        <f>+H138/B138</f>
        <v>0.08213447083</v>
      </c>
      <c r="I139" s="119">
        <f>+I138/B138</f>
        <v>0.01583819856</v>
      </c>
      <c r="J139" s="1"/>
      <c r="K139" s="1"/>
      <c r="L139" s="1"/>
      <c r="M139" s="1"/>
      <c r="N139" s="1"/>
      <c r="O139" s="1"/>
      <c r="P139" s="1"/>
      <c r="Q139" s="4"/>
      <c r="R139" s="9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</row>
    <row r="140" ht="19.5" customHeight="1">
      <c r="A140" s="30"/>
      <c r="B140" s="120"/>
      <c r="C140" s="121"/>
      <c r="D140" s="121"/>
      <c r="E140" s="121"/>
      <c r="F140" s="121"/>
      <c r="G140" s="122"/>
      <c r="H140" s="123"/>
      <c r="I140" s="124"/>
      <c r="J140" s="1"/>
      <c r="K140" s="1"/>
      <c r="L140" s="1"/>
      <c r="M140" s="1"/>
      <c r="N140" s="1"/>
      <c r="O140" s="1"/>
      <c r="P140" s="1"/>
      <c r="Q140" s="4"/>
      <c r="R140" s="9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</row>
    <row r="141" ht="18.75" customHeight="1">
      <c r="A141" s="125"/>
      <c r="B141" s="126"/>
      <c r="C141" s="126"/>
      <c r="D141" s="126" t="s">
        <v>50</v>
      </c>
      <c r="E141" s="126" t="s">
        <v>30</v>
      </c>
      <c r="F141" s="126"/>
      <c r="G141" s="127"/>
      <c r="H141" s="128">
        <f>+D138+E138+H138+I138</f>
        <v>3068.820944</v>
      </c>
      <c r="I141" s="129"/>
      <c r="J141" s="1"/>
      <c r="K141" s="1"/>
      <c r="L141" s="1"/>
      <c r="M141" s="1"/>
      <c r="N141" s="1"/>
      <c r="O141" s="1"/>
      <c r="P141" s="1"/>
      <c r="Q141" s="4"/>
      <c r="R141" s="3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</row>
    <row r="142" ht="18.75" customHeight="1">
      <c r="A142" s="130"/>
      <c r="B142" s="1"/>
      <c r="C142" s="1"/>
      <c r="D142" s="1"/>
      <c r="E142" s="1" t="s">
        <v>49</v>
      </c>
      <c r="F142" s="1"/>
      <c r="G142" s="2"/>
      <c r="H142" s="123">
        <f>+H141/B138</f>
        <v>0.1029613445</v>
      </c>
      <c r="I142" s="131"/>
      <c r="J142" s="1"/>
      <c r="K142" s="1"/>
      <c r="L142" s="1"/>
      <c r="M142" s="1"/>
      <c r="N142" s="1"/>
      <c r="O142" s="1"/>
      <c r="P142" s="1"/>
      <c r="Q142" s="4"/>
      <c r="R142" s="3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</row>
    <row r="143" ht="18.75" customHeight="1">
      <c r="A143" s="130"/>
      <c r="B143" s="1"/>
      <c r="C143" s="1" t="s">
        <v>51</v>
      </c>
      <c r="D143" s="1"/>
      <c r="E143" s="1"/>
      <c r="F143" s="1"/>
      <c r="G143" s="2"/>
      <c r="H143" s="3"/>
      <c r="I143" s="131"/>
      <c r="J143" s="1"/>
      <c r="K143" s="1"/>
      <c r="L143" s="1"/>
      <c r="M143" s="1"/>
      <c r="N143" s="1"/>
      <c r="O143" s="1"/>
      <c r="P143" s="1"/>
      <c r="Q143" s="4"/>
      <c r="R143" s="3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</row>
    <row r="144" ht="18.75" customHeight="1">
      <c r="A144" s="130"/>
      <c r="B144" s="1"/>
      <c r="C144" s="1"/>
      <c r="D144" s="1" t="s">
        <v>52</v>
      </c>
      <c r="E144" s="1"/>
      <c r="F144" s="1"/>
      <c r="G144" s="2"/>
      <c r="H144" s="3">
        <f>+H143*(H141-H138)</f>
        <v>0</v>
      </c>
      <c r="I144" s="131"/>
      <c r="J144" s="1"/>
      <c r="K144" s="1"/>
      <c r="L144" s="1"/>
      <c r="M144" s="1"/>
      <c r="N144" s="1"/>
      <c r="O144" s="1"/>
      <c r="P144" s="1"/>
      <c r="Q144" s="4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</row>
    <row r="145" ht="19.5" customHeight="1">
      <c r="A145" s="132"/>
      <c r="B145" s="133"/>
      <c r="C145" s="133"/>
      <c r="D145" s="133"/>
      <c r="E145" s="133"/>
      <c r="F145" s="133"/>
      <c r="G145" s="134"/>
      <c r="H145" s="135"/>
      <c r="I145" s="136"/>
      <c r="J145" s="1"/>
      <c r="K145" s="1"/>
      <c r="L145" s="1"/>
      <c r="M145" s="1"/>
      <c r="N145" s="1"/>
      <c r="O145" s="1"/>
      <c r="P145" s="1"/>
      <c r="Q145" s="4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</row>
    <row r="146" ht="18.75" customHeight="1">
      <c r="A146" s="1"/>
      <c r="B146" s="1"/>
      <c r="C146" s="1"/>
      <c r="D146" s="1"/>
      <c r="E146" s="1"/>
      <c r="F146" s="1"/>
      <c r="G146" s="2"/>
      <c r="H146" s="3"/>
      <c r="I146" s="1"/>
      <c r="J146" s="1"/>
      <c r="K146" s="1"/>
      <c r="L146" s="1"/>
      <c r="M146" s="1"/>
      <c r="N146" s="1"/>
      <c r="O146" s="1"/>
      <c r="P146" s="1"/>
      <c r="Q146" s="4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</row>
    <row r="147" ht="18.75" customHeight="1">
      <c r="A147" s="1"/>
      <c r="B147" s="1"/>
      <c r="C147" s="1"/>
      <c r="D147" s="1"/>
      <c r="E147" s="1"/>
      <c r="F147" s="1"/>
      <c r="G147" s="2"/>
      <c r="H147" s="3"/>
      <c r="I147" s="1"/>
      <c r="J147" s="1"/>
      <c r="K147" s="1"/>
      <c r="L147" s="1"/>
      <c r="M147" s="1"/>
      <c r="N147" s="1"/>
      <c r="O147" s="1"/>
      <c r="P147" s="1"/>
      <c r="Q147" s="4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</row>
    <row r="148" ht="18.75" customHeight="1">
      <c r="A148" s="1"/>
      <c r="B148" s="1"/>
      <c r="C148" s="1"/>
      <c r="D148" s="1"/>
      <c r="E148" s="1"/>
      <c r="F148" s="1"/>
      <c r="G148" s="2"/>
      <c r="H148" s="3"/>
      <c r="I148" s="1"/>
      <c r="J148" s="1"/>
      <c r="K148" s="1"/>
      <c r="L148" s="1"/>
      <c r="M148" s="1"/>
      <c r="N148" s="1"/>
      <c r="O148" s="1"/>
      <c r="P148" s="1"/>
      <c r="Q148" s="4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</row>
    <row r="149" ht="18.0" customHeight="1">
      <c r="A149" s="137"/>
      <c r="B149" s="137"/>
      <c r="C149" s="137"/>
      <c r="D149" s="137"/>
      <c r="E149" s="137"/>
      <c r="F149" s="137"/>
      <c r="G149" s="138"/>
      <c r="H149" s="139"/>
      <c r="I149" s="137"/>
      <c r="J149" s="137"/>
      <c r="K149" s="137"/>
      <c r="L149" s="137"/>
      <c r="M149" s="137"/>
      <c r="N149" s="137"/>
      <c r="O149" s="137"/>
      <c r="P149" s="137"/>
      <c r="Q149" s="140"/>
      <c r="R149" s="137"/>
      <c r="S149" s="137"/>
      <c r="T149" s="137"/>
      <c r="U149" s="137"/>
      <c r="V149" s="137"/>
      <c r="W149" s="137"/>
      <c r="X149" s="137"/>
      <c r="Y149" s="137"/>
      <c r="Z149" s="137"/>
      <c r="AA149" s="137"/>
      <c r="AB149" s="137"/>
      <c r="AC149" s="137"/>
      <c r="AD149" s="137"/>
      <c r="AE149" s="137"/>
      <c r="AF149" s="137"/>
      <c r="AG149" s="137"/>
      <c r="AH149" s="137"/>
      <c r="AI149" s="137"/>
      <c r="AJ149" s="137"/>
      <c r="AK149" s="137"/>
      <c r="AL149" s="137"/>
      <c r="AM149" s="137"/>
      <c r="AN149" s="137"/>
      <c r="AO149" s="137"/>
      <c r="AP149" s="137"/>
      <c r="AQ149" s="137"/>
      <c r="AR149" s="137"/>
      <c r="AS149" s="137"/>
    </row>
    <row r="150" ht="18.0" customHeight="1">
      <c r="A150" s="137"/>
      <c r="B150" s="137"/>
      <c r="C150" s="137"/>
      <c r="D150" s="137"/>
      <c r="E150" s="137"/>
      <c r="F150" s="137"/>
      <c r="G150" s="138"/>
      <c r="H150" s="139"/>
      <c r="I150" s="137"/>
      <c r="J150" s="137"/>
      <c r="K150" s="137"/>
      <c r="L150" s="137"/>
      <c r="M150" s="137"/>
      <c r="N150" s="137"/>
      <c r="O150" s="137"/>
      <c r="P150" s="137"/>
      <c r="Q150" s="140"/>
      <c r="R150" s="137"/>
      <c r="S150" s="137"/>
      <c r="T150" s="137"/>
      <c r="U150" s="137"/>
      <c r="V150" s="137"/>
      <c r="W150" s="137"/>
      <c r="X150" s="137"/>
      <c r="Y150" s="137"/>
      <c r="Z150" s="137"/>
      <c r="AA150" s="137"/>
      <c r="AB150" s="137"/>
      <c r="AC150" s="137"/>
      <c r="AD150" s="137"/>
      <c r="AE150" s="137"/>
      <c r="AF150" s="137"/>
      <c r="AG150" s="137"/>
      <c r="AH150" s="137"/>
      <c r="AI150" s="137"/>
      <c r="AJ150" s="137"/>
      <c r="AK150" s="137"/>
      <c r="AL150" s="137"/>
      <c r="AM150" s="137"/>
      <c r="AN150" s="137"/>
      <c r="AO150" s="137"/>
      <c r="AP150" s="137"/>
      <c r="AQ150" s="137"/>
      <c r="AR150" s="137"/>
      <c r="AS150" s="137"/>
    </row>
    <row r="151" ht="18.0" customHeight="1">
      <c r="A151" s="137"/>
      <c r="B151" s="137"/>
      <c r="C151" s="137"/>
      <c r="D151" s="137"/>
      <c r="E151" s="137"/>
      <c r="F151" s="137"/>
      <c r="G151" s="138"/>
      <c r="H151" s="139"/>
      <c r="I151" s="137"/>
      <c r="J151" s="137"/>
      <c r="K151" s="137"/>
      <c r="L151" s="137"/>
      <c r="M151" s="137"/>
      <c r="N151" s="137"/>
      <c r="O151" s="137"/>
      <c r="P151" s="137"/>
      <c r="Q151" s="140"/>
      <c r="R151" s="137"/>
      <c r="S151" s="137"/>
      <c r="T151" s="137"/>
      <c r="U151" s="137"/>
      <c r="V151" s="137"/>
      <c r="W151" s="137"/>
      <c r="X151" s="137"/>
      <c r="Y151" s="137"/>
      <c r="Z151" s="137"/>
      <c r="AA151" s="137"/>
      <c r="AB151" s="137"/>
      <c r="AC151" s="137"/>
      <c r="AD151" s="137"/>
      <c r="AE151" s="137"/>
      <c r="AF151" s="137"/>
      <c r="AG151" s="137"/>
      <c r="AH151" s="137"/>
      <c r="AI151" s="137"/>
      <c r="AJ151" s="137"/>
      <c r="AK151" s="137"/>
      <c r="AL151" s="137"/>
      <c r="AM151" s="137"/>
      <c r="AN151" s="137"/>
      <c r="AO151" s="137"/>
      <c r="AP151" s="137"/>
      <c r="AQ151" s="137"/>
      <c r="AR151" s="137"/>
      <c r="AS151" s="137"/>
    </row>
    <row r="152" ht="18.0" customHeight="1">
      <c r="A152" s="137"/>
      <c r="B152" s="137"/>
      <c r="C152" s="137"/>
      <c r="D152" s="137"/>
      <c r="E152" s="137"/>
      <c r="F152" s="137"/>
      <c r="G152" s="138"/>
      <c r="H152" s="139"/>
      <c r="I152" s="137"/>
      <c r="J152" s="137"/>
      <c r="K152" s="137"/>
      <c r="L152" s="137"/>
      <c r="M152" s="137"/>
      <c r="N152" s="137"/>
      <c r="O152" s="137"/>
      <c r="P152" s="137"/>
      <c r="Q152" s="140"/>
      <c r="R152" s="137"/>
      <c r="S152" s="137"/>
      <c r="T152" s="137"/>
      <c r="U152" s="137"/>
      <c r="V152" s="137"/>
      <c r="W152" s="137"/>
      <c r="X152" s="137"/>
      <c r="Y152" s="137"/>
      <c r="Z152" s="137"/>
      <c r="AA152" s="137"/>
      <c r="AB152" s="137"/>
      <c r="AC152" s="137"/>
      <c r="AD152" s="137"/>
      <c r="AE152" s="137"/>
      <c r="AF152" s="137"/>
      <c r="AG152" s="137"/>
      <c r="AH152" s="137"/>
      <c r="AI152" s="137"/>
      <c r="AJ152" s="137"/>
      <c r="AK152" s="137"/>
      <c r="AL152" s="137"/>
      <c r="AM152" s="137"/>
      <c r="AN152" s="137"/>
      <c r="AO152" s="137"/>
      <c r="AP152" s="137"/>
      <c r="AQ152" s="137"/>
      <c r="AR152" s="137"/>
      <c r="AS152" s="137"/>
    </row>
    <row r="153" ht="18.0" customHeight="1">
      <c r="A153" s="137"/>
      <c r="B153" s="137"/>
      <c r="C153" s="137"/>
      <c r="D153" s="137"/>
      <c r="E153" s="137"/>
      <c r="F153" s="137"/>
      <c r="G153" s="138"/>
      <c r="H153" s="139"/>
      <c r="I153" s="137"/>
      <c r="J153" s="137"/>
      <c r="K153" s="137"/>
      <c r="L153" s="137"/>
      <c r="M153" s="137"/>
      <c r="N153" s="137"/>
      <c r="O153" s="137"/>
      <c r="P153" s="137"/>
      <c r="Q153" s="140"/>
      <c r="R153" s="137"/>
      <c r="S153" s="137"/>
      <c r="T153" s="137"/>
      <c r="U153" s="137"/>
      <c r="V153" s="137"/>
      <c r="W153" s="137"/>
      <c r="X153" s="137"/>
      <c r="Y153" s="137"/>
      <c r="Z153" s="137"/>
      <c r="AA153" s="137"/>
      <c r="AB153" s="137"/>
      <c r="AC153" s="137"/>
      <c r="AD153" s="137"/>
      <c r="AE153" s="137"/>
      <c r="AF153" s="137"/>
      <c r="AG153" s="137"/>
      <c r="AH153" s="137"/>
      <c r="AI153" s="137"/>
      <c r="AJ153" s="137"/>
      <c r="AK153" s="137"/>
      <c r="AL153" s="137"/>
      <c r="AM153" s="137"/>
      <c r="AN153" s="137"/>
      <c r="AO153" s="137"/>
      <c r="AP153" s="137"/>
      <c r="AQ153" s="137"/>
      <c r="AR153" s="137"/>
      <c r="AS153" s="137"/>
    </row>
    <row r="154" ht="18.0" customHeight="1">
      <c r="A154" s="137"/>
      <c r="B154" s="137"/>
      <c r="C154" s="137"/>
      <c r="D154" s="137"/>
      <c r="E154" s="137"/>
      <c r="F154" s="137"/>
      <c r="G154" s="138"/>
      <c r="H154" s="139"/>
      <c r="I154" s="137"/>
      <c r="J154" s="137"/>
      <c r="K154" s="137"/>
      <c r="L154" s="137"/>
      <c r="M154" s="137"/>
      <c r="N154" s="137"/>
      <c r="O154" s="137"/>
      <c r="P154" s="137"/>
      <c r="Q154" s="140"/>
      <c r="R154" s="137"/>
      <c r="S154" s="137"/>
      <c r="T154" s="137"/>
      <c r="U154" s="137"/>
      <c r="V154" s="137"/>
      <c r="W154" s="137"/>
      <c r="X154" s="137"/>
      <c r="Y154" s="137"/>
      <c r="Z154" s="137"/>
      <c r="AA154" s="137"/>
      <c r="AB154" s="137"/>
      <c r="AC154" s="137"/>
      <c r="AD154" s="137"/>
      <c r="AE154" s="137"/>
      <c r="AF154" s="137"/>
      <c r="AG154" s="137"/>
      <c r="AH154" s="137"/>
      <c r="AI154" s="137"/>
      <c r="AJ154" s="137"/>
      <c r="AK154" s="137"/>
      <c r="AL154" s="137"/>
      <c r="AM154" s="137"/>
      <c r="AN154" s="137"/>
      <c r="AO154" s="137"/>
      <c r="AP154" s="137"/>
      <c r="AQ154" s="137"/>
      <c r="AR154" s="137"/>
      <c r="AS154" s="137"/>
    </row>
    <row r="155" ht="18.0" customHeight="1">
      <c r="A155" s="137"/>
      <c r="B155" s="137"/>
      <c r="C155" s="137"/>
      <c r="D155" s="137"/>
      <c r="E155" s="137"/>
      <c r="F155" s="137"/>
      <c r="G155" s="138"/>
      <c r="H155" s="139"/>
      <c r="I155" s="137"/>
      <c r="J155" s="137"/>
      <c r="K155" s="137"/>
      <c r="L155" s="137"/>
      <c r="M155" s="137"/>
      <c r="N155" s="137"/>
      <c r="O155" s="137"/>
      <c r="P155" s="137"/>
      <c r="Q155" s="140"/>
      <c r="R155" s="137"/>
      <c r="S155" s="137"/>
      <c r="T155" s="137"/>
      <c r="U155" s="137"/>
      <c r="V155" s="137"/>
      <c r="W155" s="137"/>
      <c r="X155" s="137"/>
      <c r="Y155" s="137"/>
      <c r="Z155" s="137"/>
      <c r="AA155" s="137"/>
      <c r="AB155" s="137"/>
      <c r="AC155" s="137"/>
      <c r="AD155" s="137"/>
      <c r="AE155" s="137"/>
      <c r="AF155" s="137"/>
      <c r="AG155" s="137"/>
      <c r="AH155" s="137"/>
      <c r="AI155" s="137"/>
      <c r="AJ155" s="137"/>
      <c r="AK155" s="137"/>
      <c r="AL155" s="137"/>
      <c r="AM155" s="137"/>
      <c r="AN155" s="137"/>
      <c r="AO155" s="137"/>
      <c r="AP155" s="137"/>
      <c r="AQ155" s="137"/>
      <c r="AR155" s="137"/>
      <c r="AS155" s="137"/>
    </row>
    <row r="156" ht="18.0" customHeight="1">
      <c r="A156" s="137"/>
      <c r="B156" s="137"/>
      <c r="C156" s="137"/>
      <c r="D156" s="137"/>
      <c r="E156" s="137"/>
      <c r="F156" s="137"/>
      <c r="G156" s="138"/>
      <c r="H156" s="139"/>
      <c r="I156" s="137"/>
      <c r="J156" s="137"/>
      <c r="K156" s="137"/>
      <c r="L156" s="137"/>
      <c r="M156" s="137"/>
      <c r="N156" s="137"/>
      <c r="O156" s="137"/>
      <c r="P156" s="137"/>
      <c r="Q156" s="140"/>
      <c r="R156" s="137"/>
      <c r="S156" s="137"/>
      <c r="T156" s="137"/>
      <c r="U156" s="137"/>
      <c r="V156" s="137"/>
      <c r="W156" s="137"/>
      <c r="X156" s="137"/>
      <c r="Y156" s="137"/>
      <c r="Z156" s="137"/>
      <c r="AA156" s="137"/>
      <c r="AB156" s="137"/>
      <c r="AC156" s="137"/>
      <c r="AD156" s="137"/>
      <c r="AE156" s="137"/>
      <c r="AF156" s="137"/>
      <c r="AG156" s="137"/>
      <c r="AH156" s="137"/>
      <c r="AI156" s="137"/>
      <c r="AJ156" s="137"/>
      <c r="AK156" s="137"/>
      <c r="AL156" s="137"/>
      <c r="AM156" s="137"/>
      <c r="AN156" s="137"/>
      <c r="AO156" s="137"/>
      <c r="AP156" s="137"/>
      <c r="AQ156" s="137"/>
      <c r="AR156" s="137"/>
      <c r="AS156" s="137"/>
    </row>
    <row r="157" ht="18.0" customHeight="1">
      <c r="A157" s="137"/>
      <c r="B157" s="137"/>
      <c r="C157" s="137"/>
      <c r="D157" s="137"/>
      <c r="E157" s="137"/>
      <c r="F157" s="137"/>
      <c r="G157" s="138"/>
      <c r="H157" s="139"/>
      <c r="I157" s="137"/>
      <c r="J157" s="137"/>
      <c r="K157" s="137"/>
      <c r="L157" s="137"/>
      <c r="M157" s="137"/>
      <c r="N157" s="137"/>
      <c r="O157" s="137"/>
      <c r="P157" s="137"/>
      <c r="Q157" s="140"/>
      <c r="R157" s="137"/>
      <c r="S157" s="137"/>
      <c r="T157" s="137"/>
      <c r="U157" s="137"/>
      <c r="V157" s="137"/>
      <c r="W157" s="137"/>
      <c r="X157" s="137"/>
      <c r="Y157" s="137"/>
      <c r="Z157" s="137"/>
      <c r="AA157" s="137"/>
      <c r="AB157" s="137"/>
      <c r="AC157" s="137"/>
      <c r="AD157" s="137"/>
      <c r="AE157" s="137"/>
      <c r="AF157" s="137"/>
      <c r="AG157" s="137"/>
      <c r="AH157" s="137"/>
      <c r="AI157" s="137"/>
      <c r="AJ157" s="137"/>
      <c r="AK157" s="137"/>
      <c r="AL157" s="137"/>
      <c r="AM157" s="137"/>
      <c r="AN157" s="137"/>
      <c r="AO157" s="137"/>
      <c r="AP157" s="137"/>
      <c r="AQ157" s="137"/>
      <c r="AR157" s="137"/>
      <c r="AS157" s="137"/>
    </row>
    <row r="158" ht="18.0" customHeight="1">
      <c r="A158" s="137"/>
      <c r="B158" s="137"/>
      <c r="C158" s="137"/>
      <c r="D158" s="137"/>
      <c r="E158" s="137"/>
      <c r="F158" s="137"/>
      <c r="G158" s="138"/>
      <c r="H158" s="139"/>
      <c r="I158" s="137"/>
      <c r="J158" s="137"/>
      <c r="K158" s="137"/>
      <c r="L158" s="137"/>
      <c r="M158" s="137"/>
      <c r="N158" s="137"/>
      <c r="O158" s="137"/>
      <c r="P158" s="137"/>
      <c r="Q158" s="140"/>
      <c r="R158" s="137"/>
      <c r="S158" s="137"/>
      <c r="T158" s="137"/>
      <c r="U158" s="137"/>
      <c r="V158" s="137"/>
      <c r="W158" s="137"/>
      <c r="X158" s="137"/>
      <c r="Y158" s="137"/>
      <c r="Z158" s="137"/>
      <c r="AA158" s="137"/>
      <c r="AB158" s="137"/>
      <c r="AC158" s="137"/>
      <c r="AD158" s="137"/>
      <c r="AE158" s="137"/>
      <c r="AF158" s="137"/>
      <c r="AG158" s="137"/>
      <c r="AH158" s="137"/>
      <c r="AI158" s="137"/>
      <c r="AJ158" s="137"/>
      <c r="AK158" s="137"/>
      <c r="AL158" s="137"/>
      <c r="AM158" s="137"/>
      <c r="AN158" s="137"/>
      <c r="AO158" s="137"/>
      <c r="AP158" s="137"/>
      <c r="AQ158" s="137"/>
      <c r="AR158" s="137"/>
      <c r="AS158" s="137"/>
    </row>
    <row r="159" ht="18.0" customHeight="1">
      <c r="A159" s="137"/>
      <c r="B159" s="137"/>
      <c r="C159" s="137"/>
      <c r="D159" s="137"/>
      <c r="E159" s="137"/>
      <c r="F159" s="137"/>
      <c r="G159" s="138"/>
      <c r="H159" s="139"/>
      <c r="I159" s="137"/>
      <c r="J159" s="137"/>
      <c r="K159" s="137"/>
      <c r="L159" s="137"/>
      <c r="M159" s="137"/>
      <c r="N159" s="137"/>
      <c r="O159" s="137"/>
      <c r="P159" s="137"/>
      <c r="Q159" s="140"/>
      <c r="R159" s="137"/>
      <c r="S159" s="137"/>
      <c r="T159" s="137"/>
      <c r="U159" s="137"/>
      <c r="V159" s="137"/>
      <c r="W159" s="137"/>
      <c r="X159" s="137"/>
      <c r="Y159" s="137"/>
      <c r="Z159" s="137"/>
      <c r="AA159" s="137"/>
      <c r="AB159" s="137"/>
      <c r="AC159" s="137"/>
      <c r="AD159" s="137"/>
      <c r="AE159" s="137"/>
      <c r="AF159" s="137"/>
      <c r="AG159" s="137"/>
      <c r="AH159" s="137"/>
      <c r="AI159" s="137"/>
      <c r="AJ159" s="137"/>
      <c r="AK159" s="137"/>
      <c r="AL159" s="137"/>
      <c r="AM159" s="137"/>
      <c r="AN159" s="137"/>
      <c r="AO159" s="137"/>
      <c r="AP159" s="137"/>
      <c r="AQ159" s="137"/>
      <c r="AR159" s="137"/>
      <c r="AS159" s="137"/>
    </row>
    <row r="160" ht="18.0" customHeight="1">
      <c r="A160" s="137"/>
      <c r="B160" s="137"/>
      <c r="C160" s="137"/>
      <c r="D160" s="137"/>
      <c r="E160" s="137"/>
      <c r="F160" s="137"/>
      <c r="G160" s="138"/>
      <c r="H160" s="139"/>
      <c r="I160" s="137"/>
      <c r="J160" s="137"/>
      <c r="K160" s="137"/>
      <c r="L160" s="137"/>
      <c r="M160" s="137"/>
      <c r="N160" s="137"/>
      <c r="O160" s="137"/>
      <c r="P160" s="137"/>
      <c r="Q160" s="140"/>
      <c r="R160" s="137"/>
      <c r="S160" s="137"/>
      <c r="T160" s="137"/>
      <c r="U160" s="137"/>
      <c r="V160" s="137"/>
      <c r="W160" s="137"/>
      <c r="X160" s="137"/>
      <c r="Y160" s="137"/>
      <c r="Z160" s="137"/>
      <c r="AA160" s="137"/>
      <c r="AB160" s="137"/>
      <c r="AC160" s="137"/>
      <c r="AD160" s="137"/>
      <c r="AE160" s="137"/>
      <c r="AF160" s="137"/>
      <c r="AG160" s="137"/>
      <c r="AH160" s="137"/>
      <c r="AI160" s="137"/>
      <c r="AJ160" s="137"/>
      <c r="AK160" s="137"/>
      <c r="AL160" s="137"/>
      <c r="AM160" s="137"/>
      <c r="AN160" s="137"/>
      <c r="AO160" s="137"/>
      <c r="AP160" s="137"/>
      <c r="AQ160" s="137"/>
      <c r="AR160" s="137"/>
      <c r="AS160" s="137"/>
    </row>
    <row r="161" ht="18.0" customHeight="1">
      <c r="A161" s="137"/>
      <c r="B161" s="137"/>
      <c r="C161" s="137"/>
      <c r="D161" s="137"/>
      <c r="E161" s="137"/>
      <c r="F161" s="137"/>
      <c r="G161" s="138"/>
      <c r="H161" s="139"/>
      <c r="I161" s="137"/>
      <c r="J161" s="137"/>
      <c r="K161" s="137"/>
      <c r="L161" s="137"/>
      <c r="M161" s="137"/>
      <c r="N161" s="137"/>
      <c r="O161" s="137"/>
      <c r="P161" s="137"/>
      <c r="Q161" s="140"/>
      <c r="R161" s="137"/>
      <c r="S161" s="137"/>
      <c r="T161" s="137"/>
      <c r="U161" s="137"/>
      <c r="V161" s="137"/>
      <c r="W161" s="137"/>
      <c r="X161" s="137"/>
      <c r="Y161" s="137"/>
      <c r="Z161" s="137"/>
      <c r="AA161" s="137"/>
      <c r="AB161" s="137"/>
      <c r="AC161" s="137"/>
      <c r="AD161" s="137"/>
      <c r="AE161" s="137"/>
      <c r="AF161" s="137"/>
      <c r="AG161" s="137"/>
      <c r="AH161" s="137"/>
      <c r="AI161" s="137"/>
      <c r="AJ161" s="137"/>
      <c r="AK161" s="137"/>
      <c r="AL161" s="137"/>
      <c r="AM161" s="137"/>
      <c r="AN161" s="137"/>
      <c r="AO161" s="137"/>
      <c r="AP161" s="137"/>
      <c r="AQ161" s="137"/>
      <c r="AR161" s="137"/>
      <c r="AS161" s="137"/>
    </row>
    <row r="162" ht="18.0" customHeight="1">
      <c r="A162" s="137"/>
      <c r="B162" s="137"/>
      <c r="C162" s="137"/>
      <c r="D162" s="137"/>
      <c r="E162" s="137"/>
      <c r="F162" s="137"/>
      <c r="G162" s="138"/>
      <c r="H162" s="139"/>
      <c r="I162" s="137"/>
      <c r="J162" s="137"/>
      <c r="K162" s="137"/>
      <c r="L162" s="137"/>
      <c r="M162" s="137"/>
      <c r="N162" s="137"/>
      <c r="O162" s="137"/>
      <c r="P162" s="137"/>
      <c r="Q162" s="140"/>
      <c r="R162" s="137"/>
      <c r="S162" s="137"/>
      <c r="T162" s="137"/>
      <c r="U162" s="137"/>
      <c r="V162" s="137"/>
      <c r="W162" s="137"/>
      <c r="X162" s="137"/>
      <c r="Y162" s="137"/>
      <c r="Z162" s="137"/>
      <c r="AA162" s="137"/>
      <c r="AB162" s="137"/>
      <c r="AC162" s="137"/>
      <c r="AD162" s="137"/>
      <c r="AE162" s="137"/>
      <c r="AF162" s="137"/>
      <c r="AG162" s="137"/>
      <c r="AH162" s="137"/>
      <c r="AI162" s="137"/>
      <c r="AJ162" s="137"/>
      <c r="AK162" s="137"/>
      <c r="AL162" s="137"/>
      <c r="AM162" s="137"/>
      <c r="AN162" s="137"/>
      <c r="AO162" s="137"/>
      <c r="AP162" s="137"/>
      <c r="AQ162" s="137"/>
      <c r="AR162" s="137"/>
      <c r="AS162" s="137"/>
    </row>
    <row r="163" ht="18.0" customHeight="1">
      <c r="A163" s="137"/>
      <c r="B163" s="137"/>
      <c r="C163" s="137"/>
      <c r="D163" s="137"/>
      <c r="E163" s="137"/>
      <c r="F163" s="137"/>
      <c r="G163" s="138"/>
      <c r="H163" s="139"/>
      <c r="I163" s="137"/>
      <c r="J163" s="137"/>
      <c r="K163" s="137"/>
      <c r="L163" s="137"/>
      <c r="M163" s="137"/>
      <c r="N163" s="137"/>
      <c r="O163" s="137"/>
      <c r="P163" s="137"/>
      <c r="Q163" s="140"/>
      <c r="R163" s="137"/>
      <c r="S163" s="137"/>
      <c r="T163" s="137"/>
      <c r="U163" s="137"/>
      <c r="V163" s="137"/>
      <c r="W163" s="137"/>
      <c r="X163" s="137"/>
      <c r="Y163" s="137"/>
      <c r="Z163" s="137"/>
      <c r="AA163" s="137"/>
      <c r="AB163" s="137"/>
      <c r="AC163" s="137"/>
      <c r="AD163" s="137"/>
      <c r="AE163" s="137"/>
      <c r="AF163" s="137"/>
      <c r="AG163" s="137"/>
      <c r="AH163" s="137"/>
      <c r="AI163" s="137"/>
      <c r="AJ163" s="137"/>
      <c r="AK163" s="137"/>
      <c r="AL163" s="137"/>
      <c r="AM163" s="137"/>
      <c r="AN163" s="137"/>
      <c r="AO163" s="137"/>
      <c r="AP163" s="137"/>
      <c r="AQ163" s="137"/>
      <c r="AR163" s="137"/>
      <c r="AS163" s="137"/>
    </row>
    <row r="164" ht="18.0" customHeight="1">
      <c r="A164" s="137"/>
      <c r="B164" s="137"/>
      <c r="C164" s="137"/>
      <c r="D164" s="137"/>
      <c r="E164" s="137"/>
      <c r="F164" s="137"/>
      <c r="G164" s="138"/>
      <c r="H164" s="139"/>
      <c r="I164" s="137"/>
      <c r="J164" s="137"/>
      <c r="K164" s="137"/>
      <c r="L164" s="137"/>
      <c r="M164" s="137"/>
      <c r="N164" s="137"/>
      <c r="O164" s="137"/>
      <c r="P164" s="137"/>
      <c r="Q164" s="140"/>
      <c r="R164" s="137"/>
      <c r="S164" s="137"/>
      <c r="T164" s="137"/>
      <c r="U164" s="137"/>
      <c r="V164" s="137"/>
      <c r="W164" s="137"/>
      <c r="X164" s="137"/>
      <c r="Y164" s="137"/>
      <c r="Z164" s="137"/>
      <c r="AA164" s="137"/>
      <c r="AB164" s="137"/>
      <c r="AC164" s="137"/>
      <c r="AD164" s="137"/>
      <c r="AE164" s="137"/>
      <c r="AF164" s="137"/>
      <c r="AG164" s="137"/>
      <c r="AH164" s="137"/>
      <c r="AI164" s="137"/>
      <c r="AJ164" s="137"/>
      <c r="AK164" s="137"/>
      <c r="AL164" s="137"/>
      <c r="AM164" s="137"/>
      <c r="AN164" s="137"/>
      <c r="AO164" s="137"/>
      <c r="AP164" s="137"/>
      <c r="AQ164" s="137"/>
      <c r="AR164" s="137"/>
      <c r="AS164" s="137"/>
    </row>
    <row r="165" ht="18.0" customHeight="1">
      <c r="A165" s="137"/>
      <c r="B165" s="137"/>
      <c r="C165" s="137"/>
      <c r="D165" s="137"/>
      <c r="E165" s="137"/>
      <c r="F165" s="137"/>
      <c r="G165" s="138"/>
      <c r="H165" s="139"/>
      <c r="I165" s="137"/>
      <c r="J165" s="137"/>
      <c r="K165" s="137"/>
      <c r="L165" s="137"/>
      <c r="M165" s="137"/>
      <c r="N165" s="137"/>
      <c r="O165" s="137"/>
      <c r="P165" s="137"/>
      <c r="Q165" s="140"/>
      <c r="R165" s="137"/>
      <c r="S165" s="137"/>
      <c r="T165" s="137"/>
      <c r="U165" s="137"/>
      <c r="V165" s="137"/>
      <c r="W165" s="137"/>
      <c r="X165" s="137"/>
      <c r="Y165" s="137"/>
      <c r="Z165" s="137"/>
      <c r="AA165" s="137"/>
      <c r="AB165" s="137"/>
      <c r="AC165" s="137"/>
      <c r="AD165" s="137"/>
      <c r="AE165" s="137"/>
      <c r="AF165" s="137"/>
      <c r="AG165" s="137"/>
      <c r="AH165" s="137"/>
      <c r="AI165" s="137"/>
      <c r="AJ165" s="137"/>
      <c r="AK165" s="137"/>
      <c r="AL165" s="137"/>
      <c r="AM165" s="137"/>
      <c r="AN165" s="137"/>
      <c r="AO165" s="137"/>
      <c r="AP165" s="137"/>
      <c r="AQ165" s="137"/>
      <c r="AR165" s="137"/>
      <c r="AS165" s="137"/>
    </row>
    <row r="166" ht="18.0" customHeight="1">
      <c r="A166" s="137"/>
      <c r="B166" s="137"/>
      <c r="C166" s="137"/>
      <c r="D166" s="137"/>
      <c r="E166" s="137"/>
      <c r="F166" s="137"/>
      <c r="G166" s="138"/>
      <c r="H166" s="139"/>
      <c r="I166" s="137"/>
      <c r="J166" s="137"/>
      <c r="K166" s="137"/>
      <c r="L166" s="137"/>
      <c r="M166" s="137"/>
      <c r="N166" s="137"/>
      <c r="O166" s="137"/>
      <c r="P166" s="137"/>
      <c r="Q166" s="140"/>
      <c r="R166" s="137"/>
      <c r="S166" s="137"/>
      <c r="T166" s="137"/>
      <c r="U166" s="137"/>
      <c r="V166" s="137"/>
      <c r="W166" s="137"/>
      <c r="X166" s="137"/>
      <c r="Y166" s="137"/>
      <c r="Z166" s="137"/>
      <c r="AA166" s="137"/>
      <c r="AB166" s="137"/>
      <c r="AC166" s="137"/>
      <c r="AD166" s="137"/>
      <c r="AE166" s="137"/>
      <c r="AF166" s="137"/>
      <c r="AG166" s="137"/>
      <c r="AH166" s="137"/>
      <c r="AI166" s="137"/>
      <c r="AJ166" s="137"/>
      <c r="AK166" s="137"/>
      <c r="AL166" s="137"/>
      <c r="AM166" s="137"/>
      <c r="AN166" s="137"/>
      <c r="AO166" s="137"/>
      <c r="AP166" s="137"/>
      <c r="AQ166" s="137"/>
      <c r="AR166" s="137"/>
      <c r="AS166" s="137"/>
    </row>
    <row r="167" ht="18.0" customHeight="1">
      <c r="A167" s="137"/>
      <c r="B167" s="137"/>
      <c r="C167" s="137"/>
      <c r="D167" s="137"/>
      <c r="E167" s="137"/>
      <c r="F167" s="137"/>
      <c r="G167" s="138"/>
      <c r="H167" s="139"/>
      <c r="I167" s="137"/>
      <c r="J167" s="137"/>
      <c r="K167" s="137"/>
      <c r="L167" s="137"/>
      <c r="M167" s="137"/>
      <c r="N167" s="137"/>
      <c r="O167" s="137"/>
      <c r="P167" s="137"/>
      <c r="Q167" s="140"/>
      <c r="R167" s="137"/>
      <c r="S167" s="137"/>
      <c r="T167" s="137"/>
      <c r="U167" s="137"/>
      <c r="V167" s="137"/>
      <c r="W167" s="137"/>
      <c r="X167" s="137"/>
      <c r="Y167" s="137"/>
      <c r="Z167" s="137"/>
      <c r="AA167" s="137"/>
      <c r="AB167" s="137"/>
      <c r="AC167" s="137"/>
      <c r="AD167" s="137"/>
      <c r="AE167" s="137"/>
      <c r="AF167" s="137"/>
      <c r="AG167" s="137"/>
      <c r="AH167" s="137"/>
      <c r="AI167" s="137"/>
      <c r="AJ167" s="137"/>
      <c r="AK167" s="137"/>
      <c r="AL167" s="137"/>
      <c r="AM167" s="137"/>
      <c r="AN167" s="137"/>
      <c r="AO167" s="137"/>
      <c r="AP167" s="137"/>
      <c r="AQ167" s="137"/>
      <c r="AR167" s="137"/>
      <c r="AS167" s="137"/>
    </row>
    <row r="168" ht="18.0" customHeight="1">
      <c r="A168" s="137"/>
      <c r="B168" s="137"/>
      <c r="C168" s="137"/>
      <c r="D168" s="137"/>
      <c r="E168" s="137"/>
      <c r="F168" s="137"/>
      <c r="G168" s="138"/>
      <c r="H168" s="139"/>
      <c r="I168" s="137"/>
      <c r="J168" s="137"/>
      <c r="K168" s="137"/>
      <c r="L168" s="137"/>
      <c r="M168" s="137"/>
      <c r="N168" s="137"/>
      <c r="O168" s="137"/>
      <c r="P168" s="137"/>
      <c r="Q168" s="140"/>
      <c r="R168" s="137"/>
      <c r="S168" s="137"/>
      <c r="T168" s="137"/>
      <c r="U168" s="137"/>
      <c r="V168" s="137"/>
      <c r="W168" s="137"/>
      <c r="X168" s="137"/>
      <c r="Y168" s="137"/>
      <c r="Z168" s="137"/>
      <c r="AA168" s="137"/>
      <c r="AB168" s="137"/>
      <c r="AC168" s="137"/>
      <c r="AD168" s="137"/>
      <c r="AE168" s="137"/>
      <c r="AF168" s="137"/>
      <c r="AG168" s="137"/>
      <c r="AH168" s="137"/>
      <c r="AI168" s="137"/>
      <c r="AJ168" s="137"/>
      <c r="AK168" s="137"/>
      <c r="AL168" s="137"/>
      <c r="AM168" s="137"/>
      <c r="AN168" s="137"/>
      <c r="AO168" s="137"/>
      <c r="AP168" s="137"/>
      <c r="AQ168" s="137"/>
      <c r="AR168" s="137"/>
      <c r="AS168" s="137"/>
    </row>
    <row r="169" ht="18.0" customHeight="1">
      <c r="A169" s="137"/>
      <c r="B169" s="137"/>
      <c r="C169" s="137"/>
      <c r="D169" s="137"/>
      <c r="E169" s="137"/>
      <c r="F169" s="137"/>
      <c r="G169" s="138"/>
      <c r="H169" s="139"/>
      <c r="I169" s="137"/>
      <c r="J169" s="137"/>
      <c r="K169" s="137"/>
      <c r="L169" s="137"/>
      <c r="M169" s="137"/>
      <c r="N169" s="137"/>
      <c r="O169" s="137"/>
      <c r="P169" s="137"/>
      <c r="Q169" s="140"/>
      <c r="R169" s="137"/>
      <c r="S169" s="137"/>
      <c r="T169" s="137"/>
      <c r="U169" s="137"/>
      <c r="V169" s="137"/>
      <c r="W169" s="137"/>
      <c r="X169" s="137"/>
      <c r="Y169" s="137"/>
      <c r="Z169" s="137"/>
      <c r="AA169" s="137"/>
      <c r="AB169" s="137"/>
      <c r="AC169" s="137"/>
      <c r="AD169" s="137"/>
      <c r="AE169" s="137"/>
      <c r="AF169" s="137"/>
      <c r="AG169" s="137"/>
      <c r="AH169" s="137"/>
      <c r="AI169" s="137"/>
      <c r="AJ169" s="137"/>
      <c r="AK169" s="137"/>
      <c r="AL169" s="137"/>
      <c r="AM169" s="137"/>
      <c r="AN169" s="137"/>
      <c r="AO169" s="137"/>
      <c r="AP169" s="137"/>
      <c r="AQ169" s="137"/>
      <c r="AR169" s="137"/>
      <c r="AS169" s="137"/>
    </row>
    <row r="170" ht="18.0" customHeight="1">
      <c r="A170" s="137"/>
      <c r="B170" s="137"/>
      <c r="C170" s="137"/>
      <c r="D170" s="137"/>
      <c r="E170" s="137"/>
      <c r="F170" s="137"/>
      <c r="G170" s="138"/>
      <c r="H170" s="139"/>
      <c r="I170" s="137"/>
      <c r="J170" s="137"/>
      <c r="K170" s="137"/>
      <c r="L170" s="137"/>
      <c r="M170" s="137"/>
      <c r="N170" s="137"/>
      <c r="O170" s="137"/>
      <c r="P170" s="137"/>
      <c r="Q170" s="140"/>
      <c r="R170" s="137"/>
      <c r="S170" s="137"/>
      <c r="T170" s="137"/>
      <c r="U170" s="137"/>
      <c r="V170" s="137"/>
      <c r="W170" s="137"/>
      <c r="X170" s="137"/>
      <c r="Y170" s="137"/>
      <c r="Z170" s="137"/>
      <c r="AA170" s="137"/>
      <c r="AB170" s="137"/>
      <c r="AC170" s="137"/>
      <c r="AD170" s="137"/>
      <c r="AE170" s="137"/>
      <c r="AF170" s="137"/>
      <c r="AG170" s="137"/>
      <c r="AH170" s="137"/>
      <c r="AI170" s="137"/>
      <c r="AJ170" s="137"/>
      <c r="AK170" s="137"/>
      <c r="AL170" s="137"/>
      <c r="AM170" s="137"/>
      <c r="AN170" s="137"/>
      <c r="AO170" s="137"/>
      <c r="AP170" s="137"/>
      <c r="AQ170" s="137"/>
      <c r="AR170" s="137"/>
      <c r="AS170" s="137"/>
    </row>
    <row r="171" ht="18.0" customHeight="1">
      <c r="A171" s="137"/>
      <c r="B171" s="137"/>
      <c r="C171" s="137"/>
      <c r="D171" s="137"/>
      <c r="E171" s="137"/>
      <c r="F171" s="137"/>
      <c r="G171" s="138"/>
      <c r="H171" s="139"/>
      <c r="I171" s="137"/>
      <c r="J171" s="137"/>
      <c r="K171" s="137"/>
      <c r="L171" s="137"/>
      <c r="M171" s="137"/>
      <c r="N171" s="137"/>
      <c r="O171" s="137"/>
      <c r="P171" s="137"/>
      <c r="Q171" s="140"/>
      <c r="R171" s="137"/>
      <c r="S171" s="137"/>
      <c r="T171" s="137"/>
      <c r="U171" s="137"/>
      <c r="V171" s="137"/>
      <c r="W171" s="137"/>
      <c r="X171" s="137"/>
      <c r="Y171" s="137"/>
      <c r="Z171" s="137"/>
      <c r="AA171" s="137"/>
      <c r="AB171" s="137"/>
      <c r="AC171" s="137"/>
      <c r="AD171" s="137"/>
      <c r="AE171" s="137"/>
      <c r="AF171" s="137"/>
      <c r="AG171" s="137"/>
      <c r="AH171" s="137"/>
      <c r="AI171" s="137"/>
      <c r="AJ171" s="137"/>
      <c r="AK171" s="137"/>
      <c r="AL171" s="137"/>
      <c r="AM171" s="137"/>
      <c r="AN171" s="137"/>
      <c r="AO171" s="137"/>
      <c r="AP171" s="137"/>
      <c r="AQ171" s="137"/>
      <c r="AR171" s="137"/>
      <c r="AS171" s="137"/>
    </row>
    <row r="172" ht="18.0" customHeight="1">
      <c r="A172" s="137"/>
      <c r="B172" s="137"/>
      <c r="C172" s="137"/>
      <c r="D172" s="137"/>
      <c r="E172" s="137"/>
      <c r="F172" s="137"/>
      <c r="G172" s="138"/>
      <c r="H172" s="139"/>
      <c r="I172" s="137"/>
      <c r="J172" s="137"/>
      <c r="K172" s="137"/>
      <c r="L172" s="137"/>
      <c r="M172" s="137"/>
      <c r="N172" s="137"/>
      <c r="O172" s="137"/>
      <c r="P172" s="137"/>
      <c r="Q172" s="140"/>
      <c r="R172" s="137"/>
      <c r="S172" s="137"/>
      <c r="T172" s="137"/>
      <c r="U172" s="137"/>
      <c r="V172" s="137"/>
      <c r="W172" s="137"/>
      <c r="X172" s="137"/>
      <c r="Y172" s="137"/>
      <c r="Z172" s="137"/>
      <c r="AA172" s="137"/>
      <c r="AB172" s="137"/>
      <c r="AC172" s="137"/>
      <c r="AD172" s="137"/>
      <c r="AE172" s="137"/>
      <c r="AF172" s="137"/>
      <c r="AG172" s="137"/>
      <c r="AH172" s="137"/>
      <c r="AI172" s="137"/>
      <c r="AJ172" s="137"/>
      <c r="AK172" s="137"/>
      <c r="AL172" s="137"/>
      <c r="AM172" s="137"/>
      <c r="AN172" s="137"/>
      <c r="AO172" s="137"/>
      <c r="AP172" s="137"/>
      <c r="AQ172" s="137"/>
      <c r="AR172" s="137"/>
      <c r="AS172" s="137"/>
    </row>
    <row r="173" ht="18.0" customHeight="1">
      <c r="A173" s="137"/>
      <c r="B173" s="137"/>
      <c r="C173" s="137"/>
      <c r="D173" s="137"/>
      <c r="E173" s="137"/>
      <c r="F173" s="137"/>
      <c r="G173" s="138"/>
      <c r="H173" s="139"/>
      <c r="I173" s="137"/>
      <c r="J173" s="137"/>
      <c r="K173" s="137"/>
      <c r="L173" s="137"/>
      <c r="M173" s="137"/>
      <c r="N173" s="137"/>
      <c r="O173" s="137"/>
      <c r="P173" s="137"/>
      <c r="Q173" s="140"/>
      <c r="R173" s="137"/>
      <c r="S173" s="137"/>
      <c r="T173" s="137"/>
      <c r="U173" s="137"/>
      <c r="V173" s="137"/>
      <c r="W173" s="137"/>
      <c r="X173" s="137"/>
      <c r="Y173" s="137"/>
      <c r="Z173" s="137"/>
      <c r="AA173" s="137"/>
      <c r="AB173" s="137"/>
      <c r="AC173" s="137"/>
      <c r="AD173" s="137"/>
      <c r="AE173" s="137"/>
      <c r="AF173" s="137"/>
      <c r="AG173" s="137"/>
      <c r="AH173" s="137"/>
      <c r="AI173" s="137"/>
      <c r="AJ173" s="137"/>
      <c r="AK173" s="137"/>
      <c r="AL173" s="137"/>
      <c r="AM173" s="137"/>
      <c r="AN173" s="137"/>
      <c r="AO173" s="137"/>
      <c r="AP173" s="137"/>
      <c r="AQ173" s="137"/>
      <c r="AR173" s="137"/>
      <c r="AS173" s="137"/>
    </row>
    <row r="174" ht="18.0" customHeight="1">
      <c r="A174" s="137"/>
      <c r="B174" s="137"/>
      <c r="C174" s="137"/>
      <c r="D174" s="137"/>
      <c r="E174" s="137"/>
      <c r="F174" s="137"/>
      <c r="G174" s="138"/>
      <c r="H174" s="139"/>
      <c r="I174" s="137"/>
      <c r="J174" s="137"/>
      <c r="K174" s="137"/>
      <c r="L174" s="137"/>
      <c r="M174" s="137"/>
      <c r="N174" s="137"/>
      <c r="O174" s="137"/>
      <c r="P174" s="137"/>
      <c r="Q174" s="140"/>
      <c r="R174" s="137"/>
      <c r="S174" s="137"/>
      <c r="T174" s="137"/>
      <c r="U174" s="137"/>
      <c r="V174" s="137"/>
      <c r="W174" s="137"/>
      <c r="X174" s="137"/>
      <c r="Y174" s="137"/>
      <c r="Z174" s="137"/>
      <c r="AA174" s="137"/>
      <c r="AB174" s="137"/>
      <c r="AC174" s="137"/>
      <c r="AD174" s="137"/>
      <c r="AE174" s="137"/>
      <c r="AF174" s="137"/>
      <c r="AG174" s="137"/>
      <c r="AH174" s="137"/>
      <c r="AI174" s="137"/>
      <c r="AJ174" s="137"/>
      <c r="AK174" s="137"/>
      <c r="AL174" s="137"/>
      <c r="AM174" s="137"/>
      <c r="AN174" s="137"/>
      <c r="AO174" s="137"/>
      <c r="AP174" s="137"/>
      <c r="AQ174" s="137"/>
      <c r="AR174" s="137"/>
      <c r="AS174" s="137"/>
    </row>
    <row r="175" ht="18.0" customHeight="1">
      <c r="A175" s="137"/>
      <c r="B175" s="137"/>
      <c r="C175" s="137"/>
      <c r="D175" s="137"/>
      <c r="E175" s="137"/>
      <c r="F175" s="137"/>
      <c r="G175" s="138"/>
      <c r="H175" s="139"/>
      <c r="I175" s="137"/>
      <c r="J175" s="137"/>
      <c r="K175" s="137"/>
      <c r="L175" s="137"/>
      <c r="M175" s="137"/>
      <c r="N175" s="137"/>
      <c r="O175" s="137"/>
      <c r="P175" s="137"/>
      <c r="Q175" s="140"/>
      <c r="R175" s="137"/>
      <c r="S175" s="137"/>
      <c r="T175" s="137"/>
      <c r="U175" s="137"/>
      <c r="V175" s="137"/>
      <c r="W175" s="137"/>
      <c r="X175" s="137"/>
      <c r="Y175" s="137"/>
      <c r="Z175" s="137"/>
      <c r="AA175" s="137"/>
      <c r="AB175" s="137"/>
      <c r="AC175" s="137"/>
      <c r="AD175" s="137"/>
      <c r="AE175" s="137"/>
      <c r="AF175" s="137"/>
      <c r="AG175" s="137"/>
      <c r="AH175" s="137"/>
      <c r="AI175" s="137"/>
      <c r="AJ175" s="137"/>
      <c r="AK175" s="137"/>
      <c r="AL175" s="137"/>
      <c r="AM175" s="137"/>
      <c r="AN175" s="137"/>
      <c r="AO175" s="137"/>
      <c r="AP175" s="137"/>
      <c r="AQ175" s="137"/>
      <c r="AR175" s="137"/>
      <c r="AS175" s="137"/>
    </row>
    <row r="176" ht="18.0" customHeight="1">
      <c r="A176" s="137"/>
      <c r="B176" s="137"/>
      <c r="C176" s="137"/>
      <c r="D176" s="137"/>
      <c r="E176" s="137"/>
      <c r="F176" s="137"/>
      <c r="G176" s="138"/>
      <c r="H176" s="139"/>
      <c r="I176" s="137"/>
      <c r="J176" s="137"/>
      <c r="K176" s="137"/>
      <c r="L176" s="137"/>
      <c r="M176" s="137"/>
      <c r="N176" s="137"/>
      <c r="O176" s="137"/>
      <c r="P176" s="137"/>
      <c r="Q176" s="140"/>
      <c r="R176" s="137"/>
      <c r="S176" s="137"/>
      <c r="T176" s="137"/>
      <c r="U176" s="137"/>
      <c r="V176" s="137"/>
      <c r="W176" s="137"/>
      <c r="X176" s="137"/>
      <c r="Y176" s="137"/>
      <c r="Z176" s="137"/>
      <c r="AA176" s="137"/>
      <c r="AB176" s="137"/>
      <c r="AC176" s="137"/>
      <c r="AD176" s="137"/>
      <c r="AE176" s="137"/>
      <c r="AF176" s="137"/>
      <c r="AG176" s="137"/>
      <c r="AH176" s="137"/>
      <c r="AI176" s="137"/>
      <c r="AJ176" s="137"/>
      <c r="AK176" s="137"/>
      <c r="AL176" s="137"/>
      <c r="AM176" s="137"/>
      <c r="AN176" s="137"/>
      <c r="AO176" s="137"/>
      <c r="AP176" s="137"/>
      <c r="AQ176" s="137"/>
      <c r="AR176" s="137"/>
      <c r="AS176" s="137"/>
    </row>
    <row r="177" ht="18.0" customHeight="1">
      <c r="A177" s="137"/>
      <c r="B177" s="137"/>
      <c r="C177" s="137"/>
      <c r="D177" s="137"/>
      <c r="E177" s="137"/>
      <c r="F177" s="137"/>
      <c r="G177" s="138"/>
      <c r="H177" s="139"/>
      <c r="I177" s="137"/>
      <c r="J177" s="137"/>
      <c r="K177" s="137"/>
      <c r="L177" s="137"/>
      <c r="M177" s="137"/>
      <c r="N177" s="137"/>
      <c r="O177" s="137"/>
      <c r="P177" s="137"/>
      <c r="Q177" s="140"/>
      <c r="R177" s="137"/>
      <c r="S177" s="137"/>
      <c r="T177" s="137"/>
      <c r="U177" s="137"/>
      <c r="V177" s="137"/>
      <c r="W177" s="137"/>
      <c r="X177" s="137"/>
      <c r="Y177" s="137"/>
      <c r="Z177" s="137"/>
      <c r="AA177" s="137"/>
      <c r="AB177" s="137"/>
      <c r="AC177" s="137"/>
      <c r="AD177" s="137"/>
      <c r="AE177" s="137"/>
      <c r="AF177" s="137"/>
      <c r="AG177" s="137"/>
      <c r="AH177" s="137"/>
      <c r="AI177" s="137"/>
      <c r="AJ177" s="137"/>
      <c r="AK177" s="137"/>
      <c r="AL177" s="137"/>
      <c r="AM177" s="137"/>
      <c r="AN177" s="137"/>
      <c r="AO177" s="137"/>
      <c r="AP177" s="137"/>
      <c r="AQ177" s="137"/>
      <c r="AR177" s="137"/>
      <c r="AS177" s="137"/>
    </row>
    <row r="178" ht="18.0" customHeight="1">
      <c r="A178" s="137"/>
      <c r="B178" s="137"/>
      <c r="C178" s="137"/>
      <c r="D178" s="137"/>
      <c r="E178" s="137"/>
      <c r="F178" s="137"/>
      <c r="G178" s="138"/>
      <c r="H178" s="139"/>
      <c r="I178" s="137"/>
      <c r="J178" s="137"/>
      <c r="K178" s="137"/>
      <c r="L178" s="137"/>
      <c r="M178" s="137"/>
      <c r="N178" s="137"/>
      <c r="O178" s="137"/>
      <c r="P178" s="137"/>
      <c r="Q178" s="140"/>
      <c r="R178" s="137"/>
      <c r="S178" s="137"/>
      <c r="T178" s="137"/>
      <c r="U178" s="137"/>
      <c r="V178" s="137"/>
      <c r="W178" s="137"/>
      <c r="X178" s="137"/>
      <c r="Y178" s="137"/>
      <c r="Z178" s="137"/>
      <c r="AA178" s="137"/>
      <c r="AB178" s="137"/>
      <c r="AC178" s="137"/>
      <c r="AD178" s="137"/>
      <c r="AE178" s="137"/>
      <c r="AF178" s="137"/>
      <c r="AG178" s="137"/>
      <c r="AH178" s="137"/>
      <c r="AI178" s="137"/>
      <c r="AJ178" s="137"/>
      <c r="AK178" s="137"/>
      <c r="AL178" s="137"/>
      <c r="AM178" s="137"/>
      <c r="AN178" s="137"/>
      <c r="AO178" s="137"/>
      <c r="AP178" s="137"/>
      <c r="AQ178" s="137"/>
      <c r="AR178" s="137"/>
      <c r="AS178" s="137"/>
    </row>
    <row r="179" ht="18.0" customHeight="1">
      <c r="A179" s="137"/>
      <c r="B179" s="137"/>
      <c r="C179" s="137"/>
      <c r="D179" s="137"/>
      <c r="E179" s="137"/>
      <c r="F179" s="137"/>
      <c r="G179" s="138"/>
      <c r="H179" s="139"/>
      <c r="I179" s="137"/>
      <c r="J179" s="137"/>
      <c r="K179" s="137"/>
      <c r="L179" s="137"/>
      <c r="M179" s="137"/>
      <c r="N179" s="137"/>
      <c r="O179" s="137"/>
      <c r="P179" s="137"/>
      <c r="Q179" s="140"/>
      <c r="R179" s="137"/>
      <c r="S179" s="137"/>
      <c r="T179" s="137"/>
      <c r="U179" s="137"/>
      <c r="V179" s="137"/>
      <c r="W179" s="137"/>
      <c r="X179" s="137"/>
      <c r="Y179" s="137"/>
      <c r="Z179" s="137"/>
      <c r="AA179" s="137"/>
      <c r="AB179" s="137"/>
      <c r="AC179" s="137"/>
      <c r="AD179" s="137"/>
      <c r="AE179" s="137"/>
      <c r="AF179" s="137"/>
      <c r="AG179" s="137"/>
      <c r="AH179" s="137"/>
      <c r="AI179" s="137"/>
      <c r="AJ179" s="137"/>
      <c r="AK179" s="137"/>
      <c r="AL179" s="137"/>
      <c r="AM179" s="137"/>
      <c r="AN179" s="137"/>
      <c r="AO179" s="137"/>
      <c r="AP179" s="137"/>
      <c r="AQ179" s="137"/>
      <c r="AR179" s="137"/>
      <c r="AS179" s="137"/>
    </row>
    <row r="180" ht="18.0" customHeight="1">
      <c r="A180" s="137"/>
      <c r="B180" s="137"/>
      <c r="C180" s="137"/>
      <c r="D180" s="137"/>
      <c r="E180" s="137"/>
      <c r="F180" s="137"/>
      <c r="G180" s="138"/>
      <c r="H180" s="139"/>
      <c r="I180" s="137"/>
      <c r="J180" s="137"/>
      <c r="K180" s="137"/>
      <c r="L180" s="137"/>
      <c r="M180" s="137"/>
      <c r="N180" s="137"/>
      <c r="O180" s="137"/>
      <c r="P180" s="137"/>
      <c r="Q180" s="140"/>
      <c r="R180" s="137"/>
      <c r="S180" s="137"/>
      <c r="T180" s="137"/>
      <c r="U180" s="137"/>
      <c r="V180" s="137"/>
      <c r="W180" s="137"/>
      <c r="X180" s="137"/>
      <c r="Y180" s="137"/>
      <c r="Z180" s="137"/>
      <c r="AA180" s="137"/>
      <c r="AB180" s="137"/>
      <c r="AC180" s="137"/>
      <c r="AD180" s="137"/>
      <c r="AE180" s="137"/>
      <c r="AF180" s="137"/>
      <c r="AG180" s="137"/>
      <c r="AH180" s="137"/>
      <c r="AI180" s="137"/>
      <c r="AJ180" s="137"/>
      <c r="AK180" s="137"/>
      <c r="AL180" s="137"/>
      <c r="AM180" s="137"/>
      <c r="AN180" s="137"/>
      <c r="AO180" s="137"/>
      <c r="AP180" s="137"/>
      <c r="AQ180" s="137"/>
      <c r="AR180" s="137"/>
      <c r="AS180" s="137"/>
    </row>
    <row r="181" ht="18.0" customHeight="1">
      <c r="A181" s="137"/>
      <c r="B181" s="137"/>
      <c r="C181" s="137"/>
      <c r="D181" s="137"/>
      <c r="E181" s="137"/>
      <c r="F181" s="137"/>
      <c r="G181" s="138"/>
      <c r="H181" s="139"/>
      <c r="I181" s="137"/>
      <c r="J181" s="137"/>
      <c r="K181" s="137"/>
      <c r="L181" s="137"/>
      <c r="M181" s="137"/>
      <c r="N181" s="137"/>
      <c r="O181" s="137"/>
      <c r="P181" s="137"/>
      <c r="Q181" s="140"/>
      <c r="R181" s="137"/>
      <c r="S181" s="137"/>
      <c r="T181" s="137"/>
      <c r="U181" s="137"/>
      <c r="V181" s="137"/>
      <c r="W181" s="137"/>
      <c r="X181" s="137"/>
      <c r="Y181" s="137"/>
      <c r="Z181" s="137"/>
      <c r="AA181" s="137"/>
      <c r="AB181" s="137"/>
      <c r="AC181" s="137"/>
      <c r="AD181" s="137"/>
      <c r="AE181" s="137"/>
      <c r="AF181" s="137"/>
      <c r="AG181" s="137"/>
      <c r="AH181" s="137"/>
      <c r="AI181" s="137"/>
      <c r="AJ181" s="137"/>
      <c r="AK181" s="137"/>
      <c r="AL181" s="137"/>
      <c r="AM181" s="137"/>
      <c r="AN181" s="137"/>
      <c r="AO181" s="137"/>
      <c r="AP181" s="137"/>
      <c r="AQ181" s="137"/>
      <c r="AR181" s="137"/>
      <c r="AS181" s="137"/>
    </row>
    <row r="182" ht="18.0" customHeight="1">
      <c r="A182" s="137"/>
      <c r="B182" s="137"/>
      <c r="C182" s="137"/>
      <c r="D182" s="137"/>
      <c r="E182" s="137"/>
      <c r="F182" s="137"/>
      <c r="G182" s="138"/>
      <c r="H182" s="139"/>
      <c r="I182" s="137"/>
      <c r="J182" s="137"/>
      <c r="K182" s="137"/>
      <c r="L182" s="137"/>
      <c r="M182" s="137"/>
      <c r="N182" s="137"/>
      <c r="O182" s="137"/>
      <c r="P182" s="137"/>
      <c r="Q182" s="140"/>
      <c r="R182" s="137"/>
      <c r="S182" s="137"/>
      <c r="T182" s="137"/>
      <c r="U182" s="137"/>
      <c r="V182" s="137"/>
      <c r="W182" s="137"/>
      <c r="X182" s="137"/>
      <c r="Y182" s="137"/>
      <c r="Z182" s="137"/>
      <c r="AA182" s="137"/>
      <c r="AB182" s="137"/>
      <c r="AC182" s="137"/>
      <c r="AD182" s="137"/>
      <c r="AE182" s="137"/>
      <c r="AF182" s="137"/>
      <c r="AG182" s="137"/>
      <c r="AH182" s="137"/>
      <c r="AI182" s="137"/>
      <c r="AJ182" s="137"/>
      <c r="AK182" s="137"/>
      <c r="AL182" s="137"/>
      <c r="AM182" s="137"/>
      <c r="AN182" s="137"/>
      <c r="AO182" s="137"/>
      <c r="AP182" s="137"/>
      <c r="AQ182" s="137"/>
      <c r="AR182" s="137"/>
      <c r="AS182" s="137"/>
    </row>
    <row r="183" ht="18.0" customHeight="1">
      <c r="A183" s="137"/>
      <c r="B183" s="137"/>
      <c r="C183" s="137"/>
      <c r="D183" s="137"/>
      <c r="E183" s="137"/>
      <c r="F183" s="137"/>
      <c r="G183" s="138"/>
      <c r="H183" s="139"/>
      <c r="I183" s="137"/>
      <c r="J183" s="137"/>
      <c r="K183" s="137"/>
      <c r="L183" s="137"/>
      <c r="M183" s="137"/>
      <c r="N183" s="137"/>
      <c r="O183" s="137"/>
      <c r="P183" s="137"/>
      <c r="Q183" s="140"/>
      <c r="R183" s="137"/>
      <c r="S183" s="137"/>
      <c r="T183" s="137"/>
      <c r="U183" s="137"/>
      <c r="V183" s="137"/>
      <c r="W183" s="137"/>
      <c r="X183" s="137"/>
      <c r="Y183" s="137"/>
      <c r="Z183" s="137"/>
      <c r="AA183" s="137"/>
      <c r="AB183" s="137"/>
      <c r="AC183" s="137"/>
      <c r="AD183" s="137"/>
      <c r="AE183" s="137"/>
      <c r="AF183" s="137"/>
      <c r="AG183" s="137"/>
      <c r="AH183" s="137"/>
      <c r="AI183" s="137"/>
      <c r="AJ183" s="137"/>
      <c r="AK183" s="137"/>
      <c r="AL183" s="137"/>
      <c r="AM183" s="137"/>
      <c r="AN183" s="137"/>
      <c r="AO183" s="137"/>
      <c r="AP183" s="137"/>
      <c r="AQ183" s="137"/>
      <c r="AR183" s="137"/>
      <c r="AS183" s="137"/>
    </row>
    <row r="184" ht="18.0" customHeight="1">
      <c r="A184" s="137"/>
      <c r="B184" s="137"/>
      <c r="C184" s="137"/>
      <c r="D184" s="137"/>
      <c r="E184" s="137"/>
      <c r="F184" s="137"/>
      <c r="G184" s="138"/>
      <c r="H184" s="139"/>
      <c r="I184" s="137"/>
      <c r="J184" s="137"/>
      <c r="K184" s="137"/>
      <c r="L184" s="137"/>
      <c r="M184" s="137"/>
      <c r="N184" s="137"/>
      <c r="O184" s="137"/>
      <c r="P184" s="137"/>
      <c r="Q184" s="140"/>
      <c r="R184" s="137"/>
      <c r="S184" s="137"/>
      <c r="T184" s="137"/>
      <c r="U184" s="137"/>
      <c r="V184" s="137"/>
      <c r="W184" s="137"/>
      <c r="X184" s="137"/>
      <c r="Y184" s="137"/>
      <c r="Z184" s="137"/>
      <c r="AA184" s="137"/>
      <c r="AB184" s="137"/>
      <c r="AC184" s="137"/>
      <c r="AD184" s="137"/>
      <c r="AE184" s="137"/>
      <c r="AF184" s="137"/>
      <c r="AG184" s="137"/>
      <c r="AH184" s="137"/>
      <c r="AI184" s="137"/>
      <c r="AJ184" s="137"/>
      <c r="AK184" s="137"/>
      <c r="AL184" s="137"/>
      <c r="AM184" s="137"/>
      <c r="AN184" s="137"/>
      <c r="AO184" s="137"/>
      <c r="AP184" s="137"/>
      <c r="AQ184" s="137"/>
      <c r="AR184" s="137"/>
      <c r="AS184" s="137"/>
    </row>
    <row r="185" ht="18.0" customHeight="1">
      <c r="A185" s="137"/>
      <c r="B185" s="137"/>
      <c r="C185" s="137"/>
      <c r="D185" s="137"/>
      <c r="E185" s="137"/>
      <c r="F185" s="137"/>
      <c r="G185" s="138"/>
      <c r="H185" s="139"/>
      <c r="I185" s="137"/>
      <c r="J185" s="137"/>
      <c r="K185" s="137"/>
      <c r="L185" s="137"/>
      <c r="M185" s="137"/>
      <c r="N185" s="137"/>
      <c r="O185" s="137"/>
      <c r="P185" s="137"/>
      <c r="Q185" s="140"/>
      <c r="R185" s="137"/>
      <c r="S185" s="137"/>
      <c r="T185" s="137"/>
      <c r="U185" s="137"/>
      <c r="V185" s="137"/>
      <c r="W185" s="137"/>
      <c r="X185" s="137"/>
      <c r="Y185" s="137"/>
      <c r="Z185" s="137"/>
      <c r="AA185" s="137"/>
      <c r="AB185" s="137"/>
      <c r="AC185" s="137"/>
      <c r="AD185" s="137"/>
      <c r="AE185" s="137"/>
      <c r="AF185" s="137"/>
      <c r="AG185" s="137"/>
      <c r="AH185" s="137"/>
      <c r="AI185" s="137"/>
      <c r="AJ185" s="137"/>
      <c r="AK185" s="137"/>
      <c r="AL185" s="137"/>
      <c r="AM185" s="137"/>
      <c r="AN185" s="137"/>
      <c r="AO185" s="137"/>
      <c r="AP185" s="137"/>
      <c r="AQ185" s="137"/>
      <c r="AR185" s="137"/>
      <c r="AS185" s="137"/>
    </row>
    <row r="186" ht="18.0" customHeight="1">
      <c r="A186" s="137"/>
      <c r="B186" s="137"/>
      <c r="C186" s="137"/>
      <c r="D186" s="137"/>
      <c r="E186" s="137"/>
      <c r="F186" s="137"/>
      <c r="G186" s="138"/>
      <c r="H186" s="139"/>
      <c r="I186" s="137"/>
      <c r="J186" s="137"/>
      <c r="K186" s="137"/>
      <c r="L186" s="137"/>
      <c r="M186" s="137"/>
      <c r="N186" s="137"/>
      <c r="O186" s="137"/>
      <c r="P186" s="137"/>
      <c r="Q186" s="140"/>
      <c r="R186" s="137"/>
      <c r="S186" s="137"/>
      <c r="T186" s="137"/>
      <c r="U186" s="137"/>
      <c r="V186" s="137"/>
      <c r="W186" s="137"/>
      <c r="X186" s="137"/>
      <c r="Y186" s="137"/>
      <c r="Z186" s="137"/>
      <c r="AA186" s="137"/>
      <c r="AB186" s="137"/>
      <c r="AC186" s="137"/>
      <c r="AD186" s="137"/>
      <c r="AE186" s="137"/>
      <c r="AF186" s="137"/>
      <c r="AG186" s="137"/>
      <c r="AH186" s="137"/>
      <c r="AI186" s="137"/>
      <c r="AJ186" s="137"/>
      <c r="AK186" s="137"/>
      <c r="AL186" s="137"/>
      <c r="AM186" s="137"/>
      <c r="AN186" s="137"/>
      <c r="AO186" s="137"/>
      <c r="AP186" s="137"/>
      <c r="AQ186" s="137"/>
      <c r="AR186" s="137"/>
      <c r="AS186" s="137"/>
    </row>
    <row r="187" ht="18.0" customHeight="1">
      <c r="A187" s="137"/>
      <c r="B187" s="137"/>
      <c r="C187" s="137"/>
      <c r="D187" s="137"/>
      <c r="E187" s="137"/>
      <c r="F187" s="137"/>
      <c r="G187" s="138"/>
      <c r="H187" s="139"/>
      <c r="I187" s="137"/>
      <c r="J187" s="137"/>
      <c r="K187" s="137"/>
      <c r="L187" s="137"/>
      <c r="M187" s="137"/>
      <c r="N187" s="137"/>
      <c r="O187" s="137"/>
      <c r="P187" s="137"/>
      <c r="Q187" s="140"/>
      <c r="R187" s="137"/>
      <c r="S187" s="137"/>
      <c r="T187" s="137"/>
      <c r="U187" s="137"/>
      <c r="V187" s="137"/>
      <c r="W187" s="137"/>
      <c r="X187" s="137"/>
      <c r="Y187" s="137"/>
      <c r="Z187" s="137"/>
      <c r="AA187" s="137"/>
      <c r="AB187" s="137"/>
      <c r="AC187" s="137"/>
      <c r="AD187" s="137"/>
      <c r="AE187" s="137"/>
      <c r="AF187" s="137"/>
      <c r="AG187" s="137"/>
      <c r="AH187" s="137"/>
      <c r="AI187" s="137"/>
      <c r="AJ187" s="137"/>
      <c r="AK187" s="137"/>
      <c r="AL187" s="137"/>
      <c r="AM187" s="137"/>
      <c r="AN187" s="137"/>
      <c r="AO187" s="137"/>
      <c r="AP187" s="137"/>
      <c r="AQ187" s="137"/>
      <c r="AR187" s="137"/>
      <c r="AS187" s="137"/>
    </row>
    <row r="188" ht="18.0" customHeight="1">
      <c r="A188" s="137"/>
      <c r="B188" s="137"/>
      <c r="C188" s="137"/>
      <c r="D188" s="137"/>
      <c r="E188" s="137"/>
      <c r="F188" s="137"/>
      <c r="G188" s="138"/>
      <c r="H188" s="139"/>
      <c r="I188" s="137"/>
      <c r="J188" s="137"/>
      <c r="K188" s="137"/>
      <c r="L188" s="137"/>
      <c r="M188" s="137"/>
      <c r="N188" s="137"/>
      <c r="O188" s="137"/>
      <c r="P188" s="137"/>
      <c r="Q188" s="140"/>
      <c r="R188" s="137"/>
      <c r="S188" s="137"/>
      <c r="T188" s="137"/>
      <c r="U188" s="137"/>
      <c r="V188" s="137"/>
      <c r="W188" s="137"/>
      <c r="X188" s="137"/>
      <c r="Y188" s="137"/>
      <c r="Z188" s="137"/>
      <c r="AA188" s="137"/>
      <c r="AB188" s="137"/>
      <c r="AC188" s="137"/>
      <c r="AD188" s="137"/>
      <c r="AE188" s="137"/>
      <c r="AF188" s="137"/>
      <c r="AG188" s="137"/>
      <c r="AH188" s="137"/>
      <c r="AI188" s="137"/>
      <c r="AJ188" s="137"/>
      <c r="AK188" s="137"/>
      <c r="AL188" s="137"/>
      <c r="AM188" s="137"/>
      <c r="AN188" s="137"/>
      <c r="AO188" s="137"/>
      <c r="AP188" s="137"/>
      <c r="AQ188" s="137"/>
      <c r="AR188" s="137"/>
      <c r="AS188" s="137"/>
    </row>
    <row r="189" ht="18.0" customHeight="1">
      <c r="A189" s="137"/>
      <c r="B189" s="137"/>
      <c r="C189" s="137"/>
      <c r="D189" s="137"/>
      <c r="E189" s="137"/>
      <c r="F189" s="137"/>
      <c r="G189" s="138"/>
      <c r="H189" s="139"/>
      <c r="I189" s="137"/>
      <c r="J189" s="137"/>
      <c r="K189" s="137"/>
      <c r="L189" s="137"/>
      <c r="M189" s="137"/>
      <c r="N189" s="137"/>
      <c r="O189" s="137"/>
      <c r="P189" s="137"/>
      <c r="Q189" s="140"/>
      <c r="R189" s="137"/>
      <c r="S189" s="137"/>
      <c r="T189" s="137"/>
      <c r="U189" s="137"/>
      <c r="V189" s="137"/>
      <c r="W189" s="137"/>
      <c r="X189" s="137"/>
      <c r="Y189" s="137"/>
      <c r="Z189" s="137"/>
      <c r="AA189" s="137"/>
      <c r="AB189" s="137"/>
      <c r="AC189" s="137"/>
      <c r="AD189" s="137"/>
      <c r="AE189" s="137"/>
      <c r="AF189" s="137"/>
      <c r="AG189" s="137"/>
      <c r="AH189" s="137"/>
      <c r="AI189" s="137"/>
      <c r="AJ189" s="137"/>
      <c r="AK189" s="137"/>
      <c r="AL189" s="137"/>
      <c r="AM189" s="137"/>
      <c r="AN189" s="137"/>
      <c r="AO189" s="137"/>
      <c r="AP189" s="137"/>
      <c r="AQ189" s="137"/>
      <c r="AR189" s="137"/>
      <c r="AS189" s="137"/>
    </row>
    <row r="190" ht="18.0" customHeight="1">
      <c r="A190" s="137"/>
      <c r="B190" s="137"/>
      <c r="C190" s="137"/>
      <c r="D190" s="137"/>
      <c r="E190" s="137"/>
      <c r="F190" s="137"/>
      <c r="G190" s="138"/>
      <c r="H190" s="139"/>
      <c r="I190" s="137"/>
      <c r="J190" s="137"/>
      <c r="K190" s="137"/>
      <c r="L190" s="137"/>
      <c r="M190" s="137"/>
      <c r="N190" s="137"/>
      <c r="O190" s="137"/>
      <c r="P190" s="137"/>
      <c r="Q190" s="140"/>
      <c r="R190" s="137"/>
      <c r="S190" s="137"/>
      <c r="T190" s="137"/>
      <c r="U190" s="137"/>
      <c r="V190" s="137"/>
      <c r="W190" s="137"/>
      <c r="X190" s="137"/>
      <c r="Y190" s="137"/>
      <c r="Z190" s="137"/>
      <c r="AA190" s="137"/>
      <c r="AB190" s="137"/>
      <c r="AC190" s="137"/>
      <c r="AD190" s="137"/>
      <c r="AE190" s="137"/>
      <c r="AF190" s="137"/>
      <c r="AG190" s="137"/>
      <c r="AH190" s="137"/>
      <c r="AI190" s="137"/>
      <c r="AJ190" s="137"/>
      <c r="AK190" s="137"/>
      <c r="AL190" s="137"/>
      <c r="AM190" s="137"/>
      <c r="AN190" s="137"/>
      <c r="AO190" s="137"/>
      <c r="AP190" s="137"/>
      <c r="AQ190" s="137"/>
      <c r="AR190" s="137"/>
      <c r="AS190" s="137"/>
    </row>
    <row r="191" ht="18.0" customHeight="1">
      <c r="A191" s="137"/>
      <c r="B191" s="137"/>
      <c r="C191" s="137"/>
      <c r="D191" s="137"/>
      <c r="E191" s="137"/>
      <c r="F191" s="137"/>
      <c r="G191" s="138"/>
      <c r="H191" s="139"/>
      <c r="I191" s="137"/>
      <c r="J191" s="137"/>
      <c r="K191" s="137"/>
      <c r="L191" s="137"/>
      <c r="M191" s="137"/>
      <c r="N191" s="137"/>
      <c r="O191" s="137"/>
      <c r="P191" s="137"/>
      <c r="Q191" s="140"/>
      <c r="R191" s="137"/>
      <c r="S191" s="137"/>
      <c r="T191" s="137"/>
      <c r="U191" s="137"/>
      <c r="V191" s="137"/>
      <c r="W191" s="137"/>
      <c r="X191" s="137"/>
      <c r="Y191" s="137"/>
      <c r="Z191" s="137"/>
      <c r="AA191" s="137"/>
      <c r="AB191" s="137"/>
      <c r="AC191" s="137"/>
      <c r="AD191" s="137"/>
      <c r="AE191" s="137"/>
      <c r="AF191" s="137"/>
      <c r="AG191" s="137"/>
      <c r="AH191" s="137"/>
      <c r="AI191" s="137"/>
      <c r="AJ191" s="137"/>
      <c r="AK191" s="137"/>
      <c r="AL191" s="137"/>
      <c r="AM191" s="137"/>
      <c r="AN191" s="137"/>
      <c r="AO191" s="137"/>
      <c r="AP191" s="137"/>
      <c r="AQ191" s="137"/>
      <c r="AR191" s="137"/>
      <c r="AS191" s="137"/>
    </row>
    <row r="192" ht="18.0" customHeight="1">
      <c r="A192" s="137"/>
      <c r="B192" s="137"/>
      <c r="C192" s="137"/>
      <c r="D192" s="137"/>
      <c r="E192" s="137"/>
      <c r="F192" s="137"/>
      <c r="G192" s="138"/>
      <c r="H192" s="139"/>
      <c r="I192" s="137"/>
      <c r="J192" s="137"/>
      <c r="K192" s="137"/>
      <c r="L192" s="137"/>
      <c r="M192" s="137"/>
      <c r="N192" s="137"/>
      <c r="O192" s="137"/>
      <c r="P192" s="137"/>
      <c r="Q192" s="140"/>
      <c r="R192" s="137"/>
      <c r="S192" s="137"/>
      <c r="T192" s="137"/>
      <c r="U192" s="137"/>
      <c r="V192" s="137"/>
      <c r="W192" s="137"/>
      <c r="X192" s="137"/>
      <c r="Y192" s="137"/>
      <c r="Z192" s="137"/>
      <c r="AA192" s="137"/>
      <c r="AB192" s="137"/>
      <c r="AC192" s="137"/>
      <c r="AD192" s="137"/>
      <c r="AE192" s="137"/>
      <c r="AF192" s="137"/>
      <c r="AG192" s="137"/>
      <c r="AH192" s="137"/>
      <c r="AI192" s="137"/>
      <c r="AJ192" s="137"/>
      <c r="AK192" s="137"/>
      <c r="AL192" s="137"/>
      <c r="AM192" s="137"/>
      <c r="AN192" s="137"/>
      <c r="AO192" s="137"/>
      <c r="AP192" s="137"/>
      <c r="AQ192" s="137"/>
      <c r="AR192" s="137"/>
      <c r="AS192" s="137"/>
    </row>
    <row r="193" ht="18.0" customHeight="1">
      <c r="A193" s="137"/>
      <c r="B193" s="137"/>
      <c r="C193" s="137"/>
      <c r="D193" s="137"/>
      <c r="E193" s="137"/>
      <c r="F193" s="137"/>
      <c r="G193" s="138"/>
      <c r="H193" s="139"/>
      <c r="I193" s="137"/>
      <c r="J193" s="137"/>
      <c r="K193" s="137"/>
      <c r="L193" s="137"/>
      <c r="M193" s="137"/>
      <c r="N193" s="137"/>
      <c r="O193" s="137"/>
      <c r="P193" s="137"/>
      <c r="Q193" s="140"/>
      <c r="R193" s="137"/>
      <c r="S193" s="137"/>
      <c r="T193" s="137"/>
      <c r="U193" s="137"/>
      <c r="V193" s="137"/>
      <c r="W193" s="137"/>
      <c r="X193" s="137"/>
      <c r="Y193" s="137"/>
      <c r="Z193" s="137"/>
      <c r="AA193" s="137"/>
      <c r="AB193" s="137"/>
      <c r="AC193" s="137"/>
      <c r="AD193" s="137"/>
      <c r="AE193" s="137"/>
      <c r="AF193" s="137"/>
      <c r="AG193" s="137"/>
      <c r="AH193" s="137"/>
      <c r="AI193" s="137"/>
      <c r="AJ193" s="137"/>
      <c r="AK193" s="137"/>
      <c r="AL193" s="137"/>
      <c r="AM193" s="137"/>
      <c r="AN193" s="137"/>
      <c r="AO193" s="137"/>
      <c r="AP193" s="137"/>
      <c r="AQ193" s="137"/>
      <c r="AR193" s="137"/>
      <c r="AS193" s="137"/>
    </row>
    <row r="194" ht="18.0" customHeight="1">
      <c r="A194" s="137"/>
      <c r="B194" s="137"/>
      <c r="C194" s="137"/>
      <c r="D194" s="137"/>
      <c r="E194" s="137"/>
      <c r="F194" s="137"/>
      <c r="G194" s="138"/>
      <c r="H194" s="139"/>
      <c r="I194" s="137"/>
      <c r="J194" s="137"/>
      <c r="K194" s="137"/>
      <c r="L194" s="137"/>
      <c r="M194" s="137"/>
      <c r="N194" s="137"/>
      <c r="O194" s="137"/>
      <c r="P194" s="137"/>
      <c r="Q194" s="140"/>
      <c r="R194" s="137"/>
      <c r="S194" s="137"/>
      <c r="T194" s="137"/>
      <c r="U194" s="137"/>
      <c r="V194" s="137"/>
      <c r="W194" s="137"/>
      <c r="X194" s="137"/>
      <c r="Y194" s="137"/>
      <c r="Z194" s="137"/>
      <c r="AA194" s="137"/>
      <c r="AB194" s="137"/>
      <c r="AC194" s="137"/>
      <c r="AD194" s="137"/>
      <c r="AE194" s="137"/>
      <c r="AF194" s="137"/>
      <c r="AG194" s="137"/>
      <c r="AH194" s="137"/>
      <c r="AI194" s="137"/>
      <c r="AJ194" s="137"/>
      <c r="AK194" s="137"/>
      <c r="AL194" s="137"/>
      <c r="AM194" s="137"/>
      <c r="AN194" s="137"/>
      <c r="AO194" s="137"/>
      <c r="AP194" s="137"/>
      <c r="AQ194" s="137"/>
      <c r="AR194" s="137"/>
      <c r="AS194" s="137"/>
    </row>
    <row r="195" ht="18.0" customHeight="1">
      <c r="A195" s="137"/>
      <c r="B195" s="137"/>
      <c r="C195" s="137"/>
      <c r="D195" s="137"/>
      <c r="E195" s="137"/>
      <c r="F195" s="137"/>
      <c r="G195" s="138"/>
      <c r="H195" s="139"/>
      <c r="I195" s="137"/>
      <c r="J195" s="137"/>
      <c r="K195" s="137"/>
      <c r="L195" s="137"/>
      <c r="M195" s="137"/>
      <c r="N195" s="137"/>
      <c r="O195" s="137"/>
      <c r="P195" s="137"/>
      <c r="Q195" s="140"/>
      <c r="R195" s="137"/>
      <c r="S195" s="137"/>
      <c r="T195" s="137"/>
      <c r="U195" s="137"/>
      <c r="V195" s="137"/>
      <c r="W195" s="137"/>
      <c r="X195" s="137"/>
      <c r="Y195" s="137"/>
      <c r="Z195" s="137"/>
      <c r="AA195" s="137"/>
      <c r="AB195" s="137"/>
      <c r="AC195" s="137"/>
      <c r="AD195" s="137"/>
      <c r="AE195" s="137"/>
      <c r="AF195" s="137"/>
      <c r="AG195" s="137"/>
      <c r="AH195" s="137"/>
      <c r="AI195" s="137"/>
      <c r="AJ195" s="137"/>
      <c r="AK195" s="137"/>
      <c r="AL195" s="137"/>
      <c r="AM195" s="137"/>
      <c r="AN195" s="137"/>
      <c r="AO195" s="137"/>
      <c r="AP195" s="137"/>
      <c r="AQ195" s="137"/>
      <c r="AR195" s="137"/>
      <c r="AS195" s="137"/>
    </row>
    <row r="196" ht="18.0" customHeight="1">
      <c r="A196" s="137"/>
      <c r="B196" s="137"/>
      <c r="C196" s="137"/>
      <c r="D196" s="137"/>
      <c r="E196" s="137"/>
      <c r="F196" s="137"/>
      <c r="G196" s="138"/>
      <c r="H196" s="139"/>
      <c r="I196" s="137"/>
      <c r="J196" s="137"/>
      <c r="K196" s="137"/>
      <c r="L196" s="137"/>
      <c r="M196" s="137"/>
      <c r="N196" s="137"/>
      <c r="O196" s="137"/>
      <c r="P196" s="137"/>
      <c r="Q196" s="140"/>
      <c r="R196" s="137"/>
      <c r="S196" s="137"/>
      <c r="T196" s="137"/>
      <c r="U196" s="137"/>
      <c r="V196" s="137"/>
      <c r="W196" s="137"/>
      <c r="X196" s="137"/>
      <c r="Y196" s="137"/>
      <c r="Z196" s="137"/>
      <c r="AA196" s="137"/>
      <c r="AB196" s="137"/>
      <c r="AC196" s="137"/>
      <c r="AD196" s="137"/>
      <c r="AE196" s="137"/>
      <c r="AF196" s="137"/>
      <c r="AG196" s="137"/>
      <c r="AH196" s="137"/>
      <c r="AI196" s="137"/>
      <c r="AJ196" s="137"/>
      <c r="AK196" s="137"/>
      <c r="AL196" s="137"/>
      <c r="AM196" s="137"/>
      <c r="AN196" s="137"/>
      <c r="AO196" s="137"/>
      <c r="AP196" s="137"/>
      <c r="AQ196" s="137"/>
      <c r="AR196" s="137"/>
      <c r="AS196" s="137"/>
    </row>
    <row r="197" ht="18.0" customHeight="1">
      <c r="A197" s="137"/>
      <c r="B197" s="137"/>
      <c r="C197" s="137"/>
      <c r="D197" s="137"/>
      <c r="E197" s="137"/>
      <c r="F197" s="137"/>
      <c r="G197" s="138"/>
      <c r="H197" s="139"/>
      <c r="I197" s="137"/>
      <c r="J197" s="137"/>
      <c r="K197" s="137"/>
      <c r="L197" s="137"/>
      <c r="M197" s="137"/>
      <c r="N197" s="137"/>
      <c r="O197" s="137"/>
      <c r="P197" s="137"/>
      <c r="Q197" s="140"/>
      <c r="R197" s="137"/>
      <c r="S197" s="137"/>
      <c r="T197" s="137"/>
      <c r="U197" s="137"/>
      <c r="V197" s="137"/>
      <c r="W197" s="137"/>
      <c r="X197" s="137"/>
      <c r="Y197" s="137"/>
      <c r="Z197" s="137"/>
      <c r="AA197" s="137"/>
      <c r="AB197" s="137"/>
      <c r="AC197" s="137"/>
      <c r="AD197" s="137"/>
      <c r="AE197" s="137"/>
      <c r="AF197" s="137"/>
      <c r="AG197" s="137"/>
      <c r="AH197" s="137"/>
      <c r="AI197" s="137"/>
      <c r="AJ197" s="137"/>
      <c r="AK197" s="137"/>
      <c r="AL197" s="137"/>
      <c r="AM197" s="137"/>
      <c r="AN197" s="137"/>
      <c r="AO197" s="137"/>
      <c r="AP197" s="137"/>
      <c r="AQ197" s="137"/>
      <c r="AR197" s="137"/>
      <c r="AS197" s="137"/>
    </row>
    <row r="198" ht="18.0" customHeight="1">
      <c r="A198" s="137"/>
      <c r="B198" s="137"/>
      <c r="C198" s="137"/>
      <c r="D198" s="137"/>
      <c r="E198" s="137"/>
      <c r="F198" s="137"/>
      <c r="G198" s="138"/>
      <c r="H198" s="139"/>
      <c r="I198" s="137"/>
      <c r="J198" s="137"/>
      <c r="K198" s="137"/>
      <c r="L198" s="137"/>
      <c r="M198" s="137"/>
      <c r="N198" s="137"/>
      <c r="O198" s="137"/>
      <c r="P198" s="137"/>
      <c r="Q198" s="140"/>
      <c r="R198" s="137"/>
      <c r="S198" s="137"/>
      <c r="T198" s="137"/>
      <c r="U198" s="137"/>
      <c r="V198" s="137"/>
      <c r="W198" s="137"/>
      <c r="X198" s="137"/>
      <c r="Y198" s="137"/>
      <c r="Z198" s="137"/>
      <c r="AA198" s="137"/>
      <c r="AB198" s="137"/>
      <c r="AC198" s="137"/>
      <c r="AD198" s="137"/>
      <c r="AE198" s="137"/>
      <c r="AF198" s="137"/>
      <c r="AG198" s="137"/>
      <c r="AH198" s="137"/>
      <c r="AI198" s="137"/>
      <c r="AJ198" s="137"/>
      <c r="AK198" s="137"/>
      <c r="AL198" s="137"/>
      <c r="AM198" s="137"/>
      <c r="AN198" s="137"/>
      <c r="AO198" s="137"/>
      <c r="AP198" s="137"/>
      <c r="AQ198" s="137"/>
      <c r="AR198" s="137"/>
      <c r="AS198" s="137"/>
    </row>
    <row r="199" ht="18.0" customHeight="1">
      <c r="A199" s="137"/>
      <c r="B199" s="137"/>
      <c r="C199" s="137"/>
      <c r="D199" s="137"/>
      <c r="E199" s="137"/>
      <c r="F199" s="137"/>
      <c r="G199" s="138"/>
      <c r="H199" s="139"/>
      <c r="I199" s="137"/>
      <c r="J199" s="137"/>
      <c r="K199" s="137"/>
      <c r="L199" s="137"/>
      <c r="M199" s="137"/>
      <c r="N199" s="137"/>
      <c r="O199" s="137"/>
      <c r="P199" s="137"/>
      <c r="Q199" s="140"/>
      <c r="R199" s="137"/>
      <c r="S199" s="137"/>
      <c r="T199" s="137"/>
      <c r="U199" s="137"/>
      <c r="V199" s="137"/>
      <c r="W199" s="137"/>
      <c r="X199" s="137"/>
      <c r="Y199" s="137"/>
      <c r="Z199" s="137"/>
      <c r="AA199" s="137"/>
      <c r="AB199" s="137"/>
      <c r="AC199" s="137"/>
      <c r="AD199" s="137"/>
      <c r="AE199" s="137"/>
      <c r="AF199" s="137"/>
      <c r="AG199" s="137"/>
      <c r="AH199" s="137"/>
      <c r="AI199" s="137"/>
      <c r="AJ199" s="137"/>
      <c r="AK199" s="137"/>
      <c r="AL199" s="137"/>
      <c r="AM199" s="137"/>
      <c r="AN199" s="137"/>
      <c r="AO199" s="137"/>
      <c r="AP199" s="137"/>
      <c r="AQ199" s="137"/>
      <c r="AR199" s="137"/>
      <c r="AS199" s="137"/>
    </row>
    <row r="200" ht="18.0" customHeight="1">
      <c r="A200" s="137"/>
      <c r="B200" s="137"/>
      <c r="C200" s="137"/>
      <c r="D200" s="137"/>
      <c r="E200" s="137"/>
      <c r="F200" s="137"/>
      <c r="G200" s="138"/>
      <c r="H200" s="139"/>
      <c r="I200" s="137"/>
      <c r="J200" s="137"/>
      <c r="K200" s="137"/>
      <c r="L200" s="137"/>
      <c r="M200" s="137"/>
      <c r="N200" s="137"/>
      <c r="O200" s="137"/>
      <c r="P200" s="137"/>
      <c r="Q200" s="140"/>
      <c r="R200" s="137"/>
      <c r="S200" s="137"/>
      <c r="T200" s="137"/>
      <c r="U200" s="137"/>
      <c r="V200" s="137"/>
      <c r="W200" s="137"/>
      <c r="X200" s="137"/>
      <c r="Y200" s="137"/>
      <c r="Z200" s="137"/>
      <c r="AA200" s="137"/>
      <c r="AB200" s="137"/>
      <c r="AC200" s="137"/>
      <c r="AD200" s="137"/>
      <c r="AE200" s="137"/>
      <c r="AF200" s="137"/>
      <c r="AG200" s="137"/>
      <c r="AH200" s="137"/>
      <c r="AI200" s="137"/>
      <c r="AJ200" s="137"/>
      <c r="AK200" s="137"/>
      <c r="AL200" s="137"/>
      <c r="AM200" s="137"/>
      <c r="AN200" s="137"/>
      <c r="AO200" s="137"/>
      <c r="AP200" s="137"/>
      <c r="AQ200" s="137"/>
      <c r="AR200" s="137"/>
      <c r="AS200" s="137"/>
    </row>
    <row r="201" ht="18.0" customHeight="1">
      <c r="A201" s="137"/>
      <c r="B201" s="137"/>
      <c r="C201" s="137"/>
      <c r="D201" s="137"/>
      <c r="E201" s="137"/>
      <c r="F201" s="137"/>
      <c r="G201" s="138"/>
      <c r="H201" s="139"/>
      <c r="I201" s="137"/>
      <c r="J201" s="137"/>
      <c r="K201" s="137"/>
      <c r="L201" s="137"/>
      <c r="M201" s="137"/>
      <c r="N201" s="137"/>
      <c r="O201" s="137"/>
      <c r="P201" s="137"/>
      <c r="Q201" s="140"/>
      <c r="R201" s="137"/>
      <c r="S201" s="137"/>
      <c r="T201" s="137"/>
      <c r="U201" s="137"/>
      <c r="V201" s="137"/>
      <c r="W201" s="137"/>
      <c r="X201" s="137"/>
      <c r="Y201" s="137"/>
      <c r="Z201" s="137"/>
      <c r="AA201" s="137"/>
      <c r="AB201" s="137"/>
      <c r="AC201" s="137"/>
      <c r="AD201" s="137"/>
      <c r="AE201" s="137"/>
      <c r="AF201" s="137"/>
      <c r="AG201" s="137"/>
      <c r="AH201" s="137"/>
      <c r="AI201" s="137"/>
      <c r="AJ201" s="137"/>
      <c r="AK201" s="137"/>
      <c r="AL201" s="137"/>
      <c r="AM201" s="137"/>
      <c r="AN201" s="137"/>
      <c r="AO201" s="137"/>
      <c r="AP201" s="137"/>
      <c r="AQ201" s="137"/>
      <c r="AR201" s="137"/>
      <c r="AS201" s="137"/>
    </row>
    <row r="202" ht="18.0" customHeight="1">
      <c r="A202" s="137"/>
      <c r="B202" s="137"/>
      <c r="C202" s="137"/>
      <c r="D202" s="137"/>
      <c r="E202" s="137"/>
      <c r="F202" s="137"/>
      <c r="G202" s="138"/>
      <c r="H202" s="139"/>
      <c r="I202" s="137"/>
      <c r="J202" s="137"/>
      <c r="K202" s="137"/>
      <c r="L202" s="137"/>
      <c r="M202" s="137"/>
      <c r="N202" s="137"/>
      <c r="O202" s="137"/>
      <c r="P202" s="137"/>
      <c r="Q202" s="140"/>
      <c r="R202" s="137"/>
      <c r="S202" s="137"/>
      <c r="T202" s="137"/>
      <c r="U202" s="137"/>
      <c r="V202" s="137"/>
      <c r="W202" s="137"/>
      <c r="X202" s="137"/>
      <c r="Y202" s="137"/>
      <c r="Z202" s="137"/>
      <c r="AA202" s="137"/>
      <c r="AB202" s="137"/>
      <c r="AC202" s="137"/>
      <c r="AD202" s="137"/>
      <c r="AE202" s="137"/>
      <c r="AF202" s="137"/>
      <c r="AG202" s="137"/>
      <c r="AH202" s="137"/>
      <c r="AI202" s="137"/>
      <c r="AJ202" s="137"/>
      <c r="AK202" s="137"/>
      <c r="AL202" s="137"/>
      <c r="AM202" s="137"/>
      <c r="AN202" s="137"/>
      <c r="AO202" s="137"/>
      <c r="AP202" s="137"/>
      <c r="AQ202" s="137"/>
      <c r="AR202" s="137"/>
      <c r="AS202" s="137"/>
    </row>
    <row r="203" ht="18.0" customHeight="1">
      <c r="A203" s="137"/>
      <c r="B203" s="137"/>
      <c r="C203" s="137"/>
      <c r="D203" s="137"/>
      <c r="E203" s="137"/>
      <c r="F203" s="137"/>
      <c r="G203" s="138"/>
      <c r="H203" s="139"/>
      <c r="I203" s="137"/>
      <c r="J203" s="137"/>
      <c r="K203" s="137"/>
      <c r="L203" s="137"/>
      <c r="M203" s="137"/>
      <c r="N203" s="137"/>
      <c r="O203" s="137"/>
      <c r="P203" s="137"/>
      <c r="Q203" s="140"/>
      <c r="R203" s="137"/>
      <c r="S203" s="137"/>
      <c r="T203" s="137"/>
      <c r="U203" s="137"/>
      <c r="V203" s="137"/>
      <c r="W203" s="137"/>
      <c r="X203" s="137"/>
      <c r="Y203" s="137"/>
      <c r="Z203" s="137"/>
      <c r="AA203" s="137"/>
      <c r="AB203" s="137"/>
      <c r="AC203" s="137"/>
      <c r="AD203" s="137"/>
      <c r="AE203" s="137"/>
      <c r="AF203" s="137"/>
      <c r="AG203" s="137"/>
      <c r="AH203" s="137"/>
      <c r="AI203" s="137"/>
      <c r="AJ203" s="137"/>
      <c r="AK203" s="137"/>
      <c r="AL203" s="137"/>
      <c r="AM203" s="137"/>
      <c r="AN203" s="137"/>
      <c r="AO203" s="137"/>
      <c r="AP203" s="137"/>
      <c r="AQ203" s="137"/>
      <c r="AR203" s="137"/>
      <c r="AS203" s="137"/>
    </row>
    <row r="204" ht="18.0" customHeight="1">
      <c r="A204" s="137"/>
      <c r="B204" s="137"/>
      <c r="C204" s="137"/>
      <c r="D204" s="137"/>
      <c r="E204" s="137"/>
      <c r="F204" s="137"/>
      <c r="G204" s="138"/>
      <c r="H204" s="139"/>
      <c r="I204" s="137"/>
      <c r="J204" s="137"/>
      <c r="K204" s="137"/>
      <c r="L204" s="137"/>
      <c r="M204" s="137"/>
      <c r="N204" s="137"/>
      <c r="O204" s="137"/>
      <c r="P204" s="137"/>
      <c r="Q204" s="140"/>
      <c r="R204" s="137"/>
      <c r="S204" s="137"/>
      <c r="T204" s="137"/>
      <c r="U204" s="137"/>
      <c r="V204" s="137"/>
      <c r="W204" s="137"/>
      <c r="X204" s="137"/>
      <c r="Y204" s="137"/>
      <c r="Z204" s="137"/>
      <c r="AA204" s="137"/>
      <c r="AB204" s="137"/>
      <c r="AC204" s="137"/>
      <c r="AD204" s="137"/>
      <c r="AE204" s="137"/>
      <c r="AF204" s="137"/>
      <c r="AG204" s="137"/>
      <c r="AH204" s="137"/>
      <c r="AI204" s="137"/>
      <c r="AJ204" s="137"/>
      <c r="AK204" s="137"/>
      <c r="AL204" s="137"/>
      <c r="AM204" s="137"/>
      <c r="AN204" s="137"/>
      <c r="AO204" s="137"/>
      <c r="AP204" s="137"/>
      <c r="AQ204" s="137"/>
      <c r="AR204" s="137"/>
      <c r="AS204" s="137"/>
    </row>
    <row r="205" ht="18.0" customHeight="1">
      <c r="A205" s="137"/>
      <c r="B205" s="137"/>
      <c r="C205" s="137"/>
      <c r="D205" s="137"/>
      <c r="E205" s="137"/>
      <c r="F205" s="137"/>
      <c r="G205" s="138"/>
      <c r="H205" s="139"/>
      <c r="I205" s="137"/>
      <c r="J205" s="137"/>
      <c r="K205" s="137"/>
      <c r="L205" s="137"/>
      <c r="M205" s="137"/>
      <c r="N205" s="137"/>
      <c r="O205" s="137"/>
      <c r="P205" s="137"/>
      <c r="Q205" s="140"/>
      <c r="R205" s="137"/>
      <c r="S205" s="137"/>
      <c r="T205" s="137"/>
      <c r="U205" s="137"/>
      <c r="V205" s="137"/>
      <c r="W205" s="137"/>
      <c r="X205" s="137"/>
      <c r="Y205" s="137"/>
      <c r="Z205" s="137"/>
      <c r="AA205" s="137"/>
      <c r="AB205" s="137"/>
      <c r="AC205" s="137"/>
      <c r="AD205" s="137"/>
      <c r="AE205" s="137"/>
      <c r="AF205" s="137"/>
      <c r="AG205" s="137"/>
      <c r="AH205" s="137"/>
      <c r="AI205" s="137"/>
      <c r="AJ205" s="137"/>
      <c r="AK205" s="137"/>
      <c r="AL205" s="137"/>
      <c r="AM205" s="137"/>
      <c r="AN205" s="137"/>
      <c r="AO205" s="137"/>
      <c r="AP205" s="137"/>
      <c r="AQ205" s="137"/>
      <c r="AR205" s="137"/>
      <c r="AS205" s="137"/>
    </row>
    <row r="206" ht="18.0" customHeight="1">
      <c r="A206" s="137"/>
      <c r="B206" s="137"/>
      <c r="C206" s="137"/>
      <c r="D206" s="137"/>
      <c r="E206" s="137"/>
      <c r="F206" s="137"/>
      <c r="G206" s="138"/>
      <c r="H206" s="139"/>
      <c r="I206" s="137"/>
      <c r="J206" s="137"/>
      <c r="K206" s="137"/>
      <c r="L206" s="137"/>
      <c r="M206" s="137"/>
      <c r="N206" s="137"/>
      <c r="O206" s="137"/>
      <c r="P206" s="137"/>
      <c r="Q206" s="140"/>
      <c r="R206" s="137"/>
      <c r="S206" s="137"/>
      <c r="T206" s="137"/>
      <c r="U206" s="137"/>
      <c r="V206" s="137"/>
      <c r="W206" s="137"/>
      <c r="X206" s="137"/>
      <c r="Y206" s="137"/>
      <c r="Z206" s="137"/>
      <c r="AA206" s="137"/>
      <c r="AB206" s="137"/>
      <c r="AC206" s="137"/>
      <c r="AD206" s="137"/>
      <c r="AE206" s="137"/>
      <c r="AF206" s="137"/>
      <c r="AG206" s="137"/>
      <c r="AH206" s="137"/>
      <c r="AI206" s="137"/>
      <c r="AJ206" s="137"/>
      <c r="AK206" s="137"/>
      <c r="AL206" s="137"/>
      <c r="AM206" s="137"/>
      <c r="AN206" s="137"/>
      <c r="AO206" s="137"/>
      <c r="AP206" s="137"/>
      <c r="AQ206" s="137"/>
      <c r="AR206" s="137"/>
      <c r="AS206" s="137"/>
    </row>
    <row r="207" ht="18.0" customHeight="1">
      <c r="A207" s="137"/>
      <c r="B207" s="137"/>
      <c r="C207" s="137"/>
      <c r="D207" s="137"/>
      <c r="E207" s="137"/>
      <c r="F207" s="137"/>
      <c r="G207" s="138"/>
      <c r="H207" s="139"/>
      <c r="I207" s="137"/>
      <c r="J207" s="137"/>
      <c r="K207" s="137"/>
      <c r="L207" s="137"/>
      <c r="M207" s="137"/>
      <c r="N207" s="137"/>
      <c r="O207" s="137"/>
      <c r="P207" s="137"/>
      <c r="Q207" s="140"/>
      <c r="R207" s="137"/>
      <c r="S207" s="137"/>
      <c r="T207" s="137"/>
      <c r="U207" s="137"/>
      <c r="V207" s="137"/>
      <c r="W207" s="137"/>
      <c r="X207" s="137"/>
      <c r="Y207" s="137"/>
      <c r="Z207" s="137"/>
      <c r="AA207" s="137"/>
      <c r="AB207" s="137"/>
      <c r="AC207" s="137"/>
      <c r="AD207" s="137"/>
      <c r="AE207" s="137"/>
      <c r="AF207" s="137"/>
      <c r="AG207" s="137"/>
      <c r="AH207" s="137"/>
      <c r="AI207" s="137"/>
      <c r="AJ207" s="137"/>
      <c r="AK207" s="137"/>
      <c r="AL207" s="137"/>
      <c r="AM207" s="137"/>
      <c r="AN207" s="137"/>
      <c r="AO207" s="137"/>
      <c r="AP207" s="137"/>
      <c r="AQ207" s="137"/>
      <c r="AR207" s="137"/>
      <c r="AS207" s="137"/>
    </row>
    <row r="208" ht="18.0" customHeight="1">
      <c r="A208" s="137"/>
      <c r="B208" s="137"/>
      <c r="C208" s="137"/>
      <c r="D208" s="137"/>
      <c r="E208" s="137"/>
      <c r="F208" s="137"/>
      <c r="G208" s="138"/>
      <c r="H208" s="139"/>
      <c r="I208" s="137"/>
      <c r="J208" s="137"/>
      <c r="K208" s="137"/>
      <c r="L208" s="137"/>
      <c r="M208" s="137"/>
      <c r="N208" s="137"/>
      <c r="O208" s="137"/>
      <c r="P208" s="137"/>
      <c r="Q208" s="140"/>
      <c r="R208" s="137"/>
      <c r="S208" s="137"/>
      <c r="T208" s="137"/>
      <c r="U208" s="137"/>
      <c r="V208" s="137"/>
      <c r="W208" s="137"/>
      <c r="X208" s="137"/>
      <c r="Y208" s="137"/>
      <c r="Z208" s="137"/>
      <c r="AA208" s="137"/>
      <c r="AB208" s="137"/>
      <c r="AC208" s="137"/>
      <c r="AD208" s="137"/>
      <c r="AE208" s="137"/>
      <c r="AF208" s="137"/>
      <c r="AG208" s="137"/>
      <c r="AH208" s="137"/>
      <c r="AI208" s="137"/>
      <c r="AJ208" s="137"/>
      <c r="AK208" s="137"/>
      <c r="AL208" s="137"/>
      <c r="AM208" s="137"/>
      <c r="AN208" s="137"/>
      <c r="AO208" s="137"/>
      <c r="AP208" s="137"/>
      <c r="AQ208" s="137"/>
      <c r="AR208" s="137"/>
      <c r="AS208" s="137"/>
    </row>
    <row r="209" ht="18.0" customHeight="1">
      <c r="A209" s="137"/>
      <c r="B209" s="137"/>
      <c r="C209" s="137"/>
      <c r="D209" s="137"/>
      <c r="E209" s="137"/>
      <c r="F209" s="137"/>
      <c r="G209" s="138"/>
      <c r="H209" s="139"/>
      <c r="I209" s="137"/>
      <c r="J209" s="137"/>
      <c r="K209" s="137"/>
      <c r="L209" s="137"/>
      <c r="M209" s="137"/>
      <c r="N209" s="137"/>
      <c r="O209" s="137"/>
      <c r="P209" s="137"/>
      <c r="Q209" s="140"/>
      <c r="R209" s="137"/>
      <c r="S209" s="137"/>
      <c r="T209" s="137"/>
      <c r="U209" s="137"/>
      <c r="V209" s="137"/>
      <c r="W209" s="137"/>
      <c r="X209" s="137"/>
      <c r="Y209" s="137"/>
      <c r="Z209" s="137"/>
      <c r="AA209" s="137"/>
      <c r="AB209" s="137"/>
      <c r="AC209" s="137"/>
      <c r="AD209" s="137"/>
      <c r="AE209" s="137"/>
      <c r="AF209" s="137"/>
      <c r="AG209" s="137"/>
      <c r="AH209" s="137"/>
      <c r="AI209" s="137"/>
      <c r="AJ209" s="137"/>
      <c r="AK209" s="137"/>
      <c r="AL209" s="137"/>
      <c r="AM209" s="137"/>
      <c r="AN209" s="137"/>
      <c r="AO209" s="137"/>
      <c r="AP209" s="137"/>
      <c r="AQ209" s="137"/>
      <c r="AR209" s="137"/>
      <c r="AS209" s="137"/>
    </row>
    <row r="210" ht="18.0" customHeight="1">
      <c r="A210" s="137"/>
      <c r="B210" s="137"/>
      <c r="C210" s="137"/>
      <c r="D210" s="137"/>
      <c r="E210" s="137"/>
      <c r="F210" s="137"/>
      <c r="G210" s="138"/>
      <c r="H210" s="139"/>
      <c r="I210" s="137"/>
      <c r="J210" s="137"/>
      <c r="K210" s="137"/>
      <c r="L210" s="137"/>
      <c r="M210" s="137"/>
      <c r="N210" s="137"/>
      <c r="O210" s="137"/>
      <c r="P210" s="137"/>
      <c r="Q210" s="140"/>
      <c r="R210" s="137"/>
      <c r="S210" s="137"/>
      <c r="T210" s="137"/>
      <c r="U210" s="137"/>
      <c r="V210" s="137"/>
      <c r="W210" s="137"/>
      <c r="X210" s="137"/>
      <c r="Y210" s="137"/>
      <c r="Z210" s="137"/>
      <c r="AA210" s="137"/>
      <c r="AB210" s="137"/>
      <c r="AC210" s="137"/>
      <c r="AD210" s="137"/>
      <c r="AE210" s="137"/>
      <c r="AF210" s="137"/>
      <c r="AG210" s="137"/>
      <c r="AH210" s="137"/>
      <c r="AI210" s="137"/>
      <c r="AJ210" s="137"/>
      <c r="AK210" s="137"/>
      <c r="AL210" s="137"/>
      <c r="AM210" s="137"/>
      <c r="AN210" s="137"/>
      <c r="AO210" s="137"/>
      <c r="AP210" s="137"/>
      <c r="AQ210" s="137"/>
      <c r="AR210" s="137"/>
      <c r="AS210" s="137"/>
    </row>
    <row r="211" ht="18.0" customHeight="1">
      <c r="A211" s="137"/>
      <c r="B211" s="137"/>
      <c r="C211" s="137"/>
      <c r="D211" s="137"/>
      <c r="E211" s="137"/>
      <c r="F211" s="137"/>
      <c r="G211" s="138"/>
      <c r="H211" s="139"/>
      <c r="I211" s="137"/>
      <c r="J211" s="137"/>
      <c r="K211" s="137"/>
      <c r="L211" s="137"/>
      <c r="M211" s="137"/>
      <c r="N211" s="137"/>
      <c r="O211" s="137"/>
      <c r="P211" s="137"/>
      <c r="Q211" s="140"/>
      <c r="R211" s="137"/>
      <c r="S211" s="137"/>
      <c r="T211" s="137"/>
      <c r="U211" s="137"/>
      <c r="V211" s="137"/>
      <c r="W211" s="137"/>
      <c r="X211" s="137"/>
      <c r="Y211" s="137"/>
      <c r="Z211" s="137"/>
      <c r="AA211" s="137"/>
      <c r="AB211" s="137"/>
      <c r="AC211" s="137"/>
      <c r="AD211" s="137"/>
      <c r="AE211" s="137"/>
      <c r="AF211" s="137"/>
      <c r="AG211" s="137"/>
      <c r="AH211" s="137"/>
      <c r="AI211" s="137"/>
      <c r="AJ211" s="137"/>
      <c r="AK211" s="137"/>
      <c r="AL211" s="137"/>
      <c r="AM211" s="137"/>
      <c r="AN211" s="137"/>
      <c r="AO211" s="137"/>
      <c r="AP211" s="137"/>
      <c r="AQ211" s="137"/>
      <c r="AR211" s="137"/>
      <c r="AS211" s="137"/>
    </row>
    <row r="212" ht="18.0" customHeight="1">
      <c r="A212" s="137"/>
      <c r="B212" s="137"/>
      <c r="C212" s="137"/>
      <c r="D212" s="137"/>
      <c r="E212" s="137"/>
      <c r="F212" s="137"/>
      <c r="G212" s="138"/>
      <c r="H212" s="139"/>
      <c r="I212" s="137"/>
      <c r="J212" s="137"/>
      <c r="K212" s="137"/>
      <c r="L212" s="137"/>
      <c r="M212" s="137"/>
      <c r="N212" s="137"/>
      <c r="O212" s="137"/>
      <c r="P212" s="137"/>
      <c r="Q212" s="140"/>
      <c r="R212" s="137"/>
      <c r="S212" s="137"/>
      <c r="T212" s="137"/>
      <c r="U212" s="137"/>
      <c r="V212" s="137"/>
      <c r="W212" s="137"/>
      <c r="X212" s="137"/>
      <c r="Y212" s="137"/>
      <c r="Z212" s="137"/>
      <c r="AA212" s="137"/>
      <c r="AB212" s="137"/>
      <c r="AC212" s="137"/>
      <c r="AD212" s="137"/>
      <c r="AE212" s="137"/>
      <c r="AF212" s="137"/>
      <c r="AG212" s="137"/>
      <c r="AH212" s="137"/>
      <c r="AI212" s="137"/>
      <c r="AJ212" s="137"/>
      <c r="AK212" s="137"/>
      <c r="AL212" s="137"/>
      <c r="AM212" s="137"/>
      <c r="AN212" s="137"/>
      <c r="AO212" s="137"/>
      <c r="AP212" s="137"/>
      <c r="AQ212" s="137"/>
      <c r="AR212" s="137"/>
      <c r="AS212" s="137"/>
    </row>
    <row r="213" ht="18.0" customHeight="1">
      <c r="A213" s="137"/>
      <c r="B213" s="137"/>
      <c r="C213" s="137"/>
      <c r="D213" s="137"/>
      <c r="E213" s="137"/>
      <c r="F213" s="137"/>
      <c r="G213" s="138"/>
      <c r="H213" s="139"/>
      <c r="I213" s="137"/>
      <c r="J213" s="137"/>
      <c r="K213" s="137"/>
      <c r="L213" s="137"/>
      <c r="M213" s="137"/>
      <c r="N213" s="137"/>
      <c r="O213" s="137"/>
      <c r="P213" s="137"/>
      <c r="Q213" s="140"/>
      <c r="R213" s="137"/>
      <c r="S213" s="137"/>
      <c r="T213" s="137"/>
      <c r="U213" s="137"/>
      <c r="V213" s="137"/>
      <c r="W213" s="137"/>
      <c r="X213" s="137"/>
      <c r="Y213" s="137"/>
      <c r="Z213" s="137"/>
      <c r="AA213" s="137"/>
      <c r="AB213" s="137"/>
      <c r="AC213" s="137"/>
      <c r="AD213" s="137"/>
      <c r="AE213" s="137"/>
      <c r="AF213" s="137"/>
      <c r="AG213" s="137"/>
      <c r="AH213" s="137"/>
      <c r="AI213" s="137"/>
      <c r="AJ213" s="137"/>
      <c r="AK213" s="137"/>
      <c r="AL213" s="137"/>
      <c r="AM213" s="137"/>
      <c r="AN213" s="137"/>
      <c r="AO213" s="137"/>
      <c r="AP213" s="137"/>
      <c r="AQ213" s="137"/>
      <c r="AR213" s="137"/>
      <c r="AS213" s="137"/>
    </row>
    <row r="214" ht="18.0" customHeight="1">
      <c r="A214" s="137"/>
      <c r="B214" s="137"/>
      <c r="C214" s="137"/>
      <c r="D214" s="137"/>
      <c r="E214" s="137"/>
      <c r="F214" s="137"/>
      <c r="G214" s="138"/>
      <c r="H214" s="139"/>
      <c r="I214" s="137"/>
      <c r="J214" s="137"/>
      <c r="K214" s="137"/>
      <c r="L214" s="137"/>
      <c r="M214" s="137"/>
      <c r="N214" s="137"/>
      <c r="O214" s="137"/>
      <c r="P214" s="137"/>
      <c r="Q214" s="140"/>
      <c r="R214" s="137"/>
      <c r="S214" s="137"/>
      <c r="T214" s="137"/>
      <c r="U214" s="137"/>
      <c r="V214" s="137"/>
      <c r="W214" s="137"/>
      <c r="X214" s="137"/>
      <c r="Y214" s="137"/>
      <c r="Z214" s="137"/>
      <c r="AA214" s="137"/>
      <c r="AB214" s="137"/>
      <c r="AC214" s="137"/>
      <c r="AD214" s="137"/>
      <c r="AE214" s="137"/>
      <c r="AF214" s="137"/>
      <c r="AG214" s="137"/>
      <c r="AH214" s="137"/>
      <c r="AI214" s="137"/>
      <c r="AJ214" s="137"/>
      <c r="AK214" s="137"/>
      <c r="AL214" s="137"/>
      <c r="AM214" s="137"/>
      <c r="AN214" s="137"/>
      <c r="AO214" s="137"/>
      <c r="AP214" s="137"/>
      <c r="AQ214" s="137"/>
      <c r="AR214" s="137"/>
      <c r="AS214" s="137"/>
    </row>
    <row r="215" ht="18.0" customHeight="1">
      <c r="A215" s="137"/>
      <c r="B215" s="137"/>
      <c r="C215" s="137"/>
      <c r="D215" s="137"/>
      <c r="E215" s="137"/>
      <c r="F215" s="137"/>
      <c r="G215" s="138"/>
      <c r="H215" s="139"/>
      <c r="I215" s="137"/>
      <c r="J215" s="137"/>
      <c r="K215" s="137"/>
      <c r="L215" s="137"/>
      <c r="M215" s="137"/>
      <c r="N215" s="137"/>
      <c r="O215" s="137"/>
      <c r="P215" s="137"/>
      <c r="Q215" s="140"/>
      <c r="R215" s="137"/>
      <c r="S215" s="137"/>
      <c r="T215" s="137"/>
      <c r="U215" s="137"/>
      <c r="V215" s="137"/>
      <c r="W215" s="137"/>
      <c r="X215" s="137"/>
      <c r="Y215" s="137"/>
      <c r="Z215" s="137"/>
      <c r="AA215" s="137"/>
      <c r="AB215" s="137"/>
      <c r="AC215" s="137"/>
      <c r="AD215" s="137"/>
      <c r="AE215" s="137"/>
      <c r="AF215" s="137"/>
      <c r="AG215" s="137"/>
      <c r="AH215" s="137"/>
      <c r="AI215" s="137"/>
      <c r="AJ215" s="137"/>
      <c r="AK215" s="137"/>
      <c r="AL215" s="137"/>
      <c r="AM215" s="137"/>
      <c r="AN215" s="137"/>
      <c r="AO215" s="137"/>
      <c r="AP215" s="137"/>
      <c r="AQ215" s="137"/>
      <c r="AR215" s="137"/>
      <c r="AS215" s="137"/>
    </row>
    <row r="216" ht="18.0" customHeight="1">
      <c r="A216" s="137"/>
      <c r="B216" s="137"/>
      <c r="C216" s="137"/>
      <c r="D216" s="137"/>
      <c r="E216" s="137"/>
      <c r="F216" s="137"/>
      <c r="G216" s="138"/>
      <c r="H216" s="139"/>
      <c r="I216" s="137"/>
      <c r="J216" s="137"/>
      <c r="K216" s="137"/>
      <c r="L216" s="137"/>
      <c r="M216" s="137"/>
      <c r="N216" s="137"/>
      <c r="O216" s="137"/>
      <c r="P216" s="137"/>
      <c r="Q216" s="140"/>
      <c r="R216" s="137"/>
      <c r="S216" s="137"/>
      <c r="T216" s="137"/>
      <c r="U216" s="137"/>
      <c r="V216" s="137"/>
      <c r="W216" s="137"/>
      <c r="X216" s="137"/>
      <c r="Y216" s="137"/>
      <c r="Z216" s="137"/>
      <c r="AA216" s="137"/>
      <c r="AB216" s="137"/>
      <c r="AC216" s="137"/>
      <c r="AD216" s="137"/>
      <c r="AE216" s="137"/>
      <c r="AF216" s="137"/>
      <c r="AG216" s="137"/>
      <c r="AH216" s="137"/>
      <c r="AI216" s="137"/>
      <c r="AJ216" s="137"/>
      <c r="AK216" s="137"/>
      <c r="AL216" s="137"/>
      <c r="AM216" s="137"/>
      <c r="AN216" s="137"/>
      <c r="AO216" s="137"/>
      <c r="AP216" s="137"/>
      <c r="AQ216" s="137"/>
      <c r="AR216" s="137"/>
      <c r="AS216" s="137"/>
    </row>
    <row r="217" ht="18.0" customHeight="1">
      <c r="A217" s="137"/>
      <c r="B217" s="137"/>
      <c r="C217" s="137"/>
      <c r="D217" s="137"/>
      <c r="E217" s="137"/>
      <c r="F217" s="137"/>
      <c r="G217" s="138"/>
      <c r="H217" s="139"/>
      <c r="I217" s="137"/>
      <c r="J217" s="137"/>
      <c r="K217" s="137"/>
      <c r="L217" s="137"/>
      <c r="M217" s="137"/>
      <c r="N217" s="137"/>
      <c r="O217" s="137"/>
      <c r="P217" s="137"/>
      <c r="Q217" s="140"/>
      <c r="R217" s="137"/>
      <c r="S217" s="137"/>
      <c r="T217" s="137"/>
      <c r="U217" s="137"/>
      <c r="V217" s="137"/>
      <c r="W217" s="137"/>
      <c r="X217" s="137"/>
      <c r="Y217" s="137"/>
      <c r="Z217" s="137"/>
      <c r="AA217" s="137"/>
      <c r="AB217" s="137"/>
      <c r="AC217" s="137"/>
      <c r="AD217" s="137"/>
      <c r="AE217" s="137"/>
      <c r="AF217" s="137"/>
      <c r="AG217" s="137"/>
      <c r="AH217" s="137"/>
      <c r="AI217" s="137"/>
      <c r="AJ217" s="137"/>
      <c r="AK217" s="137"/>
      <c r="AL217" s="137"/>
      <c r="AM217" s="137"/>
      <c r="AN217" s="137"/>
      <c r="AO217" s="137"/>
      <c r="AP217" s="137"/>
      <c r="AQ217" s="137"/>
      <c r="AR217" s="137"/>
      <c r="AS217" s="137"/>
    </row>
    <row r="218" ht="18.0" customHeight="1">
      <c r="A218" s="137"/>
      <c r="B218" s="137"/>
      <c r="C218" s="137"/>
      <c r="D218" s="137"/>
      <c r="E218" s="137"/>
      <c r="F218" s="137"/>
      <c r="G218" s="138"/>
      <c r="H218" s="139"/>
      <c r="I218" s="137"/>
      <c r="J218" s="137"/>
      <c r="K218" s="137"/>
      <c r="L218" s="137"/>
      <c r="M218" s="137"/>
      <c r="N218" s="137"/>
      <c r="O218" s="137"/>
      <c r="P218" s="137"/>
      <c r="Q218" s="140"/>
      <c r="R218" s="137"/>
      <c r="S218" s="137"/>
      <c r="T218" s="137"/>
      <c r="U218" s="137"/>
      <c r="V218" s="137"/>
      <c r="W218" s="137"/>
      <c r="X218" s="137"/>
      <c r="Y218" s="137"/>
      <c r="Z218" s="137"/>
      <c r="AA218" s="137"/>
      <c r="AB218" s="137"/>
      <c r="AC218" s="137"/>
      <c r="AD218" s="137"/>
      <c r="AE218" s="137"/>
      <c r="AF218" s="137"/>
      <c r="AG218" s="137"/>
      <c r="AH218" s="137"/>
      <c r="AI218" s="137"/>
      <c r="AJ218" s="137"/>
      <c r="AK218" s="137"/>
      <c r="AL218" s="137"/>
      <c r="AM218" s="137"/>
      <c r="AN218" s="137"/>
      <c r="AO218" s="137"/>
      <c r="AP218" s="137"/>
      <c r="AQ218" s="137"/>
      <c r="AR218" s="137"/>
      <c r="AS218" s="137"/>
    </row>
    <row r="219" ht="18.0" customHeight="1">
      <c r="A219" s="137"/>
      <c r="B219" s="137"/>
      <c r="C219" s="137"/>
      <c r="D219" s="137"/>
      <c r="E219" s="137"/>
      <c r="F219" s="137"/>
      <c r="G219" s="138"/>
      <c r="H219" s="139"/>
      <c r="I219" s="137"/>
      <c r="J219" s="137"/>
      <c r="K219" s="137"/>
      <c r="L219" s="137"/>
      <c r="M219" s="137"/>
      <c r="N219" s="137"/>
      <c r="O219" s="137"/>
      <c r="P219" s="137"/>
      <c r="Q219" s="140"/>
      <c r="R219" s="137"/>
      <c r="S219" s="137"/>
      <c r="T219" s="137"/>
      <c r="U219" s="137"/>
      <c r="V219" s="137"/>
      <c r="W219" s="137"/>
      <c r="X219" s="137"/>
      <c r="Y219" s="137"/>
      <c r="Z219" s="137"/>
      <c r="AA219" s="137"/>
      <c r="AB219" s="137"/>
      <c r="AC219" s="137"/>
      <c r="AD219" s="137"/>
      <c r="AE219" s="137"/>
      <c r="AF219" s="137"/>
      <c r="AG219" s="137"/>
      <c r="AH219" s="137"/>
      <c r="AI219" s="137"/>
      <c r="AJ219" s="137"/>
      <c r="AK219" s="137"/>
      <c r="AL219" s="137"/>
      <c r="AM219" s="137"/>
      <c r="AN219" s="137"/>
      <c r="AO219" s="137"/>
      <c r="AP219" s="137"/>
      <c r="AQ219" s="137"/>
      <c r="AR219" s="137"/>
      <c r="AS219" s="137"/>
    </row>
    <row r="220" ht="18.0" customHeight="1">
      <c r="A220" s="137"/>
      <c r="B220" s="137"/>
      <c r="C220" s="137"/>
      <c r="D220" s="137"/>
      <c r="E220" s="137"/>
      <c r="F220" s="137"/>
      <c r="G220" s="138"/>
      <c r="H220" s="139"/>
      <c r="I220" s="137"/>
      <c r="J220" s="137"/>
      <c r="K220" s="137"/>
      <c r="L220" s="137"/>
      <c r="M220" s="137"/>
      <c r="N220" s="137"/>
      <c r="O220" s="137"/>
      <c r="P220" s="137"/>
      <c r="Q220" s="140"/>
      <c r="R220" s="137"/>
      <c r="S220" s="137"/>
      <c r="T220" s="137"/>
      <c r="U220" s="137"/>
      <c r="V220" s="137"/>
      <c r="W220" s="137"/>
      <c r="X220" s="137"/>
      <c r="Y220" s="137"/>
      <c r="Z220" s="137"/>
      <c r="AA220" s="137"/>
      <c r="AB220" s="137"/>
      <c r="AC220" s="137"/>
      <c r="AD220" s="137"/>
      <c r="AE220" s="137"/>
      <c r="AF220" s="137"/>
      <c r="AG220" s="137"/>
      <c r="AH220" s="137"/>
      <c r="AI220" s="137"/>
      <c r="AJ220" s="137"/>
      <c r="AK220" s="137"/>
      <c r="AL220" s="137"/>
      <c r="AM220" s="137"/>
      <c r="AN220" s="137"/>
      <c r="AO220" s="137"/>
      <c r="AP220" s="137"/>
      <c r="AQ220" s="137"/>
      <c r="AR220" s="137"/>
      <c r="AS220" s="137"/>
    </row>
    <row r="221" ht="18.0" customHeight="1">
      <c r="A221" s="137"/>
      <c r="B221" s="137"/>
      <c r="C221" s="137"/>
      <c r="D221" s="137"/>
      <c r="E221" s="137"/>
      <c r="F221" s="137"/>
      <c r="G221" s="138"/>
      <c r="H221" s="139"/>
      <c r="I221" s="137"/>
      <c r="J221" s="137"/>
      <c r="K221" s="137"/>
      <c r="L221" s="137"/>
      <c r="M221" s="137"/>
      <c r="N221" s="137"/>
      <c r="O221" s="137"/>
      <c r="P221" s="137"/>
      <c r="Q221" s="140"/>
      <c r="R221" s="137"/>
      <c r="S221" s="137"/>
      <c r="T221" s="137"/>
      <c r="U221" s="137"/>
      <c r="V221" s="137"/>
      <c r="W221" s="137"/>
      <c r="X221" s="137"/>
      <c r="Y221" s="137"/>
      <c r="Z221" s="137"/>
      <c r="AA221" s="137"/>
      <c r="AB221" s="137"/>
      <c r="AC221" s="137"/>
      <c r="AD221" s="137"/>
      <c r="AE221" s="137"/>
      <c r="AF221" s="137"/>
      <c r="AG221" s="137"/>
      <c r="AH221" s="137"/>
      <c r="AI221" s="137"/>
      <c r="AJ221" s="137"/>
      <c r="AK221" s="137"/>
      <c r="AL221" s="137"/>
      <c r="AM221" s="137"/>
      <c r="AN221" s="137"/>
      <c r="AO221" s="137"/>
      <c r="AP221" s="137"/>
      <c r="AQ221" s="137"/>
      <c r="AR221" s="137"/>
      <c r="AS221" s="137"/>
    </row>
    <row r="222" ht="18.0" customHeight="1">
      <c r="A222" s="137"/>
      <c r="B222" s="137"/>
      <c r="C222" s="137"/>
      <c r="D222" s="137"/>
      <c r="E222" s="137"/>
      <c r="F222" s="137"/>
      <c r="G222" s="138"/>
      <c r="H222" s="139"/>
      <c r="I222" s="137"/>
      <c r="J222" s="137"/>
      <c r="K222" s="137"/>
      <c r="L222" s="137"/>
      <c r="M222" s="137"/>
      <c r="N222" s="137"/>
      <c r="O222" s="137"/>
      <c r="P222" s="137"/>
      <c r="Q222" s="140"/>
      <c r="R222" s="137"/>
      <c r="S222" s="137"/>
      <c r="T222" s="137"/>
      <c r="U222" s="137"/>
      <c r="V222" s="137"/>
      <c r="W222" s="137"/>
      <c r="X222" s="137"/>
      <c r="Y222" s="137"/>
      <c r="Z222" s="137"/>
      <c r="AA222" s="137"/>
      <c r="AB222" s="137"/>
      <c r="AC222" s="137"/>
      <c r="AD222" s="137"/>
      <c r="AE222" s="137"/>
      <c r="AF222" s="137"/>
      <c r="AG222" s="137"/>
      <c r="AH222" s="137"/>
      <c r="AI222" s="137"/>
      <c r="AJ222" s="137"/>
      <c r="AK222" s="137"/>
      <c r="AL222" s="137"/>
      <c r="AM222" s="137"/>
      <c r="AN222" s="137"/>
      <c r="AO222" s="137"/>
      <c r="AP222" s="137"/>
      <c r="AQ222" s="137"/>
      <c r="AR222" s="137"/>
      <c r="AS222" s="137"/>
    </row>
    <row r="223" ht="18.0" customHeight="1">
      <c r="A223" s="137"/>
      <c r="B223" s="137"/>
      <c r="C223" s="137"/>
      <c r="D223" s="137"/>
      <c r="E223" s="137"/>
      <c r="F223" s="137"/>
      <c r="G223" s="138"/>
      <c r="H223" s="139"/>
      <c r="I223" s="137"/>
      <c r="J223" s="137"/>
      <c r="K223" s="137"/>
      <c r="L223" s="137"/>
      <c r="M223" s="137"/>
      <c r="N223" s="137"/>
      <c r="O223" s="137"/>
      <c r="P223" s="137"/>
      <c r="Q223" s="140"/>
      <c r="R223" s="137"/>
      <c r="S223" s="137"/>
      <c r="T223" s="137"/>
      <c r="U223" s="137"/>
      <c r="V223" s="137"/>
      <c r="W223" s="137"/>
      <c r="X223" s="137"/>
      <c r="Y223" s="137"/>
      <c r="Z223" s="137"/>
      <c r="AA223" s="137"/>
      <c r="AB223" s="137"/>
      <c r="AC223" s="137"/>
      <c r="AD223" s="137"/>
      <c r="AE223" s="137"/>
      <c r="AF223" s="137"/>
      <c r="AG223" s="137"/>
      <c r="AH223" s="137"/>
      <c r="AI223" s="137"/>
      <c r="AJ223" s="137"/>
      <c r="AK223" s="137"/>
      <c r="AL223" s="137"/>
      <c r="AM223" s="137"/>
      <c r="AN223" s="137"/>
      <c r="AO223" s="137"/>
      <c r="AP223" s="137"/>
      <c r="AQ223" s="137"/>
      <c r="AR223" s="137"/>
      <c r="AS223" s="137"/>
    </row>
    <row r="224" ht="18.0" customHeight="1">
      <c r="A224" s="137"/>
      <c r="B224" s="137"/>
      <c r="C224" s="137"/>
      <c r="D224" s="137"/>
      <c r="E224" s="137"/>
      <c r="F224" s="137"/>
      <c r="G224" s="138"/>
      <c r="H224" s="139"/>
      <c r="I224" s="137"/>
      <c r="J224" s="137"/>
      <c r="K224" s="137"/>
      <c r="L224" s="137"/>
      <c r="M224" s="137"/>
      <c r="N224" s="137"/>
      <c r="O224" s="137"/>
      <c r="P224" s="137"/>
      <c r="Q224" s="140"/>
      <c r="R224" s="137"/>
      <c r="S224" s="137"/>
      <c r="T224" s="137"/>
      <c r="U224" s="137"/>
      <c r="V224" s="137"/>
      <c r="W224" s="137"/>
      <c r="X224" s="137"/>
      <c r="Y224" s="137"/>
      <c r="Z224" s="137"/>
      <c r="AA224" s="137"/>
      <c r="AB224" s="137"/>
      <c r="AC224" s="137"/>
      <c r="AD224" s="137"/>
      <c r="AE224" s="137"/>
      <c r="AF224" s="137"/>
      <c r="AG224" s="137"/>
      <c r="AH224" s="137"/>
      <c r="AI224" s="137"/>
      <c r="AJ224" s="137"/>
      <c r="AK224" s="137"/>
      <c r="AL224" s="137"/>
      <c r="AM224" s="137"/>
      <c r="AN224" s="137"/>
      <c r="AO224" s="137"/>
      <c r="AP224" s="137"/>
      <c r="AQ224" s="137"/>
      <c r="AR224" s="137"/>
      <c r="AS224" s="137"/>
    </row>
    <row r="225" ht="18.0" customHeight="1">
      <c r="A225" s="137"/>
      <c r="B225" s="137"/>
      <c r="C225" s="137"/>
      <c r="D225" s="137"/>
      <c r="E225" s="137"/>
      <c r="F225" s="137"/>
      <c r="G225" s="138"/>
      <c r="H225" s="139"/>
      <c r="I225" s="137"/>
      <c r="J225" s="137"/>
      <c r="K225" s="137"/>
      <c r="L225" s="137"/>
      <c r="M225" s="137"/>
      <c r="N225" s="137"/>
      <c r="O225" s="137"/>
      <c r="P225" s="137"/>
      <c r="Q225" s="140"/>
      <c r="R225" s="137"/>
      <c r="S225" s="137"/>
      <c r="T225" s="137"/>
      <c r="U225" s="137"/>
      <c r="V225" s="137"/>
      <c r="W225" s="137"/>
      <c r="X225" s="137"/>
      <c r="Y225" s="137"/>
      <c r="Z225" s="137"/>
      <c r="AA225" s="137"/>
      <c r="AB225" s="137"/>
      <c r="AC225" s="137"/>
      <c r="AD225" s="137"/>
      <c r="AE225" s="137"/>
      <c r="AF225" s="137"/>
      <c r="AG225" s="137"/>
      <c r="AH225" s="137"/>
      <c r="AI225" s="137"/>
      <c r="AJ225" s="137"/>
      <c r="AK225" s="137"/>
      <c r="AL225" s="137"/>
      <c r="AM225" s="137"/>
      <c r="AN225" s="137"/>
      <c r="AO225" s="137"/>
      <c r="AP225" s="137"/>
      <c r="AQ225" s="137"/>
      <c r="AR225" s="137"/>
      <c r="AS225" s="137"/>
    </row>
    <row r="226" ht="18.0" customHeight="1">
      <c r="A226" s="137"/>
      <c r="B226" s="137"/>
      <c r="C226" s="137"/>
      <c r="D226" s="137"/>
      <c r="E226" s="137"/>
      <c r="F226" s="137"/>
      <c r="G226" s="138"/>
      <c r="H226" s="139"/>
      <c r="I226" s="137"/>
      <c r="J226" s="137"/>
      <c r="K226" s="137"/>
      <c r="L226" s="137"/>
      <c r="M226" s="137"/>
      <c r="N226" s="137"/>
      <c r="O226" s="137"/>
      <c r="P226" s="137"/>
      <c r="Q226" s="140"/>
      <c r="R226" s="137"/>
      <c r="S226" s="137"/>
      <c r="T226" s="137"/>
      <c r="U226" s="137"/>
      <c r="V226" s="137"/>
      <c r="W226" s="137"/>
      <c r="X226" s="137"/>
      <c r="Y226" s="137"/>
      <c r="Z226" s="137"/>
      <c r="AA226" s="137"/>
      <c r="AB226" s="137"/>
      <c r="AC226" s="137"/>
      <c r="AD226" s="137"/>
      <c r="AE226" s="137"/>
      <c r="AF226" s="137"/>
      <c r="AG226" s="137"/>
      <c r="AH226" s="137"/>
      <c r="AI226" s="137"/>
      <c r="AJ226" s="137"/>
      <c r="AK226" s="137"/>
      <c r="AL226" s="137"/>
      <c r="AM226" s="137"/>
      <c r="AN226" s="137"/>
      <c r="AO226" s="137"/>
      <c r="AP226" s="137"/>
      <c r="AQ226" s="137"/>
      <c r="AR226" s="137"/>
      <c r="AS226" s="137"/>
    </row>
    <row r="227" ht="18.0" customHeight="1">
      <c r="A227" s="137"/>
      <c r="B227" s="137"/>
      <c r="C227" s="137"/>
      <c r="D227" s="137"/>
      <c r="E227" s="137"/>
      <c r="F227" s="137"/>
      <c r="G227" s="138"/>
      <c r="H227" s="139"/>
      <c r="I227" s="137"/>
      <c r="J227" s="137"/>
      <c r="K227" s="137"/>
      <c r="L227" s="137"/>
      <c r="M227" s="137"/>
      <c r="N227" s="137"/>
      <c r="O227" s="137"/>
      <c r="P227" s="137"/>
      <c r="Q227" s="140"/>
      <c r="R227" s="137"/>
      <c r="S227" s="137"/>
      <c r="T227" s="137"/>
      <c r="U227" s="137"/>
      <c r="V227" s="137"/>
      <c r="W227" s="137"/>
      <c r="X227" s="137"/>
      <c r="Y227" s="137"/>
      <c r="Z227" s="137"/>
      <c r="AA227" s="137"/>
      <c r="AB227" s="137"/>
      <c r="AC227" s="137"/>
      <c r="AD227" s="137"/>
      <c r="AE227" s="137"/>
      <c r="AF227" s="137"/>
      <c r="AG227" s="137"/>
      <c r="AH227" s="137"/>
      <c r="AI227" s="137"/>
      <c r="AJ227" s="137"/>
      <c r="AK227" s="137"/>
      <c r="AL227" s="137"/>
      <c r="AM227" s="137"/>
      <c r="AN227" s="137"/>
      <c r="AO227" s="137"/>
      <c r="AP227" s="137"/>
      <c r="AQ227" s="137"/>
      <c r="AR227" s="137"/>
      <c r="AS227" s="137"/>
    </row>
    <row r="228" ht="18.0" customHeight="1">
      <c r="A228" s="137"/>
      <c r="B228" s="137"/>
      <c r="C228" s="137"/>
      <c r="D228" s="137"/>
      <c r="E228" s="137"/>
      <c r="F228" s="137"/>
      <c r="G228" s="138"/>
      <c r="H228" s="139"/>
      <c r="I228" s="137"/>
      <c r="J228" s="137"/>
      <c r="K228" s="137"/>
      <c r="L228" s="137"/>
      <c r="M228" s="137"/>
      <c r="N228" s="137"/>
      <c r="O228" s="137"/>
      <c r="P228" s="137"/>
      <c r="Q228" s="140"/>
      <c r="R228" s="137"/>
      <c r="S228" s="137"/>
      <c r="T228" s="137"/>
      <c r="U228" s="137"/>
      <c r="V228" s="137"/>
      <c r="W228" s="137"/>
      <c r="X228" s="137"/>
      <c r="Y228" s="137"/>
      <c r="Z228" s="137"/>
      <c r="AA228" s="137"/>
      <c r="AB228" s="137"/>
      <c r="AC228" s="137"/>
      <c r="AD228" s="137"/>
      <c r="AE228" s="137"/>
      <c r="AF228" s="137"/>
      <c r="AG228" s="137"/>
      <c r="AH228" s="137"/>
      <c r="AI228" s="137"/>
      <c r="AJ228" s="137"/>
      <c r="AK228" s="137"/>
      <c r="AL228" s="137"/>
      <c r="AM228" s="137"/>
      <c r="AN228" s="137"/>
      <c r="AO228" s="137"/>
      <c r="AP228" s="137"/>
      <c r="AQ228" s="137"/>
      <c r="AR228" s="137"/>
      <c r="AS228" s="137"/>
    </row>
    <row r="229" ht="18.0" customHeight="1">
      <c r="A229" s="137"/>
      <c r="B229" s="137"/>
      <c r="C229" s="137"/>
      <c r="D229" s="137"/>
      <c r="E229" s="137"/>
      <c r="F229" s="137"/>
      <c r="G229" s="138"/>
      <c r="H229" s="139"/>
      <c r="I229" s="137"/>
      <c r="J229" s="137"/>
      <c r="K229" s="137"/>
      <c r="L229" s="137"/>
      <c r="M229" s="137"/>
      <c r="N229" s="137"/>
      <c r="O229" s="137"/>
      <c r="P229" s="137"/>
      <c r="Q229" s="140"/>
      <c r="R229" s="137"/>
      <c r="S229" s="137"/>
      <c r="T229" s="137"/>
      <c r="U229" s="137"/>
      <c r="V229" s="137"/>
      <c r="W229" s="137"/>
      <c r="X229" s="137"/>
      <c r="Y229" s="137"/>
      <c r="Z229" s="137"/>
      <c r="AA229" s="137"/>
      <c r="AB229" s="137"/>
      <c r="AC229" s="137"/>
      <c r="AD229" s="137"/>
      <c r="AE229" s="137"/>
      <c r="AF229" s="137"/>
      <c r="AG229" s="137"/>
      <c r="AH229" s="137"/>
      <c r="AI229" s="137"/>
      <c r="AJ229" s="137"/>
      <c r="AK229" s="137"/>
      <c r="AL229" s="137"/>
      <c r="AM229" s="137"/>
      <c r="AN229" s="137"/>
      <c r="AO229" s="137"/>
      <c r="AP229" s="137"/>
      <c r="AQ229" s="137"/>
      <c r="AR229" s="137"/>
      <c r="AS229" s="137"/>
    </row>
    <row r="230" ht="18.0" customHeight="1">
      <c r="A230" s="137"/>
      <c r="B230" s="137"/>
      <c r="C230" s="137"/>
      <c r="D230" s="137"/>
      <c r="E230" s="137"/>
      <c r="F230" s="137"/>
      <c r="G230" s="138"/>
      <c r="H230" s="139"/>
      <c r="I230" s="137"/>
      <c r="J230" s="137"/>
      <c r="K230" s="137"/>
      <c r="L230" s="137"/>
      <c r="M230" s="137"/>
      <c r="N230" s="137"/>
      <c r="O230" s="137"/>
      <c r="P230" s="137"/>
      <c r="Q230" s="140"/>
      <c r="R230" s="137"/>
      <c r="S230" s="137"/>
      <c r="T230" s="137"/>
      <c r="U230" s="137"/>
      <c r="V230" s="137"/>
      <c r="W230" s="137"/>
      <c r="X230" s="137"/>
      <c r="Y230" s="137"/>
      <c r="Z230" s="137"/>
      <c r="AA230" s="137"/>
      <c r="AB230" s="137"/>
      <c r="AC230" s="137"/>
      <c r="AD230" s="137"/>
      <c r="AE230" s="137"/>
      <c r="AF230" s="137"/>
      <c r="AG230" s="137"/>
      <c r="AH230" s="137"/>
      <c r="AI230" s="137"/>
      <c r="AJ230" s="137"/>
      <c r="AK230" s="137"/>
      <c r="AL230" s="137"/>
      <c r="AM230" s="137"/>
      <c r="AN230" s="137"/>
      <c r="AO230" s="137"/>
      <c r="AP230" s="137"/>
      <c r="AQ230" s="137"/>
      <c r="AR230" s="137"/>
      <c r="AS230" s="137"/>
    </row>
    <row r="231" ht="18.0" customHeight="1">
      <c r="A231" s="137"/>
      <c r="B231" s="137"/>
      <c r="C231" s="137"/>
      <c r="D231" s="137"/>
      <c r="E231" s="137"/>
      <c r="F231" s="137"/>
      <c r="G231" s="138"/>
      <c r="H231" s="139"/>
      <c r="I231" s="137"/>
      <c r="J231" s="137"/>
      <c r="K231" s="137"/>
      <c r="L231" s="137"/>
      <c r="M231" s="137"/>
      <c r="N231" s="137"/>
      <c r="O231" s="137"/>
      <c r="P231" s="137"/>
      <c r="Q231" s="140"/>
      <c r="R231" s="137"/>
      <c r="S231" s="137"/>
      <c r="T231" s="137"/>
      <c r="U231" s="137"/>
      <c r="V231" s="137"/>
      <c r="W231" s="137"/>
      <c r="X231" s="137"/>
      <c r="Y231" s="137"/>
      <c r="Z231" s="137"/>
      <c r="AA231" s="137"/>
      <c r="AB231" s="137"/>
      <c r="AC231" s="137"/>
      <c r="AD231" s="137"/>
      <c r="AE231" s="137"/>
      <c r="AF231" s="137"/>
      <c r="AG231" s="137"/>
      <c r="AH231" s="137"/>
      <c r="AI231" s="137"/>
      <c r="AJ231" s="137"/>
      <c r="AK231" s="137"/>
      <c r="AL231" s="137"/>
      <c r="AM231" s="137"/>
      <c r="AN231" s="137"/>
      <c r="AO231" s="137"/>
      <c r="AP231" s="137"/>
      <c r="AQ231" s="137"/>
      <c r="AR231" s="137"/>
      <c r="AS231" s="137"/>
    </row>
    <row r="232" ht="18.0" customHeight="1">
      <c r="A232" s="137"/>
      <c r="B232" s="137"/>
      <c r="C232" s="137"/>
      <c r="D232" s="137"/>
      <c r="E232" s="137"/>
      <c r="F232" s="137"/>
      <c r="G232" s="138"/>
      <c r="H232" s="139"/>
      <c r="I232" s="137"/>
      <c r="J232" s="137"/>
      <c r="K232" s="137"/>
      <c r="L232" s="137"/>
      <c r="M232" s="137"/>
      <c r="N232" s="137"/>
      <c r="O232" s="137"/>
      <c r="P232" s="137"/>
      <c r="Q232" s="140"/>
      <c r="R232" s="137"/>
      <c r="S232" s="137"/>
      <c r="T232" s="137"/>
      <c r="U232" s="137"/>
      <c r="V232" s="137"/>
      <c r="W232" s="137"/>
      <c r="X232" s="137"/>
      <c r="Y232" s="137"/>
      <c r="Z232" s="137"/>
      <c r="AA232" s="137"/>
      <c r="AB232" s="137"/>
      <c r="AC232" s="137"/>
      <c r="AD232" s="137"/>
      <c r="AE232" s="137"/>
      <c r="AF232" s="137"/>
      <c r="AG232" s="137"/>
      <c r="AH232" s="137"/>
      <c r="AI232" s="137"/>
      <c r="AJ232" s="137"/>
      <c r="AK232" s="137"/>
      <c r="AL232" s="137"/>
      <c r="AM232" s="137"/>
      <c r="AN232" s="137"/>
      <c r="AO232" s="137"/>
      <c r="AP232" s="137"/>
      <c r="AQ232" s="137"/>
      <c r="AR232" s="137"/>
      <c r="AS232" s="137"/>
    </row>
    <row r="233" ht="18.0" customHeight="1">
      <c r="A233" s="137"/>
      <c r="B233" s="137"/>
      <c r="C233" s="137"/>
      <c r="D233" s="137"/>
      <c r="E233" s="137"/>
      <c r="F233" s="137"/>
      <c r="G233" s="138"/>
      <c r="H233" s="139"/>
      <c r="I233" s="137"/>
      <c r="J233" s="137"/>
      <c r="K233" s="137"/>
      <c r="L233" s="137"/>
      <c r="M233" s="137"/>
      <c r="N233" s="137"/>
      <c r="O233" s="137"/>
      <c r="P233" s="137"/>
      <c r="Q233" s="140"/>
      <c r="R233" s="137"/>
      <c r="S233" s="137"/>
      <c r="T233" s="137"/>
      <c r="U233" s="137"/>
      <c r="V233" s="137"/>
      <c r="W233" s="137"/>
      <c r="X233" s="137"/>
      <c r="Y233" s="137"/>
      <c r="Z233" s="137"/>
      <c r="AA233" s="137"/>
      <c r="AB233" s="137"/>
      <c r="AC233" s="137"/>
      <c r="AD233" s="137"/>
      <c r="AE233" s="137"/>
      <c r="AF233" s="137"/>
      <c r="AG233" s="137"/>
      <c r="AH233" s="137"/>
      <c r="AI233" s="137"/>
      <c r="AJ233" s="137"/>
      <c r="AK233" s="137"/>
      <c r="AL233" s="137"/>
      <c r="AM233" s="137"/>
      <c r="AN233" s="137"/>
      <c r="AO233" s="137"/>
      <c r="AP233" s="137"/>
      <c r="AQ233" s="137"/>
      <c r="AR233" s="137"/>
      <c r="AS233" s="137"/>
    </row>
    <row r="234" ht="18.0" customHeight="1">
      <c r="A234" s="137"/>
      <c r="B234" s="137"/>
      <c r="C234" s="137"/>
      <c r="D234" s="137"/>
      <c r="E234" s="137"/>
      <c r="F234" s="137"/>
      <c r="G234" s="138"/>
      <c r="H234" s="139"/>
      <c r="I234" s="137"/>
      <c r="J234" s="137"/>
      <c r="K234" s="137"/>
      <c r="L234" s="137"/>
      <c r="M234" s="137"/>
      <c r="N234" s="137"/>
      <c r="O234" s="137"/>
      <c r="P234" s="137"/>
      <c r="Q234" s="140"/>
      <c r="R234" s="137"/>
      <c r="S234" s="137"/>
      <c r="T234" s="137"/>
      <c r="U234" s="137"/>
      <c r="V234" s="137"/>
      <c r="W234" s="137"/>
      <c r="X234" s="137"/>
      <c r="Y234" s="137"/>
      <c r="Z234" s="137"/>
      <c r="AA234" s="137"/>
      <c r="AB234" s="137"/>
      <c r="AC234" s="137"/>
      <c r="AD234" s="137"/>
      <c r="AE234" s="137"/>
      <c r="AF234" s="137"/>
      <c r="AG234" s="137"/>
      <c r="AH234" s="137"/>
      <c r="AI234" s="137"/>
      <c r="AJ234" s="137"/>
      <c r="AK234" s="137"/>
      <c r="AL234" s="137"/>
      <c r="AM234" s="137"/>
      <c r="AN234" s="137"/>
      <c r="AO234" s="137"/>
      <c r="AP234" s="137"/>
      <c r="AQ234" s="137"/>
      <c r="AR234" s="137"/>
      <c r="AS234" s="137"/>
    </row>
    <row r="235" ht="18.0" customHeight="1">
      <c r="A235" s="137"/>
      <c r="B235" s="137"/>
      <c r="C235" s="137"/>
      <c r="D235" s="137"/>
      <c r="E235" s="137"/>
      <c r="F235" s="137"/>
      <c r="G235" s="138"/>
      <c r="H235" s="139"/>
      <c r="I235" s="137"/>
      <c r="J235" s="137"/>
      <c r="K235" s="137"/>
      <c r="L235" s="137"/>
      <c r="M235" s="137"/>
      <c r="N235" s="137"/>
      <c r="O235" s="137"/>
      <c r="P235" s="137"/>
      <c r="Q235" s="140"/>
      <c r="R235" s="137"/>
      <c r="S235" s="137"/>
      <c r="T235" s="137"/>
      <c r="U235" s="137"/>
      <c r="V235" s="137"/>
      <c r="W235" s="137"/>
      <c r="X235" s="137"/>
      <c r="Y235" s="137"/>
      <c r="Z235" s="137"/>
      <c r="AA235" s="137"/>
      <c r="AB235" s="137"/>
      <c r="AC235" s="137"/>
      <c r="AD235" s="137"/>
      <c r="AE235" s="137"/>
      <c r="AF235" s="137"/>
      <c r="AG235" s="137"/>
      <c r="AH235" s="137"/>
      <c r="AI235" s="137"/>
      <c r="AJ235" s="137"/>
      <c r="AK235" s="137"/>
      <c r="AL235" s="137"/>
      <c r="AM235" s="137"/>
      <c r="AN235" s="137"/>
      <c r="AO235" s="137"/>
      <c r="AP235" s="137"/>
      <c r="AQ235" s="137"/>
      <c r="AR235" s="137"/>
      <c r="AS235" s="137"/>
    </row>
    <row r="236" ht="18.0" customHeight="1">
      <c r="A236" s="137"/>
      <c r="B236" s="137"/>
      <c r="C236" s="137"/>
      <c r="D236" s="137"/>
      <c r="E236" s="137"/>
      <c r="F236" s="137"/>
      <c r="G236" s="138"/>
      <c r="H236" s="139"/>
      <c r="I236" s="137"/>
      <c r="J236" s="137"/>
      <c r="K236" s="137"/>
      <c r="L236" s="137"/>
      <c r="M236" s="137"/>
      <c r="N236" s="137"/>
      <c r="O236" s="137"/>
      <c r="P236" s="137"/>
      <c r="Q236" s="140"/>
      <c r="R236" s="137"/>
      <c r="S236" s="137"/>
      <c r="T236" s="137"/>
      <c r="U236" s="137"/>
      <c r="V236" s="137"/>
      <c r="W236" s="137"/>
      <c r="X236" s="137"/>
      <c r="Y236" s="137"/>
      <c r="Z236" s="137"/>
      <c r="AA236" s="137"/>
      <c r="AB236" s="137"/>
      <c r="AC236" s="137"/>
      <c r="AD236" s="137"/>
      <c r="AE236" s="137"/>
      <c r="AF236" s="137"/>
      <c r="AG236" s="137"/>
      <c r="AH236" s="137"/>
      <c r="AI236" s="137"/>
      <c r="AJ236" s="137"/>
      <c r="AK236" s="137"/>
      <c r="AL236" s="137"/>
      <c r="AM236" s="137"/>
      <c r="AN236" s="137"/>
      <c r="AO236" s="137"/>
      <c r="AP236" s="137"/>
      <c r="AQ236" s="137"/>
      <c r="AR236" s="137"/>
      <c r="AS236" s="137"/>
    </row>
    <row r="237" ht="18.0" customHeight="1">
      <c r="A237" s="137"/>
      <c r="B237" s="137"/>
      <c r="C237" s="137"/>
      <c r="D237" s="137"/>
      <c r="E237" s="137"/>
      <c r="F237" s="137"/>
      <c r="G237" s="138"/>
      <c r="H237" s="139"/>
      <c r="I237" s="137"/>
      <c r="J237" s="137"/>
      <c r="K237" s="137"/>
      <c r="L237" s="137"/>
      <c r="M237" s="137"/>
      <c r="N237" s="137"/>
      <c r="O237" s="137"/>
      <c r="P237" s="137"/>
      <c r="Q237" s="140"/>
      <c r="R237" s="137"/>
      <c r="S237" s="137"/>
      <c r="T237" s="137"/>
      <c r="U237" s="137"/>
      <c r="V237" s="137"/>
      <c r="W237" s="137"/>
      <c r="X237" s="137"/>
      <c r="Y237" s="137"/>
      <c r="Z237" s="137"/>
      <c r="AA237" s="137"/>
      <c r="AB237" s="137"/>
      <c r="AC237" s="137"/>
      <c r="AD237" s="137"/>
      <c r="AE237" s="137"/>
      <c r="AF237" s="137"/>
      <c r="AG237" s="137"/>
      <c r="AH237" s="137"/>
      <c r="AI237" s="137"/>
      <c r="AJ237" s="137"/>
      <c r="AK237" s="137"/>
      <c r="AL237" s="137"/>
      <c r="AM237" s="137"/>
      <c r="AN237" s="137"/>
      <c r="AO237" s="137"/>
      <c r="AP237" s="137"/>
      <c r="AQ237" s="137"/>
      <c r="AR237" s="137"/>
      <c r="AS237" s="137"/>
    </row>
    <row r="238" ht="18.0" customHeight="1">
      <c r="A238" s="137"/>
      <c r="B238" s="137"/>
      <c r="C238" s="137"/>
      <c r="D238" s="137"/>
      <c r="E238" s="137"/>
      <c r="F238" s="137"/>
      <c r="G238" s="138"/>
      <c r="H238" s="139"/>
      <c r="I238" s="137"/>
      <c r="J238" s="137"/>
      <c r="K238" s="137"/>
      <c r="L238" s="137"/>
      <c r="M238" s="137"/>
      <c r="N238" s="137"/>
      <c r="O238" s="137"/>
      <c r="P238" s="137"/>
      <c r="Q238" s="140"/>
      <c r="R238" s="137"/>
      <c r="S238" s="137"/>
      <c r="T238" s="137"/>
      <c r="U238" s="137"/>
      <c r="V238" s="137"/>
      <c r="W238" s="137"/>
      <c r="X238" s="137"/>
      <c r="Y238" s="137"/>
      <c r="Z238" s="137"/>
      <c r="AA238" s="137"/>
      <c r="AB238" s="137"/>
      <c r="AC238" s="137"/>
      <c r="AD238" s="137"/>
      <c r="AE238" s="137"/>
      <c r="AF238" s="137"/>
      <c r="AG238" s="137"/>
      <c r="AH238" s="137"/>
      <c r="AI238" s="137"/>
      <c r="AJ238" s="137"/>
      <c r="AK238" s="137"/>
      <c r="AL238" s="137"/>
      <c r="AM238" s="137"/>
      <c r="AN238" s="137"/>
      <c r="AO238" s="137"/>
      <c r="AP238" s="137"/>
      <c r="AQ238" s="137"/>
      <c r="AR238" s="137"/>
      <c r="AS238" s="137"/>
    </row>
    <row r="239" ht="18.0" customHeight="1">
      <c r="A239" s="137"/>
      <c r="B239" s="137"/>
      <c r="C239" s="137"/>
      <c r="D239" s="137"/>
      <c r="E239" s="137"/>
      <c r="F239" s="137"/>
      <c r="G239" s="138"/>
      <c r="H239" s="139"/>
      <c r="I239" s="137"/>
      <c r="J239" s="137"/>
      <c r="K239" s="137"/>
      <c r="L239" s="137"/>
      <c r="M239" s="137"/>
      <c r="N239" s="137"/>
      <c r="O239" s="137"/>
      <c r="P239" s="137"/>
      <c r="Q239" s="140"/>
      <c r="R239" s="137"/>
      <c r="S239" s="137"/>
      <c r="T239" s="137"/>
      <c r="U239" s="137"/>
      <c r="V239" s="137"/>
      <c r="W239" s="137"/>
      <c r="X239" s="137"/>
      <c r="Y239" s="137"/>
      <c r="Z239" s="137"/>
      <c r="AA239" s="137"/>
      <c r="AB239" s="137"/>
      <c r="AC239" s="137"/>
      <c r="AD239" s="137"/>
      <c r="AE239" s="137"/>
      <c r="AF239" s="137"/>
      <c r="AG239" s="137"/>
      <c r="AH239" s="137"/>
      <c r="AI239" s="137"/>
      <c r="AJ239" s="137"/>
      <c r="AK239" s="137"/>
      <c r="AL239" s="137"/>
      <c r="AM239" s="137"/>
      <c r="AN239" s="137"/>
      <c r="AO239" s="137"/>
      <c r="AP239" s="137"/>
      <c r="AQ239" s="137"/>
      <c r="AR239" s="137"/>
      <c r="AS239" s="137"/>
    </row>
    <row r="240" ht="18.0" customHeight="1">
      <c r="A240" s="137"/>
      <c r="B240" s="137"/>
      <c r="C240" s="137"/>
      <c r="D240" s="137"/>
      <c r="E240" s="137"/>
      <c r="F240" s="137"/>
      <c r="G240" s="138"/>
      <c r="H240" s="139"/>
      <c r="I240" s="137"/>
      <c r="J240" s="137"/>
      <c r="K240" s="137"/>
      <c r="L240" s="137"/>
      <c r="M240" s="137"/>
      <c r="N240" s="137"/>
      <c r="O240" s="137"/>
      <c r="P240" s="137"/>
      <c r="Q240" s="140"/>
      <c r="R240" s="137"/>
      <c r="S240" s="137"/>
      <c r="T240" s="137"/>
      <c r="U240" s="137"/>
      <c r="V240" s="137"/>
      <c r="W240" s="137"/>
      <c r="X240" s="137"/>
      <c r="Y240" s="137"/>
      <c r="Z240" s="137"/>
      <c r="AA240" s="137"/>
      <c r="AB240" s="137"/>
      <c r="AC240" s="137"/>
      <c r="AD240" s="137"/>
      <c r="AE240" s="137"/>
      <c r="AF240" s="137"/>
      <c r="AG240" s="137"/>
      <c r="AH240" s="137"/>
      <c r="AI240" s="137"/>
      <c r="AJ240" s="137"/>
      <c r="AK240" s="137"/>
      <c r="AL240" s="137"/>
      <c r="AM240" s="137"/>
      <c r="AN240" s="137"/>
      <c r="AO240" s="137"/>
      <c r="AP240" s="137"/>
      <c r="AQ240" s="137"/>
      <c r="AR240" s="137"/>
      <c r="AS240" s="137"/>
    </row>
    <row r="241" ht="18.0" customHeight="1">
      <c r="A241" s="137"/>
      <c r="B241" s="137"/>
      <c r="C241" s="137"/>
      <c r="D241" s="137"/>
      <c r="E241" s="137"/>
      <c r="F241" s="137"/>
      <c r="G241" s="138"/>
      <c r="H241" s="139"/>
      <c r="I241" s="137"/>
      <c r="J241" s="137"/>
      <c r="K241" s="137"/>
      <c r="L241" s="137"/>
      <c r="M241" s="137"/>
      <c r="N241" s="137"/>
      <c r="O241" s="137"/>
      <c r="P241" s="137"/>
      <c r="Q241" s="140"/>
      <c r="R241" s="137"/>
      <c r="S241" s="137"/>
      <c r="T241" s="137"/>
      <c r="U241" s="137"/>
      <c r="V241" s="137"/>
      <c r="W241" s="137"/>
      <c r="X241" s="137"/>
      <c r="Y241" s="137"/>
      <c r="Z241" s="137"/>
      <c r="AA241" s="137"/>
      <c r="AB241" s="137"/>
      <c r="AC241" s="137"/>
      <c r="AD241" s="137"/>
      <c r="AE241" s="137"/>
      <c r="AF241" s="137"/>
      <c r="AG241" s="137"/>
      <c r="AH241" s="137"/>
      <c r="AI241" s="137"/>
      <c r="AJ241" s="137"/>
      <c r="AK241" s="137"/>
      <c r="AL241" s="137"/>
      <c r="AM241" s="137"/>
      <c r="AN241" s="137"/>
      <c r="AO241" s="137"/>
      <c r="AP241" s="137"/>
      <c r="AQ241" s="137"/>
      <c r="AR241" s="137"/>
      <c r="AS241" s="137"/>
    </row>
    <row r="242" ht="18.0" customHeight="1">
      <c r="A242" s="137"/>
      <c r="B242" s="137"/>
      <c r="C242" s="137"/>
      <c r="D242" s="137"/>
      <c r="E242" s="137"/>
      <c r="F242" s="137"/>
      <c r="G242" s="138"/>
      <c r="H242" s="139"/>
      <c r="I242" s="137"/>
      <c r="J242" s="137"/>
      <c r="K242" s="137"/>
      <c r="L242" s="137"/>
      <c r="M242" s="137"/>
      <c r="N242" s="137"/>
      <c r="O242" s="137"/>
      <c r="P242" s="137"/>
      <c r="Q242" s="140"/>
      <c r="R242" s="137"/>
      <c r="S242" s="137"/>
      <c r="T242" s="137"/>
      <c r="U242" s="137"/>
      <c r="V242" s="137"/>
      <c r="W242" s="137"/>
      <c r="X242" s="137"/>
      <c r="Y242" s="137"/>
      <c r="Z242" s="137"/>
      <c r="AA242" s="137"/>
      <c r="AB242" s="137"/>
      <c r="AC242" s="137"/>
      <c r="AD242" s="137"/>
      <c r="AE242" s="137"/>
      <c r="AF242" s="137"/>
      <c r="AG242" s="137"/>
      <c r="AH242" s="137"/>
      <c r="AI242" s="137"/>
      <c r="AJ242" s="137"/>
      <c r="AK242" s="137"/>
      <c r="AL242" s="137"/>
      <c r="AM242" s="137"/>
      <c r="AN242" s="137"/>
      <c r="AO242" s="137"/>
      <c r="AP242" s="137"/>
      <c r="AQ242" s="137"/>
      <c r="AR242" s="137"/>
      <c r="AS242" s="137"/>
    </row>
    <row r="243" ht="18.0" customHeight="1">
      <c r="A243" s="137"/>
      <c r="B243" s="137"/>
      <c r="C243" s="137"/>
      <c r="D243" s="137"/>
      <c r="E243" s="137"/>
      <c r="F243" s="137"/>
      <c r="G243" s="138"/>
      <c r="H243" s="139"/>
      <c r="I243" s="137"/>
      <c r="J243" s="137"/>
      <c r="K243" s="137"/>
      <c r="L243" s="137"/>
      <c r="M243" s="137"/>
      <c r="N243" s="137"/>
      <c r="O243" s="137"/>
      <c r="P243" s="137"/>
      <c r="Q243" s="140"/>
      <c r="R243" s="137"/>
      <c r="S243" s="137"/>
      <c r="T243" s="137"/>
      <c r="U243" s="137"/>
      <c r="V243" s="137"/>
      <c r="W243" s="137"/>
      <c r="X243" s="137"/>
      <c r="Y243" s="137"/>
      <c r="Z243" s="137"/>
      <c r="AA243" s="137"/>
      <c r="AB243" s="137"/>
      <c r="AC243" s="137"/>
      <c r="AD243" s="137"/>
      <c r="AE243" s="137"/>
      <c r="AF243" s="137"/>
      <c r="AG243" s="137"/>
      <c r="AH243" s="137"/>
      <c r="AI243" s="137"/>
      <c r="AJ243" s="137"/>
      <c r="AK243" s="137"/>
      <c r="AL243" s="137"/>
      <c r="AM243" s="137"/>
      <c r="AN243" s="137"/>
      <c r="AO243" s="137"/>
      <c r="AP243" s="137"/>
      <c r="AQ243" s="137"/>
      <c r="AR243" s="137"/>
      <c r="AS243" s="137"/>
    </row>
    <row r="244" ht="18.0" customHeight="1">
      <c r="A244" s="137"/>
      <c r="B244" s="137"/>
      <c r="C244" s="137"/>
      <c r="D244" s="137"/>
      <c r="E244" s="137"/>
      <c r="F244" s="137"/>
      <c r="G244" s="138"/>
      <c r="H244" s="139"/>
      <c r="I244" s="137"/>
      <c r="J244" s="137"/>
      <c r="K244" s="137"/>
      <c r="L244" s="137"/>
      <c r="M244" s="137"/>
      <c r="N244" s="137"/>
      <c r="O244" s="137"/>
      <c r="P244" s="137"/>
      <c r="Q244" s="140"/>
      <c r="R244" s="137"/>
      <c r="S244" s="137"/>
      <c r="T244" s="137"/>
      <c r="U244" s="137"/>
      <c r="V244" s="137"/>
      <c r="W244" s="137"/>
      <c r="X244" s="137"/>
      <c r="Y244" s="137"/>
      <c r="Z244" s="137"/>
      <c r="AA244" s="137"/>
      <c r="AB244" s="137"/>
      <c r="AC244" s="137"/>
      <c r="AD244" s="137"/>
      <c r="AE244" s="137"/>
      <c r="AF244" s="137"/>
      <c r="AG244" s="137"/>
      <c r="AH244" s="137"/>
      <c r="AI244" s="137"/>
      <c r="AJ244" s="137"/>
      <c r="AK244" s="137"/>
      <c r="AL244" s="137"/>
      <c r="AM244" s="137"/>
      <c r="AN244" s="137"/>
      <c r="AO244" s="137"/>
      <c r="AP244" s="137"/>
      <c r="AQ244" s="137"/>
      <c r="AR244" s="137"/>
      <c r="AS244" s="137"/>
    </row>
    <row r="245" ht="18.0" customHeight="1">
      <c r="A245" s="137"/>
      <c r="B245" s="137"/>
      <c r="C245" s="137"/>
      <c r="D245" s="137"/>
      <c r="E245" s="137"/>
      <c r="F245" s="137"/>
      <c r="G245" s="138"/>
      <c r="H245" s="139"/>
      <c r="I245" s="137"/>
      <c r="J245" s="137"/>
      <c r="K245" s="137"/>
      <c r="L245" s="137"/>
      <c r="M245" s="137"/>
      <c r="N245" s="137"/>
      <c r="O245" s="137"/>
      <c r="P245" s="137"/>
      <c r="Q245" s="140"/>
      <c r="R245" s="137"/>
      <c r="S245" s="137"/>
      <c r="T245" s="137"/>
      <c r="U245" s="137"/>
      <c r="V245" s="137"/>
      <c r="W245" s="137"/>
      <c r="X245" s="137"/>
      <c r="Y245" s="137"/>
      <c r="Z245" s="137"/>
      <c r="AA245" s="137"/>
      <c r="AB245" s="137"/>
      <c r="AC245" s="137"/>
      <c r="AD245" s="137"/>
      <c r="AE245" s="137"/>
      <c r="AF245" s="137"/>
      <c r="AG245" s="137"/>
      <c r="AH245" s="137"/>
      <c r="AI245" s="137"/>
      <c r="AJ245" s="137"/>
      <c r="AK245" s="137"/>
      <c r="AL245" s="137"/>
      <c r="AM245" s="137"/>
      <c r="AN245" s="137"/>
      <c r="AO245" s="137"/>
      <c r="AP245" s="137"/>
      <c r="AQ245" s="137"/>
      <c r="AR245" s="137"/>
      <c r="AS245" s="137"/>
    </row>
    <row r="246" ht="18.0" customHeight="1">
      <c r="A246" s="137"/>
      <c r="B246" s="137"/>
      <c r="C246" s="137"/>
      <c r="D246" s="137"/>
      <c r="E246" s="137"/>
      <c r="F246" s="137"/>
      <c r="G246" s="138"/>
      <c r="H246" s="139"/>
      <c r="I246" s="137"/>
      <c r="J246" s="137"/>
      <c r="K246" s="137"/>
      <c r="L246" s="137"/>
      <c r="M246" s="137"/>
      <c r="N246" s="137"/>
      <c r="O246" s="137"/>
      <c r="P246" s="137"/>
      <c r="Q246" s="140"/>
      <c r="R246" s="137"/>
      <c r="S246" s="137"/>
      <c r="T246" s="137"/>
      <c r="U246" s="137"/>
      <c r="V246" s="137"/>
      <c r="W246" s="137"/>
      <c r="X246" s="137"/>
      <c r="Y246" s="137"/>
      <c r="Z246" s="137"/>
      <c r="AA246" s="137"/>
      <c r="AB246" s="137"/>
      <c r="AC246" s="137"/>
      <c r="AD246" s="137"/>
      <c r="AE246" s="137"/>
      <c r="AF246" s="137"/>
      <c r="AG246" s="137"/>
      <c r="AH246" s="137"/>
      <c r="AI246" s="137"/>
      <c r="AJ246" s="137"/>
      <c r="AK246" s="137"/>
      <c r="AL246" s="137"/>
      <c r="AM246" s="137"/>
      <c r="AN246" s="137"/>
      <c r="AO246" s="137"/>
      <c r="AP246" s="137"/>
      <c r="AQ246" s="137"/>
      <c r="AR246" s="137"/>
      <c r="AS246" s="137"/>
    </row>
    <row r="247" ht="18.0" customHeight="1">
      <c r="A247" s="137"/>
      <c r="B247" s="137"/>
      <c r="C247" s="137"/>
      <c r="D247" s="137"/>
      <c r="E247" s="137"/>
      <c r="F247" s="137"/>
      <c r="G247" s="138"/>
      <c r="H247" s="139"/>
      <c r="I247" s="137"/>
      <c r="J247" s="137"/>
      <c r="K247" s="137"/>
      <c r="L247" s="137"/>
      <c r="M247" s="137"/>
      <c r="N247" s="137"/>
      <c r="O247" s="137"/>
      <c r="P247" s="137"/>
      <c r="Q247" s="140"/>
      <c r="R247" s="137"/>
      <c r="S247" s="137"/>
      <c r="T247" s="137"/>
      <c r="U247" s="137"/>
      <c r="V247" s="137"/>
      <c r="W247" s="137"/>
      <c r="X247" s="137"/>
      <c r="Y247" s="137"/>
      <c r="Z247" s="137"/>
      <c r="AA247" s="137"/>
      <c r="AB247" s="137"/>
      <c r="AC247" s="137"/>
      <c r="AD247" s="137"/>
      <c r="AE247" s="137"/>
      <c r="AF247" s="137"/>
      <c r="AG247" s="137"/>
      <c r="AH247" s="137"/>
      <c r="AI247" s="137"/>
      <c r="AJ247" s="137"/>
      <c r="AK247" s="137"/>
      <c r="AL247" s="137"/>
      <c r="AM247" s="137"/>
      <c r="AN247" s="137"/>
      <c r="AO247" s="137"/>
      <c r="AP247" s="137"/>
      <c r="AQ247" s="137"/>
      <c r="AR247" s="137"/>
      <c r="AS247" s="137"/>
    </row>
    <row r="248" ht="18.0" customHeight="1">
      <c r="A248" s="137"/>
      <c r="B248" s="137"/>
      <c r="C248" s="137"/>
      <c r="D248" s="137"/>
      <c r="E248" s="137"/>
      <c r="F248" s="137"/>
      <c r="G248" s="138"/>
      <c r="H248" s="139"/>
      <c r="I248" s="137"/>
      <c r="J248" s="137"/>
      <c r="K248" s="137"/>
      <c r="L248" s="137"/>
      <c r="M248" s="137"/>
      <c r="N248" s="137"/>
      <c r="O248" s="137"/>
      <c r="P248" s="137"/>
      <c r="Q248" s="140"/>
      <c r="R248" s="137"/>
      <c r="S248" s="137"/>
      <c r="T248" s="137"/>
      <c r="U248" s="137"/>
      <c r="V248" s="137"/>
      <c r="W248" s="137"/>
      <c r="X248" s="137"/>
      <c r="Y248" s="137"/>
      <c r="Z248" s="137"/>
      <c r="AA248" s="137"/>
      <c r="AB248" s="137"/>
      <c r="AC248" s="137"/>
      <c r="AD248" s="137"/>
      <c r="AE248" s="137"/>
      <c r="AF248" s="137"/>
      <c r="AG248" s="137"/>
      <c r="AH248" s="137"/>
      <c r="AI248" s="137"/>
      <c r="AJ248" s="137"/>
      <c r="AK248" s="137"/>
      <c r="AL248" s="137"/>
      <c r="AM248" s="137"/>
      <c r="AN248" s="137"/>
      <c r="AO248" s="137"/>
      <c r="AP248" s="137"/>
      <c r="AQ248" s="137"/>
      <c r="AR248" s="137"/>
      <c r="AS248" s="137"/>
    </row>
    <row r="249" ht="18.0" customHeight="1">
      <c r="A249" s="137"/>
      <c r="B249" s="137"/>
      <c r="C249" s="137"/>
      <c r="D249" s="137"/>
      <c r="E249" s="137"/>
      <c r="F249" s="137"/>
      <c r="G249" s="138"/>
      <c r="H249" s="139"/>
      <c r="I249" s="137"/>
      <c r="J249" s="137"/>
      <c r="K249" s="137"/>
      <c r="L249" s="137"/>
      <c r="M249" s="137"/>
      <c r="N249" s="137"/>
      <c r="O249" s="137"/>
      <c r="P249" s="137"/>
      <c r="Q249" s="140"/>
      <c r="R249" s="137"/>
      <c r="S249" s="137"/>
      <c r="T249" s="137"/>
      <c r="U249" s="137"/>
      <c r="V249" s="137"/>
      <c r="W249" s="137"/>
      <c r="X249" s="137"/>
      <c r="Y249" s="137"/>
      <c r="Z249" s="137"/>
      <c r="AA249" s="137"/>
      <c r="AB249" s="137"/>
      <c r="AC249" s="137"/>
      <c r="AD249" s="137"/>
      <c r="AE249" s="137"/>
      <c r="AF249" s="137"/>
      <c r="AG249" s="137"/>
      <c r="AH249" s="137"/>
      <c r="AI249" s="137"/>
      <c r="AJ249" s="137"/>
      <c r="AK249" s="137"/>
      <c r="AL249" s="137"/>
      <c r="AM249" s="137"/>
      <c r="AN249" s="137"/>
      <c r="AO249" s="137"/>
      <c r="AP249" s="137"/>
      <c r="AQ249" s="137"/>
      <c r="AR249" s="137"/>
      <c r="AS249" s="137"/>
    </row>
    <row r="250" ht="18.0" customHeight="1">
      <c r="A250" s="137"/>
      <c r="B250" s="137"/>
      <c r="C250" s="137"/>
      <c r="D250" s="137"/>
      <c r="E250" s="137"/>
      <c r="F250" s="137"/>
      <c r="G250" s="138"/>
      <c r="H250" s="139"/>
      <c r="I250" s="137"/>
      <c r="J250" s="137"/>
      <c r="K250" s="137"/>
      <c r="L250" s="137"/>
      <c r="M250" s="137"/>
      <c r="N250" s="137"/>
      <c r="O250" s="137"/>
      <c r="P250" s="137"/>
      <c r="Q250" s="140"/>
      <c r="R250" s="137"/>
      <c r="S250" s="137"/>
      <c r="T250" s="137"/>
      <c r="U250" s="137"/>
      <c r="V250" s="137"/>
      <c r="W250" s="137"/>
      <c r="X250" s="137"/>
      <c r="Y250" s="137"/>
      <c r="Z250" s="137"/>
      <c r="AA250" s="137"/>
      <c r="AB250" s="137"/>
      <c r="AC250" s="137"/>
      <c r="AD250" s="137"/>
      <c r="AE250" s="137"/>
      <c r="AF250" s="137"/>
      <c r="AG250" s="137"/>
      <c r="AH250" s="137"/>
      <c r="AI250" s="137"/>
      <c r="AJ250" s="137"/>
      <c r="AK250" s="137"/>
      <c r="AL250" s="137"/>
      <c r="AM250" s="137"/>
      <c r="AN250" s="137"/>
      <c r="AO250" s="137"/>
      <c r="AP250" s="137"/>
      <c r="AQ250" s="137"/>
      <c r="AR250" s="137"/>
      <c r="AS250" s="137"/>
    </row>
    <row r="251" ht="18.0" customHeight="1">
      <c r="A251" s="137"/>
      <c r="B251" s="137"/>
      <c r="C251" s="137"/>
      <c r="D251" s="137"/>
      <c r="E251" s="137"/>
      <c r="F251" s="137"/>
      <c r="G251" s="138"/>
      <c r="H251" s="139"/>
      <c r="I251" s="137"/>
      <c r="J251" s="137"/>
      <c r="K251" s="137"/>
      <c r="L251" s="137"/>
      <c r="M251" s="137"/>
      <c r="N251" s="137"/>
      <c r="O251" s="137"/>
      <c r="P251" s="137"/>
      <c r="Q251" s="140"/>
      <c r="R251" s="137"/>
      <c r="S251" s="137"/>
      <c r="T251" s="137"/>
      <c r="U251" s="137"/>
      <c r="V251" s="137"/>
      <c r="W251" s="137"/>
      <c r="X251" s="137"/>
      <c r="Y251" s="137"/>
      <c r="Z251" s="137"/>
      <c r="AA251" s="137"/>
      <c r="AB251" s="137"/>
      <c r="AC251" s="137"/>
      <c r="AD251" s="137"/>
      <c r="AE251" s="137"/>
      <c r="AF251" s="137"/>
      <c r="AG251" s="137"/>
      <c r="AH251" s="137"/>
      <c r="AI251" s="137"/>
      <c r="AJ251" s="137"/>
      <c r="AK251" s="137"/>
      <c r="AL251" s="137"/>
      <c r="AM251" s="137"/>
      <c r="AN251" s="137"/>
      <c r="AO251" s="137"/>
      <c r="AP251" s="137"/>
      <c r="AQ251" s="137"/>
      <c r="AR251" s="137"/>
      <c r="AS251" s="137"/>
    </row>
    <row r="252" ht="18.0" customHeight="1">
      <c r="A252" s="137"/>
      <c r="B252" s="137"/>
      <c r="C252" s="137"/>
      <c r="D252" s="137"/>
      <c r="E252" s="137"/>
      <c r="F252" s="137"/>
      <c r="G252" s="138"/>
      <c r="H252" s="139"/>
      <c r="I252" s="137"/>
      <c r="J252" s="137"/>
      <c r="K252" s="137"/>
      <c r="L252" s="137"/>
      <c r="M252" s="137"/>
      <c r="N252" s="137"/>
      <c r="O252" s="137"/>
      <c r="P252" s="137"/>
      <c r="Q252" s="140"/>
      <c r="R252" s="137"/>
      <c r="S252" s="137"/>
      <c r="T252" s="137"/>
      <c r="U252" s="137"/>
      <c r="V252" s="137"/>
      <c r="W252" s="137"/>
      <c r="X252" s="137"/>
      <c r="Y252" s="137"/>
      <c r="Z252" s="137"/>
      <c r="AA252" s="137"/>
      <c r="AB252" s="137"/>
      <c r="AC252" s="137"/>
      <c r="AD252" s="137"/>
      <c r="AE252" s="137"/>
      <c r="AF252" s="137"/>
      <c r="AG252" s="137"/>
      <c r="AH252" s="137"/>
      <c r="AI252" s="137"/>
      <c r="AJ252" s="137"/>
      <c r="AK252" s="137"/>
      <c r="AL252" s="137"/>
      <c r="AM252" s="137"/>
      <c r="AN252" s="137"/>
      <c r="AO252" s="137"/>
      <c r="AP252" s="137"/>
      <c r="AQ252" s="137"/>
      <c r="AR252" s="137"/>
      <c r="AS252" s="137"/>
    </row>
    <row r="253" ht="18.0" customHeight="1">
      <c r="A253" s="137"/>
      <c r="B253" s="137"/>
      <c r="C253" s="137"/>
      <c r="D253" s="137"/>
      <c r="E253" s="137"/>
      <c r="F253" s="137"/>
      <c r="G253" s="138"/>
      <c r="H253" s="139"/>
      <c r="I253" s="137"/>
      <c r="J253" s="137"/>
      <c r="K253" s="137"/>
      <c r="L253" s="137"/>
      <c r="M253" s="137"/>
      <c r="N253" s="137"/>
      <c r="O253" s="137"/>
      <c r="P253" s="137"/>
      <c r="Q253" s="140"/>
      <c r="R253" s="137"/>
      <c r="S253" s="137"/>
      <c r="T253" s="137"/>
      <c r="U253" s="137"/>
      <c r="V253" s="137"/>
      <c r="W253" s="137"/>
      <c r="X253" s="137"/>
      <c r="Y253" s="137"/>
      <c r="Z253" s="137"/>
      <c r="AA253" s="137"/>
      <c r="AB253" s="137"/>
      <c r="AC253" s="137"/>
      <c r="AD253" s="137"/>
      <c r="AE253" s="137"/>
      <c r="AF253" s="137"/>
      <c r="AG253" s="137"/>
      <c r="AH253" s="137"/>
      <c r="AI253" s="137"/>
      <c r="AJ253" s="137"/>
      <c r="AK253" s="137"/>
      <c r="AL253" s="137"/>
      <c r="AM253" s="137"/>
      <c r="AN253" s="137"/>
      <c r="AO253" s="137"/>
      <c r="AP253" s="137"/>
      <c r="AQ253" s="137"/>
      <c r="AR253" s="137"/>
      <c r="AS253" s="137"/>
    </row>
    <row r="254" ht="18.0" customHeight="1">
      <c r="A254" s="137"/>
      <c r="B254" s="137"/>
      <c r="C254" s="137"/>
      <c r="D254" s="137"/>
      <c r="E254" s="137"/>
      <c r="F254" s="137"/>
      <c r="G254" s="138"/>
      <c r="H254" s="139"/>
      <c r="I254" s="137"/>
      <c r="J254" s="137"/>
      <c r="K254" s="137"/>
      <c r="L254" s="137"/>
      <c r="M254" s="137"/>
      <c r="N254" s="137"/>
      <c r="O254" s="137"/>
      <c r="P254" s="137"/>
      <c r="Q254" s="140"/>
      <c r="R254" s="137"/>
      <c r="S254" s="137"/>
      <c r="T254" s="137"/>
      <c r="U254" s="137"/>
      <c r="V254" s="137"/>
      <c r="W254" s="137"/>
      <c r="X254" s="137"/>
      <c r="Y254" s="137"/>
      <c r="Z254" s="137"/>
      <c r="AA254" s="137"/>
      <c r="AB254" s="137"/>
      <c r="AC254" s="137"/>
      <c r="AD254" s="137"/>
      <c r="AE254" s="137"/>
      <c r="AF254" s="137"/>
      <c r="AG254" s="137"/>
      <c r="AH254" s="137"/>
      <c r="AI254" s="137"/>
      <c r="AJ254" s="137"/>
      <c r="AK254" s="137"/>
      <c r="AL254" s="137"/>
      <c r="AM254" s="137"/>
      <c r="AN254" s="137"/>
      <c r="AO254" s="137"/>
      <c r="AP254" s="137"/>
      <c r="AQ254" s="137"/>
      <c r="AR254" s="137"/>
      <c r="AS254" s="137"/>
    </row>
    <row r="255" ht="18.0" customHeight="1">
      <c r="A255" s="137"/>
      <c r="B255" s="137"/>
      <c r="C255" s="137"/>
      <c r="D255" s="137"/>
      <c r="E255" s="137"/>
      <c r="F255" s="137"/>
      <c r="G255" s="138"/>
      <c r="H255" s="139"/>
      <c r="I255" s="137"/>
      <c r="J255" s="137"/>
      <c r="K255" s="137"/>
      <c r="L255" s="137"/>
      <c r="M255" s="137"/>
      <c r="N255" s="137"/>
      <c r="O255" s="137"/>
      <c r="P255" s="137"/>
      <c r="Q255" s="140"/>
      <c r="R255" s="137"/>
      <c r="S255" s="137"/>
      <c r="T255" s="137"/>
      <c r="U255" s="137"/>
      <c r="V255" s="137"/>
      <c r="W255" s="137"/>
      <c r="X255" s="137"/>
      <c r="Y255" s="137"/>
      <c r="Z255" s="137"/>
      <c r="AA255" s="137"/>
      <c r="AB255" s="137"/>
      <c r="AC255" s="137"/>
      <c r="AD255" s="137"/>
      <c r="AE255" s="137"/>
      <c r="AF255" s="137"/>
      <c r="AG255" s="137"/>
      <c r="AH255" s="137"/>
      <c r="AI255" s="137"/>
      <c r="AJ255" s="137"/>
      <c r="AK255" s="137"/>
      <c r="AL255" s="137"/>
      <c r="AM255" s="137"/>
      <c r="AN255" s="137"/>
      <c r="AO255" s="137"/>
      <c r="AP255" s="137"/>
      <c r="AQ255" s="137"/>
      <c r="AR255" s="137"/>
      <c r="AS255" s="137"/>
    </row>
    <row r="256" ht="18.0" customHeight="1">
      <c r="A256" s="137"/>
      <c r="B256" s="137"/>
      <c r="C256" s="137"/>
      <c r="D256" s="137"/>
      <c r="E256" s="137"/>
      <c r="F256" s="137"/>
      <c r="G256" s="138"/>
      <c r="H256" s="139"/>
      <c r="I256" s="137"/>
      <c r="J256" s="137"/>
      <c r="K256" s="137"/>
      <c r="L256" s="137"/>
      <c r="M256" s="137"/>
      <c r="N256" s="137"/>
      <c r="O256" s="137"/>
      <c r="P256" s="137"/>
      <c r="Q256" s="140"/>
      <c r="R256" s="137"/>
      <c r="S256" s="137"/>
      <c r="T256" s="137"/>
      <c r="U256" s="137"/>
      <c r="V256" s="137"/>
      <c r="W256" s="137"/>
      <c r="X256" s="137"/>
      <c r="Y256" s="137"/>
      <c r="Z256" s="137"/>
      <c r="AA256" s="137"/>
      <c r="AB256" s="137"/>
      <c r="AC256" s="137"/>
      <c r="AD256" s="137"/>
      <c r="AE256" s="137"/>
      <c r="AF256" s="137"/>
      <c r="AG256" s="137"/>
      <c r="AH256" s="137"/>
      <c r="AI256" s="137"/>
      <c r="AJ256" s="137"/>
      <c r="AK256" s="137"/>
      <c r="AL256" s="137"/>
      <c r="AM256" s="137"/>
      <c r="AN256" s="137"/>
      <c r="AO256" s="137"/>
      <c r="AP256" s="137"/>
      <c r="AQ256" s="137"/>
      <c r="AR256" s="137"/>
      <c r="AS256" s="137"/>
    </row>
    <row r="257" ht="18.0" customHeight="1">
      <c r="A257" s="137"/>
      <c r="B257" s="137"/>
      <c r="C257" s="137"/>
      <c r="D257" s="137"/>
      <c r="E257" s="137"/>
      <c r="F257" s="137"/>
      <c r="G257" s="138"/>
      <c r="H257" s="139"/>
      <c r="I257" s="137"/>
      <c r="J257" s="137"/>
      <c r="K257" s="137"/>
      <c r="L257" s="137"/>
      <c r="M257" s="137"/>
      <c r="N257" s="137"/>
      <c r="O257" s="137"/>
      <c r="P257" s="137"/>
      <c r="Q257" s="140"/>
      <c r="R257" s="137"/>
      <c r="S257" s="137"/>
      <c r="T257" s="137"/>
      <c r="U257" s="137"/>
      <c r="V257" s="137"/>
      <c r="W257" s="137"/>
      <c r="X257" s="137"/>
      <c r="Y257" s="137"/>
      <c r="Z257" s="137"/>
      <c r="AA257" s="137"/>
      <c r="AB257" s="137"/>
      <c r="AC257" s="137"/>
      <c r="AD257" s="137"/>
      <c r="AE257" s="137"/>
      <c r="AF257" s="137"/>
      <c r="AG257" s="137"/>
      <c r="AH257" s="137"/>
      <c r="AI257" s="137"/>
      <c r="AJ257" s="137"/>
      <c r="AK257" s="137"/>
      <c r="AL257" s="137"/>
      <c r="AM257" s="137"/>
      <c r="AN257" s="137"/>
      <c r="AO257" s="137"/>
      <c r="AP257" s="137"/>
      <c r="AQ257" s="137"/>
      <c r="AR257" s="137"/>
      <c r="AS257" s="137"/>
    </row>
    <row r="258" ht="18.0" customHeight="1">
      <c r="A258" s="137"/>
      <c r="B258" s="137"/>
      <c r="C258" s="137"/>
      <c r="D258" s="137"/>
      <c r="E258" s="137"/>
      <c r="F258" s="137"/>
      <c r="G258" s="138"/>
      <c r="H258" s="139"/>
      <c r="I258" s="137"/>
      <c r="J258" s="137"/>
      <c r="K258" s="137"/>
      <c r="L258" s="137"/>
      <c r="M258" s="137"/>
      <c r="N258" s="137"/>
      <c r="O258" s="137"/>
      <c r="P258" s="137"/>
      <c r="Q258" s="140"/>
      <c r="R258" s="137"/>
      <c r="S258" s="137"/>
      <c r="T258" s="137"/>
      <c r="U258" s="137"/>
      <c r="V258" s="137"/>
      <c r="W258" s="137"/>
      <c r="X258" s="137"/>
      <c r="Y258" s="137"/>
      <c r="Z258" s="137"/>
      <c r="AA258" s="137"/>
      <c r="AB258" s="137"/>
      <c r="AC258" s="137"/>
      <c r="AD258" s="137"/>
      <c r="AE258" s="137"/>
      <c r="AF258" s="137"/>
      <c r="AG258" s="137"/>
      <c r="AH258" s="137"/>
      <c r="AI258" s="137"/>
      <c r="AJ258" s="137"/>
      <c r="AK258" s="137"/>
      <c r="AL258" s="137"/>
      <c r="AM258" s="137"/>
      <c r="AN258" s="137"/>
      <c r="AO258" s="137"/>
      <c r="AP258" s="137"/>
      <c r="AQ258" s="137"/>
      <c r="AR258" s="137"/>
      <c r="AS258" s="137"/>
    </row>
    <row r="259" ht="18.0" customHeight="1">
      <c r="A259" s="137"/>
      <c r="B259" s="137"/>
      <c r="C259" s="137"/>
      <c r="D259" s="137"/>
      <c r="E259" s="137"/>
      <c r="F259" s="137"/>
      <c r="G259" s="138"/>
      <c r="H259" s="139"/>
      <c r="I259" s="137"/>
      <c r="J259" s="137"/>
      <c r="K259" s="137"/>
      <c r="L259" s="137"/>
      <c r="M259" s="137"/>
      <c r="N259" s="137"/>
      <c r="O259" s="137"/>
      <c r="P259" s="137"/>
      <c r="Q259" s="140"/>
      <c r="R259" s="137"/>
      <c r="S259" s="137"/>
      <c r="T259" s="137"/>
      <c r="U259" s="137"/>
      <c r="V259" s="137"/>
      <c r="W259" s="137"/>
      <c r="X259" s="137"/>
      <c r="Y259" s="137"/>
      <c r="Z259" s="137"/>
      <c r="AA259" s="137"/>
      <c r="AB259" s="137"/>
      <c r="AC259" s="137"/>
      <c r="AD259" s="137"/>
      <c r="AE259" s="137"/>
      <c r="AF259" s="137"/>
      <c r="AG259" s="137"/>
      <c r="AH259" s="137"/>
      <c r="AI259" s="137"/>
      <c r="AJ259" s="137"/>
      <c r="AK259" s="137"/>
      <c r="AL259" s="137"/>
      <c r="AM259" s="137"/>
      <c r="AN259" s="137"/>
      <c r="AO259" s="137"/>
      <c r="AP259" s="137"/>
      <c r="AQ259" s="137"/>
      <c r="AR259" s="137"/>
      <c r="AS259" s="137"/>
    </row>
    <row r="260" ht="18.0" customHeight="1">
      <c r="A260" s="137"/>
      <c r="B260" s="137"/>
      <c r="C260" s="137"/>
      <c r="D260" s="137"/>
      <c r="E260" s="137"/>
      <c r="F260" s="137"/>
      <c r="G260" s="138"/>
      <c r="H260" s="139"/>
      <c r="I260" s="137"/>
      <c r="J260" s="137"/>
      <c r="K260" s="137"/>
      <c r="L260" s="137"/>
      <c r="M260" s="137"/>
      <c r="N260" s="137"/>
      <c r="O260" s="137"/>
      <c r="P260" s="137"/>
      <c r="Q260" s="140"/>
      <c r="R260" s="137"/>
      <c r="S260" s="137"/>
      <c r="T260" s="137"/>
      <c r="U260" s="137"/>
      <c r="V260" s="137"/>
      <c r="W260" s="137"/>
      <c r="X260" s="137"/>
      <c r="Y260" s="137"/>
      <c r="Z260" s="137"/>
      <c r="AA260" s="137"/>
      <c r="AB260" s="137"/>
      <c r="AC260" s="137"/>
      <c r="AD260" s="137"/>
      <c r="AE260" s="137"/>
      <c r="AF260" s="137"/>
      <c r="AG260" s="137"/>
      <c r="AH260" s="137"/>
      <c r="AI260" s="137"/>
      <c r="AJ260" s="137"/>
      <c r="AK260" s="137"/>
      <c r="AL260" s="137"/>
      <c r="AM260" s="137"/>
      <c r="AN260" s="137"/>
      <c r="AO260" s="137"/>
      <c r="AP260" s="137"/>
      <c r="AQ260" s="137"/>
      <c r="AR260" s="137"/>
      <c r="AS260" s="137"/>
    </row>
    <row r="261" ht="18.0" customHeight="1">
      <c r="A261" s="137"/>
      <c r="B261" s="137"/>
      <c r="C261" s="137"/>
      <c r="D261" s="137"/>
      <c r="E261" s="137"/>
      <c r="F261" s="137"/>
      <c r="G261" s="138"/>
      <c r="H261" s="139"/>
      <c r="I261" s="137"/>
      <c r="J261" s="137"/>
      <c r="K261" s="137"/>
      <c r="L261" s="137"/>
      <c r="M261" s="137"/>
      <c r="N261" s="137"/>
      <c r="O261" s="137"/>
      <c r="P261" s="137"/>
      <c r="Q261" s="140"/>
      <c r="R261" s="137"/>
      <c r="S261" s="137"/>
      <c r="T261" s="137"/>
      <c r="U261" s="137"/>
      <c r="V261" s="137"/>
      <c r="W261" s="137"/>
      <c r="X261" s="137"/>
      <c r="Y261" s="137"/>
      <c r="Z261" s="137"/>
      <c r="AA261" s="137"/>
      <c r="AB261" s="137"/>
      <c r="AC261" s="137"/>
      <c r="AD261" s="137"/>
      <c r="AE261" s="137"/>
      <c r="AF261" s="137"/>
      <c r="AG261" s="137"/>
      <c r="AH261" s="137"/>
      <c r="AI261" s="137"/>
      <c r="AJ261" s="137"/>
      <c r="AK261" s="137"/>
      <c r="AL261" s="137"/>
      <c r="AM261" s="137"/>
      <c r="AN261" s="137"/>
      <c r="AO261" s="137"/>
      <c r="AP261" s="137"/>
      <c r="AQ261" s="137"/>
      <c r="AR261" s="137"/>
      <c r="AS261" s="137"/>
    </row>
    <row r="262" ht="18.0" customHeight="1">
      <c r="A262" s="137"/>
      <c r="B262" s="137"/>
      <c r="C262" s="137"/>
      <c r="D262" s="137"/>
      <c r="E262" s="137"/>
      <c r="F262" s="137"/>
      <c r="G262" s="138"/>
      <c r="H262" s="139"/>
      <c r="I262" s="137"/>
      <c r="J262" s="137"/>
      <c r="K262" s="137"/>
      <c r="L262" s="137"/>
      <c r="M262" s="137"/>
      <c r="N262" s="137"/>
      <c r="O262" s="137"/>
      <c r="P262" s="137"/>
      <c r="Q262" s="140"/>
      <c r="R262" s="137"/>
      <c r="S262" s="137"/>
      <c r="T262" s="137"/>
      <c r="U262" s="137"/>
      <c r="V262" s="137"/>
      <c r="W262" s="137"/>
      <c r="X262" s="137"/>
      <c r="Y262" s="137"/>
      <c r="Z262" s="137"/>
      <c r="AA262" s="137"/>
      <c r="AB262" s="137"/>
      <c r="AC262" s="137"/>
      <c r="AD262" s="137"/>
      <c r="AE262" s="137"/>
      <c r="AF262" s="137"/>
      <c r="AG262" s="137"/>
      <c r="AH262" s="137"/>
      <c r="AI262" s="137"/>
      <c r="AJ262" s="137"/>
      <c r="AK262" s="137"/>
      <c r="AL262" s="137"/>
      <c r="AM262" s="137"/>
      <c r="AN262" s="137"/>
      <c r="AO262" s="137"/>
      <c r="AP262" s="137"/>
      <c r="AQ262" s="137"/>
      <c r="AR262" s="137"/>
      <c r="AS262" s="137"/>
    </row>
    <row r="263" ht="18.0" customHeight="1">
      <c r="A263" s="137"/>
      <c r="B263" s="137"/>
      <c r="C263" s="137"/>
      <c r="D263" s="137"/>
      <c r="E263" s="137"/>
      <c r="F263" s="137"/>
      <c r="G263" s="138"/>
      <c r="H263" s="139"/>
      <c r="I263" s="137"/>
      <c r="J263" s="137"/>
      <c r="K263" s="137"/>
      <c r="L263" s="137"/>
      <c r="M263" s="137"/>
      <c r="N263" s="137"/>
      <c r="O263" s="137"/>
      <c r="P263" s="137"/>
      <c r="Q263" s="140"/>
      <c r="R263" s="137"/>
      <c r="S263" s="137"/>
      <c r="T263" s="137"/>
      <c r="U263" s="137"/>
      <c r="V263" s="137"/>
      <c r="W263" s="137"/>
      <c r="X263" s="137"/>
      <c r="Y263" s="137"/>
      <c r="Z263" s="137"/>
      <c r="AA263" s="137"/>
      <c r="AB263" s="137"/>
      <c r="AC263" s="137"/>
      <c r="AD263" s="137"/>
      <c r="AE263" s="137"/>
      <c r="AF263" s="137"/>
      <c r="AG263" s="137"/>
      <c r="AH263" s="137"/>
      <c r="AI263" s="137"/>
      <c r="AJ263" s="137"/>
      <c r="AK263" s="137"/>
      <c r="AL263" s="137"/>
      <c r="AM263" s="137"/>
      <c r="AN263" s="137"/>
      <c r="AO263" s="137"/>
      <c r="AP263" s="137"/>
      <c r="AQ263" s="137"/>
      <c r="AR263" s="137"/>
      <c r="AS263" s="137"/>
    </row>
    <row r="264" ht="18.0" customHeight="1">
      <c r="A264" s="137"/>
      <c r="B264" s="137"/>
      <c r="C264" s="137"/>
      <c r="D264" s="137"/>
      <c r="E264" s="137"/>
      <c r="F264" s="137"/>
      <c r="G264" s="138"/>
      <c r="H264" s="139"/>
      <c r="I264" s="137"/>
      <c r="J264" s="137"/>
      <c r="K264" s="137"/>
      <c r="L264" s="137"/>
      <c r="M264" s="137"/>
      <c r="N264" s="137"/>
      <c r="O264" s="137"/>
      <c r="P264" s="137"/>
      <c r="Q264" s="140"/>
      <c r="R264" s="137"/>
      <c r="S264" s="137"/>
      <c r="T264" s="137"/>
      <c r="U264" s="137"/>
      <c r="V264" s="137"/>
      <c r="W264" s="137"/>
      <c r="X264" s="137"/>
      <c r="Y264" s="137"/>
      <c r="Z264" s="137"/>
      <c r="AA264" s="137"/>
      <c r="AB264" s="137"/>
      <c r="AC264" s="137"/>
      <c r="AD264" s="137"/>
      <c r="AE264" s="137"/>
      <c r="AF264" s="137"/>
      <c r="AG264" s="137"/>
      <c r="AH264" s="137"/>
      <c r="AI264" s="137"/>
      <c r="AJ264" s="137"/>
      <c r="AK264" s="137"/>
      <c r="AL264" s="137"/>
      <c r="AM264" s="137"/>
      <c r="AN264" s="137"/>
      <c r="AO264" s="137"/>
      <c r="AP264" s="137"/>
      <c r="AQ264" s="137"/>
      <c r="AR264" s="137"/>
      <c r="AS264" s="137"/>
    </row>
    <row r="265" ht="18.0" customHeight="1">
      <c r="A265" s="137"/>
      <c r="B265" s="137"/>
      <c r="C265" s="137"/>
      <c r="D265" s="137"/>
      <c r="E265" s="137"/>
      <c r="F265" s="137"/>
      <c r="G265" s="138"/>
      <c r="H265" s="139"/>
      <c r="I265" s="137"/>
      <c r="J265" s="137"/>
      <c r="K265" s="137"/>
      <c r="L265" s="137"/>
      <c r="M265" s="137"/>
      <c r="N265" s="137"/>
      <c r="O265" s="137"/>
      <c r="P265" s="137"/>
      <c r="Q265" s="140"/>
      <c r="R265" s="137"/>
      <c r="S265" s="137"/>
      <c r="T265" s="137"/>
      <c r="U265" s="137"/>
      <c r="V265" s="137"/>
      <c r="W265" s="137"/>
      <c r="X265" s="137"/>
      <c r="Y265" s="137"/>
      <c r="Z265" s="137"/>
      <c r="AA265" s="137"/>
      <c r="AB265" s="137"/>
      <c r="AC265" s="137"/>
      <c r="AD265" s="137"/>
      <c r="AE265" s="137"/>
      <c r="AF265" s="137"/>
      <c r="AG265" s="137"/>
      <c r="AH265" s="137"/>
      <c r="AI265" s="137"/>
      <c r="AJ265" s="137"/>
      <c r="AK265" s="137"/>
      <c r="AL265" s="137"/>
      <c r="AM265" s="137"/>
      <c r="AN265" s="137"/>
      <c r="AO265" s="137"/>
      <c r="AP265" s="137"/>
      <c r="AQ265" s="137"/>
      <c r="AR265" s="137"/>
      <c r="AS265" s="137"/>
    </row>
    <row r="266" ht="18.0" customHeight="1">
      <c r="A266" s="137"/>
      <c r="B266" s="137"/>
      <c r="C266" s="137"/>
      <c r="D266" s="137"/>
      <c r="E266" s="137"/>
      <c r="F266" s="137"/>
      <c r="G266" s="138"/>
      <c r="H266" s="139"/>
      <c r="I266" s="137"/>
      <c r="J266" s="137"/>
      <c r="K266" s="137"/>
      <c r="L266" s="137"/>
      <c r="M266" s="137"/>
      <c r="N266" s="137"/>
      <c r="O266" s="137"/>
      <c r="P266" s="137"/>
      <c r="Q266" s="140"/>
      <c r="R266" s="137"/>
      <c r="S266" s="137"/>
      <c r="T266" s="137"/>
      <c r="U266" s="137"/>
      <c r="V266" s="137"/>
      <c r="W266" s="137"/>
      <c r="X266" s="137"/>
      <c r="Y266" s="137"/>
      <c r="Z266" s="137"/>
      <c r="AA266" s="137"/>
      <c r="AB266" s="137"/>
      <c r="AC266" s="137"/>
      <c r="AD266" s="137"/>
      <c r="AE266" s="137"/>
      <c r="AF266" s="137"/>
      <c r="AG266" s="137"/>
      <c r="AH266" s="137"/>
      <c r="AI266" s="137"/>
      <c r="AJ266" s="137"/>
      <c r="AK266" s="137"/>
      <c r="AL266" s="137"/>
      <c r="AM266" s="137"/>
      <c r="AN266" s="137"/>
      <c r="AO266" s="137"/>
      <c r="AP266" s="137"/>
      <c r="AQ266" s="137"/>
      <c r="AR266" s="137"/>
      <c r="AS266" s="137"/>
    </row>
    <row r="267" ht="18.0" customHeight="1">
      <c r="A267" s="137"/>
      <c r="B267" s="137"/>
      <c r="C267" s="137"/>
      <c r="D267" s="137"/>
      <c r="E267" s="137"/>
      <c r="F267" s="137"/>
      <c r="G267" s="138"/>
      <c r="H267" s="139"/>
      <c r="I267" s="137"/>
      <c r="J267" s="137"/>
      <c r="K267" s="137"/>
      <c r="L267" s="137"/>
      <c r="M267" s="137"/>
      <c r="N267" s="137"/>
      <c r="O267" s="137"/>
      <c r="P267" s="137"/>
      <c r="Q267" s="140"/>
      <c r="R267" s="137"/>
      <c r="S267" s="137"/>
      <c r="T267" s="137"/>
      <c r="U267" s="137"/>
      <c r="V267" s="137"/>
      <c r="W267" s="137"/>
      <c r="X267" s="137"/>
      <c r="Y267" s="137"/>
      <c r="Z267" s="137"/>
      <c r="AA267" s="137"/>
      <c r="AB267" s="137"/>
      <c r="AC267" s="137"/>
      <c r="AD267" s="137"/>
      <c r="AE267" s="137"/>
      <c r="AF267" s="137"/>
      <c r="AG267" s="137"/>
      <c r="AH267" s="137"/>
      <c r="AI267" s="137"/>
      <c r="AJ267" s="137"/>
      <c r="AK267" s="137"/>
      <c r="AL267" s="137"/>
      <c r="AM267" s="137"/>
      <c r="AN267" s="137"/>
      <c r="AO267" s="137"/>
      <c r="AP267" s="137"/>
      <c r="AQ267" s="137"/>
      <c r="AR267" s="137"/>
      <c r="AS267" s="137"/>
    </row>
    <row r="268" ht="18.0" customHeight="1">
      <c r="A268" s="137"/>
      <c r="B268" s="137"/>
      <c r="C268" s="137"/>
      <c r="D268" s="137"/>
      <c r="E268" s="137"/>
      <c r="F268" s="137"/>
      <c r="G268" s="138"/>
      <c r="H268" s="139"/>
      <c r="I268" s="137"/>
      <c r="J268" s="137"/>
      <c r="K268" s="137"/>
      <c r="L268" s="137"/>
      <c r="M268" s="137"/>
      <c r="N268" s="137"/>
      <c r="O268" s="137"/>
      <c r="P268" s="137"/>
      <c r="Q268" s="140"/>
      <c r="R268" s="137"/>
      <c r="S268" s="137"/>
      <c r="T268" s="137"/>
      <c r="U268" s="137"/>
      <c r="V268" s="137"/>
      <c r="W268" s="137"/>
      <c r="X268" s="137"/>
      <c r="Y268" s="137"/>
      <c r="Z268" s="137"/>
      <c r="AA268" s="137"/>
      <c r="AB268" s="137"/>
      <c r="AC268" s="137"/>
      <c r="AD268" s="137"/>
      <c r="AE268" s="137"/>
      <c r="AF268" s="137"/>
      <c r="AG268" s="137"/>
      <c r="AH268" s="137"/>
      <c r="AI268" s="137"/>
      <c r="AJ268" s="137"/>
      <c r="AK268" s="137"/>
      <c r="AL268" s="137"/>
      <c r="AM268" s="137"/>
      <c r="AN268" s="137"/>
      <c r="AO268" s="137"/>
      <c r="AP268" s="137"/>
      <c r="AQ268" s="137"/>
      <c r="AR268" s="137"/>
      <c r="AS268" s="137"/>
    </row>
    <row r="269" ht="18.0" customHeight="1">
      <c r="A269" s="137"/>
      <c r="B269" s="137"/>
      <c r="C269" s="137"/>
      <c r="D269" s="137"/>
      <c r="E269" s="137"/>
      <c r="F269" s="137"/>
      <c r="G269" s="138"/>
      <c r="H269" s="139"/>
      <c r="I269" s="137"/>
      <c r="J269" s="137"/>
      <c r="K269" s="137"/>
      <c r="L269" s="137"/>
      <c r="M269" s="137"/>
      <c r="N269" s="137"/>
      <c r="O269" s="137"/>
      <c r="P269" s="137"/>
      <c r="Q269" s="140"/>
      <c r="R269" s="137"/>
      <c r="S269" s="137"/>
      <c r="T269" s="137"/>
      <c r="U269" s="137"/>
      <c r="V269" s="137"/>
      <c r="W269" s="137"/>
      <c r="X269" s="137"/>
      <c r="Y269" s="137"/>
      <c r="Z269" s="137"/>
      <c r="AA269" s="137"/>
      <c r="AB269" s="137"/>
      <c r="AC269" s="137"/>
      <c r="AD269" s="137"/>
      <c r="AE269" s="137"/>
      <c r="AF269" s="137"/>
      <c r="AG269" s="137"/>
      <c r="AH269" s="137"/>
      <c r="AI269" s="137"/>
      <c r="AJ269" s="137"/>
      <c r="AK269" s="137"/>
      <c r="AL269" s="137"/>
      <c r="AM269" s="137"/>
      <c r="AN269" s="137"/>
      <c r="AO269" s="137"/>
      <c r="AP269" s="137"/>
      <c r="AQ269" s="137"/>
      <c r="AR269" s="137"/>
      <c r="AS269" s="137"/>
    </row>
    <row r="270" ht="18.0" customHeight="1">
      <c r="A270" s="137"/>
      <c r="B270" s="137"/>
      <c r="C270" s="137"/>
      <c r="D270" s="137"/>
      <c r="E270" s="137"/>
      <c r="F270" s="137"/>
      <c r="G270" s="138"/>
      <c r="H270" s="139"/>
      <c r="I270" s="137"/>
      <c r="J270" s="137"/>
      <c r="K270" s="137"/>
      <c r="L270" s="137"/>
      <c r="M270" s="137"/>
      <c r="N270" s="137"/>
      <c r="O270" s="137"/>
      <c r="P270" s="137"/>
      <c r="Q270" s="140"/>
      <c r="R270" s="137"/>
      <c r="S270" s="137"/>
      <c r="T270" s="137"/>
      <c r="U270" s="137"/>
      <c r="V270" s="137"/>
      <c r="W270" s="137"/>
      <c r="X270" s="137"/>
      <c r="Y270" s="137"/>
      <c r="Z270" s="137"/>
      <c r="AA270" s="137"/>
      <c r="AB270" s="137"/>
      <c r="AC270" s="137"/>
      <c r="AD270" s="137"/>
      <c r="AE270" s="137"/>
      <c r="AF270" s="137"/>
      <c r="AG270" s="137"/>
      <c r="AH270" s="137"/>
      <c r="AI270" s="137"/>
      <c r="AJ270" s="137"/>
      <c r="AK270" s="137"/>
      <c r="AL270" s="137"/>
      <c r="AM270" s="137"/>
      <c r="AN270" s="137"/>
      <c r="AO270" s="137"/>
      <c r="AP270" s="137"/>
      <c r="AQ270" s="137"/>
      <c r="AR270" s="137"/>
      <c r="AS270" s="137"/>
    </row>
    <row r="271" ht="18.0" customHeight="1">
      <c r="A271" s="137"/>
      <c r="B271" s="137"/>
      <c r="C271" s="137"/>
      <c r="D271" s="137"/>
      <c r="E271" s="137"/>
      <c r="F271" s="137"/>
      <c r="G271" s="138"/>
      <c r="H271" s="139"/>
      <c r="I271" s="137"/>
      <c r="J271" s="137"/>
      <c r="K271" s="137"/>
      <c r="L271" s="137"/>
      <c r="M271" s="137"/>
      <c r="N271" s="137"/>
      <c r="O271" s="137"/>
      <c r="P271" s="137"/>
      <c r="Q271" s="140"/>
      <c r="R271" s="137"/>
      <c r="S271" s="137"/>
      <c r="T271" s="137"/>
      <c r="U271" s="137"/>
      <c r="V271" s="137"/>
      <c r="W271" s="137"/>
      <c r="X271" s="137"/>
      <c r="Y271" s="137"/>
      <c r="Z271" s="137"/>
      <c r="AA271" s="137"/>
      <c r="AB271" s="137"/>
      <c r="AC271" s="137"/>
      <c r="AD271" s="137"/>
      <c r="AE271" s="137"/>
      <c r="AF271" s="137"/>
      <c r="AG271" s="137"/>
      <c r="AH271" s="137"/>
      <c r="AI271" s="137"/>
      <c r="AJ271" s="137"/>
      <c r="AK271" s="137"/>
      <c r="AL271" s="137"/>
      <c r="AM271" s="137"/>
      <c r="AN271" s="137"/>
      <c r="AO271" s="137"/>
      <c r="AP271" s="137"/>
      <c r="AQ271" s="137"/>
      <c r="AR271" s="137"/>
      <c r="AS271" s="137"/>
    </row>
    <row r="272" ht="18.0" customHeight="1">
      <c r="A272" s="137"/>
      <c r="B272" s="137"/>
      <c r="C272" s="137"/>
      <c r="D272" s="137"/>
      <c r="E272" s="137"/>
      <c r="F272" s="137"/>
      <c r="G272" s="138"/>
      <c r="H272" s="139"/>
      <c r="I272" s="137"/>
      <c r="J272" s="137"/>
      <c r="K272" s="137"/>
      <c r="L272" s="137"/>
      <c r="M272" s="137"/>
      <c r="N272" s="137"/>
      <c r="O272" s="137"/>
      <c r="P272" s="137"/>
      <c r="Q272" s="140"/>
      <c r="R272" s="137"/>
      <c r="S272" s="137"/>
      <c r="T272" s="137"/>
      <c r="U272" s="137"/>
      <c r="V272" s="137"/>
      <c r="W272" s="137"/>
      <c r="X272" s="137"/>
      <c r="Y272" s="137"/>
      <c r="Z272" s="137"/>
      <c r="AA272" s="137"/>
      <c r="AB272" s="137"/>
      <c r="AC272" s="137"/>
      <c r="AD272" s="137"/>
      <c r="AE272" s="137"/>
      <c r="AF272" s="137"/>
      <c r="AG272" s="137"/>
      <c r="AH272" s="137"/>
      <c r="AI272" s="137"/>
      <c r="AJ272" s="137"/>
      <c r="AK272" s="137"/>
      <c r="AL272" s="137"/>
      <c r="AM272" s="137"/>
      <c r="AN272" s="137"/>
      <c r="AO272" s="137"/>
      <c r="AP272" s="137"/>
      <c r="AQ272" s="137"/>
      <c r="AR272" s="137"/>
      <c r="AS272" s="137"/>
    </row>
    <row r="273" ht="18.0" customHeight="1">
      <c r="A273" s="137"/>
      <c r="B273" s="137"/>
      <c r="C273" s="137"/>
      <c r="D273" s="137"/>
      <c r="E273" s="137"/>
      <c r="F273" s="137"/>
      <c r="G273" s="138"/>
      <c r="H273" s="139"/>
      <c r="I273" s="137"/>
      <c r="J273" s="137"/>
      <c r="K273" s="137"/>
      <c r="L273" s="137"/>
      <c r="M273" s="137"/>
      <c r="N273" s="137"/>
      <c r="O273" s="137"/>
      <c r="P273" s="137"/>
      <c r="Q273" s="140"/>
      <c r="R273" s="137"/>
      <c r="S273" s="137"/>
      <c r="T273" s="137"/>
      <c r="U273" s="137"/>
      <c r="V273" s="137"/>
      <c r="W273" s="137"/>
      <c r="X273" s="137"/>
      <c r="Y273" s="137"/>
      <c r="Z273" s="137"/>
      <c r="AA273" s="137"/>
      <c r="AB273" s="137"/>
      <c r="AC273" s="137"/>
      <c r="AD273" s="137"/>
      <c r="AE273" s="137"/>
      <c r="AF273" s="137"/>
      <c r="AG273" s="137"/>
      <c r="AH273" s="137"/>
      <c r="AI273" s="137"/>
      <c r="AJ273" s="137"/>
      <c r="AK273" s="137"/>
      <c r="AL273" s="137"/>
      <c r="AM273" s="137"/>
      <c r="AN273" s="137"/>
      <c r="AO273" s="137"/>
      <c r="AP273" s="137"/>
      <c r="AQ273" s="137"/>
      <c r="AR273" s="137"/>
      <c r="AS273" s="137"/>
    </row>
    <row r="274" ht="18.0" customHeight="1">
      <c r="A274" s="137"/>
      <c r="B274" s="137"/>
      <c r="C274" s="137"/>
      <c r="D274" s="137"/>
      <c r="E274" s="137"/>
      <c r="F274" s="137"/>
      <c r="G274" s="138"/>
      <c r="H274" s="139"/>
      <c r="I274" s="137"/>
      <c r="J274" s="137"/>
      <c r="K274" s="137"/>
      <c r="L274" s="137"/>
      <c r="M274" s="137"/>
      <c r="N274" s="137"/>
      <c r="O274" s="137"/>
      <c r="P274" s="137"/>
      <c r="Q274" s="140"/>
      <c r="R274" s="137"/>
      <c r="S274" s="137"/>
      <c r="T274" s="137"/>
      <c r="U274" s="137"/>
      <c r="V274" s="137"/>
      <c r="W274" s="137"/>
      <c r="X274" s="137"/>
      <c r="Y274" s="137"/>
      <c r="Z274" s="137"/>
      <c r="AA274" s="137"/>
      <c r="AB274" s="137"/>
      <c r="AC274" s="137"/>
      <c r="AD274" s="137"/>
      <c r="AE274" s="137"/>
      <c r="AF274" s="137"/>
      <c r="AG274" s="137"/>
      <c r="AH274" s="137"/>
      <c r="AI274" s="137"/>
      <c r="AJ274" s="137"/>
      <c r="AK274" s="137"/>
      <c r="AL274" s="137"/>
      <c r="AM274" s="137"/>
      <c r="AN274" s="137"/>
      <c r="AO274" s="137"/>
      <c r="AP274" s="137"/>
      <c r="AQ274" s="137"/>
      <c r="AR274" s="137"/>
      <c r="AS274" s="137"/>
    </row>
    <row r="275" ht="18.0" customHeight="1">
      <c r="A275" s="137"/>
      <c r="B275" s="137"/>
      <c r="C275" s="137"/>
      <c r="D275" s="137"/>
      <c r="E275" s="137"/>
      <c r="F275" s="137"/>
      <c r="G275" s="138"/>
      <c r="H275" s="139"/>
      <c r="I275" s="137"/>
      <c r="J275" s="137"/>
      <c r="K275" s="137"/>
      <c r="L275" s="137"/>
      <c r="M275" s="137"/>
      <c r="N275" s="137"/>
      <c r="O275" s="137"/>
      <c r="P275" s="137"/>
      <c r="Q275" s="140"/>
      <c r="R275" s="137"/>
      <c r="S275" s="137"/>
      <c r="T275" s="137"/>
      <c r="U275" s="137"/>
      <c r="V275" s="137"/>
      <c r="W275" s="137"/>
      <c r="X275" s="137"/>
      <c r="Y275" s="137"/>
      <c r="Z275" s="137"/>
      <c r="AA275" s="137"/>
      <c r="AB275" s="137"/>
      <c r="AC275" s="137"/>
      <c r="AD275" s="137"/>
      <c r="AE275" s="137"/>
      <c r="AF275" s="137"/>
      <c r="AG275" s="137"/>
      <c r="AH275" s="137"/>
      <c r="AI275" s="137"/>
      <c r="AJ275" s="137"/>
      <c r="AK275" s="137"/>
      <c r="AL275" s="137"/>
      <c r="AM275" s="137"/>
      <c r="AN275" s="137"/>
      <c r="AO275" s="137"/>
      <c r="AP275" s="137"/>
      <c r="AQ275" s="137"/>
      <c r="AR275" s="137"/>
      <c r="AS275" s="137"/>
    </row>
    <row r="276" ht="18.0" customHeight="1">
      <c r="A276" s="137"/>
      <c r="B276" s="137"/>
      <c r="C276" s="137"/>
      <c r="D276" s="137"/>
      <c r="E276" s="137"/>
      <c r="F276" s="137"/>
      <c r="G276" s="138"/>
      <c r="H276" s="139"/>
      <c r="I276" s="137"/>
      <c r="J276" s="137"/>
      <c r="K276" s="137"/>
      <c r="L276" s="137"/>
      <c r="M276" s="137"/>
      <c r="N276" s="137"/>
      <c r="O276" s="137"/>
      <c r="P276" s="137"/>
      <c r="Q276" s="140"/>
      <c r="R276" s="137"/>
      <c r="S276" s="137"/>
      <c r="T276" s="137"/>
      <c r="U276" s="137"/>
      <c r="V276" s="137"/>
      <c r="W276" s="137"/>
      <c r="X276" s="137"/>
      <c r="Y276" s="137"/>
      <c r="Z276" s="137"/>
      <c r="AA276" s="137"/>
      <c r="AB276" s="137"/>
      <c r="AC276" s="137"/>
      <c r="AD276" s="137"/>
      <c r="AE276" s="137"/>
      <c r="AF276" s="137"/>
      <c r="AG276" s="137"/>
      <c r="AH276" s="137"/>
      <c r="AI276" s="137"/>
      <c r="AJ276" s="137"/>
      <c r="AK276" s="137"/>
      <c r="AL276" s="137"/>
      <c r="AM276" s="137"/>
      <c r="AN276" s="137"/>
      <c r="AO276" s="137"/>
      <c r="AP276" s="137"/>
      <c r="AQ276" s="137"/>
      <c r="AR276" s="137"/>
      <c r="AS276" s="137"/>
    </row>
    <row r="277" ht="18.0" customHeight="1">
      <c r="A277" s="137"/>
      <c r="B277" s="137"/>
      <c r="C277" s="137"/>
      <c r="D277" s="137"/>
      <c r="E277" s="137"/>
      <c r="F277" s="137"/>
      <c r="G277" s="138"/>
      <c r="H277" s="139"/>
      <c r="I277" s="137"/>
      <c r="J277" s="137"/>
      <c r="K277" s="137"/>
      <c r="L277" s="137"/>
      <c r="M277" s="137"/>
      <c r="N277" s="137"/>
      <c r="O277" s="137"/>
      <c r="P277" s="137"/>
      <c r="Q277" s="140"/>
      <c r="R277" s="137"/>
      <c r="S277" s="137"/>
      <c r="T277" s="137"/>
      <c r="U277" s="137"/>
      <c r="V277" s="137"/>
      <c r="W277" s="137"/>
      <c r="X277" s="137"/>
      <c r="Y277" s="137"/>
      <c r="Z277" s="137"/>
      <c r="AA277" s="137"/>
      <c r="AB277" s="137"/>
      <c r="AC277" s="137"/>
      <c r="AD277" s="137"/>
      <c r="AE277" s="137"/>
      <c r="AF277" s="137"/>
      <c r="AG277" s="137"/>
      <c r="AH277" s="137"/>
      <c r="AI277" s="137"/>
      <c r="AJ277" s="137"/>
      <c r="AK277" s="137"/>
      <c r="AL277" s="137"/>
      <c r="AM277" s="137"/>
      <c r="AN277" s="137"/>
      <c r="AO277" s="137"/>
      <c r="AP277" s="137"/>
      <c r="AQ277" s="137"/>
      <c r="AR277" s="137"/>
      <c r="AS277" s="137"/>
    </row>
    <row r="278" ht="18.0" customHeight="1">
      <c r="A278" s="137"/>
      <c r="B278" s="137"/>
      <c r="C278" s="137"/>
      <c r="D278" s="137"/>
      <c r="E278" s="137"/>
      <c r="F278" s="137"/>
      <c r="G278" s="138"/>
      <c r="H278" s="139"/>
      <c r="I278" s="137"/>
      <c r="J278" s="137"/>
      <c r="K278" s="137"/>
      <c r="L278" s="137"/>
      <c r="M278" s="137"/>
      <c r="N278" s="137"/>
      <c r="O278" s="137"/>
      <c r="P278" s="137"/>
      <c r="Q278" s="140"/>
      <c r="R278" s="137"/>
      <c r="S278" s="137"/>
      <c r="T278" s="137"/>
      <c r="U278" s="137"/>
      <c r="V278" s="137"/>
      <c r="W278" s="137"/>
      <c r="X278" s="137"/>
      <c r="Y278" s="137"/>
      <c r="Z278" s="137"/>
      <c r="AA278" s="137"/>
      <c r="AB278" s="137"/>
      <c r="AC278" s="137"/>
      <c r="AD278" s="137"/>
      <c r="AE278" s="137"/>
      <c r="AF278" s="137"/>
      <c r="AG278" s="137"/>
      <c r="AH278" s="137"/>
      <c r="AI278" s="137"/>
      <c r="AJ278" s="137"/>
      <c r="AK278" s="137"/>
      <c r="AL278" s="137"/>
      <c r="AM278" s="137"/>
      <c r="AN278" s="137"/>
      <c r="AO278" s="137"/>
      <c r="AP278" s="137"/>
      <c r="AQ278" s="137"/>
      <c r="AR278" s="137"/>
      <c r="AS278" s="137"/>
    </row>
    <row r="279" ht="18.0" customHeight="1">
      <c r="A279" s="137"/>
      <c r="B279" s="137"/>
      <c r="C279" s="137"/>
      <c r="D279" s="137"/>
      <c r="E279" s="137"/>
      <c r="F279" s="137"/>
      <c r="G279" s="138"/>
      <c r="H279" s="139"/>
      <c r="I279" s="137"/>
      <c r="J279" s="137"/>
      <c r="K279" s="137"/>
      <c r="L279" s="137"/>
      <c r="M279" s="137"/>
      <c r="N279" s="137"/>
      <c r="O279" s="137"/>
      <c r="P279" s="137"/>
      <c r="Q279" s="140"/>
      <c r="R279" s="137"/>
      <c r="S279" s="137"/>
      <c r="T279" s="137"/>
      <c r="U279" s="137"/>
      <c r="V279" s="137"/>
      <c r="W279" s="137"/>
      <c r="X279" s="137"/>
      <c r="Y279" s="137"/>
      <c r="Z279" s="137"/>
      <c r="AA279" s="137"/>
      <c r="AB279" s="137"/>
      <c r="AC279" s="137"/>
      <c r="AD279" s="137"/>
      <c r="AE279" s="137"/>
      <c r="AF279" s="137"/>
      <c r="AG279" s="137"/>
      <c r="AH279" s="137"/>
      <c r="AI279" s="137"/>
      <c r="AJ279" s="137"/>
      <c r="AK279" s="137"/>
      <c r="AL279" s="137"/>
      <c r="AM279" s="137"/>
      <c r="AN279" s="137"/>
      <c r="AO279" s="137"/>
      <c r="AP279" s="137"/>
      <c r="AQ279" s="137"/>
      <c r="AR279" s="137"/>
      <c r="AS279" s="137"/>
    </row>
    <row r="280" ht="18.0" customHeight="1">
      <c r="A280" s="137"/>
      <c r="B280" s="137"/>
      <c r="C280" s="137"/>
      <c r="D280" s="137"/>
      <c r="E280" s="137"/>
      <c r="F280" s="137"/>
      <c r="G280" s="138"/>
      <c r="H280" s="139"/>
      <c r="I280" s="137"/>
      <c r="J280" s="137"/>
      <c r="K280" s="137"/>
      <c r="L280" s="137"/>
      <c r="M280" s="137"/>
      <c r="N280" s="137"/>
      <c r="O280" s="137"/>
      <c r="P280" s="137"/>
      <c r="Q280" s="140"/>
      <c r="R280" s="137"/>
      <c r="S280" s="137"/>
      <c r="T280" s="137"/>
      <c r="U280" s="137"/>
      <c r="V280" s="137"/>
      <c r="W280" s="137"/>
      <c r="X280" s="137"/>
      <c r="Y280" s="137"/>
      <c r="Z280" s="137"/>
      <c r="AA280" s="137"/>
      <c r="AB280" s="137"/>
      <c r="AC280" s="137"/>
      <c r="AD280" s="137"/>
      <c r="AE280" s="137"/>
      <c r="AF280" s="137"/>
      <c r="AG280" s="137"/>
      <c r="AH280" s="137"/>
      <c r="AI280" s="137"/>
      <c r="AJ280" s="137"/>
      <c r="AK280" s="137"/>
      <c r="AL280" s="137"/>
      <c r="AM280" s="137"/>
      <c r="AN280" s="137"/>
      <c r="AO280" s="137"/>
      <c r="AP280" s="137"/>
      <c r="AQ280" s="137"/>
      <c r="AR280" s="137"/>
      <c r="AS280" s="137"/>
    </row>
    <row r="281" ht="18.0" customHeight="1">
      <c r="A281" s="137"/>
      <c r="B281" s="137"/>
      <c r="C281" s="137"/>
      <c r="D281" s="137"/>
      <c r="E281" s="137"/>
      <c r="F281" s="137"/>
      <c r="G281" s="138"/>
      <c r="H281" s="139"/>
      <c r="I281" s="137"/>
      <c r="J281" s="137"/>
      <c r="K281" s="137"/>
      <c r="L281" s="137"/>
      <c r="M281" s="137"/>
      <c r="N281" s="137"/>
      <c r="O281" s="137"/>
      <c r="P281" s="137"/>
      <c r="Q281" s="140"/>
      <c r="R281" s="137"/>
      <c r="S281" s="137"/>
      <c r="T281" s="137"/>
      <c r="U281" s="137"/>
      <c r="V281" s="137"/>
      <c r="W281" s="137"/>
      <c r="X281" s="137"/>
      <c r="Y281" s="137"/>
      <c r="Z281" s="137"/>
      <c r="AA281" s="137"/>
      <c r="AB281" s="137"/>
      <c r="AC281" s="137"/>
      <c r="AD281" s="137"/>
      <c r="AE281" s="137"/>
      <c r="AF281" s="137"/>
      <c r="AG281" s="137"/>
      <c r="AH281" s="137"/>
      <c r="AI281" s="137"/>
      <c r="AJ281" s="137"/>
      <c r="AK281" s="137"/>
      <c r="AL281" s="137"/>
      <c r="AM281" s="137"/>
      <c r="AN281" s="137"/>
      <c r="AO281" s="137"/>
      <c r="AP281" s="137"/>
      <c r="AQ281" s="137"/>
      <c r="AR281" s="137"/>
      <c r="AS281" s="137"/>
    </row>
    <row r="282" ht="18.0" customHeight="1">
      <c r="A282" s="137"/>
      <c r="B282" s="137"/>
      <c r="C282" s="137"/>
      <c r="D282" s="137"/>
      <c r="E282" s="137"/>
      <c r="F282" s="137"/>
      <c r="G282" s="138"/>
      <c r="H282" s="139"/>
      <c r="I282" s="137"/>
      <c r="J282" s="137"/>
      <c r="K282" s="137"/>
      <c r="L282" s="137"/>
      <c r="M282" s="137"/>
      <c r="N282" s="137"/>
      <c r="O282" s="137"/>
      <c r="P282" s="137"/>
      <c r="Q282" s="140"/>
      <c r="R282" s="137"/>
      <c r="S282" s="137"/>
      <c r="T282" s="137"/>
      <c r="U282" s="137"/>
      <c r="V282" s="137"/>
      <c r="W282" s="137"/>
      <c r="X282" s="137"/>
      <c r="Y282" s="137"/>
      <c r="Z282" s="137"/>
      <c r="AA282" s="137"/>
      <c r="AB282" s="137"/>
      <c r="AC282" s="137"/>
      <c r="AD282" s="137"/>
      <c r="AE282" s="137"/>
      <c r="AF282" s="137"/>
      <c r="AG282" s="137"/>
      <c r="AH282" s="137"/>
      <c r="AI282" s="137"/>
      <c r="AJ282" s="137"/>
      <c r="AK282" s="137"/>
      <c r="AL282" s="137"/>
      <c r="AM282" s="137"/>
      <c r="AN282" s="137"/>
      <c r="AO282" s="137"/>
      <c r="AP282" s="137"/>
      <c r="AQ282" s="137"/>
      <c r="AR282" s="137"/>
      <c r="AS282" s="137"/>
    </row>
    <row r="283" ht="18.0" customHeight="1">
      <c r="A283" s="137"/>
      <c r="B283" s="137"/>
      <c r="C283" s="137"/>
      <c r="D283" s="137"/>
      <c r="E283" s="137"/>
      <c r="F283" s="137"/>
      <c r="G283" s="138"/>
      <c r="H283" s="139"/>
      <c r="I283" s="137"/>
      <c r="J283" s="137"/>
      <c r="K283" s="137"/>
      <c r="L283" s="137"/>
      <c r="M283" s="137"/>
      <c r="N283" s="137"/>
      <c r="O283" s="137"/>
      <c r="P283" s="137"/>
      <c r="Q283" s="140"/>
      <c r="R283" s="137"/>
      <c r="S283" s="137"/>
      <c r="T283" s="137"/>
      <c r="U283" s="137"/>
      <c r="V283" s="137"/>
      <c r="W283" s="137"/>
      <c r="X283" s="137"/>
      <c r="Y283" s="137"/>
      <c r="Z283" s="137"/>
      <c r="AA283" s="137"/>
      <c r="AB283" s="137"/>
      <c r="AC283" s="137"/>
      <c r="AD283" s="137"/>
      <c r="AE283" s="137"/>
      <c r="AF283" s="137"/>
      <c r="AG283" s="137"/>
      <c r="AH283" s="137"/>
      <c r="AI283" s="137"/>
      <c r="AJ283" s="137"/>
      <c r="AK283" s="137"/>
      <c r="AL283" s="137"/>
      <c r="AM283" s="137"/>
      <c r="AN283" s="137"/>
      <c r="AO283" s="137"/>
      <c r="AP283" s="137"/>
      <c r="AQ283" s="137"/>
      <c r="AR283" s="137"/>
      <c r="AS283" s="137"/>
    </row>
    <row r="284" ht="18.0" customHeight="1">
      <c r="A284" s="137"/>
      <c r="B284" s="137"/>
      <c r="C284" s="137"/>
      <c r="D284" s="137"/>
      <c r="E284" s="137"/>
      <c r="F284" s="137"/>
      <c r="G284" s="138"/>
      <c r="H284" s="139"/>
      <c r="I284" s="137"/>
      <c r="J284" s="137"/>
      <c r="K284" s="137"/>
      <c r="L284" s="137"/>
      <c r="M284" s="137"/>
      <c r="N284" s="137"/>
      <c r="O284" s="137"/>
      <c r="P284" s="137"/>
      <c r="Q284" s="140"/>
      <c r="R284" s="137"/>
      <c r="S284" s="137"/>
      <c r="T284" s="137"/>
      <c r="U284" s="137"/>
      <c r="V284" s="137"/>
      <c r="W284" s="137"/>
      <c r="X284" s="137"/>
      <c r="Y284" s="137"/>
      <c r="Z284" s="137"/>
      <c r="AA284" s="137"/>
      <c r="AB284" s="137"/>
      <c r="AC284" s="137"/>
      <c r="AD284" s="137"/>
      <c r="AE284" s="137"/>
      <c r="AF284" s="137"/>
      <c r="AG284" s="137"/>
      <c r="AH284" s="137"/>
      <c r="AI284" s="137"/>
      <c r="AJ284" s="137"/>
      <c r="AK284" s="137"/>
      <c r="AL284" s="137"/>
      <c r="AM284" s="137"/>
      <c r="AN284" s="137"/>
      <c r="AO284" s="137"/>
      <c r="AP284" s="137"/>
      <c r="AQ284" s="137"/>
      <c r="AR284" s="137"/>
      <c r="AS284" s="137"/>
    </row>
    <row r="285" ht="18.0" customHeight="1">
      <c r="A285" s="137"/>
      <c r="B285" s="137"/>
      <c r="C285" s="137"/>
      <c r="D285" s="137"/>
      <c r="E285" s="137"/>
      <c r="F285" s="137"/>
      <c r="G285" s="138"/>
      <c r="H285" s="139"/>
      <c r="I285" s="137"/>
      <c r="J285" s="137"/>
      <c r="K285" s="137"/>
      <c r="L285" s="137"/>
      <c r="M285" s="137"/>
      <c r="N285" s="137"/>
      <c r="O285" s="137"/>
      <c r="P285" s="137"/>
      <c r="Q285" s="140"/>
      <c r="R285" s="137"/>
      <c r="S285" s="137"/>
      <c r="T285" s="137"/>
      <c r="U285" s="137"/>
      <c r="V285" s="137"/>
      <c r="W285" s="137"/>
      <c r="X285" s="137"/>
      <c r="Y285" s="137"/>
      <c r="Z285" s="137"/>
      <c r="AA285" s="137"/>
      <c r="AB285" s="137"/>
      <c r="AC285" s="137"/>
      <c r="AD285" s="137"/>
      <c r="AE285" s="137"/>
      <c r="AF285" s="137"/>
      <c r="AG285" s="137"/>
      <c r="AH285" s="137"/>
      <c r="AI285" s="137"/>
      <c r="AJ285" s="137"/>
      <c r="AK285" s="137"/>
      <c r="AL285" s="137"/>
      <c r="AM285" s="137"/>
      <c r="AN285" s="137"/>
      <c r="AO285" s="137"/>
      <c r="AP285" s="137"/>
      <c r="AQ285" s="137"/>
      <c r="AR285" s="137"/>
      <c r="AS285" s="137"/>
    </row>
    <row r="286" ht="18.0" customHeight="1">
      <c r="A286" s="137"/>
      <c r="B286" s="137"/>
      <c r="C286" s="137"/>
      <c r="D286" s="137"/>
      <c r="E286" s="137"/>
      <c r="F286" s="137"/>
      <c r="G286" s="138"/>
      <c r="H286" s="139"/>
      <c r="I286" s="137"/>
      <c r="J286" s="137"/>
      <c r="K286" s="137"/>
      <c r="L286" s="137"/>
      <c r="M286" s="137"/>
      <c r="N286" s="137"/>
      <c r="O286" s="137"/>
      <c r="P286" s="137"/>
      <c r="Q286" s="140"/>
      <c r="R286" s="137"/>
      <c r="S286" s="137"/>
      <c r="T286" s="137"/>
      <c r="U286" s="137"/>
      <c r="V286" s="137"/>
      <c r="W286" s="137"/>
      <c r="X286" s="137"/>
      <c r="Y286" s="137"/>
      <c r="Z286" s="137"/>
      <c r="AA286" s="137"/>
      <c r="AB286" s="137"/>
      <c r="AC286" s="137"/>
      <c r="AD286" s="137"/>
      <c r="AE286" s="137"/>
      <c r="AF286" s="137"/>
      <c r="AG286" s="137"/>
      <c r="AH286" s="137"/>
      <c r="AI286" s="137"/>
      <c r="AJ286" s="137"/>
      <c r="AK286" s="137"/>
      <c r="AL286" s="137"/>
      <c r="AM286" s="137"/>
      <c r="AN286" s="137"/>
      <c r="AO286" s="137"/>
      <c r="AP286" s="137"/>
      <c r="AQ286" s="137"/>
      <c r="AR286" s="137"/>
      <c r="AS286" s="137"/>
    </row>
    <row r="287" ht="18.0" customHeight="1">
      <c r="A287" s="137"/>
      <c r="B287" s="137"/>
      <c r="C287" s="137"/>
      <c r="D287" s="137"/>
      <c r="E287" s="137"/>
      <c r="F287" s="137"/>
      <c r="G287" s="138"/>
      <c r="H287" s="139"/>
      <c r="I287" s="137"/>
      <c r="J287" s="137"/>
      <c r="K287" s="137"/>
      <c r="L287" s="137"/>
      <c r="M287" s="137"/>
      <c r="N287" s="137"/>
      <c r="O287" s="137"/>
      <c r="P287" s="137"/>
      <c r="Q287" s="140"/>
      <c r="R287" s="137"/>
      <c r="S287" s="137"/>
      <c r="T287" s="137"/>
      <c r="U287" s="137"/>
      <c r="V287" s="137"/>
      <c r="W287" s="137"/>
      <c r="X287" s="137"/>
      <c r="Y287" s="137"/>
      <c r="Z287" s="137"/>
      <c r="AA287" s="137"/>
      <c r="AB287" s="137"/>
      <c r="AC287" s="137"/>
      <c r="AD287" s="137"/>
      <c r="AE287" s="137"/>
      <c r="AF287" s="137"/>
      <c r="AG287" s="137"/>
      <c r="AH287" s="137"/>
      <c r="AI287" s="137"/>
      <c r="AJ287" s="137"/>
      <c r="AK287" s="137"/>
      <c r="AL287" s="137"/>
      <c r="AM287" s="137"/>
      <c r="AN287" s="137"/>
      <c r="AO287" s="137"/>
      <c r="AP287" s="137"/>
      <c r="AQ287" s="137"/>
      <c r="AR287" s="137"/>
      <c r="AS287" s="137"/>
    </row>
    <row r="288" ht="18.0" customHeight="1">
      <c r="A288" s="137"/>
      <c r="B288" s="137"/>
      <c r="C288" s="137"/>
      <c r="D288" s="137"/>
      <c r="E288" s="137"/>
      <c r="F288" s="137"/>
      <c r="G288" s="138"/>
      <c r="H288" s="139"/>
      <c r="I288" s="137"/>
      <c r="J288" s="137"/>
      <c r="K288" s="137"/>
      <c r="L288" s="137"/>
      <c r="M288" s="137"/>
      <c r="N288" s="137"/>
      <c r="O288" s="137"/>
      <c r="P288" s="137"/>
      <c r="Q288" s="140"/>
      <c r="R288" s="137"/>
      <c r="S288" s="137"/>
      <c r="T288" s="137"/>
      <c r="U288" s="137"/>
      <c r="V288" s="137"/>
      <c r="W288" s="137"/>
      <c r="X288" s="137"/>
      <c r="Y288" s="137"/>
      <c r="Z288" s="137"/>
      <c r="AA288" s="137"/>
      <c r="AB288" s="137"/>
      <c r="AC288" s="137"/>
      <c r="AD288" s="137"/>
      <c r="AE288" s="137"/>
      <c r="AF288" s="137"/>
      <c r="AG288" s="137"/>
      <c r="AH288" s="137"/>
      <c r="AI288" s="137"/>
      <c r="AJ288" s="137"/>
      <c r="AK288" s="137"/>
      <c r="AL288" s="137"/>
      <c r="AM288" s="137"/>
      <c r="AN288" s="137"/>
      <c r="AO288" s="137"/>
      <c r="AP288" s="137"/>
      <c r="AQ288" s="137"/>
      <c r="AR288" s="137"/>
      <c r="AS288" s="137"/>
    </row>
    <row r="289" ht="18.0" customHeight="1">
      <c r="A289" s="137"/>
      <c r="B289" s="137"/>
      <c r="C289" s="137"/>
      <c r="D289" s="137"/>
      <c r="E289" s="137"/>
      <c r="F289" s="137"/>
      <c r="G289" s="138"/>
      <c r="H289" s="139"/>
      <c r="I289" s="137"/>
      <c r="J289" s="137"/>
      <c r="K289" s="137"/>
      <c r="L289" s="137"/>
      <c r="M289" s="137"/>
      <c r="N289" s="137"/>
      <c r="O289" s="137"/>
      <c r="P289" s="137"/>
      <c r="Q289" s="140"/>
      <c r="R289" s="137"/>
      <c r="S289" s="137"/>
      <c r="T289" s="137"/>
      <c r="U289" s="137"/>
      <c r="V289" s="137"/>
      <c r="W289" s="137"/>
      <c r="X289" s="137"/>
      <c r="Y289" s="137"/>
      <c r="Z289" s="137"/>
      <c r="AA289" s="137"/>
      <c r="AB289" s="137"/>
      <c r="AC289" s="137"/>
      <c r="AD289" s="137"/>
      <c r="AE289" s="137"/>
      <c r="AF289" s="137"/>
      <c r="AG289" s="137"/>
      <c r="AH289" s="137"/>
      <c r="AI289" s="137"/>
      <c r="AJ289" s="137"/>
      <c r="AK289" s="137"/>
      <c r="AL289" s="137"/>
      <c r="AM289" s="137"/>
      <c r="AN289" s="137"/>
      <c r="AO289" s="137"/>
      <c r="AP289" s="137"/>
      <c r="AQ289" s="137"/>
      <c r="AR289" s="137"/>
      <c r="AS289" s="137"/>
    </row>
    <row r="290" ht="18.0" customHeight="1">
      <c r="A290" s="137"/>
      <c r="B290" s="137"/>
      <c r="C290" s="137"/>
      <c r="D290" s="137"/>
      <c r="E290" s="137"/>
      <c r="F290" s="137"/>
      <c r="G290" s="138"/>
      <c r="H290" s="139"/>
      <c r="I290" s="137"/>
      <c r="J290" s="137"/>
      <c r="K290" s="137"/>
      <c r="L290" s="137"/>
      <c r="M290" s="137"/>
      <c r="N290" s="137"/>
      <c r="O290" s="137"/>
      <c r="P290" s="137"/>
      <c r="Q290" s="140"/>
      <c r="R290" s="137"/>
      <c r="S290" s="137"/>
      <c r="T290" s="137"/>
      <c r="U290" s="137"/>
      <c r="V290" s="137"/>
      <c r="W290" s="137"/>
      <c r="X290" s="137"/>
      <c r="Y290" s="137"/>
      <c r="Z290" s="137"/>
      <c r="AA290" s="137"/>
      <c r="AB290" s="137"/>
      <c r="AC290" s="137"/>
      <c r="AD290" s="137"/>
      <c r="AE290" s="137"/>
      <c r="AF290" s="137"/>
      <c r="AG290" s="137"/>
      <c r="AH290" s="137"/>
      <c r="AI290" s="137"/>
      <c r="AJ290" s="137"/>
      <c r="AK290" s="137"/>
      <c r="AL290" s="137"/>
      <c r="AM290" s="137"/>
      <c r="AN290" s="137"/>
      <c r="AO290" s="137"/>
      <c r="AP290" s="137"/>
      <c r="AQ290" s="137"/>
      <c r="AR290" s="137"/>
      <c r="AS290" s="137"/>
    </row>
    <row r="291" ht="18.0" customHeight="1">
      <c r="A291" s="137"/>
      <c r="B291" s="137"/>
      <c r="C291" s="137"/>
      <c r="D291" s="137"/>
      <c r="E291" s="137"/>
      <c r="F291" s="137"/>
      <c r="G291" s="138"/>
      <c r="H291" s="139"/>
      <c r="I291" s="137"/>
      <c r="J291" s="137"/>
      <c r="K291" s="137"/>
      <c r="L291" s="137"/>
      <c r="M291" s="137"/>
      <c r="N291" s="137"/>
      <c r="O291" s="137"/>
      <c r="P291" s="137"/>
      <c r="Q291" s="140"/>
      <c r="R291" s="137"/>
      <c r="S291" s="137"/>
      <c r="T291" s="137"/>
      <c r="U291" s="137"/>
      <c r="V291" s="137"/>
      <c r="W291" s="137"/>
      <c r="X291" s="137"/>
      <c r="Y291" s="137"/>
      <c r="Z291" s="137"/>
      <c r="AA291" s="137"/>
      <c r="AB291" s="137"/>
      <c r="AC291" s="137"/>
      <c r="AD291" s="137"/>
      <c r="AE291" s="137"/>
      <c r="AF291" s="137"/>
      <c r="AG291" s="137"/>
      <c r="AH291" s="137"/>
      <c r="AI291" s="137"/>
      <c r="AJ291" s="137"/>
      <c r="AK291" s="137"/>
      <c r="AL291" s="137"/>
      <c r="AM291" s="137"/>
      <c r="AN291" s="137"/>
      <c r="AO291" s="137"/>
      <c r="AP291" s="137"/>
      <c r="AQ291" s="137"/>
      <c r="AR291" s="137"/>
      <c r="AS291" s="137"/>
    </row>
    <row r="292" ht="18.0" customHeight="1">
      <c r="A292" s="137"/>
      <c r="B292" s="137"/>
      <c r="C292" s="137"/>
      <c r="D292" s="137"/>
      <c r="E292" s="137"/>
      <c r="F292" s="137"/>
      <c r="G292" s="138"/>
      <c r="H292" s="139"/>
      <c r="I292" s="137"/>
      <c r="J292" s="137"/>
      <c r="K292" s="137"/>
      <c r="L292" s="137"/>
      <c r="M292" s="137"/>
      <c r="N292" s="137"/>
      <c r="O292" s="137"/>
      <c r="P292" s="137"/>
      <c r="Q292" s="140"/>
      <c r="R292" s="137"/>
      <c r="S292" s="137"/>
      <c r="T292" s="137"/>
      <c r="U292" s="137"/>
      <c r="V292" s="137"/>
      <c r="W292" s="137"/>
      <c r="X292" s="137"/>
      <c r="Y292" s="137"/>
      <c r="Z292" s="137"/>
      <c r="AA292" s="137"/>
      <c r="AB292" s="137"/>
      <c r="AC292" s="137"/>
      <c r="AD292" s="137"/>
      <c r="AE292" s="137"/>
      <c r="AF292" s="137"/>
      <c r="AG292" s="137"/>
      <c r="AH292" s="137"/>
      <c r="AI292" s="137"/>
      <c r="AJ292" s="137"/>
      <c r="AK292" s="137"/>
      <c r="AL292" s="137"/>
      <c r="AM292" s="137"/>
      <c r="AN292" s="137"/>
      <c r="AO292" s="137"/>
      <c r="AP292" s="137"/>
      <c r="AQ292" s="137"/>
      <c r="AR292" s="137"/>
      <c r="AS292" s="137"/>
    </row>
    <row r="293" ht="18.0" customHeight="1">
      <c r="A293" s="137"/>
      <c r="B293" s="137"/>
      <c r="C293" s="137"/>
      <c r="D293" s="137"/>
      <c r="E293" s="137"/>
      <c r="F293" s="137"/>
      <c r="G293" s="138"/>
      <c r="H293" s="139"/>
      <c r="I293" s="137"/>
      <c r="J293" s="137"/>
      <c r="K293" s="137"/>
      <c r="L293" s="137"/>
      <c r="M293" s="137"/>
      <c r="N293" s="137"/>
      <c r="O293" s="137"/>
      <c r="P293" s="137"/>
      <c r="Q293" s="140"/>
      <c r="R293" s="137"/>
      <c r="S293" s="137"/>
      <c r="T293" s="137"/>
      <c r="U293" s="137"/>
      <c r="V293" s="137"/>
      <c r="W293" s="137"/>
      <c r="X293" s="137"/>
      <c r="Y293" s="137"/>
      <c r="Z293" s="137"/>
      <c r="AA293" s="137"/>
      <c r="AB293" s="137"/>
      <c r="AC293" s="137"/>
      <c r="AD293" s="137"/>
      <c r="AE293" s="137"/>
      <c r="AF293" s="137"/>
      <c r="AG293" s="137"/>
      <c r="AH293" s="137"/>
      <c r="AI293" s="137"/>
      <c r="AJ293" s="137"/>
      <c r="AK293" s="137"/>
      <c r="AL293" s="137"/>
      <c r="AM293" s="137"/>
      <c r="AN293" s="137"/>
      <c r="AO293" s="137"/>
      <c r="AP293" s="137"/>
      <c r="AQ293" s="137"/>
      <c r="AR293" s="137"/>
      <c r="AS293" s="137"/>
    </row>
    <row r="294" ht="18.0" customHeight="1">
      <c r="A294" s="137"/>
      <c r="B294" s="137"/>
      <c r="C294" s="137"/>
      <c r="D294" s="137"/>
      <c r="E294" s="137"/>
      <c r="F294" s="137"/>
      <c r="G294" s="138"/>
      <c r="H294" s="139"/>
      <c r="I294" s="137"/>
      <c r="J294" s="137"/>
      <c r="K294" s="137"/>
      <c r="L294" s="137"/>
      <c r="M294" s="137"/>
      <c r="N294" s="137"/>
      <c r="O294" s="137"/>
      <c r="P294" s="137"/>
      <c r="Q294" s="140"/>
      <c r="R294" s="137"/>
      <c r="S294" s="137"/>
      <c r="T294" s="137"/>
      <c r="U294" s="137"/>
      <c r="V294" s="137"/>
      <c r="W294" s="137"/>
      <c r="X294" s="137"/>
      <c r="Y294" s="137"/>
      <c r="Z294" s="137"/>
      <c r="AA294" s="137"/>
      <c r="AB294" s="137"/>
      <c r="AC294" s="137"/>
      <c r="AD294" s="137"/>
      <c r="AE294" s="137"/>
      <c r="AF294" s="137"/>
      <c r="AG294" s="137"/>
      <c r="AH294" s="137"/>
      <c r="AI294" s="137"/>
      <c r="AJ294" s="137"/>
      <c r="AK294" s="137"/>
      <c r="AL294" s="137"/>
      <c r="AM294" s="137"/>
      <c r="AN294" s="137"/>
      <c r="AO294" s="137"/>
      <c r="AP294" s="137"/>
      <c r="AQ294" s="137"/>
      <c r="AR294" s="137"/>
      <c r="AS294" s="137"/>
    </row>
    <row r="295" ht="18.0" customHeight="1">
      <c r="A295" s="137"/>
      <c r="B295" s="137"/>
      <c r="C295" s="137"/>
      <c r="D295" s="137"/>
      <c r="E295" s="137"/>
      <c r="F295" s="137"/>
      <c r="G295" s="138"/>
      <c r="H295" s="139"/>
      <c r="I295" s="137"/>
      <c r="J295" s="137"/>
      <c r="K295" s="137"/>
      <c r="L295" s="137"/>
      <c r="M295" s="137"/>
      <c r="N295" s="137"/>
      <c r="O295" s="137"/>
      <c r="P295" s="137"/>
      <c r="Q295" s="140"/>
      <c r="R295" s="137"/>
      <c r="S295" s="137"/>
      <c r="T295" s="137"/>
      <c r="U295" s="137"/>
      <c r="V295" s="137"/>
      <c r="W295" s="137"/>
      <c r="X295" s="137"/>
      <c r="Y295" s="137"/>
      <c r="Z295" s="137"/>
      <c r="AA295" s="137"/>
      <c r="AB295" s="137"/>
      <c r="AC295" s="137"/>
      <c r="AD295" s="137"/>
      <c r="AE295" s="137"/>
      <c r="AF295" s="137"/>
      <c r="AG295" s="137"/>
      <c r="AH295" s="137"/>
      <c r="AI295" s="137"/>
      <c r="AJ295" s="137"/>
      <c r="AK295" s="137"/>
      <c r="AL295" s="137"/>
      <c r="AM295" s="137"/>
      <c r="AN295" s="137"/>
      <c r="AO295" s="137"/>
      <c r="AP295" s="137"/>
      <c r="AQ295" s="137"/>
      <c r="AR295" s="137"/>
      <c r="AS295" s="137"/>
    </row>
    <row r="296" ht="18.0" customHeight="1">
      <c r="A296" s="137"/>
      <c r="B296" s="137"/>
      <c r="C296" s="137"/>
      <c r="D296" s="137"/>
      <c r="E296" s="137"/>
      <c r="F296" s="137"/>
      <c r="G296" s="138"/>
      <c r="H296" s="139"/>
      <c r="I296" s="137"/>
      <c r="J296" s="137"/>
      <c r="K296" s="137"/>
      <c r="L296" s="137"/>
      <c r="M296" s="137"/>
      <c r="N296" s="137"/>
      <c r="O296" s="137"/>
      <c r="P296" s="137"/>
      <c r="Q296" s="140"/>
      <c r="R296" s="137"/>
      <c r="S296" s="137"/>
      <c r="T296" s="137"/>
      <c r="U296" s="137"/>
      <c r="V296" s="137"/>
      <c r="W296" s="137"/>
      <c r="X296" s="137"/>
      <c r="Y296" s="137"/>
      <c r="Z296" s="137"/>
      <c r="AA296" s="137"/>
      <c r="AB296" s="137"/>
      <c r="AC296" s="137"/>
      <c r="AD296" s="137"/>
      <c r="AE296" s="137"/>
      <c r="AF296" s="137"/>
      <c r="AG296" s="137"/>
      <c r="AH296" s="137"/>
      <c r="AI296" s="137"/>
      <c r="AJ296" s="137"/>
      <c r="AK296" s="137"/>
      <c r="AL296" s="137"/>
      <c r="AM296" s="137"/>
      <c r="AN296" s="137"/>
      <c r="AO296" s="137"/>
      <c r="AP296" s="137"/>
      <c r="AQ296" s="137"/>
      <c r="AR296" s="137"/>
      <c r="AS296" s="137"/>
    </row>
    <row r="297" ht="18.0" customHeight="1">
      <c r="A297" s="137"/>
      <c r="B297" s="137"/>
      <c r="C297" s="137"/>
      <c r="D297" s="137"/>
      <c r="E297" s="137"/>
      <c r="F297" s="137"/>
      <c r="G297" s="138"/>
      <c r="H297" s="139"/>
      <c r="I297" s="137"/>
      <c r="J297" s="137"/>
      <c r="K297" s="137"/>
      <c r="L297" s="137"/>
      <c r="M297" s="137"/>
      <c r="N297" s="137"/>
      <c r="O297" s="137"/>
      <c r="P297" s="137"/>
      <c r="Q297" s="140"/>
      <c r="R297" s="137"/>
      <c r="S297" s="137"/>
      <c r="T297" s="137"/>
      <c r="U297" s="137"/>
      <c r="V297" s="137"/>
      <c r="W297" s="137"/>
      <c r="X297" s="137"/>
      <c r="Y297" s="137"/>
      <c r="Z297" s="137"/>
      <c r="AA297" s="137"/>
      <c r="AB297" s="137"/>
      <c r="AC297" s="137"/>
      <c r="AD297" s="137"/>
      <c r="AE297" s="137"/>
      <c r="AF297" s="137"/>
      <c r="AG297" s="137"/>
      <c r="AH297" s="137"/>
      <c r="AI297" s="137"/>
      <c r="AJ297" s="137"/>
      <c r="AK297" s="137"/>
      <c r="AL297" s="137"/>
      <c r="AM297" s="137"/>
      <c r="AN297" s="137"/>
      <c r="AO297" s="137"/>
      <c r="AP297" s="137"/>
      <c r="AQ297" s="137"/>
      <c r="AR297" s="137"/>
      <c r="AS297" s="137"/>
    </row>
    <row r="298" ht="18.0" customHeight="1">
      <c r="A298" s="137"/>
      <c r="B298" s="137"/>
      <c r="C298" s="137"/>
      <c r="D298" s="137"/>
      <c r="E298" s="137"/>
      <c r="F298" s="137"/>
      <c r="G298" s="138"/>
      <c r="H298" s="139"/>
      <c r="I298" s="137"/>
      <c r="J298" s="137"/>
      <c r="K298" s="137"/>
      <c r="L298" s="137"/>
      <c r="M298" s="137"/>
      <c r="N298" s="137"/>
      <c r="O298" s="137"/>
      <c r="P298" s="137"/>
      <c r="Q298" s="140"/>
      <c r="R298" s="137"/>
      <c r="S298" s="137"/>
      <c r="T298" s="137"/>
      <c r="U298" s="137"/>
      <c r="V298" s="137"/>
      <c r="W298" s="137"/>
      <c r="X298" s="137"/>
      <c r="Y298" s="137"/>
      <c r="Z298" s="137"/>
      <c r="AA298" s="137"/>
      <c r="AB298" s="137"/>
      <c r="AC298" s="137"/>
      <c r="AD298" s="137"/>
      <c r="AE298" s="137"/>
      <c r="AF298" s="137"/>
      <c r="AG298" s="137"/>
      <c r="AH298" s="137"/>
      <c r="AI298" s="137"/>
      <c r="AJ298" s="137"/>
      <c r="AK298" s="137"/>
      <c r="AL298" s="137"/>
      <c r="AM298" s="137"/>
      <c r="AN298" s="137"/>
      <c r="AO298" s="137"/>
      <c r="AP298" s="137"/>
      <c r="AQ298" s="137"/>
      <c r="AR298" s="137"/>
      <c r="AS298" s="137"/>
    </row>
    <row r="299" ht="18.0" customHeight="1">
      <c r="A299" s="137"/>
      <c r="B299" s="137"/>
      <c r="C299" s="137"/>
      <c r="D299" s="137"/>
      <c r="E299" s="137"/>
      <c r="F299" s="137"/>
      <c r="G299" s="138"/>
      <c r="H299" s="139"/>
      <c r="I299" s="137"/>
      <c r="J299" s="137"/>
      <c r="K299" s="137"/>
      <c r="L299" s="137"/>
      <c r="M299" s="137"/>
      <c r="N299" s="137"/>
      <c r="O299" s="137"/>
      <c r="P299" s="137"/>
      <c r="Q299" s="140"/>
      <c r="R299" s="137"/>
      <c r="S299" s="137"/>
      <c r="T299" s="137"/>
      <c r="U299" s="137"/>
      <c r="V299" s="137"/>
      <c r="W299" s="137"/>
      <c r="X299" s="137"/>
      <c r="Y299" s="137"/>
      <c r="Z299" s="137"/>
      <c r="AA299" s="137"/>
      <c r="AB299" s="137"/>
      <c r="AC299" s="137"/>
      <c r="AD299" s="137"/>
      <c r="AE299" s="137"/>
      <c r="AF299" s="137"/>
      <c r="AG299" s="137"/>
      <c r="AH299" s="137"/>
      <c r="AI299" s="137"/>
      <c r="AJ299" s="137"/>
      <c r="AK299" s="137"/>
      <c r="AL299" s="137"/>
      <c r="AM299" s="137"/>
      <c r="AN299" s="137"/>
      <c r="AO299" s="137"/>
      <c r="AP299" s="137"/>
      <c r="AQ299" s="137"/>
      <c r="AR299" s="137"/>
      <c r="AS299" s="137"/>
    </row>
    <row r="300" ht="18.0" customHeight="1">
      <c r="A300" s="137"/>
      <c r="B300" s="137"/>
      <c r="C300" s="137"/>
      <c r="D300" s="137"/>
      <c r="E300" s="137"/>
      <c r="F300" s="137"/>
      <c r="G300" s="138"/>
      <c r="H300" s="139"/>
      <c r="I300" s="137"/>
      <c r="J300" s="137"/>
      <c r="K300" s="137"/>
      <c r="L300" s="137"/>
      <c r="M300" s="137"/>
      <c r="N300" s="137"/>
      <c r="O300" s="137"/>
      <c r="P300" s="137"/>
      <c r="Q300" s="140"/>
      <c r="R300" s="137"/>
      <c r="S300" s="137"/>
      <c r="T300" s="137"/>
      <c r="U300" s="137"/>
      <c r="V300" s="137"/>
      <c r="W300" s="137"/>
      <c r="X300" s="137"/>
      <c r="Y300" s="137"/>
      <c r="Z300" s="137"/>
      <c r="AA300" s="137"/>
      <c r="AB300" s="137"/>
      <c r="AC300" s="137"/>
      <c r="AD300" s="137"/>
      <c r="AE300" s="137"/>
      <c r="AF300" s="137"/>
      <c r="AG300" s="137"/>
      <c r="AH300" s="137"/>
      <c r="AI300" s="137"/>
      <c r="AJ300" s="137"/>
      <c r="AK300" s="137"/>
      <c r="AL300" s="137"/>
      <c r="AM300" s="137"/>
      <c r="AN300" s="137"/>
      <c r="AO300" s="137"/>
      <c r="AP300" s="137"/>
      <c r="AQ300" s="137"/>
      <c r="AR300" s="137"/>
      <c r="AS300" s="137"/>
    </row>
    <row r="301" ht="18.0" customHeight="1">
      <c r="A301" s="137"/>
      <c r="B301" s="137"/>
      <c r="C301" s="137"/>
      <c r="D301" s="137"/>
      <c r="E301" s="137"/>
      <c r="F301" s="137"/>
      <c r="G301" s="138"/>
      <c r="H301" s="139"/>
      <c r="I301" s="137"/>
      <c r="J301" s="137"/>
      <c r="K301" s="137"/>
      <c r="L301" s="137"/>
      <c r="M301" s="137"/>
      <c r="N301" s="137"/>
      <c r="O301" s="137"/>
      <c r="P301" s="137"/>
      <c r="Q301" s="140"/>
      <c r="R301" s="137"/>
      <c r="S301" s="137"/>
      <c r="T301" s="137"/>
      <c r="U301" s="137"/>
      <c r="V301" s="137"/>
      <c r="W301" s="137"/>
      <c r="X301" s="137"/>
      <c r="Y301" s="137"/>
      <c r="Z301" s="137"/>
      <c r="AA301" s="137"/>
      <c r="AB301" s="137"/>
      <c r="AC301" s="137"/>
      <c r="AD301" s="137"/>
      <c r="AE301" s="137"/>
      <c r="AF301" s="137"/>
      <c r="AG301" s="137"/>
      <c r="AH301" s="137"/>
      <c r="AI301" s="137"/>
      <c r="AJ301" s="137"/>
      <c r="AK301" s="137"/>
      <c r="AL301" s="137"/>
      <c r="AM301" s="137"/>
      <c r="AN301" s="137"/>
      <c r="AO301" s="137"/>
      <c r="AP301" s="137"/>
      <c r="AQ301" s="137"/>
      <c r="AR301" s="137"/>
      <c r="AS301" s="137"/>
    </row>
    <row r="302" ht="18.0" customHeight="1">
      <c r="A302" s="137"/>
      <c r="B302" s="137"/>
      <c r="C302" s="137"/>
      <c r="D302" s="137"/>
      <c r="E302" s="137"/>
      <c r="F302" s="137"/>
      <c r="G302" s="138"/>
      <c r="H302" s="139"/>
      <c r="I302" s="137"/>
      <c r="J302" s="137"/>
      <c r="K302" s="137"/>
      <c r="L302" s="137"/>
      <c r="M302" s="137"/>
      <c r="N302" s="137"/>
      <c r="O302" s="137"/>
      <c r="P302" s="137"/>
      <c r="Q302" s="140"/>
      <c r="R302" s="137"/>
      <c r="S302" s="137"/>
      <c r="T302" s="137"/>
      <c r="U302" s="137"/>
      <c r="V302" s="137"/>
      <c r="W302" s="137"/>
      <c r="X302" s="137"/>
      <c r="Y302" s="137"/>
      <c r="Z302" s="137"/>
      <c r="AA302" s="137"/>
      <c r="AB302" s="137"/>
      <c r="AC302" s="137"/>
      <c r="AD302" s="137"/>
      <c r="AE302" s="137"/>
      <c r="AF302" s="137"/>
      <c r="AG302" s="137"/>
      <c r="AH302" s="137"/>
      <c r="AI302" s="137"/>
      <c r="AJ302" s="137"/>
      <c r="AK302" s="137"/>
      <c r="AL302" s="137"/>
      <c r="AM302" s="137"/>
      <c r="AN302" s="137"/>
      <c r="AO302" s="137"/>
      <c r="AP302" s="137"/>
      <c r="AQ302" s="137"/>
      <c r="AR302" s="137"/>
      <c r="AS302" s="137"/>
    </row>
    <row r="303" ht="18.0" customHeight="1">
      <c r="A303" s="137"/>
      <c r="B303" s="137"/>
      <c r="C303" s="137"/>
      <c r="D303" s="137"/>
      <c r="E303" s="137"/>
      <c r="F303" s="137"/>
      <c r="G303" s="138"/>
      <c r="H303" s="139"/>
      <c r="I303" s="137"/>
      <c r="J303" s="137"/>
      <c r="K303" s="137"/>
      <c r="L303" s="137"/>
      <c r="M303" s="137"/>
      <c r="N303" s="137"/>
      <c r="O303" s="137"/>
      <c r="P303" s="137"/>
      <c r="Q303" s="140"/>
      <c r="R303" s="137"/>
      <c r="S303" s="137"/>
      <c r="T303" s="137"/>
      <c r="U303" s="137"/>
      <c r="V303" s="137"/>
      <c r="W303" s="137"/>
      <c r="X303" s="137"/>
      <c r="Y303" s="137"/>
      <c r="Z303" s="137"/>
      <c r="AA303" s="137"/>
      <c r="AB303" s="137"/>
      <c r="AC303" s="137"/>
      <c r="AD303" s="137"/>
      <c r="AE303" s="137"/>
      <c r="AF303" s="137"/>
      <c r="AG303" s="137"/>
      <c r="AH303" s="137"/>
      <c r="AI303" s="137"/>
      <c r="AJ303" s="137"/>
      <c r="AK303" s="137"/>
      <c r="AL303" s="137"/>
      <c r="AM303" s="137"/>
      <c r="AN303" s="137"/>
      <c r="AO303" s="137"/>
      <c r="AP303" s="137"/>
      <c r="AQ303" s="137"/>
      <c r="AR303" s="137"/>
      <c r="AS303" s="137"/>
    </row>
    <row r="304" ht="18.0" customHeight="1">
      <c r="A304" s="137"/>
      <c r="B304" s="137"/>
      <c r="C304" s="137"/>
      <c r="D304" s="137"/>
      <c r="E304" s="137"/>
      <c r="F304" s="137"/>
      <c r="G304" s="138"/>
      <c r="H304" s="139"/>
      <c r="I304" s="137"/>
      <c r="J304" s="137"/>
      <c r="K304" s="137"/>
      <c r="L304" s="137"/>
      <c r="M304" s="137"/>
      <c r="N304" s="137"/>
      <c r="O304" s="137"/>
      <c r="P304" s="137"/>
      <c r="Q304" s="140"/>
      <c r="R304" s="137"/>
      <c r="S304" s="137"/>
      <c r="T304" s="137"/>
      <c r="U304" s="137"/>
      <c r="V304" s="137"/>
      <c r="W304" s="137"/>
      <c r="X304" s="137"/>
      <c r="Y304" s="137"/>
      <c r="Z304" s="137"/>
      <c r="AA304" s="137"/>
      <c r="AB304" s="137"/>
      <c r="AC304" s="137"/>
      <c r="AD304" s="137"/>
      <c r="AE304" s="137"/>
      <c r="AF304" s="137"/>
      <c r="AG304" s="137"/>
      <c r="AH304" s="137"/>
      <c r="AI304" s="137"/>
      <c r="AJ304" s="137"/>
      <c r="AK304" s="137"/>
      <c r="AL304" s="137"/>
      <c r="AM304" s="137"/>
      <c r="AN304" s="137"/>
      <c r="AO304" s="137"/>
      <c r="AP304" s="137"/>
      <c r="AQ304" s="137"/>
      <c r="AR304" s="137"/>
      <c r="AS304" s="137"/>
    </row>
    <row r="305" ht="18.0" customHeight="1">
      <c r="A305" s="137"/>
      <c r="B305" s="137"/>
      <c r="C305" s="137"/>
      <c r="D305" s="137"/>
      <c r="E305" s="137"/>
      <c r="F305" s="137"/>
      <c r="G305" s="138"/>
      <c r="H305" s="139"/>
      <c r="I305" s="137"/>
      <c r="J305" s="137"/>
      <c r="K305" s="137"/>
      <c r="L305" s="137"/>
      <c r="M305" s="137"/>
      <c r="N305" s="137"/>
      <c r="O305" s="137"/>
      <c r="P305" s="137"/>
      <c r="Q305" s="140"/>
      <c r="R305" s="137"/>
      <c r="S305" s="137"/>
      <c r="T305" s="137"/>
      <c r="U305" s="137"/>
      <c r="V305" s="137"/>
      <c r="W305" s="137"/>
      <c r="X305" s="137"/>
      <c r="Y305" s="137"/>
      <c r="Z305" s="137"/>
      <c r="AA305" s="137"/>
      <c r="AB305" s="137"/>
      <c r="AC305" s="137"/>
      <c r="AD305" s="137"/>
      <c r="AE305" s="137"/>
      <c r="AF305" s="137"/>
      <c r="AG305" s="137"/>
      <c r="AH305" s="137"/>
      <c r="AI305" s="137"/>
      <c r="AJ305" s="137"/>
      <c r="AK305" s="137"/>
      <c r="AL305" s="137"/>
      <c r="AM305" s="137"/>
      <c r="AN305" s="137"/>
      <c r="AO305" s="137"/>
      <c r="AP305" s="137"/>
      <c r="AQ305" s="137"/>
      <c r="AR305" s="137"/>
      <c r="AS305" s="137"/>
    </row>
    <row r="306" ht="18.0" customHeight="1">
      <c r="A306" s="137"/>
      <c r="B306" s="137"/>
      <c r="C306" s="137"/>
      <c r="D306" s="137"/>
      <c r="E306" s="137"/>
      <c r="F306" s="137"/>
      <c r="G306" s="138"/>
      <c r="H306" s="139"/>
      <c r="I306" s="137"/>
      <c r="J306" s="137"/>
      <c r="K306" s="137"/>
      <c r="L306" s="137"/>
      <c r="M306" s="137"/>
      <c r="N306" s="137"/>
      <c r="O306" s="137"/>
      <c r="P306" s="137"/>
      <c r="Q306" s="140"/>
      <c r="R306" s="137"/>
      <c r="S306" s="137"/>
      <c r="T306" s="137"/>
      <c r="U306" s="137"/>
      <c r="V306" s="137"/>
      <c r="W306" s="137"/>
      <c r="X306" s="137"/>
      <c r="Y306" s="137"/>
      <c r="Z306" s="137"/>
      <c r="AA306" s="137"/>
      <c r="AB306" s="137"/>
      <c r="AC306" s="137"/>
      <c r="AD306" s="137"/>
      <c r="AE306" s="137"/>
      <c r="AF306" s="137"/>
      <c r="AG306" s="137"/>
      <c r="AH306" s="137"/>
      <c r="AI306" s="137"/>
      <c r="AJ306" s="137"/>
      <c r="AK306" s="137"/>
      <c r="AL306" s="137"/>
      <c r="AM306" s="137"/>
      <c r="AN306" s="137"/>
      <c r="AO306" s="137"/>
      <c r="AP306" s="137"/>
      <c r="AQ306" s="137"/>
      <c r="AR306" s="137"/>
      <c r="AS306" s="137"/>
    </row>
    <row r="307" ht="18.0" customHeight="1">
      <c r="A307" s="137"/>
      <c r="B307" s="137"/>
      <c r="C307" s="137"/>
      <c r="D307" s="137"/>
      <c r="E307" s="137"/>
      <c r="F307" s="137"/>
      <c r="G307" s="138"/>
      <c r="H307" s="139"/>
      <c r="I307" s="137"/>
      <c r="J307" s="137"/>
      <c r="K307" s="137"/>
      <c r="L307" s="137"/>
      <c r="M307" s="137"/>
      <c r="N307" s="137"/>
      <c r="O307" s="137"/>
      <c r="P307" s="137"/>
      <c r="Q307" s="140"/>
      <c r="R307" s="137"/>
      <c r="S307" s="137"/>
      <c r="T307" s="137"/>
      <c r="U307" s="137"/>
      <c r="V307" s="137"/>
      <c r="W307" s="137"/>
      <c r="X307" s="137"/>
      <c r="Y307" s="137"/>
      <c r="Z307" s="137"/>
      <c r="AA307" s="137"/>
      <c r="AB307" s="137"/>
      <c r="AC307" s="137"/>
      <c r="AD307" s="137"/>
      <c r="AE307" s="137"/>
      <c r="AF307" s="137"/>
      <c r="AG307" s="137"/>
      <c r="AH307" s="137"/>
      <c r="AI307" s="137"/>
      <c r="AJ307" s="137"/>
      <c r="AK307" s="137"/>
      <c r="AL307" s="137"/>
      <c r="AM307" s="137"/>
      <c r="AN307" s="137"/>
      <c r="AO307" s="137"/>
      <c r="AP307" s="137"/>
      <c r="AQ307" s="137"/>
      <c r="AR307" s="137"/>
      <c r="AS307" s="137"/>
    </row>
    <row r="308" ht="18.0" customHeight="1">
      <c r="A308" s="137"/>
      <c r="B308" s="137"/>
      <c r="C308" s="137"/>
      <c r="D308" s="137"/>
      <c r="E308" s="137"/>
      <c r="F308" s="137"/>
      <c r="G308" s="138"/>
      <c r="H308" s="139"/>
      <c r="I308" s="137"/>
      <c r="J308" s="137"/>
      <c r="K308" s="137"/>
      <c r="L308" s="137"/>
      <c r="M308" s="137"/>
      <c r="N308" s="137"/>
      <c r="O308" s="137"/>
      <c r="P308" s="137"/>
      <c r="Q308" s="140"/>
      <c r="R308" s="137"/>
      <c r="S308" s="137"/>
      <c r="T308" s="137"/>
      <c r="U308" s="137"/>
      <c r="V308" s="137"/>
      <c r="W308" s="137"/>
      <c r="X308" s="137"/>
      <c r="Y308" s="137"/>
      <c r="Z308" s="137"/>
      <c r="AA308" s="137"/>
      <c r="AB308" s="137"/>
      <c r="AC308" s="137"/>
      <c r="AD308" s="137"/>
      <c r="AE308" s="137"/>
      <c r="AF308" s="137"/>
      <c r="AG308" s="137"/>
      <c r="AH308" s="137"/>
      <c r="AI308" s="137"/>
      <c r="AJ308" s="137"/>
      <c r="AK308" s="137"/>
      <c r="AL308" s="137"/>
      <c r="AM308" s="137"/>
      <c r="AN308" s="137"/>
      <c r="AO308" s="137"/>
      <c r="AP308" s="137"/>
      <c r="AQ308" s="137"/>
      <c r="AR308" s="137"/>
      <c r="AS308" s="137"/>
    </row>
    <row r="309" ht="18.0" customHeight="1">
      <c r="A309" s="137"/>
      <c r="B309" s="137"/>
      <c r="C309" s="137"/>
      <c r="D309" s="137"/>
      <c r="E309" s="137"/>
      <c r="F309" s="137"/>
      <c r="G309" s="138"/>
      <c r="H309" s="139"/>
      <c r="I309" s="137"/>
      <c r="J309" s="137"/>
      <c r="K309" s="137"/>
      <c r="L309" s="137"/>
      <c r="M309" s="137"/>
      <c r="N309" s="137"/>
      <c r="O309" s="137"/>
      <c r="P309" s="137"/>
      <c r="Q309" s="140"/>
      <c r="R309" s="137"/>
      <c r="S309" s="137"/>
      <c r="T309" s="137"/>
      <c r="U309" s="137"/>
      <c r="V309" s="137"/>
      <c r="W309" s="137"/>
      <c r="X309" s="137"/>
      <c r="Y309" s="137"/>
      <c r="Z309" s="137"/>
      <c r="AA309" s="137"/>
      <c r="AB309" s="137"/>
      <c r="AC309" s="137"/>
      <c r="AD309" s="137"/>
      <c r="AE309" s="137"/>
      <c r="AF309" s="137"/>
      <c r="AG309" s="137"/>
      <c r="AH309" s="137"/>
      <c r="AI309" s="137"/>
      <c r="AJ309" s="137"/>
      <c r="AK309" s="137"/>
      <c r="AL309" s="137"/>
      <c r="AM309" s="137"/>
      <c r="AN309" s="137"/>
      <c r="AO309" s="137"/>
      <c r="AP309" s="137"/>
      <c r="AQ309" s="137"/>
      <c r="AR309" s="137"/>
      <c r="AS309" s="137"/>
    </row>
    <row r="310" ht="18.0" customHeight="1">
      <c r="A310" s="137"/>
      <c r="B310" s="137"/>
      <c r="C310" s="137"/>
      <c r="D310" s="137"/>
      <c r="E310" s="137"/>
      <c r="F310" s="137"/>
      <c r="G310" s="138"/>
      <c r="H310" s="139"/>
      <c r="I310" s="137"/>
      <c r="J310" s="137"/>
      <c r="K310" s="137"/>
      <c r="L310" s="137"/>
      <c r="M310" s="137"/>
      <c r="N310" s="137"/>
      <c r="O310" s="137"/>
      <c r="P310" s="137"/>
      <c r="Q310" s="140"/>
      <c r="R310" s="137"/>
      <c r="S310" s="137"/>
      <c r="T310" s="137"/>
      <c r="U310" s="137"/>
      <c r="V310" s="137"/>
      <c r="W310" s="137"/>
      <c r="X310" s="137"/>
      <c r="Y310" s="137"/>
      <c r="Z310" s="137"/>
      <c r="AA310" s="137"/>
      <c r="AB310" s="137"/>
      <c r="AC310" s="137"/>
      <c r="AD310" s="137"/>
      <c r="AE310" s="137"/>
      <c r="AF310" s="137"/>
      <c r="AG310" s="137"/>
      <c r="AH310" s="137"/>
      <c r="AI310" s="137"/>
      <c r="AJ310" s="137"/>
      <c r="AK310" s="137"/>
      <c r="AL310" s="137"/>
      <c r="AM310" s="137"/>
      <c r="AN310" s="137"/>
      <c r="AO310" s="137"/>
      <c r="AP310" s="137"/>
      <c r="AQ310" s="137"/>
      <c r="AR310" s="137"/>
      <c r="AS310" s="137"/>
    </row>
    <row r="311" ht="18.0" customHeight="1">
      <c r="A311" s="137"/>
      <c r="B311" s="137"/>
      <c r="C311" s="137"/>
      <c r="D311" s="137"/>
      <c r="E311" s="137"/>
      <c r="F311" s="137"/>
      <c r="G311" s="138"/>
      <c r="H311" s="139"/>
      <c r="I311" s="137"/>
      <c r="J311" s="137"/>
      <c r="K311" s="137"/>
      <c r="L311" s="137"/>
      <c r="M311" s="137"/>
      <c r="N311" s="137"/>
      <c r="O311" s="137"/>
      <c r="P311" s="137"/>
      <c r="Q311" s="140"/>
      <c r="R311" s="137"/>
      <c r="S311" s="137"/>
      <c r="T311" s="137"/>
      <c r="U311" s="137"/>
      <c r="V311" s="137"/>
      <c r="W311" s="137"/>
      <c r="X311" s="137"/>
      <c r="Y311" s="137"/>
      <c r="Z311" s="137"/>
      <c r="AA311" s="137"/>
      <c r="AB311" s="137"/>
      <c r="AC311" s="137"/>
      <c r="AD311" s="137"/>
      <c r="AE311" s="137"/>
      <c r="AF311" s="137"/>
      <c r="AG311" s="137"/>
      <c r="AH311" s="137"/>
      <c r="AI311" s="137"/>
      <c r="AJ311" s="137"/>
      <c r="AK311" s="137"/>
      <c r="AL311" s="137"/>
      <c r="AM311" s="137"/>
      <c r="AN311" s="137"/>
      <c r="AO311" s="137"/>
      <c r="AP311" s="137"/>
      <c r="AQ311" s="137"/>
      <c r="AR311" s="137"/>
      <c r="AS311" s="137"/>
    </row>
    <row r="312" ht="18.0" customHeight="1">
      <c r="A312" s="137"/>
      <c r="B312" s="137"/>
      <c r="C312" s="137"/>
      <c r="D312" s="137"/>
      <c r="E312" s="137"/>
      <c r="F312" s="137"/>
      <c r="G312" s="138"/>
      <c r="H312" s="139"/>
      <c r="I312" s="137"/>
      <c r="J312" s="137"/>
      <c r="K312" s="137"/>
      <c r="L312" s="137"/>
      <c r="M312" s="137"/>
      <c r="N312" s="137"/>
      <c r="O312" s="137"/>
      <c r="P312" s="137"/>
      <c r="Q312" s="140"/>
      <c r="R312" s="137"/>
      <c r="S312" s="137"/>
      <c r="T312" s="137"/>
      <c r="U312" s="137"/>
      <c r="V312" s="137"/>
      <c r="W312" s="137"/>
      <c r="X312" s="137"/>
      <c r="Y312" s="137"/>
      <c r="Z312" s="137"/>
      <c r="AA312" s="137"/>
      <c r="AB312" s="137"/>
      <c r="AC312" s="137"/>
      <c r="AD312" s="137"/>
      <c r="AE312" s="137"/>
      <c r="AF312" s="137"/>
      <c r="AG312" s="137"/>
      <c r="AH312" s="137"/>
      <c r="AI312" s="137"/>
      <c r="AJ312" s="137"/>
      <c r="AK312" s="137"/>
      <c r="AL312" s="137"/>
      <c r="AM312" s="137"/>
      <c r="AN312" s="137"/>
      <c r="AO312" s="137"/>
      <c r="AP312" s="137"/>
      <c r="AQ312" s="137"/>
      <c r="AR312" s="137"/>
      <c r="AS312" s="137"/>
    </row>
    <row r="313" ht="18.0" customHeight="1">
      <c r="A313" s="137"/>
      <c r="B313" s="137"/>
      <c r="C313" s="137"/>
      <c r="D313" s="137"/>
      <c r="E313" s="137"/>
      <c r="F313" s="137"/>
      <c r="G313" s="138"/>
      <c r="H313" s="139"/>
      <c r="I313" s="137"/>
      <c r="J313" s="137"/>
      <c r="K313" s="137"/>
      <c r="L313" s="137"/>
      <c r="M313" s="137"/>
      <c r="N313" s="137"/>
      <c r="O313" s="137"/>
      <c r="P313" s="137"/>
      <c r="Q313" s="140"/>
      <c r="R313" s="137"/>
      <c r="S313" s="137"/>
      <c r="T313" s="137"/>
      <c r="U313" s="137"/>
      <c r="V313" s="137"/>
      <c r="W313" s="137"/>
      <c r="X313" s="137"/>
      <c r="Y313" s="137"/>
      <c r="Z313" s="137"/>
      <c r="AA313" s="137"/>
      <c r="AB313" s="137"/>
      <c r="AC313" s="137"/>
      <c r="AD313" s="137"/>
      <c r="AE313" s="137"/>
      <c r="AF313" s="137"/>
      <c r="AG313" s="137"/>
      <c r="AH313" s="137"/>
      <c r="AI313" s="137"/>
      <c r="AJ313" s="137"/>
      <c r="AK313" s="137"/>
      <c r="AL313" s="137"/>
      <c r="AM313" s="137"/>
      <c r="AN313" s="137"/>
      <c r="AO313" s="137"/>
      <c r="AP313" s="137"/>
      <c r="AQ313" s="137"/>
      <c r="AR313" s="137"/>
      <c r="AS313" s="137"/>
    </row>
    <row r="314" ht="18.0" customHeight="1">
      <c r="A314" s="137"/>
      <c r="B314" s="137"/>
      <c r="C314" s="137"/>
      <c r="D314" s="137"/>
      <c r="E314" s="137"/>
      <c r="F314" s="137"/>
      <c r="G314" s="138"/>
      <c r="H314" s="139"/>
      <c r="I314" s="137"/>
      <c r="J314" s="137"/>
      <c r="K314" s="137"/>
      <c r="L314" s="137"/>
      <c r="M314" s="137"/>
      <c r="N314" s="137"/>
      <c r="O314" s="137"/>
      <c r="P314" s="137"/>
      <c r="Q314" s="140"/>
      <c r="R314" s="137"/>
      <c r="S314" s="137"/>
      <c r="T314" s="137"/>
      <c r="U314" s="137"/>
      <c r="V314" s="137"/>
      <c r="W314" s="137"/>
      <c r="X314" s="137"/>
      <c r="Y314" s="137"/>
      <c r="Z314" s="137"/>
      <c r="AA314" s="137"/>
      <c r="AB314" s="137"/>
      <c r="AC314" s="137"/>
      <c r="AD314" s="137"/>
      <c r="AE314" s="137"/>
      <c r="AF314" s="137"/>
      <c r="AG314" s="137"/>
      <c r="AH314" s="137"/>
      <c r="AI314" s="137"/>
      <c r="AJ314" s="137"/>
      <c r="AK314" s="137"/>
      <c r="AL314" s="137"/>
      <c r="AM314" s="137"/>
      <c r="AN314" s="137"/>
      <c r="AO314" s="137"/>
      <c r="AP314" s="137"/>
      <c r="AQ314" s="137"/>
      <c r="AR314" s="137"/>
      <c r="AS314" s="137"/>
    </row>
    <row r="315" ht="18.0" customHeight="1">
      <c r="A315" s="137"/>
      <c r="B315" s="137"/>
      <c r="C315" s="137"/>
      <c r="D315" s="137"/>
      <c r="E315" s="137"/>
      <c r="F315" s="137"/>
      <c r="G315" s="138"/>
      <c r="H315" s="139"/>
      <c r="I315" s="137"/>
      <c r="J315" s="137"/>
      <c r="K315" s="137"/>
      <c r="L315" s="137"/>
      <c r="M315" s="137"/>
      <c r="N315" s="137"/>
      <c r="O315" s="137"/>
      <c r="P315" s="137"/>
      <c r="Q315" s="140"/>
      <c r="R315" s="137"/>
      <c r="S315" s="137"/>
      <c r="T315" s="137"/>
      <c r="U315" s="137"/>
      <c r="V315" s="137"/>
      <c r="W315" s="137"/>
      <c r="X315" s="137"/>
      <c r="Y315" s="137"/>
      <c r="Z315" s="137"/>
      <c r="AA315" s="137"/>
      <c r="AB315" s="137"/>
      <c r="AC315" s="137"/>
      <c r="AD315" s="137"/>
      <c r="AE315" s="137"/>
      <c r="AF315" s="137"/>
      <c r="AG315" s="137"/>
      <c r="AH315" s="137"/>
      <c r="AI315" s="137"/>
      <c r="AJ315" s="137"/>
      <c r="AK315" s="137"/>
      <c r="AL315" s="137"/>
      <c r="AM315" s="137"/>
      <c r="AN315" s="137"/>
      <c r="AO315" s="137"/>
      <c r="AP315" s="137"/>
      <c r="AQ315" s="137"/>
      <c r="AR315" s="137"/>
      <c r="AS315" s="137"/>
    </row>
    <row r="316" ht="18.0" customHeight="1">
      <c r="A316" s="137"/>
      <c r="B316" s="137"/>
      <c r="C316" s="137"/>
      <c r="D316" s="137"/>
      <c r="E316" s="137"/>
      <c r="F316" s="137"/>
      <c r="G316" s="138"/>
      <c r="H316" s="139"/>
      <c r="I316" s="137"/>
      <c r="J316" s="137"/>
      <c r="K316" s="137"/>
      <c r="L316" s="137"/>
      <c r="M316" s="137"/>
      <c r="N316" s="137"/>
      <c r="O316" s="137"/>
      <c r="P316" s="137"/>
      <c r="Q316" s="140"/>
      <c r="R316" s="137"/>
      <c r="S316" s="137"/>
      <c r="T316" s="137"/>
      <c r="U316" s="137"/>
      <c r="V316" s="137"/>
      <c r="W316" s="137"/>
      <c r="X316" s="137"/>
      <c r="Y316" s="137"/>
      <c r="Z316" s="137"/>
      <c r="AA316" s="137"/>
      <c r="AB316" s="137"/>
      <c r="AC316" s="137"/>
      <c r="AD316" s="137"/>
      <c r="AE316" s="137"/>
      <c r="AF316" s="137"/>
      <c r="AG316" s="137"/>
      <c r="AH316" s="137"/>
      <c r="AI316" s="137"/>
      <c r="AJ316" s="137"/>
      <c r="AK316" s="137"/>
      <c r="AL316" s="137"/>
      <c r="AM316" s="137"/>
      <c r="AN316" s="137"/>
      <c r="AO316" s="137"/>
      <c r="AP316" s="137"/>
      <c r="AQ316" s="137"/>
      <c r="AR316" s="137"/>
      <c r="AS316" s="137"/>
    </row>
    <row r="317" ht="18.0" customHeight="1">
      <c r="A317" s="137"/>
      <c r="B317" s="137"/>
      <c r="C317" s="137"/>
      <c r="D317" s="137"/>
      <c r="E317" s="137"/>
      <c r="F317" s="137"/>
      <c r="G317" s="138"/>
      <c r="H317" s="139"/>
      <c r="I317" s="137"/>
      <c r="J317" s="137"/>
      <c r="K317" s="137"/>
      <c r="L317" s="137"/>
      <c r="M317" s="137"/>
      <c r="N317" s="137"/>
      <c r="O317" s="137"/>
      <c r="P317" s="137"/>
      <c r="Q317" s="140"/>
      <c r="R317" s="137"/>
      <c r="S317" s="137"/>
      <c r="T317" s="137"/>
      <c r="U317" s="137"/>
      <c r="V317" s="137"/>
      <c r="W317" s="137"/>
      <c r="X317" s="137"/>
      <c r="Y317" s="137"/>
      <c r="Z317" s="137"/>
      <c r="AA317" s="137"/>
      <c r="AB317" s="137"/>
      <c r="AC317" s="137"/>
      <c r="AD317" s="137"/>
      <c r="AE317" s="137"/>
      <c r="AF317" s="137"/>
      <c r="AG317" s="137"/>
      <c r="AH317" s="137"/>
      <c r="AI317" s="137"/>
      <c r="AJ317" s="137"/>
      <c r="AK317" s="137"/>
      <c r="AL317" s="137"/>
      <c r="AM317" s="137"/>
      <c r="AN317" s="137"/>
      <c r="AO317" s="137"/>
      <c r="AP317" s="137"/>
      <c r="AQ317" s="137"/>
      <c r="AR317" s="137"/>
      <c r="AS317" s="137"/>
    </row>
    <row r="318" ht="18.0" customHeight="1">
      <c r="A318" s="137"/>
      <c r="B318" s="137"/>
      <c r="C318" s="137"/>
      <c r="D318" s="137"/>
      <c r="E318" s="137"/>
      <c r="F318" s="137"/>
      <c r="G318" s="138"/>
      <c r="H318" s="139"/>
      <c r="I318" s="137"/>
      <c r="J318" s="137"/>
      <c r="K318" s="137"/>
      <c r="L318" s="137"/>
      <c r="M318" s="137"/>
      <c r="N318" s="137"/>
      <c r="O318" s="137"/>
      <c r="P318" s="137"/>
      <c r="Q318" s="140"/>
      <c r="R318" s="137"/>
      <c r="S318" s="137"/>
      <c r="T318" s="137"/>
      <c r="U318" s="137"/>
      <c r="V318" s="137"/>
      <c r="W318" s="137"/>
      <c r="X318" s="137"/>
      <c r="Y318" s="137"/>
      <c r="Z318" s="137"/>
      <c r="AA318" s="137"/>
      <c r="AB318" s="137"/>
      <c r="AC318" s="137"/>
      <c r="AD318" s="137"/>
      <c r="AE318" s="137"/>
      <c r="AF318" s="137"/>
      <c r="AG318" s="137"/>
      <c r="AH318" s="137"/>
      <c r="AI318" s="137"/>
      <c r="AJ318" s="137"/>
      <c r="AK318" s="137"/>
      <c r="AL318" s="137"/>
      <c r="AM318" s="137"/>
      <c r="AN318" s="137"/>
      <c r="AO318" s="137"/>
      <c r="AP318" s="137"/>
      <c r="AQ318" s="137"/>
      <c r="AR318" s="137"/>
      <c r="AS318" s="137"/>
    </row>
    <row r="319" ht="18.0" customHeight="1">
      <c r="A319" s="137"/>
      <c r="B319" s="137"/>
      <c r="C319" s="137"/>
      <c r="D319" s="137"/>
      <c r="E319" s="137"/>
      <c r="F319" s="137"/>
      <c r="G319" s="138"/>
      <c r="H319" s="139"/>
      <c r="I319" s="137"/>
      <c r="J319" s="137"/>
      <c r="K319" s="137"/>
      <c r="L319" s="137"/>
      <c r="M319" s="137"/>
      <c r="N319" s="137"/>
      <c r="O319" s="137"/>
      <c r="P319" s="137"/>
      <c r="Q319" s="140"/>
      <c r="R319" s="137"/>
      <c r="S319" s="137"/>
      <c r="T319" s="137"/>
      <c r="U319" s="137"/>
      <c r="V319" s="137"/>
      <c r="W319" s="137"/>
      <c r="X319" s="137"/>
      <c r="Y319" s="137"/>
      <c r="Z319" s="137"/>
      <c r="AA319" s="137"/>
      <c r="AB319" s="137"/>
      <c r="AC319" s="137"/>
      <c r="AD319" s="137"/>
      <c r="AE319" s="137"/>
      <c r="AF319" s="137"/>
      <c r="AG319" s="137"/>
      <c r="AH319" s="137"/>
      <c r="AI319" s="137"/>
      <c r="AJ319" s="137"/>
      <c r="AK319" s="137"/>
      <c r="AL319" s="137"/>
      <c r="AM319" s="137"/>
      <c r="AN319" s="137"/>
      <c r="AO319" s="137"/>
      <c r="AP319" s="137"/>
      <c r="AQ319" s="137"/>
      <c r="AR319" s="137"/>
      <c r="AS319" s="137"/>
    </row>
    <row r="320" ht="18.0" customHeight="1">
      <c r="A320" s="137"/>
      <c r="B320" s="137"/>
      <c r="C320" s="137"/>
      <c r="D320" s="137"/>
      <c r="E320" s="137"/>
      <c r="F320" s="137"/>
      <c r="G320" s="138"/>
      <c r="H320" s="139"/>
      <c r="I320" s="137"/>
      <c r="J320" s="137"/>
      <c r="K320" s="137"/>
      <c r="L320" s="137"/>
      <c r="M320" s="137"/>
      <c r="N320" s="137"/>
      <c r="O320" s="137"/>
      <c r="P320" s="137"/>
      <c r="Q320" s="140"/>
      <c r="R320" s="137"/>
      <c r="S320" s="137"/>
      <c r="T320" s="137"/>
      <c r="U320" s="137"/>
      <c r="V320" s="137"/>
      <c r="W320" s="137"/>
      <c r="X320" s="137"/>
      <c r="Y320" s="137"/>
      <c r="Z320" s="137"/>
      <c r="AA320" s="137"/>
      <c r="AB320" s="137"/>
      <c r="AC320" s="137"/>
      <c r="AD320" s="137"/>
      <c r="AE320" s="137"/>
      <c r="AF320" s="137"/>
      <c r="AG320" s="137"/>
      <c r="AH320" s="137"/>
      <c r="AI320" s="137"/>
      <c r="AJ320" s="137"/>
      <c r="AK320" s="137"/>
      <c r="AL320" s="137"/>
      <c r="AM320" s="137"/>
      <c r="AN320" s="137"/>
      <c r="AO320" s="137"/>
      <c r="AP320" s="137"/>
      <c r="AQ320" s="137"/>
      <c r="AR320" s="137"/>
      <c r="AS320" s="137"/>
    </row>
    <row r="321" ht="18.0" customHeight="1">
      <c r="A321" s="137"/>
      <c r="B321" s="137"/>
      <c r="C321" s="137"/>
      <c r="D321" s="137"/>
      <c r="E321" s="137"/>
      <c r="F321" s="137"/>
      <c r="G321" s="138"/>
      <c r="H321" s="139"/>
      <c r="I321" s="137"/>
      <c r="J321" s="137"/>
      <c r="K321" s="137"/>
      <c r="L321" s="137"/>
      <c r="M321" s="137"/>
      <c r="N321" s="137"/>
      <c r="O321" s="137"/>
      <c r="P321" s="137"/>
      <c r="Q321" s="140"/>
      <c r="R321" s="137"/>
      <c r="S321" s="137"/>
      <c r="T321" s="137"/>
      <c r="U321" s="137"/>
      <c r="V321" s="137"/>
      <c r="W321" s="137"/>
      <c r="X321" s="137"/>
      <c r="Y321" s="137"/>
      <c r="Z321" s="137"/>
      <c r="AA321" s="137"/>
      <c r="AB321" s="137"/>
      <c r="AC321" s="137"/>
      <c r="AD321" s="137"/>
      <c r="AE321" s="137"/>
      <c r="AF321" s="137"/>
      <c r="AG321" s="137"/>
      <c r="AH321" s="137"/>
      <c r="AI321" s="137"/>
      <c r="AJ321" s="137"/>
      <c r="AK321" s="137"/>
      <c r="AL321" s="137"/>
      <c r="AM321" s="137"/>
      <c r="AN321" s="137"/>
      <c r="AO321" s="137"/>
      <c r="AP321" s="137"/>
      <c r="AQ321" s="137"/>
      <c r="AR321" s="137"/>
      <c r="AS321" s="137"/>
    </row>
    <row r="322" ht="18.0" customHeight="1">
      <c r="A322" s="137"/>
      <c r="B322" s="137"/>
      <c r="C322" s="137"/>
      <c r="D322" s="137"/>
      <c r="E322" s="137"/>
      <c r="F322" s="137"/>
      <c r="G322" s="138"/>
      <c r="H322" s="139"/>
      <c r="I322" s="137"/>
      <c r="J322" s="137"/>
      <c r="K322" s="137"/>
      <c r="L322" s="137"/>
      <c r="M322" s="137"/>
      <c r="N322" s="137"/>
      <c r="O322" s="137"/>
      <c r="P322" s="137"/>
      <c r="Q322" s="140"/>
      <c r="R322" s="137"/>
      <c r="S322" s="137"/>
      <c r="T322" s="137"/>
      <c r="U322" s="137"/>
      <c r="V322" s="137"/>
      <c r="W322" s="137"/>
      <c r="X322" s="137"/>
      <c r="Y322" s="137"/>
      <c r="Z322" s="137"/>
      <c r="AA322" s="137"/>
      <c r="AB322" s="137"/>
      <c r="AC322" s="137"/>
      <c r="AD322" s="137"/>
      <c r="AE322" s="137"/>
      <c r="AF322" s="137"/>
      <c r="AG322" s="137"/>
      <c r="AH322" s="137"/>
      <c r="AI322" s="137"/>
      <c r="AJ322" s="137"/>
      <c r="AK322" s="137"/>
      <c r="AL322" s="137"/>
      <c r="AM322" s="137"/>
      <c r="AN322" s="137"/>
      <c r="AO322" s="137"/>
      <c r="AP322" s="137"/>
      <c r="AQ322" s="137"/>
      <c r="AR322" s="137"/>
      <c r="AS322" s="137"/>
    </row>
    <row r="323" ht="18.0" customHeight="1">
      <c r="A323" s="137"/>
      <c r="B323" s="137"/>
      <c r="C323" s="137"/>
      <c r="D323" s="137"/>
      <c r="E323" s="137"/>
      <c r="F323" s="137"/>
      <c r="G323" s="138"/>
      <c r="H323" s="139"/>
      <c r="I323" s="137"/>
      <c r="J323" s="137"/>
      <c r="K323" s="137"/>
      <c r="L323" s="137"/>
      <c r="M323" s="137"/>
      <c r="N323" s="137"/>
      <c r="O323" s="137"/>
      <c r="P323" s="137"/>
      <c r="Q323" s="140"/>
      <c r="R323" s="137"/>
      <c r="S323" s="137"/>
      <c r="T323" s="137"/>
      <c r="U323" s="137"/>
      <c r="V323" s="137"/>
      <c r="W323" s="137"/>
      <c r="X323" s="137"/>
      <c r="Y323" s="137"/>
      <c r="Z323" s="137"/>
      <c r="AA323" s="137"/>
      <c r="AB323" s="137"/>
      <c r="AC323" s="137"/>
      <c r="AD323" s="137"/>
      <c r="AE323" s="137"/>
      <c r="AF323" s="137"/>
      <c r="AG323" s="137"/>
      <c r="AH323" s="137"/>
      <c r="AI323" s="137"/>
      <c r="AJ323" s="137"/>
      <c r="AK323" s="137"/>
      <c r="AL323" s="137"/>
      <c r="AM323" s="137"/>
      <c r="AN323" s="137"/>
      <c r="AO323" s="137"/>
      <c r="AP323" s="137"/>
      <c r="AQ323" s="137"/>
      <c r="AR323" s="137"/>
      <c r="AS323" s="137"/>
    </row>
    <row r="324" ht="18.0" customHeight="1">
      <c r="A324" s="137"/>
      <c r="B324" s="137"/>
      <c r="C324" s="137"/>
      <c r="D324" s="137"/>
      <c r="E324" s="137"/>
      <c r="F324" s="137"/>
      <c r="G324" s="138"/>
      <c r="H324" s="139"/>
      <c r="I324" s="137"/>
      <c r="J324" s="137"/>
      <c r="K324" s="137"/>
      <c r="L324" s="137"/>
      <c r="M324" s="137"/>
      <c r="N324" s="137"/>
      <c r="O324" s="137"/>
      <c r="P324" s="137"/>
      <c r="Q324" s="140"/>
      <c r="R324" s="137"/>
      <c r="S324" s="137"/>
      <c r="T324" s="137"/>
      <c r="U324" s="137"/>
      <c r="V324" s="137"/>
      <c r="W324" s="137"/>
      <c r="X324" s="137"/>
      <c r="Y324" s="137"/>
      <c r="Z324" s="137"/>
      <c r="AA324" s="137"/>
      <c r="AB324" s="137"/>
      <c r="AC324" s="137"/>
      <c r="AD324" s="137"/>
      <c r="AE324" s="137"/>
      <c r="AF324" s="137"/>
      <c r="AG324" s="137"/>
      <c r="AH324" s="137"/>
      <c r="AI324" s="137"/>
      <c r="AJ324" s="137"/>
      <c r="AK324" s="137"/>
      <c r="AL324" s="137"/>
      <c r="AM324" s="137"/>
      <c r="AN324" s="137"/>
      <c r="AO324" s="137"/>
      <c r="AP324" s="137"/>
      <c r="AQ324" s="137"/>
      <c r="AR324" s="137"/>
      <c r="AS324" s="137"/>
    </row>
    <row r="325" ht="18.0" customHeight="1">
      <c r="A325" s="137"/>
      <c r="B325" s="137"/>
      <c r="C325" s="137"/>
      <c r="D325" s="137"/>
      <c r="E325" s="137"/>
      <c r="F325" s="137"/>
      <c r="G325" s="138"/>
      <c r="H325" s="139"/>
      <c r="I325" s="137"/>
      <c r="J325" s="137"/>
      <c r="K325" s="137"/>
      <c r="L325" s="137"/>
      <c r="M325" s="137"/>
      <c r="N325" s="137"/>
      <c r="O325" s="137"/>
      <c r="P325" s="137"/>
      <c r="Q325" s="140"/>
      <c r="R325" s="137"/>
      <c r="S325" s="137"/>
      <c r="T325" s="137"/>
      <c r="U325" s="137"/>
      <c r="V325" s="137"/>
      <c r="W325" s="137"/>
      <c r="X325" s="137"/>
      <c r="Y325" s="137"/>
      <c r="Z325" s="137"/>
      <c r="AA325" s="137"/>
      <c r="AB325" s="137"/>
      <c r="AC325" s="137"/>
      <c r="AD325" s="137"/>
      <c r="AE325" s="137"/>
      <c r="AF325" s="137"/>
      <c r="AG325" s="137"/>
      <c r="AH325" s="137"/>
      <c r="AI325" s="137"/>
      <c r="AJ325" s="137"/>
      <c r="AK325" s="137"/>
      <c r="AL325" s="137"/>
      <c r="AM325" s="137"/>
      <c r="AN325" s="137"/>
      <c r="AO325" s="137"/>
      <c r="AP325" s="137"/>
      <c r="AQ325" s="137"/>
      <c r="AR325" s="137"/>
      <c r="AS325" s="137"/>
    </row>
    <row r="326" ht="18.0" customHeight="1">
      <c r="A326" s="137"/>
      <c r="B326" s="137"/>
      <c r="C326" s="137"/>
      <c r="D326" s="137"/>
      <c r="E326" s="137"/>
      <c r="F326" s="137"/>
      <c r="G326" s="138"/>
      <c r="H326" s="139"/>
      <c r="I326" s="137"/>
      <c r="J326" s="137"/>
      <c r="K326" s="137"/>
      <c r="L326" s="137"/>
      <c r="M326" s="137"/>
      <c r="N326" s="137"/>
      <c r="O326" s="137"/>
      <c r="P326" s="137"/>
      <c r="Q326" s="140"/>
      <c r="R326" s="137"/>
      <c r="S326" s="137"/>
      <c r="T326" s="137"/>
      <c r="U326" s="137"/>
      <c r="V326" s="137"/>
      <c r="W326" s="137"/>
      <c r="X326" s="137"/>
      <c r="Y326" s="137"/>
      <c r="Z326" s="137"/>
      <c r="AA326" s="137"/>
      <c r="AB326" s="137"/>
      <c r="AC326" s="137"/>
      <c r="AD326" s="137"/>
      <c r="AE326" s="137"/>
      <c r="AF326" s="137"/>
      <c r="AG326" s="137"/>
      <c r="AH326" s="137"/>
      <c r="AI326" s="137"/>
      <c r="AJ326" s="137"/>
      <c r="AK326" s="137"/>
      <c r="AL326" s="137"/>
      <c r="AM326" s="137"/>
      <c r="AN326" s="137"/>
      <c r="AO326" s="137"/>
      <c r="AP326" s="137"/>
      <c r="AQ326" s="137"/>
      <c r="AR326" s="137"/>
      <c r="AS326" s="137"/>
    </row>
    <row r="327" ht="18.0" customHeight="1">
      <c r="A327" s="137"/>
      <c r="B327" s="137"/>
      <c r="C327" s="137"/>
      <c r="D327" s="137"/>
      <c r="E327" s="137"/>
      <c r="F327" s="137"/>
      <c r="G327" s="138"/>
      <c r="H327" s="139"/>
      <c r="I327" s="137"/>
      <c r="J327" s="137"/>
      <c r="K327" s="137"/>
      <c r="L327" s="137"/>
      <c r="M327" s="137"/>
      <c r="N327" s="137"/>
      <c r="O327" s="137"/>
      <c r="P327" s="137"/>
      <c r="Q327" s="140"/>
      <c r="R327" s="137"/>
      <c r="S327" s="137"/>
      <c r="T327" s="137"/>
      <c r="U327" s="137"/>
      <c r="V327" s="137"/>
      <c r="W327" s="137"/>
      <c r="X327" s="137"/>
      <c r="Y327" s="137"/>
      <c r="Z327" s="137"/>
      <c r="AA327" s="137"/>
      <c r="AB327" s="137"/>
      <c r="AC327" s="137"/>
      <c r="AD327" s="137"/>
      <c r="AE327" s="137"/>
      <c r="AF327" s="137"/>
      <c r="AG327" s="137"/>
      <c r="AH327" s="137"/>
      <c r="AI327" s="137"/>
      <c r="AJ327" s="137"/>
      <c r="AK327" s="137"/>
      <c r="AL327" s="137"/>
      <c r="AM327" s="137"/>
      <c r="AN327" s="137"/>
      <c r="AO327" s="137"/>
      <c r="AP327" s="137"/>
      <c r="AQ327" s="137"/>
      <c r="AR327" s="137"/>
      <c r="AS327" s="137"/>
    </row>
    <row r="328" ht="18.0" customHeight="1">
      <c r="A328" s="137"/>
      <c r="B328" s="137"/>
      <c r="C328" s="137"/>
      <c r="D328" s="137"/>
      <c r="E328" s="137"/>
      <c r="F328" s="137"/>
      <c r="G328" s="138"/>
      <c r="H328" s="139"/>
      <c r="I328" s="137"/>
      <c r="J328" s="137"/>
      <c r="K328" s="137"/>
      <c r="L328" s="137"/>
      <c r="M328" s="137"/>
      <c r="N328" s="137"/>
      <c r="O328" s="137"/>
      <c r="P328" s="137"/>
      <c r="Q328" s="140"/>
      <c r="R328" s="137"/>
      <c r="S328" s="137"/>
      <c r="T328" s="137"/>
      <c r="U328" s="137"/>
      <c r="V328" s="137"/>
      <c r="W328" s="137"/>
      <c r="X328" s="137"/>
      <c r="Y328" s="137"/>
      <c r="Z328" s="137"/>
      <c r="AA328" s="137"/>
      <c r="AB328" s="137"/>
      <c r="AC328" s="137"/>
      <c r="AD328" s="137"/>
      <c r="AE328" s="137"/>
      <c r="AF328" s="137"/>
      <c r="AG328" s="137"/>
      <c r="AH328" s="137"/>
      <c r="AI328" s="137"/>
      <c r="AJ328" s="137"/>
      <c r="AK328" s="137"/>
      <c r="AL328" s="137"/>
      <c r="AM328" s="137"/>
      <c r="AN328" s="137"/>
      <c r="AO328" s="137"/>
      <c r="AP328" s="137"/>
      <c r="AQ328" s="137"/>
      <c r="AR328" s="137"/>
      <c r="AS328" s="137"/>
    </row>
    <row r="329" ht="18.0" customHeight="1">
      <c r="A329" s="137"/>
      <c r="B329" s="137"/>
      <c r="C329" s="137"/>
      <c r="D329" s="137"/>
      <c r="E329" s="137"/>
      <c r="F329" s="137"/>
      <c r="G329" s="138"/>
      <c r="H329" s="139"/>
      <c r="I329" s="137"/>
      <c r="J329" s="137"/>
      <c r="K329" s="137"/>
      <c r="L329" s="137"/>
      <c r="M329" s="137"/>
      <c r="N329" s="137"/>
      <c r="O329" s="137"/>
      <c r="P329" s="137"/>
      <c r="Q329" s="140"/>
      <c r="R329" s="137"/>
      <c r="S329" s="137"/>
      <c r="T329" s="137"/>
      <c r="U329" s="137"/>
      <c r="V329" s="137"/>
      <c r="W329" s="137"/>
      <c r="X329" s="137"/>
      <c r="Y329" s="137"/>
      <c r="Z329" s="137"/>
      <c r="AA329" s="137"/>
      <c r="AB329" s="137"/>
      <c r="AC329" s="137"/>
      <c r="AD329" s="137"/>
      <c r="AE329" s="137"/>
      <c r="AF329" s="137"/>
      <c r="AG329" s="137"/>
      <c r="AH329" s="137"/>
      <c r="AI329" s="137"/>
      <c r="AJ329" s="137"/>
      <c r="AK329" s="137"/>
      <c r="AL329" s="137"/>
      <c r="AM329" s="137"/>
      <c r="AN329" s="137"/>
      <c r="AO329" s="137"/>
      <c r="AP329" s="137"/>
      <c r="AQ329" s="137"/>
      <c r="AR329" s="137"/>
      <c r="AS329" s="137"/>
    </row>
    <row r="330" ht="18.0" customHeight="1">
      <c r="A330" s="137"/>
      <c r="B330" s="137"/>
      <c r="C330" s="137"/>
      <c r="D330" s="137"/>
      <c r="E330" s="137"/>
      <c r="F330" s="137"/>
      <c r="G330" s="138"/>
      <c r="H330" s="139"/>
      <c r="I330" s="137"/>
      <c r="J330" s="137"/>
      <c r="K330" s="137"/>
      <c r="L330" s="137"/>
      <c r="M330" s="137"/>
      <c r="N330" s="137"/>
      <c r="O330" s="137"/>
      <c r="P330" s="137"/>
      <c r="Q330" s="140"/>
      <c r="R330" s="137"/>
      <c r="S330" s="137"/>
      <c r="T330" s="137"/>
      <c r="U330" s="137"/>
      <c r="V330" s="137"/>
      <c r="W330" s="137"/>
      <c r="X330" s="137"/>
      <c r="Y330" s="137"/>
      <c r="Z330" s="137"/>
      <c r="AA330" s="137"/>
      <c r="AB330" s="137"/>
      <c r="AC330" s="137"/>
      <c r="AD330" s="137"/>
      <c r="AE330" s="137"/>
      <c r="AF330" s="137"/>
      <c r="AG330" s="137"/>
      <c r="AH330" s="137"/>
      <c r="AI330" s="137"/>
      <c r="AJ330" s="137"/>
      <c r="AK330" s="137"/>
      <c r="AL330" s="137"/>
      <c r="AM330" s="137"/>
      <c r="AN330" s="137"/>
      <c r="AO330" s="137"/>
      <c r="AP330" s="137"/>
      <c r="AQ330" s="137"/>
      <c r="AR330" s="137"/>
      <c r="AS330" s="137"/>
    </row>
    <row r="331" ht="18.0" customHeight="1">
      <c r="A331" s="137"/>
      <c r="B331" s="137"/>
      <c r="C331" s="137"/>
      <c r="D331" s="137"/>
      <c r="E331" s="137"/>
      <c r="F331" s="137"/>
      <c r="G331" s="138"/>
      <c r="H331" s="139"/>
      <c r="I331" s="137"/>
      <c r="J331" s="137"/>
      <c r="K331" s="137"/>
      <c r="L331" s="137"/>
      <c r="M331" s="137"/>
      <c r="N331" s="137"/>
      <c r="O331" s="137"/>
      <c r="P331" s="137"/>
      <c r="Q331" s="140"/>
      <c r="R331" s="137"/>
      <c r="S331" s="137"/>
      <c r="T331" s="137"/>
      <c r="U331" s="137"/>
      <c r="V331" s="137"/>
      <c r="W331" s="137"/>
      <c r="X331" s="137"/>
      <c r="Y331" s="137"/>
      <c r="Z331" s="137"/>
      <c r="AA331" s="137"/>
      <c r="AB331" s="137"/>
      <c r="AC331" s="137"/>
      <c r="AD331" s="137"/>
      <c r="AE331" s="137"/>
      <c r="AF331" s="137"/>
      <c r="AG331" s="137"/>
      <c r="AH331" s="137"/>
      <c r="AI331" s="137"/>
      <c r="AJ331" s="137"/>
      <c r="AK331" s="137"/>
      <c r="AL331" s="137"/>
      <c r="AM331" s="137"/>
      <c r="AN331" s="137"/>
      <c r="AO331" s="137"/>
      <c r="AP331" s="137"/>
      <c r="AQ331" s="137"/>
      <c r="AR331" s="137"/>
      <c r="AS331" s="137"/>
    </row>
    <row r="332" ht="18.0" customHeight="1">
      <c r="A332" s="137"/>
      <c r="B332" s="137"/>
      <c r="C332" s="137"/>
      <c r="D332" s="137"/>
      <c r="E332" s="137"/>
      <c r="F332" s="137"/>
      <c r="G332" s="138"/>
      <c r="H332" s="139"/>
      <c r="I332" s="137"/>
      <c r="J332" s="137"/>
      <c r="K332" s="137"/>
      <c r="L332" s="137"/>
      <c r="M332" s="137"/>
      <c r="N332" s="137"/>
      <c r="O332" s="137"/>
      <c r="P332" s="137"/>
      <c r="Q332" s="140"/>
      <c r="R332" s="137"/>
      <c r="S332" s="137"/>
      <c r="T332" s="137"/>
      <c r="U332" s="137"/>
      <c r="V332" s="137"/>
      <c r="W332" s="137"/>
      <c r="X332" s="137"/>
      <c r="Y332" s="137"/>
      <c r="Z332" s="137"/>
      <c r="AA332" s="137"/>
      <c r="AB332" s="137"/>
      <c r="AC332" s="137"/>
      <c r="AD332" s="137"/>
      <c r="AE332" s="137"/>
      <c r="AF332" s="137"/>
      <c r="AG332" s="137"/>
      <c r="AH332" s="137"/>
      <c r="AI332" s="137"/>
      <c r="AJ332" s="137"/>
      <c r="AK332" s="137"/>
      <c r="AL332" s="137"/>
      <c r="AM332" s="137"/>
      <c r="AN332" s="137"/>
      <c r="AO332" s="137"/>
      <c r="AP332" s="137"/>
      <c r="AQ332" s="137"/>
      <c r="AR332" s="137"/>
      <c r="AS332" s="137"/>
    </row>
    <row r="333" ht="18.0" customHeight="1">
      <c r="A333" s="137"/>
      <c r="B333" s="137"/>
      <c r="C333" s="137"/>
      <c r="D333" s="137"/>
      <c r="E333" s="137"/>
      <c r="F333" s="137"/>
      <c r="G333" s="138"/>
      <c r="H333" s="139"/>
      <c r="I333" s="137"/>
      <c r="J333" s="137"/>
      <c r="K333" s="137"/>
      <c r="L333" s="137"/>
      <c r="M333" s="137"/>
      <c r="N333" s="137"/>
      <c r="O333" s="137"/>
      <c r="P333" s="137"/>
      <c r="Q333" s="140"/>
      <c r="R333" s="137"/>
      <c r="S333" s="137"/>
      <c r="T333" s="137"/>
      <c r="U333" s="137"/>
      <c r="V333" s="137"/>
      <c r="W333" s="137"/>
      <c r="X333" s="137"/>
      <c r="Y333" s="137"/>
      <c r="Z333" s="137"/>
      <c r="AA333" s="137"/>
      <c r="AB333" s="137"/>
      <c r="AC333" s="137"/>
      <c r="AD333" s="137"/>
      <c r="AE333" s="137"/>
      <c r="AF333" s="137"/>
      <c r="AG333" s="137"/>
      <c r="AH333" s="137"/>
      <c r="AI333" s="137"/>
      <c r="AJ333" s="137"/>
      <c r="AK333" s="137"/>
      <c r="AL333" s="137"/>
      <c r="AM333" s="137"/>
      <c r="AN333" s="137"/>
      <c r="AO333" s="137"/>
      <c r="AP333" s="137"/>
      <c r="AQ333" s="137"/>
      <c r="AR333" s="137"/>
      <c r="AS333" s="137"/>
    </row>
    <row r="334" ht="18.0" customHeight="1">
      <c r="A334" s="137"/>
      <c r="B334" s="137"/>
      <c r="C334" s="137"/>
      <c r="D334" s="137"/>
      <c r="E334" s="137"/>
      <c r="F334" s="137"/>
      <c r="G334" s="138"/>
      <c r="H334" s="139"/>
      <c r="I334" s="137"/>
      <c r="J334" s="137"/>
      <c r="K334" s="137"/>
      <c r="L334" s="137"/>
      <c r="M334" s="137"/>
      <c r="N334" s="137"/>
      <c r="O334" s="137"/>
      <c r="P334" s="137"/>
      <c r="Q334" s="140"/>
      <c r="R334" s="137"/>
      <c r="S334" s="137"/>
      <c r="T334" s="137"/>
      <c r="U334" s="137"/>
      <c r="V334" s="137"/>
      <c r="W334" s="137"/>
      <c r="X334" s="137"/>
      <c r="Y334" s="137"/>
      <c r="Z334" s="137"/>
      <c r="AA334" s="137"/>
      <c r="AB334" s="137"/>
      <c r="AC334" s="137"/>
      <c r="AD334" s="137"/>
      <c r="AE334" s="137"/>
      <c r="AF334" s="137"/>
      <c r="AG334" s="137"/>
      <c r="AH334" s="137"/>
      <c r="AI334" s="137"/>
      <c r="AJ334" s="137"/>
      <c r="AK334" s="137"/>
      <c r="AL334" s="137"/>
      <c r="AM334" s="137"/>
      <c r="AN334" s="137"/>
      <c r="AO334" s="137"/>
      <c r="AP334" s="137"/>
      <c r="AQ334" s="137"/>
      <c r="AR334" s="137"/>
      <c r="AS334" s="137"/>
    </row>
    <row r="335" ht="18.0" customHeight="1">
      <c r="A335" s="137"/>
      <c r="B335" s="137"/>
      <c r="C335" s="137"/>
      <c r="D335" s="137"/>
      <c r="E335" s="137"/>
      <c r="F335" s="137"/>
      <c r="G335" s="138"/>
      <c r="H335" s="139"/>
      <c r="I335" s="137"/>
      <c r="J335" s="137"/>
      <c r="K335" s="137"/>
      <c r="L335" s="137"/>
      <c r="M335" s="137"/>
      <c r="N335" s="137"/>
      <c r="O335" s="137"/>
      <c r="P335" s="137"/>
      <c r="Q335" s="140"/>
      <c r="R335" s="137"/>
      <c r="S335" s="137"/>
      <c r="T335" s="137"/>
      <c r="U335" s="137"/>
      <c r="V335" s="137"/>
      <c r="W335" s="137"/>
      <c r="X335" s="137"/>
      <c r="Y335" s="137"/>
      <c r="Z335" s="137"/>
      <c r="AA335" s="137"/>
      <c r="AB335" s="137"/>
      <c r="AC335" s="137"/>
      <c r="AD335" s="137"/>
      <c r="AE335" s="137"/>
      <c r="AF335" s="137"/>
      <c r="AG335" s="137"/>
      <c r="AH335" s="137"/>
      <c r="AI335" s="137"/>
      <c r="AJ335" s="137"/>
      <c r="AK335" s="137"/>
      <c r="AL335" s="137"/>
      <c r="AM335" s="137"/>
      <c r="AN335" s="137"/>
      <c r="AO335" s="137"/>
      <c r="AP335" s="137"/>
      <c r="AQ335" s="137"/>
      <c r="AR335" s="137"/>
      <c r="AS335" s="137"/>
    </row>
    <row r="336" ht="18.0" customHeight="1">
      <c r="A336" s="137"/>
      <c r="B336" s="137"/>
      <c r="C336" s="137"/>
      <c r="D336" s="137"/>
      <c r="E336" s="137"/>
      <c r="F336" s="137"/>
      <c r="G336" s="138"/>
      <c r="H336" s="139"/>
      <c r="I336" s="137"/>
      <c r="J336" s="137"/>
      <c r="K336" s="137"/>
      <c r="L336" s="137"/>
      <c r="M336" s="137"/>
      <c r="N336" s="137"/>
      <c r="O336" s="137"/>
      <c r="P336" s="137"/>
      <c r="Q336" s="140"/>
      <c r="R336" s="137"/>
      <c r="S336" s="137"/>
      <c r="T336" s="137"/>
      <c r="U336" s="137"/>
      <c r="V336" s="137"/>
      <c r="W336" s="137"/>
      <c r="X336" s="137"/>
      <c r="Y336" s="137"/>
      <c r="Z336" s="137"/>
      <c r="AA336" s="137"/>
      <c r="AB336" s="137"/>
      <c r="AC336" s="137"/>
      <c r="AD336" s="137"/>
      <c r="AE336" s="137"/>
      <c r="AF336" s="137"/>
      <c r="AG336" s="137"/>
      <c r="AH336" s="137"/>
      <c r="AI336" s="137"/>
      <c r="AJ336" s="137"/>
      <c r="AK336" s="137"/>
      <c r="AL336" s="137"/>
      <c r="AM336" s="137"/>
      <c r="AN336" s="137"/>
      <c r="AO336" s="137"/>
      <c r="AP336" s="137"/>
      <c r="AQ336" s="137"/>
      <c r="AR336" s="137"/>
      <c r="AS336" s="137"/>
    </row>
    <row r="337" ht="18.0" customHeight="1">
      <c r="A337" s="137"/>
      <c r="B337" s="137"/>
      <c r="C337" s="137"/>
      <c r="D337" s="137"/>
      <c r="E337" s="137"/>
      <c r="F337" s="137"/>
      <c r="G337" s="138"/>
      <c r="H337" s="139"/>
      <c r="I337" s="137"/>
      <c r="J337" s="137"/>
      <c r="K337" s="137"/>
      <c r="L337" s="137"/>
      <c r="M337" s="137"/>
      <c r="N337" s="137"/>
      <c r="O337" s="137"/>
      <c r="P337" s="137"/>
      <c r="Q337" s="140"/>
      <c r="R337" s="137"/>
      <c r="S337" s="137"/>
      <c r="T337" s="137"/>
      <c r="U337" s="137"/>
      <c r="V337" s="137"/>
      <c r="W337" s="137"/>
      <c r="X337" s="137"/>
      <c r="Y337" s="137"/>
      <c r="Z337" s="137"/>
      <c r="AA337" s="137"/>
      <c r="AB337" s="137"/>
      <c r="AC337" s="137"/>
      <c r="AD337" s="137"/>
      <c r="AE337" s="137"/>
      <c r="AF337" s="137"/>
      <c r="AG337" s="137"/>
      <c r="AH337" s="137"/>
      <c r="AI337" s="137"/>
      <c r="AJ337" s="137"/>
      <c r="AK337" s="137"/>
      <c r="AL337" s="137"/>
      <c r="AM337" s="137"/>
      <c r="AN337" s="137"/>
      <c r="AO337" s="137"/>
      <c r="AP337" s="137"/>
      <c r="AQ337" s="137"/>
      <c r="AR337" s="137"/>
      <c r="AS337" s="137"/>
    </row>
    <row r="338" ht="18.0" customHeight="1">
      <c r="A338" s="137"/>
      <c r="B338" s="137"/>
      <c r="C338" s="137"/>
      <c r="D338" s="137"/>
      <c r="E338" s="137"/>
      <c r="F338" s="137"/>
      <c r="G338" s="138"/>
      <c r="H338" s="139"/>
      <c r="I338" s="137"/>
      <c r="J338" s="137"/>
      <c r="K338" s="137"/>
      <c r="L338" s="137"/>
      <c r="M338" s="137"/>
      <c r="N338" s="137"/>
      <c r="O338" s="137"/>
      <c r="P338" s="137"/>
      <c r="Q338" s="140"/>
      <c r="R338" s="137"/>
      <c r="S338" s="137"/>
      <c r="T338" s="137"/>
      <c r="U338" s="137"/>
      <c r="V338" s="137"/>
      <c r="W338" s="137"/>
      <c r="X338" s="137"/>
      <c r="Y338" s="137"/>
      <c r="Z338" s="137"/>
      <c r="AA338" s="137"/>
      <c r="AB338" s="137"/>
      <c r="AC338" s="137"/>
      <c r="AD338" s="137"/>
      <c r="AE338" s="137"/>
      <c r="AF338" s="137"/>
      <c r="AG338" s="137"/>
      <c r="AH338" s="137"/>
      <c r="AI338" s="137"/>
      <c r="AJ338" s="137"/>
      <c r="AK338" s="137"/>
      <c r="AL338" s="137"/>
      <c r="AM338" s="137"/>
      <c r="AN338" s="137"/>
      <c r="AO338" s="137"/>
      <c r="AP338" s="137"/>
      <c r="AQ338" s="137"/>
      <c r="AR338" s="137"/>
      <c r="AS338" s="137"/>
    </row>
    <row r="339" ht="18.0" customHeight="1">
      <c r="A339" s="137"/>
      <c r="B339" s="137"/>
      <c r="C339" s="137"/>
      <c r="D339" s="137"/>
      <c r="E339" s="137"/>
      <c r="F339" s="137"/>
      <c r="G339" s="138"/>
      <c r="H339" s="139"/>
      <c r="I339" s="137"/>
      <c r="J339" s="137"/>
      <c r="K339" s="137"/>
      <c r="L339" s="137"/>
      <c r="M339" s="137"/>
      <c r="N339" s="137"/>
      <c r="O339" s="137"/>
      <c r="P339" s="137"/>
      <c r="Q339" s="140"/>
      <c r="R339" s="137"/>
      <c r="S339" s="137"/>
      <c r="T339" s="137"/>
      <c r="U339" s="137"/>
      <c r="V339" s="137"/>
      <c r="W339" s="137"/>
      <c r="X339" s="137"/>
      <c r="Y339" s="137"/>
      <c r="Z339" s="137"/>
      <c r="AA339" s="137"/>
      <c r="AB339" s="137"/>
      <c r="AC339" s="137"/>
      <c r="AD339" s="137"/>
      <c r="AE339" s="137"/>
      <c r="AF339" s="137"/>
      <c r="AG339" s="137"/>
      <c r="AH339" s="137"/>
      <c r="AI339" s="137"/>
      <c r="AJ339" s="137"/>
      <c r="AK339" s="137"/>
      <c r="AL339" s="137"/>
      <c r="AM339" s="137"/>
      <c r="AN339" s="137"/>
      <c r="AO339" s="137"/>
      <c r="AP339" s="137"/>
      <c r="AQ339" s="137"/>
      <c r="AR339" s="137"/>
      <c r="AS339" s="137"/>
    </row>
    <row r="340" ht="18.0" customHeight="1">
      <c r="A340" s="137"/>
      <c r="B340" s="137"/>
      <c r="C340" s="137"/>
      <c r="D340" s="137"/>
      <c r="E340" s="137"/>
      <c r="F340" s="137"/>
      <c r="G340" s="138"/>
      <c r="H340" s="139"/>
      <c r="I340" s="137"/>
      <c r="J340" s="137"/>
      <c r="K340" s="137"/>
      <c r="L340" s="137"/>
      <c r="M340" s="137"/>
      <c r="N340" s="137"/>
      <c r="O340" s="137"/>
      <c r="P340" s="137"/>
      <c r="Q340" s="140"/>
      <c r="R340" s="137"/>
      <c r="S340" s="137"/>
      <c r="T340" s="137"/>
      <c r="U340" s="137"/>
      <c r="V340" s="137"/>
      <c r="W340" s="137"/>
      <c r="X340" s="137"/>
      <c r="Y340" s="137"/>
      <c r="Z340" s="137"/>
      <c r="AA340" s="137"/>
      <c r="AB340" s="137"/>
      <c r="AC340" s="137"/>
      <c r="AD340" s="137"/>
      <c r="AE340" s="137"/>
      <c r="AF340" s="137"/>
      <c r="AG340" s="137"/>
      <c r="AH340" s="137"/>
      <c r="AI340" s="137"/>
      <c r="AJ340" s="137"/>
      <c r="AK340" s="137"/>
      <c r="AL340" s="137"/>
      <c r="AM340" s="137"/>
      <c r="AN340" s="137"/>
      <c r="AO340" s="137"/>
      <c r="AP340" s="137"/>
      <c r="AQ340" s="137"/>
      <c r="AR340" s="137"/>
      <c r="AS340" s="137"/>
    </row>
    <row r="341" ht="18.0" customHeight="1">
      <c r="A341" s="137"/>
      <c r="B341" s="137"/>
      <c r="C341" s="137"/>
      <c r="D341" s="137"/>
      <c r="E341" s="137"/>
      <c r="F341" s="137"/>
      <c r="G341" s="138"/>
      <c r="H341" s="139"/>
      <c r="I341" s="137"/>
      <c r="J341" s="137"/>
      <c r="K341" s="137"/>
      <c r="L341" s="137"/>
      <c r="M341" s="137"/>
      <c r="N341" s="137"/>
      <c r="O341" s="137"/>
      <c r="P341" s="137"/>
      <c r="Q341" s="140"/>
      <c r="R341" s="137"/>
      <c r="S341" s="137"/>
      <c r="T341" s="137"/>
      <c r="U341" s="137"/>
      <c r="V341" s="137"/>
      <c r="W341" s="137"/>
      <c r="X341" s="137"/>
      <c r="Y341" s="137"/>
      <c r="Z341" s="137"/>
      <c r="AA341" s="137"/>
      <c r="AB341" s="137"/>
      <c r="AC341" s="137"/>
      <c r="AD341" s="137"/>
      <c r="AE341" s="137"/>
      <c r="AF341" s="137"/>
      <c r="AG341" s="137"/>
      <c r="AH341" s="137"/>
      <c r="AI341" s="137"/>
      <c r="AJ341" s="137"/>
      <c r="AK341" s="137"/>
      <c r="AL341" s="137"/>
      <c r="AM341" s="137"/>
      <c r="AN341" s="137"/>
      <c r="AO341" s="137"/>
      <c r="AP341" s="137"/>
      <c r="AQ341" s="137"/>
      <c r="AR341" s="137"/>
      <c r="AS341" s="137"/>
    </row>
    <row r="342" ht="18.0" customHeight="1">
      <c r="A342" s="137"/>
      <c r="B342" s="137"/>
      <c r="C342" s="137"/>
      <c r="D342" s="137"/>
      <c r="E342" s="137"/>
      <c r="F342" s="137"/>
      <c r="G342" s="138"/>
      <c r="H342" s="139"/>
      <c r="I342" s="137"/>
      <c r="J342" s="137"/>
      <c r="K342" s="137"/>
      <c r="L342" s="137"/>
      <c r="M342" s="137"/>
      <c r="N342" s="137"/>
      <c r="O342" s="137"/>
      <c r="P342" s="137"/>
      <c r="Q342" s="140"/>
      <c r="R342" s="137"/>
      <c r="S342" s="137"/>
      <c r="T342" s="137"/>
      <c r="U342" s="137"/>
      <c r="V342" s="137"/>
      <c r="W342" s="137"/>
      <c r="X342" s="137"/>
      <c r="Y342" s="137"/>
      <c r="Z342" s="137"/>
      <c r="AA342" s="137"/>
      <c r="AB342" s="137"/>
      <c r="AC342" s="137"/>
      <c r="AD342" s="137"/>
      <c r="AE342" s="137"/>
      <c r="AF342" s="137"/>
      <c r="AG342" s="137"/>
      <c r="AH342" s="137"/>
      <c r="AI342" s="137"/>
      <c r="AJ342" s="137"/>
      <c r="AK342" s="137"/>
      <c r="AL342" s="137"/>
      <c r="AM342" s="137"/>
      <c r="AN342" s="137"/>
      <c r="AO342" s="137"/>
      <c r="AP342" s="137"/>
      <c r="AQ342" s="137"/>
      <c r="AR342" s="137"/>
      <c r="AS342" s="137"/>
    </row>
    <row r="343" ht="18.0" customHeight="1">
      <c r="A343" s="137"/>
      <c r="B343" s="137"/>
      <c r="C343" s="137"/>
      <c r="D343" s="137"/>
      <c r="E343" s="137"/>
      <c r="F343" s="137"/>
      <c r="G343" s="138"/>
      <c r="H343" s="139"/>
      <c r="I343" s="137"/>
      <c r="J343" s="137"/>
      <c r="K343" s="137"/>
      <c r="L343" s="137"/>
      <c r="M343" s="137"/>
      <c r="N343" s="137"/>
      <c r="O343" s="137"/>
      <c r="P343" s="137"/>
      <c r="Q343" s="140"/>
      <c r="R343" s="137"/>
      <c r="S343" s="137"/>
      <c r="T343" s="137"/>
      <c r="U343" s="137"/>
      <c r="V343" s="137"/>
      <c r="W343" s="137"/>
      <c r="X343" s="137"/>
      <c r="Y343" s="137"/>
      <c r="Z343" s="137"/>
      <c r="AA343" s="137"/>
      <c r="AB343" s="137"/>
      <c r="AC343" s="137"/>
      <c r="AD343" s="137"/>
      <c r="AE343" s="137"/>
      <c r="AF343" s="137"/>
      <c r="AG343" s="137"/>
      <c r="AH343" s="137"/>
      <c r="AI343" s="137"/>
      <c r="AJ343" s="137"/>
      <c r="AK343" s="137"/>
      <c r="AL343" s="137"/>
      <c r="AM343" s="137"/>
      <c r="AN343" s="137"/>
      <c r="AO343" s="137"/>
      <c r="AP343" s="137"/>
      <c r="AQ343" s="137"/>
      <c r="AR343" s="137"/>
      <c r="AS343" s="137"/>
    </row>
    <row r="344" ht="18.0" customHeight="1">
      <c r="A344" s="137"/>
      <c r="B344" s="137"/>
      <c r="C344" s="137"/>
      <c r="D344" s="137"/>
      <c r="E344" s="137"/>
      <c r="F344" s="137"/>
      <c r="G344" s="138"/>
      <c r="H344" s="139"/>
      <c r="I344" s="137"/>
      <c r="J344" s="137"/>
      <c r="K344" s="137"/>
      <c r="L344" s="137"/>
      <c r="M344" s="137"/>
      <c r="N344" s="137"/>
      <c r="O344" s="137"/>
      <c r="P344" s="137"/>
      <c r="Q344" s="140"/>
      <c r="R344" s="137"/>
      <c r="S344" s="137"/>
      <c r="T344" s="137"/>
      <c r="U344" s="137"/>
      <c r="V344" s="137"/>
      <c r="W344" s="137"/>
      <c r="X344" s="137"/>
      <c r="Y344" s="137"/>
      <c r="Z344" s="137"/>
      <c r="AA344" s="137"/>
      <c r="AB344" s="137"/>
      <c r="AC344" s="137"/>
      <c r="AD344" s="137"/>
      <c r="AE344" s="137"/>
      <c r="AF344" s="137"/>
      <c r="AG344" s="137"/>
      <c r="AH344" s="137"/>
      <c r="AI344" s="137"/>
      <c r="AJ344" s="137"/>
      <c r="AK344" s="137"/>
      <c r="AL344" s="137"/>
      <c r="AM344" s="137"/>
      <c r="AN344" s="137"/>
      <c r="AO344" s="137"/>
      <c r="AP344" s="137"/>
      <c r="AQ344" s="137"/>
      <c r="AR344" s="137"/>
      <c r="AS344" s="137"/>
    </row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12:D12"/>
    <mergeCell ref="E13:H13"/>
    <mergeCell ref="C18:E18"/>
    <mergeCell ref="C112:E112"/>
    <mergeCell ref="C123:E123"/>
  </mergeCells>
  <printOptions/>
  <pageMargins bottom="0.75" footer="0.0" header="0.0" left="0.7" right="0.7" top="0.75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FF"/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9.57"/>
    <col customWidth="1" min="18" max="18" width="17.43"/>
    <col customWidth="1" min="19" max="19" width="17.86"/>
    <col customWidth="1" min="20" max="20" width="17.0"/>
    <col customWidth="1" min="21" max="21" width="15.14"/>
    <col customWidth="1" min="22" max="22" width="13.86"/>
    <col customWidth="1" min="23" max="24" width="9.14"/>
    <col customWidth="1" min="25" max="25" width="16.0"/>
    <col customWidth="1" min="26" max="45" width="9.14"/>
  </cols>
  <sheetData>
    <row r="1" ht="18.75" customHeight="1">
      <c r="A1" s="1" t="s">
        <v>0</v>
      </c>
      <c r="B1" s="1"/>
      <c r="C1" s="1"/>
      <c r="D1" s="1"/>
      <c r="E1" s="1"/>
      <c r="F1" s="1"/>
      <c r="G1" s="2"/>
      <c r="H1" s="3"/>
      <c r="I1" s="1"/>
      <c r="J1" s="1"/>
      <c r="K1" s="1"/>
      <c r="L1" s="1"/>
      <c r="M1" s="1"/>
      <c r="N1" s="1"/>
      <c r="O1" s="1"/>
      <c r="P1" s="1"/>
      <c r="Q1" s="4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</row>
    <row r="2" ht="18.75" customHeight="1">
      <c r="A2" s="1"/>
      <c r="B2" s="1"/>
      <c r="C2" s="1"/>
      <c r="D2" s="1"/>
      <c r="E2" s="1"/>
      <c r="F2" s="1"/>
      <c r="G2" s="2"/>
      <c r="H2" s="3"/>
      <c r="I2" s="1"/>
      <c r="J2" s="1"/>
      <c r="K2" s="1"/>
      <c r="L2" s="1"/>
      <c r="M2" s="1"/>
      <c r="N2" s="1"/>
      <c r="O2" s="1"/>
      <c r="P2" s="1"/>
      <c r="Q2" s="4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</row>
    <row r="3" ht="18.75" customHeight="1">
      <c r="A3" s="5" t="s">
        <v>1</v>
      </c>
      <c r="B3" s="5"/>
      <c r="C3" s="5"/>
      <c r="D3" s="1"/>
      <c r="E3" s="1"/>
      <c r="F3" s="1"/>
      <c r="G3" s="2"/>
      <c r="H3" s="3"/>
      <c r="I3" s="1"/>
      <c r="J3" s="1"/>
      <c r="K3" s="1"/>
      <c r="L3" s="1"/>
      <c r="M3" s="1"/>
      <c r="N3" s="1"/>
      <c r="O3" s="1"/>
      <c r="P3" s="1"/>
      <c r="Q3" s="4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</row>
    <row r="4" ht="29.25" customHeight="1">
      <c r="A4" s="1"/>
      <c r="B4" s="1"/>
      <c r="C4" s="1"/>
      <c r="D4" s="1"/>
      <c r="E4" s="1"/>
      <c r="F4" s="1"/>
      <c r="G4" s="2"/>
      <c r="H4" s="3" t="s">
        <v>2</v>
      </c>
      <c r="I4" s="6">
        <v>44303.0</v>
      </c>
      <c r="J4" s="1"/>
      <c r="K4" s="1"/>
      <c r="L4" s="1"/>
      <c r="M4" s="1"/>
      <c r="N4" s="1"/>
      <c r="O4" s="1"/>
      <c r="P4" s="1"/>
      <c r="Q4" s="4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</row>
    <row r="5" ht="18.75" customHeight="1">
      <c r="A5" s="1" t="s">
        <v>3</v>
      </c>
      <c r="B5" s="1"/>
      <c r="C5" s="1"/>
      <c r="D5" s="1"/>
      <c r="E5" s="1"/>
      <c r="F5" s="1"/>
      <c r="G5" s="2"/>
      <c r="H5" s="3"/>
      <c r="I5" s="1"/>
      <c r="J5" s="1"/>
      <c r="K5" s="1"/>
      <c r="L5" s="1"/>
      <c r="M5" s="1"/>
      <c r="N5" s="1"/>
      <c r="O5" s="1"/>
      <c r="P5" s="1"/>
      <c r="Q5" s="4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</row>
    <row r="6" ht="18.75" customHeight="1">
      <c r="A6" s="7"/>
      <c r="B6" s="7"/>
      <c r="C6" s="7"/>
      <c r="D6" s="7"/>
      <c r="E6" s="7"/>
      <c r="F6" s="7"/>
      <c r="G6" s="8"/>
      <c r="H6" s="9"/>
      <c r="I6" s="7"/>
      <c r="J6" s="1"/>
      <c r="K6" s="1"/>
      <c r="L6" s="1"/>
      <c r="M6" s="1"/>
      <c r="N6" s="1"/>
      <c r="O6" s="1"/>
      <c r="P6" s="1"/>
      <c r="Q6" s="4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</row>
    <row r="7" ht="36.0" customHeight="1">
      <c r="A7" s="10" t="s">
        <v>4</v>
      </c>
      <c r="B7" s="11"/>
      <c r="C7" s="12" t="s">
        <v>111</v>
      </c>
      <c r="D7" s="13" t="s">
        <v>6</v>
      </c>
      <c r="E7" s="14" t="s">
        <v>7</v>
      </c>
      <c r="F7" s="15"/>
      <c r="G7" s="15"/>
      <c r="H7" s="11"/>
      <c r="I7" s="16" t="s">
        <v>8</v>
      </c>
      <c r="J7" s="1"/>
      <c r="K7" s="1"/>
      <c r="L7" s="1"/>
      <c r="M7" s="1"/>
      <c r="N7" s="1"/>
      <c r="O7" s="1"/>
      <c r="P7" s="1"/>
      <c r="Q7" s="25">
        <f>+I145</f>
        <v>0.01120835641</v>
      </c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</row>
    <row r="8" ht="26.25" customHeight="1">
      <c r="A8" s="17">
        <v>1.0</v>
      </c>
      <c r="B8" s="26" t="s">
        <v>40</v>
      </c>
      <c r="C8" s="18">
        <v>20.0</v>
      </c>
      <c r="D8" s="19">
        <v>0.0899</v>
      </c>
      <c r="E8" s="20">
        <f>213.453*10</f>
        <v>2134.53</v>
      </c>
      <c r="F8" s="20"/>
      <c r="G8" s="21"/>
      <c r="H8" s="22">
        <v>10.0</v>
      </c>
      <c r="I8" s="23">
        <f t="shared" ref="I8:I11" si="1">+D8*E8</f>
        <v>191.894247</v>
      </c>
      <c r="J8" s="24">
        <f t="shared" ref="J8:J11" si="2">E8-I8</f>
        <v>1942.635753</v>
      </c>
      <c r="K8" s="1"/>
      <c r="L8" s="1"/>
      <c r="M8" s="1"/>
      <c r="N8" s="1"/>
      <c r="O8" s="1"/>
      <c r="P8" s="1"/>
      <c r="Q8" s="4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</row>
    <row r="9" ht="26.25" customHeight="1">
      <c r="A9" s="17">
        <v>2.0</v>
      </c>
      <c r="B9" s="26" t="s">
        <v>73</v>
      </c>
      <c r="C9" s="26">
        <v>29.0</v>
      </c>
      <c r="D9" s="27">
        <v>0.0143</v>
      </c>
      <c r="E9" s="28">
        <f>230.042*56</f>
        <v>12882.352</v>
      </c>
      <c r="F9" s="28"/>
      <c r="G9" s="29"/>
      <c r="H9" s="22">
        <v>56.0</v>
      </c>
      <c r="I9" s="23">
        <f t="shared" si="1"/>
        <v>184.2176336</v>
      </c>
      <c r="J9" s="24">
        <f t="shared" si="2"/>
        <v>12698.13437</v>
      </c>
      <c r="K9" s="1"/>
      <c r="L9" s="1"/>
      <c r="M9" s="1"/>
      <c r="N9" s="1"/>
      <c r="O9" s="1"/>
      <c r="P9" s="1"/>
      <c r="Q9" s="4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</row>
    <row r="10" ht="26.25" customHeight="1">
      <c r="A10" s="17">
        <v>3.0</v>
      </c>
      <c r="B10" s="26" t="s">
        <v>73</v>
      </c>
      <c r="C10" s="26">
        <v>29.0</v>
      </c>
      <c r="D10" s="27">
        <v>0.0143</v>
      </c>
      <c r="E10" s="28">
        <f>230.042*25</f>
        <v>5751.05</v>
      </c>
      <c r="F10" s="28"/>
      <c r="G10" s="29"/>
      <c r="H10" s="22">
        <v>25.0</v>
      </c>
      <c r="I10" s="23">
        <f t="shared" si="1"/>
        <v>82.240015</v>
      </c>
      <c r="J10" s="24">
        <f t="shared" si="2"/>
        <v>5668.809985</v>
      </c>
      <c r="K10" s="1"/>
      <c r="L10" s="1"/>
      <c r="M10" s="1"/>
      <c r="N10" s="1"/>
      <c r="O10" s="1"/>
      <c r="P10" s="1"/>
      <c r="Q10" s="4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</row>
    <row r="11" ht="26.25" customHeight="1">
      <c r="A11" s="17">
        <v>4.0</v>
      </c>
      <c r="B11" s="26" t="s">
        <v>80</v>
      </c>
      <c r="C11" s="26">
        <v>29.0</v>
      </c>
      <c r="D11" s="27">
        <v>0.0147</v>
      </c>
      <c r="E11" s="28">
        <f>256.74*24</f>
        <v>6161.76</v>
      </c>
      <c r="F11" s="28"/>
      <c r="G11" s="29"/>
      <c r="H11" s="22">
        <v>24.0</v>
      </c>
      <c r="I11" s="23">
        <f t="shared" si="1"/>
        <v>90.577872</v>
      </c>
      <c r="J11" s="24">
        <f t="shared" si="2"/>
        <v>6071.182128</v>
      </c>
      <c r="K11" s="1"/>
      <c r="L11" s="1"/>
      <c r="M11" s="1"/>
      <c r="N11" s="1"/>
      <c r="O11" s="1"/>
      <c r="P11" s="1"/>
      <c r="Q11" s="4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</row>
    <row r="12" ht="18.75" customHeight="1">
      <c r="A12" s="30"/>
      <c r="B12" s="31"/>
      <c r="C12" s="32"/>
      <c r="D12" s="33"/>
      <c r="E12" s="34">
        <f>SUM(E8:E11)</f>
        <v>26929.692</v>
      </c>
      <c r="F12" s="35"/>
      <c r="G12" s="36"/>
      <c r="H12" s="37"/>
      <c r="I12" s="38">
        <f t="shared" ref="I12:J12" si="3">SUM(I8:I11)</f>
        <v>548.9297676</v>
      </c>
      <c r="J12" s="39">
        <f t="shared" si="3"/>
        <v>26380.76223</v>
      </c>
      <c r="K12" s="1"/>
      <c r="L12" s="1"/>
      <c r="M12" s="1"/>
      <c r="N12" s="1"/>
      <c r="O12" s="1"/>
      <c r="P12" s="1"/>
      <c r="Q12" s="4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</row>
    <row r="13" ht="18.75" customHeight="1">
      <c r="A13" s="40"/>
      <c r="B13" s="7"/>
      <c r="C13" s="7"/>
      <c r="D13" s="41"/>
      <c r="E13" s="42"/>
      <c r="F13" s="15"/>
      <c r="G13" s="15"/>
      <c r="H13" s="11"/>
      <c r="I13" s="43"/>
      <c r="J13" s="1"/>
      <c r="K13" s="1"/>
      <c r="L13" s="1"/>
      <c r="M13" s="1"/>
      <c r="N13" s="1"/>
      <c r="O13" s="1"/>
      <c r="P13" s="1"/>
      <c r="Q13" s="4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</row>
    <row r="14" ht="18.75" customHeight="1">
      <c r="A14" s="1"/>
      <c r="B14" s="1"/>
      <c r="C14" s="1"/>
      <c r="D14" s="1"/>
      <c r="E14" s="1"/>
      <c r="F14" s="1"/>
      <c r="G14" s="2"/>
      <c r="H14" s="3"/>
      <c r="I14" s="1"/>
      <c r="J14" s="1"/>
      <c r="K14" s="1"/>
      <c r="L14" s="1"/>
      <c r="M14" s="1"/>
      <c r="N14" s="1"/>
      <c r="O14" s="1"/>
      <c r="P14" s="1"/>
      <c r="Q14" s="4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</row>
    <row r="15" ht="18.75" customHeight="1">
      <c r="A15" s="1"/>
      <c r="B15" s="1"/>
      <c r="C15" s="1"/>
      <c r="D15" s="1"/>
      <c r="E15" s="1"/>
      <c r="F15" s="1"/>
      <c r="G15" s="2"/>
      <c r="H15" s="3"/>
      <c r="I15" s="1"/>
      <c r="J15" s="1"/>
      <c r="K15" s="1"/>
      <c r="L15" s="1"/>
      <c r="M15" s="1"/>
      <c r="N15" s="1"/>
      <c r="O15" s="1"/>
      <c r="P15" s="1"/>
      <c r="Q15" s="4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</row>
    <row r="16" ht="18.75" customHeight="1">
      <c r="A16" s="1" t="s">
        <v>13</v>
      </c>
      <c r="B16" s="1"/>
      <c r="C16" s="1"/>
      <c r="D16" s="1"/>
      <c r="E16" s="1"/>
      <c r="F16" s="1"/>
      <c r="G16" s="2"/>
      <c r="H16" s="3"/>
      <c r="I16" s="1"/>
      <c r="J16" s="1"/>
      <c r="K16" s="1"/>
      <c r="L16" s="1"/>
      <c r="M16" s="1"/>
      <c r="N16" s="1"/>
      <c r="O16" s="1"/>
      <c r="P16" s="1"/>
      <c r="Q16" s="4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</row>
    <row r="17" ht="18.75" customHeight="1">
      <c r="A17" s="1"/>
      <c r="B17" s="1"/>
      <c r="C17" s="1"/>
      <c r="D17" s="1"/>
      <c r="E17" s="1"/>
      <c r="F17" s="1"/>
      <c r="G17" s="2"/>
      <c r="H17" s="3"/>
      <c r="I17" s="1"/>
      <c r="J17" s="1"/>
      <c r="K17" s="1"/>
      <c r="L17" s="1"/>
      <c r="M17" s="1"/>
      <c r="N17" s="1"/>
      <c r="O17" s="1"/>
      <c r="P17" s="1"/>
      <c r="Q17" s="4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</row>
    <row r="18" ht="40.5" customHeight="1">
      <c r="A18" s="44"/>
      <c r="B18" s="26" t="s">
        <v>14</v>
      </c>
      <c r="C18" s="45" t="s">
        <v>15</v>
      </c>
      <c r="D18" s="46"/>
      <c r="E18" s="47"/>
      <c r="F18" s="48"/>
      <c r="G18" s="49"/>
      <c r="H18" s="50" t="s">
        <v>16</v>
      </c>
      <c r="I18" s="26" t="s">
        <v>17</v>
      </c>
      <c r="J18" s="26" t="s">
        <v>18</v>
      </c>
      <c r="K18" s="1"/>
      <c r="L18" s="26" t="s">
        <v>19</v>
      </c>
      <c r="M18" s="26" t="s">
        <v>17</v>
      </c>
      <c r="N18" s="44" t="s">
        <v>20</v>
      </c>
      <c r="O18" s="1"/>
      <c r="P18" s="1"/>
      <c r="Q18" s="51"/>
      <c r="R18" s="26" t="s">
        <v>19</v>
      </c>
      <c r="S18" s="26" t="s">
        <v>17</v>
      </c>
      <c r="T18" s="44" t="s">
        <v>20</v>
      </c>
      <c r="U18" s="1"/>
      <c r="V18" s="44" t="s">
        <v>21</v>
      </c>
      <c r="W18" s="44" t="s">
        <v>22</v>
      </c>
      <c r="X18" s="44" t="s">
        <v>23</v>
      </c>
      <c r="Y18" s="44" t="s">
        <v>112</v>
      </c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</row>
    <row r="19" ht="27.0" customHeight="1">
      <c r="A19" s="52">
        <v>1.0</v>
      </c>
      <c r="B19" s="53" t="s">
        <v>105</v>
      </c>
      <c r="C19" s="54">
        <v>79.0</v>
      </c>
      <c r="D19" s="54">
        <v>203.0</v>
      </c>
      <c r="E19" s="54">
        <v>320.0</v>
      </c>
      <c r="F19" s="54">
        <f t="shared" ref="F19:F110" si="5">VALUE(IF(RIGHT(B19,1)="%",RIGHT(B19,3),0))</f>
        <v>0.8</v>
      </c>
      <c r="G19" s="55">
        <f t="shared" ref="G19:G110" si="6">Q19*C19/100*D19/100*E19/100</f>
        <v>107.76864</v>
      </c>
      <c r="H19" s="55">
        <f t="shared" ref="H19:H110" si="7">IF(F19=0,G19,F19*G19)</f>
        <v>86.214912</v>
      </c>
      <c r="I19" s="54">
        <v>1.0</v>
      </c>
      <c r="J19" s="66">
        <f t="shared" ref="J19:J110" si="8">+I19*H19</f>
        <v>86.214912</v>
      </c>
      <c r="K19" s="57"/>
      <c r="L19" s="58">
        <f>D19*25.4/1000</f>
        <v>5.1562</v>
      </c>
      <c r="M19" s="52">
        <f>+I19</f>
        <v>1</v>
      </c>
      <c r="N19" s="52">
        <f>M19*L19</f>
        <v>5.1562</v>
      </c>
      <c r="O19" s="57"/>
      <c r="P19" s="57"/>
      <c r="Q19" s="59">
        <v>21.0</v>
      </c>
      <c r="R19" s="58">
        <f t="shared" ref="R19:R111" si="9">E19/100</f>
        <v>3.2</v>
      </c>
      <c r="S19" s="52">
        <f t="shared" ref="S19:S111" si="10">I19</f>
        <v>1</v>
      </c>
      <c r="T19" s="52">
        <f t="shared" ref="T19:T111" si="11">S19*R19</f>
        <v>3.2</v>
      </c>
      <c r="U19" s="60">
        <f t="shared" ref="U19:U110" si="12">+Q19*C19/100*D19/100*E19/100</f>
        <v>107.76864</v>
      </c>
      <c r="V19" s="58">
        <f t="shared" ref="V19:W19" si="4">C19/100</f>
        <v>0.79</v>
      </c>
      <c r="W19" s="58">
        <f t="shared" si="4"/>
        <v>2.03</v>
      </c>
      <c r="X19" s="58">
        <f t="shared" ref="X19:X111" si="14">T19</f>
        <v>3.2</v>
      </c>
      <c r="Y19" s="61">
        <f t="shared" ref="Y19:Y111" si="15">V19*W19*X19</f>
        <v>5.13184</v>
      </c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57"/>
      <c r="AR19" s="57"/>
      <c r="AS19" s="57"/>
    </row>
    <row r="20" ht="27.0" customHeight="1">
      <c r="A20" s="52">
        <v>2.0</v>
      </c>
      <c r="B20" s="62" t="s">
        <v>40</v>
      </c>
      <c r="C20" s="62">
        <v>72.0</v>
      </c>
      <c r="D20" s="62">
        <v>203.0</v>
      </c>
      <c r="E20" s="62">
        <v>174.0</v>
      </c>
      <c r="F20" s="62">
        <f t="shared" si="5"/>
        <v>0</v>
      </c>
      <c r="G20" s="63">
        <f t="shared" si="6"/>
        <v>53.406864</v>
      </c>
      <c r="H20" s="63">
        <f t="shared" si="7"/>
        <v>53.406864</v>
      </c>
      <c r="I20" s="62">
        <v>1.0</v>
      </c>
      <c r="J20" s="66">
        <f t="shared" si="8"/>
        <v>53.406864</v>
      </c>
      <c r="K20" s="57"/>
      <c r="L20" s="58"/>
      <c r="M20" s="52"/>
      <c r="N20" s="52"/>
      <c r="O20" s="57"/>
      <c r="P20" s="57"/>
      <c r="Q20" s="59">
        <v>21.0</v>
      </c>
      <c r="R20" s="58">
        <f t="shared" si="9"/>
        <v>1.74</v>
      </c>
      <c r="S20" s="52">
        <f t="shared" si="10"/>
        <v>1</v>
      </c>
      <c r="T20" s="52">
        <f t="shared" si="11"/>
        <v>1.74</v>
      </c>
      <c r="U20" s="60">
        <f t="shared" si="12"/>
        <v>53.406864</v>
      </c>
      <c r="V20" s="58">
        <f t="shared" ref="V20:W20" si="13">C20/100</f>
        <v>0.72</v>
      </c>
      <c r="W20" s="58">
        <f t="shared" si="13"/>
        <v>2.03</v>
      </c>
      <c r="X20" s="58">
        <f t="shared" si="14"/>
        <v>1.74</v>
      </c>
      <c r="Y20" s="61">
        <f t="shared" si="15"/>
        <v>2.543184</v>
      </c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  <c r="AN20" s="57"/>
      <c r="AO20" s="57"/>
      <c r="AP20" s="57"/>
      <c r="AQ20" s="57"/>
      <c r="AR20" s="57"/>
      <c r="AS20" s="57"/>
    </row>
    <row r="21" ht="27.0" customHeight="1">
      <c r="A21" s="52">
        <v>3.0</v>
      </c>
      <c r="B21" s="62" t="s">
        <v>40</v>
      </c>
      <c r="C21" s="62">
        <v>95.0</v>
      </c>
      <c r="D21" s="62">
        <v>203.0</v>
      </c>
      <c r="E21" s="62">
        <v>202.0</v>
      </c>
      <c r="F21" s="62">
        <f t="shared" si="5"/>
        <v>0</v>
      </c>
      <c r="G21" s="63">
        <f t="shared" si="6"/>
        <v>81.80697</v>
      </c>
      <c r="H21" s="63">
        <f t="shared" si="7"/>
        <v>81.80697</v>
      </c>
      <c r="I21" s="62">
        <v>1.0</v>
      </c>
      <c r="J21" s="66">
        <f t="shared" si="8"/>
        <v>81.80697</v>
      </c>
      <c r="K21" s="57"/>
      <c r="L21" s="58">
        <f t="shared" ref="L21:L36" si="17">D21*25.4/1000</f>
        <v>5.1562</v>
      </c>
      <c r="M21" s="52">
        <f t="shared" ref="M21:M39" si="18">+I21</f>
        <v>1</v>
      </c>
      <c r="N21" s="52">
        <f t="shared" ref="N21:N36" si="19">M21*L21</f>
        <v>5.1562</v>
      </c>
      <c r="O21" s="57"/>
      <c r="P21" s="57"/>
      <c r="Q21" s="59">
        <v>21.0</v>
      </c>
      <c r="R21" s="58">
        <f t="shared" si="9"/>
        <v>2.02</v>
      </c>
      <c r="S21" s="52">
        <f t="shared" si="10"/>
        <v>1</v>
      </c>
      <c r="T21" s="52">
        <f t="shared" si="11"/>
        <v>2.02</v>
      </c>
      <c r="U21" s="60">
        <f t="shared" si="12"/>
        <v>81.80697</v>
      </c>
      <c r="V21" s="58">
        <f t="shared" ref="V21:W21" si="16">C21/100</f>
        <v>0.95</v>
      </c>
      <c r="W21" s="58">
        <f t="shared" si="16"/>
        <v>2.03</v>
      </c>
      <c r="X21" s="58">
        <f t="shared" si="14"/>
        <v>2.02</v>
      </c>
      <c r="Y21" s="61">
        <f t="shared" si="15"/>
        <v>3.89557</v>
      </c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  <c r="AP21" s="57"/>
      <c r="AQ21" s="57"/>
      <c r="AR21" s="57"/>
      <c r="AS21" s="57"/>
    </row>
    <row r="22" ht="27.0" customHeight="1">
      <c r="A22" s="52">
        <v>4.0</v>
      </c>
      <c r="B22" s="62" t="s">
        <v>40</v>
      </c>
      <c r="C22" s="62">
        <v>102.0</v>
      </c>
      <c r="D22" s="62">
        <v>203.0</v>
      </c>
      <c r="E22" s="62">
        <v>206.0</v>
      </c>
      <c r="F22" s="62">
        <f t="shared" si="5"/>
        <v>0</v>
      </c>
      <c r="G22" s="63">
        <f t="shared" si="6"/>
        <v>89.574156</v>
      </c>
      <c r="H22" s="63">
        <f t="shared" si="7"/>
        <v>89.574156</v>
      </c>
      <c r="I22" s="62">
        <v>3.0</v>
      </c>
      <c r="J22" s="66">
        <f t="shared" si="8"/>
        <v>268.722468</v>
      </c>
      <c r="K22" s="57"/>
      <c r="L22" s="58">
        <f t="shared" si="17"/>
        <v>5.1562</v>
      </c>
      <c r="M22" s="52">
        <f t="shared" si="18"/>
        <v>3</v>
      </c>
      <c r="N22" s="52">
        <f t="shared" si="19"/>
        <v>15.4686</v>
      </c>
      <c r="O22" s="57"/>
      <c r="P22" s="57"/>
      <c r="Q22" s="59">
        <v>21.0</v>
      </c>
      <c r="R22" s="58">
        <f t="shared" si="9"/>
        <v>2.06</v>
      </c>
      <c r="S22" s="52">
        <f t="shared" si="10"/>
        <v>3</v>
      </c>
      <c r="T22" s="52">
        <f t="shared" si="11"/>
        <v>6.18</v>
      </c>
      <c r="U22" s="60">
        <f t="shared" si="12"/>
        <v>89.574156</v>
      </c>
      <c r="V22" s="58">
        <f t="shared" ref="V22:W22" si="20">C22/100</f>
        <v>1.02</v>
      </c>
      <c r="W22" s="58">
        <f t="shared" si="20"/>
        <v>2.03</v>
      </c>
      <c r="X22" s="58">
        <f t="shared" si="14"/>
        <v>6.18</v>
      </c>
      <c r="Y22" s="61">
        <f t="shared" si="15"/>
        <v>12.796308</v>
      </c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  <c r="AO22" s="57"/>
      <c r="AP22" s="57"/>
      <c r="AQ22" s="57"/>
      <c r="AR22" s="57"/>
      <c r="AS22" s="57"/>
    </row>
    <row r="23" ht="27.0" customHeight="1">
      <c r="A23" s="52">
        <v>5.0</v>
      </c>
      <c r="B23" s="62" t="s">
        <v>40</v>
      </c>
      <c r="C23" s="62">
        <v>102.0</v>
      </c>
      <c r="D23" s="62">
        <v>203.0</v>
      </c>
      <c r="E23" s="62">
        <v>216.0</v>
      </c>
      <c r="F23" s="62">
        <f t="shared" si="5"/>
        <v>0</v>
      </c>
      <c r="G23" s="63">
        <f t="shared" si="6"/>
        <v>93.922416</v>
      </c>
      <c r="H23" s="63">
        <f t="shared" si="7"/>
        <v>93.922416</v>
      </c>
      <c r="I23" s="62">
        <v>1.0</v>
      </c>
      <c r="J23" s="66">
        <f t="shared" si="8"/>
        <v>93.922416</v>
      </c>
      <c r="K23" s="57"/>
      <c r="L23" s="58">
        <f t="shared" si="17"/>
        <v>5.1562</v>
      </c>
      <c r="M23" s="52">
        <f t="shared" si="18"/>
        <v>1</v>
      </c>
      <c r="N23" s="52">
        <f t="shared" si="19"/>
        <v>5.1562</v>
      </c>
      <c r="O23" s="57"/>
      <c r="P23" s="57"/>
      <c r="Q23" s="59">
        <v>21.0</v>
      </c>
      <c r="R23" s="58">
        <f t="shared" si="9"/>
        <v>2.16</v>
      </c>
      <c r="S23" s="52">
        <f t="shared" si="10"/>
        <v>1</v>
      </c>
      <c r="T23" s="52">
        <f t="shared" si="11"/>
        <v>2.16</v>
      </c>
      <c r="U23" s="60">
        <f t="shared" si="12"/>
        <v>93.922416</v>
      </c>
      <c r="V23" s="58">
        <f t="shared" ref="V23:W23" si="21">C23/100</f>
        <v>1.02</v>
      </c>
      <c r="W23" s="58">
        <f t="shared" si="21"/>
        <v>2.03</v>
      </c>
      <c r="X23" s="58">
        <f t="shared" si="14"/>
        <v>2.16</v>
      </c>
      <c r="Y23" s="61">
        <f t="shared" si="15"/>
        <v>4.472496</v>
      </c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  <c r="AL23" s="57"/>
      <c r="AM23" s="57"/>
      <c r="AN23" s="57"/>
      <c r="AO23" s="57"/>
      <c r="AP23" s="57"/>
      <c r="AQ23" s="57"/>
      <c r="AR23" s="57"/>
      <c r="AS23" s="57"/>
    </row>
    <row r="24" ht="27.0" customHeight="1">
      <c r="A24" s="52">
        <v>6.0</v>
      </c>
      <c r="B24" s="62" t="s">
        <v>40</v>
      </c>
      <c r="C24" s="62">
        <v>100.0</v>
      </c>
      <c r="D24" s="62">
        <v>203.0</v>
      </c>
      <c r="E24" s="62">
        <v>216.0</v>
      </c>
      <c r="F24" s="62">
        <f t="shared" si="5"/>
        <v>0</v>
      </c>
      <c r="G24" s="63">
        <f t="shared" si="6"/>
        <v>92.0808</v>
      </c>
      <c r="H24" s="63">
        <f t="shared" si="7"/>
        <v>92.0808</v>
      </c>
      <c r="I24" s="62">
        <v>1.0</v>
      </c>
      <c r="J24" s="66">
        <f t="shared" si="8"/>
        <v>92.0808</v>
      </c>
      <c r="K24" s="57"/>
      <c r="L24" s="58">
        <f t="shared" si="17"/>
        <v>5.1562</v>
      </c>
      <c r="M24" s="52">
        <f t="shared" si="18"/>
        <v>1</v>
      </c>
      <c r="N24" s="52">
        <f t="shared" si="19"/>
        <v>5.1562</v>
      </c>
      <c r="O24" s="57"/>
      <c r="P24" s="57"/>
      <c r="Q24" s="59">
        <v>21.0</v>
      </c>
      <c r="R24" s="58">
        <f t="shared" si="9"/>
        <v>2.16</v>
      </c>
      <c r="S24" s="52">
        <f t="shared" si="10"/>
        <v>1</v>
      </c>
      <c r="T24" s="52">
        <f t="shared" si="11"/>
        <v>2.16</v>
      </c>
      <c r="U24" s="60">
        <f t="shared" si="12"/>
        <v>92.0808</v>
      </c>
      <c r="V24" s="58">
        <f t="shared" ref="V24:W24" si="22">C24/100</f>
        <v>1</v>
      </c>
      <c r="W24" s="58">
        <f t="shared" si="22"/>
        <v>2.03</v>
      </c>
      <c r="X24" s="58">
        <f t="shared" si="14"/>
        <v>2.16</v>
      </c>
      <c r="Y24" s="61">
        <f t="shared" si="15"/>
        <v>4.3848</v>
      </c>
      <c r="Z24" s="57"/>
      <c r="AA24" s="57"/>
      <c r="AB24" s="57"/>
      <c r="AC24" s="57"/>
      <c r="AD24" s="57"/>
      <c r="AE24" s="57"/>
      <c r="AF24" s="57"/>
      <c r="AG24" s="57"/>
      <c r="AH24" s="57"/>
      <c r="AI24" s="57"/>
      <c r="AJ24" s="57"/>
      <c r="AK24" s="57"/>
      <c r="AL24" s="57"/>
      <c r="AM24" s="57"/>
      <c r="AN24" s="57"/>
      <c r="AO24" s="57"/>
      <c r="AP24" s="57"/>
      <c r="AQ24" s="57"/>
      <c r="AR24" s="57"/>
      <c r="AS24" s="57"/>
    </row>
    <row r="25" ht="27.0" customHeight="1">
      <c r="A25" s="52">
        <v>7.0</v>
      </c>
      <c r="B25" s="62" t="s">
        <v>40</v>
      </c>
      <c r="C25" s="62">
        <v>101.0</v>
      </c>
      <c r="D25" s="62">
        <v>203.0</v>
      </c>
      <c r="E25" s="62">
        <v>206.0</v>
      </c>
      <c r="F25" s="62">
        <f t="shared" si="5"/>
        <v>0</v>
      </c>
      <c r="G25" s="63">
        <f t="shared" si="6"/>
        <v>88.695978</v>
      </c>
      <c r="H25" s="63">
        <f t="shared" si="7"/>
        <v>88.695978</v>
      </c>
      <c r="I25" s="62">
        <v>2.0</v>
      </c>
      <c r="J25" s="66">
        <f t="shared" si="8"/>
        <v>177.391956</v>
      </c>
      <c r="K25" s="57"/>
      <c r="L25" s="58">
        <f t="shared" si="17"/>
        <v>5.1562</v>
      </c>
      <c r="M25" s="52">
        <f t="shared" si="18"/>
        <v>2</v>
      </c>
      <c r="N25" s="52">
        <f t="shared" si="19"/>
        <v>10.3124</v>
      </c>
      <c r="O25" s="57"/>
      <c r="P25" s="57"/>
      <c r="Q25" s="59">
        <v>21.0</v>
      </c>
      <c r="R25" s="58">
        <f t="shared" si="9"/>
        <v>2.06</v>
      </c>
      <c r="S25" s="52">
        <f t="shared" si="10"/>
        <v>2</v>
      </c>
      <c r="T25" s="52">
        <f t="shared" si="11"/>
        <v>4.12</v>
      </c>
      <c r="U25" s="60">
        <f t="shared" si="12"/>
        <v>88.695978</v>
      </c>
      <c r="V25" s="58">
        <f t="shared" ref="V25:W25" si="23">C25/100</f>
        <v>1.01</v>
      </c>
      <c r="W25" s="58">
        <f t="shared" si="23"/>
        <v>2.03</v>
      </c>
      <c r="X25" s="58">
        <f t="shared" si="14"/>
        <v>4.12</v>
      </c>
      <c r="Y25" s="61">
        <f t="shared" si="15"/>
        <v>8.447236</v>
      </c>
      <c r="Z25" s="57"/>
      <c r="AA25" s="57"/>
      <c r="AB25" s="57"/>
      <c r="AC25" s="57"/>
      <c r="AD25" s="57"/>
      <c r="AE25" s="57"/>
      <c r="AF25" s="57"/>
      <c r="AG25" s="57"/>
      <c r="AH25" s="57"/>
      <c r="AI25" s="57"/>
      <c r="AJ25" s="57"/>
      <c r="AK25" s="57"/>
      <c r="AL25" s="57"/>
      <c r="AM25" s="57"/>
      <c r="AN25" s="57"/>
      <c r="AO25" s="57"/>
      <c r="AP25" s="57"/>
      <c r="AQ25" s="57"/>
      <c r="AR25" s="57"/>
      <c r="AS25" s="57"/>
    </row>
    <row r="26" ht="27.0" customHeight="1">
      <c r="A26" s="52">
        <v>8.0</v>
      </c>
      <c r="B26" s="62" t="s">
        <v>40</v>
      </c>
      <c r="C26" s="62">
        <v>103.0</v>
      </c>
      <c r="D26" s="62">
        <v>203.0</v>
      </c>
      <c r="E26" s="62">
        <v>205.0</v>
      </c>
      <c r="F26" s="62">
        <f t="shared" si="5"/>
        <v>0</v>
      </c>
      <c r="G26" s="63">
        <f t="shared" si="6"/>
        <v>90.013245</v>
      </c>
      <c r="H26" s="63">
        <f t="shared" si="7"/>
        <v>90.013245</v>
      </c>
      <c r="I26" s="62">
        <v>3.0</v>
      </c>
      <c r="J26" s="66">
        <f t="shared" si="8"/>
        <v>270.039735</v>
      </c>
      <c r="K26" s="57"/>
      <c r="L26" s="58">
        <f t="shared" si="17"/>
        <v>5.1562</v>
      </c>
      <c r="M26" s="52">
        <f t="shared" si="18"/>
        <v>3</v>
      </c>
      <c r="N26" s="52">
        <f t="shared" si="19"/>
        <v>15.4686</v>
      </c>
      <c r="O26" s="57"/>
      <c r="P26" s="57"/>
      <c r="Q26" s="59">
        <v>21.0</v>
      </c>
      <c r="R26" s="58">
        <f t="shared" si="9"/>
        <v>2.05</v>
      </c>
      <c r="S26" s="52">
        <f t="shared" si="10"/>
        <v>3</v>
      </c>
      <c r="T26" s="52">
        <f t="shared" si="11"/>
        <v>6.15</v>
      </c>
      <c r="U26" s="60">
        <f t="shared" si="12"/>
        <v>90.013245</v>
      </c>
      <c r="V26" s="58">
        <f t="shared" ref="V26:W26" si="24">C26/100</f>
        <v>1.03</v>
      </c>
      <c r="W26" s="58">
        <f t="shared" si="24"/>
        <v>2.03</v>
      </c>
      <c r="X26" s="58">
        <f t="shared" si="14"/>
        <v>6.15</v>
      </c>
      <c r="Y26" s="61">
        <f t="shared" si="15"/>
        <v>12.859035</v>
      </c>
      <c r="Z26" s="57"/>
      <c r="AA26" s="57"/>
      <c r="AB26" s="57"/>
      <c r="AC26" s="57"/>
      <c r="AD26" s="57"/>
      <c r="AE26" s="57"/>
      <c r="AF26" s="57"/>
      <c r="AG26" s="57"/>
      <c r="AH26" s="57"/>
      <c r="AI26" s="57"/>
      <c r="AJ26" s="57"/>
      <c r="AK26" s="57"/>
      <c r="AL26" s="57"/>
      <c r="AM26" s="57"/>
      <c r="AN26" s="57"/>
      <c r="AO26" s="57"/>
      <c r="AP26" s="57"/>
      <c r="AQ26" s="57"/>
      <c r="AR26" s="57"/>
      <c r="AS26" s="57"/>
    </row>
    <row r="27" ht="27.0" customHeight="1">
      <c r="A27" s="52">
        <v>9.0</v>
      </c>
      <c r="B27" s="62" t="s">
        <v>40</v>
      </c>
      <c r="C27" s="62">
        <v>103.0</v>
      </c>
      <c r="D27" s="62">
        <v>203.0</v>
      </c>
      <c r="E27" s="62">
        <v>206.0</v>
      </c>
      <c r="F27" s="62">
        <f t="shared" si="5"/>
        <v>0</v>
      </c>
      <c r="G27" s="63">
        <f t="shared" si="6"/>
        <v>90.452334</v>
      </c>
      <c r="H27" s="63">
        <f t="shared" si="7"/>
        <v>90.452334</v>
      </c>
      <c r="I27" s="62">
        <v>3.0</v>
      </c>
      <c r="J27" s="66">
        <f t="shared" si="8"/>
        <v>271.357002</v>
      </c>
      <c r="K27" s="57"/>
      <c r="L27" s="58">
        <f t="shared" si="17"/>
        <v>5.1562</v>
      </c>
      <c r="M27" s="52">
        <f t="shared" si="18"/>
        <v>3</v>
      </c>
      <c r="N27" s="52">
        <f t="shared" si="19"/>
        <v>15.4686</v>
      </c>
      <c r="O27" s="57"/>
      <c r="P27" s="57"/>
      <c r="Q27" s="59">
        <v>21.0</v>
      </c>
      <c r="R27" s="58">
        <f t="shared" si="9"/>
        <v>2.06</v>
      </c>
      <c r="S27" s="52">
        <f t="shared" si="10"/>
        <v>3</v>
      </c>
      <c r="T27" s="52">
        <f t="shared" si="11"/>
        <v>6.18</v>
      </c>
      <c r="U27" s="60">
        <f t="shared" si="12"/>
        <v>90.452334</v>
      </c>
      <c r="V27" s="58">
        <f t="shared" ref="V27:W27" si="25">C27/100</f>
        <v>1.03</v>
      </c>
      <c r="W27" s="58">
        <f t="shared" si="25"/>
        <v>2.03</v>
      </c>
      <c r="X27" s="58">
        <f t="shared" si="14"/>
        <v>6.18</v>
      </c>
      <c r="Y27" s="61">
        <f t="shared" si="15"/>
        <v>12.921762</v>
      </c>
      <c r="Z27" s="57"/>
      <c r="AA27" s="57"/>
      <c r="AB27" s="57"/>
      <c r="AC27" s="57"/>
      <c r="AD27" s="57"/>
      <c r="AE27" s="57"/>
      <c r="AF27" s="57"/>
      <c r="AG27" s="57"/>
      <c r="AH27" s="57"/>
      <c r="AI27" s="57"/>
      <c r="AJ27" s="57"/>
      <c r="AK27" s="57"/>
      <c r="AL27" s="57"/>
      <c r="AM27" s="57"/>
      <c r="AN27" s="57"/>
      <c r="AO27" s="57"/>
      <c r="AP27" s="57"/>
      <c r="AQ27" s="57"/>
      <c r="AR27" s="57"/>
      <c r="AS27" s="57"/>
    </row>
    <row r="28" ht="27.0" customHeight="1">
      <c r="A28" s="52">
        <v>10.0</v>
      </c>
      <c r="B28" s="62" t="s">
        <v>40</v>
      </c>
      <c r="C28" s="62">
        <v>100.0</v>
      </c>
      <c r="D28" s="62">
        <v>203.0</v>
      </c>
      <c r="E28" s="62">
        <v>206.0</v>
      </c>
      <c r="F28" s="62">
        <f t="shared" si="5"/>
        <v>0</v>
      </c>
      <c r="G28" s="63">
        <f t="shared" si="6"/>
        <v>87.8178</v>
      </c>
      <c r="H28" s="63">
        <f t="shared" si="7"/>
        <v>87.8178</v>
      </c>
      <c r="I28" s="62">
        <v>1.0</v>
      </c>
      <c r="J28" s="66">
        <f t="shared" si="8"/>
        <v>87.8178</v>
      </c>
      <c r="K28" s="57"/>
      <c r="L28" s="58">
        <f t="shared" si="17"/>
        <v>5.1562</v>
      </c>
      <c r="M28" s="52">
        <f t="shared" si="18"/>
        <v>1</v>
      </c>
      <c r="N28" s="52">
        <f t="shared" si="19"/>
        <v>5.1562</v>
      </c>
      <c r="O28" s="57"/>
      <c r="P28" s="57"/>
      <c r="Q28" s="59">
        <v>21.0</v>
      </c>
      <c r="R28" s="58">
        <f t="shared" si="9"/>
        <v>2.06</v>
      </c>
      <c r="S28" s="52">
        <f t="shared" si="10"/>
        <v>1</v>
      </c>
      <c r="T28" s="52">
        <f t="shared" si="11"/>
        <v>2.06</v>
      </c>
      <c r="U28" s="60">
        <f t="shared" si="12"/>
        <v>87.8178</v>
      </c>
      <c r="V28" s="58">
        <f t="shared" ref="V28:W28" si="26">C28/100</f>
        <v>1</v>
      </c>
      <c r="W28" s="58">
        <f t="shared" si="26"/>
        <v>2.03</v>
      </c>
      <c r="X28" s="58">
        <f t="shared" si="14"/>
        <v>2.06</v>
      </c>
      <c r="Y28" s="61">
        <f t="shared" si="15"/>
        <v>4.1818</v>
      </c>
      <c r="Z28" s="57"/>
      <c r="AA28" s="57"/>
      <c r="AB28" s="57"/>
      <c r="AC28" s="57"/>
      <c r="AD28" s="57"/>
      <c r="AE28" s="57"/>
      <c r="AF28" s="57"/>
      <c r="AG28" s="57"/>
      <c r="AH28" s="57"/>
      <c r="AI28" s="57"/>
      <c r="AJ28" s="57"/>
      <c r="AK28" s="57"/>
      <c r="AL28" s="57"/>
      <c r="AM28" s="57"/>
      <c r="AN28" s="57"/>
      <c r="AO28" s="57"/>
      <c r="AP28" s="57"/>
      <c r="AQ28" s="57"/>
      <c r="AR28" s="57"/>
      <c r="AS28" s="57"/>
    </row>
    <row r="29" ht="27.0" customHeight="1">
      <c r="A29" s="52">
        <v>11.0</v>
      </c>
      <c r="B29" s="62" t="s">
        <v>40</v>
      </c>
      <c r="C29" s="62">
        <v>103.0</v>
      </c>
      <c r="D29" s="62">
        <v>203.0</v>
      </c>
      <c r="E29" s="62">
        <v>204.0</v>
      </c>
      <c r="F29" s="62">
        <f t="shared" si="5"/>
        <v>0</v>
      </c>
      <c r="G29" s="63">
        <f t="shared" si="6"/>
        <v>89.574156</v>
      </c>
      <c r="H29" s="63">
        <f t="shared" si="7"/>
        <v>89.574156</v>
      </c>
      <c r="I29" s="62">
        <v>1.0</v>
      </c>
      <c r="J29" s="66">
        <f t="shared" si="8"/>
        <v>89.574156</v>
      </c>
      <c r="K29" s="57"/>
      <c r="L29" s="58">
        <f t="shared" si="17"/>
        <v>5.1562</v>
      </c>
      <c r="M29" s="52">
        <f t="shared" si="18"/>
        <v>1</v>
      </c>
      <c r="N29" s="52">
        <f t="shared" si="19"/>
        <v>5.1562</v>
      </c>
      <c r="O29" s="57"/>
      <c r="P29" s="57"/>
      <c r="Q29" s="59">
        <v>21.0</v>
      </c>
      <c r="R29" s="58">
        <f t="shared" si="9"/>
        <v>2.04</v>
      </c>
      <c r="S29" s="52">
        <f t="shared" si="10"/>
        <v>1</v>
      </c>
      <c r="T29" s="52">
        <f t="shared" si="11"/>
        <v>2.04</v>
      </c>
      <c r="U29" s="60">
        <f t="shared" si="12"/>
        <v>89.574156</v>
      </c>
      <c r="V29" s="58">
        <f t="shared" ref="V29:W29" si="27">C29/100</f>
        <v>1.03</v>
      </c>
      <c r="W29" s="58">
        <f t="shared" si="27"/>
        <v>2.03</v>
      </c>
      <c r="X29" s="58">
        <f t="shared" si="14"/>
        <v>2.04</v>
      </c>
      <c r="Y29" s="61">
        <f t="shared" si="15"/>
        <v>4.265436</v>
      </c>
      <c r="Z29" s="57"/>
      <c r="AA29" s="57"/>
      <c r="AB29" s="57"/>
      <c r="AC29" s="57"/>
      <c r="AD29" s="57"/>
      <c r="AE29" s="57"/>
      <c r="AF29" s="57"/>
      <c r="AG29" s="57"/>
      <c r="AH29" s="57"/>
      <c r="AI29" s="57"/>
      <c r="AJ29" s="57"/>
      <c r="AK29" s="57"/>
      <c r="AL29" s="57"/>
      <c r="AM29" s="57"/>
      <c r="AN29" s="57"/>
      <c r="AO29" s="57"/>
      <c r="AP29" s="57"/>
      <c r="AQ29" s="57"/>
      <c r="AR29" s="57"/>
      <c r="AS29" s="57"/>
    </row>
    <row r="30" ht="27.0" customHeight="1">
      <c r="A30" s="52">
        <v>12.0</v>
      </c>
      <c r="B30" s="62" t="s">
        <v>40</v>
      </c>
      <c r="C30" s="62">
        <v>105.0</v>
      </c>
      <c r="D30" s="62">
        <v>203.0</v>
      </c>
      <c r="E30" s="62">
        <v>206.0</v>
      </c>
      <c r="F30" s="62">
        <f t="shared" si="5"/>
        <v>0</v>
      </c>
      <c r="G30" s="63">
        <f t="shared" si="6"/>
        <v>92.20869</v>
      </c>
      <c r="H30" s="63">
        <f t="shared" si="7"/>
        <v>92.20869</v>
      </c>
      <c r="I30" s="62">
        <v>1.0</v>
      </c>
      <c r="J30" s="66">
        <f t="shared" si="8"/>
        <v>92.20869</v>
      </c>
      <c r="K30" s="57"/>
      <c r="L30" s="58">
        <f t="shared" si="17"/>
        <v>5.1562</v>
      </c>
      <c r="M30" s="52">
        <f t="shared" si="18"/>
        <v>1</v>
      </c>
      <c r="N30" s="52">
        <f t="shared" si="19"/>
        <v>5.1562</v>
      </c>
      <c r="O30" s="57"/>
      <c r="P30" s="57"/>
      <c r="Q30" s="59">
        <v>21.0</v>
      </c>
      <c r="R30" s="58">
        <f t="shared" si="9"/>
        <v>2.06</v>
      </c>
      <c r="S30" s="52">
        <f t="shared" si="10"/>
        <v>1</v>
      </c>
      <c r="T30" s="52">
        <f t="shared" si="11"/>
        <v>2.06</v>
      </c>
      <c r="U30" s="60">
        <f t="shared" si="12"/>
        <v>92.20869</v>
      </c>
      <c r="V30" s="58">
        <f t="shared" ref="V30:W30" si="28">C30/100</f>
        <v>1.05</v>
      </c>
      <c r="W30" s="58">
        <f t="shared" si="28"/>
        <v>2.03</v>
      </c>
      <c r="X30" s="58">
        <f t="shared" si="14"/>
        <v>2.06</v>
      </c>
      <c r="Y30" s="61">
        <f t="shared" si="15"/>
        <v>4.39089</v>
      </c>
      <c r="Z30" s="57"/>
      <c r="AA30" s="57"/>
      <c r="AB30" s="57"/>
      <c r="AC30" s="57"/>
      <c r="AD30" s="57"/>
      <c r="AE30" s="57"/>
      <c r="AF30" s="57"/>
      <c r="AG30" s="57"/>
      <c r="AH30" s="57"/>
      <c r="AI30" s="57"/>
      <c r="AJ30" s="57"/>
      <c r="AK30" s="57"/>
      <c r="AL30" s="57"/>
      <c r="AM30" s="57"/>
      <c r="AN30" s="57"/>
      <c r="AO30" s="57"/>
      <c r="AP30" s="57"/>
      <c r="AQ30" s="57"/>
      <c r="AR30" s="57"/>
      <c r="AS30" s="57"/>
    </row>
    <row r="31" ht="27.0" customHeight="1">
      <c r="A31" s="52">
        <v>13.0</v>
      </c>
      <c r="B31" s="62" t="s">
        <v>40</v>
      </c>
      <c r="C31" s="62">
        <v>99.0</v>
      </c>
      <c r="D31" s="62">
        <v>203.0</v>
      </c>
      <c r="E31" s="62">
        <v>206.0</v>
      </c>
      <c r="F31" s="62">
        <f t="shared" si="5"/>
        <v>0</v>
      </c>
      <c r="G31" s="63">
        <f t="shared" si="6"/>
        <v>86.939622</v>
      </c>
      <c r="H31" s="63">
        <f t="shared" si="7"/>
        <v>86.939622</v>
      </c>
      <c r="I31" s="62">
        <v>1.0</v>
      </c>
      <c r="J31" s="66">
        <f t="shared" si="8"/>
        <v>86.939622</v>
      </c>
      <c r="K31" s="57"/>
      <c r="L31" s="58">
        <f t="shared" si="17"/>
        <v>5.1562</v>
      </c>
      <c r="M31" s="52">
        <f t="shared" si="18"/>
        <v>1</v>
      </c>
      <c r="N31" s="52">
        <f t="shared" si="19"/>
        <v>5.1562</v>
      </c>
      <c r="O31" s="57"/>
      <c r="P31" s="57"/>
      <c r="Q31" s="59">
        <v>21.0</v>
      </c>
      <c r="R31" s="58">
        <f t="shared" si="9"/>
        <v>2.06</v>
      </c>
      <c r="S31" s="52">
        <f t="shared" si="10"/>
        <v>1</v>
      </c>
      <c r="T31" s="52">
        <f t="shared" si="11"/>
        <v>2.06</v>
      </c>
      <c r="U31" s="60">
        <f t="shared" si="12"/>
        <v>86.939622</v>
      </c>
      <c r="V31" s="58">
        <f t="shared" ref="V31:W31" si="29">C31/100</f>
        <v>0.99</v>
      </c>
      <c r="W31" s="58">
        <f t="shared" si="29"/>
        <v>2.03</v>
      </c>
      <c r="X31" s="58">
        <f t="shared" si="14"/>
        <v>2.06</v>
      </c>
      <c r="Y31" s="61">
        <f t="shared" si="15"/>
        <v>4.139982</v>
      </c>
      <c r="Z31" s="57"/>
      <c r="AA31" s="57"/>
      <c r="AB31" s="57"/>
      <c r="AC31" s="57"/>
      <c r="AD31" s="57"/>
      <c r="AE31" s="57"/>
      <c r="AF31" s="57"/>
      <c r="AG31" s="57"/>
      <c r="AH31" s="57"/>
      <c r="AI31" s="57"/>
      <c r="AJ31" s="57"/>
      <c r="AK31" s="57"/>
      <c r="AL31" s="57"/>
      <c r="AM31" s="57"/>
      <c r="AN31" s="57"/>
      <c r="AO31" s="57"/>
      <c r="AP31" s="57"/>
      <c r="AQ31" s="57"/>
      <c r="AR31" s="57"/>
      <c r="AS31" s="57"/>
    </row>
    <row r="32" ht="27.0" customHeight="1">
      <c r="A32" s="52">
        <v>14.0</v>
      </c>
      <c r="B32" s="62" t="s">
        <v>40</v>
      </c>
      <c r="C32" s="62">
        <v>98.0</v>
      </c>
      <c r="D32" s="62">
        <v>203.0</v>
      </c>
      <c r="E32" s="62">
        <v>242.0</v>
      </c>
      <c r="F32" s="62">
        <f t="shared" si="5"/>
        <v>0</v>
      </c>
      <c r="G32" s="63">
        <f t="shared" si="6"/>
        <v>101.101308</v>
      </c>
      <c r="H32" s="63">
        <f t="shared" si="7"/>
        <v>101.101308</v>
      </c>
      <c r="I32" s="62">
        <v>1.0</v>
      </c>
      <c r="J32" s="66">
        <f t="shared" si="8"/>
        <v>101.101308</v>
      </c>
      <c r="K32" s="57"/>
      <c r="L32" s="58">
        <f t="shared" si="17"/>
        <v>5.1562</v>
      </c>
      <c r="M32" s="52">
        <f t="shared" si="18"/>
        <v>1</v>
      </c>
      <c r="N32" s="52">
        <f t="shared" si="19"/>
        <v>5.1562</v>
      </c>
      <c r="O32" s="57"/>
      <c r="P32" s="57"/>
      <c r="Q32" s="59">
        <v>21.0</v>
      </c>
      <c r="R32" s="58">
        <f t="shared" si="9"/>
        <v>2.42</v>
      </c>
      <c r="S32" s="52">
        <f t="shared" si="10"/>
        <v>1</v>
      </c>
      <c r="T32" s="52">
        <f t="shared" si="11"/>
        <v>2.42</v>
      </c>
      <c r="U32" s="60">
        <f t="shared" si="12"/>
        <v>101.101308</v>
      </c>
      <c r="V32" s="58">
        <f t="shared" ref="V32:W32" si="30">C32/100</f>
        <v>0.98</v>
      </c>
      <c r="W32" s="58">
        <f t="shared" si="30"/>
        <v>2.03</v>
      </c>
      <c r="X32" s="58">
        <f t="shared" si="14"/>
        <v>2.42</v>
      </c>
      <c r="Y32" s="61">
        <f t="shared" si="15"/>
        <v>4.814348</v>
      </c>
      <c r="Z32" s="57"/>
      <c r="AA32" s="57"/>
      <c r="AB32" s="57"/>
      <c r="AC32" s="57"/>
      <c r="AD32" s="57"/>
      <c r="AE32" s="57"/>
      <c r="AF32" s="57"/>
      <c r="AG32" s="57"/>
      <c r="AH32" s="57"/>
      <c r="AI32" s="57"/>
      <c r="AJ32" s="57"/>
      <c r="AK32" s="57"/>
      <c r="AL32" s="57"/>
      <c r="AM32" s="57"/>
      <c r="AN32" s="57"/>
      <c r="AO32" s="57"/>
      <c r="AP32" s="57"/>
      <c r="AQ32" s="57"/>
      <c r="AR32" s="57"/>
      <c r="AS32" s="57"/>
    </row>
    <row r="33" ht="27.0" customHeight="1">
      <c r="A33" s="52">
        <v>15.0</v>
      </c>
      <c r="B33" s="62" t="s">
        <v>40</v>
      </c>
      <c r="C33" s="62">
        <v>99.0</v>
      </c>
      <c r="D33" s="62">
        <v>203.0</v>
      </c>
      <c r="E33" s="62">
        <v>209.0</v>
      </c>
      <c r="F33" s="62">
        <f t="shared" si="5"/>
        <v>0</v>
      </c>
      <c r="G33" s="63">
        <f t="shared" si="6"/>
        <v>88.205733</v>
      </c>
      <c r="H33" s="63">
        <f t="shared" si="7"/>
        <v>88.205733</v>
      </c>
      <c r="I33" s="62">
        <v>1.0</v>
      </c>
      <c r="J33" s="66">
        <f t="shared" si="8"/>
        <v>88.205733</v>
      </c>
      <c r="K33" s="57"/>
      <c r="L33" s="58">
        <f t="shared" si="17"/>
        <v>5.1562</v>
      </c>
      <c r="M33" s="52">
        <f t="shared" si="18"/>
        <v>1</v>
      </c>
      <c r="N33" s="52">
        <f t="shared" si="19"/>
        <v>5.1562</v>
      </c>
      <c r="O33" s="57"/>
      <c r="P33" s="57"/>
      <c r="Q33" s="59">
        <v>21.0</v>
      </c>
      <c r="R33" s="58">
        <f t="shared" si="9"/>
        <v>2.09</v>
      </c>
      <c r="S33" s="52">
        <f t="shared" si="10"/>
        <v>1</v>
      </c>
      <c r="T33" s="52">
        <f t="shared" si="11"/>
        <v>2.09</v>
      </c>
      <c r="U33" s="60">
        <f t="shared" si="12"/>
        <v>88.205733</v>
      </c>
      <c r="V33" s="58">
        <f t="shared" ref="V33:W33" si="31">C33/100</f>
        <v>0.99</v>
      </c>
      <c r="W33" s="58">
        <f t="shared" si="31"/>
        <v>2.03</v>
      </c>
      <c r="X33" s="58">
        <f t="shared" si="14"/>
        <v>2.09</v>
      </c>
      <c r="Y33" s="61">
        <f t="shared" si="15"/>
        <v>4.200273</v>
      </c>
      <c r="Z33" s="57"/>
      <c r="AA33" s="57"/>
      <c r="AB33" s="57"/>
      <c r="AC33" s="57"/>
      <c r="AD33" s="57"/>
      <c r="AE33" s="57"/>
      <c r="AF33" s="57"/>
      <c r="AG33" s="57"/>
      <c r="AH33" s="57"/>
      <c r="AI33" s="57"/>
      <c r="AJ33" s="57"/>
      <c r="AK33" s="57"/>
      <c r="AL33" s="57"/>
      <c r="AM33" s="57"/>
      <c r="AN33" s="57"/>
      <c r="AO33" s="57"/>
      <c r="AP33" s="57"/>
      <c r="AQ33" s="57"/>
      <c r="AR33" s="57"/>
      <c r="AS33" s="57"/>
    </row>
    <row r="34" ht="27.0" customHeight="1">
      <c r="A34" s="52">
        <v>16.0</v>
      </c>
      <c r="B34" s="62" t="s">
        <v>40</v>
      </c>
      <c r="C34" s="62">
        <v>97.0</v>
      </c>
      <c r="D34" s="62">
        <v>203.0</v>
      </c>
      <c r="E34" s="62">
        <v>209.0</v>
      </c>
      <c r="F34" s="62">
        <f t="shared" si="5"/>
        <v>0</v>
      </c>
      <c r="G34" s="63">
        <f t="shared" si="6"/>
        <v>86.423799</v>
      </c>
      <c r="H34" s="63">
        <f t="shared" si="7"/>
        <v>86.423799</v>
      </c>
      <c r="I34" s="62">
        <v>1.0</v>
      </c>
      <c r="J34" s="66">
        <f t="shared" si="8"/>
        <v>86.423799</v>
      </c>
      <c r="K34" s="57"/>
      <c r="L34" s="58">
        <f t="shared" si="17"/>
        <v>5.1562</v>
      </c>
      <c r="M34" s="52">
        <f t="shared" si="18"/>
        <v>1</v>
      </c>
      <c r="N34" s="52">
        <f t="shared" si="19"/>
        <v>5.1562</v>
      </c>
      <c r="O34" s="57"/>
      <c r="P34" s="57"/>
      <c r="Q34" s="59">
        <v>21.0</v>
      </c>
      <c r="R34" s="58">
        <f t="shared" si="9"/>
        <v>2.09</v>
      </c>
      <c r="S34" s="52">
        <f t="shared" si="10"/>
        <v>1</v>
      </c>
      <c r="T34" s="52">
        <f t="shared" si="11"/>
        <v>2.09</v>
      </c>
      <c r="U34" s="60">
        <f t="shared" si="12"/>
        <v>86.423799</v>
      </c>
      <c r="V34" s="58">
        <f t="shared" ref="V34:W34" si="32">C34/100</f>
        <v>0.97</v>
      </c>
      <c r="W34" s="58">
        <f t="shared" si="32"/>
        <v>2.03</v>
      </c>
      <c r="X34" s="58">
        <f t="shared" si="14"/>
        <v>2.09</v>
      </c>
      <c r="Y34" s="61">
        <f t="shared" si="15"/>
        <v>4.115419</v>
      </c>
      <c r="Z34" s="57"/>
      <c r="AA34" s="57"/>
      <c r="AB34" s="57"/>
      <c r="AC34" s="57"/>
      <c r="AD34" s="57"/>
      <c r="AE34" s="57"/>
      <c r="AF34" s="57"/>
      <c r="AG34" s="57"/>
      <c r="AH34" s="57"/>
      <c r="AI34" s="57"/>
      <c r="AJ34" s="57"/>
      <c r="AK34" s="57"/>
      <c r="AL34" s="57"/>
      <c r="AM34" s="57"/>
      <c r="AN34" s="57"/>
      <c r="AO34" s="57"/>
      <c r="AP34" s="57"/>
      <c r="AQ34" s="57"/>
      <c r="AR34" s="57"/>
      <c r="AS34" s="57"/>
    </row>
    <row r="35" ht="27.0" customHeight="1">
      <c r="A35" s="52">
        <v>17.0</v>
      </c>
      <c r="B35" s="53" t="s">
        <v>77</v>
      </c>
      <c r="C35" s="54">
        <v>72.0</v>
      </c>
      <c r="D35" s="54">
        <v>204.0</v>
      </c>
      <c r="E35" s="54">
        <v>241.0</v>
      </c>
      <c r="F35" s="54">
        <f t="shared" si="5"/>
        <v>0.8</v>
      </c>
      <c r="G35" s="55">
        <f t="shared" si="6"/>
        <v>106.19424</v>
      </c>
      <c r="H35" s="55">
        <f t="shared" si="7"/>
        <v>84.955392</v>
      </c>
      <c r="I35" s="54">
        <v>1.0</v>
      </c>
      <c r="J35" s="66">
        <f t="shared" si="8"/>
        <v>84.955392</v>
      </c>
      <c r="K35" s="57"/>
      <c r="L35" s="58">
        <f t="shared" si="17"/>
        <v>5.1816</v>
      </c>
      <c r="M35" s="52">
        <f t="shared" si="18"/>
        <v>1</v>
      </c>
      <c r="N35" s="52">
        <f t="shared" si="19"/>
        <v>5.1816</v>
      </c>
      <c r="O35" s="57"/>
      <c r="P35" s="57"/>
      <c r="Q35" s="59">
        <v>30.0</v>
      </c>
      <c r="R35" s="58">
        <f t="shared" si="9"/>
        <v>2.41</v>
      </c>
      <c r="S35" s="52">
        <f t="shared" si="10"/>
        <v>1</v>
      </c>
      <c r="T35" s="52">
        <f t="shared" si="11"/>
        <v>2.41</v>
      </c>
      <c r="U35" s="60">
        <f t="shared" si="12"/>
        <v>106.19424</v>
      </c>
      <c r="V35" s="58">
        <f t="shared" ref="V35:W35" si="33">C35/100</f>
        <v>0.72</v>
      </c>
      <c r="W35" s="58">
        <f t="shared" si="33"/>
        <v>2.04</v>
      </c>
      <c r="X35" s="58">
        <f t="shared" si="14"/>
        <v>2.41</v>
      </c>
      <c r="Y35" s="61">
        <f t="shared" si="15"/>
        <v>3.539808</v>
      </c>
      <c r="Z35" s="57"/>
      <c r="AA35" s="57"/>
      <c r="AB35" s="57"/>
      <c r="AC35" s="57"/>
      <c r="AD35" s="57"/>
      <c r="AE35" s="57"/>
      <c r="AF35" s="57"/>
      <c r="AG35" s="57"/>
      <c r="AH35" s="57"/>
      <c r="AI35" s="57"/>
      <c r="AJ35" s="57"/>
      <c r="AK35" s="57"/>
      <c r="AL35" s="57"/>
      <c r="AM35" s="57"/>
      <c r="AN35" s="57"/>
      <c r="AO35" s="57"/>
      <c r="AP35" s="57"/>
      <c r="AQ35" s="57"/>
      <c r="AR35" s="57"/>
      <c r="AS35" s="57"/>
    </row>
    <row r="36" ht="27.0" customHeight="1">
      <c r="A36" s="52">
        <v>18.0</v>
      </c>
      <c r="B36" s="62" t="s">
        <v>73</v>
      </c>
      <c r="C36" s="62">
        <v>101.0</v>
      </c>
      <c r="D36" s="62">
        <v>204.0</v>
      </c>
      <c r="E36" s="62">
        <v>242.0</v>
      </c>
      <c r="F36" s="62">
        <f t="shared" si="5"/>
        <v>0</v>
      </c>
      <c r="G36" s="63">
        <f t="shared" si="6"/>
        <v>149.58504</v>
      </c>
      <c r="H36" s="63">
        <f t="shared" si="7"/>
        <v>149.58504</v>
      </c>
      <c r="I36" s="62">
        <v>1.0</v>
      </c>
      <c r="J36" s="66">
        <f t="shared" si="8"/>
        <v>149.58504</v>
      </c>
      <c r="K36" s="57"/>
      <c r="L36" s="31">
        <f t="shared" si="17"/>
        <v>5.1816</v>
      </c>
      <c r="M36" s="67">
        <f t="shared" si="18"/>
        <v>1</v>
      </c>
      <c r="N36" s="67">
        <f t="shared" si="19"/>
        <v>5.1816</v>
      </c>
      <c r="O36" s="57"/>
      <c r="P36" s="57"/>
      <c r="Q36" s="59">
        <v>30.0</v>
      </c>
      <c r="R36" s="58">
        <f t="shared" si="9"/>
        <v>2.42</v>
      </c>
      <c r="S36" s="52">
        <f t="shared" si="10"/>
        <v>1</v>
      </c>
      <c r="T36" s="52">
        <f t="shared" si="11"/>
        <v>2.42</v>
      </c>
      <c r="U36" s="60">
        <f t="shared" si="12"/>
        <v>149.58504</v>
      </c>
      <c r="V36" s="58">
        <f t="shared" ref="V36:W36" si="34">C36/100</f>
        <v>1.01</v>
      </c>
      <c r="W36" s="58">
        <f t="shared" si="34"/>
        <v>2.04</v>
      </c>
      <c r="X36" s="58">
        <f t="shared" si="14"/>
        <v>2.42</v>
      </c>
      <c r="Y36" s="61">
        <f t="shared" si="15"/>
        <v>4.986168</v>
      </c>
      <c r="Z36" s="57"/>
      <c r="AA36" s="57"/>
      <c r="AB36" s="57"/>
      <c r="AC36" s="57"/>
      <c r="AD36" s="57"/>
      <c r="AE36" s="57"/>
      <c r="AF36" s="57"/>
      <c r="AG36" s="57"/>
      <c r="AH36" s="57"/>
      <c r="AI36" s="57"/>
      <c r="AJ36" s="57"/>
      <c r="AK36" s="57"/>
      <c r="AL36" s="57"/>
      <c r="AM36" s="57"/>
      <c r="AN36" s="57"/>
      <c r="AO36" s="57"/>
      <c r="AP36" s="57"/>
      <c r="AQ36" s="57"/>
      <c r="AR36" s="57"/>
      <c r="AS36" s="57"/>
    </row>
    <row r="37" ht="27.0" customHeight="1">
      <c r="A37" s="52">
        <v>19.0</v>
      </c>
      <c r="B37" s="62" t="s">
        <v>73</v>
      </c>
      <c r="C37" s="62">
        <v>100.0</v>
      </c>
      <c r="D37" s="62">
        <v>204.0</v>
      </c>
      <c r="E37" s="62">
        <v>255.0</v>
      </c>
      <c r="F37" s="62">
        <f t="shared" si="5"/>
        <v>0</v>
      </c>
      <c r="G37" s="63">
        <f t="shared" si="6"/>
        <v>156.06</v>
      </c>
      <c r="H37" s="63">
        <f t="shared" si="7"/>
        <v>156.06</v>
      </c>
      <c r="I37" s="62">
        <v>1.0</v>
      </c>
      <c r="J37" s="66">
        <f t="shared" si="8"/>
        <v>156.06</v>
      </c>
      <c r="K37" s="57"/>
      <c r="L37" s="31"/>
      <c r="M37" s="67">
        <f t="shared" si="18"/>
        <v>1</v>
      </c>
      <c r="N37" s="67"/>
      <c r="O37" s="57"/>
      <c r="P37" s="57"/>
      <c r="Q37" s="59">
        <v>30.0</v>
      </c>
      <c r="R37" s="58">
        <f t="shared" si="9"/>
        <v>2.55</v>
      </c>
      <c r="S37" s="52">
        <f t="shared" si="10"/>
        <v>1</v>
      </c>
      <c r="T37" s="52">
        <f t="shared" si="11"/>
        <v>2.55</v>
      </c>
      <c r="U37" s="60">
        <f t="shared" si="12"/>
        <v>156.06</v>
      </c>
      <c r="V37" s="58">
        <f t="shared" ref="V37:W37" si="35">C37/100</f>
        <v>1</v>
      </c>
      <c r="W37" s="58">
        <f t="shared" si="35"/>
        <v>2.04</v>
      </c>
      <c r="X37" s="58">
        <f t="shared" si="14"/>
        <v>2.55</v>
      </c>
      <c r="Y37" s="61">
        <f t="shared" si="15"/>
        <v>5.202</v>
      </c>
      <c r="Z37" s="57"/>
      <c r="AA37" s="57"/>
      <c r="AB37" s="57"/>
      <c r="AC37" s="57"/>
      <c r="AD37" s="57"/>
      <c r="AE37" s="57"/>
      <c r="AF37" s="57"/>
      <c r="AG37" s="57"/>
      <c r="AH37" s="57"/>
      <c r="AI37" s="57"/>
      <c r="AJ37" s="57"/>
      <c r="AK37" s="57"/>
      <c r="AL37" s="57"/>
      <c r="AM37" s="57"/>
      <c r="AN37" s="57"/>
      <c r="AO37" s="57"/>
      <c r="AP37" s="57"/>
      <c r="AQ37" s="57"/>
      <c r="AR37" s="57"/>
      <c r="AS37" s="57"/>
    </row>
    <row r="38" ht="27.0" customHeight="1">
      <c r="A38" s="52">
        <v>20.0</v>
      </c>
      <c r="B38" s="62" t="s">
        <v>73</v>
      </c>
      <c r="C38" s="62">
        <v>97.0</v>
      </c>
      <c r="D38" s="62">
        <v>204.0</v>
      </c>
      <c r="E38" s="62">
        <v>240.0</v>
      </c>
      <c r="F38" s="62">
        <f t="shared" si="5"/>
        <v>0</v>
      </c>
      <c r="G38" s="63">
        <f t="shared" si="6"/>
        <v>142.4736</v>
      </c>
      <c r="H38" s="63">
        <f t="shared" si="7"/>
        <v>142.4736</v>
      </c>
      <c r="I38" s="62">
        <v>1.0</v>
      </c>
      <c r="J38" s="66">
        <f t="shared" si="8"/>
        <v>142.4736</v>
      </c>
      <c r="K38" s="57"/>
      <c r="L38" s="31"/>
      <c r="M38" s="67">
        <f t="shared" si="18"/>
        <v>1</v>
      </c>
      <c r="N38" s="67"/>
      <c r="O38" s="57"/>
      <c r="P38" s="57"/>
      <c r="Q38" s="59">
        <v>30.0</v>
      </c>
      <c r="R38" s="58">
        <f t="shared" si="9"/>
        <v>2.4</v>
      </c>
      <c r="S38" s="52">
        <f t="shared" si="10"/>
        <v>1</v>
      </c>
      <c r="T38" s="52">
        <f t="shared" si="11"/>
        <v>2.4</v>
      </c>
      <c r="U38" s="60">
        <f t="shared" si="12"/>
        <v>142.4736</v>
      </c>
      <c r="V38" s="58">
        <f t="shared" ref="V38:W38" si="36">C38/100</f>
        <v>0.97</v>
      </c>
      <c r="W38" s="58">
        <f t="shared" si="36"/>
        <v>2.04</v>
      </c>
      <c r="X38" s="58">
        <f t="shared" si="14"/>
        <v>2.4</v>
      </c>
      <c r="Y38" s="61">
        <f t="shared" si="15"/>
        <v>4.74912</v>
      </c>
      <c r="Z38" s="57"/>
      <c r="AA38" s="57"/>
      <c r="AB38" s="57"/>
      <c r="AC38" s="57"/>
      <c r="AD38" s="57"/>
      <c r="AE38" s="57"/>
      <c r="AF38" s="57"/>
      <c r="AG38" s="57"/>
      <c r="AH38" s="57"/>
      <c r="AI38" s="57"/>
      <c r="AJ38" s="57"/>
      <c r="AK38" s="57"/>
      <c r="AL38" s="57"/>
      <c r="AM38" s="57"/>
      <c r="AN38" s="57"/>
      <c r="AO38" s="57"/>
      <c r="AP38" s="57"/>
      <c r="AQ38" s="57"/>
      <c r="AR38" s="57"/>
      <c r="AS38" s="57"/>
    </row>
    <row r="39" ht="27.0" customHeight="1">
      <c r="A39" s="52">
        <v>21.0</v>
      </c>
      <c r="B39" s="62" t="s">
        <v>73</v>
      </c>
      <c r="C39" s="62">
        <v>99.0</v>
      </c>
      <c r="D39" s="62">
        <v>204.0</v>
      </c>
      <c r="E39" s="62">
        <v>239.0</v>
      </c>
      <c r="F39" s="62">
        <f t="shared" si="5"/>
        <v>0</v>
      </c>
      <c r="G39" s="63">
        <f t="shared" si="6"/>
        <v>144.80532</v>
      </c>
      <c r="H39" s="63">
        <f t="shared" si="7"/>
        <v>144.80532</v>
      </c>
      <c r="I39" s="62">
        <v>1.0</v>
      </c>
      <c r="J39" s="66">
        <f t="shared" si="8"/>
        <v>144.80532</v>
      </c>
      <c r="K39" s="57"/>
      <c r="L39" s="31"/>
      <c r="M39" s="67">
        <f t="shared" si="18"/>
        <v>1</v>
      </c>
      <c r="N39" s="67"/>
      <c r="O39" s="57"/>
      <c r="P39" s="57"/>
      <c r="Q39" s="59">
        <v>30.0</v>
      </c>
      <c r="R39" s="58">
        <f t="shared" si="9"/>
        <v>2.39</v>
      </c>
      <c r="S39" s="52">
        <f t="shared" si="10"/>
        <v>1</v>
      </c>
      <c r="T39" s="52">
        <f t="shared" si="11"/>
        <v>2.39</v>
      </c>
      <c r="U39" s="60">
        <f t="shared" si="12"/>
        <v>144.80532</v>
      </c>
      <c r="V39" s="58">
        <f t="shared" ref="V39:W39" si="37">C39/100</f>
        <v>0.99</v>
      </c>
      <c r="W39" s="58">
        <f t="shared" si="37"/>
        <v>2.04</v>
      </c>
      <c r="X39" s="58">
        <f t="shared" si="14"/>
        <v>2.39</v>
      </c>
      <c r="Y39" s="61">
        <f t="shared" si="15"/>
        <v>4.826844</v>
      </c>
      <c r="Z39" s="57"/>
      <c r="AA39" s="57"/>
      <c r="AB39" s="57"/>
      <c r="AC39" s="57"/>
      <c r="AD39" s="57"/>
      <c r="AE39" s="57"/>
      <c r="AF39" s="57"/>
      <c r="AG39" s="57"/>
      <c r="AH39" s="57"/>
      <c r="AI39" s="57"/>
      <c r="AJ39" s="57"/>
      <c r="AK39" s="57"/>
      <c r="AL39" s="57"/>
      <c r="AM39" s="57"/>
      <c r="AN39" s="57"/>
      <c r="AO39" s="57"/>
      <c r="AP39" s="57"/>
      <c r="AQ39" s="57"/>
      <c r="AR39" s="57"/>
      <c r="AS39" s="57"/>
    </row>
    <row r="40" ht="27.0" customHeight="1">
      <c r="A40" s="52">
        <v>22.0</v>
      </c>
      <c r="B40" s="62" t="s">
        <v>73</v>
      </c>
      <c r="C40" s="62">
        <v>100.0</v>
      </c>
      <c r="D40" s="62">
        <v>204.0</v>
      </c>
      <c r="E40" s="62">
        <v>239.0</v>
      </c>
      <c r="F40" s="62">
        <f t="shared" si="5"/>
        <v>0</v>
      </c>
      <c r="G40" s="63">
        <f t="shared" si="6"/>
        <v>146.268</v>
      </c>
      <c r="H40" s="63">
        <f t="shared" si="7"/>
        <v>146.268</v>
      </c>
      <c r="I40" s="62">
        <v>1.0</v>
      </c>
      <c r="J40" s="66">
        <f t="shared" si="8"/>
        <v>146.268</v>
      </c>
      <c r="K40" s="57"/>
      <c r="L40" s="31"/>
      <c r="M40" s="67"/>
      <c r="N40" s="67"/>
      <c r="O40" s="57"/>
      <c r="P40" s="57"/>
      <c r="Q40" s="59">
        <v>30.0</v>
      </c>
      <c r="R40" s="58">
        <f t="shared" si="9"/>
        <v>2.39</v>
      </c>
      <c r="S40" s="52">
        <f t="shared" si="10"/>
        <v>1</v>
      </c>
      <c r="T40" s="52">
        <f t="shared" si="11"/>
        <v>2.39</v>
      </c>
      <c r="U40" s="60">
        <f t="shared" si="12"/>
        <v>146.268</v>
      </c>
      <c r="V40" s="58">
        <f t="shared" ref="V40:W40" si="38">C40/100</f>
        <v>1</v>
      </c>
      <c r="W40" s="58">
        <f t="shared" si="38"/>
        <v>2.04</v>
      </c>
      <c r="X40" s="58">
        <f t="shared" si="14"/>
        <v>2.39</v>
      </c>
      <c r="Y40" s="61">
        <f t="shared" si="15"/>
        <v>4.8756</v>
      </c>
      <c r="Z40" s="57"/>
      <c r="AA40" s="57"/>
      <c r="AB40" s="57"/>
      <c r="AC40" s="57"/>
      <c r="AD40" s="57"/>
      <c r="AE40" s="57"/>
      <c r="AF40" s="57"/>
      <c r="AG40" s="57"/>
      <c r="AH40" s="57"/>
      <c r="AI40" s="57"/>
      <c r="AJ40" s="57"/>
      <c r="AK40" s="57"/>
      <c r="AL40" s="57"/>
      <c r="AM40" s="57"/>
      <c r="AN40" s="57"/>
      <c r="AO40" s="57"/>
      <c r="AP40" s="57"/>
      <c r="AQ40" s="57"/>
      <c r="AR40" s="57"/>
      <c r="AS40" s="57"/>
    </row>
    <row r="41" ht="27.0" customHeight="1">
      <c r="A41" s="52">
        <v>23.0</v>
      </c>
      <c r="B41" s="62" t="s">
        <v>73</v>
      </c>
      <c r="C41" s="62">
        <v>101.0</v>
      </c>
      <c r="D41" s="62">
        <v>204.0</v>
      </c>
      <c r="E41" s="62">
        <v>238.0</v>
      </c>
      <c r="F41" s="62">
        <f t="shared" si="5"/>
        <v>0</v>
      </c>
      <c r="G41" s="63">
        <f t="shared" si="6"/>
        <v>147.11256</v>
      </c>
      <c r="H41" s="63">
        <f t="shared" si="7"/>
        <v>147.11256</v>
      </c>
      <c r="I41" s="62">
        <v>1.0</v>
      </c>
      <c r="J41" s="66">
        <f t="shared" si="8"/>
        <v>147.11256</v>
      </c>
      <c r="K41" s="57"/>
      <c r="L41" s="31"/>
      <c r="M41" s="67"/>
      <c r="N41" s="67"/>
      <c r="O41" s="57"/>
      <c r="P41" s="57"/>
      <c r="Q41" s="59">
        <v>30.0</v>
      </c>
      <c r="R41" s="58">
        <f t="shared" si="9"/>
        <v>2.38</v>
      </c>
      <c r="S41" s="52">
        <f t="shared" si="10"/>
        <v>1</v>
      </c>
      <c r="T41" s="52">
        <f t="shared" si="11"/>
        <v>2.38</v>
      </c>
      <c r="U41" s="60">
        <f t="shared" si="12"/>
        <v>147.11256</v>
      </c>
      <c r="V41" s="58">
        <f t="shared" ref="V41:W41" si="39">C41/100</f>
        <v>1.01</v>
      </c>
      <c r="W41" s="58">
        <f t="shared" si="39"/>
        <v>2.04</v>
      </c>
      <c r="X41" s="58">
        <f t="shared" si="14"/>
        <v>2.38</v>
      </c>
      <c r="Y41" s="61">
        <f t="shared" si="15"/>
        <v>4.903752</v>
      </c>
      <c r="Z41" s="57"/>
      <c r="AA41" s="57"/>
      <c r="AB41" s="57"/>
      <c r="AC41" s="57"/>
      <c r="AD41" s="57"/>
      <c r="AE41" s="57"/>
      <c r="AF41" s="57"/>
      <c r="AG41" s="57"/>
      <c r="AH41" s="57"/>
      <c r="AI41" s="57"/>
      <c r="AJ41" s="57"/>
      <c r="AK41" s="57"/>
      <c r="AL41" s="57"/>
      <c r="AM41" s="57"/>
      <c r="AN41" s="57"/>
      <c r="AO41" s="57"/>
      <c r="AP41" s="57"/>
      <c r="AQ41" s="57"/>
      <c r="AR41" s="57"/>
      <c r="AS41" s="57"/>
    </row>
    <row r="42" ht="27.0" customHeight="1">
      <c r="A42" s="52">
        <v>24.0</v>
      </c>
      <c r="B42" s="62" t="s">
        <v>73</v>
      </c>
      <c r="C42" s="62">
        <v>102.0</v>
      </c>
      <c r="D42" s="62">
        <v>204.0</v>
      </c>
      <c r="E42" s="62">
        <v>239.0</v>
      </c>
      <c r="F42" s="62">
        <f t="shared" si="5"/>
        <v>0</v>
      </c>
      <c r="G42" s="63">
        <f t="shared" si="6"/>
        <v>149.19336</v>
      </c>
      <c r="H42" s="63">
        <f t="shared" si="7"/>
        <v>149.19336</v>
      </c>
      <c r="I42" s="62">
        <v>2.0</v>
      </c>
      <c r="J42" s="66">
        <f t="shared" si="8"/>
        <v>298.38672</v>
      </c>
      <c r="K42" s="57"/>
      <c r="L42" s="31"/>
      <c r="M42" s="67"/>
      <c r="N42" s="67"/>
      <c r="O42" s="57"/>
      <c r="P42" s="57"/>
      <c r="Q42" s="59">
        <v>30.0</v>
      </c>
      <c r="R42" s="58">
        <f t="shared" si="9"/>
        <v>2.39</v>
      </c>
      <c r="S42" s="52">
        <f t="shared" si="10"/>
        <v>2</v>
      </c>
      <c r="T42" s="52">
        <f t="shared" si="11"/>
        <v>4.78</v>
      </c>
      <c r="U42" s="60">
        <f t="shared" si="12"/>
        <v>149.19336</v>
      </c>
      <c r="V42" s="58">
        <f t="shared" ref="V42:W42" si="40">C42/100</f>
        <v>1.02</v>
      </c>
      <c r="W42" s="58">
        <f t="shared" si="40"/>
        <v>2.04</v>
      </c>
      <c r="X42" s="58">
        <f t="shared" si="14"/>
        <v>4.78</v>
      </c>
      <c r="Y42" s="61">
        <f t="shared" si="15"/>
        <v>9.946224</v>
      </c>
      <c r="Z42" s="57"/>
      <c r="AA42" s="57"/>
      <c r="AB42" s="57"/>
      <c r="AC42" s="57"/>
      <c r="AD42" s="57"/>
      <c r="AE42" s="57"/>
      <c r="AF42" s="57"/>
      <c r="AG42" s="57"/>
      <c r="AH42" s="57"/>
      <c r="AI42" s="57"/>
      <c r="AJ42" s="57"/>
      <c r="AK42" s="57"/>
      <c r="AL42" s="57"/>
      <c r="AM42" s="57"/>
      <c r="AN42" s="57"/>
      <c r="AO42" s="57"/>
      <c r="AP42" s="57"/>
      <c r="AQ42" s="57"/>
      <c r="AR42" s="57"/>
      <c r="AS42" s="57"/>
    </row>
    <row r="43" ht="27.0" customHeight="1">
      <c r="A43" s="52">
        <v>25.0</v>
      </c>
      <c r="B43" s="62" t="s">
        <v>73</v>
      </c>
      <c r="C43" s="62">
        <v>101.0</v>
      </c>
      <c r="D43" s="62">
        <v>204.0</v>
      </c>
      <c r="E43" s="62">
        <v>240.0</v>
      </c>
      <c r="F43" s="62">
        <f t="shared" si="5"/>
        <v>0</v>
      </c>
      <c r="G43" s="63">
        <f t="shared" si="6"/>
        <v>148.3488</v>
      </c>
      <c r="H43" s="63">
        <f t="shared" si="7"/>
        <v>148.3488</v>
      </c>
      <c r="I43" s="62">
        <v>11.0</v>
      </c>
      <c r="J43" s="66">
        <f t="shared" si="8"/>
        <v>1631.8368</v>
      </c>
      <c r="K43" s="57"/>
      <c r="L43" s="31"/>
      <c r="M43" s="67"/>
      <c r="N43" s="67"/>
      <c r="O43" s="57"/>
      <c r="P43" s="57"/>
      <c r="Q43" s="59">
        <v>30.0</v>
      </c>
      <c r="R43" s="58">
        <f t="shared" si="9"/>
        <v>2.4</v>
      </c>
      <c r="S43" s="52">
        <f t="shared" si="10"/>
        <v>11</v>
      </c>
      <c r="T43" s="52">
        <f t="shared" si="11"/>
        <v>26.4</v>
      </c>
      <c r="U43" s="60">
        <f t="shared" si="12"/>
        <v>148.3488</v>
      </c>
      <c r="V43" s="58">
        <f t="shared" ref="V43:W43" si="41">C43/100</f>
        <v>1.01</v>
      </c>
      <c r="W43" s="58">
        <f t="shared" si="41"/>
        <v>2.04</v>
      </c>
      <c r="X43" s="58">
        <f t="shared" si="14"/>
        <v>26.4</v>
      </c>
      <c r="Y43" s="61">
        <f t="shared" si="15"/>
        <v>54.39456</v>
      </c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</row>
    <row r="44" ht="27.0" customHeight="1">
      <c r="A44" s="52">
        <v>26.0</v>
      </c>
      <c r="B44" s="62" t="s">
        <v>73</v>
      </c>
      <c r="C44" s="62">
        <v>101.0</v>
      </c>
      <c r="D44" s="62">
        <v>204.0</v>
      </c>
      <c r="E44" s="62">
        <v>241.0</v>
      </c>
      <c r="F44" s="62">
        <f t="shared" si="5"/>
        <v>0</v>
      </c>
      <c r="G44" s="63">
        <f t="shared" si="6"/>
        <v>148.96692</v>
      </c>
      <c r="H44" s="63">
        <f t="shared" si="7"/>
        <v>148.96692</v>
      </c>
      <c r="I44" s="62">
        <v>2.0</v>
      </c>
      <c r="J44" s="66">
        <f t="shared" si="8"/>
        <v>297.93384</v>
      </c>
      <c r="K44" s="57"/>
      <c r="L44" s="31"/>
      <c r="M44" s="67"/>
      <c r="N44" s="67"/>
      <c r="O44" s="57"/>
      <c r="P44" s="57"/>
      <c r="Q44" s="59">
        <v>30.0</v>
      </c>
      <c r="R44" s="58">
        <f t="shared" si="9"/>
        <v>2.41</v>
      </c>
      <c r="S44" s="52">
        <f t="shared" si="10"/>
        <v>2</v>
      </c>
      <c r="T44" s="52">
        <f t="shared" si="11"/>
        <v>4.82</v>
      </c>
      <c r="U44" s="60">
        <f t="shared" si="12"/>
        <v>148.96692</v>
      </c>
      <c r="V44" s="58">
        <f t="shared" ref="V44:W44" si="42">C44/100</f>
        <v>1.01</v>
      </c>
      <c r="W44" s="58">
        <f t="shared" si="42"/>
        <v>2.04</v>
      </c>
      <c r="X44" s="58">
        <f t="shared" si="14"/>
        <v>4.82</v>
      </c>
      <c r="Y44" s="61">
        <f t="shared" si="15"/>
        <v>9.931128</v>
      </c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</row>
    <row r="45" ht="27.0" customHeight="1">
      <c r="A45" s="52">
        <v>27.0</v>
      </c>
      <c r="B45" s="62" t="s">
        <v>73</v>
      </c>
      <c r="C45" s="62">
        <v>101.0</v>
      </c>
      <c r="D45" s="62">
        <v>204.0</v>
      </c>
      <c r="E45" s="62">
        <v>204.0</v>
      </c>
      <c r="F45" s="62">
        <f t="shared" si="5"/>
        <v>0</v>
      </c>
      <c r="G45" s="63">
        <f t="shared" si="6"/>
        <v>126.09648</v>
      </c>
      <c r="H45" s="63">
        <f t="shared" si="7"/>
        <v>126.09648</v>
      </c>
      <c r="I45" s="62">
        <v>1.0</v>
      </c>
      <c r="J45" s="66">
        <f t="shared" si="8"/>
        <v>126.09648</v>
      </c>
      <c r="K45" s="57"/>
      <c r="L45" s="31"/>
      <c r="M45" s="67"/>
      <c r="N45" s="67"/>
      <c r="O45" s="57"/>
      <c r="P45" s="57"/>
      <c r="Q45" s="59">
        <v>30.0</v>
      </c>
      <c r="R45" s="58">
        <f t="shared" si="9"/>
        <v>2.04</v>
      </c>
      <c r="S45" s="52">
        <f t="shared" si="10"/>
        <v>1</v>
      </c>
      <c r="T45" s="52">
        <f t="shared" si="11"/>
        <v>2.04</v>
      </c>
      <c r="U45" s="60">
        <f t="shared" si="12"/>
        <v>126.09648</v>
      </c>
      <c r="V45" s="58">
        <f t="shared" ref="V45:W45" si="43">C45/100</f>
        <v>1.01</v>
      </c>
      <c r="W45" s="58">
        <f t="shared" si="43"/>
        <v>2.04</v>
      </c>
      <c r="X45" s="58">
        <f t="shared" si="14"/>
        <v>2.04</v>
      </c>
      <c r="Y45" s="61">
        <f t="shared" si="15"/>
        <v>4.203216</v>
      </c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</row>
    <row r="46" ht="27.0" customHeight="1">
      <c r="A46" s="52">
        <v>28.0</v>
      </c>
      <c r="B46" s="62" t="s">
        <v>73</v>
      </c>
      <c r="C46" s="62">
        <v>102.0</v>
      </c>
      <c r="D46" s="62">
        <v>204.0</v>
      </c>
      <c r="E46" s="62">
        <v>241.0</v>
      </c>
      <c r="F46" s="62">
        <f t="shared" si="5"/>
        <v>0</v>
      </c>
      <c r="G46" s="63">
        <f t="shared" si="6"/>
        <v>150.44184</v>
      </c>
      <c r="H46" s="63">
        <f t="shared" si="7"/>
        <v>150.44184</v>
      </c>
      <c r="I46" s="62">
        <v>8.0</v>
      </c>
      <c r="J46" s="68">
        <f t="shared" si="8"/>
        <v>1203.53472</v>
      </c>
      <c r="K46" s="1"/>
      <c r="L46" s="69"/>
      <c r="M46" s="70"/>
      <c r="N46" s="70"/>
      <c r="O46" s="1"/>
      <c r="P46" s="1"/>
      <c r="Q46" s="59">
        <v>30.0</v>
      </c>
      <c r="R46" s="58">
        <f t="shared" si="9"/>
        <v>2.41</v>
      </c>
      <c r="S46" s="52">
        <f t="shared" si="10"/>
        <v>8</v>
      </c>
      <c r="T46" s="52">
        <f t="shared" si="11"/>
        <v>19.28</v>
      </c>
      <c r="U46" s="60">
        <f t="shared" si="12"/>
        <v>150.44184</v>
      </c>
      <c r="V46" s="58">
        <f t="shared" ref="V46:W46" si="44">C46/100</f>
        <v>1.02</v>
      </c>
      <c r="W46" s="58">
        <f t="shared" si="44"/>
        <v>2.04</v>
      </c>
      <c r="X46" s="58">
        <f t="shared" si="14"/>
        <v>19.28</v>
      </c>
      <c r="Y46" s="61">
        <f t="shared" si="15"/>
        <v>40.117824</v>
      </c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</row>
    <row r="47" ht="27.0" customHeight="1">
      <c r="A47" s="52">
        <v>29.0</v>
      </c>
      <c r="B47" s="62" t="s">
        <v>73</v>
      </c>
      <c r="C47" s="62">
        <v>101.0</v>
      </c>
      <c r="D47" s="62">
        <v>204.0</v>
      </c>
      <c r="E47" s="62">
        <v>250.0</v>
      </c>
      <c r="F47" s="62">
        <f t="shared" si="5"/>
        <v>0</v>
      </c>
      <c r="G47" s="63">
        <f t="shared" si="6"/>
        <v>154.53</v>
      </c>
      <c r="H47" s="63">
        <f t="shared" si="7"/>
        <v>154.53</v>
      </c>
      <c r="I47" s="62">
        <v>11.0</v>
      </c>
      <c r="J47" s="68">
        <f t="shared" si="8"/>
        <v>1699.83</v>
      </c>
      <c r="K47" s="1"/>
      <c r="L47" s="69"/>
      <c r="M47" s="70"/>
      <c r="N47" s="70"/>
      <c r="O47" s="1"/>
      <c r="P47" s="1"/>
      <c r="Q47" s="59">
        <v>30.0</v>
      </c>
      <c r="R47" s="58">
        <f t="shared" si="9"/>
        <v>2.5</v>
      </c>
      <c r="S47" s="52">
        <f t="shared" si="10"/>
        <v>11</v>
      </c>
      <c r="T47" s="52">
        <f t="shared" si="11"/>
        <v>27.5</v>
      </c>
      <c r="U47" s="60">
        <f t="shared" si="12"/>
        <v>154.53</v>
      </c>
      <c r="V47" s="58">
        <f t="shared" ref="V47:W47" si="45">C47/100</f>
        <v>1.01</v>
      </c>
      <c r="W47" s="58">
        <f t="shared" si="45"/>
        <v>2.04</v>
      </c>
      <c r="X47" s="58">
        <f t="shared" si="14"/>
        <v>27.5</v>
      </c>
      <c r="Y47" s="61">
        <f t="shared" si="15"/>
        <v>56.661</v>
      </c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</row>
    <row r="48" ht="27.0" customHeight="1">
      <c r="A48" s="52">
        <v>30.0</v>
      </c>
      <c r="B48" s="62" t="s">
        <v>73</v>
      </c>
      <c r="C48" s="62">
        <v>102.0</v>
      </c>
      <c r="D48" s="62">
        <v>204.0</v>
      </c>
      <c r="E48" s="62">
        <v>240.0</v>
      </c>
      <c r="F48" s="62">
        <f t="shared" si="5"/>
        <v>0</v>
      </c>
      <c r="G48" s="63">
        <f t="shared" si="6"/>
        <v>149.8176</v>
      </c>
      <c r="H48" s="63">
        <f t="shared" si="7"/>
        <v>149.8176</v>
      </c>
      <c r="I48" s="62">
        <v>10.0</v>
      </c>
      <c r="J48" s="68">
        <f t="shared" si="8"/>
        <v>1498.176</v>
      </c>
      <c r="K48" s="1"/>
      <c r="L48" s="69"/>
      <c r="M48" s="70"/>
      <c r="N48" s="70"/>
      <c r="O48" s="1"/>
      <c r="P48" s="1"/>
      <c r="Q48" s="59">
        <v>30.0</v>
      </c>
      <c r="R48" s="58">
        <f t="shared" si="9"/>
        <v>2.4</v>
      </c>
      <c r="S48" s="52">
        <f t="shared" si="10"/>
        <v>10</v>
      </c>
      <c r="T48" s="52">
        <f t="shared" si="11"/>
        <v>24</v>
      </c>
      <c r="U48" s="60">
        <f t="shared" si="12"/>
        <v>149.8176</v>
      </c>
      <c r="V48" s="58">
        <f t="shared" ref="V48:W48" si="46">C48/100</f>
        <v>1.02</v>
      </c>
      <c r="W48" s="58">
        <f t="shared" si="46"/>
        <v>2.04</v>
      </c>
      <c r="X48" s="58">
        <f t="shared" si="14"/>
        <v>24</v>
      </c>
      <c r="Y48" s="61">
        <f t="shared" si="15"/>
        <v>49.9392</v>
      </c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</row>
    <row r="49" ht="27.0" customHeight="1">
      <c r="A49" s="52">
        <v>31.0</v>
      </c>
      <c r="B49" s="62" t="s">
        <v>73</v>
      </c>
      <c r="C49" s="62">
        <v>88.0</v>
      </c>
      <c r="D49" s="62">
        <v>204.0</v>
      </c>
      <c r="E49" s="62">
        <v>206.0</v>
      </c>
      <c r="F49" s="62">
        <f t="shared" si="5"/>
        <v>0</v>
      </c>
      <c r="G49" s="63">
        <f t="shared" si="6"/>
        <v>110.94336</v>
      </c>
      <c r="H49" s="63">
        <f t="shared" si="7"/>
        <v>110.94336</v>
      </c>
      <c r="I49" s="62">
        <v>1.0</v>
      </c>
      <c r="J49" s="68">
        <f t="shared" si="8"/>
        <v>110.94336</v>
      </c>
      <c r="K49" s="1"/>
      <c r="L49" s="69"/>
      <c r="M49" s="70"/>
      <c r="N49" s="70"/>
      <c r="O49" s="1"/>
      <c r="P49" s="1"/>
      <c r="Q49" s="59">
        <v>30.0</v>
      </c>
      <c r="R49" s="58">
        <f t="shared" si="9"/>
        <v>2.06</v>
      </c>
      <c r="S49" s="52">
        <f t="shared" si="10"/>
        <v>1</v>
      </c>
      <c r="T49" s="52">
        <f t="shared" si="11"/>
        <v>2.06</v>
      </c>
      <c r="U49" s="60">
        <f t="shared" si="12"/>
        <v>110.94336</v>
      </c>
      <c r="V49" s="58">
        <f t="shared" ref="V49:W49" si="47">C49/100</f>
        <v>0.88</v>
      </c>
      <c r="W49" s="58">
        <f t="shared" si="47"/>
        <v>2.04</v>
      </c>
      <c r="X49" s="58">
        <f t="shared" si="14"/>
        <v>2.06</v>
      </c>
      <c r="Y49" s="61">
        <f t="shared" si="15"/>
        <v>3.698112</v>
      </c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</row>
    <row r="50" ht="27.0" customHeight="1">
      <c r="A50" s="52">
        <v>32.0</v>
      </c>
      <c r="B50" s="62" t="s">
        <v>73</v>
      </c>
      <c r="C50" s="62">
        <v>102.0</v>
      </c>
      <c r="D50" s="62">
        <v>204.0</v>
      </c>
      <c r="E50" s="62">
        <v>250.0</v>
      </c>
      <c r="F50" s="62">
        <f t="shared" si="5"/>
        <v>0</v>
      </c>
      <c r="G50" s="63">
        <f t="shared" si="6"/>
        <v>156.06</v>
      </c>
      <c r="H50" s="63">
        <f t="shared" si="7"/>
        <v>156.06</v>
      </c>
      <c r="I50" s="62">
        <v>4.0</v>
      </c>
      <c r="J50" s="68">
        <f t="shared" si="8"/>
        <v>624.24</v>
      </c>
      <c r="K50" s="1"/>
      <c r="L50" s="69"/>
      <c r="M50" s="70"/>
      <c r="N50" s="70"/>
      <c r="O50" s="1"/>
      <c r="P50" s="1"/>
      <c r="Q50" s="59">
        <v>30.0</v>
      </c>
      <c r="R50" s="58">
        <f t="shared" si="9"/>
        <v>2.5</v>
      </c>
      <c r="S50" s="52">
        <f t="shared" si="10"/>
        <v>4</v>
      </c>
      <c r="T50" s="52">
        <f t="shared" si="11"/>
        <v>10</v>
      </c>
      <c r="U50" s="60">
        <f t="shared" si="12"/>
        <v>156.06</v>
      </c>
      <c r="V50" s="58">
        <f t="shared" ref="V50:W50" si="48">C50/100</f>
        <v>1.02</v>
      </c>
      <c r="W50" s="58">
        <f t="shared" si="48"/>
        <v>2.04</v>
      </c>
      <c r="X50" s="58">
        <f t="shared" si="14"/>
        <v>10</v>
      </c>
      <c r="Y50" s="61">
        <f t="shared" si="15"/>
        <v>20.808</v>
      </c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</row>
    <row r="51" ht="27.0" customHeight="1">
      <c r="A51" s="52">
        <v>33.0</v>
      </c>
      <c r="B51" s="62" t="s">
        <v>73</v>
      </c>
      <c r="C51" s="62">
        <v>101.0</v>
      </c>
      <c r="D51" s="62">
        <v>204.0</v>
      </c>
      <c r="E51" s="62">
        <v>206.0</v>
      </c>
      <c r="F51" s="62">
        <f t="shared" si="5"/>
        <v>0</v>
      </c>
      <c r="G51" s="63">
        <f t="shared" si="6"/>
        <v>127.33272</v>
      </c>
      <c r="H51" s="63">
        <f t="shared" si="7"/>
        <v>127.33272</v>
      </c>
      <c r="I51" s="62">
        <v>2.0</v>
      </c>
      <c r="J51" s="68">
        <f t="shared" si="8"/>
        <v>254.66544</v>
      </c>
      <c r="K51" s="1"/>
      <c r="L51" s="69"/>
      <c r="M51" s="70"/>
      <c r="N51" s="70"/>
      <c r="O51" s="1"/>
      <c r="P51" s="1"/>
      <c r="Q51" s="59">
        <v>30.0</v>
      </c>
      <c r="R51" s="58">
        <f t="shared" si="9"/>
        <v>2.06</v>
      </c>
      <c r="S51" s="52">
        <f t="shared" si="10"/>
        <v>2</v>
      </c>
      <c r="T51" s="52">
        <f t="shared" si="11"/>
        <v>4.12</v>
      </c>
      <c r="U51" s="60">
        <f t="shared" si="12"/>
        <v>127.33272</v>
      </c>
      <c r="V51" s="58">
        <f t="shared" ref="V51:W51" si="49">C51/100</f>
        <v>1.01</v>
      </c>
      <c r="W51" s="58">
        <f t="shared" si="49"/>
        <v>2.04</v>
      </c>
      <c r="X51" s="58">
        <f t="shared" si="14"/>
        <v>4.12</v>
      </c>
      <c r="Y51" s="61">
        <f t="shared" si="15"/>
        <v>8.488848</v>
      </c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</row>
    <row r="52" ht="27.0" customHeight="1">
      <c r="A52" s="52">
        <v>34.0</v>
      </c>
      <c r="B52" s="62" t="s">
        <v>73</v>
      </c>
      <c r="C52" s="62">
        <v>101.0</v>
      </c>
      <c r="D52" s="62">
        <v>204.0</v>
      </c>
      <c r="E52" s="62">
        <v>254.0</v>
      </c>
      <c r="F52" s="62">
        <f t="shared" si="5"/>
        <v>0</v>
      </c>
      <c r="G52" s="63">
        <f t="shared" si="6"/>
        <v>157.00248</v>
      </c>
      <c r="H52" s="63">
        <f t="shared" si="7"/>
        <v>157.00248</v>
      </c>
      <c r="I52" s="62">
        <v>1.0</v>
      </c>
      <c r="J52" s="68">
        <f t="shared" si="8"/>
        <v>157.00248</v>
      </c>
      <c r="K52" s="1"/>
      <c r="L52" s="69"/>
      <c r="M52" s="70"/>
      <c r="N52" s="70"/>
      <c r="O52" s="1"/>
      <c r="P52" s="1"/>
      <c r="Q52" s="59">
        <v>30.0</v>
      </c>
      <c r="R52" s="58">
        <f t="shared" si="9"/>
        <v>2.54</v>
      </c>
      <c r="S52" s="52">
        <f t="shared" si="10"/>
        <v>1</v>
      </c>
      <c r="T52" s="52">
        <f t="shared" si="11"/>
        <v>2.54</v>
      </c>
      <c r="U52" s="60">
        <f t="shared" si="12"/>
        <v>157.00248</v>
      </c>
      <c r="V52" s="58">
        <f t="shared" ref="V52:W52" si="50">C52/100</f>
        <v>1.01</v>
      </c>
      <c r="W52" s="58">
        <f t="shared" si="50"/>
        <v>2.04</v>
      </c>
      <c r="X52" s="58">
        <f t="shared" si="14"/>
        <v>2.54</v>
      </c>
      <c r="Y52" s="61">
        <f t="shared" si="15"/>
        <v>5.233416</v>
      </c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</row>
    <row r="53" ht="27.0" customHeight="1">
      <c r="A53" s="52">
        <v>35.0</v>
      </c>
      <c r="B53" s="62" t="s">
        <v>73</v>
      </c>
      <c r="C53" s="62">
        <v>102.0</v>
      </c>
      <c r="D53" s="62">
        <v>204.0</v>
      </c>
      <c r="E53" s="62">
        <v>248.0</v>
      </c>
      <c r="F53" s="62">
        <f t="shared" si="5"/>
        <v>0</v>
      </c>
      <c r="G53" s="63">
        <f t="shared" si="6"/>
        <v>154.81152</v>
      </c>
      <c r="H53" s="63">
        <f t="shared" si="7"/>
        <v>154.81152</v>
      </c>
      <c r="I53" s="62">
        <v>1.0</v>
      </c>
      <c r="J53" s="68">
        <f t="shared" si="8"/>
        <v>154.81152</v>
      </c>
      <c r="K53" s="1"/>
      <c r="L53" s="69"/>
      <c r="M53" s="70"/>
      <c r="N53" s="70"/>
      <c r="O53" s="1"/>
      <c r="P53" s="1"/>
      <c r="Q53" s="59">
        <v>30.0</v>
      </c>
      <c r="R53" s="58">
        <f t="shared" si="9"/>
        <v>2.48</v>
      </c>
      <c r="S53" s="52">
        <f t="shared" si="10"/>
        <v>1</v>
      </c>
      <c r="T53" s="52">
        <f t="shared" si="11"/>
        <v>2.48</v>
      </c>
      <c r="U53" s="60">
        <f t="shared" si="12"/>
        <v>154.81152</v>
      </c>
      <c r="V53" s="58">
        <f t="shared" ref="V53:W53" si="51">C53/100</f>
        <v>1.02</v>
      </c>
      <c r="W53" s="58">
        <f t="shared" si="51"/>
        <v>2.04</v>
      </c>
      <c r="X53" s="58">
        <f t="shared" si="14"/>
        <v>2.48</v>
      </c>
      <c r="Y53" s="61">
        <f t="shared" si="15"/>
        <v>5.160384</v>
      </c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</row>
    <row r="54" ht="27.0" customHeight="1">
      <c r="A54" s="52">
        <v>36.0</v>
      </c>
      <c r="B54" s="62" t="s">
        <v>73</v>
      </c>
      <c r="C54" s="62">
        <v>102.0</v>
      </c>
      <c r="D54" s="62">
        <v>204.0</v>
      </c>
      <c r="E54" s="62">
        <v>238.0</v>
      </c>
      <c r="F54" s="62">
        <f t="shared" si="5"/>
        <v>0</v>
      </c>
      <c r="G54" s="63">
        <f t="shared" si="6"/>
        <v>148.56912</v>
      </c>
      <c r="H54" s="63">
        <f t="shared" si="7"/>
        <v>148.56912</v>
      </c>
      <c r="I54" s="62">
        <v>1.0</v>
      </c>
      <c r="J54" s="68">
        <f t="shared" si="8"/>
        <v>148.56912</v>
      </c>
      <c r="K54" s="1"/>
      <c r="L54" s="69"/>
      <c r="M54" s="70"/>
      <c r="N54" s="70"/>
      <c r="O54" s="1"/>
      <c r="P54" s="1"/>
      <c r="Q54" s="59">
        <v>30.0</v>
      </c>
      <c r="R54" s="58">
        <f t="shared" si="9"/>
        <v>2.38</v>
      </c>
      <c r="S54" s="52">
        <f t="shared" si="10"/>
        <v>1</v>
      </c>
      <c r="T54" s="52">
        <f t="shared" si="11"/>
        <v>2.38</v>
      </c>
      <c r="U54" s="60">
        <f t="shared" si="12"/>
        <v>148.56912</v>
      </c>
      <c r="V54" s="58">
        <f t="shared" ref="V54:W54" si="52">C54/100</f>
        <v>1.02</v>
      </c>
      <c r="W54" s="58">
        <f t="shared" si="52"/>
        <v>2.04</v>
      </c>
      <c r="X54" s="58">
        <f t="shared" si="14"/>
        <v>2.38</v>
      </c>
      <c r="Y54" s="61">
        <f t="shared" si="15"/>
        <v>4.952304</v>
      </c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</row>
    <row r="55" ht="27.0" customHeight="1">
      <c r="A55" s="52">
        <v>37.0</v>
      </c>
      <c r="B55" s="62" t="s">
        <v>73</v>
      </c>
      <c r="C55" s="62">
        <v>102.0</v>
      </c>
      <c r="D55" s="62">
        <v>204.0</v>
      </c>
      <c r="E55" s="62">
        <v>206.0</v>
      </c>
      <c r="F55" s="62">
        <f t="shared" si="5"/>
        <v>0</v>
      </c>
      <c r="G55" s="63">
        <f t="shared" si="6"/>
        <v>128.59344</v>
      </c>
      <c r="H55" s="63">
        <f t="shared" si="7"/>
        <v>128.59344</v>
      </c>
      <c r="I55" s="62">
        <v>2.0</v>
      </c>
      <c r="J55" s="68">
        <f t="shared" si="8"/>
        <v>257.18688</v>
      </c>
      <c r="K55" s="1"/>
      <c r="L55" s="69"/>
      <c r="M55" s="70"/>
      <c r="N55" s="70"/>
      <c r="O55" s="1"/>
      <c r="P55" s="1"/>
      <c r="Q55" s="59">
        <v>30.0</v>
      </c>
      <c r="R55" s="58">
        <f t="shared" si="9"/>
        <v>2.06</v>
      </c>
      <c r="S55" s="52">
        <f t="shared" si="10"/>
        <v>2</v>
      </c>
      <c r="T55" s="52">
        <f t="shared" si="11"/>
        <v>4.12</v>
      </c>
      <c r="U55" s="60">
        <f t="shared" si="12"/>
        <v>128.59344</v>
      </c>
      <c r="V55" s="58">
        <f t="shared" ref="V55:W55" si="53">C55/100</f>
        <v>1.02</v>
      </c>
      <c r="W55" s="58">
        <f t="shared" si="53"/>
        <v>2.04</v>
      </c>
      <c r="X55" s="58">
        <f t="shared" si="14"/>
        <v>4.12</v>
      </c>
      <c r="Y55" s="61">
        <f t="shared" si="15"/>
        <v>8.572896</v>
      </c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</row>
    <row r="56" ht="27.0" customHeight="1">
      <c r="A56" s="52">
        <v>38.0</v>
      </c>
      <c r="B56" s="62" t="s">
        <v>73</v>
      </c>
      <c r="C56" s="62">
        <v>102.0</v>
      </c>
      <c r="D56" s="62">
        <v>204.0</v>
      </c>
      <c r="E56" s="62">
        <v>205.0</v>
      </c>
      <c r="F56" s="62">
        <f t="shared" si="5"/>
        <v>0</v>
      </c>
      <c r="G56" s="63">
        <f t="shared" si="6"/>
        <v>127.9692</v>
      </c>
      <c r="H56" s="63">
        <f t="shared" si="7"/>
        <v>127.9692</v>
      </c>
      <c r="I56" s="62">
        <v>2.0</v>
      </c>
      <c r="J56" s="68">
        <f t="shared" si="8"/>
        <v>255.9384</v>
      </c>
      <c r="K56" s="1"/>
      <c r="L56" s="69"/>
      <c r="M56" s="70"/>
      <c r="N56" s="70"/>
      <c r="O56" s="1"/>
      <c r="P56" s="1"/>
      <c r="Q56" s="59">
        <v>30.0</v>
      </c>
      <c r="R56" s="58">
        <f t="shared" si="9"/>
        <v>2.05</v>
      </c>
      <c r="S56" s="52">
        <f t="shared" si="10"/>
        <v>2</v>
      </c>
      <c r="T56" s="52">
        <f t="shared" si="11"/>
        <v>4.1</v>
      </c>
      <c r="U56" s="60">
        <f t="shared" si="12"/>
        <v>127.9692</v>
      </c>
      <c r="V56" s="58">
        <f t="shared" ref="V56:W56" si="54">C56/100</f>
        <v>1.02</v>
      </c>
      <c r="W56" s="58">
        <f t="shared" si="54"/>
        <v>2.04</v>
      </c>
      <c r="X56" s="58">
        <f t="shared" si="14"/>
        <v>4.1</v>
      </c>
      <c r="Y56" s="61">
        <f t="shared" si="15"/>
        <v>8.53128</v>
      </c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</row>
    <row r="57" ht="27.0" customHeight="1">
      <c r="A57" s="52">
        <v>39.0</v>
      </c>
      <c r="B57" s="62" t="s">
        <v>73</v>
      </c>
      <c r="C57" s="62">
        <v>102.0</v>
      </c>
      <c r="D57" s="62">
        <v>204.0</v>
      </c>
      <c r="E57" s="62">
        <v>249.0</v>
      </c>
      <c r="F57" s="62">
        <f t="shared" si="5"/>
        <v>0</v>
      </c>
      <c r="G57" s="63">
        <f t="shared" si="6"/>
        <v>155.43576</v>
      </c>
      <c r="H57" s="63">
        <f t="shared" si="7"/>
        <v>155.43576</v>
      </c>
      <c r="I57" s="62">
        <v>2.0</v>
      </c>
      <c r="J57" s="68">
        <f t="shared" si="8"/>
        <v>310.87152</v>
      </c>
      <c r="K57" s="1"/>
      <c r="L57" s="69"/>
      <c r="M57" s="70"/>
      <c r="N57" s="70"/>
      <c r="O57" s="1"/>
      <c r="P57" s="1"/>
      <c r="Q57" s="59">
        <v>30.0</v>
      </c>
      <c r="R57" s="58">
        <f t="shared" si="9"/>
        <v>2.49</v>
      </c>
      <c r="S57" s="52">
        <f t="shared" si="10"/>
        <v>2</v>
      </c>
      <c r="T57" s="52">
        <f t="shared" si="11"/>
        <v>4.98</v>
      </c>
      <c r="U57" s="60">
        <f t="shared" si="12"/>
        <v>155.43576</v>
      </c>
      <c r="V57" s="58">
        <f t="shared" ref="V57:W57" si="55">C57/100</f>
        <v>1.02</v>
      </c>
      <c r="W57" s="58">
        <f t="shared" si="55"/>
        <v>2.04</v>
      </c>
      <c r="X57" s="58">
        <f t="shared" si="14"/>
        <v>4.98</v>
      </c>
      <c r="Y57" s="61">
        <f t="shared" si="15"/>
        <v>10.362384</v>
      </c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</row>
    <row r="58" ht="27.0" customHeight="1">
      <c r="A58" s="52">
        <v>40.0</v>
      </c>
      <c r="B58" s="62" t="s">
        <v>73</v>
      </c>
      <c r="C58" s="62">
        <v>101.0</v>
      </c>
      <c r="D58" s="62">
        <v>204.0</v>
      </c>
      <c r="E58" s="62">
        <v>249.0</v>
      </c>
      <c r="F58" s="62">
        <f t="shared" si="5"/>
        <v>0</v>
      </c>
      <c r="G58" s="63">
        <f t="shared" si="6"/>
        <v>153.91188</v>
      </c>
      <c r="H58" s="63">
        <f t="shared" si="7"/>
        <v>153.91188</v>
      </c>
      <c r="I58" s="62">
        <v>5.0</v>
      </c>
      <c r="J58" s="68">
        <f t="shared" si="8"/>
        <v>769.5594</v>
      </c>
      <c r="K58" s="1"/>
      <c r="L58" s="69"/>
      <c r="M58" s="70"/>
      <c r="N58" s="70"/>
      <c r="O58" s="1"/>
      <c r="P58" s="1"/>
      <c r="Q58" s="59">
        <v>30.0</v>
      </c>
      <c r="R58" s="58">
        <f t="shared" si="9"/>
        <v>2.49</v>
      </c>
      <c r="S58" s="52">
        <f t="shared" si="10"/>
        <v>5</v>
      </c>
      <c r="T58" s="52">
        <f t="shared" si="11"/>
        <v>12.45</v>
      </c>
      <c r="U58" s="60">
        <f t="shared" si="12"/>
        <v>153.91188</v>
      </c>
      <c r="V58" s="58">
        <f t="shared" ref="V58:W58" si="56">C58/100</f>
        <v>1.01</v>
      </c>
      <c r="W58" s="58">
        <f t="shared" si="56"/>
        <v>2.04</v>
      </c>
      <c r="X58" s="58">
        <f t="shared" si="14"/>
        <v>12.45</v>
      </c>
      <c r="Y58" s="61">
        <f t="shared" si="15"/>
        <v>25.65198</v>
      </c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</row>
    <row r="59" ht="27.0" customHeight="1">
      <c r="A59" s="52">
        <v>41.0</v>
      </c>
      <c r="B59" s="62" t="s">
        <v>73</v>
      </c>
      <c r="C59" s="62">
        <v>100.0</v>
      </c>
      <c r="D59" s="62">
        <v>204.0</v>
      </c>
      <c r="E59" s="62">
        <v>251.0</v>
      </c>
      <c r="F59" s="62">
        <f t="shared" si="5"/>
        <v>0</v>
      </c>
      <c r="G59" s="63">
        <f t="shared" si="6"/>
        <v>153.612</v>
      </c>
      <c r="H59" s="63">
        <f t="shared" si="7"/>
        <v>153.612</v>
      </c>
      <c r="I59" s="62">
        <v>1.0</v>
      </c>
      <c r="J59" s="68">
        <f t="shared" si="8"/>
        <v>153.612</v>
      </c>
      <c r="K59" s="1"/>
      <c r="L59" s="69"/>
      <c r="M59" s="70"/>
      <c r="N59" s="70"/>
      <c r="O59" s="1"/>
      <c r="P59" s="1"/>
      <c r="Q59" s="59">
        <v>30.0</v>
      </c>
      <c r="R59" s="58">
        <f t="shared" si="9"/>
        <v>2.51</v>
      </c>
      <c r="S59" s="52">
        <f t="shared" si="10"/>
        <v>1</v>
      </c>
      <c r="T59" s="52">
        <f t="shared" si="11"/>
        <v>2.51</v>
      </c>
      <c r="U59" s="60">
        <f t="shared" si="12"/>
        <v>153.612</v>
      </c>
      <c r="V59" s="58">
        <f t="shared" ref="V59:W59" si="57">C59/100</f>
        <v>1</v>
      </c>
      <c r="W59" s="58">
        <f t="shared" si="57"/>
        <v>2.04</v>
      </c>
      <c r="X59" s="58">
        <f t="shared" si="14"/>
        <v>2.51</v>
      </c>
      <c r="Y59" s="61">
        <f t="shared" si="15"/>
        <v>5.1204</v>
      </c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</row>
    <row r="60" ht="27.0" customHeight="1">
      <c r="A60" s="52">
        <v>42.0</v>
      </c>
      <c r="B60" s="62" t="s">
        <v>73</v>
      </c>
      <c r="C60" s="62">
        <v>101.0</v>
      </c>
      <c r="D60" s="62">
        <v>204.0</v>
      </c>
      <c r="E60" s="62">
        <v>251.0</v>
      </c>
      <c r="F60" s="62">
        <f t="shared" si="5"/>
        <v>0</v>
      </c>
      <c r="G60" s="63">
        <f t="shared" si="6"/>
        <v>155.14812</v>
      </c>
      <c r="H60" s="63">
        <f t="shared" si="7"/>
        <v>155.14812</v>
      </c>
      <c r="I60" s="62">
        <v>2.0</v>
      </c>
      <c r="J60" s="68">
        <f t="shared" si="8"/>
        <v>310.29624</v>
      </c>
      <c r="K60" s="1"/>
      <c r="L60" s="69"/>
      <c r="M60" s="70"/>
      <c r="N60" s="70"/>
      <c r="O60" s="1"/>
      <c r="P60" s="1"/>
      <c r="Q60" s="59">
        <v>30.0</v>
      </c>
      <c r="R60" s="58">
        <f t="shared" si="9"/>
        <v>2.51</v>
      </c>
      <c r="S60" s="52">
        <f t="shared" si="10"/>
        <v>2</v>
      </c>
      <c r="T60" s="52">
        <f t="shared" si="11"/>
        <v>5.02</v>
      </c>
      <c r="U60" s="60">
        <f t="shared" si="12"/>
        <v>155.14812</v>
      </c>
      <c r="V60" s="58">
        <f t="shared" ref="V60:W60" si="58">C60/100</f>
        <v>1.01</v>
      </c>
      <c r="W60" s="58">
        <f t="shared" si="58"/>
        <v>2.04</v>
      </c>
      <c r="X60" s="58">
        <f t="shared" si="14"/>
        <v>5.02</v>
      </c>
      <c r="Y60" s="61">
        <f t="shared" si="15"/>
        <v>10.343208</v>
      </c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</row>
    <row r="61" ht="27.0" customHeight="1">
      <c r="A61" s="52">
        <v>43.0</v>
      </c>
      <c r="B61" s="62" t="s">
        <v>73</v>
      </c>
      <c r="C61" s="62">
        <v>93.0</v>
      </c>
      <c r="D61" s="62">
        <v>204.0</v>
      </c>
      <c r="E61" s="62">
        <v>240.0</v>
      </c>
      <c r="F61" s="62">
        <f t="shared" si="5"/>
        <v>0</v>
      </c>
      <c r="G61" s="63">
        <f t="shared" si="6"/>
        <v>136.5984</v>
      </c>
      <c r="H61" s="63">
        <f t="shared" si="7"/>
        <v>136.5984</v>
      </c>
      <c r="I61" s="62">
        <v>1.0</v>
      </c>
      <c r="J61" s="68">
        <f t="shared" si="8"/>
        <v>136.5984</v>
      </c>
      <c r="K61" s="1"/>
      <c r="L61" s="69"/>
      <c r="M61" s="70"/>
      <c r="N61" s="70"/>
      <c r="O61" s="1"/>
      <c r="P61" s="1"/>
      <c r="Q61" s="59">
        <v>30.0</v>
      </c>
      <c r="R61" s="58">
        <f t="shared" si="9"/>
        <v>2.4</v>
      </c>
      <c r="S61" s="52">
        <f t="shared" si="10"/>
        <v>1</v>
      </c>
      <c r="T61" s="52">
        <f t="shared" si="11"/>
        <v>2.4</v>
      </c>
      <c r="U61" s="60">
        <f t="shared" si="12"/>
        <v>136.5984</v>
      </c>
      <c r="V61" s="58">
        <f t="shared" ref="V61:W61" si="59">C61/100</f>
        <v>0.93</v>
      </c>
      <c r="W61" s="58">
        <f t="shared" si="59"/>
        <v>2.04</v>
      </c>
      <c r="X61" s="58">
        <f t="shared" si="14"/>
        <v>2.4</v>
      </c>
      <c r="Y61" s="61">
        <f t="shared" si="15"/>
        <v>4.55328</v>
      </c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</row>
    <row r="62" ht="27.0" customHeight="1">
      <c r="A62" s="52">
        <v>44.0</v>
      </c>
      <c r="B62" s="62" t="s">
        <v>73</v>
      </c>
      <c r="C62" s="62">
        <v>100.0</v>
      </c>
      <c r="D62" s="62">
        <v>204.0</v>
      </c>
      <c r="E62" s="62">
        <v>252.0</v>
      </c>
      <c r="F62" s="62">
        <f t="shared" si="5"/>
        <v>0</v>
      </c>
      <c r="G62" s="63">
        <f t="shared" si="6"/>
        <v>154.224</v>
      </c>
      <c r="H62" s="63">
        <f t="shared" si="7"/>
        <v>154.224</v>
      </c>
      <c r="I62" s="62">
        <v>1.0</v>
      </c>
      <c r="J62" s="68">
        <f t="shared" si="8"/>
        <v>154.224</v>
      </c>
      <c r="K62" s="1"/>
      <c r="L62" s="69"/>
      <c r="M62" s="70"/>
      <c r="N62" s="70"/>
      <c r="O62" s="1"/>
      <c r="P62" s="1"/>
      <c r="Q62" s="59">
        <v>30.0</v>
      </c>
      <c r="R62" s="58">
        <f t="shared" si="9"/>
        <v>2.52</v>
      </c>
      <c r="S62" s="52">
        <f t="shared" si="10"/>
        <v>1</v>
      </c>
      <c r="T62" s="52">
        <f t="shared" si="11"/>
        <v>2.52</v>
      </c>
      <c r="U62" s="60">
        <f t="shared" si="12"/>
        <v>154.224</v>
      </c>
      <c r="V62" s="58">
        <f t="shared" ref="V62:W62" si="60">C62/100</f>
        <v>1</v>
      </c>
      <c r="W62" s="58">
        <f t="shared" si="60"/>
        <v>2.04</v>
      </c>
      <c r="X62" s="58">
        <f t="shared" si="14"/>
        <v>2.52</v>
      </c>
      <c r="Y62" s="61">
        <f t="shared" si="15"/>
        <v>5.1408</v>
      </c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</row>
    <row r="63" ht="27.0" customHeight="1">
      <c r="A63" s="52">
        <v>45.0</v>
      </c>
      <c r="B63" s="62" t="s">
        <v>73</v>
      </c>
      <c r="C63" s="62">
        <v>101.0</v>
      </c>
      <c r="D63" s="62">
        <v>204.0</v>
      </c>
      <c r="E63" s="62">
        <v>205.0</v>
      </c>
      <c r="F63" s="62">
        <f t="shared" si="5"/>
        <v>0</v>
      </c>
      <c r="G63" s="63">
        <f t="shared" si="6"/>
        <v>126.7146</v>
      </c>
      <c r="H63" s="63">
        <f t="shared" si="7"/>
        <v>126.7146</v>
      </c>
      <c r="I63" s="62">
        <v>2.0</v>
      </c>
      <c r="J63" s="68">
        <f t="shared" si="8"/>
        <v>253.4292</v>
      </c>
      <c r="K63" s="1"/>
      <c r="L63" s="69"/>
      <c r="M63" s="70"/>
      <c r="N63" s="70"/>
      <c r="O63" s="1"/>
      <c r="P63" s="1"/>
      <c r="Q63" s="59">
        <v>30.0</v>
      </c>
      <c r="R63" s="58">
        <f t="shared" si="9"/>
        <v>2.05</v>
      </c>
      <c r="S63" s="52">
        <f t="shared" si="10"/>
        <v>2</v>
      </c>
      <c r="T63" s="52">
        <f t="shared" si="11"/>
        <v>4.1</v>
      </c>
      <c r="U63" s="60">
        <f t="shared" si="12"/>
        <v>126.7146</v>
      </c>
      <c r="V63" s="58">
        <f t="shared" ref="V63:W63" si="61">C63/100</f>
        <v>1.01</v>
      </c>
      <c r="W63" s="58">
        <f t="shared" si="61"/>
        <v>2.04</v>
      </c>
      <c r="X63" s="58">
        <f t="shared" si="14"/>
        <v>4.1</v>
      </c>
      <c r="Y63" s="61">
        <f t="shared" si="15"/>
        <v>8.44764</v>
      </c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</row>
    <row r="64" ht="27.0" customHeight="1">
      <c r="A64" s="52">
        <v>46.0</v>
      </c>
      <c r="B64" s="62" t="s">
        <v>73</v>
      </c>
      <c r="C64" s="62">
        <v>100.0</v>
      </c>
      <c r="D64" s="62">
        <v>204.0</v>
      </c>
      <c r="E64" s="62">
        <v>203.0</v>
      </c>
      <c r="F64" s="62">
        <f t="shared" si="5"/>
        <v>0</v>
      </c>
      <c r="G64" s="63">
        <f t="shared" si="6"/>
        <v>124.236</v>
      </c>
      <c r="H64" s="63">
        <f t="shared" si="7"/>
        <v>124.236</v>
      </c>
      <c r="I64" s="62">
        <v>1.0</v>
      </c>
      <c r="J64" s="68">
        <f t="shared" si="8"/>
        <v>124.236</v>
      </c>
      <c r="K64" s="1"/>
      <c r="L64" s="69"/>
      <c r="M64" s="70"/>
      <c r="N64" s="70"/>
      <c r="O64" s="1"/>
      <c r="P64" s="1"/>
      <c r="Q64" s="59">
        <v>30.0</v>
      </c>
      <c r="R64" s="58">
        <f t="shared" si="9"/>
        <v>2.03</v>
      </c>
      <c r="S64" s="52">
        <f t="shared" si="10"/>
        <v>1</v>
      </c>
      <c r="T64" s="52">
        <f t="shared" si="11"/>
        <v>2.03</v>
      </c>
      <c r="U64" s="60">
        <f t="shared" si="12"/>
        <v>124.236</v>
      </c>
      <c r="V64" s="58">
        <f t="shared" ref="V64:W64" si="62">C64/100</f>
        <v>1</v>
      </c>
      <c r="W64" s="58">
        <f t="shared" si="62"/>
        <v>2.04</v>
      </c>
      <c r="X64" s="58">
        <f t="shared" si="14"/>
        <v>2.03</v>
      </c>
      <c r="Y64" s="61">
        <f t="shared" si="15"/>
        <v>4.1412</v>
      </c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</row>
    <row r="65" ht="27.0" customHeight="1">
      <c r="A65" s="52">
        <v>47.0</v>
      </c>
      <c r="B65" s="62" t="s">
        <v>73</v>
      </c>
      <c r="C65" s="62">
        <v>102.0</v>
      </c>
      <c r="D65" s="62">
        <v>204.0</v>
      </c>
      <c r="E65" s="62">
        <v>204.0</v>
      </c>
      <c r="F65" s="62">
        <f t="shared" si="5"/>
        <v>0</v>
      </c>
      <c r="G65" s="63">
        <f t="shared" si="6"/>
        <v>127.34496</v>
      </c>
      <c r="H65" s="63">
        <f t="shared" si="7"/>
        <v>127.34496</v>
      </c>
      <c r="I65" s="62">
        <v>1.0</v>
      </c>
      <c r="J65" s="68">
        <f t="shared" si="8"/>
        <v>127.34496</v>
      </c>
      <c r="K65" s="1"/>
      <c r="L65" s="69"/>
      <c r="M65" s="70"/>
      <c r="N65" s="70"/>
      <c r="O65" s="1"/>
      <c r="P65" s="1"/>
      <c r="Q65" s="59">
        <v>30.0</v>
      </c>
      <c r="R65" s="58">
        <f t="shared" si="9"/>
        <v>2.04</v>
      </c>
      <c r="S65" s="52">
        <f t="shared" si="10"/>
        <v>1</v>
      </c>
      <c r="T65" s="52">
        <f t="shared" si="11"/>
        <v>2.04</v>
      </c>
      <c r="U65" s="60">
        <f t="shared" si="12"/>
        <v>127.34496</v>
      </c>
      <c r="V65" s="58">
        <f t="shared" ref="V65:W65" si="63">C65/100</f>
        <v>1.02</v>
      </c>
      <c r="W65" s="58">
        <f t="shared" si="63"/>
        <v>2.04</v>
      </c>
      <c r="X65" s="58">
        <f t="shared" si="14"/>
        <v>2.04</v>
      </c>
      <c r="Y65" s="61">
        <f t="shared" si="15"/>
        <v>4.244832</v>
      </c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</row>
    <row r="66" ht="27.0" customHeight="1">
      <c r="A66" s="52">
        <v>48.0</v>
      </c>
      <c r="B66" s="62" t="s">
        <v>73</v>
      </c>
      <c r="C66" s="62">
        <v>102.0</v>
      </c>
      <c r="D66" s="62">
        <v>204.0</v>
      </c>
      <c r="E66" s="62">
        <v>208.0</v>
      </c>
      <c r="F66" s="62">
        <f t="shared" si="5"/>
        <v>0</v>
      </c>
      <c r="G66" s="63">
        <f t="shared" si="6"/>
        <v>129.84192</v>
      </c>
      <c r="H66" s="63">
        <f t="shared" si="7"/>
        <v>129.84192</v>
      </c>
      <c r="I66" s="62">
        <v>1.0</v>
      </c>
      <c r="J66" s="68">
        <f t="shared" si="8"/>
        <v>129.84192</v>
      </c>
      <c r="K66" s="1"/>
      <c r="L66" s="69"/>
      <c r="M66" s="70"/>
      <c r="N66" s="70"/>
      <c r="O66" s="1"/>
      <c r="P66" s="1"/>
      <c r="Q66" s="59">
        <v>30.0</v>
      </c>
      <c r="R66" s="58">
        <f t="shared" si="9"/>
        <v>2.08</v>
      </c>
      <c r="S66" s="52">
        <f t="shared" si="10"/>
        <v>1</v>
      </c>
      <c r="T66" s="52">
        <f t="shared" si="11"/>
        <v>2.08</v>
      </c>
      <c r="U66" s="60">
        <f t="shared" si="12"/>
        <v>129.84192</v>
      </c>
      <c r="V66" s="58">
        <f t="shared" ref="V66:W66" si="64">C66/100</f>
        <v>1.02</v>
      </c>
      <c r="W66" s="58">
        <f t="shared" si="64"/>
        <v>2.04</v>
      </c>
      <c r="X66" s="58">
        <f t="shared" si="14"/>
        <v>2.08</v>
      </c>
      <c r="Y66" s="61">
        <f t="shared" si="15"/>
        <v>4.328064</v>
      </c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</row>
    <row r="67" ht="27.0" customHeight="1">
      <c r="A67" s="52">
        <v>49.0</v>
      </c>
      <c r="B67" s="62" t="s">
        <v>73</v>
      </c>
      <c r="C67" s="62">
        <v>100.0</v>
      </c>
      <c r="D67" s="62">
        <v>204.0</v>
      </c>
      <c r="E67" s="62">
        <v>205.0</v>
      </c>
      <c r="F67" s="62">
        <f t="shared" si="5"/>
        <v>0</v>
      </c>
      <c r="G67" s="63">
        <f t="shared" si="6"/>
        <v>125.46</v>
      </c>
      <c r="H67" s="63">
        <f t="shared" si="7"/>
        <v>125.46</v>
      </c>
      <c r="I67" s="62">
        <v>2.0</v>
      </c>
      <c r="J67" s="68">
        <f t="shared" si="8"/>
        <v>250.92</v>
      </c>
      <c r="K67" s="1"/>
      <c r="L67" s="69"/>
      <c r="M67" s="70"/>
      <c r="N67" s="70"/>
      <c r="O67" s="1"/>
      <c r="P67" s="1"/>
      <c r="Q67" s="59">
        <v>30.0</v>
      </c>
      <c r="R67" s="58">
        <f t="shared" si="9"/>
        <v>2.05</v>
      </c>
      <c r="S67" s="52">
        <f t="shared" si="10"/>
        <v>2</v>
      </c>
      <c r="T67" s="52">
        <f t="shared" si="11"/>
        <v>4.1</v>
      </c>
      <c r="U67" s="60">
        <f t="shared" si="12"/>
        <v>125.46</v>
      </c>
      <c r="V67" s="58">
        <f t="shared" ref="V67:W67" si="65">C67/100</f>
        <v>1</v>
      </c>
      <c r="W67" s="58">
        <f t="shared" si="65"/>
        <v>2.04</v>
      </c>
      <c r="X67" s="58">
        <f t="shared" si="14"/>
        <v>4.1</v>
      </c>
      <c r="Y67" s="61">
        <f t="shared" si="15"/>
        <v>8.364</v>
      </c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</row>
    <row r="68" ht="27.0" customHeight="1">
      <c r="A68" s="52">
        <v>50.0</v>
      </c>
      <c r="B68" s="53" t="s">
        <v>77</v>
      </c>
      <c r="C68" s="54">
        <v>106.0</v>
      </c>
      <c r="D68" s="54">
        <v>183.0</v>
      </c>
      <c r="E68" s="54">
        <v>231.0</v>
      </c>
      <c r="F68" s="54">
        <f t="shared" si="5"/>
        <v>0.8</v>
      </c>
      <c r="G68" s="55">
        <f t="shared" si="6"/>
        <v>134.42814</v>
      </c>
      <c r="H68" s="55">
        <f t="shared" si="7"/>
        <v>107.542512</v>
      </c>
      <c r="I68" s="54">
        <v>1.0</v>
      </c>
      <c r="J68" s="68">
        <f t="shared" si="8"/>
        <v>107.542512</v>
      </c>
      <c r="K68" s="1"/>
      <c r="L68" s="69"/>
      <c r="M68" s="70"/>
      <c r="N68" s="70"/>
      <c r="O68" s="1"/>
      <c r="P68" s="1"/>
      <c r="Q68" s="59">
        <v>30.0</v>
      </c>
      <c r="R68" s="58">
        <f t="shared" si="9"/>
        <v>2.31</v>
      </c>
      <c r="S68" s="52">
        <f t="shared" si="10"/>
        <v>1</v>
      </c>
      <c r="T68" s="52">
        <f t="shared" si="11"/>
        <v>2.31</v>
      </c>
      <c r="U68" s="60">
        <f t="shared" si="12"/>
        <v>134.42814</v>
      </c>
      <c r="V68" s="58">
        <f t="shared" ref="V68:W68" si="66">C68/100</f>
        <v>1.06</v>
      </c>
      <c r="W68" s="58">
        <f t="shared" si="66"/>
        <v>1.83</v>
      </c>
      <c r="X68" s="58">
        <f t="shared" si="14"/>
        <v>2.31</v>
      </c>
      <c r="Y68" s="61">
        <f t="shared" si="15"/>
        <v>4.480938</v>
      </c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</row>
    <row r="69" ht="27.0" customHeight="1">
      <c r="A69" s="52">
        <v>51.0</v>
      </c>
      <c r="B69" s="62" t="s">
        <v>73</v>
      </c>
      <c r="C69" s="62">
        <v>105.0</v>
      </c>
      <c r="D69" s="62">
        <v>183.0</v>
      </c>
      <c r="E69" s="62">
        <v>230.0</v>
      </c>
      <c r="F69" s="62">
        <f t="shared" si="5"/>
        <v>0</v>
      </c>
      <c r="G69" s="63">
        <f t="shared" si="6"/>
        <v>132.5835</v>
      </c>
      <c r="H69" s="63">
        <f t="shared" si="7"/>
        <v>132.5835</v>
      </c>
      <c r="I69" s="62">
        <v>9.0</v>
      </c>
      <c r="J69" s="68">
        <f t="shared" si="8"/>
        <v>1193.2515</v>
      </c>
      <c r="K69" s="1"/>
      <c r="L69" s="69"/>
      <c r="M69" s="70"/>
      <c r="N69" s="70"/>
      <c r="O69" s="1"/>
      <c r="P69" s="1"/>
      <c r="Q69" s="59">
        <v>30.0</v>
      </c>
      <c r="R69" s="58">
        <f t="shared" si="9"/>
        <v>2.3</v>
      </c>
      <c r="S69" s="52">
        <f t="shared" si="10"/>
        <v>9</v>
      </c>
      <c r="T69" s="52">
        <f t="shared" si="11"/>
        <v>20.7</v>
      </c>
      <c r="U69" s="60">
        <f t="shared" si="12"/>
        <v>132.5835</v>
      </c>
      <c r="V69" s="58">
        <f t="shared" ref="V69:W69" si="67">C69/100</f>
        <v>1.05</v>
      </c>
      <c r="W69" s="58">
        <f t="shared" si="67"/>
        <v>1.83</v>
      </c>
      <c r="X69" s="58">
        <f t="shared" si="14"/>
        <v>20.7</v>
      </c>
      <c r="Y69" s="61">
        <f t="shared" si="15"/>
        <v>39.77505</v>
      </c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</row>
    <row r="70" ht="27.0" customHeight="1">
      <c r="A70" s="52">
        <v>52.0</v>
      </c>
      <c r="B70" s="62" t="s">
        <v>73</v>
      </c>
      <c r="C70" s="62">
        <v>106.0</v>
      </c>
      <c r="D70" s="62">
        <v>183.0</v>
      </c>
      <c r="E70" s="62">
        <v>230.0</v>
      </c>
      <c r="F70" s="62">
        <f t="shared" si="5"/>
        <v>0</v>
      </c>
      <c r="G70" s="63">
        <f t="shared" si="6"/>
        <v>133.8462</v>
      </c>
      <c r="H70" s="63">
        <f t="shared" si="7"/>
        <v>133.8462</v>
      </c>
      <c r="I70" s="62">
        <v>4.0</v>
      </c>
      <c r="J70" s="68">
        <f t="shared" si="8"/>
        <v>535.3848</v>
      </c>
      <c r="K70" s="1"/>
      <c r="L70" s="69"/>
      <c r="M70" s="70"/>
      <c r="N70" s="70"/>
      <c r="O70" s="1"/>
      <c r="P70" s="1"/>
      <c r="Q70" s="59">
        <v>30.0</v>
      </c>
      <c r="R70" s="58">
        <f t="shared" si="9"/>
        <v>2.3</v>
      </c>
      <c r="S70" s="52">
        <f t="shared" si="10"/>
        <v>4</v>
      </c>
      <c r="T70" s="52">
        <f t="shared" si="11"/>
        <v>9.2</v>
      </c>
      <c r="U70" s="60">
        <f t="shared" si="12"/>
        <v>133.8462</v>
      </c>
      <c r="V70" s="58">
        <f t="shared" ref="V70:W70" si="68">C70/100</f>
        <v>1.06</v>
      </c>
      <c r="W70" s="58">
        <f t="shared" si="68"/>
        <v>1.83</v>
      </c>
      <c r="X70" s="58">
        <f t="shared" si="14"/>
        <v>9.2</v>
      </c>
      <c r="Y70" s="61">
        <f t="shared" si="15"/>
        <v>17.84616</v>
      </c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</row>
    <row r="71" ht="27.0" customHeight="1">
      <c r="A71" s="52">
        <v>53.0</v>
      </c>
      <c r="B71" s="62" t="s">
        <v>73</v>
      </c>
      <c r="C71" s="62">
        <v>105.0</v>
      </c>
      <c r="D71" s="62">
        <v>183.0</v>
      </c>
      <c r="E71" s="62">
        <v>228.0</v>
      </c>
      <c r="F71" s="62">
        <f t="shared" si="5"/>
        <v>0</v>
      </c>
      <c r="G71" s="63">
        <f t="shared" si="6"/>
        <v>131.4306</v>
      </c>
      <c r="H71" s="63">
        <f t="shared" si="7"/>
        <v>131.4306</v>
      </c>
      <c r="I71" s="62">
        <v>1.0</v>
      </c>
      <c r="J71" s="68">
        <f t="shared" si="8"/>
        <v>131.4306</v>
      </c>
      <c r="K71" s="1"/>
      <c r="L71" s="69"/>
      <c r="M71" s="70"/>
      <c r="N71" s="70"/>
      <c r="O71" s="1"/>
      <c r="P71" s="1"/>
      <c r="Q71" s="59">
        <v>30.0</v>
      </c>
      <c r="R71" s="58">
        <f t="shared" si="9"/>
        <v>2.28</v>
      </c>
      <c r="S71" s="52">
        <f t="shared" si="10"/>
        <v>1</v>
      </c>
      <c r="T71" s="52">
        <f t="shared" si="11"/>
        <v>2.28</v>
      </c>
      <c r="U71" s="60">
        <f t="shared" si="12"/>
        <v>131.4306</v>
      </c>
      <c r="V71" s="58">
        <f t="shared" ref="V71:W71" si="69">C71/100</f>
        <v>1.05</v>
      </c>
      <c r="W71" s="58">
        <f t="shared" si="69"/>
        <v>1.83</v>
      </c>
      <c r="X71" s="58">
        <f t="shared" si="14"/>
        <v>2.28</v>
      </c>
      <c r="Y71" s="61">
        <f t="shared" si="15"/>
        <v>4.38102</v>
      </c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</row>
    <row r="72" ht="27.0" customHeight="1">
      <c r="A72" s="52">
        <v>54.0</v>
      </c>
      <c r="B72" s="62" t="s">
        <v>73</v>
      </c>
      <c r="C72" s="62">
        <v>105.0</v>
      </c>
      <c r="D72" s="62">
        <v>183.0</v>
      </c>
      <c r="E72" s="62">
        <v>234.0</v>
      </c>
      <c r="F72" s="62">
        <f t="shared" si="5"/>
        <v>0</v>
      </c>
      <c r="G72" s="63">
        <f t="shared" si="6"/>
        <v>134.8893</v>
      </c>
      <c r="H72" s="63">
        <f t="shared" si="7"/>
        <v>134.8893</v>
      </c>
      <c r="I72" s="62">
        <v>1.0</v>
      </c>
      <c r="J72" s="68">
        <f t="shared" si="8"/>
        <v>134.8893</v>
      </c>
      <c r="K72" s="1"/>
      <c r="L72" s="69"/>
      <c r="M72" s="70"/>
      <c r="N72" s="70"/>
      <c r="O72" s="1"/>
      <c r="P72" s="1"/>
      <c r="Q72" s="59">
        <v>30.0</v>
      </c>
      <c r="R72" s="58">
        <f t="shared" si="9"/>
        <v>2.34</v>
      </c>
      <c r="S72" s="52">
        <f t="shared" si="10"/>
        <v>1</v>
      </c>
      <c r="T72" s="52">
        <f t="shared" si="11"/>
        <v>2.34</v>
      </c>
      <c r="U72" s="60">
        <f t="shared" si="12"/>
        <v>134.8893</v>
      </c>
      <c r="V72" s="58">
        <f t="shared" ref="V72:W72" si="70">C72/100</f>
        <v>1.05</v>
      </c>
      <c r="W72" s="58">
        <f t="shared" si="70"/>
        <v>1.83</v>
      </c>
      <c r="X72" s="58">
        <f t="shared" si="14"/>
        <v>2.34</v>
      </c>
      <c r="Y72" s="61">
        <f t="shared" si="15"/>
        <v>4.49631</v>
      </c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</row>
    <row r="73" ht="27.0" customHeight="1">
      <c r="A73" s="52">
        <v>55.0</v>
      </c>
      <c r="B73" s="62" t="s">
        <v>73</v>
      </c>
      <c r="C73" s="62">
        <v>104.0</v>
      </c>
      <c r="D73" s="62">
        <v>183.0</v>
      </c>
      <c r="E73" s="62">
        <v>230.0</v>
      </c>
      <c r="F73" s="62">
        <f t="shared" si="5"/>
        <v>0</v>
      </c>
      <c r="G73" s="63">
        <f t="shared" si="6"/>
        <v>131.3208</v>
      </c>
      <c r="H73" s="63">
        <f t="shared" si="7"/>
        <v>131.3208</v>
      </c>
      <c r="I73" s="62">
        <v>3.0</v>
      </c>
      <c r="J73" s="68">
        <f t="shared" si="8"/>
        <v>393.9624</v>
      </c>
      <c r="K73" s="1"/>
      <c r="L73" s="69"/>
      <c r="M73" s="70"/>
      <c r="N73" s="70"/>
      <c r="O73" s="1"/>
      <c r="P73" s="1"/>
      <c r="Q73" s="59">
        <v>30.0</v>
      </c>
      <c r="R73" s="58">
        <f t="shared" si="9"/>
        <v>2.3</v>
      </c>
      <c r="S73" s="52">
        <f t="shared" si="10"/>
        <v>3</v>
      </c>
      <c r="T73" s="52">
        <f t="shared" si="11"/>
        <v>6.9</v>
      </c>
      <c r="U73" s="60">
        <f t="shared" si="12"/>
        <v>131.3208</v>
      </c>
      <c r="V73" s="58">
        <f t="shared" ref="V73:W73" si="71">C73/100</f>
        <v>1.04</v>
      </c>
      <c r="W73" s="58">
        <f t="shared" si="71"/>
        <v>1.83</v>
      </c>
      <c r="X73" s="58">
        <f t="shared" si="14"/>
        <v>6.9</v>
      </c>
      <c r="Y73" s="61">
        <f t="shared" si="15"/>
        <v>13.13208</v>
      </c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</row>
    <row r="74" ht="27.0" customHeight="1">
      <c r="A74" s="52">
        <v>56.0</v>
      </c>
      <c r="B74" s="62" t="s">
        <v>73</v>
      </c>
      <c r="C74" s="62">
        <v>104.0</v>
      </c>
      <c r="D74" s="62">
        <v>183.0</v>
      </c>
      <c r="E74" s="62">
        <v>232.0</v>
      </c>
      <c r="F74" s="62">
        <f t="shared" si="5"/>
        <v>0</v>
      </c>
      <c r="G74" s="63">
        <f t="shared" si="6"/>
        <v>132.46272</v>
      </c>
      <c r="H74" s="63">
        <f t="shared" si="7"/>
        <v>132.46272</v>
      </c>
      <c r="I74" s="62">
        <v>1.0</v>
      </c>
      <c r="J74" s="68">
        <f t="shared" si="8"/>
        <v>132.46272</v>
      </c>
      <c r="K74" s="1"/>
      <c r="L74" s="69"/>
      <c r="M74" s="70"/>
      <c r="N74" s="70"/>
      <c r="O74" s="1"/>
      <c r="P74" s="1"/>
      <c r="Q74" s="59">
        <v>30.0</v>
      </c>
      <c r="R74" s="58">
        <f t="shared" si="9"/>
        <v>2.32</v>
      </c>
      <c r="S74" s="52">
        <f t="shared" si="10"/>
        <v>1</v>
      </c>
      <c r="T74" s="52">
        <f t="shared" si="11"/>
        <v>2.32</v>
      </c>
      <c r="U74" s="60">
        <f t="shared" si="12"/>
        <v>132.46272</v>
      </c>
      <c r="V74" s="58">
        <f t="shared" ref="V74:W74" si="72">C74/100</f>
        <v>1.04</v>
      </c>
      <c r="W74" s="58">
        <f t="shared" si="72"/>
        <v>1.83</v>
      </c>
      <c r="X74" s="58">
        <f t="shared" si="14"/>
        <v>2.32</v>
      </c>
      <c r="Y74" s="61">
        <f t="shared" si="15"/>
        <v>4.415424</v>
      </c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</row>
    <row r="75" ht="27.0" customHeight="1">
      <c r="A75" s="52">
        <v>57.0</v>
      </c>
      <c r="B75" s="62" t="s">
        <v>73</v>
      </c>
      <c r="C75" s="62">
        <v>104.0</v>
      </c>
      <c r="D75" s="62">
        <v>183.0</v>
      </c>
      <c r="E75" s="62">
        <v>231.0</v>
      </c>
      <c r="F75" s="62">
        <f t="shared" si="5"/>
        <v>0</v>
      </c>
      <c r="G75" s="63">
        <f t="shared" si="6"/>
        <v>131.89176</v>
      </c>
      <c r="H75" s="63">
        <f t="shared" si="7"/>
        <v>131.89176</v>
      </c>
      <c r="I75" s="62">
        <v>3.0</v>
      </c>
      <c r="J75" s="68">
        <f t="shared" si="8"/>
        <v>395.67528</v>
      </c>
      <c r="K75" s="1"/>
      <c r="L75" s="69"/>
      <c r="M75" s="70"/>
      <c r="N75" s="70"/>
      <c r="O75" s="1"/>
      <c r="P75" s="1"/>
      <c r="Q75" s="59">
        <v>30.0</v>
      </c>
      <c r="R75" s="58">
        <f t="shared" si="9"/>
        <v>2.31</v>
      </c>
      <c r="S75" s="52">
        <f t="shared" si="10"/>
        <v>3</v>
      </c>
      <c r="T75" s="52">
        <f t="shared" si="11"/>
        <v>6.93</v>
      </c>
      <c r="U75" s="60">
        <f t="shared" si="12"/>
        <v>131.89176</v>
      </c>
      <c r="V75" s="58">
        <f t="shared" ref="V75:W75" si="73">C75/100</f>
        <v>1.04</v>
      </c>
      <c r="W75" s="58">
        <f t="shared" si="73"/>
        <v>1.83</v>
      </c>
      <c r="X75" s="58">
        <f t="shared" si="14"/>
        <v>6.93</v>
      </c>
      <c r="Y75" s="61">
        <f t="shared" si="15"/>
        <v>13.189176</v>
      </c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</row>
    <row r="76" ht="27.0" customHeight="1">
      <c r="A76" s="52">
        <v>58.0</v>
      </c>
      <c r="B76" s="62" t="s">
        <v>73</v>
      </c>
      <c r="C76" s="62">
        <v>98.0</v>
      </c>
      <c r="D76" s="62">
        <v>183.0</v>
      </c>
      <c r="E76" s="62">
        <v>230.0</v>
      </c>
      <c r="F76" s="62">
        <f t="shared" si="5"/>
        <v>0</v>
      </c>
      <c r="G76" s="63">
        <f t="shared" si="6"/>
        <v>123.7446</v>
      </c>
      <c r="H76" s="63">
        <f t="shared" si="7"/>
        <v>123.7446</v>
      </c>
      <c r="I76" s="62">
        <v>1.0</v>
      </c>
      <c r="J76" s="68">
        <f t="shared" si="8"/>
        <v>123.7446</v>
      </c>
      <c r="K76" s="1"/>
      <c r="L76" s="69"/>
      <c r="M76" s="70"/>
      <c r="N76" s="70"/>
      <c r="O76" s="1"/>
      <c r="P76" s="1"/>
      <c r="Q76" s="59">
        <v>30.0</v>
      </c>
      <c r="R76" s="58">
        <f t="shared" si="9"/>
        <v>2.3</v>
      </c>
      <c r="S76" s="52">
        <f t="shared" si="10"/>
        <v>1</v>
      </c>
      <c r="T76" s="52">
        <f t="shared" si="11"/>
        <v>2.3</v>
      </c>
      <c r="U76" s="60">
        <f t="shared" si="12"/>
        <v>123.7446</v>
      </c>
      <c r="V76" s="58">
        <f t="shared" ref="V76:W76" si="74">C76/100</f>
        <v>0.98</v>
      </c>
      <c r="W76" s="58">
        <f t="shared" si="74"/>
        <v>1.83</v>
      </c>
      <c r="X76" s="58">
        <f t="shared" si="14"/>
        <v>2.3</v>
      </c>
      <c r="Y76" s="61">
        <f t="shared" si="15"/>
        <v>4.12482</v>
      </c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</row>
    <row r="77" ht="27.0" customHeight="1">
      <c r="A77" s="52">
        <v>59.0</v>
      </c>
      <c r="B77" s="62" t="s">
        <v>73</v>
      </c>
      <c r="C77" s="62">
        <v>85.0</v>
      </c>
      <c r="D77" s="62">
        <v>183.0</v>
      </c>
      <c r="E77" s="62">
        <v>228.0</v>
      </c>
      <c r="F77" s="62">
        <f t="shared" si="5"/>
        <v>0</v>
      </c>
      <c r="G77" s="63">
        <f t="shared" si="6"/>
        <v>106.3962</v>
      </c>
      <c r="H77" s="63">
        <f t="shared" si="7"/>
        <v>106.3962</v>
      </c>
      <c r="I77" s="62">
        <v>1.0</v>
      </c>
      <c r="J77" s="68">
        <f t="shared" si="8"/>
        <v>106.3962</v>
      </c>
      <c r="K77" s="1"/>
      <c r="L77" s="69"/>
      <c r="M77" s="70"/>
      <c r="N77" s="70"/>
      <c r="O77" s="1"/>
      <c r="P77" s="1"/>
      <c r="Q77" s="59">
        <v>30.0</v>
      </c>
      <c r="R77" s="58">
        <f t="shared" si="9"/>
        <v>2.28</v>
      </c>
      <c r="S77" s="52">
        <f t="shared" si="10"/>
        <v>1</v>
      </c>
      <c r="T77" s="52">
        <f t="shared" si="11"/>
        <v>2.28</v>
      </c>
      <c r="U77" s="60">
        <f t="shared" si="12"/>
        <v>106.3962</v>
      </c>
      <c r="V77" s="58">
        <f t="shared" ref="V77:W77" si="75">C77/100</f>
        <v>0.85</v>
      </c>
      <c r="W77" s="58">
        <f t="shared" si="75"/>
        <v>1.83</v>
      </c>
      <c r="X77" s="58">
        <f t="shared" si="14"/>
        <v>2.28</v>
      </c>
      <c r="Y77" s="61">
        <f t="shared" si="15"/>
        <v>3.54654</v>
      </c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</row>
    <row r="78" ht="27.0" customHeight="1">
      <c r="A78" s="52">
        <v>60.0</v>
      </c>
      <c r="B78" s="62" t="s">
        <v>73</v>
      </c>
      <c r="C78" s="62">
        <v>107.0</v>
      </c>
      <c r="D78" s="62">
        <v>183.0</v>
      </c>
      <c r="E78" s="62">
        <v>232.0</v>
      </c>
      <c r="F78" s="62">
        <f t="shared" si="5"/>
        <v>0</v>
      </c>
      <c r="G78" s="63">
        <f t="shared" si="6"/>
        <v>136.28376</v>
      </c>
      <c r="H78" s="63">
        <f t="shared" si="7"/>
        <v>136.28376</v>
      </c>
      <c r="I78" s="62">
        <v>7.0</v>
      </c>
      <c r="J78" s="68">
        <f t="shared" si="8"/>
        <v>953.98632</v>
      </c>
      <c r="K78" s="1"/>
      <c r="L78" s="69"/>
      <c r="M78" s="70"/>
      <c r="N78" s="70"/>
      <c r="O78" s="1"/>
      <c r="P78" s="1"/>
      <c r="Q78" s="59">
        <v>30.0</v>
      </c>
      <c r="R78" s="58">
        <f t="shared" si="9"/>
        <v>2.32</v>
      </c>
      <c r="S78" s="52">
        <f t="shared" si="10"/>
        <v>7</v>
      </c>
      <c r="T78" s="52">
        <f t="shared" si="11"/>
        <v>16.24</v>
      </c>
      <c r="U78" s="60">
        <f t="shared" si="12"/>
        <v>136.28376</v>
      </c>
      <c r="V78" s="58">
        <f t="shared" ref="V78:W78" si="76">C78/100</f>
        <v>1.07</v>
      </c>
      <c r="W78" s="58">
        <f t="shared" si="76"/>
        <v>1.83</v>
      </c>
      <c r="X78" s="58">
        <f t="shared" si="14"/>
        <v>16.24</v>
      </c>
      <c r="Y78" s="61">
        <f t="shared" si="15"/>
        <v>31.799544</v>
      </c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</row>
    <row r="79" ht="27.0" customHeight="1">
      <c r="A79" s="52">
        <v>61.0</v>
      </c>
      <c r="B79" s="62" t="s">
        <v>73</v>
      </c>
      <c r="C79" s="62">
        <v>106.0</v>
      </c>
      <c r="D79" s="62">
        <v>183.0</v>
      </c>
      <c r="E79" s="62">
        <v>232.0</v>
      </c>
      <c r="F79" s="62">
        <f t="shared" si="5"/>
        <v>0</v>
      </c>
      <c r="G79" s="63">
        <f t="shared" si="6"/>
        <v>135.01008</v>
      </c>
      <c r="H79" s="63">
        <f t="shared" si="7"/>
        <v>135.01008</v>
      </c>
      <c r="I79" s="62">
        <v>2.0</v>
      </c>
      <c r="J79" s="68">
        <f t="shared" si="8"/>
        <v>270.02016</v>
      </c>
      <c r="K79" s="1"/>
      <c r="L79" s="69"/>
      <c r="M79" s="70"/>
      <c r="N79" s="70"/>
      <c r="O79" s="1"/>
      <c r="P79" s="1"/>
      <c r="Q79" s="59">
        <v>30.0</v>
      </c>
      <c r="R79" s="58">
        <f t="shared" si="9"/>
        <v>2.32</v>
      </c>
      <c r="S79" s="52">
        <f t="shared" si="10"/>
        <v>2</v>
      </c>
      <c r="T79" s="52">
        <f t="shared" si="11"/>
        <v>4.64</v>
      </c>
      <c r="U79" s="60">
        <f t="shared" si="12"/>
        <v>135.01008</v>
      </c>
      <c r="V79" s="58">
        <f t="shared" ref="V79:W79" si="77">C79/100</f>
        <v>1.06</v>
      </c>
      <c r="W79" s="58">
        <f t="shared" si="77"/>
        <v>1.83</v>
      </c>
      <c r="X79" s="58">
        <f t="shared" si="14"/>
        <v>4.64</v>
      </c>
      <c r="Y79" s="61">
        <f t="shared" si="15"/>
        <v>9.000672</v>
      </c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</row>
    <row r="80" ht="27.0" customHeight="1">
      <c r="A80" s="52">
        <v>62.0</v>
      </c>
      <c r="B80" s="62" t="s">
        <v>73</v>
      </c>
      <c r="C80" s="62">
        <v>105.0</v>
      </c>
      <c r="D80" s="62">
        <v>183.0</v>
      </c>
      <c r="E80" s="62">
        <v>231.0</v>
      </c>
      <c r="F80" s="62">
        <f t="shared" si="5"/>
        <v>0</v>
      </c>
      <c r="G80" s="63">
        <f t="shared" si="6"/>
        <v>133.15995</v>
      </c>
      <c r="H80" s="63">
        <f t="shared" si="7"/>
        <v>133.15995</v>
      </c>
      <c r="I80" s="62">
        <v>2.0</v>
      </c>
      <c r="J80" s="68">
        <f t="shared" si="8"/>
        <v>266.3199</v>
      </c>
      <c r="K80" s="1"/>
      <c r="L80" s="69"/>
      <c r="M80" s="70"/>
      <c r="N80" s="70"/>
      <c r="O80" s="1"/>
      <c r="P80" s="1"/>
      <c r="Q80" s="59">
        <v>30.0</v>
      </c>
      <c r="R80" s="58">
        <f t="shared" si="9"/>
        <v>2.31</v>
      </c>
      <c r="S80" s="52">
        <f t="shared" si="10"/>
        <v>2</v>
      </c>
      <c r="T80" s="52">
        <f t="shared" si="11"/>
        <v>4.62</v>
      </c>
      <c r="U80" s="60">
        <f t="shared" si="12"/>
        <v>133.15995</v>
      </c>
      <c r="V80" s="58">
        <f t="shared" ref="V80:W80" si="78">C80/100</f>
        <v>1.05</v>
      </c>
      <c r="W80" s="58">
        <f t="shared" si="78"/>
        <v>1.83</v>
      </c>
      <c r="X80" s="58">
        <f t="shared" si="14"/>
        <v>4.62</v>
      </c>
      <c r="Y80" s="61">
        <f t="shared" si="15"/>
        <v>8.87733</v>
      </c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</row>
    <row r="81" ht="27.0" customHeight="1">
      <c r="A81" s="52">
        <v>63.0</v>
      </c>
      <c r="B81" s="62" t="s">
        <v>73</v>
      </c>
      <c r="C81" s="62">
        <v>103.0</v>
      </c>
      <c r="D81" s="62">
        <v>183.0</v>
      </c>
      <c r="E81" s="62">
        <v>230.0</v>
      </c>
      <c r="F81" s="62">
        <f t="shared" si="5"/>
        <v>0</v>
      </c>
      <c r="G81" s="63">
        <f t="shared" si="6"/>
        <v>130.0581</v>
      </c>
      <c r="H81" s="63">
        <f t="shared" si="7"/>
        <v>130.0581</v>
      </c>
      <c r="I81" s="62">
        <v>1.0</v>
      </c>
      <c r="J81" s="68">
        <f t="shared" si="8"/>
        <v>130.0581</v>
      </c>
      <c r="K81" s="1"/>
      <c r="L81" s="69"/>
      <c r="M81" s="70"/>
      <c r="N81" s="70"/>
      <c r="O81" s="1"/>
      <c r="P81" s="1"/>
      <c r="Q81" s="59">
        <v>30.0</v>
      </c>
      <c r="R81" s="58">
        <f t="shared" si="9"/>
        <v>2.3</v>
      </c>
      <c r="S81" s="52">
        <f t="shared" si="10"/>
        <v>1</v>
      </c>
      <c r="T81" s="52">
        <f t="shared" si="11"/>
        <v>2.3</v>
      </c>
      <c r="U81" s="60">
        <f t="shared" si="12"/>
        <v>130.0581</v>
      </c>
      <c r="V81" s="58">
        <f t="shared" ref="V81:W81" si="79">C81/100</f>
        <v>1.03</v>
      </c>
      <c r="W81" s="58">
        <f t="shared" si="79"/>
        <v>1.83</v>
      </c>
      <c r="X81" s="58">
        <f t="shared" si="14"/>
        <v>2.3</v>
      </c>
      <c r="Y81" s="61">
        <f t="shared" si="15"/>
        <v>4.33527</v>
      </c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</row>
    <row r="82" ht="27.0" customHeight="1">
      <c r="A82" s="52">
        <v>64.0</v>
      </c>
      <c r="B82" s="62" t="s">
        <v>73</v>
      </c>
      <c r="C82" s="62">
        <v>107.0</v>
      </c>
      <c r="D82" s="62">
        <v>183.0</v>
      </c>
      <c r="E82" s="62">
        <v>231.0</v>
      </c>
      <c r="F82" s="62">
        <f t="shared" si="5"/>
        <v>0</v>
      </c>
      <c r="G82" s="63">
        <f t="shared" si="6"/>
        <v>135.69633</v>
      </c>
      <c r="H82" s="63">
        <f t="shared" si="7"/>
        <v>135.69633</v>
      </c>
      <c r="I82" s="62">
        <v>1.0</v>
      </c>
      <c r="J82" s="68">
        <f t="shared" si="8"/>
        <v>135.69633</v>
      </c>
      <c r="K82" s="1"/>
      <c r="L82" s="69"/>
      <c r="M82" s="70"/>
      <c r="N82" s="70"/>
      <c r="O82" s="1"/>
      <c r="P82" s="1"/>
      <c r="Q82" s="59">
        <v>30.0</v>
      </c>
      <c r="R82" s="58">
        <f t="shared" si="9"/>
        <v>2.31</v>
      </c>
      <c r="S82" s="52">
        <f t="shared" si="10"/>
        <v>1</v>
      </c>
      <c r="T82" s="52">
        <f t="shared" si="11"/>
        <v>2.31</v>
      </c>
      <c r="U82" s="60">
        <f t="shared" si="12"/>
        <v>135.69633</v>
      </c>
      <c r="V82" s="58">
        <f t="shared" ref="V82:W82" si="80">C82/100</f>
        <v>1.07</v>
      </c>
      <c r="W82" s="58">
        <f t="shared" si="80"/>
        <v>1.83</v>
      </c>
      <c r="X82" s="58">
        <f t="shared" si="14"/>
        <v>2.31</v>
      </c>
      <c r="Y82" s="61">
        <f t="shared" si="15"/>
        <v>4.523211</v>
      </c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</row>
    <row r="83" ht="27.0" customHeight="1">
      <c r="A83" s="52">
        <v>65.0</v>
      </c>
      <c r="B83" s="62" t="s">
        <v>73</v>
      </c>
      <c r="C83" s="62">
        <v>107.0</v>
      </c>
      <c r="D83" s="62">
        <v>183.0</v>
      </c>
      <c r="E83" s="62">
        <v>233.0</v>
      </c>
      <c r="F83" s="62">
        <f t="shared" si="5"/>
        <v>0</v>
      </c>
      <c r="G83" s="63">
        <f t="shared" si="6"/>
        <v>136.87119</v>
      </c>
      <c r="H83" s="63">
        <f t="shared" si="7"/>
        <v>136.87119</v>
      </c>
      <c r="I83" s="62">
        <v>2.0</v>
      </c>
      <c r="J83" s="68">
        <f t="shared" si="8"/>
        <v>273.74238</v>
      </c>
      <c r="K83" s="1"/>
      <c r="L83" s="69"/>
      <c r="M83" s="70"/>
      <c r="N83" s="70"/>
      <c r="O83" s="1"/>
      <c r="P83" s="1"/>
      <c r="Q83" s="59">
        <v>30.0</v>
      </c>
      <c r="R83" s="58">
        <f t="shared" si="9"/>
        <v>2.33</v>
      </c>
      <c r="S83" s="52">
        <f t="shared" si="10"/>
        <v>2</v>
      </c>
      <c r="T83" s="52">
        <f t="shared" si="11"/>
        <v>4.66</v>
      </c>
      <c r="U83" s="60">
        <f t="shared" si="12"/>
        <v>136.87119</v>
      </c>
      <c r="V83" s="58">
        <f t="shared" ref="V83:W83" si="81">C83/100</f>
        <v>1.07</v>
      </c>
      <c r="W83" s="58">
        <f t="shared" si="81"/>
        <v>1.83</v>
      </c>
      <c r="X83" s="58">
        <f t="shared" si="14"/>
        <v>4.66</v>
      </c>
      <c r="Y83" s="61">
        <f t="shared" si="15"/>
        <v>9.124746</v>
      </c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</row>
    <row r="84" ht="27.0" customHeight="1">
      <c r="A84" s="52">
        <v>66.0</v>
      </c>
      <c r="B84" s="62" t="s">
        <v>73</v>
      </c>
      <c r="C84" s="62">
        <v>108.0</v>
      </c>
      <c r="D84" s="62">
        <v>183.0</v>
      </c>
      <c r="E84" s="62">
        <v>233.0</v>
      </c>
      <c r="F84" s="62">
        <f t="shared" si="5"/>
        <v>0</v>
      </c>
      <c r="G84" s="63">
        <f t="shared" si="6"/>
        <v>138.15036</v>
      </c>
      <c r="H84" s="63">
        <f t="shared" si="7"/>
        <v>138.15036</v>
      </c>
      <c r="I84" s="62">
        <v>2.0</v>
      </c>
      <c r="J84" s="68">
        <f t="shared" si="8"/>
        <v>276.30072</v>
      </c>
      <c r="K84" s="1"/>
      <c r="L84" s="69"/>
      <c r="M84" s="70"/>
      <c r="N84" s="70"/>
      <c r="O84" s="1"/>
      <c r="P84" s="1"/>
      <c r="Q84" s="59">
        <v>30.0</v>
      </c>
      <c r="R84" s="58">
        <f t="shared" si="9"/>
        <v>2.33</v>
      </c>
      <c r="S84" s="52">
        <f t="shared" si="10"/>
        <v>2</v>
      </c>
      <c r="T84" s="52">
        <f t="shared" si="11"/>
        <v>4.66</v>
      </c>
      <c r="U84" s="60">
        <f t="shared" si="12"/>
        <v>138.15036</v>
      </c>
      <c r="V84" s="58">
        <f t="shared" ref="V84:W84" si="82">C84/100</f>
        <v>1.08</v>
      </c>
      <c r="W84" s="58">
        <f t="shared" si="82"/>
        <v>1.83</v>
      </c>
      <c r="X84" s="58">
        <f t="shared" si="14"/>
        <v>4.66</v>
      </c>
      <c r="Y84" s="61">
        <f t="shared" si="15"/>
        <v>9.210024</v>
      </c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</row>
    <row r="85" ht="27.0" customHeight="1">
      <c r="A85" s="52">
        <v>67.0</v>
      </c>
      <c r="B85" s="62" t="s">
        <v>73</v>
      </c>
      <c r="C85" s="62">
        <v>108.0</v>
      </c>
      <c r="D85" s="62">
        <v>183.0</v>
      </c>
      <c r="E85" s="62">
        <v>232.0</v>
      </c>
      <c r="F85" s="62">
        <f t="shared" si="5"/>
        <v>0</v>
      </c>
      <c r="G85" s="63">
        <f t="shared" si="6"/>
        <v>137.55744</v>
      </c>
      <c r="H85" s="63">
        <f t="shared" si="7"/>
        <v>137.55744</v>
      </c>
      <c r="I85" s="62">
        <v>1.0</v>
      </c>
      <c r="J85" s="68">
        <f t="shared" si="8"/>
        <v>137.55744</v>
      </c>
      <c r="K85" s="1"/>
      <c r="L85" s="69"/>
      <c r="M85" s="70"/>
      <c r="N85" s="70"/>
      <c r="O85" s="1"/>
      <c r="P85" s="1"/>
      <c r="Q85" s="59">
        <v>30.0</v>
      </c>
      <c r="R85" s="58">
        <f t="shared" si="9"/>
        <v>2.32</v>
      </c>
      <c r="S85" s="52">
        <f t="shared" si="10"/>
        <v>1</v>
      </c>
      <c r="T85" s="52">
        <f t="shared" si="11"/>
        <v>2.32</v>
      </c>
      <c r="U85" s="60">
        <f t="shared" si="12"/>
        <v>137.55744</v>
      </c>
      <c r="V85" s="58">
        <f t="shared" ref="V85:W85" si="83">C85/100</f>
        <v>1.08</v>
      </c>
      <c r="W85" s="58">
        <f t="shared" si="83"/>
        <v>1.83</v>
      </c>
      <c r="X85" s="58">
        <f t="shared" si="14"/>
        <v>2.32</v>
      </c>
      <c r="Y85" s="61">
        <f t="shared" si="15"/>
        <v>4.585248</v>
      </c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</row>
    <row r="86" ht="27.0" customHeight="1">
      <c r="A86" s="52">
        <v>68.0</v>
      </c>
      <c r="B86" s="62" t="s">
        <v>73</v>
      </c>
      <c r="C86" s="62">
        <v>101.0</v>
      </c>
      <c r="D86" s="62">
        <v>183.0</v>
      </c>
      <c r="E86" s="62">
        <v>249.0</v>
      </c>
      <c r="F86" s="62">
        <f t="shared" si="5"/>
        <v>0</v>
      </c>
      <c r="G86" s="63">
        <f t="shared" si="6"/>
        <v>138.06801</v>
      </c>
      <c r="H86" s="63">
        <f t="shared" si="7"/>
        <v>138.06801</v>
      </c>
      <c r="I86" s="62">
        <v>1.0</v>
      </c>
      <c r="J86" s="68">
        <f t="shared" si="8"/>
        <v>138.06801</v>
      </c>
      <c r="K86" s="1"/>
      <c r="L86" s="69"/>
      <c r="M86" s="70"/>
      <c r="N86" s="70"/>
      <c r="O86" s="1"/>
      <c r="P86" s="1"/>
      <c r="Q86" s="59">
        <v>30.0</v>
      </c>
      <c r="R86" s="58">
        <f t="shared" si="9"/>
        <v>2.49</v>
      </c>
      <c r="S86" s="52">
        <f t="shared" si="10"/>
        <v>1</v>
      </c>
      <c r="T86" s="52">
        <f t="shared" si="11"/>
        <v>2.49</v>
      </c>
      <c r="U86" s="60">
        <f t="shared" si="12"/>
        <v>138.06801</v>
      </c>
      <c r="V86" s="58">
        <f t="shared" ref="V86:W86" si="84">C86/100</f>
        <v>1.01</v>
      </c>
      <c r="W86" s="58">
        <f t="shared" si="84"/>
        <v>1.83</v>
      </c>
      <c r="X86" s="58">
        <f t="shared" si="14"/>
        <v>2.49</v>
      </c>
      <c r="Y86" s="61">
        <f t="shared" si="15"/>
        <v>4.602267</v>
      </c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</row>
    <row r="87" ht="27.0" customHeight="1">
      <c r="A87" s="52">
        <v>69.0</v>
      </c>
      <c r="B87" s="62" t="s">
        <v>73</v>
      </c>
      <c r="C87" s="62">
        <v>101.0</v>
      </c>
      <c r="D87" s="62">
        <v>183.0</v>
      </c>
      <c r="E87" s="62">
        <v>247.0</v>
      </c>
      <c r="F87" s="62">
        <f t="shared" si="5"/>
        <v>0</v>
      </c>
      <c r="G87" s="63">
        <f t="shared" si="6"/>
        <v>136.95903</v>
      </c>
      <c r="H87" s="63">
        <f t="shared" si="7"/>
        <v>136.95903</v>
      </c>
      <c r="I87" s="62">
        <v>1.0</v>
      </c>
      <c r="J87" s="68">
        <f t="shared" si="8"/>
        <v>136.95903</v>
      </c>
      <c r="K87" s="1"/>
      <c r="L87" s="69"/>
      <c r="M87" s="70"/>
      <c r="N87" s="70"/>
      <c r="O87" s="1"/>
      <c r="P87" s="1"/>
      <c r="Q87" s="59">
        <v>30.0</v>
      </c>
      <c r="R87" s="58">
        <f t="shared" si="9"/>
        <v>2.47</v>
      </c>
      <c r="S87" s="52">
        <f t="shared" si="10"/>
        <v>1</v>
      </c>
      <c r="T87" s="52">
        <f t="shared" si="11"/>
        <v>2.47</v>
      </c>
      <c r="U87" s="60">
        <f t="shared" si="12"/>
        <v>136.95903</v>
      </c>
      <c r="V87" s="58">
        <f t="shared" ref="V87:W87" si="85">C87/100</f>
        <v>1.01</v>
      </c>
      <c r="W87" s="58">
        <f t="shared" si="85"/>
        <v>1.83</v>
      </c>
      <c r="X87" s="58">
        <f t="shared" si="14"/>
        <v>2.47</v>
      </c>
      <c r="Y87" s="61">
        <f t="shared" si="15"/>
        <v>4.565301</v>
      </c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</row>
    <row r="88" ht="27.0" customHeight="1">
      <c r="A88" s="52">
        <v>70.0</v>
      </c>
      <c r="B88" s="62" t="s">
        <v>73</v>
      </c>
      <c r="C88" s="62">
        <v>98.0</v>
      </c>
      <c r="D88" s="62">
        <v>183.0</v>
      </c>
      <c r="E88" s="62">
        <v>244.0</v>
      </c>
      <c r="F88" s="62">
        <f t="shared" si="5"/>
        <v>0</v>
      </c>
      <c r="G88" s="63">
        <f t="shared" si="6"/>
        <v>131.27688</v>
      </c>
      <c r="H88" s="63">
        <f t="shared" si="7"/>
        <v>131.27688</v>
      </c>
      <c r="I88" s="62">
        <v>1.0</v>
      </c>
      <c r="J88" s="68">
        <f t="shared" si="8"/>
        <v>131.27688</v>
      </c>
      <c r="K88" s="1"/>
      <c r="L88" s="69"/>
      <c r="M88" s="70"/>
      <c r="N88" s="70"/>
      <c r="O88" s="1"/>
      <c r="P88" s="1"/>
      <c r="Q88" s="59">
        <v>30.0</v>
      </c>
      <c r="R88" s="58">
        <f t="shared" si="9"/>
        <v>2.44</v>
      </c>
      <c r="S88" s="52">
        <f t="shared" si="10"/>
        <v>1</v>
      </c>
      <c r="T88" s="52">
        <f t="shared" si="11"/>
        <v>2.44</v>
      </c>
      <c r="U88" s="60">
        <f t="shared" si="12"/>
        <v>131.27688</v>
      </c>
      <c r="V88" s="58">
        <f t="shared" ref="V88:W88" si="86">C88/100</f>
        <v>0.98</v>
      </c>
      <c r="W88" s="58">
        <f t="shared" si="86"/>
        <v>1.83</v>
      </c>
      <c r="X88" s="58">
        <f t="shared" si="14"/>
        <v>2.44</v>
      </c>
      <c r="Y88" s="61">
        <f t="shared" si="15"/>
        <v>4.375896</v>
      </c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</row>
    <row r="89" ht="27.0" customHeight="1">
      <c r="A89" s="52">
        <v>71.0</v>
      </c>
      <c r="B89" s="62" t="s">
        <v>73</v>
      </c>
      <c r="C89" s="62">
        <v>78.0</v>
      </c>
      <c r="D89" s="62">
        <v>183.0</v>
      </c>
      <c r="E89" s="62">
        <v>248.0</v>
      </c>
      <c r="F89" s="62">
        <f t="shared" si="5"/>
        <v>0</v>
      </c>
      <c r="G89" s="63">
        <f t="shared" si="6"/>
        <v>106.19856</v>
      </c>
      <c r="H89" s="63">
        <f t="shared" si="7"/>
        <v>106.19856</v>
      </c>
      <c r="I89" s="62">
        <v>1.0</v>
      </c>
      <c r="J89" s="68">
        <f t="shared" si="8"/>
        <v>106.19856</v>
      </c>
      <c r="K89" s="1"/>
      <c r="L89" s="69"/>
      <c r="M89" s="70"/>
      <c r="N89" s="70"/>
      <c r="O89" s="1"/>
      <c r="P89" s="1"/>
      <c r="Q89" s="59">
        <v>30.0</v>
      </c>
      <c r="R89" s="58">
        <f t="shared" si="9"/>
        <v>2.48</v>
      </c>
      <c r="S89" s="52">
        <f t="shared" si="10"/>
        <v>1</v>
      </c>
      <c r="T89" s="52">
        <f t="shared" si="11"/>
        <v>2.48</v>
      </c>
      <c r="U89" s="60">
        <f t="shared" si="12"/>
        <v>106.19856</v>
      </c>
      <c r="V89" s="58">
        <f t="shared" ref="V89:W89" si="87">C89/100</f>
        <v>0.78</v>
      </c>
      <c r="W89" s="58">
        <f t="shared" si="87"/>
        <v>1.83</v>
      </c>
      <c r="X89" s="58">
        <f t="shared" si="14"/>
        <v>2.48</v>
      </c>
      <c r="Y89" s="61">
        <f t="shared" si="15"/>
        <v>3.539952</v>
      </c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</row>
    <row r="90" ht="27.0" customHeight="1">
      <c r="A90" s="52">
        <v>72.0</v>
      </c>
      <c r="B90" s="53" t="s">
        <v>82</v>
      </c>
      <c r="C90" s="54">
        <v>95.0</v>
      </c>
      <c r="D90" s="54">
        <v>183.0</v>
      </c>
      <c r="E90" s="54">
        <v>244.0</v>
      </c>
      <c r="F90" s="54">
        <f t="shared" si="5"/>
        <v>0.8</v>
      </c>
      <c r="G90" s="55">
        <f t="shared" si="6"/>
        <v>127.2582</v>
      </c>
      <c r="H90" s="55">
        <f t="shared" si="7"/>
        <v>101.80656</v>
      </c>
      <c r="I90" s="54">
        <v>1.0</v>
      </c>
      <c r="J90" s="68">
        <f t="shared" si="8"/>
        <v>101.80656</v>
      </c>
      <c r="K90" s="1"/>
      <c r="L90" s="69"/>
      <c r="M90" s="70"/>
      <c r="N90" s="70"/>
      <c r="O90" s="1"/>
      <c r="P90" s="1"/>
      <c r="Q90" s="59">
        <v>30.0</v>
      </c>
      <c r="R90" s="58">
        <f t="shared" si="9"/>
        <v>2.44</v>
      </c>
      <c r="S90" s="52">
        <f t="shared" si="10"/>
        <v>1</v>
      </c>
      <c r="T90" s="52">
        <f t="shared" si="11"/>
        <v>2.44</v>
      </c>
      <c r="U90" s="60">
        <f t="shared" si="12"/>
        <v>127.2582</v>
      </c>
      <c r="V90" s="58">
        <f t="shared" ref="V90:W90" si="88">C90/100</f>
        <v>0.95</v>
      </c>
      <c r="W90" s="58">
        <f t="shared" si="88"/>
        <v>1.83</v>
      </c>
      <c r="X90" s="58">
        <f t="shared" si="14"/>
        <v>2.44</v>
      </c>
      <c r="Y90" s="61">
        <f t="shared" si="15"/>
        <v>4.24194</v>
      </c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</row>
    <row r="91" ht="27.0" customHeight="1">
      <c r="A91" s="52">
        <v>73.0</v>
      </c>
      <c r="B91" s="62" t="s">
        <v>80</v>
      </c>
      <c r="C91" s="62">
        <v>108.0</v>
      </c>
      <c r="D91" s="62">
        <v>183.0</v>
      </c>
      <c r="E91" s="62">
        <v>244.0</v>
      </c>
      <c r="F91" s="62">
        <f t="shared" si="5"/>
        <v>0</v>
      </c>
      <c r="G91" s="63">
        <f t="shared" si="6"/>
        <v>144.67248</v>
      </c>
      <c r="H91" s="63">
        <f t="shared" si="7"/>
        <v>144.67248</v>
      </c>
      <c r="I91" s="62">
        <v>3.0</v>
      </c>
      <c r="J91" s="68">
        <f t="shared" si="8"/>
        <v>434.01744</v>
      </c>
      <c r="K91" s="1"/>
      <c r="L91" s="69"/>
      <c r="M91" s="70"/>
      <c r="N91" s="70"/>
      <c r="O91" s="1"/>
      <c r="P91" s="1"/>
      <c r="Q91" s="59">
        <v>30.0</v>
      </c>
      <c r="R91" s="58">
        <f t="shared" si="9"/>
        <v>2.44</v>
      </c>
      <c r="S91" s="52">
        <f t="shared" si="10"/>
        <v>3</v>
      </c>
      <c r="T91" s="52">
        <f t="shared" si="11"/>
        <v>7.32</v>
      </c>
      <c r="U91" s="60">
        <f t="shared" si="12"/>
        <v>144.67248</v>
      </c>
      <c r="V91" s="58">
        <f t="shared" ref="V91:W91" si="89">C91/100</f>
        <v>1.08</v>
      </c>
      <c r="W91" s="58">
        <f t="shared" si="89"/>
        <v>1.83</v>
      </c>
      <c r="X91" s="58">
        <f t="shared" si="14"/>
        <v>7.32</v>
      </c>
      <c r="Y91" s="61">
        <f t="shared" si="15"/>
        <v>14.467248</v>
      </c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</row>
    <row r="92" ht="27.0" customHeight="1">
      <c r="A92" s="52">
        <v>74.0</v>
      </c>
      <c r="B92" s="62" t="s">
        <v>80</v>
      </c>
      <c r="C92" s="62">
        <v>108.0</v>
      </c>
      <c r="D92" s="62">
        <v>183.0</v>
      </c>
      <c r="E92" s="62">
        <v>243.0</v>
      </c>
      <c r="F92" s="62">
        <f t="shared" si="5"/>
        <v>0</v>
      </c>
      <c r="G92" s="63">
        <f t="shared" si="6"/>
        <v>144.07956</v>
      </c>
      <c r="H92" s="63">
        <f t="shared" si="7"/>
        <v>144.07956</v>
      </c>
      <c r="I92" s="62">
        <v>2.0</v>
      </c>
      <c r="J92" s="68">
        <f t="shared" si="8"/>
        <v>288.15912</v>
      </c>
      <c r="K92" s="1"/>
      <c r="L92" s="69"/>
      <c r="M92" s="70"/>
      <c r="N92" s="70"/>
      <c r="O92" s="1"/>
      <c r="P92" s="1"/>
      <c r="Q92" s="59">
        <v>30.0</v>
      </c>
      <c r="R92" s="58">
        <f t="shared" si="9"/>
        <v>2.43</v>
      </c>
      <c r="S92" s="52">
        <f t="shared" si="10"/>
        <v>2</v>
      </c>
      <c r="T92" s="52">
        <f t="shared" si="11"/>
        <v>4.86</v>
      </c>
      <c r="U92" s="60">
        <f t="shared" si="12"/>
        <v>144.07956</v>
      </c>
      <c r="V92" s="58">
        <f t="shared" ref="V92:W92" si="90">C92/100</f>
        <v>1.08</v>
      </c>
      <c r="W92" s="58">
        <f t="shared" si="90"/>
        <v>1.83</v>
      </c>
      <c r="X92" s="58">
        <f t="shared" si="14"/>
        <v>4.86</v>
      </c>
      <c r="Y92" s="61">
        <f t="shared" si="15"/>
        <v>9.605304</v>
      </c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</row>
    <row r="93" ht="27.0" customHeight="1">
      <c r="A93" s="52">
        <v>75.0</v>
      </c>
      <c r="B93" s="62" t="s">
        <v>80</v>
      </c>
      <c r="C93" s="62">
        <v>107.0</v>
      </c>
      <c r="D93" s="62">
        <v>183.0</v>
      </c>
      <c r="E93" s="62">
        <v>243.0</v>
      </c>
      <c r="F93" s="62">
        <f t="shared" si="5"/>
        <v>0</v>
      </c>
      <c r="G93" s="63">
        <f t="shared" si="6"/>
        <v>142.74549</v>
      </c>
      <c r="H93" s="63">
        <f t="shared" si="7"/>
        <v>142.74549</v>
      </c>
      <c r="I93" s="62">
        <v>3.0</v>
      </c>
      <c r="J93" s="68">
        <f t="shared" si="8"/>
        <v>428.23647</v>
      </c>
      <c r="K93" s="1"/>
      <c r="L93" s="69"/>
      <c r="M93" s="70"/>
      <c r="N93" s="70"/>
      <c r="O93" s="1"/>
      <c r="P93" s="1"/>
      <c r="Q93" s="59">
        <v>30.0</v>
      </c>
      <c r="R93" s="58">
        <f t="shared" si="9"/>
        <v>2.43</v>
      </c>
      <c r="S93" s="52">
        <f t="shared" si="10"/>
        <v>3</v>
      </c>
      <c r="T93" s="52">
        <f t="shared" si="11"/>
        <v>7.29</v>
      </c>
      <c r="U93" s="60">
        <f t="shared" si="12"/>
        <v>142.74549</v>
      </c>
      <c r="V93" s="58">
        <f t="shared" ref="V93:W93" si="91">C93/100</f>
        <v>1.07</v>
      </c>
      <c r="W93" s="58">
        <f t="shared" si="91"/>
        <v>1.83</v>
      </c>
      <c r="X93" s="58">
        <f t="shared" si="14"/>
        <v>7.29</v>
      </c>
      <c r="Y93" s="61">
        <f t="shared" si="15"/>
        <v>14.274549</v>
      </c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</row>
    <row r="94" ht="27.0" customHeight="1">
      <c r="A94" s="52">
        <v>76.0</v>
      </c>
      <c r="B94" s="62" t="s">
        <v>80</v>
      </c>
      <c r="C94" s="62">
        <v>107.0</v>
      </c>
      <c r="D94" s="62">
        <v>183.0</v>
      </c>
      <c r="E94" s="62">
        <v>244.0</v>
      </c>
      <c r="F94" s="62">
        <f t="shared" si="5"/>
        <v>0</v>
      </c>
      <c r="G94" s="63">
        <f t="shared" si="6"/>
        <v>143.33292</v>
      </c>
      <c r="H94" s="63">
        <f t="shared" si="7"/>
        <v>143.33292</v>
      </c>
      <c r="I94" s="62">
        <v>4.0</v>
      </c>
      <c r="J94" s="68">
        <f t="shared" si="8"/>
        <v>573.33168</v>
      </c>
      <c r="K94" s="1"/>
      <c r="L94" s="69"/>
      <c r="M94" s="70"/>
      <c r="N94" s="70"/>
      <c r="O94" s="1"/>
      <c r="P94" s="1"/>
      <c r="Q94" s="59">
        <v>30.0</v>
      </c>
      <c r="R94" s="58">
        <f t="shared" si="9"/>
        <v>2.44</v>
      </c>
      <c r="S94" s="52">
        <f t="shared" si="10"/>
        <v>4</v>
      </c>
      <c r="T94" s="52">
        <f t="shared" si="11"/>
        <v>9.76</v>
      </c>
      <c r="U94" s="60">
        <f t="shared" si="12"/>
        <v>143.33292</v>
      </c>
      <c r="V94" s="58">
        <f t="shared" ref="V94:W94" si="92">C94/100</f>
        <v>1.07</v>
      </c>
      <c r="W94" s="58">
        <f t="shared" si="92"/>
        <v>1.83</v>
      </c>
      <c r="X94" s="58">
        <f t="shared" si="14"/>
        <v>9.76</v>
      </c>
      <c r="Y94" s="61">
        <f t="shared" si="15"/>
        <v>19.111056</v>
      </c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</row>
    <row r="95" ht="27.0" customHeight="1">
      <c r="A95" s="52">
        <v>77.0</v>
      </c>
      <c r="B95" s="62" t="s">
        <v>80</v>
      </c>
      <c r="C95" s="62">
        <v>106.0</v>
      </c>
      <c r="D95" s="62">
        <v>183.0</v>
      </c>
      <c r="E95" s="62">
        <v>244.0</v>
      </c>
      <c r="F95" s="62">
        <f t="shared" si="5"/>
        <v>0</v>
      </c>
      <c r="G95" s="63">
        <f t="shared" si="6"/>
        <v>141.99336</v>
      </c>
      <c r="H95" s="63">
        <f t="shared" si="7"/>
        <v>141.99336</v>
      </c>
      <c r="I95" s="62">
        <v>2.0</v>
      </c>
      <c r="J95" s="68">
        <f t="shared" si="8"/>
        <v>283.98672</v>
      </c>
      <c r="K95" s="1"/>
      <c r="L95" s="69"/>
      <c r="M95" s="70"/>
      <c r="N95" s="70"/>
      <c r="O95" s="1"/>
      <c r="P95" s="1"/>
      <c r="Q95" s="59">
        <v>30.0</v>
      </c>
      <c r="R95" s="58">
        <f t="shared" si="9"/>
        <v>2.44</v>
      </c>
      <c r="S95" s="52">
        <f t="shared" si="10"/>
        <v>2</v>
      </c>
      <c r="T95" s="52">
        <f t="shared" si="11"/>
        <v>4.88</v>
      </c>
      <c r="U95" s="60">
        <f t="shared" si="12"/>
        <v>141.99336</v>
      </c>
      <c r="V95" s="58">
        <f t="shared" ref="V95:W95" si="93">C95/100</f>
        <v>1.06</v>
      </c>
      <c r="W95" s="58">
        <f t="shared" si="93"/>
        <v>1.83</v>
      </c>
      <c r="X95" s="58">
        <f t="shared" si="14"/>
        <v>4.88</v>
      </c>
      <c r="Y95" s="61">
        <f t="shared" si="15"/>
        <v>9.466224</v>
      </c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</row>
    <row r="96" ht="27.0" customHeight="1">
      <c r="A96" s="52">
        <v>78.0</v>
      </c>
      <c r="B96" s="62" t="s">
        <v>80</v>
      </c>
      <c r="C96" s="62">
        <v>106.0</v>
      </c>
      <c r="D96" s="62">
        <v>183.0</v>
      </c>
      <c r="E96" s="62">
        <v>245.0</v>
      </c>
      <c r="F96" s="62">
        <f t="shared" si="5"/>
        <v>0</v>
      </c>
      <c r="G96" s="63">
        <f t="shared" si="6"/>
        <v>142.5753</v>
      </c>
      <c r="H96" s="63">
        <f t="shared" si="7"/>
        <v>142.5753</v>
      </c>
      <c r="I96" s="62">
        <v>2.0</v>
      </c>
      <c r="J96" s="68">
        <f t="shared" si="8"/>
        <v>285.1506</v>
      </c>
      <c r="K96" s="1"/>
      <c r="L96" s="69"/>
      <c r="M96" s="70"/>
      <c r="N96" s="70"/>
      <c r="O96" s="1"/>
      <c r="P96" s="1"/>
      <c r="Q96" s="59">
        <v>30.0</v>
      </c>
      <c r="R96" s="58">
        <f t="shared" si="9"/>
        <v>2.45</v>
      </c>
      <c r="S96" s="52">
        <f t="shared" si="10"/>
        <v>2</v>
      </c>
      <c r="T96" s="52">
        <f t="shared" si="11"/>
        <v>4.9</v>
      </c>
      <c r="U96" s="60">
        <f t="shared" si="12"/>
        <v>142.5753</v>
      </c>
      <c r="V96" s="58">
        <f t="shared" ref="V96:W96" si="94">C96/100</f>
        <v>1.06</v>
      </c>
      <c r="W96" s="58">
        <f t="shared" si="94"/>
        <v>1.83</v>
      </c>
      <c r="X96" s="58">
        <f t="shared" si="14"/>
        <v>4.9</v>
      </c>
      <c r="Y96" s="61">
        <f t="shared" si="15"/>
        <v>9.50502</v>
      </c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</row>
    <row r="97" ht="27.0" customHeight="1">
      <c r="A97" s="52">
        <v>79.0</v>
      </c>
      <c r="B97" s="62" t="s">
        <v>80</v>
      </c>
      <c r="C97" s="62">
        <v>105.0</v>
      </c>
      <c r="D97" s="62">
        <v>183.0</v>
      </c>
      <c r="E97" s="62">
        <v>243.0</v>
      </c>
      <c r="F97" s="62">
        <f t="shared" si="5"/>
        <v>0</v>
      </c>
      <c r="G97" s="63">
        <f t="shared" si="6"/>
        <v>140.07735</v>
      </c>
      <c r="H97" s="63">
        <f t="shared" si="7"/>
        <v>140.07735</v>
      </c>
      <c r="I97" s="62">
        <v>4.0</v>
      </c>
      <c r="J97" s="68">
        <f t="shared" si="8"/>
        <v>560.3094</v>
      </c>
      <c r="K97" s="1"/>
      <c r="L97" s="69"/>
      <c r="M97" s="70"/>
      <c r="N97" s="70"/>
      <c r="O97" s="1"/>
      <c r="P97" s="1"/>
      <c r="Q97" s="59">
        <v>30.0</v>
      </c>
      <c r="R97" s="58">
        <f t="shared" si="9"/>
        <v>2.43</v>
      </c>
      <c r="S97" s="52">
        <f t="shared" si="10"/>
        <v>4</v>
      </c>
      <c r="T97" s="52">
        <f t="shared" si="11"/>
        <v>9.72</v>
      </c>
      <c r="U97" s="60">
        <f t="shared" si="12"/>
        <v>140.07735</v>
      </c>
      <c r="V97" s="58">
        <f t="shared" ref="V97:W97" si="95">C97/100</f>
        <v>1.05</v>
      </c>
      <c r="W97" s="58">
        <f t="shared" si="95"/>
        <v>1.83</v>
      </c>
      <c r="X97" s="58">
        <f t="shared" si="14"/>
        <v>9.72</v>
      </c>
      <c r="Y97" s="61">
        <f t="shared" si="15"/>
        <v>18.67698</v>
      </c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</row>
    <row r="98" ht="27.0" customHeight="1">
      <c r="A98" s="52">
        <v>80.0</v>
      </c>
      <c r="B98" s="62" t="s">
        <v>80</v>
      </c>
      <c r="C98" s="62">
        <v>105.0</v>
      </c>
      <c r="D98" s="62">
        <v>183.0</v>
      </c>
      <c r="E98" s="62">
        <v>244.0</v>
      </c>
      <c r="F98" s="62">
        <f t="shared" si="5"/>
        <v>0</v>
      </c>
      <c r="G98" s="63">
        <f t="shared" si="6"/>
        <v>140.6538</v>
      </c>
      <c r="H98" s="63">
        <f t="shared" si="7"/>
        <v>140.6538</v>
      </c>
      <c r="I98" s="62">
        <v>2.0</v>
      </c>
      <c r="J98" s="68">
        <f t="shared" si="8"/>
        <v>281.3076</v>
      </c>
      <c r="K98" s="1"/>
      <c r="L98" s="69"/>
      <c r="M98" s="70"/>
      <c r="N98" s="70"/>
      <c r="O98" s="1"/>
      <c r="P98" s="1"/>
      <c r="Q98" s="59">
        <v>30.0</v>
      </c>
      <c r="R98" s="58">
        <f t="shared" si="9"/>
        <v>2.44</v>
      </c>
      <c r="S98" s="52">
        <f t="shared" si="10"/>
        <v>2</v>
      </c>
      <c r="T98" s="52">
        <f t="shared" si="11"/>
        <v>4.88</v>
      </c>
      <c r="U98" s="60">
        <f t="shared" si="12"/>
        <v>140.6538</v>
      </c>
      <c r="V98" s="58">
        <f t="shared" ref="V98:W98" si="96">C98/100</f>
        <v>1.05</v>
      </c>
      <c r="W98" s="58">
        <f t="shared" si="96"/>
        <v>1.83</v>
      </c>
      <c r="X98" s="58">
        <f t="shared" si="14"/>
        <v>4.88</v>
      </c>
      <c r="Y98" s="61">
        <f t="shared" si="15"/>
        <v>9.37692</v>
      </c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</row>
    <row r="99" ht="27.0" customHeight="1">
      <c r="A99" s="52">
        <v>81.0</v>
      </c>
      <c r="B99" s="62" t="s">
        <v>80</v>
      </c>
      <c r="C99" s="62">
        <v>105.0</v>
      </c>
      <c r="D99" s="62">
        <v>183.0</v>
      </c>
      <c r="E99" s="62">
        <v>245.0</v>
      </c>
      <c r="F99" s="62">
        <f t="shared" si="5"/>
        <v>0</v>
      </c>
      <c r="G99" s="63">
        <f t="shared" si="6"/>
        <v>141.23025</v>
      </c>
      <c r="H99" s="63">
        <f t="shared" si="7"/>
        <v>141.23025</v>
      </c>
      <c r="I99" s="62">
        <v>1.0</v>
      </c>
      <c r="J99" s="68">
        <f t="shared" si="8"/>
        <v>141.23025</v>
      </c>
      <c r="K99" s="1"/>
      <c r="L99" s="69"/>
      <c r="M99" s="70"/>
      <c r="N99" s="70"/>
      <c r="O99" s="1"/>
      <c r="P99" s="1"/>
      <c r="Q99" s="59">
        <v>30.0</v>
      </c>
      <c r="R99" s="58">
        <f t="shared" si="9"/>
        <v>2.45</v>
      </c>
      <c r="S99" s="52">
        <f t="shared" si="10"/>
        <v>1</v>
      </c>
      <c r="T99" s="52">
        <f t="shared" si="11"/>
        <v>2.45</v>
      </c>
      <c r="U99" s="60">
        <f t="shared" si="12"/>
        <v>141.23025</v>
      </c>
      <c r="V99" s="58">
        <f t="shared" ref="V99:W99" si="97">C99/100</f>
        <v>1.05</v>
      </c>
      <c r="W99" s="58">
        <f t="shared" si="97"/>
        <v>1.83</v>
      </c>
      <c r="X99" s="58">
        <f t="shared" si="14"/>
        <v>2.45</v>
      </c>
      <c r="Y99" s="61">
        <f t="shared" si="15"/>
        <v>4.707675</v>
      </c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</row>
    <row r="100" ht="27.0" customHeight="1">
      <c r="A100" s="52">
        <v>82.0</v>
      </c>
      <c r="B100" s="62" t="s">
        <v>80</v>
      </c>
      <c r="C100" s="62">
        <v>104.0</v>
      </c>
      <c r="D100" s="62">
        <v>183.0</v>
      </c>
      <c r="E100" s="62">
        <v>243.0</v>
      </c>
      <c r="F100" s="62">
        <f t="shared" si="5"/>
        <v>0</v>
      </c>
      <c r="G100" s="63">
        <f t="shared" si="6"/>
        <v>138.74328</v>
      </c>
      <c r="H100" s="63">
        <f t="shared" si="7"/>
        <v>138.74328</v>
      </c>
      <c r="I100" s="62">
        <v>1.0</v>
      </c>
      <c r="J100" s="68">
        <f t="shared" si="8"/>
        <v>138.74328</v>
      </c>
      <c r="K100" s="1"/>
      <c r="L100" s="69"/>
      <c r="M100" s="70"/>
      <c r="N100" s="70"/>
      <c r="O100" s="1"/>
      <c r="P100" s="1"/>
      <c r="Q100" s="59">
        <v>30.0</v>
      </c>
      <c r="R100" s="58">
        <f t="shared" si="9"/>
        <v>2.43</v>
      </c>
      <c r="S100" s="52">
        <f t="shared" si="10"/>
        <v>1</v>
      </c>
      <c r="T100" s="52">
        <f t="shared" si="11"/>
        <v>2.43</v>
      </c>
      <c r="U100" s="60">
        <f t="shared" si="12"/>
        <v>138.74328</v>
      </c>
      <c r="V100" s="58">
        <f t="shared" ref="V100:W100" si="98">C100/100</f>
        <v>1.04</v>
      </c>
      <c r="W100" s="58">
        <f t="shared" si="98"/>
        <v>1.83</v>
      </c>
      <c r="X100" s="58">
        <f t="shared" si="14"/>
        <v>2.43</v>
      </c>
      <c r="Y100" s="61">
        <f t="shared" si="15"/>
        <v>4.624776</v>
      </c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</row>
    <row r="101" ht="27.0" customHeight="1">
      <c r="A101" s="52">
        <v>83.0</v>
      </c>
      <c r="B101" s="62" t="s">
        <v>80</v>
      </c>
      <c r="C101" s="62">
        <v>104.0</v>
      </c>
      <c r="D101" s="62">
        <v>183.0</v>
      </c>
      <c r="E101" s="62">
        <v>244.0</v>
      </c>
      <c r="F101" s="62">
        <f t="shared" si="5"/>
        <v>0</v>
      </c>
      <c r="G101" s="63">
        <f t="shared" si="6"/>
        <v>139.31424</v>
      </c>
      <c r="H101" s="63">
        <f t="shared" si="7"/>
        <v>139.31424</v>
      </c>
      <c r="I101" s="62">
        <v>2.0</v>
      </c>
      <c r="J101" s="68">
        <f t="shared" si="8"/>
        <v>278.62848</v>
      </c>
      <c r="K101" s="1"/>
      <c r="L101" s="69"/>
      <c r="M101" s="70"/>
      <c r="N101" s="70"/>
      <c r="O101" s="1"/>
      <c r="P101" s="1"/>
      <c r="Q101" s="59">
        <v>30.0</v>
      </c>
      <c r="R101" s="58">
        <f t="shared" si="9"/>
        <v>2.44</v>
      </c>
      <c r="S101" s="52">
        <f t="shared" si="10"/>
        <v>2</v>
      </c>
      <c r="T101" s="52">
        <f t="shared" si="11"/>
        <v>4.88</v>
      </c>
      <c r="U101" s="60">
        <f t="shared" si="12"/>
        <v>139.31424</v>
      </c>
      <c r="V101" s="58">
        <f t="shared" ref="V101:W101" si="99">C101/100</f>
        <v>1.04</v>
      </c>
      <c r="W101" s="58">
        <f t="shared" si="99"/>
        <v>1.83</v>
      </c>
      <c r="X101" s="58">
        <f t="shared" si="14"/>
        <v>4.88</v>
      </c>
      <c r="Y101" s="61">
        <f t="shared" si="15"/>
        <v>9.287616</v>
      </c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</row>
    <row r="102" ht="27.0" customHeight="1">
      <c r="A102" s="52">
        <v>84.0</v>
      </c>
      <c r="B102" s="62" t="s">
        <v>80</v>
      </c>
      <c r="C102" s="62">
        <v>104.0</v>
      </c>
      <c r="D102" s="62">
        <v>183.0</v>
      </c>
      <c r="E102" s="62">
        <v>250.0</v>
      </c>
      <c r="F102" s="62">
        <f t="shared" si="5"/>
        <v>0</v>
      </c>
      <c r="G102" s="63">
        <f t="shared" si="6"/>
        <v>142.74</v>
      </c>
      <c r="H102" s="63">
        <f t="shared" si="7"/>
        <v>142.74</v>
      </c>
      <c r="I102" s="62">
        <v>1.0</v>
      </c>
      <c r="J102" s="68">
        <f t="shared" si="8"/>
        <v>142.74</v>
      </c>
      <c r="K102" s="1"/>
      <c r="L102" s="69"/>
      <c r="M102" s="70"/>
      <c r="N102" s="70"/>
      <c r="O102" s="1"/>
      <c r="P102" s="1"/>
      <c r="Q102" s="59">
        <v>30.0</v>
      </c>
      <c r="R102" s="58">
        <f t="shared" si="9"/>
        <v>2.5</v>
      </c>
      <c r="S102" s="52">
        <f t="shared" si="10"/>
        <v>1</v>
      </c>
      <c r="T102" s="52">
        <f t="shared" si="11"/>
        <v>2.5</v>
      </c>
      <c r="U102" s="60">
        <f t="shared" si="12"/>
        <v>142.74</v>
      </c>
      <c r="V102" s="58">
        <f t="shared" ref="V102:W102" si="100">C102/100</f>
        <v>1.04</v>
      </c>
      <c r="W102" s="58">
        <f t="shared" si="100"/>
        <v>1.83</v>
      </c>
      <c r="X102" s="58">
        <f t="shared" si="14"/>
        <v>2.5</v>
      </c>
      <c r="Y102" s="61">
        <f t="shared" si="15"/>
        <v>4.758</v>
      </c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</row>
    <row r="103" ht="27.0" customHeight="1">
      <c r="A103" s="52">
        <v>85.0</v>
      </c>
      <c r="B103" s="62" t="s">
        <v>80</v>
      </c>
      <c r="C103" s="62">
        <v>103.0</v>
      </c>
      <c r="D103" s="62">
        <v>183.0</v>
      </c>
      <c r="E103" s="62">
        <v>257.0</v>
      </c>
      <c r="F103" s="62">
        <f t="shared" si="5"/>
        <v>0</v>
      </c>
      <c r="G103" s="63">
        <f t="shared" si="6"/>
        <v>145.32579</v>
      </c>
      <c r="H103" s="63">
        <f t="shared" si="7"/>
        <v>145.32579</v>
      </c>
      <c r="I103" s="62">
        <v>1.0</v>
      </c>
      <c r="J103" s="68">
        <f t="shared" si="8"/>
        <v>145.32579</v>
      </c>
      <c r="K103" s="1"/>
      <c r="L103" s="69"/>
      <c r="M103" s="70"/>
      <c r="N103" s="70"/>
      <c r="O103" s="1"/>
      <c r="P103" s="1"/>
      <c r="Q103" s="59">
        <v>30.0</v>
      </c>
      <c r="R103" s="58">
        <f t="shared" si="9"/>
        <v>2.57</v>
      </c>
      <c r="S103" s="52">
        <f t="shared" si="10"/>
        <v>1</v>
      </c>
      <c r="T103" s="52">
        <f t="shared" si="11"/>
        <v>2.57</v>
      </c>
      <c r="U103" s="60">
        <f t="shared" si="12"/>
        <v>145.32579</v>
      </c>
      <c r="V103" s="58">
        <f t="shared" ref="V103:W103" si="101">C103/100</f>
        <v>1.03</v>
      </c>
      <c r="W103" s="58">
        <f t="shared" si="101"/>
        <v>1.83</v>
      </c>
      <c r="X103" s="58">
        <f t="shared" si="14"/>
        <v>2.57</v>
      </c>
      <c r="Y103" s="61">
        <f t="shared" si="15"/>
        <v>4.844193</v>
      </c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</row>
    <row r="104" ht="27.0" customHeight="1">
      <c r="A104" s="52">
        <v>86.0</v>
      </c>
      <c r="B104" s="62" t="s">
        <v>80</v>
      </c>
      <c r="C104" s="62">
        <v>104.0</v>
      </c>
      <c r="D104" s="62">
        <v>183.0</v>
      </c>
      <c r="E104" s="62">
        <v>245.0</v>
      </c>
      <c r="F104" s="62">
        <f t="shared" si="5"/>
        <v>0</v>
      </c>
      <c r="G104" s="63">
        <f t="shared" si="6"/>
        <v>139.8852</v>
      </c>
      <c r="H104" s="63">
        <f t="shared" si="7"/>
        <v>139.8852</v>
      </c>
      <c r="I104" s="62">
        <v>1.0</v>
      </c>
      <c r="J104" s="68">
        <f t="shared" si="8"/>
        <v>139.8852</v>
      </c>
      <c r="K104" s="1"/>
      <c r="L104" s="69"/>
      <c r="M104" s="70"/>
      <c r="N104" s="70"/>
      <c r="O104" s="1"/>
      <c r="P104" s="1"/>
      <c r="Q104" s="59">
        <v>30.0</v>
      </c>
      <c r="R104" s="58">
        <f t="shared" si="9"/>
        <v>2.45</v>
      </c>
      <c r="S104" s="52">
        <f t="shared" si="10"/>
        <v>1</v>
      </c>
      <c r="T104" s="52">
        <f t="shared" si="11"/>
        <v>2.45</v>
      </c>
      <c r="U104" s="60">
        <f t="shared" si="12"/>
        <v>139.8852</v>
      </c>
      <c r="V104" s="58">
        <f t="shared" ref="V104:W104" si="102">C104/100</f>
        <v>1.04</v>
      </c>
      <c r="W104" s="58">
        <f t="shared" si="102"/>
        <v>1.83</v>
      </c>
      <c r="X104" s="58">
        <f t="shared" si="14"/>
        <v>2.45</v>
      </c>
      <c r="Y104" s="61">
        <f t="shared" si="15"/>
        <v>4.66284</v>
      </c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</row>
    <row r="105" ht="27.0" customHeight="1">
      <c r="A105" s="52">
        <v>87.0</v>
      </c>
      <c r="B105" s="62" t="s">
        <v>80</v>
      </c>
      <c r="C105" s="62">
        <v>108.0</v>
      </c>
      <c r="D105" s="62">
        <v>183.0</v>
      </c>
      <c r="E105" s="62">
        <v>245.0</v>
      </c>
      <c r="F105" s="62">
        <f t="shared" si="5"/>
        <v>0</v>
      </c>
      <c r="G105" s="63">
        <f t="shared" si="6"/>
        <v>145.2654</v>
      </c>
      <c r="H105" s="63">
        <f t="shared" si="7"/>
        <v>145.2654</v>
      </c>
      <c r="I105" s="62">
        <v>1.0</v>
      </c>
      <c r="J105" s="68">
        <f t="shared" si="8"/>
        <v>145.2654</v>
      </c>
      <c r="K105" s="1"/>
      <c r="L105" s="69"/>
      <c r="M105" s="70"/>
      <c r="N105" s="70"/>
      <c r="O105" s="1"/>
      <c r="P105" s="1"/>
      <c r="Q105" s="59">
        <v>30.0</v>
      </c>
      <c r="R105" s="58">
        <f t="shared" si="9"/>
        <v>2.45</v>
      </c>
      <c r="S105" s="52">
        <f t="shared" si="10"/>
        <v>1</v>
      </c>
      <c r="T105" s="52">
        <f t="shared" si="11"/>
        <v>2.45</v>
      </c>
      <c r="U105" s="60">
        <f t="shared" si="12"/>
        <v>145.2654</v>
      </c>
      <c r="V105" s="58">
        <f t="shared" ref="V105:W105" si="103">C105/100</f>
        <v>1.08</v>
      </c>
      <c r="W105" s="58">
        <f t="shared" si="103"/>
        <v>1.83</v>
      </c>
      <c r="X105" s="58">
        <f t="shared" si="14"/>
        <v>2.45</v>
      </c>
      <c r="Y105" s="61">
        <f t="shared" si="15"/>
        <v>4.84218</v>
      </c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</row>
    <row r="106" ht="27.0" customHeight="1">
      <c r="A106" s="52">
        <v>88.0</v>
      </c>
      <c r="B106" s="62" t="s">
        <v>80</v>
      </c>
      <c r="C106" s="62">
        <v>106.0</v>
      </c>
      <c r="D106" s="62">
        <v>183.0</v>
      </c>
      <c r="E106" s="62">
        <v>243.0</v>
      </c>
      <c r="F106" s="62">
        <f t="shared" si="5"/>
        <v>0</v>
      </c>
      <c r="G106" s="63">
        <f t="shared" si="6"/>
        <v>141.41142</v>
      </c>
      <c r="H106" s="63">
        <f t="shared" si="7"/>
        <v>141.41142</v>
      </c>
      <c r="I106" s="62">
        <v>1.0</v>
      </c>
      <c r="J106" s="68">
        <f t="shared" si="8"/>
        <v>141.41142</v>
      </c>
      <c r="K106" s="1"/>
      <c r="L106" s="69"/>
      <c r="M106" s="70"/>
      <c r="N106" s="70"/>
      <c r="O106" s="1"/>
      <c r="P106" s="1"/>
      <c r="Q106" s="59">
        <v>30.0</v>
      </c>
      <c r="R106" s="58">
        <f t="shared" si="9"/>
        <v>2.43</v>
      </c>
      <c r="S106" s="52">
        <f t="shared" si="10"/>
        <v>1</v>
      </c>
      <c r="T106" s="52">
        <f t="shared" si="11"/>
        <v>2.43</v>
      </c>
      <c r="U106" s="60">
        <f t="shared" si="12"/>
        <v>141.41142</v>
      </c>
      <c r="V106" s="58">
        <f t="shared" ref="V106:W106" si="104">C106/100</f>
        <v>1.06</v>
      </c>
      <c r="W106" s="58">
        <f t="shared" si="104"/>
        <v>1.83</v>
      </c>
      <c r="X106" s="58">
        <f t="shared" si="14"/>
        <v>2.43</v>
      </c>
      <c r="Y106" s="61">
        <f t="shared" si="15"/>
        <v>4.713714</v>
      </c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</row>
    <row r="107" ht="27.0" customHeight="1">
      <c r="A107" s="52">
        <v>89.0</v>
      </c>
      <c r="B107" s="62" t="s">
        <v>80</v>
      </c>
      <c r="C107" s="62">
        <v>105.0</v>
      </c>
      <c r="D107" s="62">
        <v>183.0</v>
      </c>
      <c r="E107" s="62">
        <v>239.0</v>
      </c>
      <c r="F107" s="62">
        <f t="shared" si="5"/>
        <v>0</v>
      </c>
      <c r="G107" s="63">
        <f t="shared" si="6"/>
        <v>137.77155</v>
      </c>
      <c r="H107" s="63">
        <f t="shared" si="7"/>
        <v>137.77155</v>
      </c>
      <c r="I107" s="62">
        <v>1.0</v>
      </c>
      <c r="J107" s="68">
        <f t="shared" si="8"/>
        <v>137.77155</v>
      </c>
      <c r="K107" s="1"/>
      <c r="L107" s="69"/>
      <c r="M107" s="70"/>
      <c r="N107" s="70"/>
      <c r="O107" s="1"/>
      <c r="P107" s="1"/>
      <c r="Q107" s="59">
        <v>30.0</v>
      </c>
      <c r="R107" s="58">
        <f t="shared" si="9"/>
        <v>2.39</v>
      </c>
      <c r="S107" s="52">
        <f t="shared" si="10"/>
        <v>1</v>
      </c>
      <c r="T107" s="52">
        <f t="shared" si="11"/>
        <v>2.39</v>
      </c>
      <c r="U107" s="60">
        <f t="shared" si="12"/>
        <v>137.77155</v>
      </c>
      <c r="V107" s="58">
        <f t="shared" ref="V107:W107" si="105">C107/100</f>
        <v>1.05</v>
      </c>
      <c r="W107" s="58">
        <f t="shared" si="105"/>
        <v>1.83</v>
      </c>
      <c r="X107" s="58">
        <f t="shared" si="14"/>
        <v>2.39</v>
      </c>
      <c r="Y107" s="61">
        <f t="shared" si="15"/>
        <v>4.592385</v>
      </c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</row>
    <row r="108" ht="27.0" customHeight="1">
      <c r="A108" s="52">
        <v>90.0</v>
      </c>
      <c r="B108" s="62" t="s">
        <v>80</v>
      </c>
      <c r="C108" s="62">
        <v>104.0</v>
      </c>
      <c r="D108" s="62">
        <v>183.0</v>
      </c>
      <c r="E108" s="62">
        <v>249.0</v>
      </c>
      <c r="F108" s="62">
        <f t="shared" si="5"/>
        <v>0</v>
      </c>
      <c r="G108" s="63">
        <f t="shared" si="6"/>
        <v>142.16904</v>
      </c>
      <c r="H108" s="63">
        <f t="shared" si="7"/>
        <v>142.16904</v>
      </c>
      <c r="I108" s="62">
        <v>1.0</v>
      </c>
      <c r="J108" s="68">
        <f t="shared" si="8"/>
        <v>142.16904</v>
      </c>
      <c r="K108" s="1"/>
      <c r="L108" s="69"/>
      <c r="M108" s="70"/>
      <c r="N108" s="70"/>
      <c r="O108" s="1"/>
      <c r="P108" s="1"/>
      <c r="Q108" s="59">
        <v>30.0</v>
      </c>
      <c r="R108" s="58">
        <f t="shared" si="9"/>
        <v>2.49</v>
      </c>
      <c r="S108" s="52">
        <f t="shared" si="10"/>
        <v>1</v>
      </c>
      <c r="T108" s="52">
        <f t="shared" si="11"/>
        <v>2.49</v>
      </c>
      <c r="U108" s="60">
        <f t="shared" si="12"/>
        <v>142.16904</v>
      </c>
      <c r="V108" s="58">
        <f t="shared" ref="V108:W108" si="106">C108/100</f>
        <v>1.04</v>
      </c>
      <c r="W108" s="58">
        <f t="shared" si="106"/>
        <v>1.83</v>
      </c>
      <c r="X108" s="58">
        <f t="shared" si="14"/>
        <v>2.49</v>
      </c>
      <c r="Y108" s="61">
        <f t="shared" si="15"/>
        <v>4.738968</v>
      </c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</row>
    <row r="109" ht="27.0" customHeight="1">
      <c r="A109" s="52">
        <v>91.0</v>
      </c>
      <c r="B109" s="62" t="s">
        <v>80</v>
      </c>
      <c r="C109" s="62">
        <v>103.0</v>
      </c>
      <c r="D109" s="62">
        <v>183.0</v>
      </c>
      <c r="E109" s="62">
        <v>245.0</v>
      </c>
      <c r="F109" s="62">
        <f t="shared" si="5"/>
        <v>0</v>
      </c>
      <c r="G109" s="63">
        <f t="shared" si="6"/>
        <v>138.54015</v>
      </c>
      <c r="H109" s="63">
        <f t="shared" si="7"/>
        <v>138.54015</v>
      </c>
      <c r="I109" s="62">
        <v>1.0</v>
      </c>
      <c r="J109" s="68">
        <f t="shared" si="8"/>
        <v>138.54015</v>
      </c>
      <c r="K109" s="1"/>
      <c r="L109" s="69"/>
      <c r="M109" s="70"/>
      <c r="N109" s="70"/>
      <c r="O109" s="1"/>
      <c r="P109" s="1"/>
      <c r="Q109" s="59">
        <v>30.0</v>
      </c>
      <c r="R109" s="58">
        <f t="shared" si="9"/>
        <v>2.45</v>
      </c>
      <c r="S109" s="52">
        <f t="shared" si="10"/>
        <v>1</v>
      </c>
      <c r="T109" s="52">
        <f t="shared" si="11"/>
        <v>2.45</v>
      </c>
      <c r="U109" s="60">
        <f t="shared" si="12"/>
        <v>138.54015</v>
      </c>
      <c r="V109" s="58">
        <f t="shared" ref="V109:W109" si="107">C109/100</f>
        <v>1.03</v>
      </c>
      <c r="W109" s="58">
        <f t="shared" si="107"/>
        <v>1.83</v>
      </c>
      <c r="X109" s="58">
        <f t="shared" si="14"/>
        <v>2.45</v>
      </c>
      <c r="Y109" s="61">
        <f t="shared" si="15"/>
        <v>4.618005</v>
      </c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</row>
    <row r="110" ht="27.0" customHeight="1">
      <c r="A110" s="52">
        <v>92.0</v>
      </c>
      <c r="B110" s="62" t="s">
        <v>80</v>
      </c>
      <c r="C110" s="62">
        <v>102.0</v>
      </c>
      <c r="D110" s="62">
        <v>183.0</v>
      </c>
      <c r="E110" s="62">
        <v>259.0</v>
      </c>
      <c r="F110" s="62">
        <f t="shared" si="5"/>
        <v>0</v>
      </c>
      <c r="G110" s="63">
        <f t="shared" si="6"/>
        <v>145.03482</v>
      </c>
      <c r="H110" s="63">
        <f t="shared" si="7"/>
        <v>145.03482</v>
      </c>
      <c r="I110" s="62">
        <v>1.0</v>
      </c>
      <c r="J110" s="68">
        <f t="shared" si="8"/>
        <v>145.03482</v>
      </c>
      <c r="K110" s="1"/>
      <c r="L110" s="69"/>
      <c r="M110" s="70"/>
      <c r="N110" s="70"/>
      <c r="O110" s="1"/>
      <c r="P110" s="1"/>
      <c r="Q110" s="59">
        <v>30.0</v>
      </c>
      <c r="R110" s="58">
        <f t="shared" si="9"/>
        <v>2.59</v>
      </c>
      <c r="S110" s="52">
        <f t="shared" si="10"/>
        <v>1</v>
      </c>
      <c r="T110" s="52">
        <f t="shared" si="11"/>
        <v>2.59</v>
      </c>
      <c r="U110" s="60">
        <f t="shared" si="12"/>
        <v>145.03482</v>
      </c>
      <c r="V110" s="58">
        <f t="shared" ref="V110:W110" si="108">C110/100</f>
        <v>1.02</v>
      </c>
      <c r="W110" s="58">
        <f t="shared" si="108"/>
        <v>1.83</v>
      </c>
      <c r="X110" s="58">
        <f t="shared" si="14"/>
        <v>2.59</v>
      </c>
      <c r="Y110" s="61">
        <f t="shared" si="15"/>
        <v>4.834494</v>
      </c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</row>
    <row r="111" ht="27.0" customHeight="1">
      <c r="A111" s="26"/>
      <c r="B111" s="44"/>
      <c r="C111" s="44"/>
      <c r="D111" s="44"/>
      <c r="E111" s="44"/>
      <c r="F111" s="44"/>
      <c r="G111" s="29"/>
      <c r="H111" s="50"/>
      <c r="I111" s="26"/>
      <c r="J111" s="72">
        <f>+Q139</f>
        <v>105.2</v>
      </c>
      <c r="K111" s="1"/>
      <c r="L111" s="1"/>
      <c r="M111" s="1"/>
      <c r="N111" s="1"/>
      <c r="O111" s="1"/>
      <c r="P111" s="1"/>
      <c r="Q111" s="73"/>
      <c r="R111" s="58">
        <f t="shared" si="9"/>
        <v>0</v>
      </c>
      <c r="S111" s="52" t="str">
        <f t="shared" si="10"/>
        <v/>
      </c>
      <c r="T111" s="52">
        <f t="shared" si="11"/>
        <v>0</v>
      </c>
      <c r="U111" s="57"/>
      <c r="V111" s="58">
        <f t="shared" ref="V111:W111" si="109">C111/100</f>
        <v>0</v>
      </c>
      <c r="W111" s="58">
        <f t="shared" si="109"/>
        <v>0</v>
      </c>
      <c r="X111" s="58">
        <f t="shared" si="14"/>
        <v>0</v>
      </c>
      <c r="Y111" s="61">
        <f t="shared" si="15"/>
        <v>0</v>
      </c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</row>
    <row r="112" ht="27.0" customHeight="1">
      <c r="A112" s="26"/>
      <c r="B112" s="74"/>
      <c r="C112" s="74"/>
      <c r="D112" s="74"/>
      <c r="E112" s="74"/>
      <c r="F112" s="74"/>
      <c r="G112" s="75"/>
      <c r="H112" s="76"/>
      <c r="I112" s="77">
        <f>SUM(I19:I110)</f>
        <v>191</v>
      </c>
      <c r="J112" s="78">
        <f>SUM(J19:J111)</f>
        <v>25827.73426</v>
      </c>
      <c r="K112" s="79"/>
      <c r="L112" s="79"/>
      <c r="M112" s="79"/>
      <c r="N112" s="79"/>
      <c r="O112" s="79"/>
      <c r="P112" s="79"/>
      <c r="Q112" s="4"/>
      <c r="R112" s="79">
        <f>SUMIFS($S$19:$S$110,$R$19:$R$110,"&gt;=3")</f>
        <v>1</v>
      </c>
      <c r="S112" s="79">
        <f t="shared" ref="S112:T112" si="110">SUM(S46:S110)</f>
        <v>145</v>
      </c>
      <c r="T112" s="79">
        <f t="shared" si="110"/>
        <v>344.13</v>
      </c>
      <c r="U112" s="79"/>
      <c r="V112" s="79"/>
      <c r="W112" s="79"/>
      <c r="X112" s="79"/>
      <c r="Y112" s="81">
        <f>SUM(Y19:Y111)</f>
        <v>889.856917</v>
      </c>
      <c r="Z112" s="79"/>
      <c r="AA112" s="79"/>
      <c r="AB112" s="79"/>
      <c r="AC112" s="79"/>
      <c r="AD112" s="79"/>
      <c r="AE112" s="79"/>
      <c r="AF112" s="79"/>
      <c r="AG112" s="79"/>
      <c r="AH112" s="79"/>
      <c r="AI112" s="79"/>
      <c r="AJ112" s="79"/>
      <c r="AK112" s="79"/>
      <c r="AL112" s="79"/>
      <c r="AM112" s="79"/>
      <c r="AN112" s="79"/>
      <c r="AO112" s="79"/>
      <c r="AP112" s="79"/>
      <c r="AQ112" s="79"/>
      <c r="AR112" s="79"/>
      <c r="AS112" s="79"/>
    </row>
    <row r="113" ht="29.25" customHeight="1">
      <c r="A113" s="1"/>
      <c r="B113" s="1"/>
      <c r="C113" s="1"/>
      <c r="D113" s="1"/>
      <c r="E113" s="1"/>
      <c r="F113" s="1"/>
      <c r="G113" s="2"/>
      <c r="H113" s="3"/>
      <c r="I113" s="1"/>
      <c r="J113" s="1"/>
      <c r="K113" s="1"/>
      <c r="L113" s="1"/>
      <c r="M113" s="1"/>
      <c r="N113" s="1"/>
      <c r="O113" s="1"/>
      <c r="P113" s="1"/>
      <c r="Q113" s="4"/>
      <c r="R113" s="57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</row>
    <row r="114" ht="29.25" customHeight="1">
      <c r="A114" s="1"/>
      <c r="B114" s="1"/>
      <c r="C114" s="1"/>
      <c r="D114" s="1"/>
      <c r="E114" s="1"/>
      <c r="F114" s="1"/>
      <c r="G114" s="2"/>
      <c r="H114" s="3"/>
      <c r="I114" s="1"/>
      <c r="J114" s="1"/>
      <c r="K114" s="1"/>
      <c r="L114" s="1"/>
      <c r="M114" s="1"/>
      <c r="N114" s="1"/>
      <c r="O114" s="1"/>
      <c r="P114" s="1"/>
      <c r="Q114" s="73"/>
      <c r="R114" s="1"/>
      <c r="S114" s="1" t="s">
        <v>30</v>
      </c>
      <c r="T114" s="1" t="s">
        <v>31</v>
      </c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</row>
    <row r="115" ht="29.25" customHeight="1">
      <c r="A115" s="1"/>
      <c r="B115" s="1"/>
      <c r="C115" s="1"/>
      <c r="D115" s="1"/>
      <c r="E115" s="1"/>
      <c r="F115" s="1"/>
      <c r="G115" s="2"/>
      <c r="H115" s="3"/>
      <c r="I115" s="1"/>
      <c r="J115" s="1"/>
      <c r="K115" s="1"/>
      <c r="L115" s="1"/>
      <c r="M115" s="1"/>
      <c r="N115" s="1"/>
      <c r="O115" s="1"/>
      <c r="P115" s="1"/>
      <c r="Q115" s="4"/>
      <c r="R115" s="1" t="s">
        <v>32</v>
      </c>
      <c r="S115" s="146">
        <f>SUMIFS($J$19:$J$110,$R$19:$R$110,"&gt;=3")</f>
        <v>86.214912</v>
      </c>
      <c r="T115" s="147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</row>
    <row r="116" ht="29.25" customHeight="1">
      <c r="A116" s="1" t="s">
        <v>33</v>
      </c>
      <c r="B116" s="1"/>
      <c r="C116" s="1"/>
      <c r="D116" s="1" t="s">
        <v>34</v>
      </c>
      <c r="E116" s="1"/>
      <c r="F116" s="1"/>
      <c r="G116" s="2"/>
      <c r="H116" s="3"/>
      <c r="I116" s="1"/>
      <c r="J116" s="1"/>
      <c r="K116" s="1"/>
      <c r="L116" s="1"/>
      <c r="M116" s="1"/>
      <c r="N116" s="1"/>
      <c r="O116" s="1"/>
      <c r="P116" s="1"/>
      <c r="Q116" s="4"/>
      <c r="R116" s="1" t="s">
        <v>35</v>
      </c>
      <c r="S116" s="84">
        <f>+J112-S115</f>
        <v>25741.51934</v>
      </c>
      <c r="T116" s="147">
        <f>+SUMIFS($T$19:$T$110,$R$19:$R$110,"&gt;=3")</f>
        <v>3.2</v>
      </c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</row>
    <row r="117" ht="29.25" customHeight="1">
      <c r="A117" s="1"/>
      <c r="B117" s="1"/>
      <c r="C117" s="1"/>
      <c r="D117" s="1"/>
      <c r="E117" s="1"/>
      <c r="F117" s="1"/>
      <c r="G117" s="2"/>
      <c r="H117" s="3"/>
      <c r="I117" s="1"/>
      <c r="J117" s="1"/>
      <c r="K117" s="1"/>
      <c r="L117" s="1"/>
      <c r="M117" s="1"/>
      <c r="N117" s="1"/>
      <c r="O117" s="1"/>
      <c r="P117" s="1"/>
      <c r="Q117" s="73"/>
      <c r="R117" s="1"/>
      <c r="S117" s="85">
        <f>+I112</f>
        <v>191</v>
      </c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</row>
    <row r="118" ht="39.0" customHeight="1">
      <c r="A118" s="44"/>
      <c r="B118" s="26" t="s">
        <v>14</v>
      </c>
      <c r="C118" s="45" t="s">
        <v>36</v>
      </c>
      <c r="D118" s="46"/>
      <c r="E118" s="47"/>
      <c r="F118" s="48"/>
      <c r="G118" s="49"/>
      <c r="H118" s="50" t="s">
        <v>16</v>
      </c>
      <c r="I118" s="26" t="s">
        <v>17</v>
      </c>
      <c r="J118" s="26" t="s">
        <v>18</v>
      </c>
      <c r="K118" s="1"/>
      <c r="L118" s="1"/>
      <c r="M118" s="1"/>
      <c r="N118" s="1"/>
      <c r="O118" s="1"/>
      <c r="P118" s="1"/>
      <c r="Q118" s="4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</row>
    <row r="119" ht="27.0" customHeight="1">
      <c r="A119" s="18">
        <v>1.0</v>
      </c>
      <c r="B119" s="142" t="s">
        <v>105</v>
      </c>
      <c r="C119" s="142">
        <v>79.0</v>
      </c>
      <c r="D119" s="142">
        <v>203.0</v>
      </c>
      <c r="E119" s="142">
        <v>320.0</v>
      </c>
      <c r="F119" s="142">
        <f t="shared" ref="F119:F122" si="111">1-VALUE(IF(RIGHT(B119,1)="%",RIGHT(B119,3),0))</f>
        <v>0.2</v>
      </c>
      <c r="G119" s="143">
        <f t="shared" ref="G119:G122" si="112">+Q119*C119/100*D119/100*E119/100</f>
        <v>105.20272</v>
      </c>
      <c r="H119" s="143">
        <f t="shared" ref="H119:H122" si="113">IF(F119=0,G119,F119*G119)</f>
        <v>21.040544</v>
      </c>
      <c r="I119" s="142">
        <v>1.0</v>
      </c>
      <c r="J119" s="86">
        <f t="shared" ref="J119:J122" si="114">+H119*I119</f>
        <v>21.040544</v>
      </c>
      <c r="K119" s="1"/>
      <c r="L119" s="44">
        <f t="shared" ref="L119:L122" si="115">D119*25.4/1000</f>
        <v>5.1562</v>
      </c>
      <c r="M119" s="26">
        <f t="shared" ref="M119:M122" si="116">+I119</f>
        <v>1</v>
      </c>
      <c r="N119" s="26">
        <f t="shared" ref="N119:N122" si="117">M119*L119</f>
        <v>5.1562</v>
      </c>
      <c r="O119" s="1"/>
      <c r="P119" s="1"/>
      <c r="Q119" s="4">
        <v>20.5</v>
      </c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</row>
    <row r="120" ht="27.0" customHeight="1">
      <c r="A120" s="26">
        <v>2.0</v>
      </c>
      <c r="B120" s="65" t="s">
        <v>77</v>
      </c>
      <c r="C120" s="65">
        <v>72.0</v>
      </c>
      <c r="D120" s="65">
        <v>204.0</v>
      </c>
      <c r="E120" s="65">
        <v>241.0</v>
      </c>
      <c r="F120" s="65">
        <f t="shared" si="111"/>
        <v>0.2</v>
      </c>
      <c r="G120" s="64">
        <f t="shared" si="112"/>
        <v>104.424336</v>
      </c>
      <c r="H120" s="64">
        <f t="shared" si="113"/>
        <v>20.8848672</v>
      </c>
      <c r="I120" s="65">
        <v>1.0</v>
      </c>
      <c r="J120" s="68">
        <f t="shared" si="114"/>
        <v>20.8848672</v>
      </c>
      <c r="K120" s="1"/>
      <c r="L120" s="44">
        <f t="shared" si="115"/>
        <v>5.1816</v>
      </c>
      <c r="M120" s="26">
        <f t="shared" si="116"/>
        <v>1</v>
      </c>
      <c r="N120" s="26">
        <f t="shared" si="117"/>
        <v>5.1816</v>
      </c>
      <c r="O120" s="1"/>
      <c r="P120" s="1"/>
      <c r="Q120" s="4">
        <v>29.5</v>
      </c>
      <c r="R120" s="1"/>
      <c r="S120" s="87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</row>
    <row r="121" ht="27.0" customHeight="1">
      <c r="A121" s="26">
        <v>3.0</v>
      </c>
      <c r="B121" s="65" t="s">
        <v>77</v>
      </c>
      <c r="C121" s="65">
        <v>106.0</v>
      </c>
      <c r="D121" s="65">
        <v>183.0</v>
      </c>
      <c r="E121" s="65">
        <v>231.0</v>
      </c>
      <c r="F121" s="65">
        <f t="shared" si="111"/>
        <v>0.2</v>
      </c>
      <c r="G121" s="64">
        <f t="shared" si="112"/>
        <v>132.187671</v>
      </c>
      <c r="H121" s="64">
        <f t="shared" si="113"/>
        <v>26.4375342</v>
      </c>
      <c r="I121" s="65">
        <v>1.0</v>
      </c>
      <c r="J121" s="68">
        <f t="shared" si="114"/>
        <v>26.4375342</v>
      </c>
      <c r="K121" s="1"/>
      <c r="L121" s="44">
        <f t="shared" si="115"/>
        <v>4.6482</v>
      </c>
      <c r="M121" s="26">
        <f t="shared" si="116"/>
        <v>1</v>
      </c>
      <c r="N121" s="26">
        <f t="shared" si="117"/>
        <v>4.6482</v>
      </c>
      <c r="O121" s="1"/>
      <c r="P121" s="1"/>
      <c r="Q121" s="4">
        <v>29.5</v>
      </c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</row>
    <row r="122" ht="27.0" customHeight="1">
      <c r="A122" s="26">
        <v>4.0</v>
      </c>
      <c r="B122" s="65" t="s">
        <v>82</v>
      </c>
      <c r="C122" s="65">
        <v>95.0</v>
      </c>
      <c r="D122" s="65">
        <v>183.0</v>
      </c>
      <c r="E122" s="65">
        <v>244.0</v>
      </c>
      <c r="F122" s="65">
        <f t="shared" si="111"/>
        <v>0.2</v>
      </c>
      <c r="G122" s="64">
        <f t="shared" si="112"/>
        <v>125.13723</v>
      </c>
      <c r="H122" s="64">
        <f t="shared" si="113"/>
        <v>25.027446</v>
      </c>
      <c r="I122" s="65">
        <v>1.0</v>
      </c>
      <c r="J122" s="68">
        <f t="shared" si="114"/>
        <v>25.027446</v>
      </c>
      <c r="K122" s="1"/>
      <c r="L122" s="44">
        <f t="shared" si="115"/>
        <v>4.6482</v>
      </c>
      <c r="M122" s="26">
        <f t="shared" si="116"/>
        <v>1</v>
      </c>
      <c r="N122" s="26">
        <f t="shared" si="117"/>
        <v>4.6482</v>
      </c>
      <c r="O122" s="1"/>
      <c r="P122" s="1"/>
      <c r="Q122" s="4">
        <v>29.5</v>
      </c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</row>
    <row r="123" ht="24.75" customHeight="1">
      <c r="A123" s="26"/>
      <c r="B123" s="69"/>
      <c r="C123" s="69"/>
      <c r="D123" s="69"/>
      <c r="E123" s="69"/>
      <c r="F123" s="69"/>
      <c r="G123" s="88"/>
      <c r="H123" s="89" t="s">
        <v>37</v>
      </c>
      <c r="I123" s="69"/>
      <c r="J123" s="90">
        <f>SUM(J119:J122)</f>
        <v>93.3903914</v>
      </c>
      <c r="K123" s="1"/>
      <c r="L123" s="1"/>
      <c r="M123" s="1"/>
      <c r="N123" s="1"/>
      <c r="O123" s="1"/>
      <c r="P123" s="1"/>
      <c r="Q123" s="4"/>
      <c r="R123" s="9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</row>
    <row r="124" ht="18.75" customHeight="1">
      <c r="A124" s="42"/>
      <c r="B124" s="7"/>
      <c r="C124" s="7"/>
      <c r="D124" s="7"/>
      <c r="E124" s="7"/>
      <c r="F124" s="7"/>
      <c r="G124" s="8"/>
      <c r="H124" s="9"/>
      <c r="I124" s="7"/>
      <c r="J124" s="43"/>
      <c r="K124" s="1"/>
      <c r="L124" s="1"/>
      <c r="M124" s="1"/>
      <c r="N124" s="1"/>
      <c r="O124" s="1"/>
      <c r="P124" s="1"/>
      <c r="Q124" s="4"/>
      <c r="R124" s="9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</row>
    <row r="125" ht="18.75" customHeight="1">
      <c r="A125" s="1"/>
      <c r="B125" s="1"/>
      <c r="C125" s="1"/>
      <c r="D125" s="1"/>
      <c r="E125" s="1"/>
      <c r="F125" s="1"/>
      <c r="G125" s="2"/>
      <c r="H125" s="3"/>
      <c r="I125" s="1"/>
      <c r="J125" s="1"/>
      <c r="K125" s="1"/>
      <c r="L125" s="1"/>
      <c r="M125" s="1"/>
      <c r="N125" s="1"/>
      <c r="O125" s="1"/>
      <c r="P125" s="1"/>
      <c r="Q125" s="4"/>
      <c r="R125" s="9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</row>
    <row r="126" ht="18.75" customHeight="1">
      <c r="A126" s="1"/>
      <c r="B126" s="1"/>
      <c r="C126" s="1"/>
      <c r="D126" s="1"/>
      <c r="E126" s="1"/>
      <c r="F126" s="1"/>
      <c r="G126" s="2"/>
      <c r="H126" s="3"/>
      <c r="I126" s="1"/>
      <c r="J126" s="1"/>
      <c r="K126" s="1"/>
      <c r="L126" s="1"/>
      <c r="M126" s="1"/>
      <c r="N126" s="1"/>
      <c r="O126" s="1"/>
      <c r="P126" s="1"/>
      <c r="Q126" s="4"/>
      <c r="R126" s="9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</row>
    <row r="127" ht="18.75" customHeight="1">
      <c r="A127" s="1" t="s">
        <v>38</v>
      </c>
      <c r="B127" s="1"/>
      <c r="C127" s="1"/>
      <c r="D127" s="1"/>
      <c r="E127" s="1"/>
      <c r="F127" s="1"/>
      <c r="G127" s="2"/>
      <c r="H127" s="3"/>
      <c r="I127" s="1"/>
      <c r="J127" s="1"/>
      <c r="K127" s="1"/>
      <c r="L127" s="1"/>
      <c r="M127" s="1"/>
      <c r="N127" s="1"/>
      <c r="O127" s="1"/>
      <c r="P127" s="1"/>
      <c r="Q127" s="4"/>
      <c r="R127" s="9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</row>
    <row r="128" ht="18.75" customHeight="1">
      <c r="A128" s="1"/>
      <c r="B128" s="1"/>
      <c r="C128" s="1"/>
      <c r="D128" s="1"/>
      <c r="E128" s="1"/>
      <c r="F128" s="1"/>
      <c r="G128" s="2"/>
      <c r="H128" s="3"/>
      <c r="I128" s="1"/>
      <c r="J128" s="1"/>
      <c r="K128" s="1"/>
      <c r="L128" s="1"/>
      <c r="M128" s="1"/>
      <c r="N128" s="1"/>
      <c r="O128" s="1"/>
      <c r="P128" s="1"/>
      <c r="Q128" s="4"/>
      <c r="R128" s="9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</row>
    <row r="129" ht="42.0" customHeight="1">
      <c r="A129" s="44"/>
      <c r="B129" s="26" t="s">
        <v>14</v>
      </c>
      <c r="C129" s="45" t="s">
        <v>39</v>
      </c>
      <c r="D129" s="46"/>
      <c r="E129" s="47"/>
      <c r="F129" s="92"/>
      <c r="G129" s="93"/>
      <c r="H129" s="50" t="s">
        <v>16</v>
      </c>
      <c r="I129" s="94" t="s">
        <v>17</v>
      </c>
      <c r="J129" s="26" t="s">
        <v>18</v>
      </c>
      <c r="K129" s="1"/>
      <c r="L129" s="1"/>
      <c r="M129" s="1"/>
      <c r="N129" s="1"/>
      <c r="O129" s="1"/>
      <c r="P129" s="1"/>
      <c r="Q129" s="4"/>
      <c r="R129" s="9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</row>
    <row r="130" ht="24.75" customHeight="1">
      <c r="A130" s="26">
        <v>1.0</v>
      </c>
      <c r="B130" s="53" t="s">
        <v>40</v>
      </c>
      <c r="C130" s="52"/>
      <c r="D130" s="52"/>
      <c r="E130" s="52"/>
      <c r="F130" s="52"/>
      <c r="G130" s="151"/>
      <c r="H130" s="145">
        <v>18.0</v>
      </c>
      <c r="I130" s="52">
        <v>1.0</v>
      </c>
      <c r="J130" s="68">
        <f t="shared" ref="J130:J137" si="118">+I130*H130</f>
        <v>18</v>
      </c>
      <c r="K130" s="44"/>
      <c r="L130" s="44"/>
      <c r="M130" s="44"/>
      <c r="N130" s="44"/>
      <c r="O130" s="44"/>
      <c r="P130" s="44"/>
      <c r="Q130" s="97"/>
      <c r="R130" s="9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</row>
    <row r="131" ht="24.75" customHeight="1">
      <c r="A131" s="26">
        <v>2.0</v>
      </c>
      <c r="B131" s="62" t="s">
        <v>40</v>
      </c>
      <c r="C131" s="52"/>
      <c r="D131" s="52"/>
      <c r="E131" s="52"/>
      <c r="F131" s="52"/>
      <c r="G131" s="151"/>
      <c r="H131" s="145">
        <v>8.0</v>
      </c>
      <c r="I131" s="52">
        <v>1.0</v>
      </c>
      <c r="J131" s="68">
        <f t="shared" si="118"/>
        <v>8</v>
      </c>
      <c r="K131" s="44"/>
      <c r="L131" s="44"/>
      <c r="M131" s="44"/>
      <c r="N131" s="44"/>
      <c r="O131" s="44"/>
      <c r="P131" s="44"/>
      <c r="Q131" s="97"/>
      <c r="R131" s="9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</row>
    <row r="132" ht="24.75" customHeight="1">
      <c r="A132" s="26">
        <v>3.0</v>
      </c>
      <c r="B132" s="53" t="s">
        <v>73</v>
      </c>
      <c r="C132" s="52"/>
      <c r="D132" s="52"/>
      <c r="E132" s="52"/>
      <c r="F132" s="52"/>
      <c r="G132" s="151"/>
      <c r="H132" s="145">
        <v>24.0</v>
      </c>
      <c r="I132" s="52">
        <v>1.0</v>
      </c>
      <c r="J132" s="68">
        <f t="shared" si="118"/>
        <v>24</v>
      </c>
      <c r="K132" s="44"/>
      <c r="L132" s="44"/>
      <c r="M132" s="44"/>
      <c r="N132" s="44"/>
      <c r="O132" s="44"/>
      <c r="P132" s="44"/>
      <c r="Q132" s="97"/>
      <c r="R132" s="9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</row>
    <row r="133" ht="24.75" customHeight="1">
      <c r="A133" s="26">
        <v>4.0</v>
      </c>
      <c r="B133" s="62" t="s">
        <v>73</v>
      </c>
      <c r="C133" s="52"/>
      <c r="D133" s="52"/>
      <c r="E133" s="52"/>
      <c r="F133" s="52"/>
      <c r="G133" s="151"/>
      <c r="H133" s="145">
        <v>15.0</v>
      </c>
      <c r="I133" s="52">
        <v>1.0</v>
      </c>
      <c r="J133" s="68">
        <f t="shared" si="118"/>
        <v>15</v>
      </c>
      <c r="K133" s="44"/>
      <c r="L133" s="44"/>
      <c r="M133" s="44"/>
      <c r="N133" s="44"/>
      <c r="O133" s="44"/>
      <c r="P133" s="44"/>
      <c r="Q133" s="97"/>
      <c r="R133" s="9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</row>
    <row r="134" ht="24.75" customHeight="1">
      <c r="A134" s="26">
        <v>5.0</v>
      </c>
      <c r="B134" s="53" t="s">
        <v>73</v>
      </c>
      <c r="C134" s="52"/>
      <c r="D134" s="52"/>
      <c r="E134" s="52"/>
      <c r="F134" s="52"/>
      <c r="G134" s="151"/>
      <c r="H134" s="145">
        <v>89.0</v>
      </c>
      <c r="I134" s="52">
        <v>1.0</v>
      </c>
      <c r="J134" s="68">
        <f t="shared" si="118"/>
        <v>89</v>
      </c>
      <c r="K134" s="44"/>
      <c r="L134" s="44"/>
      <c r="M134" s="44"/>
      <c r="N134" s="44"/>
      <c r="O134" s="44"/>
      <c r="P134" s="44"/>
      <c r="Q134" s="97"/>
      <c r="R134" s="9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</row>
    <row r="135" ht="24.75" customHeight="1">
      <c r="A135" s="26">
        <v>6.0</v>
      </c>
      <c r="B135" s="62" t="s">
        <v>73</v>
      </c>
      <c r="C135" s="52"/>
      <c r="D135" s="52"/>
      <c r="E135" s="52"/>
      <c r="F135" s="52"/>
      <c r="G135" s="151"/>
      <c r="H135" s="145">
        <v>26.0</v>
      </c>
      <c r="I135" s="52">
        <v>1.0</v>
      </c>
      <c r="J135" s="68">
        <f t="shared" si="118"/>
        <v>26</v>
      </c>
      <c r="K135" s="44"/>
      <c r="L135" s="44"/>
      <c r="M135" s="44"/>
      <c r="N135" s="44"/>
      <c r="O135" s="44"/>
      <c r="P135" s="44"/>
      <c r="Q135" s="97"/>
      <c r="R135" s="9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</row>
    <row r="136" ht="24.75" customHeight="1">
      <c r="A136" s="26">
        <v>7.0</v>
      </c>
      <c r="B136" s="53" t="s">
        <v>80</v>
      </c>
      <c r="C136" s="52"/>
      <c r="D136" s="52"/>
      <c r="E136" s="52"/>
      <c r="F136" s="52"/>
      <c r="G136" s="151"/>
      <c r="H136" s="145">
        <v>47.0</v>
      </c>
      <c r="I136" s="52">
        <v>1.0</v>
      </c>
      <c r="J136" s="68">
        <f t="shared" si="118"/>
        <v>47</v>
      </c>
      <c r="K136" s="44"/>
      <c r="L136" s="44"/>
      <c r="M136" s="44"/>
      <c r="N136" s="44"/>
      <c r="O136" s="44"/>
      <c r="P136" s="44"/>
      <c r="Q136" s="97"/>
      <c r="R136" s="9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</row>
    <row r="137" ht="24.75" customHeight="1">
      <c r="A137" s="26">
        <v>8.0</v>
      </c>
      <c r="B137" s="62" t="s">
        <v>80</v>
      </c>
      <c r="C137" s="52"/>
      <c r="D137" s="52"/>
      <c r="E137" s="52"/>
      <c r="F137" s="52"/>
      <c r="G137" s="151"/>
      <c r="H137" s="145">
        <v>36.0</v>
      </c>
      <c r="I137" s="52">
        <v>1.0</v>
      </c>
      <c r="J137" s="68">
        <f t="shared" si="118"/>
        <v>36</v>
      </c>
      <c r="K137" s="44"/>
      <c r="L137" s="44"/>
      <c r="M137" s="44"/>
      <c r="N137" s="44"/>
      <c r="O137" s="44"/>
      <c r="P137" s="44"/>
      <c r="Q137" s="97"/>
      <c r="R137" s="9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</row>
    <row r="138" ht="18.75" customHeight="1">
      <c r="A138" s="1"/>
      <c r="B138" s="1"/>
      <c r="C138" s="1"/>
      <c r="D138" s="1"/>
      <c r="E138" s="1"/>
      <c r="F138" s="1"/>
      <c r="G138" s="2"/>
      <c r="H138" s="3" t="s">
        <v>37</v>
      </c>
      <c r="I138" s="1"/>
      <c r="J138" s="98">
        <f>SUM(J130:J137)</f>
        <v>263</v>
      </c>
      <c r="K138" s="99"/>
      <c r="L138" s="99"/>
      <c r="M138" s="99"/>
      <c r="N138" s="99"/>
      <c r="O138" s="99"/>
      <c r="P138" s="99"/>
      <c r="Q138" s="100"/>
      <c r="R138" s="9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</row>
    <row r="139" ht="18.75" customHeight="1">
      <c r="A139" s="7"/>
      <c r="B139" s="7"/>
      <c r="C139" s="7"/>
      <c r="D139" s="7"/>
      <c r="E139" s="7"/>
      <c r="F139" s="7"/>
      <c r="G139" s="8"/>
      <c r="H139" s="9"/>
      <c r="I139" s="41"/>
      <c r="J139" s="74">
        <f>+J138*60%</f>
        <v>157.8</v>
      </c>
      <c r="K139" s="74"/>
      <c r="L139" s="74"/>
      <c r="M139" s="74"/>
      <c r="N139" s="74"/>
      <c r="O139" s="74"/>
      <c r="P139" s="74"/>
      <c r="Q139" s="77">
        <f>+J138*40%</f>
        <v>105.2</v>
      </c>
      <c r="R139" s="9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</row>
    <row r="140" ht="18.75" customHeight="1">
      <c r="A140" s="1"/>
      <c r="B140" s="1"/>
      <c r="C140" s="1"/>
      <c r="D140" s="1"/>
      <c r="E140" s="1"/>
      <c r="F140" s="1"/>
      <c r="G140" s="2"/>
      <c r="H140" s="3"/>
      <c r="I140" s="1"/>
      <c r="J140" s="1"/>
      <c r="K140" s="1"/>
      <c r="L140" s="1"/>
      <c r="M140" s="1"/>
      <c r="N140" s="1"/>
      <c r="O140" s="1"/>
      <c r="P140" s="1"/>
      <c r="Q140" s="4"/>
      <c r="R140" s="9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</row>
    <row r="141" ht="18.75" customHeight="1">
      <c r="A141" s="1"/>
      <c r="B141" s="1"/>
      <c r="C141" s="1"/>
      <c r="D141" s="1"/>
      <c r="E141" s="1"/>
      <c r="F141" s="1"/>
      <c r="G141" s="2"/>
      <c r="H141" s="3"/>
      <c r="I141" s="1"/>
      <c r="J141" s="1"/>
      <c r="K141" s="1"/>
      <c r="L141" s="1"/>
      <c r="M141" s="1"/>
      <c r="N141" s="1"/>
      <c r="O141" s="1"/>
      <c r="P141" s="1"/>
      <c r="Q141" s="4"/>
      <c r="R141" s="9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</row>
    <row r="142" ht="19.5" customHeight="1">
      <c r="A142" s="101" t="s">
        <v>42</v>
      </c>
      <c r="B142" s="1"/>
      <c r="C142" s="1"/>
      <c r="D142" s="1"/>
      <c r="E142" s="1"/>
      <c r="F142" s="1"/>
      <c r="G142" s="2"/>
      <c r="H142" s="3"/>
      <c r="I142" s="1"/>
      <c r="J142" s="1"/>
      <c r="K142" s="1"/>
      <c r="L142" s="1"/>
      <c r="M142" s="1"/>
      <c r="N142" s="1"/>
      <c r="O142" s="1"/>
      <c r="P142" s="1"/>
      <c r="Q142" s="4"/>
      <c r="R142" s="9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</row>
    <row r="143" ht="57.0" customHeight="1">
      <c r="A143" s="102"/>
      <c r="B143" s="103" t="s">
        <v>43</v>
      </c>
      <c r="C143" s="103" t="s">
        <v>44</v>
      </c>
      <c r="D143" s="103" t="s">
        <v>45</v>
      </c>
      <c r="E143" s="103" t="s">
        <v>46</v>
      </c>
      <c r="F143" s="103"/>
      <c r="G143" s="104"/>
      <c r="H143" s="105" t="s">
        <v>47</v>
      </c>
      <c r="I143" s="106" t="s">
        <v>48</v>
      </c>
      <c r="J143" s="1"/>
      <c r="K143" s="1"/>
      <c r="L143" s="1"/>
      <c r="M143" s="1"/>
      <c r="N143" s="1"/>
      <c r="O143" s="1"/>
      <c r="P143" s="1"/>
      <c r="Q143" s="4"/>
      <c r="R143" s="9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</row>
    <row r="144" ht="18.75" customHeight="1">
      <c r="A144" s="107" t="s">
        <v>30</v>
      </c>
      <c r="B144" s="108">
        <f>+E12</f>
        <v>26929.692</v>
      </c>
      <c r="C144" s="109">
        <f>+J112</f>
        <v>25827.73426</v>
      </c>
      <c r="D144" s="109">
        <f>+J123</f>
        <v>93.3903914</v>
      </c>
      <c r="E144" s="110">
        <f>J139</f>
        <v>157.8</v>
      </c>
      <c r="F144" s="110"/>
      <c r="G144" s="111"/>
      <c r="H144" s="112">
        <f>+I12</f>
        <v>548.9297676</v>
      </c>
      <c r="I144" s="113">
        <f>+B144-C144-D144-E144-H144</f>
        <v>301.837586</v>
      </c>
      <c r="J144" s="1"/>
      <c r="K144" s="1"/>
      <c r="L144" s="1"/>
      <c r="M144" s="1"/>
      <c r="N144" s="1"/>
      <c r="O144" s="1"/>
      <c r="P144" s="1"/>
      <c r="Q144" s="4"/>
      <c r="R144" s="9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</row>
    <row r="145" ht="19.5" customHeight="1">
      <c r="A145" s="114" t="s">
        <v>49</v>
      </c>
      <c r="B145" s="115"/>
      <c r="C145" s="116">
        <f>+C144/B144</f>
        <v>0.959080195</v>
      </c>
      <c r="D145" s="116">
        <f>+D144/B144</f>
        <v>0.003467933885</v>
      </c>
      <c r="E145" s="116">
        <f>+E144/B144</f>
        <v>0.005859703111</v>
      </c>
      <c r="F145" s="116"/>
      <c r="G145" s="117"/>
      <c r="H145" s="118">
        <f>+H144/B144</f>
        <v>0.02038381158</v>
      </c>
      <c r="I145" s="119">
        <f>+I144/B144</f>
        <v>0.01120835641</v>
      </c>
      <c r="J145" s="1"/>
      <c r="K145" s="1"/>
      <c r="L145" s="1"/>
      <c r="M145" s="1"/>
      <c r="N145" s="1"/>
      <c r="O145" s="1"/>
      <c r="P145" s="1"/>
      <c r="Q145" s="4"/>
      <c r="R145" s="9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</row>
    <row r="146" ht="19.5" customHeight="1">
      <c r="A146" s="30"/>
      <c r="B146" s="120"/>
      <c r="C146" s="121"/>
      <c r="D146" s="121"/>
      <c r="E146" s="121"/>
      <c r="F146" s="121"/>
      <c r="G146" s="122"/>
      <c r="H146" s="123"/>
      <c r="I146" s="124"/>
      <c r="J146" s="1"/>
      <c r="K146" s="1"/>
      <c r="L146" s="1"/>
      <c r="M146" s="1"/>
      <c r="N146" s="1"/>
      <c r="O146" s="1"/>
      <c r="P146" s="1"/>
      <c r="Q146" s="4"/>
      <c r="R146" s="9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</row>
    <row r="147" ht="18.75" customHeight="1">
      <c r="A147" s="125"/>
      <c r="B147" s="126"/>
      <c r="C147" s="126"/>
      <c r="D147" s="126" t="s">
        <v>50</v>
      </c>
      <c r="E147" s="126" t="s">
        <v>30</v>
      </c>
      <c r="F147" s="126"/>
      <c r="G147" s="127"/>
      <c r="H147" s="128">
        <f>+D144+E144+H144+I144</f>
        <v>1101.957745</v>
      </c>
      <c r="I147" s="129"/>
      <c r="J147" s="1"/>
      <c r="K147" s="1"/>
      <c r="L147" s="1"/>
      <c r="M147" s="1"/>
      <c r="N147" s="1"/>
      <c r="O147" s="1"/>
      <c r="P147" s="1"/>
      <c r="Q147" s="4"/>
      <c r="R147" s="3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</row>
    <row r="148" ht="18.75" customHeight="1">
      <c r="A148" s="130"/>
      <c r="B148" s="1"/>
      <c r="C148" s="1"/>
      <c r="D148" s="1"/>
      <c r="E148" s="1" t="s">
        <v>49</v>
      </c>
      <c r="F148" s="1"/>
      <c r="G148" s="2"/>
      <c r="H148" s="123">
        <f>+H147/B144</f>
        <v>0.04091980499</v>
      </c>
      <c r="I148" s="131"/>
      <c r="J148" s="1"/>
      <c r="K148" s="1"/>
      <c r="L148" s="1"/>
      <c r="M148" s="1"/>
      <c r="N148" s="1"/>
      <c r="O148" s="1"/>
      <c r="P148" s="1"/>
      <c r="Q148" s="4"/>
      <c r="R148" s="3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</row>
    <row r="149" ht="18.75" customHeight="1">
      <c r="A149" s="130"/>
      <c r="B149" s="1"/>
      <c r="C149" s="1" t="s">
        <v>51</v>
      </c>
      <c r="D149" s="1"/>
      <c r="E149" s="1"/>
      <c r="F149" s="1"/>
      <c r="G149" s="2"/>
      <c r="H149" s="3"/>
      <c r="I149" s="131"/>
      <c r="J149" s="1"/>
      <c r="K149" s="1"/>
      <c r="L149" s="1"/>
      <c r="M149" s="1"/>
      <c r="N149" s="1"/>
      <c r="O149" s="1"/>
      <c r="P149" s="1"/>
      <c r="Q149" s="4"/>
      <c r="R149" s="3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</row>
    <row r="150" ht="18.75" customHeight="1">
      <c r="A150" s="130"/>
      <c r="B150" s="1"/>
      <c r="C150" s="1"/>
      <c r="D150" s="1" t="s">
        <v>52</v>
      </c>
      <c r="E150" s="1"/>
      <c r="F150" s="1"/>
      <c r="G150" s="2"/>
      <c r="H150" s="3">
        <f>+H149*(H147-H144)</f>
        <v>0</v>
      </c>
      <c r="I150" s="131"/>
      <c r="J150" s="1"/>
      <c r="K150" s="1"/>
      <c r="L150" s="1"/>
      <c r="M150" s="1"/>
      <c r="N150" s="1"/>
      <c r="O150" s="1"/>
      <c r="P150" s="1"/>
      <c r="Q150" s="4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</row>
    <row r="151" ht="19.5" customHeight="1">
      <c r="A151" s="132"/>
      <c r="B151" s="133"/>
      <c r="C151" s="133"/>
      <c r="D151" s="133"/>
      <c r="E151" s="133"/>
      <c r="F151" s="133"/>
      <c r="G151" s="134"/>
      <c r="H151" s="135"/>
      <c r="I151" s="136"/>
      <c r="J151" s="1"/>
      <c r="K151" s="1"/>
      <c r="L151" s="1"/>
      <c r="M151" s="1"/>
      <c r="N151" s="1"/>
      <c r="O151" s="1"/>
      <c r="P151" s="1"/>
      <c r="Q151" s="4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</row>
    <row r="152" ht="18.75" customHeight="1">
      <c r="A152" s="1"/>
      <c r="B152" s="1"/>
      <c r="C152" s="1"/>
      <c r="D152" s="1"/>
      <c r="E152" s="1"/>
      <c r="F152" s="1"/>
      <c r="G152" s="2"/>
      <c r="H152" s="3"/>
      <c r="I152" s="1"/>
      <c r="J152" s="1"/>
      <c r="K152" s="1"/>
      <c r="L152" s="1"/>
      <c r="M152" s="1"/>
      <c r="N152" s="1"/>
      <c r="O152" s="1"/>
      <c r="P152" s="1"/>
      <c r="Q152" s="4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</row>
    <row r="153" ht="18.75" customHeight="1">
      <c r="A153" s="1"/>
      <c r="B153" s="1"/>
      <c r="C153" s="1"/>
      <c r="D153" s="1"/>
      <c r="E153" s="1"/>
      <c r="F153" s="1"/>
      <c r="G153" s="2"/>
      <c r="H153" s="3"/>
      <c r="I153" s="1"/>
      <c r="J153" s="1"/>
      <c r="K153" s="1"/>
      <c r="L153" s="1"/>
      <c r="M153" s="1"/>
      <c r="N153" s="1"/>
      <c r="O153" s="1"/>
      <c r="P153" s="1"/>
      <c r="Q153" s="4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</row>
    <row r="154" ht="18.75" customHeight="1">
      <c r="A154" s="1"/>
      <c r="B154" s="1"/>
      <c r="C154" s="1"/>
      <c r="D154" s="1"/>
      <c r="E154" s="1"/>
      <c r="F154" s="1"/>
      <c r="G154" s="2"/>
      <c r="H154" s="3"/>
      <c r="I154" s="1"/>
      <c r="J154" s="1"/>
      <c r="K154" s="1"/>
      <c r="L154" s="1"/>
      <c r="M154" s="1"/>
      <c r="N154" s="1"/>
      <c r="O154" s="1"/>
      <c r="P154" s="1"/>
      <c r="Q154" s="4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</row>
    <row r="155" ht="18.0" customHeight="1">
      <c r="A155" s="137"/>
      <c r="B155" s="137"/>
      <c r="C155" s="137"/>
      <c r="D155" s="137"/>
      <c r="E155" s="137"/>
      <c r="F155" s="137"/>
      <c r="G155" s="138"/>
      <c r="H155" s="139"/>
      <c r="I155" s="137"/>
      <c r="J155" s="137"/>
      <c r="K155" s="137"/>
      <c r="L155" s="137"/>
      <c r="M155" s="137"/>
      <c r="N155" s="137"/>
      <c r="O155" s="137"/>
      <c r="P155" s="137"/>
      <c r="Q155" s="140"/>
      <c r="R155" s="137"/>
      <c r="S155" s="137"/>
      <c r="T155" s="137"/>
      <c r="U155" s="137"/>
      <c r="V155" s="137"/>
      <c r="W155" s="137"/>
      <c r="X155" s="137"/>
      <c r="Y155" s="137"/>
      <c r="Z155" s="137"/>
      <c r="AA155" s="137"/>
      <c r="AB155" s="137"/>
      <c r="AC155" s="137"/>
      <c r="AD155" s="137"/>
      <c r="AE155" s="137"/>
      <c r="AF155" s="137"/>
      <c r="AG155" s="137"/>
      <c r="AH155" s="137"/>
      <c r="AI155" s="137"/>
      <c r="AJ155" s="137"/>
      <c r="AK155" s="137"/>
      <c r="AL155" s="137"/>
      <c r="AM155" s="137"/>
      <c r="AN155" s="137"/>
      <c r="AO155" s="137"/>
      <c r="AP155" s="137"/>
      <c r="AQ155" s="137"/>
      <c r="AR155" s="137"/>
      <c r="AS155" s="137"/>
    </row>
    <row r="156" ht="18.0" customHeight="1">
      <c r="A156" s="137"/>
      <c r="B156" s="137"/>
      <c r="C156" s="137"/>
      <c r="D156" s="137"/>
      <c r="E156" s="137"/>
      <c r="F156" s="137"/>
      <c r="G156" s="138"/>
      <c r="H156" s="139"/>
      <c r="I156" s="137"/>
      <c r="J156" s="137"/>
      <c r="K156" s="137"/>
      <c r="L156" s="137"/>
      <c r="M156" s="137"/>
      <c r="N156" s="137"/>
      <c r="O156" s="137"/>
      <c r="P156" s="137"/>
      <c r="Q156" s="140"/>
      <c r="R156" s="137"/>
      <c r="S156" s="137"/>
      <c r="T156" s="137"/>
      <c r="U156" s="137"/>
      <c r="V156" s="137"/>
      <c r="W156" s="137"/>
      <c r="X156" s="137"/>
      <c r="Y156" s="137"/>
      <c r="Z156" s="137"/>
      <c r="AA156" s="137"/>
      <c r="AB156" s="137"/>
      <c r="AC156" s="137"/>
      <c r="AD156" s="137"/>
      <c r="AE156" s="137"/>
      <c r="AF156" s="137"/>
      <c r="AG156" s="137"/>
      <c r="AH156" s="137"/>
      <c r="AI156" s="137"/>
      <c r="AJ156" s="137"/>
      <c r="AK156" s="137"/>
      <c r="AL156" s="137"/>
      <c r="AM156" s="137"/>
      <c r="AN156" s="137"/>
      <c r="AO156" s="137"/>
      <c r="AP156" s="137"/>
      <c r="AQ156" s="137"/>
      <c r="AR156" s="137"/>
      <c r="AS156" s="137"/>
    </row>
    <row r="157" ht="18.0" customHeight="1">
      <c r="A157" s="137"/>
      <c r="B157" s="137"/>
      <c r="C157" s="137"/>
      <c r="D157" s="137"/>
      <c r="E157" s="137"/>
      <c r="F157" s="137"/>
      <c r="G157" s="138"/>
      <c r="H157" s="139"/>
      <c r="I157" s="137"/>
      <c r="J157" s="137"/>
      <c r="K157" s="137"/>
      <c r="L157" s="137"/>
      <c r="M157" s="137"/>
      <c r="N157" s="137"/>
      <c r="O157" s="137"/>
      <c r="P157" s="137"/>
      <c r="Q157" s="140"/>
      <c r="R157" s="137"/>
      <c r="S157" s="137"/>
      <c r="T157" s="137"/>
      <c r="U157" s="137"/>
      <c r="V157" s="137"/>
      <c r="W157" s="137"/>
      <c r="X157" s="137"/>
      <c r="Y157" s="137"/>
      <c r="Z157" s="137"/>
      <c r="AA157" s="137"/>
      <c r="AB157" s="137"/>
      <c r="AC157" s="137"/>
      <c r="AD157" s="137"/>
      <c r="AE157" s="137"/>
      <c r="AF157" s="137"/>
      <c r="AG157" s="137"/>
      <c r="AH157" s="137"/>
      <c r="AI157" s="137"/>
      <c r="AJ157" s="137"/>
      <c r="AK157" s="137"/>
      <c r="AL157" s="137"/>
      <c r="AM157" s="137"/>
      <c r="AN157" s="137"/>
      <c r="AO157" s="137"/>
      <c r="AP157" s="137"/>
      <c r="AQ157" s="137"/>
      <c r="AR157" s="137"/>
      <c r="AS157" s="137"/>
    </row>
    <row r="158" ht="18.0" customHeight="1">
      <c r="A158" s="137"/>
      <c r="B158" s="137"/>
      <c r="C158" s="137"/>
      <c r="D158" s="137"/>
      <c r="E158" s="137"/>
      <c r="F158" s="137"/>
      <c r="G158" s="138"/>
      <c r="H158" s="139"/>
      <c r="I158" s="137"/>
      <c r="J158" s="137"/>
      <c r="K158" s="137"/>
      <c r="L158" s="137"/>
      <c r="M158" s="137"/>
      <c r="N158" s="137"/>
      <c r="O158" s="137"/>
      <c r="P158" s="137"/>
      <c r="Q158" s="140"/>
      <c r="R158" s="137"/>
      <c r="S158" s="137"/>
      <c r="T158" s="137"/>
      <c r="U158" s="137"/>
      <c r="V158" s="137"/>
      <c r="W158" s="137"/>
      <c r="X158" s="137"/>
      <c r="Y158" s="137"/>
      <c r="Z158" s="137"/>
      <c r="AA158" s="137"/>
      <c r="AB158" s="137"/>
      <c r="AC158" s="137"/>
      <c r="AD158" s="137"/>
      <c r="AE158" s="137"/>
      <c r="AF158" s="137"/>
      <c r="AG158" s="137"/>
      <c r="AH158" s="137"/>
      <c r="AI158" s="137"/>
      <c r="AJ158" s="137"/>
      <c r="AK158" s="137"/>
      <c r="AL158" s="137"/>
      <c r="AM158" s="137"/>
      <c r="AN158" s="137"/>
      <c r="AO158" s="137"/>
      <c r="AP158" s="137"/>
      <c r="AQ158" s="137"/>
      <c r="AR158" s="137"/>
      <c r="AS158" s="137"/>
    </row>
    <row r="159" ht="18.0" customHeight="1">
      <c r="A159" s="137"/>
      <c r="B159" s="137"/>
      <c r="C159" s="137"/>
      <c r="D159" s="137"/>
      <c r="E159" s="137"/>
      <c r="F159" s="137"/>
      <c r="G159" s="138"/>
      <c r="H159" s="139"/>
      <c r="I159" s="137"/>
      <c r="J159" s="137"/>
      <c r="K159" s="137"/>
      <c r="L159" s="137"/>
      <c r="M159" s="137"/>
      <c r="N159" s="137"/>
      <c r="O159" s="137"/>
      <c r="P159" s="137"/>
      <c r="Q159" s="140"/>
      <c r="R159" s="137"/>
      <c r="S159" s="137"/>
      <c r="T159" s="137"/>
      <c r="U159" s="137"/>
      <c r="V159" s="137"/>
      <c r="W159" s="137"/>
      <c r="X159" s="137"/>
      <c r="Y159" s="137"/>
      <c r="Z159" s="137"/>
      <c r="AA159" s="137"/>
      <c r="AB159" s="137"/>
      <c r="AC159" s="137"/>
      <c r="AD159" s="137"/>
      <c r="AE159" s="137"/>
      <c r="AF159" s="137"/>
      <c r="AG159" s="137"/>
      <c r="AH159" s="137"/>
      <c r="AI159" s="137"/>
      <c r="AJ159" s="137"/>
      <c r="AK159" s="137"/>
      <c r="AL159" s="137"/>
      <c r="AM159" s="137"/>
      <c r="AN159" s="137"/>
      <c r="AO159" s="137"/>
      <c r="AP159" s="137"/>
      <c r="AQ159" s="137"/>
      <c r="AR159" s="137"/>
      <c r="AS159" s="137"/>
    </row>
    <row r="160" ht="18.0" customHeight="1">
      <c r="A160" s="137"/>
      <c r="B160" s="137"/>
      <c r="C160" s="137"/>
      <c r="D160" s="137"/>
      <c r="E160" s="137"/>
      <c r="F160" s="137"/>
      <c r="G160" s="138"/>
      <c r="H160" s="139"/>
      <c r="I160" s="137"/>
      <c r="J160" s="137"/>
      <c r="K160" s="137"/>
      <c r="L160" s="137"/>
      <c r="M160" s="137"/>
      <c r="N160" s="137"/>
      <c r="O160" s="137"/>
      <c r="P160" s="137"/>
      <c r="Q160" s="140"/>
      <c r="R160" s="137"/>
      <c r="S160" s="137"/>
      <c r="T160" s="137"/>
      <c r="U160" s="137"/>
      <c r="V160" s="137"/>
      <c r="W160" s="137"/>
      <c r="X160" s="137"/>
      <c r="Y160" s="137"/>
      <c r="Z160" s="137"/>
      <c r="AA160" s="137"/>
      <c r="AB160" s="137"/>
      <c r="AC160" s="137"/>
      <c r="AD160" s="137"/>
      <c r="AE160" s="137"/>
      <c r="AF160" s="137"/>
      <c r="AG160" s="137"/>
      <c r="AH160" s="137"/>
      <c r="AI160" s="137"/>
      <c r="AJ160" s="137"/>
      <c r="AK160" s="137"/>
      <c r="AL160" s="137"/>
      <c r="AM160" s="137"/>
      <c r="AN160" s="137"/>
      <c r="AO160" s="137"/>
      <c r="AP160" s="137"/>
      <c r="AQ160" s="137"/>
      <c r="AR160" s="137"/>
      <c r="AS160" s="137"/>
    </row>
    <row r="161" ht="18.0" customHeight="1">
      <c r="A161" s="137"/>
      <c r="B161" s="137"/>
      <c r="C161" s="137"/>
      <c r="D161" s="137"/>
      <c r="E161" s="137"/>
      <c r="F161" s="137"/>
      <c r="G161" s="138"/>
      <c r="H161" s="139"/>
      <c r="I161" s="137"/>
      <c r="J161" s="137"/>
      <c r="K161" s="137"/>
      <c r="L161" s="137"/>
      <c r="M161" s="137"/>
      <c r="N161" s="137"/>
      <c r="O161" s="137"/>
      <c r="P161" s="137"/>
      <c r="Q161" s="140"/>
      <c r="R161" s="137"/>
      <c r="S161" s="137"/>
      <c r="T161" s="137"/>
      <c r="U161" s="137"/>
      <c r="V161" s="137"/>
      <c r="W161" s="137"/>
      <c r="X161" s="137"/>
      <c r="Y161" s="137"/>
      <c r="Z161" s="137"/>
      <c r="AA161" s="137"/>
      <c r="AB161" s="137"/>
      <c r="AC161" s="137"/>
      <c r="AD161" s="137"/>
      <c r="AE161" s="137"/>
      <c r="AF161" s="137"/>
      <c r="AG161" s="137"/>
      <c r="AH161" s="137"/>
      <c r="AI161" s="137"/>
      <c r="AJ161" s="137"/>
      <c r="AK161" s="137"/>
      <c r="AL161" s="137"/>
      <c r="AM161" s="137"/>
      <c r="AN161" s="137"/>
      <c r="AO161" s="137"/>
      <c r="AP161" s="137"/>
      <c r="AQ161" s="137"/>
      <c r="AR161" s="137"/>
      <c r="AS161" s="137"/>
    </row>
    <row r="162" ht="18.0" customHeight="1">
      <c r="A162" s="137"/>
      <c r="B162" s="137"/>
      <c r="C162" s="137"/>
      <c r="D162" s="137"/>
      <c r="E162" s="137"/>
      <c r="F162" s="137"/>
      <c r="G162" s="138"/>
      <c r="H162" s="139"/>
      <c r="I162" s="137"/>
      <c r="J162" s="137"/>
      <c r="K162" s="137"/>
      <c r="L162" s="137"/>
      <c r="M162" s="137"/>
      <c r="N162" s="137"/>
      <c r="O162" s="137"/>
      <c r="P162" s="137"/>
      <c r="Q162" s="140"/>
      <c r="R162" s="137"/>
      <c r="S162" s="137"/>
      <c r="T162" s="137"/>
      <c r="U162" s="137"/>
      <c r="V162" s="137"/>
      <c r="W162" s="137"/>
      <c r="X162" s="137"/>
      <c r="Y162" s="137"/>
      <c r="Z162" s="137"/>
      <c r="AA162" s="137"/>
      <c r="AB162" s="137"/>
      <c r="AC162" s="137"/>
      <c r="AD162" s="137"/>
      <c r="AE162" s="137"/>
      <c r="AF162" s="137"/>
      <c r="AG162" s="137"/>
      <c r="AH162" s="137"/>
      <c r="AI162" s="137"/>
      <c r="AJ162" s="137"/>
      <c r="AK162" s="137"/>
      <c r="AL162" s="137"/>
      <c r="AM162" s="137"/>
      <c r="AN162" s="137"/>
      <c r="AO162" s="137"/>
      <c r="AP162" s="137"/>
      <c r="AQ162" s="137"/>
      <c r="AR162" s="137"/>
      <c r="AS162" s="137"/>
    </row>
    <row r="163" ht="18.0" customHeight="1">
      <c r="A163" s="137"/>
      <c r="B163" s="137"/>
      <c r="C163" s="137"/>
      <c r="D163" s="137"/>
      <c r="E163" s="137"/>
      <c r="F163" s="137"/>
      <c r="G163" s="138"/>
      <c r="H163" s="139"/>
      <c r="I163" s="137"/>
      <c r="J163" s="137"/>
      <c r="K163" s="137"/>
      <c r="L163" s="137"/>
      <c r="M163" s="137"/>
      <c r="N163" s="137"/>
      <c r="O163" s="137"/>
      <c r="P163" s="137"/>
      <c r="Q163" s="140"/>
      <c r="R163" s="137"/>
      <c r="S163" s="137"/>
      <c r="T163" s="137"/>
      <c r="U163" s="137"/>
      <c r="V163" s="137"/>
      <c r="W163" s="137"/>
      <c r="X163" s="137"/>
      <c r="Y163" s="137"/>
      <c r="Z163" s="137"/>
      <c r="AA163" s="137"/>
      <c r="AB163" s="137"/>
      <c r="AC163" s="137"/>
      <c r="AD163" s="137"/>
      <c r="AE163" s="137"/>
      <c r="AF163" s="137"/>
      <c r="AG163" s="137"/>
      <c r="AH163" s="137"/>
      <c r="AI163" s="137"/>
      <c r="AJ163" s="137"/>
      <c r="AK163" s="137"/>
      <c r="AL163" s="137"/>
      <c r="AM163" s="137"/>
      <c r="AN163" s="137"/>
      <c r="AO163" s="137"/>
      <c r="AP163" s="137"/>
      <c r="AQ163" s="137"/>
      <c r="AR163" s="137"/>
      <c r="AS163" s="137"/>
    </row>
    <row r="164" ht="18.0" customHeight="1">
      <c r="A164" s="137"/>
      <c r="B164" s="137"/>
      <c r="C164" s="137"/>
      <c r="D164" s="137"/>
      <c r="E164" s="137"/>
      <c r="F164" s="137"/>
      <c r="G164" s="138"/>
      <c r="H164" s="139"/>
      <c r="I164" s="137"/>
      <c r="J164" s="137"/>
      <c r="K164" s="137"/>
      <c r="L164" s="137"/>
      <c r="M164" s="137"/>
      <c r="N164" s="137"/>
      <c r="O164" s="137"/>
      <c r="P164" s="137"/>
      <c r="Q164" s="140"/>
      <c r="R164" s="137"/>
      <c r="S164" s="137"/>
      <c r="T164" s="137"/>
      <c r="U164" s="137"/>
      <c r="V164" s="137"/>
      <c r="W164" s="137"/>
      <c r="X164" s="137"/>
      <c r="Y164" s="137"/>
      <c r="Z164" s="137"/>
      <c r="AA164" s="137"/>
      <c r="AB164" s="137"/>
      <c r="AC164" s="137"/>
      <c r="AD164" s="137"/>
      <c r="AE164" s="137"/>
      <c r="AF164" s="137"/>
      <c r="AG164" s="137"/>
      <c r="AH164" s="137"/>
      <c r="AI164" s="137"/>
      <c r="AJ164" s="137"/>
      <c r="AK164" s="137"/>
      <c r="AL164" s="137"/>
      <c r="AM164" s="137"/>
      <c r="AN164" s="137"/>
      <c r="AO164" s="137"/>
      <c r="AP164" s="137"/>
      <c r="AQ164" s="137"/>
      <c r="AR164" s="137"/>
      <c r="AS164" s="137"/>
    </row>
    <row r="165" ht="18.0" customHeight="1">
      <c r="A165" s="137"/>
      <c r="B165" s="137"/>
      <c r="C165" s="137"/>
      <c r="D165" s="137"/>
      <c r="E165" s="137"/>
      <c r="F165" s="137"/>
      <c r="G165" s="138"/>
      <c r="H165" s="139"/>
      <c r="I165" s="137"/>
      <c r="J165" s="137"/>
      <c r="K165" s="137"/>
      <c r="L165" s="137"/>
      <c r="M165" s="137"/>
      <c r="N165" s="137"/>
      <c r="O165" s="137"/>
      <c r="P165" s="137"/>
      <c r="Q165" s="140"/>
      <c r="R165" s="137"/>
      <c r="S165" s="137"/>
      <c r="T165" s="137"/>
      <c r="U165" s="137"/>
      <c r="V165" s="137"/>
      <c r="W165" s="137"/>
      <c r="X165" s="137"/>
      <c r="Y165" s="137"/>
      <c r="Z165" s="137"/>
      <c r="AA165" s="137"/>
      <c r="AB165" s="137"/>
      <c r="AC165" s="137"/>
      <c r="AD165" s="137"/>
      <c r="AE165" s="137"/>
      <c r="AF165" s="137"/>
      <c r="AG165" s="137"/>
      <c r="AH165" s="137"/>
      <c r="AI165" s="137"/>
      <c r="AJ165" s="137"/>
      <c r="AK165" s="137"/>
      <c r="AL165" s="137"/>
      <c r="AM165" s="137"/>
      <c r="AN165" s="137"/>
      <c r="AO165" s="137"/>
      <c r="AP165" s="137"/>
      <c r="AQ165" s="137"/>
      <c r="AR165" s="137"/>
      <c r="AS165" s="137"/>
    </row>
    <row r="166" ht="18.0" customHeight="1">
      <c r="A166" s="137"/>
      <c r="B166" s="137"/>
      <c r="C166" s="137"/>
      <c r="D166" s="137"/>
      <c r="E166" s="137"/>
      <c r="F166" s="137"/>
      <c r="G166" s="138"/>
      <c r="H166" s="139"/>
      <c r="I166" s="137"/>
      <c r="J166" s="137"/>
      <c r="K166" s="137"/>
      <c r="L166" s="137"/>
      <c r="M166" s="137"/>
      <c r="N166" s="137"/>
      <c r="O166" s="137"/>
      <c r="P166" s="137"/>
      <c r="Q166" s="140"/>
      <c r="R166" s="137"/>
      <c r="S166" s="137"/>
      <c r="T166" s="137"/>
      <c r="U166" s="137"/>
      <c r="V166" s="137"/>
      <c r="W166" s="137"/>
      <c r="X166" s="137"/>
      <c r="Y166" s="137"/>
      <c r="Z166" s="137"/>
      <c r="AA166" s="137"/>
      <c r="AB166" s="137"/>
      <c r="AC166" s="137"/>
      <c r="AD166" s="137"/>
      <c r="AE166" s="137"/>
      <c r="AF166" s="137"/>
      <c r="AG166" s="137"/>
      <c r="AH166" s="137"/>
      <c r="AI166" s="137"/>
      <c r="AJ166" s="137"/>
      <c r="AK166" s="137"/>
      <c r="AL166" s="137"/>
      <c r="AM166" s="137"/>
      <c r="AN166" s="137"/>
      <c r="AO166" s="137"/>
      <c r="AP166" s="137"/>
      <c r="AQ166" s="137"/>
      <c r="AR166" s="137"/>
      <c r="AS166" s="137"/>
    </row>
    <row r="167" ht="18.0" customHeight="1">
      <c r="A167" s="137"/>
      <c r="B167" s="137"/>
      <c r="C167" s="137"/>
      <c r="D167" s="137"/>
      <c r="E167" s="137"/>
      <c r="F167" s="137"/>
      <c r="G167" s="138"/>
      <c r="H167" s="139"/>
      <c r="I167" s="137"/>
      <c r="J167" s="137"/>
      <c r="K167" s="137"/>
      <c r="L167" s="137"/>
      <c r="M167" s="137"/>
      <c r="N167" s="137"/>
      <c r="O167" s="137"/>
      <c r="P167" s="137"/>
      <c r="Q167" s="140"/>
      <c r="R167" s="137"/>
      <c r="S167" s="137"/>
      <c r="T167" s="137"/>
      <c r="U167" s="137"/>
      <c r="V167" s="137"/>
      <c r="W167" s="137"/>
      <c r="X167" s="137"/>
      <c r="Y167" s="137"/>
      <c r="Z167" s="137"/>
      <c r="AA167" s="137"/>
      <c r="AB167" s="137"/>
      <c r="AC167" s="137"/>
      <c r="AD167" s="137"/>
      <c r="AE167" s="137"/>
      <c r="AF167" s="137"/>
      <c r="AG167" s="137"/>
      <c r="AH167" s="137"/>
      <c r="AI167" s="137"/>
      <c r="AJ167" s="137"/>
      <c r="AK167" s="137"/>
      <c r="AL167" s="137"/>
      <c r="AM167" s="137"/>
      <c r="AN167" s="137"/>
      <c r="AO167" s="137"/>
      <c r="AP167" s="137"/>
      <c r="AQ167" s="137"/>
      <c r="AR167" s="137"/>
      <c r="AS167" s="137"/>
    </row>
    <row r="168" ht="18.0" customHeight="1">
      <c r="A168" s="137"/>
      <c r="B168" s="137"/>
      <c r="C168" s="137"/>
      <c r="D168" s="137"/>
      <c r="E168" s="137"/>
      <c r="F168" s="137"/>
      <c r="G168" s="138"/>
      <c r="H168" s="139"/>
      <c r="I168" s="137"/>
      <c r="J168" s="137"/>
      <c r="K168" s="137"/>
      <c r="L168" s="137"/>
      <c r="M168" s="137"/>
      <c r="N168" s="137"/>
      <c r="O168" s="137"/>
      <c r="P168" s="137"/>
      <c r="Q168" s="140"/>
      <c r="R168" s="137"/>
      <c r="S168" s="137"/>
      <c r="T168" s="137"/>
      <c r="U168" s="137"/>
      <c r="V168" s="137"/>
      <c r="W168" s="137"/>
      <c r="X168" s="137"/>
      <c r="Y168" s="137"/>
      <c r="Z168" s="137"/>
      <c r="AA168" s="137"/>
      <c r="AB168" s="137"/>
      <c r="AC168" s="137"/>
      <c r="AD168" s="137"/>
      <c r="AE168" s="137"/>
      <c r="AF168" s="137"/>
      <c r="AG168" s="137"/>
      <c r="AH168" s="137"/>
      <c r="AI168" s="137"/>
      <c r="AJ168" s="137"/>
      <c r="AK168" s="137"/>
      <c r="AL168" s="137"/>
      <c r="AM168" s="137"/>
      <c r="AN168" s="137"/>
      <c r="AO168" s="137"/>
      <c r="AP168" s="137"/>
      <c r="AQ168" s="137"/>
      <c r="AR168" s="137"/>
      <c r="AS168" s="137"/>
    </row>
    <row r="169" ht="18.0" customHeight="1">
      <c r="A169" s="137"/>
      <c r="B169" s="137"/>
      <c r="C169" s="137"/>
      <c r="D169" s="137"/>
      <c r="E169" s="137"/>
      <c r="F169" s="137"/>
      <c r="G169" s="138"/>
      <c r="H169" s="139"/>
      <c r="I169" s="137"/>
      <c r="J169" s="137"/>
      <c r="K169" s="137"/>
      <c r="L169" s="137"/>
      <c r="M169" s="137"/>
      <c r="N169" s="137"/>
      <c r="O169" s="137"/>
      <c r="P169" s="137"/>
      <c r="Q169" s="140"/>
      <c r="R169" s="137"/>
      <c r="S169" s="137"/>
      <c r="T169" s="137"/>
      <c r="U169" s="137"/>
      <c r="V169" s="137"/>
      <c r="W169" s="137"/>
      <c r="X169" s="137"/>
      <c r="Y169" s="137"/>
      <c r="Z169" s="137"/>
      <c r="AA169" s="137"/>
      <c r="AB169" s="137"/>
      <c r="AC169" s="137"/>
      <c r="AD169" s="137"/>
      <c r="AE169" s="137"/>
      <c r="AF169" s="137"/>
      <c r="AG169" s="137"/>
      <c r="AH169" s="137"/>
      <c r="AI169" s="137"/>
      <c r="AJ169" s="137"/>
      <c r="AK169" s="137"/>
      <c r="AL169" s="137"/>
      <c r="AM169" s="137"/>
      <c r="AN169" s="137"/>
      <c r="AO169" s="137"/>
      <c r="AP169" s="137"/>
      <c r="AQ169" s="137"/>
      <c r="AR169" s="137"/>
      <c r="AS169" s="137"/>
    </row>
    <row r="170" ht="18.0" customHeight="1">
      <c r="A170" s="137"/>
      <c r="B170" s="137"/>
      <c r="C170" s="137"/>
      <c r="D170" s="137"/>
      <c r="E170" s="137"/>
      <c r="F170" s="137"/>
      <c r="G170" s="138"/>
      <c r="H170" s="139"/>
      <c r="I170" s="137"/>
      <c r="J170" s="137"/>
      <c r="K170" s="137"/>
      <c r="L170" s="137"/>
      <c r="M170" s="137"/>
      <c r="N170" s="137"/>
      <c r="O170" s="137"/>
      <c r="P170" s="137"/>
      <c r="Q170" s="140"/>
      <c r="R170" s="137"/>
      <c r="S170" s="137"/>
      <c r="T170" s="137"/>
      <c r="U170" s="137"/>
      <c r="V170" s="137"/>
      <c r="W170" s="137"/>
      <c r="X170" s="137"/>
      <c r="Y170" s="137"/>
      <c r="Z170" s="137"/>
      <c r="AA170" s="137"/>
      <c r="AB170" s="137"/>
      <c r="AC170" s="137"/>
      <c r="AD170" s="137"/>
      <c r="AE170" s="137"/>
      <c r="AF170" s="137"/>
      <c r="AG170" s="137"/>
      <c r="AH170" s="137"/>
      <c r="AI170" s="137"/>
      <c r="AJ170" s="137"/>
      <c r="AK170" s="137"/>
      <c r="AL170" s="137"/>
      <c r="AM170" s="137"/>
      <c r="AN170" s="137"/>
      <c r="AO170" s="137"/>
      <c r="AP170" s="137"/>
      <c r="AQ170" s="137"/>
      <c r="AR170" s="137"/>
      <c r="AS170" s="137"/>
    </row>
    <row r="171" ht="18.0" customHeight="1">
      <c r="A171" s="137"/>
      <c r="B171" s="137"/>
      <c r="C171" s="137"/>
      <c r="D171" s="137"/>
      <c r="E171" s="137"/>
      <c r="F171" s="137"/>
      <c r="G171" s="138"/>
      <c r="H171" s="139"/>
      <c r="I171" s="137"/>
      <c r="J171" s="137"/>
      <c r="K171" s="137"/>
      <c r="L171" s="137"/>
      <c r="M171" s="137"/>
      <c r="N171" s="137"/>
      <c r="O171" s="137"/>
      <c r="P171" s="137"/>
      <c r="Q171" s="140"/>
      <c r="R171" s="137"/>
      <c r="S171" s="137"/>
      <c r="T171" s="137"/>
      <c r="U171" s="137"/>
      <c r="V171" s="137"/>
      <c r="W171" s="137"/>
      <c r="X171" s="137"/>
      <c r="Y171" s="137"/>
      <c r="Z171" s="137"/>
      <c r="AA171" s="137"/>
      <c r="AB171" s="137"/>
      <c r="AC171" s="137"/>
      <c r="AD171" s="137"/>
      <c r="AE171" s="137"/>
      <c r="AF171" s="137"/>
      <c r="AG171" s="137"/>
      <c r="AH171" s="137"/>
      <c r="AI171" s="137"/>
      <c r="AJ171" s="137"/>
      <c r="AK171" s="137"/>
      <c r="AL171" s="137"/>
      <c r="AM171" s="137"/>
      <c r="AN171" s="137"/>
      <c r="AO171" s="137"/>
      <c r="AP171" s="137"/>
      <c r="AQ171" s="137"/>
      <c r="AR171" s="137"/>
      <c r="AS171" s="137"/>
    </row>
    <row r="172" ht="18.0" customHeight="1">
      <c r="A172" s="137"/>
      <c r="B172" s="137"/>
      <c r="C172" s="137"/>
      <c r="D172" s="137"/>
      <c r="E172" s="137"/>
      <c r="F172" s="137"/>
      <c r="G172" s="138"/>
      <c r="H172" s="139"/>
      <c r="I172" s="137"/>
      <c r="J172" s="137"/>
      <c r="K172" s="137"/>
      <c r="L172" s="137"/>
      <c r="M172" s="137"/>
      <c r="N172" s="137"/>
      <c r="O172" s="137"/>
      <c r="P172" s="137"/>
      <c r="Q172" s="140"/>
      <c r="R172" s="137"/>
      <c r="S172" s="137"/>
      <c r="T172" s="137"/>
      <c r="U172" s="137"/>
      <c r="V172" s="137"/>
      <c r="W172" s="137"/>
      <c r="X172" s="137"/>
      <c r="Y172" s="137"/>
      <c r="Z172" s="137"/>
      <c r="AA172" s="137"/>
      <c r="AB172" s="137"/>
      <c r="AC172" s="137"/>
      <c r="AD172" s="137"/>
      <c r="AE172" s="137"/>
      <c r="AF172" s="137"/>
      <c r="AG172" s="137"/>
      <c r="AH172" s="137"/>
      <c r="AI172" s="137"/>
      <c r="AJ172" s="137"/>
      <c r="AK172" s="137"/>
      <c r="AL172" s="137"/>
      <c r="AM172" s="137"/>
      <c r="AN172" s="137"/>
      <c r="AO172" s="137"/>
      <c r="AP172" s="137"/>
      <c r="AQ172" s="137"/>
      <c r="AR172" s="137"/>
      <c r="AS172" s="137"/>
    </row>
    <row r="173" ht="18.0" customHeight="1">
      <c r="A173" s="137"/>
      <c r="B173" s="137"/>
      <c r="C173" s="137"/>
      <c r="D173" s="137"/>
      <c r="E173" s="137"/>
      <c r="F173" s="137"/>
      <c r="G173" s="138"/>
      <c r="H173" s="139"/>
      <c r="I173" s="137"/>
      <c r="J173" s="137"/>
      <c r="K173" s="137"/>
      <c r="L173" s="137"/>
      <c r="M173" s="137"/>
      <c r="N173" s="137"/>
      <c r="O173" s="137"/>
      <c r="P173" s="137"/>
      <c r="Q173" s="140"/>
      <c r="R173" s="137"/>
      <c r="S173" s="137"/>
      <c r="T173" s="137"/>
      <c r="U173" s="137"/>
      <c r="V173" s="137"/>
      <c r="W173" s="137"/>
      <c r="X173" s="137"/>
      <c r="Y173" s="137"/>
      <c r="Z173" s="137"/>
      <c r="AA173" s="137"/>
      <c r="AB173" s="137"/>
      <c r="AC173" s="137"/>
      <c r="AD173" s="137"/>
      <c r="AE173" s="137"/>
      <c r="AF173" s="137"/>
      <c r="AG173" s="137"/>
      <c r="AH173" s="137"/>
      <c r="AI173" s="137"/>
      <c r="AJ173" s="137"/>
      <c r="AK173" s="137"/>
      <c r="AL173" s="137"/>
      <c r="AM173" s="137"/>
      <c r="AN173" s="137"/>
      <c r="AO173" s="137"/>
      <c r="AP173" s="137"/>
      <c r="AQ173" s="137"/>
      <c r="AR173" s="137"/>
      <c r="AS173" s="137"/>
    </row>
    <row r="174" ht="18.0" customHeight="1">
      <c r="A174" s="137"/>
      <c r="B174" s="137"/>
      <c r="C174" s="137"/>
      <c r="D174" s="137"/>
      <c r="E174" s="137"/>
      <c r="F174" s="137"/>
      <c r="G174" s="138"/>
      <c r="H174" s="139"/>
      <c r="I174" s="137"/>
      <c r="J174" s="137"/>
      <c r="K174" s="137"/>
      <c r="L174" s="137"/>
      <c r="M174" s="137"/>
      <c r="N174" s="137"/>
      <c r="O174" s="137"/>
      <c r="P174" s="137"/>
      <c r="Q174" s="140"/>
      <c r="R174" s="137"/>
      <c r="S174" s="137"/>
      <c r="T174" s="137"/>
      <c r="U174" s="137"/>
      <c r="V174" s="137"/>
      <c r="W174" s="137"/>
      <c r="X174" s="137"/>
      <c r="Y174" s="137"/>
      <c r="Z174" s="137"/>
      <c r="AA174" s="137"/>
      <c r="AB174" s="137"/>
      <c r="AC174" s="137"/>
      <c r="AD174" s="137"/>
      <c r="AE174" s="137"/>
      <c r="AF174" s="137"/>
      <c r="AG174" s="137"/>
      <c r="AH174" s="137"/>
      <c r="AI174" s="137"/>
      <c r="AJ174" s="137"/>
      <c r="AK174" s="137"/>
      <c r="AL174" s="137"/>
      <c r="AM174" s="137"/>
      <c r="AN174" s="137"/>
      <c r="AO174" s="137"/>
      <c r="AP174" s="137"/>
      <c r="AQ174" s="137"/>
      <c r="AR174" s="137"/>
      <c r="AS174" s="137"/>
    </row>
    <row r="175" ht="18.0" customHeight="1">
      <c r="A175" s="137"/>
      <c r="B175" s="137"/>
      <c r="C175" s="137"/>
      <c r="D175" s="137"/>
      <c r="E175" s="137"/>
      <c r="F175" s="137"/>
      <c r="G175" s="138"/>
      <c r="H175" s="139"/>
      <c r="I175" s="137"/>
      <c r="J175" s="137"/>
      <c r="K175" s="137"/>
      <c r="L175" s="137"/>
      <c r="M175" s="137"/>
      <c r="N175" s="137"/>
      <c r="O175" s="137"/>
      <c r="P175" s="137"/>
      <c r="Q175" s="140"/>
      <c r="R175" s="137"/>
      <c r="S175" s="137"/>
      <c r="T175" s="137"/>
      <c r="U175" s="137"/>
      <c r="V175" s="137"/>
      <c r="W175" s="137"/>
      <c r="X175" s="137"/>
      <c r="Y175" s="137"/>
      <c r="Z175" s="137"/>
      <c r="AA175" s="137"/>
      <c r="AB175" s="137"/>
      <c r="AC175" s="137"/>
      <c r="AD175" s="137"/>
      <c r="AE175" s="137"/>
      <c r="AF175" s="137"/>
      <c r="AG175" s="137"/>
      <c r="AH175" s="137"/>
      <c r="AI175" s="137"/>
      <c r="AJ175" s="137"/>
      <c r="AK175" s="137"/>
      <c r="AL175" s="137"/>
      <c r="AM175" s="137"/>
      <c r="AN175" s="137"/>
      <c r="AO175" s="137"/>
      <c r="AP175" s="137"/>
      <c r="AQ175" s="137"/>
      <c r="AR175" s="137"/>
      <c r="AS175" s="137"/>
    </row>
    <row r="176" ht="18.0" customHeight="1">
      <c r="A176" s="137"/>
      <c r="B176" s="137"/>
      <c r="C176" s="137"/>
      <c r="D176" s="137"/>
      <c r="E176" s="137"/>
      <c r="F176" s="137"/>
      <c r="G176" s="138"/>
      <c r="H176" s="139"/>
      <c r="I176" s="137"/>
      <c r="J176" s="137"/>
      <c r="K176" s="137"/>
      <c r="L176" s="137"/>
      <c r="M176" s="137"/>
      <c r="N176" s="137"/>
      <c r="O176" s="137"/>
      <c r="P176" s="137"/>
      <c r="Q176" s="140"/>
      <c r="R176" s="137"/>
      <c r="S176" s="137"/>
      <c r="T176" s="137"/>
      <c r="U176" s="137"/>
      <c r="V176" s="137"/>
      <c r="W176" s="137"/>
      <c r="X176" s="137"/>
      <c r="Y176" s="137"/>
      <c r="Z176" s="137"/>
      <c r="AA176" s="137"/>
      <c r="AB176" s="137"/>
      <c r="AC176" s="137"/>
      <c r="AD176" s="137"/>
      <c r="AE176" s="137"/>
      <c r="AF176" s="137"/>
      <c r="AG176" s="137"/>
      <c r="AH176" s="137"/>
      <c r="AI176" s="137"/>
      <c r="AJ176" s="137"/>
      <c r="AK176" s="137"/>
      <c r="AL176" s="137"/>
      <c r="AM176" s="137"/>
      <c r="AN176" s="137"/>
      <c r="AO176" s="137"/>
      <c r="AP176" s="137"/>
      <c r="AQ176" s="137"/>
      <c r="AR176" s="137"/>
      <c r="AS176" s="137"/>
    </row>
    <row r="177" ht="18.0" customHeight="1">
      <c r="A177" s="137"/>
      <c r="B177" s="137"/>
      <c r="C177" s="137"/>
      <c r="D177" s="137"/>
      <c r="E177" s="137"/>
      <c r="F177" s="137"/>
      <c r="G177" s="138"/>
      <c r="H177" s="139"/>
      <c r="I177" s="137"/>
      <c r="J177" s="137"/>
      <c r="K177" s="137"/>
      <c r="L177" s="137"/>
      <c r="M177" s="137"/>
      <c r="N177" s="137"/>
      <c r="O177" s="137"/>
      <c r="P177" s="137"/>
      <c r="Q177" s="140"/>
      <c r="R177" s="137"/>
      <c r="S177" s="137"/>
      <c r="T177" s="137"/>
      <c r="U177" s="137"/>
      <c r="V177" s="137"/>
      <c r="W177" s="137"/>
      <c r="X177" s="137"/>
      <c r="Y177" s="137"/>
      <c r="Z177" s="137"/>
      <c r="AA177" s="137"/>
      <c r="AB177" s="137"/>
      <c r="AC177" s="137"/>
      <c r="AD177" s="137"/>
      <c r="AE177" s="137"/>
      <c r="AF177" s="137"/>
      <c r="AG177" s="137"/>
      <c r="AH177" s="137"/>
      <c r="AI177" s="137"/>
      <c r="AJ177" s="137"/>
      <c r="AK177" s="137"/>
      <c r="AL177" s="137"/>
      <c r="AM177" s="137"/>
      <c r="AN177" s="137"/>
      <c r="AO177" s="137"/>
      <c r="AP177" s="137"/>
      <c r="AQ177" s="137"/>
      <c r="AR177" s="137"/>
      <c r="AS177" s="137"/>
    </row>
    <row r="178" ht="18.0" customHeight="1">
      <c r="A178" s="137"/>
      <c r="B178" s="137"/>
      <c r="C178" s="137"/>
      <c r="D178" s="137"/>
      <c r="E178" s="137"/>
      <c r="F178" s="137"/>
      <c r="G178" s="138"/>
      <c r="H178" s="139"/>
      <c r="I178" s="137"/>
      <c r="J178" s="137"/>
      <c r="K178" s="137"/>
      <c r="L178" s="137"/>
      <c r="M178" s="137"/>
      <c r="N178" s="137"/>
      <c r="O178" s="137"/>
      <c r="P178" s="137"/>
      <c r="Q178" s="140"/>
      <c r="R178" s="137"/>
      <c r="S178" s="137"/>
      <c r="T178" s="137"/>
      <c r="U178" s="137"/>
      <c r="V178" s="137"/>
      <c r="W178" s="137"/>
      <c r="X178" s="137"/>
      <c r="Y178" s="137"/>
      <c r="Z178" s="137"/>
      <c r="AA178" s="137"/>
      <c r="AB178" s="137"/>
      <c r="AC178" s="137"/>
      <c r="AD178" s="137"/>
      <c r="AE178" s="137"/>
      <c r="AF178" s="137"/>
      <c r="AG178" s="137"/>
      <c r="AH178" s="137"/>
      <c r="AI178" s="137"/>
      <c r="AJ178" s="137"/>
      <c r="AK178" s="137"/>
      <c r="AL178" s="137"/>
      <c r="AM178" s="137"/>
      <c r="AN178" s="137"/>
      <c r="AO178" s="137"/>
      <c r="AP178" s="137"/>
      <c r="AQ178" s="137"/>
      <c r="AR178" s="137"/>
      <c r="AS178" s="137"/>
    </row>
    <row r="179" ht="18.0" customHeight="1">
      <c r="A179" s="137"/>
      <c r="B179" s="137"/>
      <c r="C179" s="137"/>
      <c r="D179" s="137"/>
      <c r="E179" s="137"/>
      <c r="F179" s="137"/>
      <c r="G179" s="138"/>
      <c r="H179" s="139"/>
      <c r="I179" s="137"/>
      <c r="J179" s="137"/>
      <c r="K179" s="137"/>
      <c r="L179" s="137"/>
      <c r="M179" s="137"/>
      <c r="N179" s="137"/>
      <c r="O179" s="137"/>
      <c r="P179" s="137"/>
      <c r="Q179" s="140"/>
      <c r="R179" s="137"/>
      <c r="S179" s="137"/>
      <c r="T179" s="137"/>
      <c r="U179" s="137"/>
      <c r="V179" s="137"/>
      <c r="W179" s="137"/>
      <c r="X179" s="137"/>
      <c r="Y179" s="137"/>
      <c r="Z179" s="137"/>
      <c r="AA179" s="137"/>
      <c r="AB179" s="137"/>
      <c r="AC179" s="137"/>
      <c r="AD179" s="137"/>
      <c r="AE179" s="137"/>
      <c r="AF179" s="137"/>
      <c r="AG179" s="137"/>
      <c r="AH179" s="137"/>
      <c r="AI179" s="137"/>
      <c r="AJ179" s="137"/>
      <c r="AK179" s="137"/>
      <c r="AL179" s="137"/>
      <c r="AM179" s="137"/>
      <c r="AN179" s="137"/>
      <c r="AO179" s="137"/>
      <c r="AP179" s="137"/>
      <c r="AQ179" s="137"/>
      <c r="AR179" s="137"/>
      <c r="AS179" s="137"/>
    </row>
    <row r="180" ht="18.0" customHeight="1">
      <c r="A180" s="137"/>
      <c r="B180" s="137"/>
      <c r="C180" s="137"/>
      <c r="D180" s="137"/>
      <c r="E180" s="137"/>
      <c r="F180" s="137"/>
      <c r="G180" s="138"/>
      <c r="H180" s="139"/>
      <c r="I180" s="137"/>
      <c r="J180" s="137"/>
      <c r="K180" s="137"/>
      <c r="L180" s="137"/>
      <c r="M180" s="137"/>
      <c r="N180" s="137"/>
      <c r="O180" s="137"/>
      <c r="P180" s="137"/>
      <c r="Q180" s="140"/>
      <c r="R180" s="137"/>
      <c r="S180" s="137"/>
      <c r="T180" s="137"/>
      <c r="U180" s="137"/>
      <c r="V180" s="137"/>
      <c r="W180" s="137"/>
      <c r="X180" s="137"/>
      <c r="Y180" s="137"/>
      <c r="Z180" s="137"/>
      <c r="AA180" s="137"/>
      <c r="AB180" s="137"/>
      <c r="AC180" s="137"/>
      <c r="AD180" s="137"/>
      <c r="AE180" s="137"/>
      <c r="AF180" s="137"/>
      <c r="AG180" s="137"/>
      <c r="AH180" s="137"/>
      <c r="AI180" s="137"/>
      <c r="AJ180" s="137"/>
      <c r="AK180" s="137"/>
      <c r="AL180" s="137"/>
      <c r="AM180" s="137"/>
      <c r="AN180" s="137"/>
      <c r="AO180" s="137"/>
      <c r="AP180" s="137"/>
      <c r="AQ180" s="137"/>
      <c r="AR180" s="137"/>
      <c r="AS180" s="137"/>
    </row>
    <row r="181" ht="18.0" customHeight="1">
      <c r="A181" s="137"/>
      <c r="B181" s="137"/>
      <c r="C181" s="137"/>
      <c r="D181" s="137"/>
      <c r="E181" s="137"/>
      <c r="F181" s="137"/>
      <c r="G181" s="138"/>
      <c r="H181" s="139"/>
      <c r="I181" s="137"/>
      <c r="J181" s="137"/>
      <c r="K181" s="137"/>
      <c r="L181" s="137"/>
      <c r="M181" s="137"/>
      <c r="N181" s="137"/>
      <c r="O181" s="137"/>
      <c r="P181" s="137"/>
      <c r="Q181" s="140"/>
      <c r="R181" s="137"/>
      <c r="S181" s="137"/>
      <c r="T181" s="137"/>
      <c r="U181" s="137"/>
      <c r="V181" s="137"/>
      <c r="W181" s="137"/>
      <c r="X181" s="137"/>
      <c r="Y181" s="137"/>
      <c r="Z181" s="137"/>
      <c r="AA181" s="137"/>
      <c r="AB181" s="137"/>
      <c r="AC181" s="137"/>
      <c r="AD181" s="137"/>
      <c r="AE181" s="137"/>
      <c r="AF181" s="137"/>
      <c r="AG181" s="137"/>
      <c r="AH181" s="137"/>
      <c r="AI181" s="137"/>
      <c r="AJ181" s="137"/>
      <c r="AK181" s="137"/>
      <c r="AL181" s="137"/>
      <c r="AM181" s="137"/>
      <c r="AN181" s="137"/>
      <c r="AO181" s="137"/>
      <c r="AP181" s="137"/>
      <c r="AQ181" s="137"/>
      <c r="AR181" s="137"/>
      <c r="AS181" s="137"/>
    </row>
    <row r="182" ht="18.0" customHeight="1">
      <c r="A182" s="137"/>
      <c r="B182" s="137"/>
      <c r="C182" s="137"/>
      <c r="D182" s="137"/>
      <c r="E182" s="137"/>
      <c r="F182" s="137"/>
      <c r="G182" s="138"/>
      <c r="H182" s="139"/>
      <c r="I182" s="137"/>
      <c r="J182" s="137"/>
      <c r="K182" s="137"/>
      <c r="L182" s="137"/>
      <c r="M182" s="137"/>
      <c r="N182" s="137"/>
      <c r="O182" s="137"/>
      <c r="P182" s="137"/>
      <c r="Q182" s="140"/>
      <c r="R182" s="137"/>
      <c r="S182" s="137"/>
      <c r="T182" s="137"/>
      <c r="U182" s="137"/>
      <c r="V182" s="137"/>
      <c r="W182" s="137"/>
      <c r="X182" s="137"/>
      <c r="Y182" s="137"/>
      <c r="Z182" s="137"/>
      <c r="AA182" s="137"/>
      <c r="AB182" s="137"/>
      <c r="AC182" s="137"/>
      <c r="AD182" s="137"/>
      <c r="AE182" s="137"/>
      <c r="AF182" s="137"/>
      <c r="AG182" s="137"/>
      <c r="AH182" s="137"/>
      <c r="AI182" s="137"/>
      <c r="AJ182" s="137"/>
      <c r="AK182" s="137"/>
      <c r="AL182" s="137"/>
      <c r="AM182" s="137"/>
      <c r="AN182" s="137"/>
      <c r="AO182" s="137"/>
      <c r="AP182" s="137"/>
      <c r="AQ182" s="137"/>
      <c r="AR182" s="137"/>
      <c r="AS182" s="137"/>
    </row>
    <row r="183" ht="18.0" customHeight="1">
      <c r="A183" s="137"/>
      <c r="B183" s="137"/>
      <c r="C183" s="137"/>
      <c r="D183" s="137"/>
      <c r="E183" s="137"/>
      <c r="F183" s="137"/>
      <c r="G183" s="138"/>
      <c r="H183" s="139"/>
      <c r="I183" s="137"/>
      <c r="J183" s="137"/>
      <c r="K183" s="137"/>
      <c r="L183" s="137"/>
      <c r="M183" s="137"/>
      <c r="N183" s="137"/>
      <c r="O183" s="137"/>
      <c r="P183" s="137"/>
      <c r="Q183" s="140"/>
      <c r="R183" s="137"/>
      <c r="S183" s="137"/>
      <c r="T183" s="137"/>
      <c r="U183" s="137"/>
      <c r="V183" s="137"/>
      <c r="W183" s="137"/>
      <c r="X183" s="137"/>
      <c r="Y183" s="137"/>
      <c r="Z183" s="137"/>
      <c r="AA183" s="137"/>
      <c r="AB183" s="137"/>
      <c r="AC183" s="137"/>
      <c r="AD183" s="137"/>
      <c r="AE183" s="137"/>
      <c r="AF183" s="137"/>
      <c r="AG183" s="137"/>
      <c r="AH183" s="137"/>
      <c r="AI183" s="137"/>
      <c r="AJ183" s="137"/>
      <c r="AK183" s="137"/>
      <c r="AL183" s="137"/>
      <c r="AM183" s="137"/>
      <c r="AN183" s="137"/>
      <c r="AO183" s="137"/>
      <c r="AP183" s="137"/>
      <c r="AQ183" s="137"/>
      <c r="AR183" s="137"/>
      <c r="AS183" s="137"/>
    </row>
    <row r="184" ht="18.0" customHeight="1">
      <c r="A184" s="137"/>
      <c r="B184" s="137"/>
      <c r="C184" s="137"/>
      <c r="D184" s="137"/>
      <c r="E184" s="137"/>
      <c r="F184" s="137"/>
      <c r="G184" s="138"/>
      <c r="H184" s="139"/>
      <c r="I184" s="137"/>
      <c r="J184" s="137"/>
      <c r="K184" s="137"/>
      <c r="L184" s="137"/>
      <c r="M184" s="137"/>
      <c r="N184" s="137"/>
      <c r="O184" s="137"/>
      <c r="P184" s="137"/>
      <c r="Q184" s="140"/>
      <c r="R184" s="137"/>
      <c r="S184" s="137"/>
      <c r="T184" s="137"/>
      <c r="U184" s="137"/>
      <c r="V184" s="137"/>
      <c r="W184" s="137"/>
      <c r="X184" s="137"/>
      <c r="Y184" s="137"/>
      <c r="Z184" s="137"/>
      <c r="AA184" s="137"/>
      <c r="AB184" s="137"/>
      <c r="AC184" s="137"/>
      <c r="AD184" s="137"/>
      <c r="AE184" s="137"/>
      <c r="AF184" s="137"/>
      <c r="AG184" s="137"/>
      <c r="AH184" s="137"/>
      <c r="AI184" s="137"/>
      <c r="AJ184" s="137"/>
      <c r="AK184" s="137"/>
      <c r="AL184" s="137"/>
      <c r="AM184" s="137"/>
      <c r="AN184" s="137"/>
      <c r="AO184" s="137"/>
      <c r="AP184" s="137"/>
      <c r="AQ184" s="137"/>
      <c r="AR184" s="137"/>
      <c r="AS184" s="137"/>
    </row>
    <row r="185" ht="18.0" customHeight="1">
      <c r="A185" s="137"/>
      <c r="B185" s="137"/>
      <c r="C185" s="137"/>
      <c r="D185" s="137"/>
      <c r="E185" s="137"/>
      <c r="F185" s="137"/>
      <c r="G185" s="138"/>
      <c r="H185" s="139"/>
      <c r="I185" s="137"/>
      <c r="J185" s="137"/>
      <c r="K185" s="137"/>
      <c r="L185" s="137"/>
      <c r="M185" s="137"/>
      <c r="N185" s="137"/>
      <c r="O185" s="137"/>
      <c r="P185" s="137"/>
      <c r="Q185" s="140"/>
      <c r="R185" s="137"/>
      <c r="S185" s="137"/>
      <c r="T185" s="137"/>
      <c r="U185" s="137"/>
      <c r="V185" s="137"/>
      <c r="W185" s="137"/>
      <c r="X185" s="137"/>
      <c r="Y185" s="137"/>
      <c r="Z185" s="137"/>
      <c r="AA185" s="137"/>
      <c r="AB185" s="137"/>
      <c r="AC185" s="137"/>
      <c r="AD185" s="137"/>
      <c r="AE185" s="137"/>
      <c r="AF185" s="137"/>
      <c r="AG185" s="137"/>
      <c r="AH185" s="137"/>
      <c r="AI185" s="137"/>
      <c r="AJ185" s="137"/>
      <c r="AK185" s="137"/>
      <c r="AL185" s="137"/>
      <c r="AM185" s="137"/>
      <c r="AN185" s="137"/>
      <c r="AO185" s="137"/>
      <c r="AP185" s="137"/>
      <c r="AQ185" s="137"/>
      <c r="AR185" s="137"/>
      <c r="AS185" s="137"/>
    </row>
    <row r="186" ht="18.0" customHeight="1">
      <c r="A186" s="137"/>
      <c r="B186" s="137"/>
      <c r="C186" s="137"/>
      <c r="D186" s="137"/>
      <c r="E186" s="137"/>
      <c r="F186" s="137"/>
      <c r="G186" s="138"/>
      <c r="H186" s="139"/>
      <c r="I186" s="137"/>
      <c r="J186" s="137"/>
      <c r="K186" s="137"/>
      <c r="L186" s="137"/>
      <c r="M186" s="137"/>
      <c r="N186" s="137"/>
      <c r="O186" s="137"/>
      <c r="P186" s="137"/>
      <c r="Q186" s="140"/>
      <c r="R186" s="137"/>
      <c r="S186" s="137"/>
      <c r="T186" s="137"/>
      <c r="U186" s="137"/>
      <c r="V186" s="137"/>
      <c r="W186" s="137"/>
      <c r="X186" s="137"/>
      <c r="Y186" s="137"/>
      <c r="Z186" s="137"/>
      <c r="AA186" s="137"/>
      <c r="AB186" s="137"/>
      <c r="AC186" s="137"/>
      <c r="AD186" s="137"/>
      <c r="AE186" s="137"/>
      <c r="AF186" s="137"/>
      <c r="AG186" s="137"/>
      <c r="AH186" s="137"/>
      <c r="AI186" s="137"/>
      <c r="AJ186" s="137"/>
      <c r="AK186" s="137"/>
      <c r="AL186" s="137"/>
      <c r="AM186" s="137"/>
      <c r="AN186" s="137"/>
      <c r="AO186" s="137"/>
      <c r="AP186" s="137"/>
      <c r="AQ186" s="137"/>
      <c r="AR186" s="137"/>
      <c r="AS186" s="137"/>
    </row>
    <row r="187" ht="18.0" customHeight="1">
      <c r="A187" s="137"/>
      <c r="B187" s="137"/>
      <c r="C187" s="137"/>
      <c r="D187" s="137"/>
      <c r="E187" s="137"/>
      <c r="F187" s="137"/>
      <c r="G187" s="138"/>
      <c r="H187" s="139"/>
      <c r="I187" s="137"/>
      <c r="J187" s="137"/>
      <c r="K187" s="137"/>
      <c r="L187" s="137"/>
      <c r="M187" s="137"/>
      <c r="N187" s="137"/>
      <c r="O187" s="137"/>
      <c r="P187" s="137"/>
      <c r="Q187" s="140"/>
      <c r="R187" s="137"/>
      <c r="S187" s="137"/>
      <c r="T187" s="137"/>
      <c r="U187" s="137"/>
      <c r="V187" s="137"/>
      <c r="W187" s="137"/>
      <c r="X187" s="137"/>
      <c r="Y187" s="137"/>
      <c r="Z187" s="137"/>
      <c r="AA187" s="137"/>
      <c r="AB187" s="137"/>
      <c r="AC187" s="137"/>
      <c r="AD187" s="137"/>
      <c r="AE187" s="137"/>
      <c r="AF187" s="137"/>
      <c r="AG187" s="137"/>
      <c r="AH187" s="137"/>
      <c r="AI187" s="137"/>
      <c r="AJ187" s="137"/>
      <c r="AK187" s="137"/>
      <c r="AL187" s="137"/>
      <c r="AM187" s="137"/>
      <c r="AN187" s="137"/>
      <c r="AO187" s="137"/>
      <c r="AP187" s="137"/>
      <c r="AQ187" s="137"/>
      <c r="AR187" s="137"/>
      <c r="AS187" s="137"/>
    </row>
    <row r="188" ht="18.0" customHeight="1">
      <c r="A188" s="137"/>
      <c r="B188" s="137"/>
      <c r="C188" s="137"/>
      <c r="D188" s="137"/>
      <c r="E188" s="137"/>
      <c r="F188" s="137"/>
      <c r="G188" s="138"/>
      <c r="H188" s="139"/>
      <c r="I188" s="137"/>
      <c r="J188" s="137"/>
      <c r="K188" s="137"/>
      <c r="L188" s="137"/>
      <c r="M188" s="137"/>
      <c r="N188" s="137"/>
      <c r="O188" s="137"/>
      <c r="P188" s="137"/>
      <c r="Q188" s="140"/>
      <c r="R188" s="137"/>
      <c r="S188" s="137"/>
      <c r="T188" s="137"/>
      <c r="U188" s="137"/>
      <c r="V188" s="137"/>
      <c r="W188" s="137"/>
      <c r="X188" s="137"/>
      <c r="Y188" s="137"/>
      <c r="Z188" s="137"/>
      <c r="AA188" s="137"/>
      <c r="AB188" s="137"/>
      <c r="AC188" s="137"/>
      <c r="AD188" s="137"/>
      <c r="AE188" s="137"/>
      <c r="AF188" s="137"/>
      <c r="AG188" s="137"/>
      <c r="AH188" s="137"/>
      <c r="AI188" s="137"/>
      <c r="AJ188" s="137"/>
      <c r="AK188" s="137"/>
      <c r="AL188" s="137"/>
      <c r="AM188" s="137"/>
      <c r="AN188" s="137"/>
      <c r="AO188" s="137"/>
      <c r="AP188" s="137"/>
      <c r="AQ188" s="137"/>
      <c r="AR188" s="137"/>
      <c r="AS188" s="137"/>
    </row>
    <row r="189" ht="18.0" customHeight="1">
      <c r="A189" s="137"/>
      <c r="B189" s="137"/>
      <c r="C189" s="137"/>
      <c r="D189" s="137"/>
      <c r="E189" s="137"/>
      <c r="F189" s="137"/>
      <c r="G189" s="138"/>
      <c r="H189" s="139"/>
      <c r="I189" s="137"/>
      <c r="J189" s="137"/>
      <c r="K189" s="137"/>
      <c r="L189" s="137"/>
      <c r="M189" s="137"/>
      <c r="N189" s="137"/>
      <c r="O189" s="137"/>
      <c r="P189" s="137"/>
      <c r="Q189" s="140"/>
      <c r="R189" s="137"/>
      <c r="S189" s="137"/>
      <c r="T189" s="137"/>
      <c r="U189" s="137"/>
      <c r="V189" s="137"/>
      <c r="W189" s="137"/>
      <c r="X189" s="137"/>
      <c r="Y189" s="137"/>
      <c r="Z189" s="137"/>
      <c r="AA189" s="137"/>
      <c r="AB189" s="137"/>
      <c r="AC189" s="137"/>
      <c r="AD189" s="137"/>
      <c r="AE189" s="137"/>
      <c r="AF189" s="137"/>
      <c r="AG189" s="137"/>
      <c r="AH189" s="137"/>
      <c r="AI189" s="137"/>
      <c r="AJ189" s="137"/>
      <c r="AK189" s="137"/>
      <c r="AL189" s="137"/>
      <c r="AM189" s="137"/>
      <c r="AN189" s="137"/>
      <c r="AO189" s="137"/>
      <c r="AP189" s="137"/>
      <c r="AQ189" s="137"/>
      <c r="AR189" s="137"/>
      <c r="AS189" s="137"/>
    </row>
    <row r="190" ht="18.0" customHeight="1">
      <c r="A190" s="137"/>
      <c r="B190" s="137"/>
      <c r="C190" s="137"/>
      <c r="D190" s="137"/>
      <c r="E190" s="137"/>
      <c r="F190" s="137"/>
      <c r="G190" s="138"/>
      <c r="H190" s="139"/>
      <c r="I190" s="137"/>
      <c r="J190" s="137"/>
      <c r="K190" s="137"/>
      <c r="L190" s="137"/>
      <c r="M190" s="137"/>
      <c r="N190" s="137"/>
      <c r="O190" s="137"/>
      <c r="P190" s="137"/>
      <c r="Q190" s="140"/>
      <c r="R190" s="137"/>
      <c r="S190" s="137"/>
      <c r="T190" s="137"/>
      <c r="U190" s="137"/>
      <c r="V190" s="137"/>
      <c r="W190" s="137"/>
      <c r="X190" s="137"/>
      <c r="Y190" s="137"/>
      <c r="Z190" s="137"/>
      <c r="AA190" s="137"/>
      <c r="AB190" s="137"/>
      <c r="AC190" s="137"/>
      <c r="AD190" s="137"/>
      <c r="AE190" s="137"/>
      <c r="AF190" s="137"/>
      <c r="AG190" s="137"/>
      <c r="AH190" s="137"/>
      <c r="AI190" s="137"/>
      <c r="AJ190" s="137"/>
      <c r="AK190" s="137"/>
      <c r="AL190" s="137"/>
      <c r="AM190" s="137"/>
      <c r="AN190" s="137"/>
      <c r="AO190" s="137"/>
      <c r="AP190" s="137"/>
      <c r="AQ190" s="137"/>
      <c r="AR190" s="137"/>
      <c r="AS190" s="137"/>
    </row>
    <row r="191" ht="18.0" customHeight="1">
      <c r="A191" s="137"/>
      <c r="B191" s="137"/>
      <c r="C191" s="137"/>
      <c r="D191" s="137"/>
      <c r="E191" s="137"/>
      <c r="F191" s="137"/>
      <c r="G191" s="138"/>
      <c r="H191" s="139"/>
      <c r="I191" s="137"/>
      <c r="J191" s="137"/>
      <c r="K191" s="137"/>
      <c r="L191" s="137"/>
      <c r="M191" s="137"/>
      <c r="N191" s="137"/>
      <c r="O191" s="137"/>
      <c r="P191" s="137"/>
      <c r="Q191" s="140"/>
      <c r="R191" s="137"/>
      <c r="S191" s="137"/>
      <c r="T191" s="137"/>
      <c r="U191" s="137"/>
      <c r="V191" s="137"/>
      <c r="W191" s="137"/>
      <c r="X191" s="137"/>
      <c r="Y191" s="137"/>
      <c r="Z191" s="137"/>
      <c r="AA191" s="137"/>
      <c r="AB191" s="137"/>
      <c r="AC191" s="137"/>
      <c r="AD191" s="137"/>
      <c r="AE191" s="137"/>
      <c r="AF191" s="137"/>
      <c r="AG191" s="137"/>
      <c r="AH191" s="137"/>
      <c r="AI191" s="137"/>
      <c r="AJ191" s="137"/>
      <c r="AK191" s="137"/>
      <c r="AL191" s="137"/>
      <c r="AM191" s="137"/>
      <c r="AN191" s="137"/>
      <c r="AO191" s="137"/>
      <c r="AP191" s="137"/>
      <c r="AQ191" s="137"/>
      <c r="AR191" s="137"/>
      <c r="AS191" s="137"/>
    </row>
    <row r="192" ht="18.0" customHeight="1">
      <c r="A192" s="137"/>
      <c r="B192" s="137"/>
      <c r="C192" s="137"/>
      <c r="D192" s="137"/>
      <c r="E192" s="137"/>
      <c r="F192" s="137"/>
      <c r="G192" s="138"/>
      <c r="H192" s="139"/>
      <c r="I192" s="137"/>
      <c r="J192" s="137"/>
      <c r="K192" s="137"/>
      <c r="L192" s="137"/>
      <c r="M192" s="137"/>
      <c r="N192" s="137"/>
      <c r="O192" s="137"/>
      <c r="P192" s="137"/>
      <c r="Q192" s="140"/>
      <c r="R192" s="137"/>
      <c r="S192" s="137"/>
      <c r="T192" s="137"/>
      <c r="U192" s="137"/>
      <c r="V192" s="137"/>
      <c r="W192" s="137"/>
      <c r="X192" s="137"/>
      <c r="Y192" s="137"/>
      <c r="Z192" s="137"/>
      <c r="AA192" s="137"/>
      <c r="AB192" s="137"/>
      <c r="AC192" s="137"/>
      <c r="AD192" s="137"/>
      <c r="AE192" s="137"/>
      <c r="AF192" s="137"/>
      <c r="AG192" s="137"/>
      <c r="AH192" s="137"/>
      <c r="AI192" s="137"/>
      <c r="AJ192" s="137"/>
      <c r="AK192" s="137"/>
      <c r="AL192" s="137"/>
      <c r="AM192" s="137"/>
      <c r="AN192" s="137"/>
      <c r="AO192" s="137"/>
      <c r="AP192" s="137"/>
      <c r="AQ192" s="137"/>
      <c r="AR192" s="137"/>
      <c r="AS192" s="137"/>
    </row>
    <row r="193" ht="18.0" customHeight="1">
      <c r="A193" s="137"/>
      <c r="B193" s="137"/>
      <c r="C193" s="137"/>
      <c r="D193" s="137"/>
      <c r="E193" s="137"/>
      <c r="F193" s="137"/>
      <c r="G193" s="138"/>
      <c r="H193" s="139"/>
      <c r="I193" s="137"/>
      <c r="J193" s="137"/>
      <c r="K193" s="137"/>
      <c r="L193" s="137"/>
      <c r="M193" s="137"/>
      <c r="N193" s="137"/>
      <c r="O193" s="137"/>
      <c r="P193" s="137"/>
      <c r="Q193" s="140"/>
      <c r="R193" s="137"/>
      <c r="S193" s="137"/>
      <c r="T193" s="137"/>
      <c r="U193" s="137"/>
      <c r="V193" s="137"/>
      <c r="W193" s="137"/>
      <c r="X193" s="137"/>
      <c r="Y193" s="137"/>
      <c r="Z193" s="137"/>
      <c r="AA193" s="137"/>
      <c r="AB193" s="137"/>
      <c r="AC193" s="137"/>
      <c r="AD193" s="137"/>
      <c r="AE193" s="137"/>
      <c r="AF193" s="137"/>
      <c r="AG193" s="137"/>
      <c r="AH193" s="137"/>
      <c r="AI193" s="137"/>
      <c r="AJ193" s="137"/>
      <c r="AK193" s="137"/>
      <c r="AL193" s="137"/>
      <c r="AM193" s="137"/>
      <c r="AN193" s="137"/>
      <c r="AO193" s="137"/>
      <c r="AP193" s="137"/>
      <c r="AQ193" s="137"/>
      <c r="AR193" s="137"/>
      <c r="AS193" s="137"/>
    </row>
    <row r="194" ht="18.0" customHeight="1">
      <c r="A194" s="137"/>
      <c r="B194" s="137"/>
      <c r="C194" s="137"/>
      <c r="D194" s="137"/>
      <c r="E194" s="137"/>
      <c r="F194" s="137"/>
      <c r="G194" s="138"/>
      <c r="H194" s="139"/>
      <c r="I194" s="137"/>
      <c r="J194" s="137"/>
      <c r="K194" s="137"/>
      <c r="L194" s="137"/>
      <c r="M194" s="137"/>
      <c r="N194" s="137"/>
      <c r="O194" s="137"/>
      <c r="P194" s="137"/>
      <c r="Q194" s="140"/>
      <c r="R194" s="137"/>
      <c r="S194" s="137"/>
      <c r="T194" s="137"/>
      <c r="U194" s="137"/>
      <c r="V194" s="137"/>
      <c r="W194" s="137"/>
      <c r="X194" s="137"/>
      <c r="Y194" s="137"/>
      <c r="Z194" s="137"/>
      <c r="AA194" s="137"/>
      <c r="AB194" s="137"/>
      <c r="AC194" s="137"/>
      <c r="AD194" s="137"/>
      <c r="AE194" s="137"/>
      <c r="AF194" s="137"/>
      <c r="AG194" s="137"/>
      <c r="AH194" s="137"/>
      <c r="AI194" s="137"/>
      <c r="AJ194" s="137"/>
      <c r="AK194" s="137"/>
      <c r="AL194" s="137"/>
      <c r="AM194" s="137"/>
      <c r="AN194" s="137"/>
      <c r="AO194" s="137"/>
      <c r="AP194" s="137"/>
      <c r="AQ194" s="137"/>
      <c r="AR194" s="137"/>
      <c r="AS194" s="137"/>
    </row>
    <row r="195" ht="18.0" customHeight="1">
      <c r="A195" s="137"/>
      <c r="B195" s="137"/>
      <c r="C195" s="137"/>
      <c r="D195" s="137"/>
      <c r="E195" s="137"/>
      <c r="F195" s="137"/>
      <c r="G195" s="138"/>
      <c r="H195" s="139"/>
      <c r="I195" s="137"/>
      <c r="J195" s="137"/>
      <c r="K195" s="137"/>
      <c r="L195" s="137"/>
      <c r="M195" s="137"/>
      <c r="N195" s="137"/>
      <c r="O195" s="137"/>
      <c r="P195" s="137"/>
      <c r="Q195" s="140"/>
      <c r="R195" s="137"/>
      <c r="S195" s="137"/>
      <c r="T195" s="137"/>
      <c r="U195" s="137"/>
      <c r="V195" s="137"/>
      <c r="W195" s="137"/>
      <c r="X195" s="137"/>
      <c r="Y195" s="137"/>
      <c r="Z195" s="137"/>
      <c r="AA195" s="137"/>
      <c r="AB195" s="137"/>
      <c r="AC195" s="137"/>
      <c r="AD195" s="137"/>
      <c r="AE195" s="137"/>
      <c r="AF195" s="137"/>
      <c r="AG195" s="137"/>
      <c r="AH195" s="137"/>
      <c r="AI195" s="137"/>
      <c r="AJ195" s="137"/>
      <c r="AK195" s="137"/>
      <c r="AL195" s="137"/>
      <c r="AM195" s="137"/>
      <c r="AN195" s="137"/>
      <c r="AO195" s="137"/>
      <c r="AP195" s="137"/>
      <c r="AQ195" s="137"/>
      <c r="AR195" s="137"/>
      <c r="AS195" s="137"/>
    </row>
    <row r="196" ht="18.0" customHeight="1">
      <c r="A196" s="137"/>
      <c r="B196" s="137"/>
      <c r="C196" s="137"/>
      <c r="D196" s="137"/>
      <c r="E196" s="137"/>
      <c r="F196" s="137"/>
      <c r="G196" s="138"/>
      <c r="H196" s="139"/>
      <c r="I196" s="137"/>
      <c r="J196" s="137"/>
      <c r="K196" s="137"/>
      <c r="L196" s="137"/>
      <c r="M196" s="137"/>
      <c r="N196" s="137"/>
      <c r="O196" s="137"/>
      <c r="P196" s="137"/>
      <c r="Q196" s="140"/>
      <c r="R196" s="137"/>
      <c r="S196" s="137"/>
      <c r="T196" s="137"/>
      <c r="U196" s="137"/>
      <c r="V196" s="137"/>
      <c r="W196" s="137"/>
      <c r="X196" s="137"/>
      <c r="Y196" s="137"/>
      <c r="Z196" s="137"/>
      <c r="AA196" s="137"/>
      <c r="AB196" s="137"/>
      <c r="AC196" s="137"/>
      <c r="AD196" s="137"/>
      <c r="AE196" s="137"/>
      <c r="AF196" s="137"/>
      <c r="AG196" s="137"/>
      <c r="AH196" s="137"/>
      <c r="AI196" s="137"/>
      <c r="AJ196" s="137"/>
      <c r="AK196" s="137"/>
      <c r="AL196" s="137"/>
      <c r="AM196" s="137"/>
      <c r="AN196" s="137"/>
      <c r="AO196" s="137"/>
      <c r="AP196" s="137"/>
      <c r="AQ196" s="137"/>
      <c r="AR196" s="137"/>
      <c r="AS196" s="137"/>
    </row>
    <row r="197" ht="18.0" customHeight="1">
      <c r="A197" s="137"/>
      <c r="B197" s="137"/>
      <c r="C197" s="137"/>
      <c r="D197" s="137"/>
      <c r="E197" s="137"/>
      <c r="F197" s="137"/>
      <c r="G197" s="138"/>
      <c r="H197" s="139"/>
      <c r="I197" s="137"/>
      <c r="J197" s="137"/>
      <c r="K197" s="137"/>
      <c r="L197" s="137"/>
      <c r="M197" s="137"/>
      <c r="N197" s="137"/>
      <c r="O197" s="137"/>
      <c r="P197" s="137"/>
      <c r="Q197" s="140"/>
      <c r="R197" s="137"/>
      <c r="S197" s="137"/>
      <c r="T197" s="137"/>
      <c r="U197" s="137"/>
      <c r="V197" s="137"/>
      <c r="W197" s="137"/>
      <c r="X197" s="137"/>
      <c r="Y197" s="137"/>
      <c r="Z197" s="137"/>
      <c r="AA197" s="137"/>
      <c r="AB197" s="137"/>
      <c r="AC197" s="137"/>
      <c r="AD197" s="137"/>
      <c r="AE197" s="137"/>
      <c r="AF197" s="137"/>
      <c r="AG197" s="137"/>
      <c r="AH197" s="137"/>
      <c r="AI197" s="137"/>
      <c r="AJ197" s="137"/>
      <c r="AK197" s="137"/>
      <c r="AL197" s="137"/>
      <c r="AM197" s="137"/>
      <c r="AN197" s="137"/>
      <c r="AO197" s="137"/>
      <c r="AP197" s="137"/>
      <c r="AQ197" s="137"/>
      <c r="AR197" s="137"/>
      <c r="AS197" s="137"/>
    </row>
    <row r="198" ht="18.0" customHeight="1">
      <c r="A198" s="137"/>
      <c r="B198" s="137"/>
      <c r="C198" s="137"/>
      <c r="D198" s="137"/>
      <c r="E198" s="137"/>
      <c r="F198" s="137"/>
      <c r="G198" s="138"/>
      <c r="H198" s="139"/>
      <c r="I198" s="137"/>
      <c r="J198" s="137"/>
      <c r="K198" s="137"/>
      <c r="L198" s="137"/>
      <c r="M198" s="137"/>
      <c r="N198" s="137"/>
      <c r="O198" s="137"/>
      <c r="P198" s="137"/>
      <c r="Q198" s="140"/>
      <c r="R198" s="137"/>
      <c r="S198" s="137"/>
      <c r="T198" s="137"/>
      <c r="U198" s="137"/>
      <c r="V198" s="137"/>
      <c r="W198" s="137"/>
      <c r="X198" s="137"/>
      <c r="Y198" s="137"/>
      <c r="Z198" s="137"/>
      <c r="AA198" s="137"/>
      <c r="AB198" s="137"/>
      <c r="AC198" s="137"/>
      <c r="AD198" s="137"/>
      <c r="AE198" s="137"/>
      <c r="AF198" s="137"/>
      <c r="AG198" s="137"/>
      <c r="AH198" s="137"/>
      <c r="AI198" s="137"/>
      <c r="AJ198" s="137"/>
      <c r="AK198" s="137"/>
      <c r="AL198" s="137"/>
      <c r="AM198" s="137"/>
      <c r="AN198" s="137"/>
      <c r="AO198" s="137"/>
      <c r="AP198" s="137"/>
      <c r="AQ198" s="137"/>
      <c r="AR198" s="137"/>
      <c r="AS198" s="137"/>
    </row>
    <row r="199" ht="18.0" customHeight="1">
      <c r="A199" s="137"/>
      <c r="B199" s="137"/>
      <c r="C199" s="137"/>
      <c r="D199" s="137"/>
      <c r="E199" s="137"/>
      <c r="F199" s="137"/>
      <c r="G199" s="138"/>
      <c r="H199" s="139"/>
      <c r="I199" s="137"/>
      <c r="J199" s="137"/>
      <c r="K199" s="137"/>
      <c r="L199" s="137"/>
      <c r="M199" s="137"/>
      <c r="N199" s="137"/>
      <c r="O199" s="137"/>
      <c r="P199" s="137"/>
      <c r="Q199" s="140"/>
      <c r="R199" s="137"/>
      <c r="S199" s="137"/>
      <c r="T199" s="137"/>
      <c r="U199" s="137"/>
      <c r="V199" s="137"/>
      <c r="W199" s="137"/>
      <c r="X199" s="137"/>
      <c r="Y199" s="137"/>
      <c r="Z199" s="137"/>
      <c r="AA199" s="137"/>
      <c r="AB199" s="137"/>
      <c r="AC199" s="137"/>
      <c r="AD199" s="137"/>
      <c r="AE199" s="137"/>
      <c r="AF199" s="137"/>
      <c r="AG199" s="137"/>
      <c r="AH199" s="137"/>
      <c r="AI199" s="137"/>
      <c r="AJ199" s="137"/>
      <c r="AK199" s="137"/>
      <c r="AL199" s="137"/>
      <c r="AM199" s="137"/>
      <c r="AN199" s="137"/>
      <c r="AO199" s="137"/>
      <c r="AP199" s="137"/>
      <c r="AQ199" s="137"/>
      <c r="AR199" s="137"/>
      <c r="AS199" s="137"/>
    </row>
    <row r="200" ht="18.0" customHeight="1">
      <c r="A200" s="137"/>
      <c r="B200" s="137"/>
      <c r="C200" s="137"/>
      <c r="D200" s="137"/>
      <c r="E200" s="137"/>
      <c r="F200" s="137"/>
      <c r="G200" s="138"/>
      <c r="H200" s="139"/>
      <c r="I200" s="137"/>
      <c r="J200" s="137"/>
      <c r="K200" s="137"/>
      <c r="L200" s="137"/>
      <c r="M200" s="137"/>
      <c r="N200" s="137"/>
      <c r="O200" s="137"/>
      <c r="P200" s="137"/>
      <c r="Q200" s="140"/>
      <c r="R200" s="137"/>
      <c r="S200" s="137"/>
      <c r="T200" s="137"/>
      <c r="U200" s="137"/>
      <c r="V200" s="137"/>
      <c r="W200" s="137"/>
      <c r="X200" s="137"/>
      <c r="Y200" s="137"/>
      <c r="Z200" s="137"/>
      <c r="AA200" s="137"/>
      <c r="AB200" s="137"/>
      <c r="AC200" s="137"/>
      <c r="AD200" s="137"/>
      <c r="AE200" s="137"/>
      <c r="AF200" s="137"/>
      <c r="AG200" s="137"/>
      <c r="AH200" s="137"/>
      <c r="AI200" s="137"/>
      <c r="AJ200" s="137"/>
      <c r="AK200" s="137"/>
      <c r="AL200" s="137"/>
      <c r="AM200" s="137"/>
      <c r="AN200" s="137"/>
      <c r="AO200" s="137"/>
      <c r="AP200" s="137"/>
      <c r="AQ200" s="137"/>
      <c r="AR200" s="137"/>
      <c r="AS200" s="137"/>
    </row>
    <row r="201" ht="18.0" customHeight="1">
      <c r="A201" s="137"/>
      <c r="B201" s="137"/>
      <c r="C201" s="137"/>
      <c r="D201" s="137"/>
      <c r="E201" s="137"/>
      <c r="F201" s="137"/>
      <c r="G201" s="138"/>
      <c r="H201" s="139"/>
      <c r="I201" s="137"/>
      <c r="J201" s="137"/>
      <c r="K201" s="137"/>
      <c r="L201" s="137"/>
      <c r="M201" s="137"/>
      <c r="N201" s="137"/>
      <c r="O201" s="137"/>
      <c r="P201" s="137"/>
      <c r="Q201" s="140"/>
      <c r="R201" s="137"/>
      <c r="S201" s="137"/>
      <c r="T201" s="137"/>
      <c r="U201" s="137"/>
      <c r="V201" s="137"/>
      <c r="W201" s="137"/>
      <c r="X201" s="137"/>
      <c r="Y201" s="137"/>
      <c r="Z201" s="137"/>
      <c r="AA201" s="137"/>
      <c r="AB201" s="137"/>
      <c r="AC201" s="137"/>
      <c r="AD201" s="137"/>
      <c r="AE201" s="137"/>
      <c r="AF201" s="137"/>
      <c r="AG201" s="137"/>
      <c r="AH201" s="137"/>
      <c r="AI201" s="137"/>
      <c r="AJ201" s="137"/>
      <c r="AK201" s="137"/>
      <c r="AL201" s="137"/>
      <c r="AM201" s="137"/>
      <c r="AN201" s="137"/>
      <c r="AO201" s="137"/>
      <c r="AP201" s="137"/>
      <c r="AQ201" s="137"/>
      <c r="AR201" s="137"/>
      <c r="AS201" s="137"/>
    </row>
    <row r="202" ht="18.0" customHeight="1">
      <c r="A202" s="137"/>
      <c r="B202" s="137"/>
      <c r="C202" s="137"/>
      <c r="D202" s="137"/>
      <c r="E202" s="137"/>
      <c r="F202" s="137"/>
      <c r="G202" s="138"/>
      <c r="H202" s="139"/>
      <c r="I202" s="137"/>
      <c r="J202" s="137"/>
      <c r="K202" s="137"/>
      <c r="L202" s="137"/>
      <c r="M202" s="137"/>
      <c r="N202" s="137"/>
      <c r="O202" s="137"/>
      <c r="P202" s="137"/>
      <c r="Q202" s="140"/>
      <c r="R202" s="137"/>
      <c r="S202" s="137"/>
      <c r="T202" s="137"/>
      <c r="U202" s="137"/>
      <c r="V202" s="137"/>
      <c r="W202" s="137"/>
      <c r="X202" s="137"/>
      <c r="Y202" s="137"/>
      <c r="Z202" s="137"/>
      <c r="AA202" s="137"/>
      <c r="AB202" s="137"/>
      <c r="AC202" s="137"/>
      <c r="AD202" s="137"/>
      <c r="AE202" s="137"/>
      <c r="AF202" s="137"/>
      <c r="AG202" s="137"/>
      <c r="AH202" s="137"/>
      <c r="AI202" s="137"/>
      <c r="AJ202" s="137"/>
      <c r="AK202" s="137"/>
      <c r="AL202" s="137"/>
      <c r="AM202" s="137"/>
      <c r="AN202" s="137"/>
      <c r="AO202" s="137"/>
      <c r="AP202" s="137"/>
      <c r="AQ202" s="137"/>
      <c r="AR202" s="137"/>
      <c r="AS202" s="137"/>
    </row>
    <row r="203" ht="18.0" customHeight="1">
      <c r="A203" s="137"/>
      <c r="B203" s="137"/>
      <c r="C203" s="137"/>
      <c r="D203" s="137"/>
      <c r="E203" s="137"/>
      <c r="F203" s="137"/>
      <c r="G203" s="138"/>
      <c r="H203" s="139"/>
      <c r="I203" s="137"/>
      <c r="J203" s="137"/>
      <c r="K203" s="137"/>
      <c r="L203" s="137"/>
      <c r="M203" s="137"/>
      <c r="N203" s="137"/>
      <c r="O203" s="137"/>
      <c r="P203" s="137"/>
      <c r="Q203" s="140"/>
      <c r="R203" s="137"/>
      <c r="S203" s="137"/>
      <c r="T203" s="137"/>
      <c r="U203" s="137"/>
      <c r="V203" s="137"/>
      <c r="W203" s="137"/>
      <c r="X203" s="137"/>
      <c r="Y203" s="137"/>
      <c r="Z203" s="137"/>
      <c r="AA203" s="137"/>
      <c r="AB203" s="137"/>
      <c r="AC203" s="137"/>
      <c r="AD203" s="137"/>
      <c r="AE203" s="137"/>
      <c r="AF203" s="137"/>
      <c r="AG203" s="137"/>
      <c r="AH203" s="137"/>
      <c r="AI203" s="137"/>
      <c r="AJ203" s="137"/>
      <c r="AK203" s="137"/>
      <c r="AL203" s="137"/>
      <c r="AM203" s="137"/>
      <c r="AN203" s="137"/>
      <c r="AO203" s="137"/>
      <c r="AP203" s="137"/>
      <c r="AQ203" s="137"/>
      <c r="AR203" s="137"/>
      <c r="AS203" s="137"/>
    </row>
    <row r="204" ht="18.0" customHeight="1">
      <c r="A204" s="137"/>
      <c r="B204" s="137"/>
      <c r="C204" s="137"/>
      <c r="D204" s="137"/>
      <c r="E204" s="137"/>
      <c r="F204" s="137"/>
      <c r="G204" s="138"/>
      <c r="H204" s="139"/>
      <c r="I204" s="137"/>
      <c r="J204" s="137"/>
      <c r="K204" s="137"/>
      <c r="L204" s="137"/>
      <c r="M204" s="137"/>
      <c r="N204" s="137"/>
      <c r="O204" s="137"/>
      <c r="P204" s="137"/>
      <c r="Q204" s="140"/>
      <c r="R204" s="137"/>
      <c r="S204" s="137"/>
      <c r="T204" s="137"/>
      <c r="U204" s="137"/>
      <c r="V204" s="137"/>
      <c r="W204" s="137"/>
      <c r="X204" s="137"/>
      <c r="Y204" s="137"/>
      <c r="Z204" s="137"/>
      <c r="AA204" s="137"/>
      <c r="AB204" s="137"/>
      <c r="AC204" s="137"/>
      <c r="AD204" s="137"/>
      <c r="AE204" s="137"/>
      <c r="AF204" s="137"/>
      <c r="AG204" s="137"/>
      <c r="AH204" s="137"/>
      <c r="AI204" s="137"/>
      <c r="AJ204" s="137"/>
      <c r="AK204" s="137"/>
      <c r="AL204" s="137"/>
      <c r="AM204" s="137"/>
      <c r="AN204" s="137"/>
      <c r="AO204" s="137"/>
      <c r="AP204" s="137"/>
      <c r="AQ204" s="137"/>
      <c r="AR204" s="137"/>
      <c r="AS204" s="137"/>
    </row>
    <row r="205" ht="18.0" customHeight="1">
      <c r="A205" s="137"/>
      <c r="B205" s="137"/>
      <c r="C205" s="137"/>
      <c r="D205" s="137"/>
      <c r="E205" s="137"/>
      <c r="F205" s="137"/>
      <c r="G205" s="138"/>
      <c r="H205" s="139"/>
      <c r="I205" s="137"/>
      <c r="J205" s="137"/>
      <c r="K205" s="137"/>
      <c r="L205" s="137"/>
      <c r="M205" s="137"/>
      <c r="N205" s="137"/>
      <c r="O205" s="137"/>
      <c r="P205" s="137"/>
      <c r="Q205" s="140"/>
      <c r="R205" s="137"/>
      <c r="S205" s="137"/>
      <c r="T205" s="137"/>
      <c r="U205" s="137"/>
      <c r="V205" s="137"/>
      <c r="W205" s="137"/>
      <c r="X205" s="137"/>
      <c r="Y205" s="137"/>
      <c r="Z205" s="137"/>
      <c r="AA205" s="137"/>
      <c r="AB205" s="137"/>
      <c r="AC205" s="137"/>
      <c r="AD205" s="137"/>
      <c r="AE205" s="137"/>
      <c r="AF205" s="137"/>
      <c r="AG205" s="137"/>
      <c r="AH205" s="137"/>
      <c r="AI205" s="137"/>
      <c r="AJ205" s="137"/>
      <c r="AK205" s="137"/>
      <c r="AL205" s="137"/>
      <c r="AM205" s="137"/>
      <c r="AN205" s="137"/>
      <c r="AO205" s="137"/>
      <c r="AP205" s="137"/>
      <c r="AQ205" s="137"/>
      <c r="AR205" s="137"/>
      <c r="AS205" s="137"/>
    </row>
    <row r="206" ht="18.0" customHeight="1">
      <c r="A206" s="137"/>
      <c r="B206" s="137"/>
      <c r="C206" s="137"/>
      <c r="D206" s="137"/>
      <c r="E206" s="137"/>
      <c r="F206" s="137"/>
      <c r="G206" s="138"/>
      <c r="H206" s="139"/>
      <c r="I206" s="137"/>
      <c r="J206" s="137"/>
      <c r="K206" s="137"/>
      <c r="L206" s="137"/>
      <c r="M206" s="137"/>
      <c r="N206" s="137"/>
      <c r="O206" s="137"/>
      <c r="P206" s="137"/>
      <c r="Q206" s="140"/>
      <c r="R206" s="137"/>
      <c r="S206" s="137"/>
      <c r="T206" s="137"/>
      <c r="U206" s="137"/>
      <c r="V206" s="137"/>
      <c r="W206" s="137"/>
      <c r="X206" s="137"/>
      <c r="Y206" s="137"/>
      <c r="Z206" s="137"/>
      <c r="AA206" s="137"/>
      <c r="AB206" s="137"/>
      <c r="AC206" s="137"/>
      <c r="AD206" s="137"/>
      <c r="AE206" s="137"/>
      <c r="AF206" s="137"/>
      <c r="AG206" s="137"/>
      <c r="AH206" s="137"/>
      <c r="AI206" s="137"/>
      <c r="AJ206" s="137"/>
      <c r="AK206" s="137"/>
      <c r="AL206" s="137"/>
      <c r="AM206" s="137"/>
      <c r="AN206" s="137"/>
      <c r="AO206" s="137"/>
      <c r="AP206" s="137"/>
      <c r="AQ206" s="137"/>
      <c r="AR206" s="137"/>
      <c r="AS206" s="137"/>
    </row>
    <row r="207" ht="18.0" customHeight="1">
      <c r="A207" s="137"/>
      <c r="B207" s="137"/>
      <c r="C207" s="137"/>
      <c r="D207" s="137"/>
      <c r="E207" s="137"/>
      <c r="F207" s="137"/>
      <c r="G207" s="138"/>
      <c r="H207" s="139"/>
      <c r="I207" s="137"/>
      <c r="J207" s="137"/>
      <c r="K207" s="137"/>
      <c r="L207" s="137"/>
      <c r="M207" s="137"/>
      <c r="N207" s="137"/>
      <c r="O207" s="137"/>
      <c r="P207" s="137"/>
      <c r="Q207" s="140"/>
      <c r="R207" s="137"/>
      <c r="S207" s="137"/>
      <c r="T207" s="137"/>
      <c r="U207" s="137"/>
      <c r="V207" s="137"/>
      <c r="W207" s="137"/>
      <c r="X207" s="137"/>
      <c r="Y207" s="137"/>
      <c r="Z207" s="137"/>
      <c r="AA207" s="137"/>
      <c r="AB207" s="137"/>
      <c r="AC207" s="137"/>
      <c r="AD207" s="137"/>
      <c r="AE207" s="137"/>
      <c r="AF207" s="137"/>
      <c r="AG207" s="137"/>
      <c r="AH207" s="137"/>
      <c r="AI207" s="137"/>
      <c r="AJ207" s="137"/>
      <c r="AK207" s="137"/>
      <c r="AL207" s="137"/>
      <c r="AM207" s="137"/>
      <c r="AN207" s="137"/>
      <c r="AO207" s="137"/>
      <c r="AP207" s="137"/>
      <c r="AQ207" s="137"/>
      <c r="AR207" s="137"/>
      <c r="AS207" s="137"/>
    </row>
    <row r="208" ht="18.0" customHeight="1">
      <c r="A208" s="137"/>
      <c r="B208" s="137"/>
      <c r="C208" s="137"/>
      <c r="D208" s="137"/>
      <c r="E208" s="137"/>
      <c r="F208" s="137"/>
      <c r="G208" s="138"/>
      <c r="H208" s="139"/>
      <c r="I208" s="137"/>
      <c r="J208" s="137"/>
      <c r="K208" s="137"/>
      <c r="L208" s="137"/>
      <c r="M208" s="137"/>
      <c r="N208" s="137"/>
      <c r="O208" s="137"/>
      <c r="P208" s="137"/>
      <c r="Q208" s="140"/>
      <c r="R208" s="137"/>
      <c r="S208" s="137"/>
      <c r="T208" s="137"/>
      <c r="U208" s="137"/>
      <c r="V208" s="137"/>
      <c r="W208" s="137"/>
      <c r="X208" s="137"/>
      <c r="Y208" s="137"/>
      <c r="Z208" s="137"/>
      <c r="AA208" s="137"/>
      <c r="AB208" s="137"/>
      <c r="AC208" s="137"/>
      <c r="AD208" s="137"/>
      <c r="AE208" s="137"/>
      <c r="AF208" s="137"/>
      <c r="AG208" s="137"/>
      <c r="AH208" s="137"/>
      <c r="AI208" s="137"/>
      <c r="AJ208" s="137"/>
      <c r="AK208" s="137"/>
      <c r="AL208" s="137"/>
      <c r="AM208" s="137"/>
      <c r="AN208" s="137"/>
      <c r="AO208" s="137"/>
      <c r="AP208" s="137"/>
      <c r="AQ208" s="137"/>
      <c r="AR208" s="137"/>
      <c r="AS208" s="137"/>
    </row>
    <row r="209" ht="18.0" customHeight="1">
      <c r="A209" s="137"/>
      <c r="B209" s="137"/>
      <c r="C209" s="137"/>
      <c r="D209" s="137"/>
      <c r="E209" s="137"/>
      <c r="F209" s="137"/>
      <c r="G209" s="138"/>
      <c r="H209" s="139"/>
      <c r="I209" s="137"/>
      <c r="J209" s="137"/>
      <c r="K209" s="137"/>
      <c r="L209" s="137"/>
      <c r="M209" s="137"/>
      <c r="N209" s="137"/>
      <c r="O209" s="137"/>
      <c r="P209" s="137"/>
      <c r="Q209" s="140"/>
      <c r="R209" s="137"/>
      <c r="S209" s="137"/>
      <c r="T209" s="137"/>
      <c r="U209" s="137"/>
      <c r="V209" s="137"/>
      <c r="W209" s="137"/>
      <c r="X209" s="137"/>
      <c r="Y209" s="137"/>
      <c r="Z209" s="137"/>
      <c r="AA209" s="137"/>
      <c r="AB209" s="137"/>
      <c r="AC209" s="137"/>
      <c r="AD209" s="137"/>
      <c r="AE209" s="137"/>
      <c r="AF209" s="137"/>
      <c r="AG209" s="137"/>
      <c r="AH209" s="137"/>
      <c r="AI209" s="137"/>
      <c r="AJ209" s="137"/>
      <c r="AK209" s="137"/>
      <c r="AL209" s="137"/>
      <c r="AM209" s="137"/>
      <c r="AN209" s="137"/>
      <c r="AO209" s="137"/>
      <c r="AP209" s="137"/>
      <c r="AQ209" s="137"/>
      <c r="AR209" s="137"/>
      <c r="AS209" s="137"/>
    </row>
    <row r="210" ht="18.0" customHeight="1">
      <c r="A210" s="137"/>
      <c r="B210" s="137"/>
      <c r="C210" s="137"/>
      <c r="D210" s="137"/>
      <c r="E210" s="137"/>
      <c r="F210" s="137"/>
      <c r="G210" s="138"/>
      <c r="H210" s="139"/>
      <c r="I210" s="137"/>
      <c r="J210" s="137"/>
      <c r="K210" s="137"/>
      <c r="L210" s="137"/>
      <c r="M210" s="137"/>
      <c r="N210" s="137"/>
      <c r="O210" s="137"/>
      <c r="P210" s="137"/>
      <c r="Q210" s="140"/>
      <c r="R210" s="137"/>
      <c r="S210" s="137"/>
      <c r="T210" s="137"/>
      <c r="U210" s="137"/>
      <c r="V210" s="137"/>
      <c r="W210" s="137"/>
      <c r="X210" s="137"/>
      <c r="Y210" s="137"/>
      <c r="Z210" s="137"/>
      <c r="AA210" s="137"/>
      <c r="AB210" s="137"/>
      <c r="AC210" s="137"/>
      <c r="AD210" s="137"/>
      <c r="AE210" s="137"/>
      <c r="AF210" s="137"/>
      <c r="AG210" s="137"/>
      <c r="AH210" s="137"/>
      <c r="AI210" s="137"/>
      <c r="AJ210" s="137"/>
      <c r="AK210" s="137"/>
      <c r="AL210" s="137"/>
      <c r="AM210" s="137"/>
      <c r="AN210" s="137"/>
      <c r="AO210" s="137"/>
      <c r="AP210" s="137"/>
      <c r="AQ210" s="137"/>
      <c r="AR210" s="137"/>
      <c r="AS210" s="137"/>
    </row>
    <row r="211" ht="18.0" customHeight="1">
      <c r="A211" s="137"/>
      <c r="B211" s="137"/>
      <c r="C211" s="137"/>
      <c r="D211" s="137"/>
      <c r="E211" s="137"/>
      <c r="F211" s="137"/>
      <c r="G211" s="138"/>
      <c r="H211" s="139"/>
      <c r="I211" s="137"/>
      <c r="J211" s="137"/>
      <c r="K211" s="137"/>
      <c r="L211" s="137"/>
      <c r="M211" s="137"/>
      <c r="N211" s="137"/>
      <c r="O211" s="137"/>
      <c r="P211" s="137"/>
      <c r="Q211" s="140"/>
      <c r="R211" s="137"/>
      <c r="S211" s="137"/>
      <c r="T211" s="137"/>
      <c r="U211" s="137"/>
      <c r="V211" s="137"/>
      <c r="W211" s="137"/>
      <c r="X211" s="137"/>
      <c r="Y211" s="137"/>
      <c r="Z211" s="137"/>
      <c r="AA211" s="137"/>
      <c r="AB211" s="137"/>
      <c r="AC211" s="137"/>
      <c r="AD211" s="137"/>
      <c r="AE211" s="137"/>
      <c r="AF211" s="137"/>
      <c r="AG211" s="137"/>
      <c r="AH211" s="137"/>
      <c r="AI211" s="137"/>
      <c r="AJ211" s="137"/>
      <c r="AK211" s="137"/>
      <c r="AL211" s="137"/>
      <c r="AM211" s="137"/>
      <c r="AN211" s="137"/>
      <c r="AO211" s="137"/>
      <c r="AP211" s="137"/>
      <c r="AQ211" s="137"/>
      <c r="AR211" s="137"/>
      <c r="AS211" s="137"/>
    </row>
    <row r="212" ht="18.0" customHeight="1">
      <c r="A212" s="137"/>
      <c r="B212" s="137"/>
      <c r="C212" s="137"/>
      <c r="D212" s="137"/>
      <c r="E212" s="137"/>
      <c r="F212" s="137"/>
      <c r="G212" s="138"/>
      <c r="H212" s="139"/>
      <c r="I212" s="137"/>
      <c r="J212" s="137"/>
      <c r="K212" s="137"/>
      <c r="L212" s="137"/>
      <c r="M212" s="137"/>
      <c r="N212" s="137"/>
      <c r="O212" s="137"/>
      <c r="P212" s="137"/>
      <c r="Q212" s="140"/>
      <c r="R212" s="137"/>
      <c r="S212" s="137"/>
      <c r="T212" s="137"/>
      <c r="U212" s="137"/>
      <c r="V212" s="137"/>
      <c r="W212" s="137"/>
      <c r="X212" s="137"/>
      <c r="Y212" s="137"/>
      <c r="Z212" s="137"/>
      <c r="AA212" s="137"/>
      <c r="AB212" s="137"/>
      <c r="AC212" s="137"/>
      <c r="AD212" s="137"/>
      <c r="AE212" s="137"/>
      <c r="AF212" s="137"/>
      <c r="AG212" s="137"/>
      <c r="AH212" s="137"/>
      <c r="AI212" s="137"/>
      <c r="AJ212" s="137"/>
      <c r="AK212" s="137"/>
      <c r="AL212" s="137"/>
      <c r="AM212" s="137"/>
      <c r="AN212" s="137"/>
      <c r="AO212" s="137"/>
      <c r="AP212" s="137"/>
      <c r="AQ212" s="137"/>
      <c r="AR212" s="137"/>
      <c r="AS212" s="137"/>
    </row>
    <row r="213" ht="18.0" customHeight="1">
      <c r="A213" s="137"/>
      <c r="B213" s="137"/>
      <c r="C213" s="137"/>
      <c r="D213" s="137"/>
      <c r="E213" s="137"/>
      <c r="F213" s="137"/>
      <c r="G213" s="138"/>
      <c r="H213" s="139"/>
      <c r="I213" s="137"/>
      <c r="J213" s="137"/>
      <c r="K213" s="137"/>
      <c r="L213" s="137"/>
      <c r="M213" s="137"/>
      <c r="N213" s="137"/>
      <c r="O213" s="137"/>
      <c r="P213" s="137"/>
      <c r="Q213" s="140"/>
      <c r="R213" s="137"/>
      <c r="S213" s="137"/>
      <c r="T213" s="137"/>
      <c r="U213" s="137"/>
      <c r="V213" s="137"/>
      <c r="W213" s="137"/>
      <c r="X213" s="137"/>
      <c r="Y213" s="137"/>
      <c r="Z213" s="137"/>
      <c r="AA213" s="137"/>
      <c r="AB213" s="137"/>
      <c r="AC213" s="137"/>
      <c r="AD213" s="137"/>
      <c r="AE213" s="137"/>
      <c r="AF213" s="137"/>
      <c r="AG213" s="137"/>
      <c r="AH213" s="137"/>
      <c r="AI213" s="137"/>
      <c r="AJ213" s="137"/>
      <c r="AK213" s="137"/>
      <c r="AL213" s="137"/>
      <c r="AM213" s="137"/>
      <c r="AN213" s="137"/>
      <c r="AO213" s="137"/>
      <c r="AP213" s="137"/>
      <c r="AQ213" s="137"/>
      <c r="AR213" s="137"/>
      <c r="AS213" s="137"/>
    </row>
    <row r="214" ht="18.0" customHeight="1">
      <c r="A214" s="137"/>
      <c r="B214" s="137"/>
      <c r="C214" s="137"/>
      <c r="D214" s="137"/>
      <c r="E214" s="137"/>
      <c r="F214" s="137"/>
      <c r="G214" s="138"/>
      <c r="H214" s="139"/>
      <c r="I214" s="137"/>
      <c r="J214" s="137"/>
      <c r="K214" s="137"/>
      <c r="L214" s="137"/>
      <c r="M214" s="137"/>
      <c r="N214" s="137"/>
      <c r="O214" s="137"/>
      <c r="P214" s="137"/>
      <c r="Q214" s="140"/>
      <c r="R214" s="137"/>
      <c r="S214" s="137"/>
      <c r="T214" s="137"/>
      <c r="U214" s="137"/>
      <c r="V214" s="137"/>
      <c r="W214" s="137"/>
      <c r="X214" s="137"/>
      <c r="Y214" s="137"/>
      <c r="Z214" s="137"/>
      <c r="AA214" s="137"/>
      <c r="AB214" s="137"/>
      <c r="AC214" s="137"/>
      <c r="AD214" s="137"/>
      <c r="AE214" s="137"/>
      <c r="AF214" s="137"/>
      <c r="AG214" s="137"/>
      <c r="AH214" s="137"/>
      <c r="AI214" s="137"/>
      <c r="AJ214" s="137"/>
      <c r="AK214" s="137"/>
      <c r="AL214" s="137"/>
      <c r="AM214" s="137"/>
      <c r="AN214" s="137"/>
      <c r="AO214" s="137"/>
      <c r="AP214" s="137"/>
      <c r="AQ214" s="137"/>
      <c r="AR214" s="137"/>
      <c r="AS214" s="137"/>
    </row>
    <row r="215" ht="18.0" customHeight="1">
      <c r="A215" s="137"/>
      <c r="B215" s="137"/>
      <c r="C215" s="137"/>
      <c r="D215" s="137"/>
      <c r="E215" s="137"/>
      <c r="F215" s="137"/>
      <c r="G215" s="138"/>
      <c r="H215" s="139"/>
      <c r="I215" s="137"/>
      <c r="J215" s="137"/>
      <c r="K215" s="137"/>
      <c r="L215" s="137"/>
      <c r="M215" s="137"/>
      <c r="N215" s="137"/>
      <c r="O215" s="137"/>
      <c r="P215" s="137"/>
      <c r="Q215" s="140"/>
      <c r="R215" s="137"/>
      <c r="S215" s="137"/>
      <c r="T215" s="137"/>
      <c r="U215" s="137"/>
      <c r="V215" s="137"/>
      <c r="W215" s="137"/>
      <c r="X215" s="137"/>
      <c r="Y215" s="137"/>
      <c r="Z215" s="137"/>
      <c r="AA215" s="137"/>
      <c r="AB215" s="137"/>
      <c r="AC215" s="137"/>
      <c r="AD215" s="137"/>
      <c r="AE215" s="137"/>
      <c r="AF215" s="137"/>
      <c r="AG215" s="137"/>
      <c r="AH215" s="137"/>
      <c r="AI215" s="137"/>
      <c r="AJ215" s="137"/>
      <c r="AK215" s="137"/>
      <c r="AL215" s="137"/>
      <c r="AM215" s="137"/>
      <c r="AN215" s="137"/>
      <c r="AO215" s="137"/>
      <c r="AP215" s="137"/>
      <c r="AQ215" s="137"/>
      <c r="AR215" s="137"/>
      <c r="AS215" s="137"/>
    </row>
    <row r="216" ht="18.0" customHeight="1">
      <c r="A216" s="137"/>
      <c r="B216" s="137"/>
      <c r="C216" s="137"/>
      <c r="D216" s="137"/>
      <c r="E216" s="137"/>
      <c r="F216" s="137"/>
      <c r="G216" s="138"/>
      <c r="H216" s="139"/>
      <c r="I216" s="137"/>
      <c r="J216" s="137"/>
      <c r="K216" s="137"/>
      <c r="L216" s="137"/>
      <c r="M216" s="137"/>
      <c r="N216" s="137"/>
      <c r="O216" s="137"/>
      <c r="P216" s="137"/>
      <c r="Q216" s="140"/>
      <c r="R216" s="137"/>
      <c r="S216" s="137"/>
      <c r="T216" s="137"/>
      <c r="U216" s="137"/>
      <c r="V216" s="137"/>
      <c r="W216" s="137"/>
      <c r="X216" s="137"/>
      <c r="Y216" s="137"/>
      <c r="Z216" s="137"/>
      <c r="AA216" s="137"/>
      <c r="AB216" s="137"/>
      <c r="AC216" s="137"/>
      <c r="AD216" s="137"/>
      <c r="AE216" s="137"/>
      <c r="AF216" s="137"/>
      <c r="AG216" s="137"/>
      <c r="AH216" s="137"/>
      <c r="AI216" s="137"/>
      <c r="AJ216" s="137"/>
      <c r="AK216" s="137"/>
      <c r="AL216" s="137"/>
      <c r="AM216" s="137"/>
      <c r="AN216" s="137"/>
      <c r="AO216" s="137"/>
      <c r="AP216" s="137"/>
      <c r="AQ216" s="137"/>
      <c r="AR216" s="137"/>
      <c r="AS216" s="137"/>
    </row>
    <row r="217" ht="18.0" customHeight="1">
      <c r="A217" s="137"/>
      <c r="B217" s="137"/>
      <c r="C217" s="137"/>
      <c r="D217" s="137"/>
      <c r="E217" s="137"/>
      <c r="F217" s="137"/>
      <c r="G217" s="138"/>
      <c r="H217" s="139"/>
      <c r="I217" s="137"/>
      <c r="J217" s="137"/>
      <c r="K217" s="137"/>
      <c r="L217" s="137"/>
      <c r="M217" s="137"/>
      <c r="N217" s="137"/>
      <c r="O217" s="137"/>
      <c r="P217" s="137"/>
      <c r="Q217" s="140"/>
      <c r="R217" s="137"/>
      <c r="S217" s="137"/>
      <c r="T217" s="137"/>
      <c r="U217" s="137"/>
      <c r="V217" s="137"/>
      <c r="W217" s="137"/>
      <c r="X217" s="137"/>
      <c r="Y217" s="137"/>
      <c r="Z217" s="137"/>
      <c r="AA217" s="137"/>
      <c r="AB217" s="137"/>
      <c r="AC217" s="137"/>
      <c r="AD217" s="137"/>
      <c r="AE217" s="137"/>
      <c r="AF217" s="137"/>
      <c r="AG217" s="137"/>
      <c r="AH217" s="137"/>
      <c r="AI217" s="137"/>
      <c r="AJ217" s="137"/>
      <c r="AK217" s="137"/>
      <c r="AL217" s="137"/>
      <c r="AM217" s="137"/>
      <c r="AN217" s="137"/>
      <c r="AO217" s="137"/>
      <c r="AP217" s="137"/>
      <c r="AQ217" s="137"/>
      <c r="AR217" s="137"/>
      <c r="AS217" s="137"/>
    </row>
    <row r="218" ht="18.0" customHeight="1">
      <c r="A218" s="137"/>
      <c r="B218" s="137"/>
      <c r="C218" s="137"/>
      <c r="D218" s="137"/>
      <c r="E218" s="137"/>
      <c r="F218" s="137"/>
      <c r="G218" s="138"/>
      <c r="H218" s="139"/>
      <c r="I218" s="137"/>
      <c r="J218" s="137"/>
      <c r="K218" s="137"/>
      <c r="L218" s="137"/>
      <c r="M218" s="137"/>
      <c r="N218" s="137"/>
      <c r="O218" s="137"/>
      <c r="P218" s="137"/>
      <c r="Q218" s="140"/>
      <c r="R218" s="137"/>
      <c r="S218" s="137"/>
      <c r="T218" s="137"/>
      <c r="U218" s="137"/>
      <c r="V218" s="137"/>
      <c r="W218" s="137"/>
      <c r="X218" s="137"/>
      <c r="Y218" s="137"/>
      <c r="Z218" s="137"/>
      <c r="AA218" s="137"/>
      <c r="AB218" s="137"/>
      <c r="AC218" s="137"/>
      <c r="AD218" s="137"/>
      <c r="AE218" s="137"/>
      <c r="AF218" s="137"/>
      <c r="AG218" s="137"/>
      <c r="AH218" s="137"/>
      <c r="AI218" s="137"/>
      <c r="AJ218" s="137"/>
      <c r="AK218" s="137"/>
      <c r="AL218" s="137"/>
      <c r="AM218" s="137"/>
      <c r="AN218" s="137"/>
      <c r="AO218" s="137"/>
      <c r="AP218" s="137"/>
      <c r="AQ218" s="137"/>
      <c r="AR218" s="137"/>
      <c r="AS218" s="137"/>
    </row>
    <row r="219" ht="18.0" customHeight="1">
      <c r="A219" s="137"/>
      <c r="B219" s="137"/>
      <c r="C219" s="137"/>
      <c r="D219" s="137"/>
      <c r="E219" s="137"/>
      <c r="F219" s="137"/>
      <c r="G219" s="138"/>
      <c r="H219" s="139"/>
      <c r="I219" s="137"/>
      <c r="J219" s="137"/>
      <c r="K219" s="137"/>
      <c r="L219" s="137"/>
      <c r="M219" s="137"/>
      <c r="N219" s="137"/>
      <c r="O219" s="137"/>
      <c r="P219" s="137"/>
      <c r="Q219" s="140"/>
      <c r="R219" s="137"/>
      <c r="S219" s="137"/>
      <c r="T219" s="137"/>
      <c r="U219" s="137"/>
      <c r="V219" s="137"/>
      <c r="W219" s="137"/>
      <c r="X219" s="137"/>
      <c r="Y219" s="137"/>
      <c r="Z219" s="137"/>
      <c r="AA219" s="137"/>
      <c r="AB219" s="137"/>
      <c r="AC219" s="137"/>
      <c r="AD219" s="137"/>
      <c r="AE219" s="137"/>
      <c r="AF219" s="137"/>
      <c r="AG219" s="137"/>
      <c r="AH219" s="137"/>
      <c r="AI219" s="137"/>
      <c r="AJ219" s="137"/>
      <c r="AK219" s="137"/>
      <c r="AL219" s="137"/>
      <c r="AM219" s="137"/>
      <c r="AN219" s="137"/>
      <c r="AO219" s="137"/>
      <c r="AP219" s="137"/>
      <c r="AQ219" s="137"/>
      <c r="AR219" s="137"/>
      <c r="AS219" s="137"/>
    </row>
    <row r="220" ht="18.0" customHeight="1">
      <c r="A220" s="137"/>
      <c r="B220" s="137"/>
      <c r="C220" s="137"/>
      <c r="D220" s="137"/>
      <c r="E220" s="137"/>
      <c r="F220" s="137"/>
      <c r="G220" s="138"/>
      <c r="H220" s="139"/>
      <c r="I220" s="137"/>
      <c r="J220" s="137"/>
      <c r="K220" s="137"/>
      <c r="L220" s="137"/>
      <c r="M220" s="137"/>
      <c r="N220" s="137"/>
      <c r="O220" s="137"/>
      <c r="P220" s="137"/>
      <c r="Q220" s="140"/>
      <c r="R220" s="137"/>
      <c r="S220" s="137"/>
      <c r="T220" s="137"/>
      <c r="U220" s="137"/>
      <c r="V220" s="137"/>
      <c r="W220" s="137"/>
      <c r="X220" s="137"/>
      <c r="Y220" s="137"/>
      <c r="Z220" s="137"/>
      <c r="AA220" s="137"/>
      <c r="AB220" s="137"/>
      <c r="AC220" s="137"/>
      <c r="AD220" s="137"/>
      <c r="AE220" s="137"/>
      <c r="AF220" s="137"/>
      <c r="AG220" s="137"/>
      <c r="AH220" s="137"/>
      <c r="AI220" s="137"/>
      <c r="AJ220" s="137"/>
      <c r="AK220" s="137"/>
      <c r="AL220" s="137"/>
      <c r="AM220" s="137"/>
      <c r="AN220" s="137"/>
      <c r="AO220" s="137"/>
      <c r="AP220" s="137"/>
      <c r="AQ220" s="137"/>
      <c r="AR220" s="137"/>
      <c r="AS220" s="137"/>
    </row>
    <row r="221" ht="18.0" customHeight="1">
      <c r="A221" s="137"/>
      <c r="B221" s="137"/>
      <c r="C221" s="137"/>
      <c r="D221" s="137"/>
      <c r="E221" s="137"/>
      <c r="F221" s="137"/>
      <c r="G221" s="138"/>
      <c r="H221" s="139"/>
      <c r="I221" s="137"/>
      <c r="J221" s="137"/>
      <c r="K221" s="137"/>
      <c r="L221" s="137"/>
      <c r="M221" s="137"/>
      <c r="N221" s="137"/>
      <c r="O221" s="137"/>
      <c r="P221" s="137"/>
      <c r="Q221" s="140"/>
      <c r="R221" s="137"/>
      <c r="S221" s="137"/>
      <c r="T221" s="137"/>
      <c r="U221" s="137"/>
      <c r="V221" s="137"/>
      <c r="W221" s="137"/>
      <c r="X221" s="137"/>
      <c r="Y221" s="137"/>
      <c r="Z221" s="137"/>
      <c r="AA221" s="137"/>
      <c r="AB221" s="137"/>
      <c r="AC221" s="137"/>
      <c r="AD221" s="137"/>
      <c r="AE221" s="137"/>
      <c r="AF221" s="137"/>
      <c r="AG221" s="137"/>
      <c r="AH221" s="137"/>
      <c r="AI221" s="137"/>
      <c r="AJ221" s="137"/>
      <c r="AK221" s="137"/>
      <c r="AL221" s="137"/>
      <c r="AM221" s="137"/>
      <c r="AN221" s="137"/>
      <c r="AO221" s="137"/>
      <c r="AP221" s="137"/>
      <c r="AQ221" s="137"/>
      <c r="AR221" s="137"/>
      <c r="AS221" s="137"/>
    </row>
    <row r="222" ht="18.0" customHeight="1">
      <c r="A222" s="137"/>
      <c r="B222" s="137"/>
      <c r="C222" s="137"/>
      <c r="D222" s="137"/>
      <c r="E222" s="137"/>
      <c r="F222" s="137"/>
      <c r="G222" s="138"/>
      <c r="H222" s="139"/>
      <c r="I222" s="137"/>
      <c r="J222" s="137"/>
      <c r="K222" s="137"/>
      <c r="L222" s="137"/>
      <c r="M222" s="137"/>
      <c r="N222" s="137"/>
      <c r="O222" s="137"/>
      <c r="P222" s="137"/>
      <c r="Q222" s="140"/>
      <c r="R222" s="137"/>
      <c r="S222" s="137"/>
      <c r="T222" s="137"/>
      <c r="U222" s="137"/>
      <c r="V222" s="137"/>
      <c r="W222" s="137"/>
      <c r="X222" s="137"/>
      <c r="Y222" s="137"/>
      <c r="Z222" s="137"/>
      <c r="AA222" s="137"/>
      <c r="AB222" s="137"/>
      <c r="AC222" s="137"/>
      <c r="AD222" s="137"/>
      <c r="AE222" s="137"/>
      <c r="AF222" s="137"/>
      <c r="AG222" s="137"/>
      <c r="AH222" s="137"/>
      <c r="AI222" s="137"/>
      <c r="AJ222" s="137"/>
      <c r="AK222" s="137"/>
      <c r="AL222" s="137"/>
      <c r="AM222" s="137"/>
      <c r="AN222" s="137"/>
      <c r="AO222" s="137"/>
      <c r="AP222" s="137"/>
      <c r="AQ222" s="137"/>
      <c r="AR222" s="137"/>
      <c r="AS222" s="137"/>
    </row>
    <row r="223" ht="18.0" customHeight="1">
      <c r="A223" s="137"/>
      <c r="B223" s="137"/>
      <c r="C223" s="137"/>
      <c r="D223" s="137"/>
      <c r="E223" s="137"/>
      <c r="F223" s="137"/>
      <c r="G223" s="138"/>
      <c r="H223" s="139"/>
      <c r="I223" s="137"/>
      <c r="J223" s="137"/>
      <c r="K223" s="137"/>
      <c r="L223" s="137"/>
      <c r="M223" s="137"/>
      <c r="N223" s="137"/>
      <c r="O223" s="137"/>
      <c r="P223" s="137"/>
      <c r="Q223" s="140"/>
      <c r="R223" s="137"/>
      <c r="S223" s="137"/>
      <c r="T223" s="137"/>
      <c r="U223" s="137"/>
      <c r="V223" s="137"/>
      <c r="W223" s="137"/>
      <c r="X223" s="137"/>
      <c r="Y223" s="137"/>
      <c r="Z223" s="137"/>
      <c r="AA223" s="137"/>
      <c r="AB223" s="137"/>
      <c r="AC223" s="137"/>
      <c r="AD223" s="137"/>
      <c r="AE223" s="137"/>
      <c r="AF223" s="137"/>
      <c r="AG223" s="137"/>
      <c r="AH223" s="137"/>
      <c r="AI223" s="137"/>
      <c r="AJ223" s="137"/>
      <c r="AK223" s="137"/>
      <c r="AL223" s="137"/>
      <c r="AM223" s="137"/>
      <c r="AN223" s="137"/>
      <c r="AO223" s="137"/>
      <c r="AP223" s="137"/>
      <c r="AQ223" s="137"/>
      <c r="AR223" s="137"/>
      <c r="AS223" s="137"/>
    </row>
    <row r="224" ht="18.0" customHeight="1">
      <c r="A224" s="137"/>
      <c r="B224" s="137"/>
      <c r="C224" s="137"/>
      <c r="D224" s="137"/>
      <c r="E224" s="137"/>
      <c r="F224" s="137"/>
      <c r="G224" s="138"/>
      <c r="H224" s="139"/>
      <c r="I224" s="137"/>
      <c r="J224" s="137"/>
      <c r="K224" s="137"/>
      <c r="L224" s="137"/>
      <c r="M224" s="137"/>
      <c r="N224" s="137"/>
      <c r="O224" s="137"/>
      <c r="P224" s="137"/>
      <c r="Q224" s="140"/>
      <c r="R224" s="137"/>
      <c r="S224" s="137"/>
      <c r="T224" s="137"/>
      <c r="U224" s="137"/>
      <c r="V224" s="137"/>
      <c r="W224" s="137"/>
      <c r="X224" s="137"/>
      <c r="Y224" s="137"/>
      <c r="Z224" s="137"/>
      <c r="AA224" s="137"/>
      <c r="AB224" s="137"/>
      <c r="AC224" s="137"/>
      <c r="AD224" s="137"/>
      <c r="AE224" s="137"/>
      <c r="AF224" s="137"/>
      <c r="AG224" s="137"/>
      <c r="AH224" s="137"/>
      <c r="AI224" s="137"/>
      <c r="AJ224" s="137"/>
      <c r="AK224" s="137"/>
      <c r="AL224" s="137"/>
      <c r="AM224" s="137"/>
      <c r="AN224" s="137"/>
      <c r="AO224" s="137"/>
      <c r="AP224" s="137"/>
      <c r="AQ224" s="137"/>
      <c r="AR224" s="137"/>
      <c r="AS224" s="137"/>
    </row>
    <row r="225" ht="18.0" customHeight="1">
      <c r="A225" s="137"/>
      <c r="B225" s="137"/>
      <c r="C225" s="137"/>
      <c r="D225" s="137"/>
      <c r="E225" s="137"/>
      <c r="F225" s="137"/>
      <c r="G225" s="138"/>
      <c r="H225" s="139"/>
      <c r="I225" s="137"/>
      <c r="J225" s="137"/>
      <c r="K225" s="137"/>
      <c r="L225" s="137"/>
      <c r="M225" s="137"/>
      <c r="N225" s="137"/>
      <c r="O225" s="137"/>
      <c r="P225" s="137"/>
      <c r="Q225" s="140"/>
      <c r="R225" s="137"/>
      <c r="S225" s="137"/>
      <c r="T225" s="137"/>
      <c r="U225" s="137"/>
      <c r="V225" s="137"/>
      <c r="W225" s="137"/>
      <c r="X225" s="137"/>
      <c r="Y225" s="137"/>
      <c r="Z225" s="137"/>
      <c r="AA225" s="137"/>
      <c r="AB225" s="137"/>
      <c r="AC225" s="137"/>
      <c r="AD225" s="137"/>
      <c r="AE225" s="137"/>
      <c r="AF225" s="137"/>
      <c r="AG225" s="137"/>
      <c r="AH225" s="137"/>
      <c r="AI225" s="137"/>
      <c r="AJ225" s="137"/>
      <c r="AK225" s="137"/>
      <c r="AL225" s="137"/>
      <c r="AM225" s="137"/>
      <c r="AN225" s="137"/>
      <c r="AO225" s="137"/>
      <c r="AP225" s="137"/>
      <c r="AQ225" s="137"/>
      <c r="AR225" s="137"/>
      <c r="AS225" s="137"/>
    </row>
    <row r="226" ht="18.0" customHeight="1">
      <c r="A226" s="137"/>
      <c r="B226" s="137"/>
      <c r="C226" s="137"/>
      <c r="D226" s="137"/>
      <c r="E226" s="137"/>
      <c r="F226" s="137"/>
      <c r="G226" s="138"/>
      <c r="H226" s="139"/>
      <c r="I226" s="137"/>
      <c r="J226" s="137"/>
      <c r="K226" s="137"/>
      <c r="L226" s="137"/>
      <c r="M226" s="137"/>
      <c r="N226" s="137"/>
      <c r="O226" s="137"/>
      <c r="P226" s="137"/>
      <c r="Q226" s="140"/>
      <c r="R226" s="137"/>
      <c r="S226" s="137"/>
      <c r="T226" s="137"/>
      <c r="U226" s="137"/>
      <c r="V226" s="137"/>
      <c r="W226" s="137"/>
      <c r="X226" s="137"/>
      <c r="Y226" s="137"/>
      <c r="Z226" s="137"/>
      <c r="AA226" s="137"/>
      <c r="AB226" s="137"/>
      <c r="AC226" s="137"/>
      <c r="AD226" s="137"/>
      <c r="AE226" s="137"/>
      <c r="AF226" s="137"/>
      <c r="AG226" s="137"/>
      <c r="AH226" s="137"/>
      <c r="AI226" s="137"/>
      <c r="AJ226" s="137"/>
      <c r="AK226" s="137"/>
      <c r="AL226" s="137"/>
      <c r="AM226" s="137"/>
      <c r="AN226" s="137"/>
      <c r="AO226" s="137"/>
      <c r="AP226" s="137"/>
      <c r="AQ226" s="137"/>
      <c r="AR226" s="137"/>
      <c r="AS226" s="137"/>
    </row>
    <row r="227" ht="18.0" customHeight="1">
      <c r="A227" s="137"/>
      <c r="B227" s="137"/>
      <c r="C227" s="137"/>
      <c r="D227" s="137"/>
      <c r="E227" s="137"/>
      <c r="F227" s="137"/>
      <c r="G227" s="138"/>
      <c r="H227" s="139"/>
      <c r="I227" s="137"/>
      <c r="J227" s="137"/>
      <c r="K227" s="137"/>
      <c r="L227" s="137"/>
      <c r="M227" s="137"/>
      <c r="N227" s="137"/>
      <c r="O227" s="137"/>
      <c r="P227" s="137"/>
      <c r="Q227" s="140"/>
      <c r="R227" s="137"/>
      <c r="S227" s="137"/>
      <c r="T227" s="137"/>
      <c r="U227" s="137"/>
      <c r="V227" s="137"/>
      <c r="W227" s="137"/>
      <c r="X227" s="137"/>
      <c r="Y227" s="137"/>
      <c r="Z227" s="137"/>
      <c r="AA227" s="137"/>
      <c r="AB227" s="137"/>
      <c r="AC227" s="137"/>
      <c r="AD227" s="137"/>
      <c r="AE227" s="137"/>
      <c r="AF227" s="137"/>
      <c r="AG227" s="137"/>
      <c r="AH227" s="137"/>
      <c r="AI227" s="137"/>
      <c r="AJ227" s="137"/>
      <c r="AK227" s="137"/>
      <c r="AL227" s="137"/>
      <c r="AM227" s="137"/>
      <c r="AN227" s="137"/>
      <c r="AO227" s="137"/>
      <c r="AP227" s="137"/>
      <c r="AQ227" s="137"/>
      <c r="AR227" s="137"/>
      <c r="AS227" s="137"/>
    </row>
    <row r="228" ht="18.0" customHeight="1">
      <c r="A228" s="137"/>
      <c r="B228" s="137"/>
      <c r="C228" s="137"/>
      <c r="D228" s="137"/>
      <c r="E228" s="137"/>
      <c r="F228" s="137"/>
      <c r="G228" s="138"/>
      <c r="H228" s="139"/>
      <c r="I228" s="137"/>
      <c r="J228" s="137"/>
      <c r="K228" s="137"/>
      <c r="L228" s="137"/>
      <c r="M228" s="137"/>
      <c r="N228" s="137"/>
      <c r="O228" s="137"/>
      <c r="P228" s="137"/>
      <c r="Q228" s="140"/>
      <c r="R228" s="137"/>
      <c r="S228" s="137"/>
      <c r="T228" s="137"/>
      <c r="U228" s="137"/>
      <c r="V228" s="137"/>
      <c r="W228" s="137"/>
      <c r="X228" s="137"/>
      <c r="Y228" s="137"/>
      <c r="Z228" s="137"/>
      <c r="AA228" s="137"/>
      <c r="AB228" s="137"/>
      <c r="AC228" s="137"/>
      <c r="AD228" s="137"/>
      <c r="AE228" s="137"/>
      <c r="AF228" s="137"/>
      <c r="AG228" s="137"/>
      <c r="AH228" s="137"/>
      <c r="AI228" s="137"/>
      <c r="AJ228" s="137"/>
      <c r="AK228" s="137"/>
      <c r="AL228" s="137"/>
      <c r="AM228" s="137"/>
      <c r="AN228" s="137"/>
      <c r="AO228" s="137"/>
      <c r="AP228" s="137"/>
      <c r="AQ228" s="137"/>
      <c r="AR228" s="137"/>
      <c r="AS228" s="137"/>
    </row>
    <row r="229" ht="18.0" customHeight="1">
      <c r="A229" s="137"/>
      <c r="B229" s="137"/>
      <c r="C229" s="137"/>
      <c r="D229" s="137"/>
      <c r="E229" s="137"/>
      <c r="F229" s="137"/>
      <c r="G229" s="138"/>
      <c r="H229" s="139"/>
      <c r="I229" s="137"/>
      <c r="J229" s="137"/>
      <c r="K229" s="137"/>
      <c r="L229" s="137"/>
      <c r="M229" s="137"/>
      <c r="N229" s="137"/>
      <c r="O229" s="137"/>
      <c r="P229" s="137"/>
      <c r="Q229" s="140"/>
      <c r="R229" s="137"/>
      <c r="S229" s="137"/>
      <c r="T229" s="137"/>
      <c r="U229" s="137"/>
      <c r="V229" s="137"/>
      <c r="W229" s="137"/>
      <c r="X229" s="137"/>
      <c r="Y229" s="137"/>
      <c r="Z229" s="137"/>
      <c r="AA229" s="137"/>
      <c r="AB229" s="137"/>
      <c r="AC229" s="137"/>
      <c r="AD229" s="137"/>
      <c r="AE229" s="137"/>
      <c r="AF229" s="137"/>
      <c r="AG229" s="137"/>
      <c r="AH229" s="137"/>
      <c r="AI229" s="137"/>
      <c r="AJ229" s="137"/>
      <c r="AK229" s="137"/>
      <c r="AL229" s="137"/>
      <c r="AM229" s="137"/>
      <c r="AN229" s="137"/>
      <c r="AO229" s="137"/>
      <c r="AP229" s="137"/>
      <c r="AQ229" s="137"/>
      <c r="AR229" s="137"/>
      <c r="AS229" s="137"/>
    </row>
    <row r="230" ht="18.0" customHeight="1">
      <c r="A230" s="137"/>
      <c r="B230" s="137"/>
      <c r="C230" s="137"/>
      <c r="D230" s="137"/>
      <c r="E230" s="137"/>
      <c r="F230" s="137"/>
      <c r="G230" s="138"/>
      <c r="H230" s="139"/>
      <c r="I230" s="137"/>
      <c r="J230" s="137"/>
      <c r="K230" s="137"/>
      <c r="L230" s="137"/>
      <c r="M230" s="137"/>
      <c r="N230" s="137"/>
      <c r="O230" s="137"/>
      <c r="P230" s="137"/>
      <c r="Q230" s="140"/>
      <c r="R230" s="137"/>
      <c r="S230" s="137"/>
      <c r="T230" s="137"/>
      <c r="U230" s="137"/>
      <c r="V230" s="137"/>
      <c r="W230" s="137"/>
      <c r="X230" s="137"/>
      <c r="Y230" s="137"/>
      <c r="Z230" s="137"/>
      <c r="AA230" s="137"/>
      <c r="AB230" s="137"/>
      <c r="AC230" s="137"/>
      <c r="AD230" s="137"/>
      <c r="AE230" s="137"/>
      <c r="AF230" s="137"/>
      <c r="AG230" s="137"/>
      <c r="AH230" s="137"/>
      <c r="AI230" s="137"/>
      <c r="AJ230" s="137"/>
      <c r="AK230" s="137"/>
      <c r="AL230" s="137"/>
      <c r="AM230" s="137"/>
      <c r="AN230" s="137"/>
      <c r="AO230" s="137"/>
      <c r="AP230" s="137"/>
      <c r="AQ230" s="137"/>
      <c r="AR230" s="137"/>
      <c r="AS230" s="137"/>
    </row>
    <row r="231" ht="18.0" customHeight="1">
      <c r="A231" s="137"/>
      <c r="B231" s="137"/>
      <c r="C231" s="137"/>
      <c r="D231" s="137"/>
      <c r="E231" s="137"/>
      <c r="F231" s="137"/>
      <c r="G231" s="138"/>
      <c r="H231" s="139"/>
      <c r="I231" s="137"/>
      <c r="J231" s="137"/>
      <c r="K231" s="137"/>
      <c r="L231" s="137"/>
      <c r="M231" s="137"/>
      <c r="N231" s="137"/>
      <c r="O231" s="137"/>
      <c r="P231" s="137"/>
      <c r="Q231" s="140"/>
      <c r="R231" s="137"/>
      <c r="S231" s="137"/>
      <c r="T231" s="137"/>
      <c r="U231" s="137"/>
      <c r="V231" s="137"/>
      <c r="W231" s="137"/>
      <c r="X231" s="137"/>
      <c r="Y231" s="137"/>
      <c r="Z231" s="137"/>
      <c r="AA231" s="137"/>
      <c r="AB231" s="137"/>
      <c r="AC231" s="137"/>
      <c r="AD231" s="137"/>
      <c r="AE231" s="137"/>
      <c r="AF231" s="137"/>
      <c r="AG231" s="137"/>
      <c r="AH231" s="137"/>
      <c r="AI231" s="137"/>
      <c r="AJ231" s="137"/>
      <c r="AK231" s="137"/>
      <c r="AL231" s="137"/>
      <c r="AM231" s="137"/>
      <c r="AN231" s="137"/>
      <c r="AO231" s="137"/>
      <c r="AP231" s="137"/>
      <c r="AQ231" s="137"/>
      <c r="AR231" s="137"/>
      <c r="AS231" s="137"/>
    </row>
    <row r="232" ht="18.0" customHeight="1">
      <c r="A232" s="137"/>
      <c r="B232" s="137"/>
      <c r="C232" s="137"/>
      <c r="D232" s="137"/>
      <c r="E232" s="137"/>
      <c r="F232" s="137"/>
      <c r="G232" s="138"/>
      <c r="H232" s="139"/>
      <c r="I232" s="137"/>
      <c r="J232" s="137"/>
      <c r="K232" s="137"/>
      <c r="L232" s="137"/>
      <c r="M232" s="137"/>
      <c r="N232" s="137"/>
      <c r="O232" s="137"/>
      <c r="P232" s="137"/>
      <c r="Q232" s="140"/>
      <c r="R232" s="137"/>
      <c r="S232" s="137"/>
      <c r="T232" s="137"/>
      <c r="U232" s="137"/>
      <c r="V232" s="137"/>
      <c r="W232" s="137"/>
      <c r="X232" s="137"/>
      <c r="Y232" s="137"/>
      <c r="Z232" s="137"/>
      <c r="AA232" s="137"/>
      <c r="AB232" s="137"/>
      <c r="AC232" s="137"/>
      <c r="AD232" s="137"/>
      <c r="AE232" s="137"/>
      <c r="AF232" s="137"/>
      <c r="AG232" s="137"/>
      <c r="AH232" s="137"/>
      <c r="AI232" s="137"/>
      <c r="AJ232" s="137"/>
      <c r="AK232" s="137"/>
      <c r="AL232" s="137"/>
      <c r="AM232" s="137"/>
      <c r="AN232" s="137"/>
      <c r="AO232" s="137"/>
      <c r="AP232" s="137"/>
      <c r="AQ232" s="137"/>
      <c r="AR232" s="137"/>
      <c r="AS232" s="137"/>
    </row>
    <row r="233" ht="18.0" customHeight="1">
      <c r="A233" s="137"/>
      <c r="B233" s="137"/>
      <c r="C233" s="137"/>
      <c r="D233" s="137"/>
      <c r="E233" s="137"/>
      <c r="F233" s="137"/>
      <c r="G233" s="138"/>
      <c r="H233" s="139"/>
      <c r="I233" s="137"/>
      <c r="J233" s="137"/>
      <c r="K233" s="137"/>
      <c r="L233" s="137"/>
      <c r="M233" s="137"/>
      <c r="N233" s="137"/>
      <c r="O233" s="137"/>
      <c r="P233" s="137"/>
      <c r="Q233" s="140"/>
      <c r="R233" s="137"/>
      <c r="S233" s="137"/>
      <c r="T233" s="137"/>
      <c r="U233" s="137"/>
      <c r="V233" s="137"/>
      <c r="W233" s="137"/>
      <c r="X233" s="137"/>
      <c r="Y233" s="137"/>
      <c r="Z233" s="137"/>
      <c r="AA233" s="137"/>
      <c r="AB233" s="137"/>
      <c r="AC233" s="137"/>
      <c r="AD233" s="137"/>
      <c r="AE233" s="137"/>
      <c r="AF233" s="137"/>
      <c r="AG233" s="137"/>
      <c r="AH233" s="137"/>
      <c r="AI233" s="137"/>
      <c r="AJ233" s="137"/>
      <c r="AK233" s="137"/>
      <c r="AL233" s="137"/>
      <c r="AM233" s="137"/>
      <c r="AN233" s="137"/>
      <c r="AO233" s="137"/>
      <c r="AP233" s="137"/>
      <c r="AQ233" s="137"/>
      <c r="AR233" s="137"/>
      <c r="AS233" s="137"/>
    </row>
    <row r="234" ht="18.0" customHeight="1">
      <c r="A234" s="137"/>
      <c r="B234" s="137"/>
      <c r="C234" s="137"/>
      <c r="D234" s="137"/>
      <c r="E234" s="137"/>
      <c r="F234" s="137"/>
      <c r="G234" s="138"/>
      <c r="H234" s="139"/>
      <c r="I234" s="137"/>
      <c r="J234" s="137"/>
      <c r="K234" s="137"/>
      <c r="L234" s="137"/>
      <c r="M234" s="137"/>
      <c r="N234" s="137"/>
      <c r="O234" s="137"/>
      <c r="P234" s="137"/>
      <c r="Q234" s="140"/>
      <c r="R234" s="137"/>
      <c r="S234" s="137"/>
      <c r="T234" s="137"/>
      <c r="U234" s="137"/>
      <c r="V234" s="137"/>
      <c r="W234" s="137"/>
      <c r="X234" s="137"/>
      <c r="Y234" s="137"/>
      <c r="Z234" s="137"/>
      <c r="AA234" s="137"/>
      <c r="AB234" s="137"/>
      <c r="AC234" s="137"/>
      <c r="AD234" s="137"/>
      <c r="AE234" s="137"/>
      <c r="AF234" s="137"/>
      <c r="AG234" s="137"/>
      <c r="AH234" s="137"/>
      <c r="AI234" s="137"/>
      <c r="AJ234" s="137"/>
      <c r="AK234" s="137"/>
      <c r="AL234" s="137"/>
      <c r="AM234" s="137"/>
      <c r="AN234" s="137"/>
      <c r="AO234" s="137"/>
      <c r="AP234" s="137"/>
      <c r="AQ234" s="137"/>
      <c r="AR234" s="137"/>
      <c r="AS234" s="137"/>
    </row>
    <row r="235" ht="18.0" customHeight="1">
      <c r="A235" s="137"/>
      <c r="B235" s="137"/>
      <c r="C235" s="137"/>
      <c r="D235" s="137"/>
      <c r="E235" s="137"/>
      <c r="F235" s="137"/>
      <c r="G235" s="138"/>
      <c r="H235" s="139"/>
      <c r="I235" s="137"/>
      <c r="J235" s="137"/>
      <c r="K235" s="137"/>
      <c r="L235" s="137"/>
      <c r="M235" s="137"/>
      <c r="N235" s="137"/>
      <c r="O235" s="137"/>
      <c r="P235" s="137"/>
      <c r="Q235" s="140"/>
      <c r="R235" s="137"/>
      <c r="S235" s="137"/>
      <c r="T235" s="137"/>
      <c r="U235" s="137"/>
      <c r="V235" s="137"/>
      <c r="W235" s="137"/>
      <c r="X235" s="137"/>
      <c r="Y235" s="137"/>
      <c r="Z235" s="137"/>
      <c r="AA235" s="137"/>
      <c r="AB235" s="137"/>
      <c r="AC235" s="137"/>
      <c r="AD235" s="137"/>
      <c r="AE235" s="137"/>
      <c r="AF235" s="137"/>
      <c r="AG235" s="137"/>
      <c r="AH235" s="137"/>
      <c r="AI235" s="137"/>
      <c r="AJ235" s="137"/>
      <c r="AK235" s="137"/>
      <c r="AL235" s="137"/>
      <c r="AM235" s="137"/>
      <c r="AN235" s="137"/>
      <c r="AO235" s="137"/>
      <c r="AP235" s="137"/>
      <c r="AQ235" s="137"/>
      <c r="AR235" s="137"/>
      <c r="AS235" s="137"/>
    </row>
    <row r="236" ht="18.0" customHeight="1">
      <c r="A236" s="137"/>
      <c r="B236" s="137"/>
      <c r="C236" s="137"/>
      <c r="D236" s="137"/>
      <c r="E236" s="137"/>
      <c r="F236" s="137"/>
      <c r="G236" s="138"/>
      <c r="H236" s="139"/>
      <c r="I236" s="137"/>
      <c r="J236" s="137"/>
      <c r="K236" s="137"/>
      <c r="L236" s="137"/>
      <c r="M236" s="137"/>
      <c r="N236" s="137"/>
      <c r="O236" s="137"/>
      <c r="P236" s="137"/>
      <c r="Q236" s="140"/>
      <c r="R236" s="137"/>
      <c r="S236" s="137"/>
      <c r="T236" s="137"/>
      <c r="U236" s="137"/>
      <c r="V236" s="137"/>
      <c r="W236" s="137"/>
      <c r="X236" s="137"/>
      <c r="Y236" s="137"/>
      <c r="Z236" s="137"/>
      <c r="AA236" s="137"/>
      <c r="AB236" s="137"/>
      <c r="AC236" s="137"/>
      <c r="AD236" s="137"/>
      <c r="AE236" s="137"/>
      <c r="AF236" s="137"/>
      <c r="AG236" s="137"/>
      <c r="AH236" s="137"/>
      <c r="AI236" s="137"/>
      <c r="AJ236" s="137"/>
      <c r="AK236" s="137"/>
      <c r="AL236" s="137"/>
      <c r="AM236" s="137"/>
      <c r="AN236" s="137"/>
      <c r="AO236" s="137"/>
      <c r="AP236" s="137"/>
      <c r="AQ236" s="137"/>
      <c r="AR236" s="137"/>
      <c r="AS236" s="137"/>
    </row>
    <row r="237" ht="18.0" customHeight="1">
      <c r="A237" s="137"/>
      <c r="B237" s="137"/>
      <c r="C237" s="137"/>
      <c r="D237" s="137"/>
      <c r="E237" s="137"/>
      <c r="F237" s="137"/>
      <c r="G237" s="138"/>
      <c r="H237" s="139"/>
      <c r="I237" s="137"/>
      <c r="J237" s="137"/>
      <c r="K237" s="137"/>
      <c r="L237" s="137"/>
      <c r="M237" s="137"/>
      <c r="N237" s="137"/>
      <c r="O237" s="137"/>
      <c r="P237" s="137"/>
      <c r="Q237" s="140"/>
      <c r="R237" s="137"/>
      <c r="S237" s="137"/>
      <c r="T237" s="137"/>
      <c r="U237" s="137"/>
      <c r="V237" s="137"/>
      <c r="W237" s="137"/>
      <c r="X237" s="137"/>
      <c r="Y237" s="137"/>
      <c r="Z237" s="137"/>
      <c r="AA237" s="137"/>
      <c r="AB237" s="137"/>
      <c r="AC237" s="137"/>
      <c r="AD237" s="137"/>
      <c r="AE237" s="137"/>
      <c r="AF237" s="137"/>
      <c r="AG237" s="137"/>
      <c r="AH237" s="137"/>
      <c r="AI237" s="137"/>
      <c r="AJ237" s="137"/>
      <c r="AK237" s="137"/>
      <c r="AL237" s="137"/>
      <c r="AM237" s="137"/>
      <c r="AN237" s="137"/>
      <c r="AO237" s="137"/>
      <c r="AP237" s="137"/>
      <c r="AQ237" s="137"/>
      <c r="AR237" s="137"/>
      <c r="AS237" s="137"/>
    </row>
    <row r="238" ht="18.0" customHeight="1">
      <c r="A238" s="137"/>
      <c r="B238" s="137"/>
      <c r="C238" s="137"/>
      <c r="D238" s="137"/>
      <c r="E238" s="137"/>
      <c r="F238" s="137"/>
      <c r="G238" s="138"/>
      <c r="H238" s="139"/>
      <c r="I238" s="137"/>
      <c r="J238" s="137"/>
      <c r="K238" s="137"/>
      <c r="L238" s="137"/>
      <c r="M238" s="137"/>
      <c r="N238" s="137"/>
      <c r="O238" s="137"/>
      <c r="P238" s="137"/>
      <c r="Q238" s="140"/>
      <c r="R238" s="137"/>
      <c r="S238" s="137"/>
      <c r="T238" s="137"/>
      <c r="U238" s="137"/>
      <c r="V238" s="137"/>
      <c r="W238" s="137"/>
      <c r="X238" s="137"/>
      <c r="Y238" s="137"/>
      <c r="Z238" s="137"/>
      <c r="AA238" s="137"/>
      <c r="AB238" s="137"/>
      <c r="AC238" s="137"/>
      <c r="AD238" s="137"/>
      <c r="AE238" s="137"/>
      <c r="AF238" s="137"/>
      <c r="AG238" s="137"/>
      <c r="AH238" s="137"/>
      <c r="AI238" s="137"/>
      <c r="AJ238" s="137"/>
      <c r="AK238" s="137"/>
      <c r="AL238" s="137"/>
      <c r="AM238" s="137"/>
      <c r="AN238" s="137"/>
      <c r="AO238" s="137"/>
      <c r="AP238" s="137"/>
      <c r="AQ238" s="137"/>
      <c r="AR238" s="137"/>
      <c r="AS238" s="137"/>
    </row>
    <row r="239" ht="18.0" customHeight="1">
      <c r="A239" s="137"/>
      <c r="B239" s="137"/>
      <c r="C239" s="137"/>
      <c r="D239" s="137"/>
      <c r="E239" s="137"/>
      <c r="F239" s="137"/>
      <c r="G239" s="138"/>
      <c r="H239" s="139"/>
      <c r="I239" s="137"/>
      <c r="J239" s="137"/>
      <c r="K239" s="137"/>
      <c r="L239" s="137"/>
      <c r="M239" s="137"/>
      <c r="N239" s="137"/>
      <c r="O239" s="137"/>
      <c r="P239" s="137"/>
      <c r="Q239" s="140"/>
      <c r="R239" s="137"/>
      <c r="S239" s="137"/>
      <c r="T239" s="137"/>
      <c r="U239" s="137"/>
      <c r="V239" s="137"/>
      <c r="W239" s="137"/>
      <c r="X239" s="137"/>
      <c r="Y239" s="137"/>
      <c r="Z239" s="137"/>
      <c r="AA239" s="137"/>
      <c r="AB239" s="137"/>
      <c r="AC239" s="137"/>
      <c r="AD239" s="137"/>
      <c r="AE239" s="137"/>
      <c r="AF239" s="137"/>
      <c r="AG239" s="137"/>
      <c r="AH239" s="137"/>
      <c r="AI239" s="137"/>
      <c r="AJ239" s="137"/>
      <c r="AK239" s="137"/>
      <c r="AL239" s="137"/>
      <c r="AM239" s="137"/>
      <c r="AN239" s="137"/>
      <c r="AO239" s="137"/>
      <c r="AP239" s="137"/>
      <c r="AQ239" s="137"/>
      <c r="AR239" s="137"/>
      <c r="AS239" s="137"/>
    </row>
    <row r="240" ht="18.0" customHeight="1">
      <c r="A240" s="137"/>
      <c r="B240" s="137"/>
      <c r="C240" s="137"/>
      <c r="D240" s="137"/>
      <c r="E240" s="137"/>
      <c r="F240" s="137"/>
      <c r="G240" s="138"/>
      <c r="H240" s="139"/>
      <c r="I240" s="137"/>
      <c r="J240" s="137"/>
      <c r="K240" s="137"/>
      <c r="L240" s="137"/>
      <c r="M240" s="137"/>
      <c r="N240" s="137"/>
      <c r="O240" s="137"/>
      <c r="P240" s="137"/>
      <c r="Q240" s="140"/>
      <c r="R240" s="137"/>
      <c r="S240" s="137"/>
      <c r="T240" s="137"/>
      <c r="U240" s="137"/>
      <c r="V240" s="137"/>
      <c r="W240" s="137"/>
      <c r="X240" s="137"/>
      <c r="Y240" s="137"/>
      <c r="Z240" s="137"/>
      <c r="AA240" s="137"/>
      <c r="AB240" s="137"/>
      <c r="AC240" s="137"/>
      <c r="AD240" s="137"/>
      <c r="AE240" s="137"/>
      <c r="AF240" s="137"/>
      <c r="AG240" s="137"/>
      <c r="AH240" s="137"/>
      <c r="AI240" s="137"/>
      <c r="AJ240" s="137"/>
      <c r="AK240" s="137"/>
      <c r="AL240" s="137"/>
      <c r="AM240" s="137"/>
      <c r="AN240" s="137"/>
      <c r="AO240" s="137"/>
      <c r="AP240" s="137"/>
      <c r="AQ240" s="137"/>
      <c r="AR240" s="137"/>
      <c r="AS240" s="137"/>
    </row>
    <row r="241" ht="18.0" customHeight="1">
      <c r="A241" s="137"/>
      <c r="B241" s="137"/>
      <c r="C241" s="137"/>
      <c r="D241" s="137"/>
      <c r="E241" s="137"/>
      <c r="F241" s="137"/>
      <c r="G241" s="138"/>
      <c r="H241" s="139"/>
      <c r="I241" s="137"/>
      <c r="J241" s="137"/>
      <c r="K241" s="137"/>
      <c r="L241" s="137"/>
      <c r="M241" s="137"/>
      <c r="N241" s="137"/>
      <c r="O241" s="137"/>
      <c r="P241" s="137"/>
      <c r="Q241" s="140"/>
      <c r="R241" s="137"/>
      <c r="S241" s="137"/>
      <c r="T241" s="137"/>
      <c r="U241" s="137"/>
      <c r="V241" s="137"/>
      <c r="W241" s="137"/>
      <c r="X241" s="137"/>
      <c r="Y241" s="137"/>
      <c r="Z241" s="137"/>
      <c r="AA241" s="137"/>
      <c r="AB241" s="137"/>
      <c r="AC241" s="137"/>
      <c r="AD241" s="137"/>
      <c r="AE241" s="137"/>
      <c r="AF241" s="137"/>
      <c r="AG241" s="137"/>
      <c r="AH241" s="137"/>
      <c r="AI241" s="137"/>
      <c r="AJ241" s="137"/>
      <c r="AK241" s="137"/>
      <c r="AL241" s="137"/>
      <c r="AM241" s="137"/>
      <c r="AN241" s="137"/>
      <c r="AO241" s="137"/>
      <c r="AP241" s="137"/>
      <c r="AQ241" s="137"/>
      <c r="AR241" s="137"/>
      <c r="AS241" s="137"/>
    </row>
    <row r="242" ht="18.0" customHeight="1">
      <c r="A242" s="137"/>
      <c r="B242" s="137"/>
      <c r="C242" s="137"/>
      <c r="D242" s="137"/>
      <c r="E242" s="137"/>
      <c r="F242" s="137"/>
      <c r="G242" s="138"/>
      <c r="H242" s="139"/>
      <c r="I242" s="137"/>
      <c r="J242" s="137"/>
      <c r="K242" s="137"/>
      <c r="L242" s="137"/>
      <c r="M242" s="137"/>
      <c r="N242" s="137"/>
      <c r="O242" s="137"/>
      <c r="P242" s="137"/>
      <c r="Q242" s="140"/>
      <c r="R242" s="137"/>
      <c r="S242" s="137"/>
      <c r="T242" s="137"/>
      <c r="U242" s="137"/>
      <c r="V242" s="137"/>
      <c r="W242" s="137"/>
      <c r="X242" s="137"/>
      <c r="Y242" s="137"/>
      <c r="Z242" s="137"/>
      <c r="AA242" s="137"/>
      <c r="AB242" s="137"/>
      <c r="AC242" s="137"/>
      <c r="AD242" s="137"/>
      <c r="AE242" s="137"/>
      <c r="AF242" s="137"/>
      <c r="AG242" s="137"/>
      <c r="AH242" s="137"/>
      <c r="AI242" s="137"/>
      <c r="AJ242" s="137"/>
      <c r="AK242" s="137"/>
      <c r="AL242" s="137"/>
      <c r="AM242" s="137"/>
      <c r="AN242" s="137"/>
      <c r="AO242" s="137"/>
      <c r="AP242" s="137"/>
      <c r="AQ242" s="137"/>
      <c r="AR242" s="137"/>
      <c r="AS242" s="137"/>
    </row>
    <row r="243" ht="18.0" customHeight="1">
      <c r="A243" s="137"/>
      <c r="B243" s="137"/>
      <c r="C243" s="137"/>
      <c r="D243" s="137"/>
      <c r="E243" s="137"/>
      <c r="F243" s="137"/>
      <c r="G243" s="138"/>
      <c r="H243" s="139"/>
      <c r="I243" s="137"/>
      <c r="J243" s="137"/>
      <c r="K243" s="137"/>
      <c r="L243" s="137"/>
      <c r="M243" s="137"/>
      <c r="N243" s="137"/>
      <c r="O243" s="137"/>
      <c r="P243" s="137"/>
      <c r="Q243" s="140"/>
      <c r="R243" s="137"/>
      <c r="S243" s="137"/>
      <c r="T243" s="137"/>
      <c r="U243" s="137"/>
      <c r="V243" s="137"/>
      <c r="W243" s="137"/>
      <c r="X243" s="137"/>
      <c r="Y243" s="137"/>
      <c r="Z243" s="137"/>
      <c r="AA243" s="137"/>
      <c r="AB243" s="137"/>
      <c r="AC243" s="137"/>
      <c r="AD243" s="137"/>
      <c r="AE243" s="137"/>
      <c r="AF243" s="137"/>
      <c r="AG243" s="137"/>
      <c r="AH243" s="137"/>
      <c r="AI243" s="137"/>
      <c r="AJ243" s="137"/>
      <c r="AK243" s="137"/>
      <c r="AL243" s="137"/>
      <c r="AM243" s="137"/>
      <c r="AN243" s="137"/>
      <c r="AO243" s="137"/>
      <c r="AP243" s="137"/>
      <c r="AQ243" s="137"/>
      <c r="AR243" s="137"/>
      <c r="AS243" s="137"/>
    </row>
    <row r="244" ht="18.0" customHeight="1">
      <c r="A244" s="137"/>
      <c r="B244" s="137"/>
      <c r="C244" s="137"/>
      <c r="D244" s="137"/>
      <c r="E244" s="137"/>
      <c r="F244" s="137"/>
      <c r="G244" s="138"/>
      <c r="H244" s="139"/>
      <c r="I244" s="137"/>
      <c r="J244" s="137"/>
      <c r="K244" s="137"/>
      <c r="L244" s="137"/>
      <c r="M244" s="137"/>
      <c r="N244" s="137"/>
      <c r="O244" s="137"/>
      <c r="P244" s="137"/>
      <c r="Q244" s="140"/>
      <c r="R244" s="137"/>
      <c r="S244" s="137"/>
      <c r="T244" s="137"/>
      <c r="U244" s="137"/>
      <c r="V244" s="137"/>
      <c r="W244" s="137"/>
      <c r="X244" s="137"/>
      <c r="Y244" s="137"/>
      <c r="Z244" s="137"/>
      <c r="AA244" s="137"/>
      <c r="AB244" s="137"/>
      <c r="AC244" s="137"/>
      <c r="AD244" s="137"/>
      <c r="AE244" s="137"/>
      <c r="AF244" s="137"/>
      <c r="AG244" s="137"/>
      <c r="AH244" s="137"/>
      <c r="AI244" s="137"/>
      <c r="AJ244" s="137"/>
      <c r="AK244" s="137"/>
      <c r="AL244" s="137"/>
      <c r="AM244" s="137"/>
      <c r="AN244" s="137"/>
      <c r="AO244" s="137"/>
      <c r="AP244" s="137"/>
      <c r="AQ244" s="137"/>
      <c r="AR244" s="137"/>
      <c r="AS244" s="137"/>
    </row>
    <row r="245" ht="18.0" customHeight="1">
      <c r="A245" s="137"/>
      <c r="B245" s="137"/>
      <c r="C245" s="137"/>
      <c r="D245" s="137"/>
      <c r="E245" s="137"/>
      <c r="F245" s="137"/>
      <c r="G245" s="138"/>
      <c r="H245" s="139"/>
      <c r="I245" s="137"/>
      <c r="J245" s="137"/>
      <c r="K245" s="137"/>
      <c r="L245" s="137"/>
      <c r="M245" s="137"/>
      <c r="N245" s="137"/>
      <c r="O245" s="137"/>
      <c r="P245" s="137"/>
      <c r="Q245" s="140"/>
      <c r="R245" s="137"/>
      <c r="S245" s="137"/>
      <c r="T245" s="137"/>
      <c r="U245" s="137"/>
      <c r="V245" s="137"/>
      <c r="W245" s="137"/>
      <c r="X245" s="137"/>
      <c r="Y245" s="137"/>
      <c r="Z245" s="137"/>
      <c r="AA245" s="137"/>
      <c r="AB245" s="137"/>
      <c r="AC245" s="137"/>
      <c r="AD245" s="137"/>
      <c r="AE245" s="137"/>
      <c r="AF245" s="137"/>
      <c r="AG245" s="137"/>
      <c r="AH245" s="137"/>
      <c r="AI245" s="137"/>
      <c r="AJ245" s="137"/>
      <c r="AK245" s="137"/>
      <c r="AL245" s="137"/>
      <c r="AM245" s="137"/>
      <c r="AN245" s="137"/>
      <c r="AO245" s="137"/>
      <c r="AP245" s="137"/>
      <c r="AQ245" s="137"/>
      <c r="AR245" s="137"/>
      <c r="AS245" s="137"/>
    </row>
    <row r="246" ht="18.0" customHeight="1">
      <c r="A246" s="137"/>
      <c r="B246" s="137"/>
      <c r="C246" s="137"/>
      <c r="D246" s="137"/>
      <c r="E246" s="137"/>
      <c r="F246" s="137"/>
      <c r="G246" s="138"/>
      <c r="H246" s="139"/>
      <c r="I246" s="137"/>
      <c r="J246" s="137"/>
      <c r="K246" s="137"/>
      <c r="L246" s="137"/>
      <c r="M246" s="137"/>
      <c r="N246" s="137"/>
      <c r="O246" s="137"/>
      <c r="P246" s="137"/>
      <c r="Q246" s="140"/>
      <c r="R246" s="137"/>
      <c r="S246" s="137"/>
      <c r="T246" s="137"/>
      <c r="U246" s="137"/>
      <c r="V246" s="137"/>
      <c r="W246" s="137"/>
      <c r="X246" s="137"/>
      <c r="Y246" s="137"/>
      <c r="Z246" s="137"/>
      <c r="AA246" s="137"/>
      <c r="AB246" s="137"/>
      <c r="AC246" s="137"/>
      <c r="AD246" s="137"/>
      <c r="AE246" s="137"/>
      <c r="AF246" s="137"/>
      <c r="AG246" s="137"/>
      <c r="AH246" s="137"/>
      <c r="AI246" s="137"/>
      <c r="AJ246" s="137"/>
      <c r="AK246" s="137"/>
      <c r="AL246" s="137"/>
      <c r="AM246" s="137"/>
      <c r="AN246" s="137"/>
      <c r="AO246" s="137"/>
      <c r="AP246" s="137"/>
      <c r="AQ246" s="137"/>
      <c r="AR246" s="137"/>
      <c r="AS246" s="137"/>
    </row>
    <row r="247" ht="18.0" customHeight="1">
      <c r="A247" s="137"/>
      <c r="B247" s="137"/>
      <c r="C247" s="137"/>
      <c r="D247" s="137"/>
      <c r="E247" s="137"/>
      <c r="F247" s="137"/>
      <c r="G247" s="138"/>
      <c r="H247" s="139"/>
      <c r="I247" s="137"/>
      <c r="J247" s="137"/>
      <c r="K247" s="137"/>
      <c r="L247" s="137"/>
      <c r="M247" s="137"/>
      <c r="N247" s="137"/>
      <c r="O247" s="137"/>
      <c r="P247" s="137"/>
      <c r="Q247" s="140"/>
      <c r="R247" s="137"/>
      <c r="S247" s="137"/>
      <c r="T247" s="137"/>
      <c r="U247" s="137"/>
      <c r="V247" s="137"/>
      <c r="W247" s="137"/>
      <c r="X247" s="137"/>
      <c r="Y247" s="137"/>
      <c r="Z247" s="137"/>
      <c r="AA247" s="137"/>
      <c r="AB247" s="137"/>
      <c r="AC247" s="137"/>
      <c r="AD247" s="137"/>
      <c r="AE247" s="137"/>
      <c r="AF247" s="137"/>
      <c r="AG247" s="137"/>
      <c r="AH247" s="137"/>
      <c r="AI247" s="137"/>
      <c r="AJ247" s="137"/>
      <c r="AK247" s="137"/>
      <c r="AL247" s="137"/>
      <c r="AM247" s="137"/>
      <c r="AN247" s="137"/>
      <c r="AO247" s="137"/>
      <c r="AP247" s="137"/>
      <c r="AQ247" s="137"/>
      <c r="AR247" s="137"/>
      <c r="AS247" s="137"/>
    </row>
    <row r="248" ht="18.0" customHeight="1">
      <c r="A248" s="137"/>
      <c r="B248" s="137"/>
      <c r="C248" s="137"/>
      <c r="D248" s="137"/>
      <c r="E248" s="137"/>
      <c r="F248" s="137"/>
      <c r="G248" s="138"/>
      <c r="H248" s="139"/>
      <c r="I248" s="137"/>
      <c r="J248" s="137"/>
      <c r="K248" s="137"/>
      <c r="L248" s="137"/>
      <c r="M248" s="137"/>
      <c r="N248" s="137"/>
      <c r="O248" s="137"/>
      <c r="P248" s="137"/>
      <c r="Q248" s="140"/>
      <c r="R248" s="137"/>
      <c r="S248" s="137"/>
      <c r="T248" s="137"/>
      <c r="U248" s="137"/>
      <c r="V248" s="137"/>
      <c r="W248" s="137"/>
      <c r="X248" s="137"/>
      <c r="Y248" s="137"/>
      <c r="Z248" s="137"/>
      <c r="AA248" s="137"/>
      <c r="AB248" s="137"/>
      <c r="AC248" s="137"/>
      <c r="AD248" s="137"/>
      <c r="AE248" s="137"/>
      <c r="AF248" s="137"/>
      <c r="AG248" s="137"/>
      <c r="AH248" s="137"/>
      <c r="AI248" s="137"/>
      <c r="AJ248" s="137"/>
      <c r="AK248" s="137"/>
      <c r="AL248" s="137"/>
      <c r="AM248" s="137"/>
      <c r="AN248" s="137"/>
      <c r="AO248" s="137"/>
      <c r="AP248" s="137"/>
      <c r="AQ248" s="137"/>
      <c r="AR248" s="137"/>
      <c r="AS248" s="137"/>
    </row>
    <row r="249" ht="18.0" customHeight="1">
      <c r="A249" s="137"/>
      <c r="B249" s="137"/>
      <c r="C249" s="137"/>
      <c r="D249" s="137"/>
      <c r="E249" s="137"/>
      <c r="F249" s="137"/>
      <c r="G249" s="138"/>
      <c r="H249" s="139"/>
      <c r="I249" s="137"/>
      <c r="J249" s="137"/>
      <c r="K249" s="137"/>
      <c r="L249" s="137"/>
      <c r="M249" s="137"/>
      <c r="N249" s="137"/>
      <c r="O249" s="137"/>
      <c r="P249" s="137"/>
      <c r="Q249" s="140"/>
      <c r="R249" s="137"/>
      <c r="S249" s="137"/>
      <c r="T249" s="137"/>
      <c r="U249" s="137"/>
      <c r="V249" s="137"/>
      <c r="W249" s="137"/>
      <c r="X249" s="137"/>
      <c r="Y249" s="137"/>
      <c r="Z249" s="137"/>
      <c r="AA249" s="137"/>
      <c r="AB249" s="137"/>
      <c r="AC249" s="137"/>
      <c r="AD249" s="137"/>
      <c r="AE249" s="137"/>
      <c r="AF249" s="137"/>
      <c r="AG249" s="137"/>
      <c r="AH249" s="137"/>
      <c r="AI249" s="137"/>
      <c r="AJ249" s="137"/>
      <c r="AK249" s="137"/>
      <c r="AL249" s="137"/>
      <c r="AM249" s="137"/>
      <c r="AN249" s="137"/>
      <c r="AO249" s="137"/>
      <c r="AP249" s="137"/>
      <c r="AQ249" s="137"/>
      <c r="AR249" s="137"/>
      <c r="AS249" s="137"/>
    </row>
    <row r="250" ht="18.0" customHeight="1">
      <c r="A250" s="137"/>
      <c r="B250" s="137"/>
      <c r="C250" s="137"/>
      <c r="D250" s="137"/>
      <c r="E250" s="137"/>
      <c r="F250" s="137"/>
      <c r="G250" s="138"/>
      <c r="H250" s="139"/>
      <c r="I250" s="137"/>
      <c r="J250" s="137"/>
      <c r="K250" s="137"/>
      <c r="L250" s="137"/>
      <c r="M250" s="137"/>
      <c r="N250" s="137"/>
      <c r="O250" s="137"/>
      <c r="P250" s="137"/>
      <c r="Q250" s="140"/>
      <c r="R250" s="137"/>
      <c r="S250" s="137"/>
      <c r="T250" s="137"/>
      <c r="U250" s="137"/>
      <c r="V250" s="137"/>
      <c r="W250" s="137"/>
      <c r="X250" s="137"/>
      <c r="Y250" s="137"/>
      <c r="Z250" s="137"/>
      <c r="AA250" s="137"/>
      <c r="AB250" s="137"/>
      <c r="AC250" s="137"/>
      <c r="AD250" s="137"/>
      <c r="AE250" s="137"/>
      <c r="AF250" s="137"/>
      <c r="AG250" s="137"/>
      <c r="AH250" s="137"/>
      <c r="AI250" s="137"/>
      <c r="AJ250" s="137"/>
      <c r="AK250" s="137"/>
      <c r="AL250" s="137"/>
      <c r="AM250" s="137"/>
      <c r="AN250" s="137"/>
      <c r="AO250" s="137"/>
      <c r="AP250" s="137"/>
      <c r="AQ250" s="137"/>
      <c r="AR250" s="137"/>
      <c r="AS250" s="137"/>
    </row>
    <row r="251" ht="18.0" customHeight="1">
      <c r="A251" s="137"/>
      <c r="B251" s="137"/>
      <c r="C251" s="137"/>
      <c r="D251" s="137"/>
      <c r="E251" s="137"/>
      <c r="F251" s="137"/>
      <c r="G251" s="138"/>
      <c r="H251" s="139"/>
      <c r="I251" s="137"/>
      <c r="J251" s="137"/>
      <c r="K251" s="137"/>
      <c r="L251" s="137"/>
      <c r="M251" s="137"/>
      <c r="N251" s="137"/>
      <c r="O251" s="137"/>
      <c r="P251" s="137"/>
      <c r="Q251" s="140"/>
      <c r="R251" s="137"/>
      <c r="S251" s="137"/>
      <c r="T251" s="137"/>
      <c r="U251" s="137"/>
      <c r="V251" s="137"/>
      <c r="W251" s="137"/>
      <c r="X251" s="137"/>
      <c r="Y251" s="137"/>
      <c r="Z251" s="137"/>
      <c r="AA251" s="137"/>
      <c r="AB251" s="137"/>
      <c r="AC251" s="137"/>
      <c r="AD251" s="137"/>
      <c r="AE251" s="137"/>
      <c r="AF251" s="137"/>
      <c r="AG251" s="137"/>
      <c r="AH251" s="137"/>
      <c r="AI251" s="137"/>
      <c r="AJ251" s="137"/>
      <c r="AK251" s="137"/>
      <c r="AL251" s="137"/>
      <c r="AM251" s="137"/>
      <c r="AN251" s="137"/>
      <c r="AO251" s="137"/>
      <c r="AP251" s="137"/>
      <c r="AQ251" s="137"/>
      <c r="AR251" s="137"/>
      <c r="AS251" s="137"/>
    </row>
    <row r="252" ht="18.0" customHeight="1">
      <c r="A252" s="137"/>
      <c r="B252" s="137"/>
      <c r="C252" s="137"/>
      <c r="D252" s="137"/>
      <c r="E252" s="137"/>
      <c r="F252" s="137"/>
      <c r="G252" s="138"/>
      <c r="H252" s="139"/>
      <c r="I252" s="137"/>
      <c r="J252" s="137"/>
      <c r="K252" s="137"/>
      <c r="L252" s="137"/>
      <c r="M252" s="137"/>
      <c r="N252" s="137"/>
      <c r="O252" s="137"/>
      <c r="P252" s="137"/>
      <c r="Q252" s="140"/>
      <c r="R252" s="137"/>
      <c r="S252" s="137"/>
      <c r="T252" s="137"/>
      <c r="U252" s="137"/>
      <c r="V252" s="137"/>
      <c r="W252" s="137"/>
      <c r="X252" s="137"/>
      <c r="Y252" s="137"/>
      <c r="Z252" s="137"/>
      <c r="AA252" s="137"/>
      <c r="AB252" s="137"/>
      <c r="AC252" s="137"/>
      <c r="AD252" s="137"/>
      <c r="AE252" s="137"/>
      <c r="AF252" s="137"/>
      <c r="AG252" s="137"/>
      <c r="AH252" s="137"/>
      <c r="AI252" s="137"/>
      <c r="AJ252" s="137"/>
      <c r="AK252" s="137"/>
      <c r="AL252" s="137"/>
      <c r="AM252" s="137"/>
      <c r="AN252" s="137"/>
      <c r="AO252" s="137"/>
      <c r="AP252" s="137"/>
      <c r="AQ252" s="137"/>
      <c r="AR252" s="137"/>
      <c r="AS252" s="137"/>
    </row>
    <row r="253" ht="18.0" customHeight="1">
      <c r="A253" s="137"/>
      <c r="B253" s="137"/>
      <c r="C253" s="137"/>
      <c r="D253" s="137"/>
      <c r="E253" s="137"/>
      <c r="F253" s="137"/>
      <c r="G253" s="138"/>
      <c r="H253" s="139"/>
      <c r="I253" s="137"/>
      <c r="J253" s="137"/>
      <c r="K253" s="137"/>
      <c r="L253" s="137"/>
      <c r="M253" s="137"/>
      <c r="N253" s="137"/>
      <c r="O253" s="137"/>
      <c r="P253" s="137"/>
      <c r="Q253" s="140"/>
      <c r="R253" s="137"/>
      <c r="S253" s="137"/>
      <c r="T253" s="137"/>
      <c r="U253" s="137"/>
      <c r="V253" s="137"/>
      <c r="W253" s="137"/>
      <c r="X253" s="137"/>
      <c r="Y253" s="137"/>
      <c r="Z253" s="137"/>
      <c r="AA253" s="137"/>
      <c r="AB253" s="137"/>
      <c r="AC253" s="137"/>
      <c r="AD253" s="137"/>
      <c r="AE253" s="137"/>
      <c r="AF253" s="137"/>
      <c r="AG253" s="137"/>
      <c r="AH253" s="137"/>
      <c r="AI253" s="137"/>
      <c r="AJ253" s="137"/>
      <c r="AK253" s="137"/>
      <c r="AL253" s="137"/>
      <c r="AM253" s="137"/>
      <c r="AN253" s="137"/>
      <c r="AO253" s="137"/>
      <c r="AP253" s="137"/>
      <c r="AQ253" s="137"/>
      <c r="AR253" s="137"/>
      <c r="AS253" s="137"/>
    </row>
    <row r="254" ht="18.0" customHeight="1">
      <c r="A254" s="137"/>
      <c r="B254" s="137"/>
      <c r="C254" s="137"/>
      <c r="D254" s="137"/>
      <c r="E254" s="137"/>
      <c r="F254" s="137"/>
      <c r="G254" s="138"/>
      <c r="H254" s="139"/>
      <c r="I254" s="137"/>
      <c r="J254" s="137"/>
      <c r="K254" s="137"/>
      <c r="L254" s="137"/>
      <c r="M254" s="137"/>
      <c r="N254" s="137"/>
      <c r="O254" s="137"/>
      <c r="P254" s="137"/>
      <c r="Q254" s="140"/>
      <c r="R254" s="137"/>
      <c r="S254" s="137"/>
      <c r="T254" s="137"/>
      <c r="U254" s="137"/>
      <c r="V254" s="137"/>
      <c r="W254" s="137"/>
      <c r="X254" s="137"/>
      <c r="Y254" s="137"/>
      <c r="Z254" s="137"/>
      <c r="AA254" s="137"/>
      <c r="AB254" s="137"/>
      <c r="AC254" s="137"/>
      <c r="AD254" s="137"/>
      <c r="AE254" s="137"/>
      <c r="AF254" s="137"/>
      <c r="AG254" s="137"/>
      <c r="AH254" s="137"/>
      <c r="AI254" s="137"/>
      <c r="AJ254" s="137"/>
      <c r="AK254" s="137"/>
      <c r="AL254" s="137"/>
      <c r="AM254" s="137"/>
      <c r="AN254" s="137"/>
      <c r="AO254" s="137"/>
      <c r="AP254" s="137"/>
      <c r="AQ254" s="137"/>
      <c r="AR254" s="137"/>
      <c r="AS254" s="137"/>
    </row>
    <row r="255" ht="18.0" customHeight="1">
      <c r="A255" s="137"/>
      <c r="B255" s="137"/>
      <c r="C255" s="137"/>
      <c r="D255" s="137"/>
      <c r="E255" s="137"/>
      <c r="F255" s="137"/>
      <c r="G255" s="138"/>
      <c r="H255" s="139"/>
      <c r="I255" s="137"/>
      <c r="J255" s="137"/>
      <c r="K255" s="137"/>
      <c r="L255" s="137"/>
      <c r="M255" s="137"/>
      <c r="N255" s="137"/>
      <c r="O255" s="137"/>
      <c r="P255" s="137"/>
      <c r="Q255" s="140"/>
      <c r="R255" s="137"/>
      <c r="S255" s="137"/>
      <c r="T255" s="137"/>
      <c r="U255" s="137"/>
      <c r="V255" s="137"/>
      <c r="W255" s="137"/>
      <c r="X255" s="137"/>
      <c r="Y255" s="137"/>
      <c r="Z255" s="137"/>
      <c r="AA255" s="137"/>
      <c r="AB255" s="137"/>
      <c r="AC255" s="137"/>
      <c r="AD255" s="137"/>
      <c r="AE255" s="137"/>
      <c r="AF255" s="137"/>
      <c r="AG255" s="137"/>
      <c r="AH255" s="137"/>
      <c r="AI255" s="137"/>
      <c r="AJ255" s="137"/>
      <c r="AK255" s="137"/>
      <c r="AL255" s="137"/>
      <c r="AM255" s="137"/>
      <c r="AN255" s="137"/>
      <c r="AO255" s="137"/>
      <c r="AP255" s="137"/>
      <c r="AQ255" s="137"/>
      <c r="AR255" s="137"/>
      <c r="AS255" s="137"/>
    </row>
    <row r="256" ht="18.0" customHeight="1">
      <c r="A256" s="137"/>
      <c r="B256" s="137"/>
      <c r="C256" s="137"/>
      <c r="D256" s="137"/>
      <c r="E256" s="137"/>
      <c r="F256" s="137"/>
      <c r="G256" s="138"/>
      <c r="H256" s="139"/>
      <c r="I256" s="137"/>
      <c r="J256" s="137"/>
      <c r="K256" s="137"/>
      <c r="L256" s="137"/>
      <c r="M256" s="137"/>
      <c r="N256" s="137"/>
      <c r="O256" s="137"/>
      <c r="P256" s="137"/>
      <c r="Q256" s="140"/>
      <c r="R256" s="137"/>
      <c r="S256" s="137"/>
      <c r="T256" s="137"/>
      <c r="U256" s="137"/>
      <c r="V256" s="137"/>
      <c r="W256" s="137"/>
      <c r="X256" s="137"/>
      <c r="Y256" s="137"/>
      <c r="Z256" s="137"/>
      <c r="AA256" s="137"/>
      <c r="AB256" s="137"/>
      <c r="AC256" s="137"/>
      <c r="AD256" s="137"/>
      <c r="AE256" s="137"/>
      <c r="AF256" s="137"/>
      <c r="AG256" s="137"/>
      <c r="AH256" s="137"/>
      <c r="AI256" s="137"/>
      <c r="AJ256" s="137"/>
      <c r="AK256" s="137"/>
      <c r="AL256" s="137"/>
      <c r="AM256" s="137"/>
      <c r="AN256" s="137"/>
      <c r="AO256" s="137"/>
      <c r="AP256" s="137"/>
      <c r="AQ256" s="137"/>
      <c r="AR256" s="137"/>
      <c r="AS256" s="137"/>
    </row>
    <row r="257" ht="18.0" customHeight="1">
      <c r="A257" s="137"/>
      <c r="B257" s="137"/>
      <c r="C257" s="137"/>
      <c r="D257" s="137"/>
      <c r="E257" s="137"/>
      <c r="F257" s="137"/>
      <c r="G257" s="138"/>
      <c r="H257" s="139"/>
      <c r="I257" s="137"/>
      <c r="J257" s="137"/>
      <c r="K257" s="137"/>
      <c r="L257" s="137"/>
      <c r="M257" s="137"/>
      <c r="N257" s="137"/>
      <c r="O257" s="137"/>
      <c r="P257" s="137"/>
      <c r="Q257" s="140"/>
      <c r="R257" s="137"/>
      <c r="S257" s="137"/>
      <c r="T257" s="137"/>
      <c r="U257" s="137"/>
      <c r="V257" s="137"/>
      <c r="W257" s="137"/>
      <c r="X257" s="137"/>
      <c r="Y257" s="137"/>
      <c r="Z257" s="137"/>
      <c r="AA257" s="137"/>
      <c r="AB257" s="137"/>
      <c r="AC257" s="137"/>
      <c r="AD257" s="137"/>
      <c r="AE257" s="137"/>
      <c r="AF257" s="137"/>
      <c r="AG257" s="137"/>
      <c r="AH257" s="137"/>
      <c r="AI257" s="137"/>
      <c r="AJ257" s="137"/>
      <c r="AK257" s="137"/>
      <c r="AL257" s="137"/>
      <c r="AM257" s="137"/>
      <c r="AN257" s="137"/>
      <c r="AO257" s="137"/>
      <c r="AP257" s="137"/>
      <c r="AQ257" s="137"/>
      <c r="AR257" s="137"/>
      <c r="AS257" s="137"/>
    </row>
    <row r="258" ht="18.0" customHeight="1">
      <c r="A258" s="137"/>
      <c r="B258" s="137"/>
      <c r="C258" s="137"/>
      <c r="D258" s="137"/>
      <c r="E258" s="137"/>
      <c r="F258" s="137"/>
      <c r="G258" s="138"/>
      <c r="H258" s="139"/>
      <c r="I258" s="137"/>
      <c r="J258" s="137"/>
      <c r="K258" s="137"/>
      <c r="L258" s="137"/>
      <c r="M258" s="137"/>
      <c r="N258" s="137"/>
      <c r="O258" s="137"/>
      <c r="P258" s="137"/>
      <c r="Q258" s="140"/>
      <c r="R258" s="137"/>
      <c r="S258" s="137"/>
      <c r="T258" s="137"/>
      <c r="U258" s="137"/>
      <c r="V258" s="137"/>
      <c r="W258" s="137"/>
      <c r="X258" s="137"/>
      <c r="Y258" s="137"/>
      <c r="Z258" s="137"/>
      <c r="AA258" s="137"/>
      <c r="AB258" s="137"/>
      <c r="AC258" s="137"/>
      <c r="AD258" s="137"/>
      <c r="AE258" s="137"/>
      <c r="AF258" s="137"/>
      <c r="AG258" s="137"/>
      <c r="AH258" s="137"/>
      <c r="AI258" s="137"/>
      <c r="AJ258" s="137"/>
      <c r="AK258" s="137"/>
      <c r="AL258" s="137"/>
      <c r="AM258" s="137"/>
      <c r="AN258" s="137"/>
      <c r="AO258" s="137"/>
      <c r="AP258" s="137"/>
      <c r="AQ258" s="137"/>
      <c r="AR258" s="137"/>
      <c r="AS258" s="137"/>
    </row>
    <row r="259" ht="18.0" customHeight="1">
      <c r="A259" s="137"/>
      <c r="B259" s="137"/>
      <c r="C259" s="137"/>
      <c r="D259" s="137"/>
      <c r="E259" s="137"/>
      <c r="F259" s="137"/>
      <c r="G259" s="138"/>
      <c r="H259" s="139"/>
      <c r="I259" s="137"/>
      <c r="J259" s="137"/>
      <c r="K259" s="137"/>
      <c r="L259" s="137"/>
      <c r="M259" s="137"/>
      <c r="N259" s="137"/>
      <c r="O259" s="137"/>
      <c r="P259" s="137"/>
      <c r="Q259" s="140"/>
      <c r="R259" s="137"/>
      <c r="S259" s="137"/>
      <c r="T259" s="137"/>
      <c r="U259" s="137"/>
      <c r="V259" s="137"/>
      <c r="W259" s="137"/>
      <c r="X259" s="137"/>
      <c r="Y259" s="137"/>
      <c r="Z259" s="137"/>
      <c r="AA259" s="137"/>
      <c r="AB259" s="137"/>
      <c r="AC259" s="137"/>
      <c r="AD259" s="137"/>
      <c r="AE259" s="137"/>
      <c r="AF259" s="137"/>
      <c r="AG259" s="137"/>
      <c r="AH259" s="137"/>
      <c r="AI259" s="137"/>
      <c r="AJ259" s="137"/>
      <c r="AK259" s="137"/>
      <c r="AL259" s="137"/>
      <c r="AM259" s="137"/>
      <c r="AN259" s="137"/>
      <c r="AO259" s="137"/>
      <c r="AP259" s="137"/>
      <c r="AQ259" s="137"/>
      <c r="AR259" s="137"/>
      <c r="AS259" s="137"/>
    </row>
    <row r="260" ht="18.0" customHeight="1">
      <c r="A260" s="137"/>
      <c r="B260" s="137"/>
      <c r="C260" s="137"/>
      <c r="D260" s="137"/>
      <c r="E260" s="137"/>
      <c r="F260" s="137"/>
      <c r="G260" s="138"/>
      <c r="H260" s="139"/>
      <c r="I260" s="137"/>
      <c r="J260" s="137"/>
      <c r="K260" s="137"/>
      <c r="L260" s="137"/>
      <c r="M260" s="137"/>
      <c r="N260" s="137"/>
      <c r="O260" s="137"/>
      <c r="P260" s="137"/>
      <c r="Q260" s="140"/>
      <c r="R260" s="137"/>
      <c r="S260" s="137"/>
      <c r="T260" s="137"/>
      <c r="U260" s="137"/>
      <c r="V260" s="137"/>
      <c r="W260" s="137"/>
      <c r="X260" s="137"/>
      <c r="Y260" s="137"/>
      <c r="Z260" s="137"/>
      <c r="AA260" s="137"/>
      <c r="AB260" s="137"/>
      <c r="AC260" s="137"/>
      <c r="AD260" s="137"/>
      <c r="AE260" s="137"/>
      <c r="AF260" s="137"/>
      <c r="AG260" s="137"/>
      <c r="AH260" s="137"/>
      <c r="AI260" s="137"/>
      <c r="AJ260" s="137"/>
      <c r="AK260" s="137"/>
      <c r="AL260" s="137"/>
      <c r="AM260" s="137"/>
      <c r="AN260" s="137"/>
      <c r="AO260" s="137"/>
      <c r="AP260" s="137"/>
      <c r="AQ260" s="137"/>
      <c r="AR260" s="137"/>
      <c r="AS260" s="137"/>
    </row>
    <row r="261" ht="18.0" customHeight="1">
      <c r="A261" s="137"/>
      <c r="B261" s="137"/>
      <c r="C261" s="137"/>
      <c r="D261" s="137"/>
      <c r="E261" s="137"/>
      <c r="F261" s="137"/>
      <c r="G261" s="138"/>
      <c r="H261" s="139"/>
      <c r="I261" s="137"/>
      <c r="J261" s="137"/>
      <c r="K261" s="137"/>
      <c r="L261" s="137"/>
      <c r="M261" s="137"/>
      <c r="N261" s="137"/>
      <c r="O261" s="137"/>
      <c r="P261" s="137"/>
      <c r="Q261" s="140"/>
      <c r="R261" s="137"/>
      <c r="S261" s="137"/>
      <c r="T261" s="137"/>
      <c r="U261" s="137"/>
      <c r="V261" s="137"/>
      <c r="W261" s="137"/>
      <c r="X261" s="137"/>
      <c r="Y261" s="137"/>
      <c r="Z261" s="137"/>
      <c r="AA261" s="137"/>
      <c r="AB261" s="137"/>
      <c r="AC261" s="137"/>
      <c r="AD261" s="137"/>
      <c r="AE261" s="137"/>
      <c r="AF261" s="137"/>
      <c r="AG261" s="137"/>
      <c r="AH261" s="137"/>
      <c r="AI261" s="137"/>
      <c r="AJ261" s="137"/>
      <c r="AK261" s="137"/>
      <c r="AL261" s="137"/>
      <c r="AM261" s="137"/>
      <c r="AN261" s="137"/>
      <c r="AO261" s="137"/>
      <c r="AP261" s="137"/>
      <c r="AQ261" s="137"/>
      <c r="AR261" s="137"/>
      <c r="AS261" s="137"/>
    </row>
    <row r="262" ht="18.0" customHeight="1">
      <c r="A262" s="137"/>
      <c r="B262" s="137"/>
      <c r="C262" s="137"/>
      <c r="D262" s="137"/>
      <c r="E262" s="137"/>
      <c r="F262" s="137"/>
      <c r="G262" s="138"/>
      <c r="H262" s="139"/>
      <c r="I262" s="137"/>
      <c r="J262" s="137"/>
      <c r="K262" s="137"/>
      <c r="L262" s="137"/>
      <c r="M262" s="137"/>
      <c r="N262" s="137"/>
      <c r="O262" s="137"/>
      <c r="P262" s="137"/>
      <c r="Q262" s="140"/>
      <c r="R262" s="137"/>
      <c r="S262" s="137"/>
      <c r="T262" s="137"/>
      <c r="U262" s="137"/>
      <c r="V262" s="137"/>
      <c r="W262" s="137"/>
      <c r="X262" s="137"/>
      <c r="Y262" s="137"/>
      <c r="Z262" s="137"/>
      <c r="AA262" s="137"/>
      <c r="AB262" s="137"/>
      <c r="AC262" s="137"/>
      <c r="AD262" s="137"/>
      <c r="AE262" s="137"/>
      <c r="AF262" s="137"/>
      <c r="AG262" s="137"/>
      <c r="AH262" s="137"/>
      <c r="AI262" s="137"/>
      <c r="AJ262" s="137"/>
      <c r="AK262" s="137"/>
      <c r="AL262" s="137"/>
      <c r="AM262" s="137"/>
      <c r="AN262" s="137"/>
      <c r="AO262" s="137"/>
      <c r="AP262" s="137"/>
      <c r="AQ262" s="137"/>
      <c r="AR262" s="137"/>
      <c r="AS262" s="137"/>
    </row>
    <row r="263" ht="18.0" customHeight="1">
      <c r="A263" s="137"/>
      <c r="B263" s="137"/>
      <c r="C263" s="137"/>
      <c r="D263" s="137"/>
      <c r="E263" s="137"/>
      <c r="F263" s="137"/>
      <c r="G263" s="138"/>
      <c r="H263" s="139"/>
      <c r="I263" s="137"/>
      <c r="J263" s="137"/>
      <c r="K263" s="137"/>
      <c r="L263" s="137"/>
      <c r="M263" s="137"/>
      <c r="N263" s="137"/>
      <c r="O263" s="137"/>
      <c r="P263" s="137"/>
      <c r="Q263" s="140"/>
      <c r="R263" s="137"/>
      <c r="S263" s="137"/>
      <c r="T263" s="137"/>
      <c r="U263" s="137"/>
      <c r="V263" s="137"/>
      <c r="W263" s="137"/>
      <c r="X263" s="137"/>
      <c r="Y263" s="137"/>
      <c r="Z263" s="137"/>
      <c r="AA263" s="137"/>
      <c r="AB263" s="137"/>
      <c r="AC263" s="137"/>
      <c r="AD263" s="137"/>
      <c r="AE263" s="137"/>
      <c r="AF263" s="137"/>
      <c r="AG263" s="137"/>
      <c r="AH263" s="137"/>
      <c r="AI263" s="137"/>
      <c r="AJ263" s="137"/>
      <c r="AK263" s="137"/>
      <c r="AL263" s="137"/>
      <c r="AM263" s="137"/>
      <c r="AN263" s="137"/>
      <c r="AO263" s="137"/>
      <c r="AP263" s="137"/>
      <c r="AQ263" s="137"/>
      <c r="AR263" s="137"/>
      <c r="AS263" s="137"/>
    </row>
    <row r="264" ht="18.0" customHeight="1">
      <c r="A264" s="137"/>
      <c r="B264" s="137"/>
      <c r="C264" s="137"/>
      <c r="D264" s="137"/>
      <c r="E264" s="137"/>
      <c r="F264" s="137"/>
      <c r="G264" s="138"/>
      <c r="H264" s="139"/>
      <c r="I264" s="137"/>
      <c r="J264" s="137"/>
      <c r="K264" s="137"/>
      <c r="L264" s="137"/>
      <c r="M264" s="137"/>
      <c r="N264" s="137"/>
      <c r="O264" s="137"/>
      <c r="P264" s="137"/>
      <c r="Q264" s="140"/>
      <c r="R264" s="137"/>
      <c r="S264" s="137"/>
      <c r="T264" s="137"/>
      <c r="U264" s="137"/>
      <c r="V264" s="137"/>
      <c r="W264" s="137"/>
      <c r="X264" s="137"/>
      <c r="Y264" s="137"/>
      <c r="Z264" s="137"/>
      <c r="AA264" s="137"/>
      <c r="AB264" s="137"/>
      <c r="AC264" s="137"/>
      <c r="AD264" s="137"/>
      <c r="AE264" s="137"/>
      <c r="AF264" s="137"/>
      <c r="AG264" s="137"/>
      <c r="AH264" s="137"/>
      <c r="AI264" s="137"/>
      <c r="AJ264" s="137"/>
      <c r="AK264" s="137"/>
      <c r="AL264" s="137"/>
      <c r="AM264" s="137"/>
      <c r="AN264" s="137"/>
      <c r="AO264" s="137"/>
      <c r="AP264" s="137"/>
      <c r="AQ264" s="137"/>
      <c r="AR264" s="137"/>
      <c r="AS264" s="137"/>
    </row>
    <row r="265" ht="18.0" customHeight="1">
      <c r="A265" s="137"/>
      <c r="B265" s="137"/>
      <c r="C265" s="137"/>
      <c r="D265" s="137"/>
      <c r="E265" s="137"/>
      <c r="F265" s="137"/>
      <c r="G265" s="138"/>
      <c r="H265" s="139"/>
      <c r="I265" s="137"/>
      <c r="J265" s="137"/>
      <c r="K265" s="137"/>
      <c r="L265" s="137"/>
      <c r="M265" s="137"/>
      <c r="N265" s="137"/>
      <c r="O265" s="137"/>
      <c r="P265" s="137"/>
      <c r="Q265" s="140"/>
      <c r="R265" s="137"/>
      <c r="S265" s="137"/>
      <c r="T265" s="137"/>
      <c r="U265" s="137"/>
      <c r="V265" s="137"/>
      <c r="W265" s="137"/>
      <c r="X265" s="137"/>
      <c r="Y265" s="137"/>
      <c r="Z265" s="137"/>
      <c r="AA265" s="137"/>
      <c r="AB265" s="137"/>
      <c r="AC265" s="137"/>
      <c r="AD265" s="137"/>
      <c r="AE265" s="137"/>
      <c r="AF265" s="137"/>
      <c r="AG265" s="137"/>
      <c r="AH265" s="137"/>
      <c r="AI265" s="137"/>
      <c r="AJ265" s="137"/>
      <c r="AK265" s="137"/>
      <c r="AL265" s="137"/>
      <c r="AM265" s="137"/>
      <c r="AN265" s="137"/>
      <c r="AO265" s="137"/>
      <c r="AP265" s="137"/>
      <c r="AQ265" s="137"/>
      <c r="AR265" s="137"/>
      <c r="AS265" s="137"/>
    </row>
    <row r="266" ht="18.0" customHeight="1">
      <c r="A266" s="137"/>
      <c r="B266" s="137"/>
      <c r="C266" s="137"/>
      <c r="D266" s="137"/>
      <c r="E266" s="137"/>
      <c r="F266" s="137"/>
      <c r="G266" s="138"/>
      <c r="H266" s="139"/>
      <c r="I266" s="137"/>
      <c r="J266" s="137"/>
      <c r="K266" s="137"/>
      <c r="L266" s="137"/>
      <c r="M266" s="137"/>
      <c r="N266" s="137"/>
      <c r="O266" s="137"/>
      <c r="P266" s="137"/>
      <c r="Q266" s="140"/>
      <c r="R266" s="137"/>
      <c r="S266" s="137"/>
      <c r="T266" s="137"/>
      <c r="U266" s="137"/>
      <c r="V266" s="137"/>
      <c r="W266" s="137"/>
      <c r="X266" s="137"/>
      <c r="Y266" s="137"/>
      <c r="Z266" s="137"/>
      <c r="AA266" s="137"/>
      <c r="AB266" s="137"/>
      <c r="AC266" s="137"/>
      <c r="AD266" s="137"/>
      <c r="AE266" s="137"/>
      <c r="AF266" s="137"/>
      <c r="AG266" s="137"/>
      <c r="AH266" s="137"/>
      <c r="AI266" s="137"/>
      <c r="AJ266" s="137"/>
      <c r="AK266" s="137"/>
      <c r="AL266" s="137"/>
      <c r="AM266" s="137"/>
      <c r="AN266" s="137"/>
      <c r="AO266" s="137"/>
      <c r="AP266" s="137"/>
      <c r="AQ266" s="137"/>
      <c r="AR266" s="137"/>
      <c r="AS266" s="137"/>
    </row>
    <row r="267" ht="18.0" customHeight="1">
      <c r="A267" s="137"/>
      <c r="B267" s="137"/>
      <c r="C267" s="137"/>
      <c r="D267" s="137"/>
      <c r="E267" s="137"/>
      <c r="F267" s="137"/>
      <c r="G267" s="138"/>
      <c r="H267" s="139"/>
      <c r="I267" s="137"/>
      <c r="J267" s="137"/>
      <c r="K267" s="137"/>
      <c r="L267" s="137"/>
      <c r="M267" s="137"/>
      <c r="N267" s="137"/>
      <c r="O267" s="137"/>
      <c r="P267" s="137"/>
      <c r="Q267" s="140"/>
      <c r="R267" s="137"/>
      <c r="S267" s="137"/>
      <c r="T267" s="137"/>
      <c r="U267" s="137"/>
      <c r="V267" s="137"/>
      <c r="W267" s="137"/>
      <c r="X267" s="137"/>
      <c r="Y267" s="137"/>
      <c r="Z267" s="137"/>
      <c r="AA267" s="137"/>
      <c r="AB267" s="137"/>
      <c r="AC267" s="137"/>
      <c r="AD267" s="137"/>
      <c r="AE267" s="137"/>
      <c r="AF267" s="137"/>
      <c r="AG267" s="137"/>
      <c r="AH267" s="137"/>
      <c r="AI267" s="137"/>
      <c r="AJ267" s="137"/>
      <c r="AK267" s="137"/>
      <c r="AL267" s="137"/>
      <c r="AM267" s="137"/>
      <c r="AN267" s="137"/>
      <c r="AO267" s="137"/>
      <c r="AP267" s="137"/>
      <c r="AQ267" s="137"/>
      <c r="AR267" s="137"/>
      <c r="AS267" s="137"/>
    </row>
    <row r="268" ht="18.0" customHeight="1">
      <c r="A268" s="137"/>
      <c r="B268" s="137"/>
      <c r="C268" s="137"/>
      <c r="D268" s="137"/>
      <c r="E268" s="137"/>
      <c r="F268" s="137"/>
      <c r="G268" s="138"/>
      <c r="H268" s="139"/>
      <c r="I268" s="137"/>
      <c r="J268" s="137"/>
      <c r="K268" s="137"/>
      <c r="L268" s="137"/>
      <c r="M268" s="137"/>
      <c r="N268" s="137"/>
      <c r="O268" s="137"/>
      <c r="P268" s="137"/>
      <c r="Q268" s="140"/>
      <c r="R268" s="137"/>
      <c r="S268" s="137"/>
      <c r="T268" s="137"/>
      <c r="U268" s="137"/>
      <c r="V268" s="137"/>
      <c r="W268" s="137"/>
      <c r="X268" s="137"/>
      <c r="Y268" s="137"/>
      <c r="Z268" s="137"/>
      <c r="AA268" s="137"/>
      <c r="AB268" s="137"/>
      <c r="AC268" s="137"/>
      <c r="AD268" s="137"/>
      <c r="AE268" s="137"/>
      <c r="AF268" s="137"/>
      <c r="AG268" s="137"/>
      <c r="AH268" s="137"/>
      <c r="AI268" s="137"/>
      <c r="AJ268" s="137"/>
      <c r="AK268" s="137"/>
      <c r="AL268" s="137"/>
      <c r="AM268" s="137"/>
      <c r="AN268" s="137"/>
      <c r="AO268" s="137"/>
      <c r="AP268" s="137"/>
      <c r="AQ268" s="137"/>
      <c r="AR268" s="137"/>
      <c r="AS268" s="137"/>
    </row>
    <row r="269" ht="18.0" customHeight="1">
      <c r="A269" s="137"/>
      <c r="B269" s="137"/>
      <c r="C269" s="137"/>
      <c r="D269" s="137"/>
      <c r="E269" s="137"/>
      <c r="F269" s="137"/>
      <c r="G269" s="138"/>
      <c r="H269" s="139"/>
      <c r="I269" s="137"/>
      <c r="J269" s="137"/>
      <c r="K269" s="137"/>
      <c r="L269" s="137"/>
      <c r="M269" s="137"/>
      <c r="N269" s="137"/>
      <c r="O269" s="137"/>
      <c r="P269" s="137"/>
      <c r="Q269" s="140"/>
      <c r="R269" s="137"/>
      <c r="S269" s="137"/>
      <c r="T269" s="137"/>
      <c r="U269" s="137"/>
      <c r="V269" s="137"/>
      <c r="W269" s="137"/>
      <c r="X269" s="137"/>
      <c r="Y269" s="137"/>
      <c r="Z269" s="137"/>
      <c r="AA269" s="137"/>
      <c r="AB269" s="137"/>
      <c r="AC269" s="137"/>
      <c r="AD269" s="137"/>
      <c r="AE269" s="137"/>
      <c r="AF269" s="137"/>
      <c r="AG269" s="137"/>
      <c r="AH269" s="137"/>
      <c r="AI269" s="137"/>
      <c r="AJ269" s="137"/>
      <c r="AK269" s="137"/>
      <c r="AL269" s="137"/>
      <c r="AM269" s="137"/>
      <c r="AN269" s="137"/>
      <c r="AO269" s="137"/>
      <c r="AP269" s="137"/>
      <c r="AQ269" s="137"/>
      <c r="AR269" s="137"/>
      <c r="AS269" s="137"/>
    </row>
    <row r="270" ht="18.0" customHeight="1">
      <c r="A270" s="137"/>
      <c r="B270" s="137"/>
      <c r="C270" s="137"/>
      <c r="D270" s="137"/>
      <c r="E270" s="137"/>
      <c r="F270" s="137"/>
      <c r="G270" s="138"/>
      <c r="H270" s="139"/>
      <c r="I270" s="137"/>
      <c r="J270" s="137"/>
      <c r="K270" s="137"/>
      <c r="L270" s="137"/>
      <c r="M270" s="137"/>
      <c r="N270" s="137"/>
      <c r="O270" s="137"/>
      <c r="P270" s="137"/>
      <c r="Q270" s="140"/>
      <c r="R270" s="137"/>
      <c r="S270" s="137"/>
      <c r="T270" s="137"/>
      <c r="U270" s="137"/>
      <c r="V270" s="137"/>
      <c r="W270" s="137"/>
      <c r="X270" s="137"/>
      <c r="Y270" s="137"/>
      <c r="Z270" s="137"/>
      <c r="AA270" s="137"/>
      <c r="AB270" s="137"/>
      <c r="AC270" s="137"/>
      <c r="AD270" s="137"/>
      <c r="AE270" s="137"/>
      <c r="AF270" s="137"/>
      <c r="AG270" s="137"/>
      <c r="AH270" s="137"/>
      <c r="AI270" s="137"/>
      <c r="AJ270" s="137"/>
      <c r="AK270" s="137"/>
      <c r="AL270" s="137"/>
      <c r="AM270" s="137"/>
      <c r="AN270" s="137"/>
      <c r="AO270" s="137"/>
      <c r="AP270" s="137"/>
      <c r="AQ270" s="137"/>
      <c r="AR270" s="137"/>
      <c r="AS270" s="137"/>
    </row>
    <row r="271" ht="18.0" customHeight="1">
      <c r="A271" s="137"/>
      <c r="B271" s="137"/>
      <c r="C271" s="137"/>
      <c r="D271" s="137"/>
      <c r="E271" s="137"/>
      <c r="F271" s="137"/>
      <c r="G271" s="138"/>
      <c r="H271" s="139"/>
      <c r="I271" s="137"/>
      <c r="J271" s="137"/>
      <c r="K271" s="137"/>
      <c r="L271" s="137"/>
      <c r="M271" s="137"/>
      <c r="N271" s="137"/>
      <c r="O271" s="137"/>
      <c r="P271" s="137"/>
      <c r="Q271" s="140"/>
      <c r="R271" s="137"/>
      <c r="S271" s="137"/>
      <c r="T271" s="137"/>
      <c r="U271" s="137"/>
      <c r="V271" s="137"/>
      <c r="W271" s="137"/>
      <c r="X271" s="137"/>
      <c r="Y271" s="137"/>
      <c r="Z271" s="137"/>
      <c r="AA271" s="137"/>
      <c r="AB271" s="137"/>
      <c r="AC271" s="137"/>
      <c r="AD271" s="137"/>
      <c r="AE271" s="137"/>
      <c r="AF271" s="137"/>
      <c r="AG271" s="137"/>
      <c r="AH271" s="137"/>
      <c r="AI271" s="137"/>
      <c r="AJ271" s="137"/>
      <c r="AK271" s="137"/>
      <c r="AL271" s="137"/>
      <c r="AM271" s="137"/>
      <c r="AN271" s="137"/>
      <c r="AO271" s="137"/>
      <c r="AP271" s="137"/>
      <c r="AQ271" s="137"/>
      <c r="AR271" s="137"/>
      <c r="AS271" s="137"/>
    </row>
    <row r="272" ht="18.0" customHeight="1">
      <c r="A272" s="137"/>
      <c r="B272" s="137"/>
      <c r="C272" s="137"/>
      <c r="D272" s="137"/>
      <c r="E272" s="137"/>
      <c r="F272" s="137"/>
      <c r="G272" s="138"/>
      <c r="H272" s="139"/>
      <c r="I272" s="137"/>
      <c r="J272" s="137"/>
      <c r="K272" s="137"/>
      <c r="L272" s="137"/>
      <c r="M272" s="137"/>
      <c r="N272" s="137"/>
      <c r="O272" s="137"/>
      <c r="P272" s="137"/>
      <c r="Q272" s="140"/>
      <c r="R272" s="137"/>
      <c r="S272" s="137"/>
      <c r="T272" s="137"/>
      <c r="U272" s="137"/>
      <c r="V272" s="137"/>
      <c r="W272" s="137"/>
      <c r="X272" s="137"/>
      <c r="Y272" s="137"/>
      <c r="Z272" s="137"/>
      <c r="AA272" s="137"/>
      <c r="AB272" s="137"/>
      <c r="AC272" s="137"/>
      <c r="AD272" s="137"/>
      <c r="AE272" s="137"/>
      <c r="AF272" s="137"/>
      <c r="AG272" s="137"/>
      <c r="AH272" s="137"/>
      <c r="AI272" s="137"/>
      <c r="AJ272" s="137"/>
      <c r="AK272" s="137"/>
      <c r="AL272" s="137"/>
      <c r="AM272" s="137"/>
      <c r="AN272" s="137"/>
      <c r="AO272" s="137"/>
      <c r="AP272" s="137"/>
      <c r="AQ272" s="137"/>
      <c r="AR272" s="137"/>
      <c r="AS272" s="137"/>
    </row>
    <row r="273" ht="18.0" customHeight="1">
      <c r="A273" s="137"/>
      <c r="B273" s="137"/>
      <c r="C273" s="137"/>
      <c r="D273" s="137"/>
      <c r="E273" s="137"/>
      <c r="F273" s="137"/>
      <c r="G273" s="138"/>
      <c r="H273" s="139"/>
      <c r="I273" s="137"/>
      <c r="J273" s="137"/>
      <c r="K273" s="137"/>
      <c r="L273" s="137"/>
      <c r="M273" s="137"/>
      <c r="N273" s="137"/>
      <c r="O273" s="137"/>
      <c r="P273" s="137"/>
      <c r="Q273" s="140"/>
      <c r="R273" s="137"/>
      <c r="S273" s="137"/>
      <c r="T273" s="137"/>
      <c r="U273" s="137"/>
      <c r="V273" s="137"/>
      <c r="W273" s="137"/>
      <c r="X273" s="137"/>
      <c r="Y273" s="137"/>
      <c r="Z273" s="137"/>
      <c r="AA273" s="137"/>
      <c r="AB273" s="137"/>
      <c r="AC273" s="137"/>
      <c r="AD273" s="137"/>
      <c r="AE273" s="137"/>
      <c r="AF273" s="137"/>
      <c r="AG273" s="137"/>
      <c r="AH273" s="137"/>
      <c r="AI273" s="137"/>
      <c r="AJ273" s="137"/>
      <c r="AK273" s="137"/>
      <c r="AL273" s="137"/>
      <c r="AM273" s="137"/>
      <c r="AN273" s="137"/>
      <c r="AO273" s="137"/>
      <c r="AP273" s="137"/>
      <c r="AQ273" s="137"/>
      <c r="AR273" s="137"/>
      <c r="AS273" s="137"/>
    </row>
    <row r="274" ht="18.0" customHeight="1">
      <c r="A274" s="137"/>
      <c r="B274" s="137"/>
      <c r="C274" s="137"/>
      <c r="D274" s="137"/>
      <c r="E274" s="137"/>
      <c r="F274" s="137"/>
      <c r="G274" s="138"/>
      <c r="H274" s="139"/>
      <c r="I274" s="137"/>
      <c r="J274" s="137"/>
      <c r="K274" s="137"/>
      <c r="L274" s="137"/>
      <c r="M274" s="137"/>
      <c r="N274" s="137"/>
      <c r="O274" s="137"/>
      <c r="P274" s="137"/>
      <c r="Q274" s="140"/>
      <c r="R274" s="137"/>
      <c r="S274" s="137"/>
      <c r="T274" s="137"/>
      <c r="U274" s="137"/>
      <c r="V274" s="137"/>
      <c r="W274" s="137"/>
      <c r="X274" s="137"/>
      <c r="Y274" s="137"/>
      <c r="Z274" s="137"/>
      <c r="AA274" s="137"/>
      <c r="AB274" s="137"/>
      <c r="AC274" s="137"/>
      <c r="AD274" s="137"/>
      <c r="AE274" s="137"/>
      <c r="AF274" s="137"/>
      <c r="AG274" s="137"/>
      <c r="AH274" s="137"/>
      <c r="AI274" s="137"/>
      <c r="AJ274" s="137"/>
      <c r="AK274" s="137"/>
      <c r="AL274" s="137"/>
      <c r="AM274" s="137"/>
      <c r="AN274" s="137"/>
      <c r="AO274" s="137"/>
      <c r="AP274" s="137"/>
      <c r="AQ274" s="137"/>
      <c r="AR274" s="137"/>
      <c r="AS274" s="137"/>
    </row>
    <row r="275" ht="18.0" customHeight="1">
      <c r="A275" s="137"/>
      <c r="B275" s="137"/>
      <c r="C275" s="137"/>
      <c r="D275" s="137"/>
      <c r="E275" s="137"/>
      <c r="F275" s="137"/>
      <c r="G275" s="138"/>
      <c r="H275" s="139"/>
      <c r="I275" s="137"/>
      <c r="J275" s="137"/>
      <c r="K275" s="137"/>
      <c r="L275" s="137"/>
      <c r="M275" s="137"/>
      <c r="N275" s="137"/>
      <c r="O275" s="137"/>
      <c r="P275" s="137"/>
      <c r="Q275" s="140"/>
      <c r="R275" s="137"/>
      <c r="S275" s="137"/>
      <c r="T275" s="137"/>
      <c r="U275" s="137"/>
      <c r="V275" s="137"/>
      <c r="W275" s="137"/>
      <c r="X275" s="137"/>
      <c r="Y275" s="137"/>
      <c r="Z275" s="137"/>
      <c r="AA275" s="137"/>
      <c r="AB275" s="137"/>
      <c r="AC275" s="137"/>
      <c r="AD275" s="137"/>
      <c r="AE275" s="137"/>
      <c r="AF275" s="137"/>
      <c r="AG275" s="137"/>
      <c r="AH275" s="137"/>
      <c r="AI275" s="137"/>
      <c r="AJ275" s="137"/>
      <c r="AK275" s="137"/>
      <c r="AL275" s="137"/>
      <c r="AM275" s="137"/>
      <c r="AN275" s="137"/>
      <c r="AO275" s="137"/>
      <c r="AP275" s="137"/>
      <c r="AQ275" s="137"/>
      <c r="AR275" s="137"/>
      <c r="AS275" s="137"/>
    </row>
    <row r="276" ht="18.0" customHeight="1">
      <c r="A276" s="137"/>
      <c r="B276" s="137"/>
      <c r="C276" s="137"/>
      <c r="D276" s="137"/>
      <c r="E276" s="137"/>
      <c r="F276" s="137"/>
      <c r="G276" s="138"/>
      <c r="H276" s="139"/>
      <c r="I276" s="137"/>
      <c r="J276" s="137"/>
      <c r="K276" s="137"/>
      <c r="L276" s="137"/>
      <c r="M276" s="137"/>
      <c r="N276" s="137"/>
      <c r="O276" s="137"/>
      <c r="P276" s="137"/>
      <c r="Q276" s="140"/>
      <c r="R276" s="137"/>
      <c r="S276" s="137"/>
      <c r="T276" s="137"/>
      <c r="U276" s="137"/>
      <c r="V276" s="137"/>
      <c r="W276" s="137"/>
      <c r="X276" s="137"/>
      <c r="Y276" s="137"/>
      <c r="Z276" s="137"/>
      <c r="AA276" s="137"/>
      <c r="AB276" s="137"/>
      <c r="AC276" s="137"/>
      <c r="AD276" s="137"/>
      <c r="AE276" s="137"/>
      <c r="AF276" s="137"/>
      <c r="AG276" s="137"/>
      <c r="AH276" s="137"/>
      <c r="AI276" s="137"/>
      <c r="AJ276" s="137"/>
      <c r="AK276" s="137"/>
      <c r="AL276" s="137"/>
      <c r="AM276" s="137"/>
      <c r="AN276" s="137"/>
      <c r="AO276" s="137"/>
      <c r="AP276" s="137"/>
      <c r="AQ276" s="137"/>
      <c r="AR276" s="137"/>
      <c r="AS276" s="137"/>
    </row>
    <row r="277" ht="18.0" customHeight="1">
      <c r="A277" s="137"/>
      <c r="B277" s="137"/>
      <c r="C277" s="137"/>
      <c r="D277" s="137"/>
      <c r="E277" s="137"/>
      <c r="F277" s="137"/>
      <c r="G277" s="138"/>
      <c r="H277" s="139"/>
      <c r="I277" s="137"/>
      <c r="J277" s="137"/>
      <c r="K277" s="137"/>
      <c r="L277" s="137"/>
      <c r="M277" s="137"/>
      <c r="N277" s="137"/>
      <c r="O277" s="137"/>
      <c r="P277" s="137"/>
      <c r="Q277" s="140"/>
      <c r="R277" s="137"/>
      <c r="S277" s="137"/>
      <c r="T277" s="137"/>
      <c r="U277" s="137"/>
      <c r="V277" s="137"/>
      <c r="W277" s="137"/>
      <c r="X277" s="137"/>
      <c r="Y277" s="137"/>
      <c r="Z277" s="137"/>
      <c r="AA277" s="137"/>
      <c r="AB277" s="137"/>
      <c r="AC277" s="137"/>
      <c r="AD277" s="137"/>
      <c r="AE277" s="137"/>
      <c r="AF277" s="137"/>
      <c r="AG277" s="137"/>
      <c r="AH277" s="137"/>
      <c r="AI277" s="137"/>
      <c r="AJ277" s="137"/>
      <c r="AK277" s="137"/>
      <c r="AL277" s="137"/>
      <c r="AM277" s="137"/>
      <c r="AN277" s="137"/>
      <c r="AO277" s="137"/>
      <c r="AP277" s="137"/>
      <c r="AQ277" s="137"/>
      <c r="AR277" s="137"/>
      <c r="AS277" s="137"/>
    </row>
    <row r="278" ht="18.0" customHeight="1">
      <c r="A278" s="137"/>
      <c r="B278" s="137"/>
      <c r="C278" s="137"/>
      <c r="D278" s="137"/>
      <c r="E278" s="137"/>
      <c r="F278" s="137"/>
      <c r="G278" s="138"/>
      <c r="H278" s="139"/>
      <c r="I278" s="137"/>
      <c r="J278" s="137"/>
      <c r="K278" s="137"/>
      <c r="L278" s="137"/>
      <c r="M278" s="137"/>
      <c r="N278" s="137"/>
      <c r="O278" s="137"/>
      <c r="P278" s="137"/>
      <c r="Q278" s="140"/>
      <c r="R278" s="137"/>
      <c r="S278" s="137"/>
      <c r="T278" s="137"/>
      <c r="U278" s="137"/>
      <c r="V278" s="137"/>
      <c r="W278" s="137"/>
      <c r="X278" s="137"/>
      <c r="Y278" s="137"/>
      <c r="Z278" s="137"/>
      <c r="AA278" s="137"/>
      <c r="AB278" s="137"/>
      <c r="AC278" s="137"/>
      <c r="AD278" s="137"/>
      <c r="AE278" s="137"/>
      <c r="AF278" s="137"/>
      <c r="AG278" s="137"/>
      <c r="AH278" s="137"/>
      <c r="AI278" s="137"/>
      <c r="AJ278" s="137"/>
      <c r="AK278" s="137"/>
      <c r="AL278" s="137"/>
      <c r="AM278" s="137"/>
      <c r="AN278" s="137"/>
      <c r="AO278" s="137"/>
      <c r="AP278" s="137"/>
      <c r="AQ278" s="137"/>
      <c r="AR278" s="137"/>
      <c r="AS278" s="137"/>
    </row>
    <row r="279" ht="18.0" customHeight="1">
      <c r="A279" s="137"/>
      <c r="B279" s="137"/>
      <c r="C279" s="137"/>
      <c r="D279" s="137"/>
      <c r="E279" s="137"/>
      <c r="F279" s="137"/>
      <c r="G279" s="138"/>
      <c r="H279" s="139"/>
      <c r="I279" s="137"/>
      <c r="J279" s="137"/>
      <c r="K279" s="137"/>
      <c r="L279" s="137"/>
      <c r="M279" s="137"/>
      <c r="N279" s="137"/>
      <c r="O279" s="137"/>
      <c r="P279" s="137"/>
      <c r="Q279" s="140"/>
      <c r="R279" s="137"/>
      <c r="S279" s="137"/>
      <c r="T279" s="137"/>
      <c r="U279" s="137"/>
      <c r="V279" s="137"/>
      <c r="W279" s="137"/>
      <c r="X279" s="137"/>
      <c r="Y279" s="137"/>
      <c r="Z279" s="137"/>
      <c r="AA279" s="137"/>
      <c r="AB279" s="137"/>
      <c r="AC279" s="137"/>
      <c r="AD279" s="137"/>
      <c r="AE279" s="137"/>
      <c r="AF279" s="137"/>
      <c r="AG279" s="137"/>
      <c r="AH279" s="137"/>
      <c r="AI279" s="137"/>
      <c r="AJ279" s="137"/>
      <c r="AK279" s="137"/>
      <c r="AL279" s="137"/>
      <c r="AM279" s="137"/>
      <c r="AN279" s="137"/>
      <c r="AO279" s="137"/>
      <c r="AP279" s="137"/>
      <c r="AQ279" s="137"/>
      <c r="AR279" s="137"/>
      <c r="AS279" s="137"/>
    </row>
    <row r="280" ht="18.0" customHeight="1">
      <c r="A280" s="137"/>
      <c r="B280" s="137"/>
      <c r="C280" s="137"/>
      <c r="D280" s="137"/>
      <c r="E280" s="137"/>
      <c r="F280" s="137"/>
      <c r="G280" s="138"/>
      <c r="H280" s="139"/>
      <c r="I280" s="137"/>
      <c r="J280" s="137"/>
      <c r="K280" s="137"/>
      <c r="L280" s="137"/>
      <c r="M280" s="137"/>
      <c r="N280" s="137"/>
      <c r="O280" s="137"/>
      <c r="P280" s="137"/>
      <c r="Q280" s="140"/>
      <c r="R280" s="137"/>
      <c r="S280" s="137"/>
      <c r="T280" s="137"/>
      <c r="U280" s="137"/>
      <c r="V280" s="137"/>
      <c r="W280" s="137"/>
      <c r="X280" s="137"/>
      <c r="Y280" s="137"/>
      <c r="Z280" s="137"/>
      <c r="AA280" s="137"/>
      <c r="AB280" s="137"/>
      <c r="AC280" s="137"/>
      <c r="AD280" s="137"/>
      <c r="AE280" s="137"/>
      <c r="AF280" s="137"/>
      <c r="AG280" s="137"/>
      <c r="AH280" s="137"/>
      <c r="AI280" s="137"/>
      <c r="AJ280" s="137"/>
      <c r="AK280" s="137"/>
      <c r="AL280" s="137"/>
      <c r="AM280" s="137"/>
      <c r="AN280" s="137"/>
      <c r="AO280" s="137"/>
      <c r="AP280" s="137"/>
      <c r="AQ280" s="137"/>
      <c r="AR280" s="137"/>
      <c r="AS280" s="137"/>
    </row>
    <row r="281" ht="18.0" customHeight="1">
      <c r="A281" s="137"/>
      <c r="B281" s="137"/>
      <c r="C281" s="137"/>
      <c r="D281" s="137"/>
      <c r="E281" s="137"/>
      <c r="F281" s="137"/>
      <c r="G281" s="138"/>
      <c r="H281" s="139"/>
      <c r="I281" s="137"/>
      <c r="J281" s="137"/>
      <c r="K281" s="137"/>
      <c r="L281" s="137"/>
      <c r="M281" s="137"/>
      <c r="N281" s="137"/>
      <c r="O281" s="137"/>
      <c r="P281" s="137"/>
      <c r="Q281" s="140"/>
      <c r="R281" s="137"/>
      <c r="S281" s="137"/>
      <c r="T281" s="137"/>
      <c r="U281" s="137"/>
      <c r="V281" s="137"/>
      <c r="W281" s="137"/>
      <c r="X281" s="137"/>
      <c r="Y281" s="137"/>
      <c r="Z281" s="137"/>
      <c r="AA281" s="137"/>
      <c r="AB281" s="137"/>
      <c r="AC281" s="137"/>
      <c r="AD281" s="137"/>
      <c r="AE281" s="137"/>
      <c r="AF281" s="137"/>
      <c r="AG281" s="137"/>
      <c r="AH281" s="137"/>
      <c r="AI281" s="137"/>
      <c r="AJ281" s="137"/>
      <c r="AK281" s="137"/>
      <c r="AL281" s="137"/>
      <c r="AM281" s="137"/>
      <c r="AN281" s="137"/>
      <c r="AO281" s="137"/>
      <c r="AP281" s="137"/>
      <c r="AQ281" s="137"/>
      <c r="AR281" s="137"/>
      <c r="AS281" s="137"/>
    </row>
    <row r="282" ht="18.0" customHeight="1">
      <c r="A282" s="137"/>
      <c r="B282" s="137"/>
      <c r="C282" s="137"/>
      <c r="D282" s="137"/>
      <c r="E282" s="137"/>
      <c r="F282" s="137"/>
      <c r="G282" s="138"/>
      <c r="H282" s="139"/>
      <c r="I282" s="137"/>
      <c r="J282" s="137"/>
      <c r="K282" s="137"/>
      <c r="L282" s="137"/>
      <c r="M282" s="137"/>
      <c r="N282" s="137"/>
      <c r="O282" s="137"/>
      <c r="P282" s="137"/>
      <c r="Q282" s="140"/>
      <c r="R282" s="137"/>
      <c r="S282" s="137"/>
      <c r="T282" s="137"/>
      <c r="U282" s="137"/>
      <c r="V282" s="137"/>
      <c r="W282" s="137"/>
      <c r="X282" s="137"/>
      <c r="Y282" s="137"/>
      <c r="Z282" s="137"/>
      <c r="AA282" s="137"/>
      <c r="AB282" s="137"/>
      <c r="AC282" s="137"/>
      <c r="AD282" s="137"/>
      <c r="AE282" s="137"/>
      <c r="AF282" s="137"/>
      <c r="AG282" s="137"/>
      <c r="AH282" s="137"/>
      <c r="AI282" s="137"/>
      <c r="AJ282" s="137"/>
      <c r="AK282" s="137"/>
      <c r="AL282" s="137"/>
      <c r="AM282" s="137"/>
      <c r="AN282" s="137"/>
      <c r="AO282" s="137"/>
      <c r="AP282" s="137"/>
      <c r="AQ282" s="137"/>
      <c r="AR282" s="137"/>
      <c r="AS282" s="137"/>
    </row>
    <row r="283" ht="18.0" customHeight="1">
      <c r="A283" s="137"/>
      <c r="B283" s="137"/>
      <c r="C283" s="137"/>
      <c r="D283" s="137"/>
      <c r="E283" s="137"/>
      <c r="F283" s="137"/>
      <c r="G283" s="138"/>
      <c r="H283" s="139"/>
      <c r="I283" s="137"/>
      <c r="J283" s="137"/>
      <c r="K283" s="137"/>
      <c r="L283" s="137"/>
      <c r="M283" s="137"/>
      <c r="N283" s="137"/>
      <c r="O283" s="137"/>
      <c r="P283" s="137"/>
      <c r="Q283" s="140"/>
      <c r="R283" s="137"/>
      <c r="S283" s="137"/>
      <c r="T283" s="137"/>
      <c r="U283" s="137"/>
      <c r="V283" s="137"/>
      <c r="W283" s="137"/>
      <c r="X283" s="137"/>
      <c r="Y283" s="137"/>
      <c r="Z283" s="137"/>
      <c r="AA283" s="137"/>
      <c r="AB283" s="137"/>
      <c r="AC283" s="137"/>
      <c r="AD283" s="137"/>
      <c r="AE283" s="137"/>
      <c r="AF283" s="137"/>
      <c r="AG283" s="137"/>
      <c r="AH283" s="137"/>
      <c r="AI283" s="137"/>
      <c r="AJ283" s="137"/>
      <c r="AK283" s="137"/>
      <c r="AL283" s="137"/>
      <c r="AM283" s="137"/>
      <c r="AN283" s="137"/>
      <c r="AO283" s="137"/>
      <c r="AP283" s="137"/>
      <c r="AQ283" s="137"/>
      <c r="AR283" s="137"/>
      <c r="AS283" s="137"/>
    </row>
    <row r="284" ht="18.0" customHeight="1">
      <c r="A284" s="137"/>
      <c r="B284" s="137"/>
      <c r="C284" s="137"/>
      <c r="D284" s="137"/>
      <c r="E284" s="137"/>
      <c r="F284" s="137"/>
      <c r="G284" s="138"/>
      <c r="H284" s="139"/>
      <c r="I284" s="137"/>
      <c r="J284" s="137"/>
      <c r="K284" s="137"/>
      <c r="L284" s="137"/>
      <c r="M284" s="137"/>
      <c r="N284" s="137"/>
      <c r="O284" s="137"/>
      <c r="P284" s="137"/>
      <c r="Q284" s="140"/>
      <c r="R284" s="137"/>
      <c r="S284" s="137"/>
      <c r="T284" s="137"/>
      <c r="U284" s="137"/>
      <c r="V284" s="137"/>
      <c r="W284" s="137"/>
      <c r="X284" s="137"/>
      <c r="Y284" s="137"/>
      <c r="Z284" s="137"/>
      <c r="AA284" s="137"/>
      <c r="AB284" s="137"/>
      <c r="AC284" s="137"/>
      <c r="AD284" s="137"/>
      <c r="AE284" s="137"/>
      <c r="AF284" s="137"/>
      <c r="AG284" s="137"/>
      <c r="AH284" s="137"/>
      <c r="AI284" s="137"/>
      <c r="AJ284" s="137"/>
      <c r="AK284" s="137"/>
      <c r="AL284" s="137"/>
      <c r="AM284" s="137"/>
      <c r="AN284" s="137"/>
      <c r="AO284" s="137"/>
      <c r="AP284" s="137"/>
      <c r="AQ284" s="137"/>
      <c r="AR284" s="137"/>
      <c r="AS284" s="137"/>
    </row>
    <row r="285" ht="18.0" customHeight="1">
      <c r="A285" s="137"/>
      <c r="B285" s="137"/>
      <c r="C285" s="137"/>
      <c r="D285" s="137"/>
      <c r="E285" s="137"/>
      <c r="F285" s="137"/>
      <c r="G285" s="138"/>
      <c r="H285" s="139"/>
      <c r="I285" s="137"/>
      <c r="J285" s="137"/>
      <c r="K285" s="137"/>
      <c r="L285" s="137"/>
      <c r="M285" s="137"/>
      <c r="N285" s="137"/>
      <c r="O285" s="137"/>
      <c r="P285" s="137"/>
      <c r="Q285" s="140"/>
      <c r="R285" s="137"/>
      <c r="S285" s="137"/>
      <c r="T285" s="137"/>
      <c r="U285" s="137"/>
      <c r="V285" s="137"/>
      <c r="W285" s="137"/>
      <c r="X285" s="137"/>
      <c r="Y285" s="137"/>
      <c r="Z285" s="137"/>
      <c r="AA285" s="137"/>
      <c r="AB285" s="137"/>
      <c r="AC285" s="137"/>
      <c r="AD285" s="137"/>
      <c r="AE285" s="137"/>
      <c r="AF285" s="137"/>
      <c r="AG285" s="137"/>
      <c r="AH285" s="137"/>
      <c r="AI285" s="137"/>
      <c r="AJ285" s="137"/>
      <c r="AK285" s="137"/>
      <c r="AL285" s="137"/>
      <c r="AM285" s="137"/>
      <c r="AN285" s="137"/>
      <c r="AO285" s="137"/>
      <c r="AP285" s="137"/>
      <c r="AQ285" s="137"/>
      <c r="AR285" s="137"/>
      <c r="AS285" s="137"/>
    </row>
    <row r="286" ht="18.0" customHeight="1">
      <c r="A286" s="137"/>
      <c r="B286" s="137"/>
      <c r="C286" s="137"/>
      <c r="D286" s="137"/>
      <c r="E286" s="137"/>
      <c r="F286" s="137"/>
      <c r="G286" s="138"/>
      <c r="H286" s="139"/>
      <c r="I286" s="137"/>
      <c r="J286" s="137"/>
      <c r="K286" s="137"/>
      <c r="L286" s="137"/>
      <c r="M286" s="137"/>
      <c r="N286" s="137"/>
      <c r="O286" s="137"/>
      <c r="P286" s="137"/>
      <c r="Q286" s="140"/>
      <c r="R286" s="137"/>
      <c r="S286" s="137"/>
      <c r="T286" s="137"/>
      <c r="U286" s="137"/>
      <c r="V286" s="137"/>
      <c r="W286" s="137"/>
      <c r="X286" s="137"/>
      <c r="Y286" s="137"/>
      <c r="Z286" s="137"/>
      <c r="AA286" s="137"/>
      <c r="AB286" s="137"/>
      <c r="AC286" s="137"/>
      <c r="AD286" s="137"/>
      <c r="AE286" s="137"/>
      <c r="AF286" s="137"/>
      <c r="AG286" s="137"/>
      <c r="AH286" s="137"/>
      <c r="AI286" s="137"/>
      <c r="AJ286" s="137"/>
      <c r="AK286" s="137"/>
      <c r="AL286" s="137"/>
      <c r="AM286" s="137"/>
      <c r="AN286" s="137"/>
      <c r="AO286" s="137"/>
      <c r="AP286" s="137"/>
      <c r="AQ286" s="137"/>
      <c r="AR286" s="137"/>
      <c r="AS286" s="137"/>
    </row>
    <row r="287" ht="18.0" customHeight="1">
      <c r="A287" s="137"/>
      <c r="B287" s="137"/>
      <c r="C287" s="137"/>
      <c r="D287" s="137"/>
      <c r="E287" s="137"/>
      <c r="F287" s="137"/>
      <c r="G287" s="138"/>
      <c r="H287" s="139"/>
      <c r="I287" s="137"/>
      <c r="J287" s="137"/>
      <c r="K287" s="137"/>
      <c r="L287" s="137"/>
      <c r="M287" s="137"/>
      <c r="N287" s="137"/>
      <c r="O287" s="137"/>
      <c r="P287" s="137"/>
      <c r="Q287" s="140"/>
      <c r="R287" s="137"/>
      <c r="S287" s="137"/>
      <c r="T287" s="137"/>
      <c r="U287" s="137"/>
      <c r="V287" s="137"/>
      <c r="W287" s="137"/>
      <c r="X287" s="137"/>
      <c r="Y287" s="137"/>
      <c r="Z287" s="137"/>
      <c r="AA287" s="137"/>
      <c r="AB287" s="137"/>
      <c r="AC287" s="137"/>
      <c r="AD287" s="137"/>
      <c r="AE287" s="137"/>
      <c r="AF287" s="137"/>
      <c r="AG287" s="137"/>
      <c r="AH287" s="137"/>
      <c r="AI287" s="137"/>
      <c r="AJ287" s="137"/>
      <c r="AK287" s="137"/>
      <c r="AL287" s="137"/>
      <c r="AM287" s="137"/>
      <c r="AN287" s="137"/>
      <c r="AO287" s="137"/>
      <c r="AP287" s="137"/>
      <c r="AQ287" s="137"/>
      <c r="AR287" s="137"/>
      <c r="AS287" s="137"/>
    </row>
    <row r="288" ht="18.0" customHeight="1">
      <c r="A288" s="137"/>
      <c r="B288" s="137"/>
      <c r="C288" s="137"/>
      <c r="D288" s="137"/>
      <c r="E288" s="137"/>
      <c r="F288" s="137"/>
      <c r="G288" s="138"/>
      <c r="H288" s="139"/>
      <c r="I288" s="137"/>
      <c r="J288" s="137"/>
      <c r="K288" s="137"/>
      <c r="L288" s="137"/>
      <c r="M288" s="137"/>
      <c r="N288" s="137"/>
      <c r="O288" s="137"/>
      <c r="P288" s="137"/>
      <c r="Q288" s="140"/>
      <c r="R288" s="137"/>
      <c r="S288" s="137"/>
      <c r="T288" s="137"/>
      <c r="U288" s="137"/>
      <c r="V288" s="137"/>
      <c r="W288" s="137"/>
      <c r="X288" s="137"/>
      <c r="Y288" s="137"/>
      <c r="Z288" s="137"/>
      <c r="AA288" s="137"/>
      <c r="AB288" s="137"/>
      <c r="AC288" s="137"/>
      <c r="AD288" s="137"/>
      <c r="AE288" s="137"/>
      <c r="AF288" s="137"/>
      <c r="AG288" s="137"/>
      <c r="AH288" s="137"/>
      <c r="AI288" s="137"/>
      <c r="AJ288" s="137"/>
      <c r="AK288" s="137"/>
      <c r="AL288" s="137"/>
      <c r="AM288" s="137"/>
      <c r="AN288" s="137"/>
      <c r="AO288" s="137"/>
      <c r="AP288" s="137"/>
      <c r="AQ288" s="137"/>
      <c r="AR288" s="137"/>
      <c r="AS288" s="137"/>
    </row>
    <row r="289" ht="18.0" customHeight="1">
      <c r="A289" s="137"/>
      <c r="B289" s="137"/>
      <c r="C289" s="137"/>
      <c r="D289" s="137"/>
      <c r="E289" s="137"/>
      <c r="F289" s="137"/>
      <c r="G289" s="138"/>
      <c r="H289" s="139"/>
      <c r="I289" s="137"/>
      <c r="J289" s="137"/>
      <c r="K289" s="137"/>
      <c r="L289" s="137"/>
      <c r="M289" s="137"/>
      <c r="N289" s="137"/>
      <c r="O289" s="137"/>
      <c r="P289" s="137"/>
      <c r="Q289" s="140"/>
      <c r="R289" s="137"/>
      <c r="S289" s="137"/>
      <c r="T289" s="137"/>
      <c r="U289" s="137"/>
      <c r="V289" s="137"/>
      <c r="W289" s="137"/>
      <c r="X289" s="137"/>
      <c r="Y289" s="137"/>
      <c r="Z289" s="137"/>
      <c r="AA289" s="137"/>
      <c r="AB289" s="137"/>
      <c r="AC289" s="137"/>
      <c r="AD289" s="137"/>
      <c r="AE289" s="137"/>
      <c r="AF289" s="137"/>
      <c r="AG289" s="137"/>
      <c r="AH289" s="137"/>
      <c r="AI289" s="137"/>
      <c r="AJ289" s="137"/>
      <c r="AK289" s="137"/>
      <c r="AL289" s="137"/>
      <c r="AM289" s="137"/>
      <c r="AN289" s="137"/>
      <c r="AO289" s="137"/>
      <c r="AP289" s="137"/>
      <c r="AQ289" s="137"/>
      <c r="AR289" s="137"/>
      <c r="AS289" s="137"/>
    </row>
    <row r="290" ht="18.0" customHeight="1">
      <c r="A290" s="137"/>
      <c r="B290" s="137"/>
      <c r="C290" s="137"/>
      <c r="D290" s="137"/>
      <c r="E290" s="137"/>
      <c r="F290" s="137"/>
      <c r="G290" s="138"/>
      <c r="H290" s="139"/>
      <c r="I290" s="137"/>
      <c r="J290" s="137"/>
      <c r="K290" s="137"/>
      <c r="L290" s="137"/>
      <c r="M290" s="137"/>
      <c r="N290" s="137"/>
      <c r="O290" s="137"/>
      <c r="P290" s="137"/>
      <c r="Q290" s="140"/>
      <c r="R290" s="137"/>
      <c r="S290" s="137"/>
      <c r="T290" s="137"/>
      <c r="U290" s="137"/>
      <c r="V290" s="137"/>
      <c r="W290" s="137"/>
      <c r="X290" s="137"/>
      <c r="Y290" s="137"/>
      <c r="Z290" s="137"/>
      <c r="AA290" s="137"/>
      <c r="AB290" s="137"/>
      <c r="AC290" s="137"/>
      <c r="AD290" s="137"/>
      <c r="AE290" s="137"/>
      <c r="AF290" s="137"/>
      <c r="AG290" s="137"/>
      <c r="AH290" s="137"/>
      <c r="AI290" s="137"/>
      <c r="AJ290" s="137"/>
      <c r="AK290" s="137"/>
      <c r="AL290" s="137"/>
      <c r="AM290" s="137"/>
      <c r="AN290" s="137"/>
      <c r="AO290" s="137"/>
      <c r="AP290" s="137"/>
      <c r="AQ290" s="137"/>
      <c r="AR290" s="137"/>
      <c r="AS290" s="137"/>
    </row>
    <row r="291" ht="18.0" customHeight="1">
      <c r="A291" s="137"/>
      <c r="B291" s="137"/>
      <c r="C291" s="137"/>
      <c r="D291" s="137"/>
      <c r="E291" s="137"/>
      <c r="F291" s="137"/>
      <c r="G291" s="138"/>
      <c r="H291" s="139"/>
      <c r="I291" s="137"/>
      <c r="J291" s="137"/>
      <c r="K291" s="137"/>
      <c r="L291" s="137"/>
      <c r="M291" s="137"/>
      <c r="N291" s="137"/>
      <c r="O291" s="137"/>
      <c r="P291" s="137"/>
      <c r="Q291" s="140"/>
      <c r="R291" s="137"/>
      <c r="S291" s="137"/>
      <c r="T291" s="137"/>
      <c r="U291" s="137"/>
      <c r="V291" s="137"/>
      <c r="W291" s="137"/>
      <c r="X291" s="137"/>
      <c r="Y291" s="137"/>
      <c r="Z291" s="137"/>
      <c r="AA291" s="137"/>
      <c r="AB291" s="137"/>
      <c r="AC291" s="137"/>
      <c r="AD291" s="137"/>
      <c r="AE291" s="137"/>
      <c r="AF291" s="137"/>
      <c r="AG291" s="137"/>
      <c r="AH291" s="137"/>
      <c r="AI291" s="137"/>
      <c r="AJ291" s="137"/>
      <c r="AK291" s="137"/>
      <c r="AL291" s="137"/>
      <c r="AM291" s="137"/>
      <c r="AN291" s="137"/>
      <c r="AO291" s="137"/>
      <c r="AP291" s="137"/>
      <c r="AQ291" s="137"/>
      <c r="AR291" s="137"/>
      <c r="AS291" s="137"/>
    </row>
    <row r="292" ht="18.0" customHeight="1">
      <c r="A292" s="137"/>
      <c r="B292" s="137"/>
      <c r="C292" s="137"/>
      <c r="D292" s="137"/>
      <c r="E292" s="137"/>
      <c r="F292" s="137"/>
      <c r="G292" s="138"/>
      <c r="H292" s="139"/>
      <c r="I292" s="137"/>
      <c r="J292" s="137"/>
      <c r="K292" s="137"/>
      <c r="L292" s="137"/>
      <c r="M292" s="137"/>
      <c r="N292" s="137"/>
      <c r="O292" s="137"/>
      <c r="P292" s="137"/>
      <c r="Q292" s="140"/>
      <c r="R292" s="137"/>
      <c r="S292" s="137"/>
      <c r="T292" s="137"/>
      <c r="U292" s="137"/>
      <c r="V292" s="137"/>
      <c r="W292" s="137"/>
      <c r="X292" s="137"/>
      <c r="Y292" s="137"/>
      <c r="Z292" s="137"/>
      <c r="AA292" s="137"/>
      <c r="AB292" s="137"/>
      <c r="AC292" s="137"/>
      <c r="AD292" s="137"/>
      <c r="AE292" s="137"/>
      <c r="AF292" s="137"/>
      <c r="AG292" s="137"/>
      <c r="AH292" s="137"/>
      <c r="AI292" s="137"/>
      <c r="AJ292" s="137"/>
      <c r="AK292" s="137"/>
      <c r="AL292" s="137"/>
      <c r="AM292" s="137"/>
      <c r="AN292" s="137"/>
      <c r="AO292" s="137"/>
      <c r="AP292" s="137"/>
      <c r="AQ292" s="137"/>
      <c r="AR292" s="137"/>
      <c r="AS292" s="137"/>
    </row>
    <row r="293" ht="18.0" customHeight="1">
      <c r="A293" s="137"/>
      <c r="B293" s="137"/>
      <c r="C293" s="137"/>
      <c r="D293" s="137"/>
      <c r="E293" s="137"/>
      <c r="F293" s="137"/>
      <c r="G293" s="138"/>
      <c r="H293" s="139"/>
      <c r="I293" s="137"/>
      <c r="J293" s="137"/>
      <c r="K293" s="137"/>
      <c r="L293" s="137"/>
      <c r="M293" s="137"/>
      <c r="N293" s="137"/>
      <c r="O293" s="137"/>
      <c r="P293" s="137"/>
      <c r="Q293" s="140"/>
      <c r="R293" s="137"/>
      <c r="S293" s="137"/>
      <c r="T293" s="137"/>
      <c r="U293" s="137"/>
      <c r="V293" s="137"/>
      <c r="W293" s="137"/>
      <c r="X293" s="137"/>
      <c r="Y293" s="137"/>
      <c r="Z293" s="137"/>
      <c r="AA293" s="137"/>
      <c r="AB293" s="137"/>
      <c r="AC293" s="137"/>
      <c r="AD293" s="137"/>
      <c r="AE293" s="137"/>
      <c r="AF293" s="137"/>
      <c r="AG293" s="137"/>
      <c r="AH293" s="137"/>
      <c r="AI293" s="137"/>
      <c r="AJ293" s="137"/>
      <c r="AK293" s="137"/>
      <c r="AL293" s="137"/>
      <c r="AM293" s="137"/>
      <c r="AN293" s="137"/>
      <c r="AO293" s="137"/>
      <c r="AP293" s="137"/>
      <c r="AQ293" s="137"/>
      <c r="AR293" s="137"/>
      <c r="AS293" s="137"/>
    </row>
    <row r="294" ht="18.0" customHeight="1">
      <c r="A294" s="137"/>
      <c r="B294" s="137"/>
      <c r="C294" s="137"/>
      <c r="D294" s="137"/>
      <c r="E294" s="137"/>
      <c r="F294" s="137"/>
      <c r="G294" s="138"/>
      <c r="H294" s="139"/>
      <c r="I294" s="137"/>
      <c r="J294" s="137"/>
      <c r="K294" s="137"/>
      <c r="L294" s="137"/>
      <c r="M294" s="137"/>
      <c r="N294" s="137"/>
      <c r="O294" s="137"/>
      <c r="P294" s="137"/>
      <c r="Q294" s="140"/>
      <c r="R294" s="137"/>
      <c r="S294" s="137"/>
      <c r="T294" s="137"/>
      <c r="U294" s="137"/>
      <c r="V294" s="137"/>
      <c r="W294" s="137"/>
      <c r="X294" s="137"/>
      <c r="Y294" s="137"/>
      <c r="Z294" s="137"/>
      <c r="AA294" s="137"/>
      <c r="AB294" s="137"/>
      <c r="AC294" s="137"/>
      <c r="AD294" s="137"/>
      <c r="AE294" s="137"/>
      <c r="AF294" s="137"/>
      <c r="AG294" s="137"/>
      <c r="AH294" s="137"/>
      <c r="AI294" s="137"/>
      <c r="AJ294" s="137"/>
      <c r="AK294" s="137"/>
      <c r="AL294" s="137"/>
      <c r="AM294" s="137"/>
      <c r="AN294" s="137"/>
      <c r="AO294" s="137"/>
      <c r="AP294" s="137"/>
      <c r="AQ294" s="137"/>
      <c r="AR294" s="137"/>
      <c r="AS294" s="137"/>
    </row>
    <row r="295" ht="18.0" customHeight="1">
      <c r="A295" s="137"/>
      <c r="B295" s="137"/>
      <c r="C295" s="137"/>
      <c r="D295" s="137"/>
      <c r="E295" s="137"/>
      <c r="F295" s="137"/>
      <c r="G295" s="138"/>
      <c r="H295" s="139"/>
      <c r="I295" s="137"/>
      <c r="J295" s="137"/>
      <c r="K295" s="137"/>
      <c r="L295" s="137"/>
      <c r="M295" s="137"/>
      <c r="N295" s="137"/>
      <c r="O295" s="137"/>
      <c r="P295" s="137"/>
      <c r="Q295" s="140"/>
      <c r="R295" s="137"/>
      <c r="S295" s="137"/>
      <c r="T295" s="137"/>
      <c r="U295" s="137"/>
      <c r="V295" s="137"/>
      <c r="W295" s="137"/>
      <c r="X295" s="137"/>
      <c r="Y295" s="137"/>
      <c r="Z295" s="137"/>
      <c r="AA295" s="137"/>
      <c r="AB295" s="137"/>
      <c r="AC295" s="137"/>
      <c r="AD295" s="137"/>
      <c r="AE295" s="137"/>
      <c r="AF295" s="137"/>
      <c r="AG295" s="137"/>
      <c r="AH295" s="137"/>
      <c r="AI295" s="137"/>
      <c r="AJ295" s="137"/>
      <c r="AK295" s="137"/>
      <c r="AL295" s="137"/>
      <c r="AM295" s="137"/>
      <c r="AN295" s="137"/>
      <c r="AO295" s="137"/>
      <c r="AP295" s="137"/>
      <c r="AQ295" s="137"/>
      <c r="AR295" s="137"/>
      <c r="AS295" s="137"/>
    </row>
    <row r="296" ht="18.0" customHeight="1">
      <c r="A296" s="137"/>
      <c r="B296" s="137"/>
      <c r="C296" s="137"/>
      <c r="D296" s="137"/>
      <c r="E296" s="137"/>
      <c r="F296" s="137"/>
      <c r="G296" s="138"/>
      <c r="H296" s="139"/>
      <c r="I296" s="137"/>
      <c r="J296" s="137"/>
      <c r="K296" s="137"/>
      <c r="L296" s="137"/>
      <c r="M296" s="137"/>
      <c r="N296" s="137"/>
      <c r="O296" s="137"/>
      <c r="P296" s="137"/>
      <c r="Q296" s="140"/>
      <c r="R296" s="137"/>
      <c r="S296" s="137"/>
      <c r="T296" s="137"/>
      <c r="U296" s="137"/>
      <c r="V296" s="137"/>
      <c r="W296" s="137"/>
      <c r="X296" s="137"/>
      <c r="Y296" s="137"/>
      <c r="Z296" s="137"/>
      <c r="AA296" s="137"/>
      <c r="AB296" s="137"/>
      <c r="AC296" s="137"/>
      <c r="AD296" s="137"/>
      <c r="AE296" s="137"/>
      <c r="AF296" s="137"/>
      <c r="AG296" s="137"/>
      <c r="AH296" s="137"/>
      <c r="AI296" s="137"/>
      <c r="AJ296" s="137"/>
      <c r="AK296" s="137"/>
      <c r="AL296" s="137"/>
      <c r="AM296" s="137"/>
      <c r="AN296" s="137"/>
      <c r="AO296" s="137"/>
      <c r="AP296" s="137"/>
      <c r="AQ296" s="137"/>
      <c r="AR296" s="137"/>
      <c r="AS296" s="137"/>
    </row>
    <row r="297" ht="18.0" customHeight="1">
      <c r="A297" s="137"/>
      <c r="B297" s="137"/>
      <c r="C297" s="137"/>
      <c r="D297" s="137"/>
      <c r="E297" s="137"/>
      <c r="F297" s="137"/>
      <c r="G297" s="138"/>
      <c r="H297" s="139"/>
      <c r="I297" s="137"/>
      <c r="J297" s="137"/>
      <c r="K297" s="137"/>
      <c r="L297" s="137"/>
      <c r="M297" s="137"/>
      <c r="N297" s="137"/>
      <c r="O297" s="137"/>
      <c r="P297" s="137"/>
      <c r="Q297" s="140"/>
      <c r="R297" s="137"/>
      <c r="S297" s="137"/>
      <c r="T297" s="137"/>
      <c r="U297" s="137"/>
      <c r="V297" s="137"/>
      <c r="W297" s="137"/>
      <c r="X297" s="137"/>
      <c r="Y297" s="137"/>
      <c r="Z297" s="137"/>
      <c r="AA297" s="137"/>
      <c r="AB297" s="137"/>
      <c r="AC297" s="137"/>
      <c r="AD297" s="137"/>
      <c r="AE297" s="137"/>
      <c r="AF297" s="137"/>
      <c r="AG297" s="137"/>
      <c r="AH297" s="137"/>
      <c r="AI297" s="137"/>
      <c r="AJ297" s="137"/>
      <c r="AK297" s="137"/>
      <c r="AL297" s="137"/>
      <c r="AM297" s="137"/>
      <c r="AN297" s="137"/>
      <c r="AO297" s="137"/>
      <c r="AP297" s="137"/>
      <c r="AQ297" s="137"/>
      <c r="AR297" s="137"/>
      <c r="AS297" s="137"/>
    </row>
    <row r="298" ht="18.0" customHeight="1">
      <c r="A298" s="137"/>
      <c r="B298" s="137"/>
      <c r="C298" s="137"/>
      <c r="D298" s="137"/>
      <c r="E298" s="137"/>
      <c r="F298" s="137"/>
      <c r="G298" s="138"/>
      <c r="H298" s="139"/>
      <c r="I298" s="137"/>
      <c r="J298" s="137"/>
      <c r="K298" s="137"/>
      <c r="L298" s="137"/>
      <c r="M298" s="137"/>
      <c r="N298" s="137"/>
      <c r="O298" s="137"/>
      <c r="P298" s="137"/>
      <c r="Q298" s="140"/>
      <c r="R298" s="137"/>
      <c r="S298" s="137"/>
      <c r="T298" s="137"/>
      <c r="U298" s="137"/>
      <c r="V298" s="137"/>
      <c r="W298" s="137"/>
      <c r="X298" s="137"/>
      <c r="Y298" s="137"/>
      <c r="Z298" s="137"/>
      <c r="AA298" s="137"/>
      <c r="AB298" s="137"/>
      <c r="AC298" s="137"/>
      <c r="AD298" s="137"/>
      <c r="AE298" s="137"/>
      <c r="AF298" s="137"/>
      <c r="AG298" s="137"/>
      <c r="AH298" s="137"/>
      <c r="AI298" s="137"/>
      <c r="AJ298" s="137"/>
      <c r="AK298" s="137"/>
      <c r="AL298" s="137"/>
      <c r="AM298" s="137"/>
      <c r="AN298" s="137"/>
      <c r="AO298" s="137"/>
      <c r="AP298" s="137"/>
      <c r="AQ298" s="137"/>
      <c r="AR298" s="137"/>
      <c r="AS298" s="137"/>
    </row>
    <row r="299" ht="18.0" customHeight="1">
      <c r="A299" s="137"/>
      <c r="B299" s="137"/>
      <c r="C299" s="137"/>
      <c r="D299" s="137"/>
      <c r="E299" s="137"/>
      <c r="F299" s="137"/>
      <c r="G299" s="138"/>
      <c r="H299" s="139"/>
      <c r="I299" s="137"/>
      <c r="J299" s="137"/>
      <c r="K299" s="137"/>
      <c r="L299" s="137"/>
      <c r="M299" s="137"/>
      <c r="N299" s="137"/>
      <c r="O299" s="137"/>
      <c r="P299" s="137"/>
      <c r="Q299" s="140"/>
      <c r="R299" s="137"/>
      <c r="S299" s="137"/>
      <c r="T299" s="137"/>
      <c r="U299" s="137"/>
      <c r="V299" s="137"/>
      <c r="W299" s="137"/>
      <c r="X299" s="137"/>
      <c r="Y299" s="137"/>
      <c r="Z299" s="137"/>
      <c r="AA299" s="137"/>
      <c r="AB299" s="137"/>
      <c r="AC299" s="137"/>
      <c r="AD299" s="137"/>
      <c r="AE299" s="137"/>
      <c r="AF299" s="137"/>
      <c r="AG299" s="137"/>
      <c r="AH299" s="137"/>
      <c r="AI299" s="137"/>
      <c r="AJ299" s="137"/>
      <c r="AK299" s="137"/>
      <c r="AL299" s="137"/>
      <c r="AM299" s="137"/>
      <c r="AN299" s="137"/>
      <c r="AO299" s="137"/>
      <c r="AP299" s="137"/>
      <c r="AQ299" s="137"/>
      <c r="AR299" s="137"/>
      <c r="AS299" s="137"/>
    </row>
    <row r="300" ht="18.0" customHeight="1">
      <c r="A300" s="137"/>
      <c r="B300" s="137"/>
      <c r="C300" s="137"/>
      <c r="D300" s="137"/>
      <c r="E300" s="137"/>
      <c r="F300" s="137"/>
      <c r="G300" s="138"/>
      <c r="H300" s="139"/>
      <c r="I300" s="137"/>
      <c r="J300" s="137"/>
      <c r="K300" s="137"/>
      <c r="L300" s="137"/>
      <c r="M300" s="137"/>
      <c r="N300" s="137"/>
      <c r="O300" s="137"/>
      <c r="P300" s="137"/>
      <c r="Q300" s="140"/>
      <c r="R300" s="137"/>
      <c r="S300" s="137"/>
      <c r="T300" s="137"/>
      <c r="U300" s="137"/>
      <c r="V300" s="137"/>
      <c r="W300" s="137"/>
      <c r="X300" s="137"/>
      <c r="Y300" s="137"/>
      <c r="Z300" s="137"/>
      <c r="AA300" s="137"/>
      <c r="AB300" s="137"/>
      <c r="AC300" s="137"/>
      <c r="AD300" s="137"/>
      <c r="AE300" s="137"/>
      <c r="AF300" s="137"/>
      <c r="AG300" s="137"/>
      <c r="AH300" s="137"/>
      <c r="AI300" s="137"/>
      <c r="AJ300" s="137"/>
      <c r="AK300" s="137"/>
      <c r="AL300" s="137"/>
      <c r="AM300" s="137"/>
      <c r="AN300" s="137"/>
      <c r="AO300" s="137"/>
      <c r="AP300" s="137"/>
      <c r="AQ300" s="137"/>
      <c r="AR300" s="137"/>
      <c r="AS300" s="137"/>
    </row>
    <row r="301" ht="18.0" customHeight="1">
      <c r="A301" s="137"/>
      <c r="B301" s="137"/>
      <c r="C301" s="137"/>
      <c r="D301" s="137"/>
      <c r="E301" s="137"/>
      <c r="F301" s="137"/>
      <c r="G301" s="138"/>
      <c r="H301" s="139"/>
      <c r="I301" s="137"/>
      <c r="J301" s="137"/>
      <c r="K301" s="137"/>
      <c r="L301" s="137"/>
      <c r="M301" s="137"/>
      <c r="N301" s="137"/>
      <c r="O301" s="137"/>
      <c r="P301" s="137"/>
      <c r="Q301" s="140"/>
      <c r="R301" s="137"/>
      <c r="S301" s="137"/>
      <c r="T301" s="137"/>
      <c r="U301" s="137"/>
      <c r="V301" s="137"/>
      <c r="W301" s="137"/>
      <c r="X301" s="137"/>
      <c r="Y301" s="137"/>
      <c r="Z301" s="137"/>
      <c r="AA301" s="137"/>
      <c r="AB301" s="137"/>
      <c r="AC301" s="137"/>
      <c r="AD301" s="137"/>
      <c r="AE301" s="137"/>
      <c r="AF301" s="137"/>
      <c r="AG301" s="137"/>
      <c r="AH301" s="137"/>
      <c r="AI301" s="137"/>
      <c r="AJ301" s="137"/>
      <c r="AK301" s="137"/>
      <c r="AL301" s="137"/>
      <c r="AM301" s="137"/>
      <c r="AN301" s="137"/>
      <c r="AO301" s="137"/>
      <c r="AP301" s="137"/>
      <c r="AQ301" s="137"/>
      <c r="AR301" s="137"/>
      <c r="AS301" s="137"/>
    </row>
    <row r="302" ht="18.0" customHeight="1">
      <c r="A302" s="137"/>
      <c r="B302" s="137"/>
      <c r="C302" s="137"/>
      <c r="D302" s="137"/>
      <c r="E302" s="137"/>
      <c r="F302" s="137"/>
      <c r="G302" s="138"/>
      <c r="H302" s="139"/>
      <c r="I302" s="137"/>
      <c r="J302" s="137"/>
      <c r="K302" s="137"/>
      <c r="L302" s="137"/>
      <c r="M302" s="137"/>
      <c r="N302" s="137"/>
      <c r="O302" s="137"/>
      <c r="P302" s="137"/>
      <c r="Q302" s="140"/>
      <c r="R302" s="137"/>
      <c r="S302" s="137"/>
      <c r="T302" s="137"/>
      <c r="U302" s="137"/>
      <c r="V302" s="137"/>
      <c r="W302" s="137"/>
      <c r="X302" s="137"/>
      <c r="Y302" s="137"/>
      <c r="Z302" s="137"/>
      <c r="AA302" s="137"/>
      <c r="AB302" s="137"/>
      <c r="AC302" s="137"/>
      <c r="AD302" s="137"/>
      <c r="AE302" s="137"/>
      <c r="AF302" s="137"/>
      <c r="AG302" s="137"/>
      <c r="AH302" s="137"/>
      <c r="AI302" s="137"/>
      <c r="AJ302" s="137"/>
      <c r="AK302" s="137"/>
      <c r="AL302" s="137"/>
      <c r="AM302" s="137"/>
      <c r="AN302" s="137"/>
      <c r="AO302" s="137"/>
      <c r="AP302" s="137"/>
      <c r="AQ302" s="137"/>
      <c r="AR302" s="137"/>
      <c r="AS302" s="137"/>
    </row>
    <row r="303" ht="18.0" customHeight="1">
      <c r="A303" s="137"/>
      <c r="B303" s="137"/>
      <c r="C303" s="137"/>
      <c r="D303" s="137"/>
      <c r="E303" s="137"/>
      <c r="F303" s="137"/>
      <c r="G303" s="138"/>
      <c r="H303" s="139"/>
      <c r="I303" s="137"/>
      <c r="J303" s="137"/>
      <c r="K303" s="137"/>
      <c r="L303" s="137"/>
      <c r="M303" s="137"/>
      <c r="N303" s="137"/>
      <c r="O303" s="137"/>
      <c r="P303" s="137"/>
      <c r="Q303" s="140"/>
      <c r="R303" s="137"/>
      <c r="S303" s="137"/>
      <c r="T303" s="137"/>
      <c r="U303" s="137"/>
      <c r="V303" s="137"/>
      <c r="W303" s="137"/>
      <c r="X303" s="137"/>
      <c r="Y303" s="137"/>
      <c r="Z303" s="137"/>
      <c r="AA303" s="137"/>
      <c r="AB303" s="137"/>
      <c r="AC303" s="137"/>
      <c r="AD303" s="137"/>
      <c r="AE303" s="137"/>
      <c r="AF303" s="137"/>
      <c r="AG303" s="137"/>
      <c r="AH303" s="137"/>
      <c r="AI303" s="137"/>
      <c r="AJ303" s="137"/>
      <c r="AK303" s="137"/>
      <c r="AL303" s="137"/>
      <c r="AM303" s="137"/>
      <c r="AN303" s="137"/>
      <c r="AO303" s="137"/>
      <c r="AP303" s="137"/>
      <c r="AQ303" s="137"/>
      <c r="AR303" s="137"/>
      <c r="AS303" s="137"/>
    </row>
    <row r="304" ht="18.0" customHeight="1">
      <c r="A304" s="137"/>
      <c r="B304" s="137"/>
      <c r="C304" s="137"/>
      <c r="D304" s="137"/>
      <c r="E304" s="137"/>
      <c r="F304" s="137"/>
      <c r="G304" s="138"/>
      <c r="H304" s="139"/>
      <c r="I304" s="137"/>
      <c r="J304" s="137"/>
      <c r="K304" s="137"/>
      <c r="L304" s="137"/>
      <c r="M304" s="137"/>
      <c r="N304" s="137"/>
      <c r="O304" s="137"/>
      <c r="P304" s="137"/>
      <c r="Q304" s="140"/>
      <c r="R304" s="137"/>
      <c r="S304" s="137"/>
      <c r="T304" s="137"/>
      <c r="U304" s="137"/>
      <c r="V304" s="137"/>
      <c r="W304" s="137"/>
      <c r="X304" s="137"/>
      <c r="Y304" s="137"/>
      <c r="Z304" s="137"/>
      <c r="AA304" s="137"/>
      <c r="AB304" s="137"/>
      <c r="AC304" s="137"/>
      <c r="AD304" s="137"/>
      <c r="AE304" s="137"/>
      <c r="AF304" s="137"/>
      <c r="AG304" s="137"/>
      <c r="AH304" s="137"/>
      <c r="AI304" s="137"/>
      <c r="AJ304" s="137"/>
      <c r="AK304" s="137"/>
      <c r="AL304" s="137"/>
      <c r="AM304" s="137"/>
      <c r="AN304" s="137"/>
      <c r="AO304" s="137"/>
      <c r="AP304" s="137"/>
      <c r="AQ304" s="137"/>
      <c r="AR304" s="137"/>
      <c r="AS304" s="137"/>
    </row>
    <row r="305" ht="18.0" customHeight="1">
      <c r="A305" s="137"/>
      <c r="B305" s="137"/>
      <c r="C305" s="137"/>
      <c r="D305" s="137"/>
      <c r="E305" s="137"/>
      <c r="F305" s="137"/>
      <c r="G305" s="138"/>
      <c r="H305" s="139"/>
      <c r="I305" s="137"/>
      <c r="J305" s="137"/>
      <c r="K305" s="137"/>
      <c r="L305" s="137"/>
      <c r="M305" s="137"/>
      <c r="N305" s="137"/>
      <c r="O305" s="137"/>
      <c r="P305" s="137"/>
      <c r="Q305" s="140"/>
      <c r="R305" s="137"/>
      <c r="S305" s="137"/>
      <c r="T305" s="137"/>
      <c r="U305" s="137"/>
      <c r="V305" s="137"/>
      <c r="W305" s="137"/>
      <c r="X305" s="137"/>
      <c r="Y305" s="137"/>
      <c r="Z305" s="137"/>
      <c r="AA305" s="137"/>
      <c r="AB305" s="137"/>
      <c r="AC305" s="137"/>
      <c r="AD305" s="137"/>
      <c r="AE305" s="137"/>
      <c r="AF305" s="137"/>
      <c r="AG305" s="137"/>
      <c r="AH305" s="137"/>
      <c r="AI305" s="137"/>
      <c r="AJ305" s="137"/>
      <c r="AK305" s="137"/>
      <c r="AL305" s="137"/>
      <c r="AM305" s="137"/>
      <c r="AN305" s="137"/>
      <c r="AO305" s="137"/>
      <c r="AP305" s="137"/>
      <c r="AQ305" s="137"/>
      <c r="AR305" s="137"/>
      <c r="AS305" s="137"/>
    </row>
    <row r="306" ht="18.0" customHeight="1">
      <c r="A306" s="137"/>
      <c r="B306" s="137"/>
      <c r="C306" s="137"/>
      <c r="D306" s="137"/>
      <c r="E306" s="137"/>
      <c r="F306" s="137"/>
      <c r="G306" s="138"/>
      <c r="H306" s="139"/>
      <c r="I306" s="137"/>
      <c r="J306" s="137"/>
      <c r="K306" s="137"/>
      <c r="L306" s="137"/>
      <c r="M306" s="137"/>
      <c r="N306" s="137"/>
      <c r="O306" s="137"/>
      <c r="P306" s="137"/>
      <c r="Q306" s="140"/>
      <c r="R306" s="137"/>
      <c r="S306" s="137"/>
      <c r="T306" s="137"/>
      <c r="U306" s="137"/>
      <c r="V306" s="137"/>
      <c r="W306" s="137"/>
      <c r="X306" s="137"/>
      <c r="Y306" s="137"/>
      <c r="Z306" s="137"/>
      <c r="AA306" s="137"/>
      <c r="AB306" s="137"/>
      <c r="AC306" s="137"/>
      <c r="AD306" s="137"/>
      <c r="AE306" s="137"/>
      <c r="AF306" s="137"/>
      <c r="AG306" s="137"/>
      <c r="AH306" s="137"/>
      <c r="AI306" s="137"/>
      <c r="AJ306" s="137"/>
      <c r="AK306" s="137"/>
      <c r="AL306" s="137"/>
      <c r="AM306" s="137"/>
      <c r="AN306" s="137"/>
      <c r="AO306" s="137"/>
      <c r="AP306" s="137"/>
      <c r="AQ306" s="137"/>
      <c r="AR306" s="137"/>
      <c r="AS306" s="137"/>
    </row>
    <row r="307" ht="18.0" customHeight="1">
      <c r="A307" s="137"/>
      <c r="B307" s="137"/>
      <c r="C307" s="137"/>
      <c r="D307" s="137"/>
      <c r="E307" s="137"/>
      <c r="F307" s="137"/>
      <c r="G307" s="138"/>
      <c r="H307" s="139"/>
      <c r="I307" s="137"/>
      <c r="J307" s="137"/>
      <c r="K307" s="137"/>
      <c r="L307" s="137"/>
      <c r="M307" s="137"/>
      <c r="N307" s="137"/>
      <c r="O307" s="137"/>
      <c r="P307" s="137"/>
      <c r="Q307" s="140"/>
      <c r="R307" s="137"/>
      <c r="S307" s="137"/>
      <c r="T307" s="137"/>
      <c r="U307" s="137"/>
      <c r="V307" s="137"/>
      <c r="W307" s="137"/>
      <c r="X307" s="137"/>
      <c r="Y307" s="137"/>
      <c r="Z307" s="137"/>
      <c r="AA307" s="137"/>
      <c r="AB307" s="137"/>
      <c r="AC307" s="137"/>
      <c r="AD307" s="137"/>
      <c r="AE307" s="137"/>
      <c r="AF307" s="137"/>
      <c r="AG307" s="137"/>
      <c r="AH307" s="137"/>
      <c r="AI307" s="137"/>
      <c r="AJ307" s="137"/>
      <c r="AK307" s="137"/>
      <c r="AL307" s="137"/>
      <c r="AM307" s="137"/>
      <c r="AN307" s="137"/>
      <c r="AO307" s="137"/>
      <c r="AP307" s="137"/>
      <c r="AQ307" s="137"/>
      <c r="AR307" s="137"/>
      <c r="AS307" s="137"/>
    </row>
    <row r="308" ht="18.0" customHeight="1">
      <c r="A308" s="137"/>
      <c r="B308" s="137"/>
      <c r="C308" s="137"/>
      <c r="D308" s="137"/>
      <c r="E308" s="137"/>
      <c r="F308" s="137"/>
      <c r="G308" s="138"/>
      <c r="H308" s="139"/>
      <c r="I308" s="137"/>
      <c r="J308" s="137"/>
      <c r="K308" s="137"/>
      <c r="L308" s="137"/>
      <c r="M308" s="137"/>
      <c r="N308" s="137"/>
      <c r="O308" s="137"/>
      <c r="P308" s="137"/>
      <c r="Q308" s="140"/>
      <c r="R308" s="137"/>
      <c r="S308" s="137"/>
      <c r="T308" s="137"/>
      <c r="U308" s="137"/>
      <c r="V308" s="137"/>
      <c r="W308" s="137"/>
      <c r="X308" s="137"/>
      <c r="Y308" s="137"/>
      <c r="Z308" s="137"/>
      <c r="AA308" s="137"/>
      <c r="AB308" s="137"/>
      <c r="AC308" s="137"/>
      <c r="AD308" s="137"/>
      <c r="AE308" s="137"/>
      <c r="AF308" s="137"/>
      <c r="AG308" s="137"/>
      <c r="AH308" s="137"/>
      <c r="AI308" s="137"/>
      <c r="AJ308" s="137"/>
      <c r="AK308" s="137"/>
      <c r="AL308" s="137"/>
      <c r="AM308" s="137"/>
      <c r="AN308" s="137"/>
      <c r="AO308" s="137"/>
      <c r="AP308" s="137"/>
      <c r="AQ308" s="137"/>
      <c r="AR308" s="137"/>
      <c r="AS308" s="137"/>
    </row>
    <row r="309" ht="18.0" customHeight="1">
      <c r="A309" s="137"/>
      <c r="B309" s="137"/>
      <c r="C309" s="137"/>
      <c r="D309" s="137"/>
      <c r="E309" s="137"/>
      <c r="F309" s="137"/>
      <c r="G309" s="138"/>
      <c r="H309" s="139"/>
      <c r="I309" s="137"/>
      <c r="J309" s="137"/>
      <c r="K309" s="137"/>
      <c r="L309" s="137"/>
      <c r="M309" s="137"/>
      <c r="N309" s="137"/>
      <c r="O309" s="137"/>
      <c r="P309" s="137"/>
      <c r="Q309" s="140"/>
      <c r="R309" s="137"/>
      <c r="S309" s="137"/>
      <c r="T309" s="137"/>
      <c r="U309" s="137"/>
      <c r="V309" s="137"/>
      <c r="W309" s="137"/>
      <c r="X309" s="137"/>
      <c r="Y309" s="137"/>
      <c r="Z309" s="137"/>
      <c r="AA309" s="137"/>
      <c r="AB309" s="137"/>
      <c r="AC309" s="137"/>
      <c r="AD309" s="137"/>
      <c r="AE309" s="137"/>
      <c r="AF309" s="137"/>
      <c r="AG309" s="137"/>
      <c r="AH309" s="137"/>
      <c r="AI309" s="137"/>
      <c r="AJ309" s="137"/>
      <c r="AK309" s="137"/>
      <c r="AL309" s="137"/>
      <c r="AM309" s="137"/>
      <c r="AN309" s="137"/>
      <c r="AO309" s="137"/>
      <c r="AP309" s="137"/>
      <c r="AQ309" s="137"/>
      <c r="AR309" s="137"/>
      <c r="AS309" s="137"/>
    </row>
    <row r="310" ht="18.0" customHeight="1">
      <c r="A310" s="137"/>
      <c r="B310" s="137"/>
      <c r="C310" s="137"/>
      <c r="D310" s="137"/>
      <c r="E310" s="137"/>
      <c r="F310" s="137"/>
      <c r="G310" s="138"/>
      <c r="H310" s="139"/>
      <c r="I310" s="137"/>
      <c r="J310" s="137"/>
      <c r="K310" s="137"/>
      <c r="L310" s="137"/>
      <c r="M310" s="137"/>
      <c r="N310" s="137"/>
      <c r="O310" s="137"/>
      <c r="P310" s="137"/>
      <c r="Q310" s="140"/>
      <c r="R310" s="137"/>
      <c r="S310" s="137"/>
      <c r="T310" s="137"/>
      <c r="U310" s="137"/>
      <c r="V310" s="137"/>
      <c r="W310" s="137"/>
      <c r="X310" s="137"/>
      <c r="Y310" s="137"/>
      <c r="Z310" s="137"/>
      <c r="AA310" s="137"/>
      <c r="AB310" s="137"/>
      <c r="AC310" s="137"/>
      <c r="AD310" s="137"/>
      <c r="AE310" s="137"/>
      <c r="AF310" s="137"/>
      <c r="AG310" s="137"/>
      <c r="AH310" s="137"/>
      <c r="AI310" s="137"/>
      <c r="AJ310" s="137"/>
      <c r="AK310" s="137"/>
      <c r="AL310" s="137"/>
      <c r="AM310" s="137"/>
      <c r="AN310" s="137"/>
      <c r="AO310" s="137"/>
      <c r="AP310" s="137"/>
      <c r="AQ310" s="137"/>
      <c r="AR310" s="137"/>
      <c r="AS310" s="137"/>
    </row>
    <row r="311" ht="18.0" customHeight="1">
      <c r="A311" s="137"/>
      <c r="B311" s="137"/>
      <c r="C311" s="137"/>
      <c r="D311" s="137"/>
      <c r="E311" s="137"/>
      <c r="F311" s="137"/>
      <c r="G311" s="138"/>
      <c r="H311" s="139"/>
      <c r="I311" s="137"/>
      <c r="J311" s="137"/>
      <c r="K311" s="137"/>
      <c r="L311" s="137"/>
      <c r="M311" s="137"/>
      <c r="N311" s="137"/>
      <c r="O311" s="137"/>
      <c r="P311" s="137"/>
      <c r="Q311" s="140"/>
      <c r="R311" s="137"/>
      <c r="S311" s="137"/>
      <c r="T311" s="137"/>
      <c r="U311" s="137"/>
      <c r="V311" s="137"/>
      <c r="W311" s="137"/>
      <c r="X311" s="137"/>
      <c r="Y311" s="137"/>
      <c r="Z311" s="137"/>
      <c r="AA311" s="137"/>
      <c r="AB311" s="137"/>
      <c r="AC311" s="137"/>
      <c r="AD311" s="137"/>
      <c r="AE311" s="137"/>
      <c r="AF311" s="137"/>
      <c r="AG311" s="137"/>
      <c r="AH311" s="137"/>
      <c r="AI311" s="137"/>
      <c r="AJ311" s="137"/>
      <c r="AK311" s="137"/>
      <c r="AL311" s="137"/>
      <c r="AM311" s="137"/>
      <c r="AN311" s="137"/>
      <c r="AO311" s="137"/>
      <c r="AP311" s="137"/>
      <c r="AQ311" s="137"/>
      <c r="AR311" s="137"/>
      <c r="AS311" s="137"/>
    </row>
    <row r="312" ht="18.0" customHeight="1">
      <c r="A312" s="137"/>
      <c r="B312" s="137"/>
      <c r="C312" s="137"/>
      <c r="D312" s="137"/>
      <c r="E312" s="137"/>
      <c r="F312" s="137"/>
      <c r="G312" s="138"/>
      <c r="H312" s="139"/>
      <c r="I312" s="137"/>
      <c r="J312" s="137"/>
      <c r="K312" s="137"/>
      <c r="L312" s="137"/>
      <c r="M312" s="137"/>
      <c r="N312" s="137"/>
      <c r="O312" s="137"/>
      <c r="P312" s="137"/>
      <c r="Q312" s="140"/>
      <c r="R312" s="137"/>
      <c r="S312" s="137"/>
      <c r="T312" s="137"/>
      <c r="U312" s="137"/>
      <c r="V312" s="137"/>
      <c r="W312" s="137"/>
      <c r="X312" s="137"/>
      <c r="Y312" s="137"/>
      <c r="Z312" s="137"/>
      <c r="AA312" s="137"/>
      <c r="AB312" s="137"/>
      <c r="AC312" s="137"/>
      <c r="AD312" s="137"/>
      <c r="AE312" s="137"/>
      <c r="AF312" s="137"/>
      <c r="AG312" s="137"/>
      <c r="AH312" s="137"/>
      <c r="AI312" s="137"/>
      <c r="AJ312" s="137"/>
      <c r="AK312" s="137"/>
      <c r="AL312" s="137"/>
      <c r="AM312" s="137"/>
      <c r="AN312" s="137"/>
      <c r="AO312" s="137"/>
      <c r="AP312" s="137"/>
      <c r="AQ312" s="137"/>
      <c r="AR312" s="137"/>
      <c r="AS312" s="137"/>
    </row>
    <row r="313" ht="18.0" customHeight="1">
      <c r="A313" s="137"/>
      <c r="B313" s="137"/>
      <c r="C313" s="137"/>
      <c r="D313" s="137"/>
      <c r="E313" s="137"/>
      <c r="F313" s="137"/>
      <c r="G313" s="138"/>
      <c r="H313" s="139"/>
      <c r="I313" s="137"/>
      <c r="J313" s="137"/>
      <c r="K313" s="137"/>
      <c r="L313" s="137"/>
      <c r="M313" s="137"/>
      <c r="N313" s="137"/>
      <c r="O313" s="137"/>
      <c r="P313" s="137"/>
      <c r="Q313" s="140"/>
      <c r="R313" s="137"/>
      <c r="S313" s="137"/>
      <c r="T313" s="137"/>
      <c r="U313" s="137"/>
      <c r="V313" s="137"/>
      <c r="W313" s="137"/>
      <c r="X313" s="137"/>
      <c r="Y313" s="137"/>
      <c r="Z313" s="137"/>
      <c r="AA313" s="137"/>
      <c r="AB313" s="137"/>
      <c r="AC313" s="137"/>
      <c r="AD313" s="137"/>
      <c r="AE313" s="137"/>
      <c r="AF313" s="137"/>
      <c r="AG313" s="137"/>
      <c r="AH313" s="137"/>
      <c r="AI313" s="137"/>
      <c r="AJ313" s="137"/>
      <c r="AK313" s="137"/>
      <c r="AL313" s="137"/>
      <c r="AM313" s="137"/>
      <c r="AN313" s="137"/>
      <c r="AO313" s="137"/>
      <c r="AP313" s="137"/>
      <c r="AQ313" s="137"/>
      <c r="AR313" s="137"/>
      <c r="AS313" s="137"/>
    </row>
    <row r="314" ht="18.0" customHeight="1">
      <c r="A314" s="137"/>
      <c r="B314" s="137"/>
      <c r="C314" s="137"/>
      <c r="D314" s="137"/>
      <c r="E314" s="137"/>
      <c r="F314" s="137"/>
      <c r="G314" s="138"/>
      <c r="H314" s="139"/>
      <c r="I314" s="137"/>
      <c r="J314" s="137"/>
      <c r="K314" s="137"/>
      <c r="L314" s="137"/>
      <c r="M314" s="137"/>
      <c r="N314" s="137"/>
      <c r="O314" s="137"/>
      <c r="P314" s="137"/>
      <c r="Q314" s="140"/>
      <c r="R314" s="137"/>
      <c r="S314" s="137"/>
      <c r="T314" s="137"/>
      <c r="U314" s="137"/>
      <c r="V314" s="137"/>
      <c r="W314" s="137"/>
      <c r="X314" s="137"/>
      <c r="Y314" s="137"/>
      <c r="Z314" s="137"/>
      <c r="AA314" s="137"/>
      <c r="AB314" s="137"/>
      <c r="AC314" s="137"/>
      <c r="AD314" s="137"/>
      <c r="AE314" s="137"/>
      <c r="AF314" s="137"/>
      <c r="AG314" s="137"/>
      <c r="AH314" s="137"/>
      <c r="AI314" s="137"/>
      <c r="AJ314" s="137"/>
      <c r="AK314" s="137"/>
      <c r="AL314" s="137"/>
      <c r="AM314" s="137"/>
      <c r="AN314" s="137"/>
      <c r="AO314" s="137"/>
      <c r="AP314" s="137"/>
      <c r="AQ314" s="137"/>
      <c r="AR314" s="137"/>
      <c r="AS314" s="137"/>
    </row>
    <row r="315" ht="18.0" customHeight="1">
      <c r="A315" s="137"/>
      <c r="B315" s="137"/>
      <c r="C315" s="137"/>
      <c r="D315" s="137"/>
      <c r="E315" s="137"/>
      <c r="F315" s="137"/>
      <c r="G315" s="138"/>
      <c r="H315" s="139"/>
      <c r="I315" s="137"/>
      <c r="J315" s="137"/>
      <c r="K315" s="137"/>
      <c r="L315" s="137"/>
      <c r="M315" s="137"/>
      <c r="N315" s="137"/>
      <c r="O315" s="137"/>
      <c r="P315" s="137"/>
      <c r="Q315" s="140"/>
      <c r="R315" s="137"/>
      <c r="S315" s="137"/>
      <c r="T315" s="137"/>
      <c r="U315" s="137"/>
      <c r="V315" s="137"/>
      <c r="W315" s="137"/>
      <c r="X315" s="137"/>
      <c r="Y315" s="137"/>
      <c r="Z315" s="137"/>
      <c r="AA315" s="137"/>
      <c r="AB315" s="137"/>
      <c r="AC315" s="137"/>
      <c r="AD315" s="137"/>
      <c r="AE315" s="137"/>
      <c r="AF315" s="137"/>
      <c r="AG315" s="137"/>
      <c r="AH315" s="137"/>
      <c r="AI315" s="137"/>
      <c r="AJ315" s="137"/>
      <c r="AK315" s="137"/>
      <c r="AL315" s="137"/>
      <c r="AM315" s="137"/>
      <c r="AN315" s="137"/>
      <c r="AO315" s="137"/>
      <c r="AP315" s="137"/>
      <c r="AQ315" s="137"/>
      <c r="AR315" s="137"/>
      <c r="AS315" s="137"/>
    </row>
    <row r="316" ht="18.0" customHeight="1">
      <c r="A316" s="137"/>
      <c r="B316" s="137"/>
      <c r="C316" s="137"/>
      <c r="D316" s="137"/>
      <c r="E316" s="137"/>
      <c r="F316" s="137"/>
      <c r="G316" s="138"/>
      <c r="H316" s="139"/>
      <c r="I316" s="137"/>
      <c r="J316" s="137"/>
      <c r="K316" s="137"/>
      <c r="L316" s="137"/>
      <c r="M316" s="137"/>
      <c r="N316" s="137"/>
      <c r="O316" s="137"/>
      <c r="P316" s="137"/>
      <c r="Q316" s="140"/>
      <c r="R316" s="137"/>
      <c r="S316" s="137"/>
      <c r="T316" s="137"/>
      <c r="U316" s="137"/>
      <c r="V316" s="137"/>
      <c r="W316" s="137"/>
      <c r="X316" s="137"/>
      <c r="Y316" s="137"/>
      <c r="Z316" s="137"/>
      <c r="AA316" s="137"/>
      <c r="AB316" s="137"/>
      <c r="AC316" s="137"/>
      <c r="AD316" s="137"/>
      <c r="AE316" s="137"/>
      <c r="AF316" s="137"/>
      <c r="AG316" s="137"/>
      <c r="AH316" s="137"/>
      <c r="AI316" s="137"/>
      <c r="AJ316" s="137"/>
      <c r="AK316" s="137"/>
      <c r="AL316" s="137"/>
      <c r="AM316" s="137"/>
      <c r="AN316" s="137"/>
      <c r="AO316" s="137"/>
      <c r="AP316" s="137"/>
      <c r="AQ316" s="137"/>
      <c r="AR316" s="137"/>
      <c r="AS316" s="137"/>
    </row>
    <row r="317" ht="18.0" customHeight="1">
      <c r="A317" s="137"/>
      <c r="B317" s="137"/>
      <c r="C317" s="137"/>
      <c r="D317" s="137"/>
      <c r="E317" s="137"/>
      <c r="F317" s="137"/>
      <c r="G317" s="138"/>
      <c r="H317" s="139"/>
      <c r="I317" s="137"/>
      <c r="J317" s="137"/>
      <c r="K317" s="137"/>
      <c r="L317" s="137"/>
      <c r="M317" s="137"/>
      <c r="N317" s="137"/>
      <c r="O317" s="137"/>
      <c r="P317" s="137"/>
      <c r="Q317" s="140"/>
      <c r="R317" s="137"/>
      <c r="S317" s="137"/>
      <c r="T317" s="137"/>
      <c r="U317" s="137"/>
      <c r="V317" s="137"/>
      <c r="W317" s="137"/>
      <c r="X317" s="137"/>
      <c r="Y317" s="137"/>
      <c r="Z317" s="137"/>
      <c r="AA317" s="137"/>
      <c r="AB317" s="137"/>
      <c r="AC317" s="137"/>
      <c r="AD317" s="137"/>
      <c r="AE317" s="137"/>
      <c r="AF317" s="137"/>
      <c r="AG317" s="137"/>
      <c r="AH317" s="137"/>
      <c r="AI317" s="137"/>
      <c r="AJ317" s="137"/>
      <c r="AK317" s="137"/>
      <c r="AL317" s="137"/>
      <c r="AM317" s="137"/>
      <c r="AN317" s="137"/>
      <c r="AO317" s="137"/>
      <c r="AP317" s="137"/>
      <c r="AQ317" s="137"/>
      <c r="AR317" s="137"/>
      <c r="AS317" s="137"/>
    </row>
    <row r="318" ht="18.0" customHeight="1">
      <c r="A318" s="137"/>
      <c r="B318" s="137"/>
      <c r="C318" s="137"/>
      <c r="D318" s="137"/>
      <c r="E318" s="137"/>
      <c r="F318" s="137"/>
      <c r="G318" s="138"/>
      <c r="H318" s="139"/>
      <c r="I318" s="137"/>
      <c r="J318" s="137"/>
      <c r="K318" s="137"/>
      <c r="L318" s="137"/>
      <c r="M318" s="137"/>
      <c r="N318" s="137"/>
      <c r="O318" s="137"/>
      <c r="P318" s="137"/>
      <c r="Q318" s="140"/>
      <c r="R318" s="137"/>
      <c r="S318" s="137"/>
      <c r="T318" s="137"/>
      <c r="U318" s="137"/>
      <c r="V318" s="137"/>
      <c r="W318" s="137"/>
      <c r="X318" s="137"/>
      <c r="Y318" s="137"/>
      <c r="Z318" s="137"/>
      <c r="AA318" s="137"/>
      <c r="AB318" s="137"/>
      <c r="AC318" s="137"/>
      <c r="AD318" s="137"/>
      <c r="AE318" s="137"/>
      <c r="AF318" s="137"/>
      <c r="AG318" s="137"/>
      <c r="AH318" s="137"/>
      <c r="AI318" s="137"/>
      <c r="AJ318" s="137"/>
      <c r="AK318" s="137"/>
      <c r="AL318" s="137"/>
      <c r="AM318" s="137"/>
      <c r="AN318" s="137"/>
      <c r="AO318" s="137"/>
      <c r="AP318" s="137"/>
      <c r="AQ318" s="137"/>
      <c r="AR318" s="137"/>
      <c r="AS318" s="137"/>
    </row>
    <row r="319" ht="18.0" customHeight="1">
      <c r="A319" s="137"/>
      <c r="B319" s="137"/>
      <c r="C319" s="137"/>
      <c r="D319" s="137"/>
      <c r="E319" s="137"/>
      <c r="F319" s="137"/>
      <c r="G319" s="138"/>
      <c r="H319" s="139"/>
      <c r="I319" s="137"/>
      <c r="J319" s="137"/>
      <c r="K319" s="137"/>
      <c r="L319" s="137"/>
      <c r="M319" s="137"/>
      <c r="N319" s="137"/>
      <c r="O319" s="137"/>
      <c r="P319" s="137"/>
      <c r="Q319" s="140"/>
      <c r="R319" s="137"/>
      <c r="S319" s="137"/>
      <c r="T319" s="137"/>
      <c r="U319" s="137"/>
      <c r="V319" s="137"/>
      <c r="W319" s="137"/>
      <c r="X319" s="137"/>
      <c r="Y319" s="137"/>
      <c r="Z319" s="137"/>
      <c r="AA319" s="137"/>
      <c r="AB319" s="137"/>
      <c r="AC319" s="137"/>
      <c r="AD319" s="137"/>
      <c r="AE319" s="137"/>
      <c r="AF319" s="137"/>
      <c r="AG319" s="137"/>
      <c r="AH319" s="137"/>
      <c r="AI319" s="137"/>
      <c r="AJ319" s="137"/>
      <c r="AK319" s="137"/>
      <c r="AL319" s="137"/>
      <c r="AM319" s="137"/>
      <c r="AN319" s="137"/>
      <c r="AO319" s="137"/>
      <c r="AP319" s="137"/>
      <c r="AQ319" s="137"/>
      <c r="AR319" s="137"/>
      <c r="AS319" s="137"/>
    </row>
    <row r="320" ht="18.0" customHeight="1">
      <c r="A320" s="137"/>
      <c r="B320" s="137"/>
      <c r="C320" s="137"/>
      <c r="D320" s="137"/>
      <c r="E320" s="137"/>
      <c r="F320" s="137"/>
      <c r="G320" s="138"/>
      <c r="H320" s="139"/>
      <c r="I320" s="137"/>
      <c r="J320" s="137"/>
      <c r="K320" s="137"/>
      <c r="L320" s="137"/>
      <c r="M320" s="137"/>
      <c r="N320" s="137"/>
      <c r="O320" s="137"/>
      <c r="P320" s="137"/>
      <c r="Q320" s="140"/>
      <c r="R320" s="137"/>
      <c r="S320" s="137"/>
      <c r="T320" s="137"/>
      <c r="U320" s="137"/>
      <c r="V320" s="137"/>
      <c r="W320" s="137"/>
      <c r="X320" s="137"/>
      <c r="Y320" s="137"/>
      <c r="Z320" s="137"/>
      <c r="AA320" s="137"/>
      <c r="AB320" s="137"/>
      <c r="AC320" s="137"/>
      <c r="AD320" s="137"/>
      <c r="AE320" s="137"/>
      <c r="AF320" s="137"/>
      <c r="AG320" s="137"/>
      <c r="AH320" s="137"/>
      <c r="AI320" s="137"/>
      <c r="AJ320" s="137"/>
      <c r="AK320" s="137"/>
      <c r="AL320" s="137"/>
      <c r="AM320" s="137"/>
      <c r="AN320" s="137"/>
      <c r="AO320" s="137"/>
      <c r="AP320" s="137"/>
      <c r="AQ320" s="137"/>
      <c r="AR320" s="137"/>
      <c r="AS320" s="137"/>
    </row>
    <row r="321" ht="18.0" customHeight="1">
      <c r="A321" s="137"/>
      <c r="B321" s="137"/>
      <c r="C321" s="137"/>
      <c r="D321" s="137"/>
      <c r="E321" s="137"/>
      <c r="F321" s="137"/>
      <c r="G321" s="138"/>
      <c r="H321" s="139"/>
      <c r="I321" s="137"/>
      <c r="J321" s="137"/>
      <c r="K321" s="137"/>
      <c r="L321" s="137"/>
      <c r="M321" s="137"/>
      <c r="N321" s="137"/>
      <c r="O321" s="137"/>
      <c r="P321" s="137"/>
      <c r="Q321" s="140"/>
      <c r="R321" s="137"/>
      <c r="S321" s="137"/>
      <c r="T321" s="137"/>
      <c r="U321" s="137"/>
      <c r="V321" s="137"/>
      <c r="W321" s="137"/>
      <c r="X321" s="137"/>
      <c r="Y321" s="137"/>
      <c r="Z321" s="137"/>
      <c r="AA321" s="137"/>
      <c r="AB321" s="137"/>
      <c r="AC321" s="137"/>
      <c r="AD321" s="137"/>
      <c r="AE321" s="137"/>
      <c r="AF321" s="137"/>
      <c r="AG321" s="137"/>
      <c r="AH321" s="137"/>
      <c r="AI321" s="137"/>
      <c r="AJ321" s="137"/>
      <c r="AK321" s="137"/>
      <c r="AL321" s="137"/>
      <c r="AM321" s="137"/>
      <c r="AN321" s="137"/>
      <c r="AO321" s="137"/>
      <c r="AP321" s="137"/>
      <c r="AQ321" s="137"/>
      <c r="AR321" s="137"/>
      <c r="AS321" s="137"/>
    </row>
    <row r="322" ht="18.0" customHeight="1">
      <c r="A322" s="137"/>
      <c r="B322" s="137"/>
      <c r="C322" s="137"/>
      <c r="D322" s="137"/>
      <c r="E322" s="137"/>
      <c r="F322" s="137"/>
      <c r="G322" s="138"/>
      <c r="H322" s="139"/>
      <c r="I322" s="137"/>
      <c r="J322" s="137"/>
      <c r="K322" s="137"/>
      <c r="L322" s="137"/>
      <c r="M322" s="137"/>
      <c r="N322" s="137"/>
      <c r="O322" s="137"/>
      <c r="P322" s="137"/>
      <c r="Q322" s="140"/>
      <c r="R322" s="137"/>
      <c r="S322" s="137"/>
      <c r="T322" s="137"/>
      <c r="U322" s="137"/>
      <c r="V322" s="137"/>
      <c r="W322" s="137"/>
      <c r="X322" s="137"/>
      <c r="Y322" s="137"/>
      <c r="Z322" s="137"/>
      <c r="AA322" s="137"/>
      <c r="AB322" s="137"/>
      <c r="AC322" s="137"/>
      <c r="AD322" s="137"/>
      <c r="AE322" s="137"/>
      <c r="AF322" s="137"/>
      <c r="AG322" s="137"/>
      <c r="AH322" s="137"/>
      <c r="AI322" s="137"/>
      <c r="AJ322" s="137"/>
      <c r="AK322" s="137"/>
      <c r="AL322" s="137"/>
      <c r="AM322" s="137"/>
      <c r="AN322" s="137"/>
      <c r="AO322" s="137"/>
      <c r="AP322" s="137"/>
      <c r="AQ322" s="137"/>
      <c r="AR322" s="137"/>
      <c r="AS322" s="137"/>
    </row>
    <row r="323" ht="18.0" customHeight="1">
      <c r="A323" s="137"/>
      <c r="B323" s="137"/>
      <c r="C323" s="137"/>
      <c r="D323" s="137"/>
      <c r="E323" s="137"/>
      <c r="F323" s="137"/>
      <c r="G323" s="138"/>
      <c r="H323" s="139"/>
      <c r="I323" s="137"/>
      <c r="J323" s="137"/>
      <c r="K323" s="137"/>
      <c r="L323" s="137"/>
      <c r="M323" s="137"/>
      <c r="N323" s="137"/>
      <c r="O323" s="137"/>
      <c r="P323" s="137"/>
      <c r="Q323" s="140"/>
      <c r="R323" s="137"/>
      <c r="S323" s="137"/>
      <c r="T323" s="137"/>
      <c r="U323" s="137"/>
      <c r="V323" s="137"/>
      <c r="W323" s="137"/>
      <c r="X323" s="137"/>
      <c r="Y323" s="137"/>
      <c r="Z323" s="137"/>
      <c r="AA323" s="137"/>
      <c r="AB323" s="137"/>
      <c r="AC323" s="137"/>
      <c r="AD323" s="137"/>
      <c r="AE323" s="137"/>
      <c r="AF323" s="137"/>
      <c r="AG323" s="137"/>
      <c r="AH323" s="137"/>
      <c r="AI323" s="137"/>
      <c r="AJ323" s="137"/>
      <c r="AK323" s="137"/>
      <c r="AL323" s="137"/>
      <c r="AM323" s="137"/>
      <c r="AN323" s="137"/>
      <c r="AO323" s="137"/>
      <c r="AP323" s="137"/>
      <c r="AQ323" s="137"/>
      <c r="AR323" s="137"/>
      <c r="AS323" s="137"/>
    </row>
    <row r="324" ht="18.0" customHeight="1">
      <c r="A324" s="137"/>
      <c r="B324" s="137"/>
      <c r="C324" s="137"/>
      <c r="D324" s="137"/>
      <c r="E324" s="137"/>
      <c r="F324" s="137"/>
      <c r="G324" s="138"/>
      <c r="H324" s="139"/>
      <c r="I324" s="137"/>
      <c r="J324" s="137"/>
      <c r="K324" s="137"/>
      <c r="L324" s="137"/>
      <c r="M324" s="137"/>
      <c r="N324" s="137"/>
      <c r="O324" s="137"/>
      <c r="P324" s="137"/>
      <c r="Q324" s="140"/>
      <c r="R324" s="137"/>
      <c r="S324" s="137"/>
      <c r="T324" s="137"/>
      <c r="U324" s="137"/>
      <c r="V324" s="137"/>
      <c r="W324" s="137"/>
      <c r="X324" s="137"/>
      <c r="Y324" s="137"/>
      <c r="Z324" s="137"/>
      <c r="AA324" s="137"/>
      <c r="AB324" s="137"/>
      <c r="AC324" s="137"/>
      <c r="AD324" s="137"/>
      <c r="AE324" s="137"/>
      <c r="AF324" s="137"/>
      <c r="AG324" s="137"/>
      <c r="AH324" s="137"/>
      <c r="AI324" s="137"/>
      <c r="AJ324" s="137"/>
      <c r="AK324" s="137"/>
      <c r="AL324" s="137"/>
      <c r="AM324" s="137"/>
      <c r="AN324" s="137"/>
      <c r="AO324" s="137"/>
      <c r="AP324" s="137"/>
      <c r="AQ324" s="137"/>
      <c r="AR324" s="137"/>
      <c r="AS324" s="137"/>
    </row>
    <row r="325" ht="18.0" customHeight="1">
      <c r="A325" s="137"/>
      <c r="B325" s="137"/>
      <c r="C325" s="137"/>
      <c r="D325" s="137"/>
      <c r="E325" s="137"/>
      <c r="F325" s="137"/>
      <c r="G325" s="138"/>
      <c r="H325" s="139"/>
      <c r="I325" s="137"/>
      <c r="J325" s="137"/>
      <c r="K325" s="137"/>
      <c r="L325" s="137"/>
      <c r="M325" s="137"/>
      <c r="N325" s="137"/>
      <c r="O325" s="137"/>
      <c r="P325" s="137"/>
      <c r="Q325" s="140"/>
      <c r="R325" s="137"/>
      <c r="S325" s="137"/>
      <c r="T325" s="137"/>
      <c r="U325" s="137"/>
      <c r="V325" s="137"/>
      <c r="W325" s="137"/>
      <c r="X325" s="137"/>
      <c r="Y325" s="137"/>
      <c r="Z325" s="137"/>
      <c r="AA325" s="137"/>
      <c r="AB325" s="137"/>
      <c r="AC325" s="137"/>
      <c r="AD325" s="137"/>
      <c r="AE325" s="137"/>
      <c r="AF325" s="137"/>
      <c r="AG325" s="137"/>
      <c r="AH325" s="137"/>
      <c r="AI325" s="137"/>
      <c r="AJ325" s="137"/>
      <c r="AK325" s="137"/>
      <c r="AL325" s="137"/>
      <c r="AM325" s="137"/>
      <c r="AN325" s="137"/>
      <c r="AO325" s="137"/>
      <c r="AP325" s="137"/>
      <c r="AQ325" s="137"/>
      <c r="AR325" s="137"/>
      <c r="AS325" s="137"/>
    </row>
    <row r="326" ht="18.0" customHeight="1">
      <c r="A326" s="137"/>
      <c r="B326" s="137"/>
      <c r="C326" s="137"/>
      <c r="D326" s="137"/>
      <c r="E326" s="137"/>
      <c r="F326" s="137"/>
      <c r="G326" s="138"/>
      <c r="H326" s="139"/>
      <c r="I326" s="137"/>
      <c r="J326" s="137"/>
      <c r="K326" s="137"/>
      <c r="L326" s="137"/>
      <c r="M326" s="137"/>
      <c r="N326" s="137"/>
      <c r="O326" s="137"/>
      <c r="P326" s="137"/>
      <c r="Q326" s="140"/>
      <c r="R326" s="137"/>
      <c r="S326" s="137"/>
      <c r="T326" s="137"/>
      <c r="U326" s="137"/>
      <c r="V326" s="137"/>
      <c r="W326" s="137"/>
      <c r="X326" s="137"/>
      <c r="Y326" s="137"/>
      <c r="Z326" s="137"/>
      <c r="AA326" s="137"/>
      <c r="AB326" s="137"/>
      <c r="AC326" s="137"/>
      <c r="AD326" s="137"/>
      <c r="AE326" s="137"/>
      <c r="AF326" s="137"/>
      <c r="AG326" s="137"/>
      <c r="AH326" s="137"/>
      <c r="AI326" s="137"/>
      <c r="AJ326" s="137"/>
      <c r="AK326" s="137"/>
      <c r="AL326" s="137"/>
      <c r="AM326" s="137"/>
      <c r="AN326" s="137"/>
      <c r="AO326" s="137"/>
      <c r="AP326" s="137"/>
      <c r="AQ326" s="137"/>
      <c r="AR326" s="137"/>
      <c r="AS326" s="137"/>
    </row>
    <row r="327" ht="18.0" customHeight="1">
      <c r="A327" s="137"/>
      <c r="B327" s="137"/>
      <c r="C327" s="137"/>
      <c r="D327" s="137"/>
      <c r="E327" s="137"/>
      <c r="F327" s="137"/>
      <c r="G327" s="138"/>
      <c r="H327" s="139"/>
      <c r="I327" s="137"/>
      <c r="J327" s="137"/>
      <c r="K327" s="137"/>
      <c r="L327" s="137"/>
      <c r="M327" s="137"/>
      <c r="N327" s="137"/>
      <c r="O327" s="137"/>
      <c r="P327" s="137"/>
      <c r="Q327" s="140"/>
      <c r="R327" s="137"/>
      <c r="S327" s="137"/>
      <c r="T327" s="137"/>
      <c r="U327" s="137"/>
      <c r="V327" s="137"/>
      <c r="W327" s="137"/>
      <c r="X327" s="137"/>
      <c r="Y327" s="137"/>
      <c r="Z327" s="137"/>
      <c r="AA327" s="137"/>
      <c r="AB327" s="137"/>
      <c r="AC327" s="137"/>
      <c r="AD327" s="137"/>
      <c r="AE327" s="137"/>
      <c r="AF327" s="137"/>
      <c r="AG327" s="137"/>
      <c r="AH327" s="137"/>
      <c r="AI327" s="137"/>
      <c r="AJ327" s="137"/>
      <c r="AK327" s="137"/>
      <c r="AL327" s="137"/>
      <c r="AM327" s="137"/>
      <c r="AN327" s="137"/>
      <c r="AO327" s="137"/>
      <c r="AP327" s="137"/>
      <c r="AQ327" s="137"/>
      <c r="AR327" s="137"/>
      <c r="AS327" s="137"/>
    </row>
    <row r="328" ht="18.0" customHeight="1">
      <c r="A328" s="137"/>
      <c r="B328" s="137"/>
      <c r="C328" s="137"/>
      <c r="D328" s="137"/>
      <c r="E328" s="137"/>
      <c r="F328" s="137"/>
      <c r="G328" s="138"/>
      <c r="H328" s="139"/>
      <c r="I328" s="137"/>
      <c r="J328" s="137"/>
      <c r="K328" s="137"/>
      <c r="L328" s="137"/>
      <c r="M328" s="137"/>
      <c r="N328" s="137"/>
      <c r="O328" s="137"/>
      <c r="P328" s="137"/>
      <c r="Q328" s="140"/>
      <c r="R328" s="137"/>
      <c r="S328" s="137"/>
      <c r="T328" s="137"/>
      <c r="U328" s="137"/>
      <c r="V328" s="137"/>
      <c r="W328" s="137"/>
      <c r="X328" s="137"/>
      <c r="Y328" s="137"/>
      <c r="Z328" s="137"/>
      <c r="AA328" s="137"/>
      <c r="AB328" s="137"/>
      <c r="AC328" s="137"/>
      <c r="AD328" s="137"/>
      <c r="AE328" s="137"/>
      <c r="AF328" s="137"/>
      <c r="AG328" s="137"/>
      <c r="AH328" s="137"/>
      <c r="AI328" s="137"/>
      <c r="AJ328" s="137"/>
      <c r="AK328" s="137"/>
      <c r="AL328" s="137"/>
      <c r="AM328" s="137"/>
      <c r="AN328" s="137"/>
      <c r="AO328" s="137"/>
      <c r="AP328" s="137"/>
      <c r="AQ328" s="137"/>
      <c r="AR328" s="137"/>
      <c r="AS328" s="137"/>
    </row>
    <row r="329" ht="18.0" customHeight="1">
      <c r="A329" s="137"/>
      <c r="B329" s="137"/>
      <c r="C329" s="137"/>
      <c r="D329" s="137"/>
      <c r="E329" s="137"/>
      <c r="F329" s="137"/>
      <c r="G329" s="138"/>
      <c r="H329" s="139"/>
      <c r="I329" s="137"/>
      <c r="J329" s="137"/>
      <c r="K329" s="137"/>
      <c r="L329" s="137"/>
      <c r="M329" s="137"/>
      <c r="N329" s="137"/>
      <c r="O329" s="137"/>
      <c r="P329" s="137"/>
      <c r="Q329" s="140"/>
      <c r="R329" s="137"/>
      <c r="S329" s="137"/>
      <c r="T329" s="137"/>
      <c r="U329" s="137"/>
      <c r="V329" s="137"/>
      <c r="W329" s="137"/>
      <c r="X329" s="137"/>
      <c r="Y329" s="137"/>
      <c r="Z329" s="137"/>
      <c r="AA329" s="137"/>
      <c r="AB329" s="137"/>
      <c r="AC329" s="137"/>
      <c r="AD329" s="137"/>
      <c r="AE329" s="137"/>
      <c r="AF329" s="137"/>
      <c r="AG329" s="137"/>
      <c r="AH329" s="137"/>
      <c r="AI329" s="137"/>
      <c r="AJ329" s="137"/>
      <c r="AK329" s="137"/>
      <c r="AL329" s="137"/>
      <c r="AM329" s="137"/>
      <c r="AN329" s="137"/>
      <c r="AO329" s="137"/>
      <c r="AP329" s="137"/>
      <c r="AQ329" s="137"/>
      <c r="AR329" s="137"/>
      <c r="AS329" s="137"/>
    </row>
    <row r="330" ht="18.0" customHeight="1">
      <c r="A330" s="137"/>
      <c r="B330" s="137"/>
      <c r="C330" s="137"/>
      <c r="D330" s="137"/>
      <c r="E330" s="137"/>
      <c r="F330" s="137"/>
      <c r="G330" s="138"/>
      <c r="H330" s="139"/>
      <c r="I330" s="137"/>
      <c r="J330" s="137"/>
      <c r="K330" s="137"/>
      <c r="L330" s="137"/>
      <c r="M330" s="137"/>
      <c r="N330" s="137"/>
      <c r="O330" s="137"/>
      <c r="P330" s="137"/>
      <c r="Q330" s="140"/>
      <c r="R330" s="137"/>
      <c r="S330" s="137"/>
      <c r="T330" s="137"/>
      <c r="U330" s="137"/>
      <c r="V330" s="137"/>
      <c r="W330" s="137"/>
      <c r="X330" s="137"/>
      <c r="Y330" s="137"/>
      <c r="Z330" s="137"/>
      <c r="AA330" s="137"/>
      <c r="AB330" s="137"/>
      <c r="AC330" s="137"/>
      <c r="AD330" s="137"/>
      <c r="AE330" s="137"/>
      <c r="AF330" s="137"/>
      <c r="AG330" s="137"/>
      <c r="AH330" s="137"/>
      <c r="AI330" s="137"/>
      <c r="AJ330" s="137"/>
      <c r="AK330" s="137"/>
      <c r="AL330" s="137"/>
      <c r="AM330" s="137"/>
      <c r="AN330" s="137"/>
      <c r="AO330" s="137"/>
      <c r="AP330" s="137"/>
      <c r="AQ330" s="137"/>
      <c r="AR330" s="137"/>
      <c r="AS330" s="137"/>
    </row>
    <row r="331" ht="18.0" customHeight="1">
      <c r="A331" s="137"/>
      <c r="B331" s="137"/>
      <c r="C331" s="137"/>
      <c r="D331" s="137"/>
      <c r="E331" s="137"/>
      <c r="F331" s="137"/>
      <c r="G331" s="138"/>
      <c r="H331" s="139"/>
      <c r="I331" s="137"/>
      <c r="J331" s="137"/>
      <c r="K331" s="137"/>
      <c r="L331" s="137"/>
      <c r="M331" s="137"/>
      <c r="N331" s="137"/>
      <c r="O331" s="137"/>
      <c r="P331" s="137"/>
      <c r="Q331" s="140"/>
      <c r="R331" s="137"/>
      <c r="S331" s="137"/>
      <c r="T331" s="137"/>
      <c r="U331" s="137"/>
      <c r="V331" s="137"/>
      <c r="W331" s="137"/>
      <c r="X331" s="137"/>
      <c r="Y331" s="137"/>
      <c r="Z331" s="137"/>
      <c r="AA331" s="137"/>
      <c r="AB331" s="137"/>
      <c r="AC331" s="137"/>
      <c r="AD331" s="137"/>
      <c r="AE331" s="137"/>
      <c r="AF331" s="137"/>
      <c r="AG331" s="137"/>
      <c r="AH331" s="137"/>
      <c r="AI331" s="137"/>
      <c r="AJ331" s="137"/>
      <c r="AK331" s="137"/>
      <c r="AL331" s="137"/>
      <c r="AM331" s="137"/>
      <c r="AN331" s="137"/>
      <c r="AO331" s="137"/>
      <c r="AP331" s="137"/>
      <c r="AQ331" s="137"/>
      <c r="AR331" s="137"/>
      <c r="AS331" s="137"/>
    </row>
    <row r="332" ht="18.0" customHeight="1">
      <c r="A332" s="137"/>
      <c r="B332" s="137"/>
      <c r="C332" s="137"/>
      <c r="D332" s="137"/>
      <c r="E332" s="137"/>
      <c r="F332" s="137"/>
      <c r="G332" s="138"/>
      <c r="H332" s="139"/>
      <c r="I332" s="137"/>
      <c r="J332" s="137"/>
      <c r="K332" s="137"/>
      <c r="L332" s="137"/>
      <c r="M332" s="137"/>
      <c r="N332" s="137"/>
      <c r="O332" s="137"/>
      <c r="P332" s="137"/>
      <c r="Q332" s="140"/>
      <c r="R332" s="137"/>
      <c r="S332" s="137"/>
      <c r="T332" s="137"/>
      <c r="U332" s="137"/>
      <c r="V332" s="137"/>
      <c r="W332" s="137"/>
      <c r="X332" s="137"/>
      <c r="Y332" s="137"/>
      <c r="Z332" s="137"/>
      <c r="AA332" s="137"/>
      <c r="AB332" s="137"/>
      <c r="AC332" s="137"/>
      <c r="AD332" s="137"/>
      <c r="AE332" s="137"/>
      <c r="AF332" s="137"/>
      <c r="AG332" s="137"/>
      <c r="AH332" s="137"/>
      <c r="AI332" s="137"/>
      <c r="AJ332" s="137"/>
      <c r="AK332" s="137"/>
      <c r="AL332" s="137"/>
      <c r="AM332" s="137"/>
      <c r="AN332" s="137"/>
      <c r="AO332" s="137"/>
      <c r="AP332" s="137"/>
      <c r="AQ332" s="137"/>
      <c r="AR332" s="137"/>
      <c r="AS332" s="137"/>
    </row>
    <row r="333" ht="18.0" customHeight="1">
      <c r="A333" s="137"/>
      <c r="B333" s="137"/>
      <c r="C333" s="137"/>
      <c r="D333" s="137"/>
      <c r="E333" s="137"/>
      <c r="F333" s="137"/>
      <c r="G333" s="138"/>
      <c r="H333" s="139"/>
      <c r="I333" s="137"/>
      <c r="J333" s="137"/>
      <c r="K333" s="137"/>
      <c r="L333" s="137"/>
      <c r="M333" s="137"/>
      <c r="N333" s="137"/>
      <c r="O333" s="137"/>
      <c r="P333" s="137"/>
      <c r="Q333" s="140"/>
      <c r="R333" s="137"/>
      <c r="S333" s="137"/>
      <c r="T333" s="137"/>
      <c r="U333" s="137"/>
      <c r="V333" s="137"/>
      <c r="W333" s="137"/>
      <c r="X333" s="137"/>
      <c r="Y333" s="137"/>
      <c r="Z333" s="137"/>
      <c r="AA333" s="137"/>
      <c r="AB333" s="137"/>
      <c r="AC333" s="137"/>
      <c r="AD333" s="137"/>
      <c r="AE333" s="137"/>
      <c r="AF333" s="137"/>
      <c r="AG333" s="137"/>
      <c r="AH333" s="137"/>
      <c r="AI333" s="137"/>
      <c r="AJ333" s="137"/>
      <c r="AK333" s="137"/>
      <c r="AL333" s="137"/>
      <c r="AM333" s="137"/>
      <c r="AN333" s="137"/>
      <c r="AO333" s="137"/>
      <c r="AP333" s="137"/>
      <c r="AQ333" s="137"/>
      <c r="AR333" s="137"/>
      <c r="AS333" s="137"/>
    </row>
    <row r="334" ht="18.0" customHeight="1">
      <c r="A334" s="137"/>
      <c r="B334" s="137"/>
      <c r="C334" s="137"/>
      <c r="D334" s="137"/>
      <c r="E334" s="137"/>
      <c r="F334" s="137"/>
      <c r="G334" s="138"/>
      <c r="H334" s="139"/>
      <c r="I334" s="137"/>
      <c r="J334" s="137"/>
      <c r="K334" s="137"/>
      <c r="L334" s="137"/>
      <c r="M334" s="137"/>
      <c r="N334" s="137"/>
      <c r="O334" s="137"/>
      <c r="P334" s="137"/>
      <c r="Q334" s="140"/>
      <c r="R334" s="137"/>
      <c r="S334" s="137"/>
      <c r="T334" s="137"/>
      <c r="U334" s="137"/>
      <c r="V334" s="137"/>
      <c r="W334" s="137"/>
      <c r="X334" s="137"/>
      <c r="Y334" s="137"/>
      <c r="Z334" s="137"/>
      <c r="AA334" s="137"/>
      <c r="AB334" s="137"/>
      <c r="AC334" s="137"/>
      <c r="AD334" s="137"/>
      <c r="AE334" s="137"/>
      <c r="AF334" s="137"/>
      <c r="AG334" s="137"/>
      <c r="AH334" s="137"/>
      <c r="AI334" s="137"/>
      <c r="AJ334" s="137"/>
      <c r="AK334" s="137"/>
      <c r="AL334" s="137"/>
      <c r="AM334" s="137"/>
      <c r="AN334" s="137"/>
      <c r="AO334" s="137"/>
      <c r="AP334" s="137"/>
      <c r="AQ334" s="137"/>
      <c r="AR334" s="137"/>
      <c r="AS334" s="137"/>
    </row>
    <row r="335" ht="18.0" customHeight="1">
      <c r="A335" s="137"/>
      <c r="B335" s="137"/>
      <c r="C335" s="137"/>
      <c r="D335" s="137"/>
      <c r="E335" s="137"/>
      <c r="F335" s="137"/>
      <c r="G335" s="138"/>
      <c r="H335" s="139"/>
      <c r="I335" s="137"/>
      <c r="J335" s="137"/>
      <c r="K335" s="137"/>
      <c r="L335" s="137"/>
      <c r="M335" s="137"/>
      <c r="N335" s="137"/>
      <c r="O335" s="137"/>
      <c r="P335" s="137"/>
      <c r="Q335" s="140"/>
      <c r="R335" s="137"/>
      <c r="S335" s="137"/>
      <c r="T335" s="137"/>
      <c r="U335" s="137"/>
      <c r="V335" s="137"/>
      <c r="W335" s="137"/>
      <c r="X335" s="137"/>
      <c r="Y335" s="137"/>
      <c r="Z335" s="137"/>
      <c r="AA335" s="137"/>
      <c r="AB335" s="137"/>
      <c r="AC335" s="137"/>
      <c r="AD335" s="137"/>
      <c r="AE335" s="137"/>
      <c r="AF335" s="137"/>
      <c r="AG335" s="137"/>
      <c r="AH335" s="137"/>
      <c r="AI335" s="137"/>
      <c r="AJ335" s="137"/>
      <c r="AK335" s="137"/>
      <c r="AL335" s="137"/>
      <c r="AM335" s="137"/>
      <c r="AN335" s="137"/>
      <c r="AO335" s="137"/>
      <c r="AP335" s="137"/>
      <c r="AQ335" s="137"/>
      <c r="AR335" s="137"/>
      <c r="AS335" s="137"/>
    </row>
    <row r="336" ht="18.0" customHeight="1">
      <c r="A336" s="137"/>
      <c r="B336" s="137"/>
      <c r="C336" s="137"/>
      <c r="D336" s="137"/>
      <c r="E336" s="137"/>
      <c r="F336" s="137"/>
      <c r="G336" s="138"/>
      <c r="H336" s="139"/>
      <c r="I336" s="137"/>
      <c r="J336" s="137"/>
      <c r="K336" s="137"/>
      <c r="L336" s="137"/>
      <c r="M336" s="137"/>
      <c r="N336" s="137"/>
      <c r="O336" s="137"/>
      <c r="P336" s="137"/>
      <c r="Q336" s="140"/>
      <c r="R336" s="137"/>
      <c r="S336" s="137"/>
      <c r="T336" s="137"/>
      <c r="U336" s="137"/>
      <c r="V336" s="137"/>
      <c r="W336" s="137"/>
      <c r="X336" s="137"/>
      <c r="Y336" s="137"/>
      <c r="Z336" s="137"/>
      <c r="AA336" s="137"/>
      <c r="AB336" s="137"/>
      <c r="AC336" s="137"/>
      <c r="AD336" s="137"/>
      <c r="AE336" s="137"/>
      <c r="AF336" s="137"/>
      <c r="AG336" s="137"/>
      <c r="AH336" s="137"/>
      <c r="AI336" s="137"/>
      <c r="AJ336" s="137"/>
      <c r="AK336" s="137"/>
      <c r="AL336" s="137"/>
      <c r="AM336" s="137"/>
      <c r="AN336" s="137"/>
      <c r="AO336" s="137"/>
      <c r="AP336" s="137"/>
      <c r="AQ336" s="137"/>
      <c r="AR336" s="137"/>
      <c r="AS336" s="137"/>
    </row>
    <row r="337" ht="18.0" customHeight="1">
      <c r="A337" s="137"/>
      <c r="B337" s="137"/>
      <c r="C337" s="137"/>
      <c r="D337" s="137"/>
      <c r="E337" s="137"/>
      <c r="F337" s="137"/>
      <c r="G337" s="138"/>
      <c r="H337" s="139"/>
      <c r="I337" s="137"/>
      <c r="J337" s="137"/>
      <c r="K337" s="137"/>
      <c r="L337" s="137"/>
      <c r="M337" s="137"/>
      <c r="N337" s="137"/>
      <c r="O337" s="137"/>
      <c r="P337" s="137"/>
      <c r="Q337" s="140"/>
      <c r="R337" s="137"/>
      <c r="S337" s="137"/>
      <c r="T337" s="137"/>
      <c r="U337" s="137"/>
      <c r="V337" s="137"/>
      <c r="W337" s="137"/>
      <c r="X337" s="137"/>
      <c r="Y337" s="137"/>
      <c r="Z337" s="137"/>
      <c r="AA337" s="137"/>
      <c r="AB337" s="137"/>
      <c r="AC337" s="137"/>
      <c r="AD337" s="137"/>
      <c r="AE337" s="137"/>
      <c r="AF337" s="137"/>
      <c r="AG337" s="137"/>
      <c r="AH337" s="137"/>
      <c r="AI337" s="137"/>
      <c r="AJ337" s="137"/>
      <c r="AK337" s="137"/>
      <c r="AL337" s="137"/>
      <c r="AM337" s="137"/>
      <c r="AN337" s="137"/>
      <c r="AO337" s="137"/>
      <c r="AP337" s="137"/>
      <c r="AQ337" s="137"/>
      <c r="AR337" s="137"/>
      <c r="AS337" s="137"/>
    </row>
    <row r="338" ht="18.0" customHeight="1">
      <c r="A338" s="137"/>
      <c r="B338" s="137"/>
      <c r="C338" s="137"/>
      <c r="D338" s="137"/>
      <c r="E338" s="137"/>
      <c r="F338" s="137"/>
      <c r="G338" s="138"/>
      <c r="H338" s="139"/>
      <c r="I338" s="137"/>
      <c r="J338" s="137"/>
      <c r="K338" s="137"/>
      <c r="L338" s="137"/>
      <c r="M338" s="137"/>
      <c r="N338" s="137"/>
      <c r="O338" s="137"/>
      <c r="P338" s="137"/>
      <c r="Q338" s="140"/>
      <c r="R338" s="137"/>
      <c r="S338" s="137"/>
      <c r="T338" s="137"/>
      <c r="U338" s="137"/>
      <c r="V338" s="137"/>
      <c r="W338" s="137"/>
      <c r="X338" s="137"/>
      <c r="Y338" s="137"/>
      <c r="Z338" s="137"/>
      <c r="AA338" s="137"/>
      <c r="AB338" s="137"/>
      <c r="AC338" s="137"/>
      <c r="AD338" s="137"/>
      <c r="AE338" s="137"/>
      <c r="AF338" s="137"/>
      <c r="AG338" s="137"/>
      <c r="AH338" s="137"/>
      <c r="AI338" s="137"/>
      <c r="AJ338" s="137"/>
      <c r="AK338" s="137"/>
      <c r="AL338" s="137"/>
      <c r="AM338" s="137"/>
      <c r="AN338" s="137"/>
      <c r="AO338" s="137"/>
      <c r="AP338" s="137"/>
      <c r="AQ338" s="137"/>
      <c r="AR338" s="137"/>
      <c r="AS338" s="137"/>
    </row>
    <row r="339" ht="18.0" customHeight="1">
      <c r="A339" s="137"/>
      <c r="B339" s="137"/>
      <c r="C339" s="137"/>
      <c r="D339" s="137"/>
      <c r="E339" s="137"/>
      <c r="F339" s="137"/>
      <c r="G339" s="138"/>
      <c r="H339" s="139"/>
      <c r="I339" s="137"/>
      <c r="J339" s="137"/>
      <c r="K339" s="137"/>
      <c r="L339" s="137"/>
      <c r="M339" s="137"/>
      <c r="N339" s="137"/>
      <c r="O339" s="137"/>
      <c r="P339" s="137"/>
      <c r="Q339" s="140"/>
      <c r="R339" s="137"/>
      <c r="S339" s="137"/>
      <c r="T339" s="137"/>
      <c r="U339" s="137"/>
      <c r="V339" s="137"/>
      <c r="W339" s="137"/>
      <c r="X339" s="137"/>
      <c r="Y339" s="137"/>
      <c r="Z339" s="137"/>
      <c r="AA339" s="137"/>
      <c r="AB339" s="137"/>
      <c r="AC339" s="137"/>
      <c r="AD339" s="137"/>
      <c r="AE339" s="137"/>
      <c r="AF339" s="137"/>
      <c r="AG339" s="137"/>
      <c r="AH339" s="137"/>
      <c r="AI339" s="137"/>
      <c r="AJ339" s="137"/>
      <c r="AK339" s="137"/>
      <c r="AL339" s="137"/>
      <c r="AM339" s="137"/>
      <c r="AN339" s="137"/>
      <c r="AO339" s="137"/>
      <c r="AP339" s="137"/>
      <c r="AQ339" s="137"/>
      <c r="AR339" s="137"/>
      <c r="AS339" s="137"/>
    </row>
    <row r="340" ht="18.0" customHeight="1">
      <c r="A340" s="137"/>
      <c r="B340" s="137"/>
      <c r="C340" s="137"/>
      <c r="D340" s="137"/>
      <c r="E340" s="137"/>
      <c r="F340" s="137"/>
      <c r="G340" s="138"/>
      <c r="H340" s="139"/>
      <c r="I340" s="137"/>
      <c r="J340" s="137"/>
      <c r="K340" s="137"/>
      <c r="L340" s="137"/>
      <c r="M340" s="137"/>
      <c r="N340" s="137"/>
      <c r="O340" s="137"/>
      <c r="P340" s="137"/>
      <c r="Q340" s="140"/>
      <c r="R340" s="137"/>
      <c r="S340" s="137"/>
      <c r="T340" s="137"/>
      <c r="U340" s="137"/>
      <c r="V340" s="137"/>
      <c r="W340" s="137"/>
      <c r="X340" s="137"/>
      <c r="Y340" s="137"/>
      <c r="Z340" s="137"/>
      <c r="AA340" s="137"/>
      <c r="AB340" s="137"/>
      <c r="AC340" s="137"/>
      <c r="AD340" s="137"/>
      <c r="AE340" s="137"/>
      <c r="AF340" s="137"/>
      <c r="AG340" s="137"/>
      <c r="AH340" s="137"/>
      <c r="AI340" s="137"/>
      <c r="AJ340" s="137"/>
      <c r="AK340" s="137"/>
      <c r="AL340" s="137"/>
      <c r="AM340" s="137"/>
      <c r="AN340" s="137"/>
      <c r="AO340" s="137"/>
      <c r="AP340" s="137"/>
      <c r="AQ340" s="137"/>
      <c r="AR340" s="137"/>
      <c r="AS340" s="137"/>
    </row>
    <row r="341" ht="18.0" customHeight="1">
      <c r="A341" s="137"/>
      <c r="B341" s="137"/>
      <c r="C341" s="137"/>
      <c r="D341" s="137"/>
      <c r="E341" s="137"/>
      <c r="F341" s="137"/>
      <c r="G341" s="138"/>
      <c r="H341" s="139"/>
      <c r="I341" s="137"/>
      <c r="J341" s="137"/>
      <c r="K341" s="137"/>
      <c r="L341" s="137"/>
      <c r="M341" s="137"/>
      <c r="N341" s="137"/>
      <c r="O341" s="137"/>
      <c r="P341" s="137"/>
      <c r="Q341" s="140"/>
      <c r="R341" s="137"/>
      <c r="S341" s="137"/>
      <c r="T341" s="137"/>
      <c r="U341" s="137"/>
      <c r="V341" s="137"/>
      <c r="W341" s="137"/>
      <c r="X341" s="137"/>
      <c r="Y341" s="137"/>
      <c r="Z341" s="137"/>
      <c r="AA341" s="137"/>
      <c r="AB341" s="137"/>
      <c r="AC341" s="137"/>
      <c r="AD341" s="137"/>
      <c r="AE341" s="137"/>
      <c r="AF341" s="137"/>
      <c r="AG341" s="137"/>
      <c r="AH341" s="137"/>
      <c r="AI341" s="137"/>
      <c r="AJ341" s="137"/>
      <c r="AK341" s="137"/>
      <c r="AL341" s="137"/>
      <c r="AM341" s="137"/>
      <c r="AN341" s="137"/>
      <c r="AO341" s="137"/>
      <c r="AP341" s="137"/>
      <c r="AQ341" s="137"/>
      <c r="AR341" s="137"/>
      <c r="AS341" s="137"/>
    </row>
    <row r="342" ht="18.0" customHeight="1">
      <c r="A342" s="137"/>
      <c r="B342" s="137"/>
      <c r="C342" s="137"/>
      <c r="D342" s="137"/>
      <c r="E342" s="137"/>
      <c r="F342" s="137"/>
      <c r="G342" s="138"/>
      <c r="H342" s="139"/>
      <c r="I342" s="137"/>
      <c r="J342" s="137"/>
      <c r="K342" s="137"/>
      <c r="L342" s="137"/>
      <c r="M342" s="137"/>
      <c r="N342" s="137"/>
      <c r="O342" s="137"/>
      <c r="P342" s="137"/>
      <c r="Q342" s="140"/>
      <c r="R342" s="137"/>
      <c r="S342" s="137"/>
      <c r="T342" s="137"/>
      <c r="U342" s="137"/>
      <c r="V342" s="137"/>
      <c r="W342" s="137"/>
      <c r="X342" s="137"/>
      <c r="Y342" s="137"/>
      <c r="Z342" s="137"/>
      <c r="AA342" s="137"/>
      <c r="AB342" s="137"/>
      <c r="AC342" s="137"/>
      <c r="AD342" s="137"/>
      <c r="AE342" s="137"/>
      <c r="AF342" s="137"/>
      <c r="AG342" s="137"/>
      <c r="AH342" s="137"/>
      <c r="AI342" s="137"/>
      <c r="AJ342" s="137"/>
      <c r="AK342" s="137"/>
      <c r="AL342" s="137"/>
      <c r="AM342" s="137"/>
      <c r="AN342" s="137"/>
      <c r="AO342" s="137"/>
      <c r="AP342" s="137"/>
      <c r="AQ342" s="137"/>
      <c r="AR342" s="137"/>
      <c r="AS342" s="137"/>
    </row>
    <row r="343" ht="18.0" customHeight="1">
      <c r="A343" s="137"/>
      <c r="B343" s="137"/>
      <c r="C343" s="137"/>
      <c r="D343" s="137"/>
      <c r="E343" s="137"/>
      <c r="F343" s="137"/>
      <c r="G343" s="138"/>
      <c r="H343" s="139"/>
      <c r="I343" s="137"/>
      <c r="J343" s="137"/>
      <c r="K343" s="137"/>
      <c r="L343" s="137"/>
      <c r="M343" s="137"/>
      <c r="N343" s="137"/>
      <c r="O343" s="137"/>
      <c r="P343" s="137"/>
      <c r="Q343" s="140"/>
      <c r="R343" s="137"/>
      <c r="S343" s="137"/>
      <c r="T343" s="137"/>
      <c r="U343" s="137"/>
      <c r="V343" s="137"/>
      <c r="W343" s="137"/>
      <c r="X343" s="137"/>
      <c r="Y343" s="137"/>
      <c r="Z343" s="137"/>
      <c r="AA343" s="137"/>
      <c r="AB343" s="137"/>
      <c r="AC343" s="137"/>
      <c r="AD343" s="137"/>
      <c r="AE343" s="137"/>
      <c r="AF343" s="137"/>
      <c r="AG343" s="137"/>
      <c r="AH343" s="137"/>
      <c r="AI343" s="137"/>
      <c r="AJ343" s="137"/>
      <c r="AK343" s="137"/>
      <c r="AL343" s="137"/>
      <c r="AM343" s="137"/>
      <c r="AN343" s="137"/>
      <c r="AO343" s="137"/>
      <c r="AP343" s="137"/>
      <c r="AQ343" s="137"/>
      <c r="AR343" s="137"/>
      <c r="AS343" s="137"/>
    </row>
    <row r="344" ht="18.0" customHeight="1">
      <c r="A344" s="137"/>
      <c r="B344" s="137"/>
      <c r="C344" s="137"/>
      <c r="D344" s="137"/>
      <c r="E344" s="137"/>
      <c r="F344" s="137"/>
      <c r="G344" s="138"/>
      <c r="H344" s="139"/>
      <c r="I344" s="137"/>
      <c r="J344" s="137"/>
      <c r="K344" s="137"/>
      <c r="L344" s="137"/>
      <c r="M344" s="137"/>
      <c r="N344" s="137"/>
      <c r="O344" s="137"/>
      <c r="P344" s="137"/>
      <c r="Q344" s="140"/>
      <c r="R344" s="137"/>
      <c r="S344" s="137"/>
      <c r="T344" s="137"/>
      <c r="U344" s="137"/>
      <c r="V344" s="137"/>
      <c r="W344" s="137"/>
      <c r="X344" s="137"/>
      <c r="Y344" s="137"/>
      <c r="Z344" s="137"/>
      <c r="AA344" s="137"/>
      <c r="AB344" s="137"/>
      <c r="AC344" s="137"/>
      <c r="AD344" s="137"/>
      <c r="AE344" s="137"/>
      <c r="AF344" s="137"/>
      <c r="AG344" s="137"/>
      <c r="AH344" s="137"/>
      <c r="AI344" s="137"/>
      <c r="AJ344" s="137"/>
      <c r="AK344" s="137"/>
      <c r="AL344" s="137"/>
      <c r="AM344" s="137"/>
      <c r="AN344" s="137"/>
      <c r="AO344" s="137"/>
      <c r="AP344" s="137"/>
      <c r="AQ344" s="137"/>
      <c r="AR344" s="137"/>
      <c r="AS344" s="137"/>
    </row>
    <row r="345" ht="18.0" customHeight="1">
      <c r="A345" s="137"/>
      <c r="B345" s="137"/>
      <c r="C345" s="137"/>
      <c r="D345" s="137"/>
      <c r="E345" s="137"/>
      <c r="F345" s="137"/>
      <c r="G345" s="138"/>
      <c r="H345" s="139"/>
      <c r="I345" s="137"/>
      <c r="J345" s="137"/>
      <c r="K345" s="137"/>
      <c r="L345" s="137"/>
      <c r="M345" s="137"/>
      <c r="N345" s="137"/>
      <c r="O345" s="137"/>
      <c r="P345" s="137"/>
      <c r="Q345" s="140"/>
      <c r="R345" s="137"/>
      <c r="S345" s="137"/>
      <c r="T345" s="137"/>
      <c r="U345" s="137"/>
      <c r="V345" s="137"/>
      <c r="W345" s="137"/>
      <c r="X345" s="137"/>
      <c r="Y345" s="137"/>
      <c r="Z345" s="137"/>
      <c r="AA345" s="137"/>
      <c r="AB345" s="137"/>
      <c r="AC345" s="137"/>
      <c r="AD345" s="137"/>
      <c r="AE345" s="137"/>
      <c r="AF345" s="137"/>
      <c r="AG345" s="137"/>
      <c r="AH345" s="137"/>
      <c r="AI345" s="137"/>
      <c r="AJ345" s="137"/>
      <c r="AK345" s="137"/>
      <c r="AL345" s="137"/>
      <c r="AM345" s="137"/>
      <c r="AN345" s="137"/>
      <c r="AO345" s="137"/>
      <c r="AP345" s="137"/>
      <c r="AQ345" s="137"/>
      <c r="AR345" s="137"/>
      <c r="AS345" s="137"/>
    </row>
    <row r="346" ht="18.0" customHeight="1">
      <c r="A346" s="137"/>
      <c r="B346" s="137"/>
      <c r="C346" s="137"/>
      <c r="D346" s="137"/>
      <c r="E346" s="137"/>
      <c r="F346" s="137"/>
      <c r="G346" s="138"/>
      <c r="H346" s="139"/>
      <c r="I346" s="137"/>
      <c r="J346" s="137"/>
      <c r="K346" s="137"/>
      <c r="L346" s="137"/>
      <c r="M346" s="137"/>
      <c r="N346" s="137"/>
      <c r="O346" s="137"/>
      <c r="P346" s="137"/>
      <c r="Q346" s="140"/>
      <c r="R346" s="137"/>
      <c r="S346" s="137"/>
      <c r="T346" s="137"/>
      <c r="U346" s="137"/>
      <c r="V346" s="137"/>
      <c r="W346" s="137"/>
      <c r="X346" s="137"/>
      <c r="Y346" s="137"/>
      <c r="Z346" s="137"/>
      <c r="AA346" s="137"/>
      <c r="AB346" s="137"/>
      <c r="AC346" s="137"/>
      <c r="AD346" s="137"/>
      <c r="AE346" s="137"/>
      <c r="AF346" s="137"/>
      <c r="AG346" s="137"/>
      <c r="AH346" s="137"/>
      <c r="AI346" s="137"/>
      <c r="AJ346" s="137"/>
      <c r="AK346" s="137"/>
      <c r="AL346" s="137"/>
      <c r="AM346" s="137"/>
      <c r="AN346" s="137"/>
      <c r="AO346" s="137"/>
      <c r="AP346" s="137"/>
      <c r="AQ346" s="137"/>
      <c r="AR346" s="137"/>
      <c r="AS346" s="137"/>
    </row>
    <row r="347" ht="18.0" customHeight="1">
      <c r="A347" s="137"/>
      <c r="B347" s="137"/>
      <c r="C347" s="137"/>
      <c r="D347" s="137"/>
      <c r="E347" s="137"/>
      <c r="F347" s="137"/>
      <c r="G347" s="138"/>
      <c r="H347" s="139"/>
      <c r="I347" s="137"/>
      <c r="J347" s="137"/>
      <c r="K347" s="137"/>
      <c r="L347" s="137"/>
      <c r="M347" s="137"/>
      <c r="N347" s="137"/>
      <c r="O347" s="137"/>
      <c r="P347" s="137"/>
      <c r="Q347" s="140"/>
      <c r="R347" s="137"/>
      <c r="S347" s="137"/>
      <c r="T347" s="137"/>
      <c r="U347" s="137"/>
      <c r="V347" s="137"/>
      <c r="W347" s="137"/>
      <c r="X347" s="137"/>
      <c r="Y347" s="137"/>
      <c r="Z347" s="137"/>
      <c r="AA347" s="137"/>
      <c r="AB347" s="137"/>
      <c r="AC347" s="137"/>
      <c r="AD347" s="137"/>
      <c r="AE347" s="137"/>
      <c r="AF347" s="137"/>
      <c r="AG347" s="137"/>
      <c r="AH347" s="137"/>
      <c r="AI347" s="137"/>
      <c r="AJ347" s="137"/>
      <c r="AK347" s="137"/>
      <c r="AL347" s="137"/>
      <c r="AM347" s="137"/>
      <c r="AN347" s="137"/>
      <c r="AO347" s="137"/>
      <c r="AP347" s="137"/>
      <c r="AQ347" s="137"/>
      <c r="AR347" s="137"/>
      <c r="AS347" s="137"/>
    </row>
    <row r="348" ht="18.0" customHeight="1">
      <c r="A348" s="137"/>
      <c r="B348" s="137"/>
      <c r="C348" s="137"/>
      <c r="D348" s="137"/>
      <c r="E348" s="137"/>
      <c r="F348" s="137"/>
      <c r="G348" s="138"/>
      <c r="H348" s="139"/>
      <c r="I348" s="137"/>
      <c r="J348" s="137"/>
      <c r="K348" s="137"/>
      <c r="L348" s="137"/>
      <c r="M348" s="137"/>
      <c r="N348" s="137"/>
      <c r="O348" s="137"/>
      <c r="P348" s="137"/>
      <c r="Q348" s="140"/>
      <c r="R348" s="137"/>
      <c r="S348" s="137"/>
      <c r="T348" s="137"/>
      <c r="U348" s="137"/>
      <c r="V348" s="137"/>
      <c r="W348" s="137"/>
      <c r="X348" s="137"/>
      <c r="Y348" s="137"/>
      <c r="Z348" s="137"/>
      <c r="AA348" s="137"/>
      <c r="AB348" s="137"/>
      <c r="AC348" s="137"/>
      <c r="AD348" s="137"/>
      <c r="AE348" s="137"/>
      <c r="AF348" s="137"/>
      <c r="AG348" s="137"/>
      <c r="AH348" s="137"/>
      <c r="AI348" s="137"/>
      <c r="AJ348" s="137"/>
      <c r="AK348" s="137"/>
      <c r="AL348" s="137"/>
      <c r="AM348" s="137"/>
      <c r="AN348" s="137"/>
      <c r="AO348" s="137"/>
      <c r="AP348" s="137"/>
      <c r="AQ348" s="137"/>
      <c r="AR348" s="137"/>
      <c r="AS348" s="137"/>
    </row>
    <row r="349" ht="18.0" customHeight="1">
      <c r="A349" s="137"/>
      <c r="B349" s="137"/>
      <c r="C349" s="137"/>
      <c r="D349" s="137"/>
      <c r="E349" s="137"/>
      <c r="F349" s="137"/>
      <c r="G349" s="138"/>
      <c r="H349" s="139"/>
      <c r="I349" s="137"/>
      <c r="J349" s="137"/>
      <c r="K349" s="137"/>
      <c r="L349" s="137"/>
      <c r="M349" s="137"/>
      <c r="N349" s="137"/>
      <c r="O349" s="137"/>
      <c r="P349" s="137"/>
      <c r="Q349" s="140"/>
      <c r="R349" s="137"/>
      <c r="S349" s="137"/>
      <c r="T349" s="137"/>
      <c r="U349" s="137"/>
      <c r="V349" s="137"/>
      <c r="W349" s="137"/>
      <c r="X349" s="137"/>
      <c r="Y349" s="137"/>
      <c r="Z349" s="137"/>
      <c r="AA349" s="137"/>
      <c r="AB349" s="137"/>
      <c r="AC349" s="137"/>
      <c r="AD349" s="137"/>
      <c r="AE349" s="137"/>
      <c r="AF349" s="137"/>
      <c r="AG349" s="137"/>
      <c r="AH349" s="137"/>
      <c r="AI349" s="137"/>
      <c r="AJ349" s="137"/>
      <c r="AK349" s="137"/>
      <c r="AL349" s="137"/>
      <c r="AM349" s="137"/>
      <c r="AN349" s="137"/>
      <c r="AO349" s="137"/>
      <c r="AP349" s="137"/>
      <c r="AQ349" s="137"/>
      <c r="AR349" s="137"/>
      <c r="AS349" s="137"/>
    </row>
    <row r="350" ht="18.0" customHeight="1">
      <c r="A350" s="137"/>
      <c r="B350" s="137"/>
      <c r="C350" s="137"/>
      <c r="D350" s="137"/>
      <c r="E350" s="137"/>
      <c r="F350" s="137"/>
      <c r="G350" s="138"/>
      <c r="H350" s="139"/>
      <c r="I350" s="137"/>
      <c r="J350" s="137"/>
      <c r="K350" s="137"/>
      <c r="L350" s="137"/>
      <c r="M350" s="137"/>
      <c r="N350" s="137"/>
      <c r="O350" s="137"/>
      <c r="P350" s="137"/>
      <c r="Q350" s="140"/>
      <c r="R350" s="137"/>
      <c r="S350" s="137"/>
      <c r="T350" s="137"/>
      <c r="U350" s="137"/>
      <c r="V350" s="137"/>
      <c r="W350" s="137"/>
      <c r="X350" s="137"/>
      <c r="Y350" s="137"/>
      <c r="Z350" s="137"/>
      <c r="AA350" s="137"/>
      <c r="AB350" s="137"/>
      <c r="AC350" s="137"/>
      <c r="AD350" s="137"/>
      <c r="AE350" s="137"/>
      <c r="AF350" s="137"/>
      <c r="AG350" s="137"/>
      <c r="AH350" s="137"/>
      <c r="AI350" s="137"/>
      <c r="AJ350" s="137"/>
      <c r="AK350" s="137"/>
      <c r="AL350" s="137"/>
      <c r="AM350" s="137"/>
      <c r="AN350" s="137"/>
      <c r="AO350" s="137"/>
      <c r="AP350" s="137"/>
      <c r="AQ350" s="137"/>
      <c r="AR350" s="137"/>
      <c r="AS350" s="137"/>
    </row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12:D12"/>
    <mergeCell ref="E13:H13"/>
    <mergeCell ref="C18:E18"/>
    <mergeCell ref="C118:E118"/>
    <mergeCell ref="C129:E129"/>
  </mergeCells>
  <printOptions/>
  <pageMargins bottom="0.75" footer="0.0" header="0.0" left="0.7" right="0.7" top="0.75"/>
  <pageSetup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FF"/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9.57"/>
    <col customWidth="1" min="18" max="18" width="17.43"/>
    <col customWidth="1" min="19" max="19" width="17.86"/>
    <col customWidth="1" min="20" max="20" width="17.0"/>
    <col customWidth="1" min="21" max="21" width="15.14"/>
    <col customWidth="1" min="22" max="22" width="13.86"/>
    <col customWidth="1" min="23" max="24" width="9.14"/>
    <col customWidth="1" min="25" max="25" width="16.0"/>
    <col customWidth="1" min="26" max="39" width="9.14"/>
  </cols>
  <sheetData>
    <row r="1" ht="18.75" customHeight="1">
      <c r="A1" s="1" t="s">
        <v>0</v>
      </c>
      <c r="B1" s="1"/>
      <c r="C1" s="1"/>
      <c r="D1" s="1"/>
      <c r="E1" s="1"/>
      <c r="F1" s="1"/>
      <c r="G1" s="1"/>
      <c r="H1" s="3"/>
      <c r="I1" s="1"/>
      <c r="J1" s="1"/>
      <c r="K1" s="1"/>
      <c r="L1" s="1"/>
      <c r="M1" s="1"/>
      <c r="N1" s="1"/>
      <c r="O1" s="1"/>
      <c r="P1" s="1"/>
      <c r="Q1" s="4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</row>
    <row r="2" ht="18.75" customHeight="1">
      <c r="A2" s="1"/>
      <c r="B2" s="1"/>
      <c r="C2" s="1"/>
      <c r="D2" s="1"/>
      <c r="E2" s="1"/>
      <c r="F2" s="1"/>
      <c r="G2" s="1"/>
      <c r="H2" s="3"/>
      <c r="I2" s="1"/>
      <c r="J2" s="1"/>
      <c r="K2" s="1"/>
      <c r="L2" s="1"/>
      <c r="M2" s="1"/>
      <c r="N2" s="1"/>
      <c r="O2" s="1"/>
      <c r="P2" s="1"/>
      <c r="Q2" s="4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</row>
    <row r="3" ht="18.75" customHeight="1">
      <c r="A3" s="5" t="s">
        <v>1</v>
      </c>
      <c r="B3" s="5"/>
      <c r="C3" s="5"/>
      <c r="D3" s="1"/>
      <c r="E3" s="1"/>
      <c r="F3" s="1"/>
      <c r="G3" s="1"/>
      <c r="H3" s="3"/>
      <c r="I3" s="1"/>
      <c r="J3" s="1"/>
      <c r="K3" s="1"/>
      <c r="L3" s="1"/>
      <c r="M3" s="1"/>
      <c r="N3" s="1"/>
      <c r="O3" s="1"/>
      <c r="P3" s="1"/>
      <c r="Q3" s="4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</row>
    <row r="4" ht="29.25" customHeight="1">
      <c r="A4" s="1"/>
      <c r="B4" s="1"/>
      <c r="C4" s="1"/>
      <c r="D4" s="1"/>
      <c r="E4" s="1"/>
      <c r="F4" s="1"/>
      <c r="G4" s="1"/>
      <c r="H4" s="3" t="s">
        <v>2</v>
      </c>
      <c r="I4" s="6">
        <v>44305.0</v>
      </c>
      <c r="J4" s="1"/>
      <c r="K4" s="1"/>
      <c r="L4" s="1"/>
      <c r="M4" s="1"/>
      <c r="N4" s="1"/>
      <c r="O4" s="1"/>
      <c r="P4" s="1"/>
      <c r="Q4" s="4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</row>
    <row r="5" ht="18.75" customHeight="1">
      <c r="A5" s="1" t="s">
        <v>3</v>
      </c>
      <c r="B5" s="1"/>
      <c r="C5" s="1"/>
      <c r="D5" s="1"/>
      <c r="E5" s="1"/>
      <c r="F5" s="1"/>
      <c r="G5" s="1"/>
      <c r="H5" s="3"/>
      <c r="I5" s="1"/>
      <c r="J5" s="1"/>
      <c r="K5" s="1"/>
      <c r="L5" s="1"/>
      <c r="M5" s="1"/>
      <c r="N5" s="1"/>
      <c r="O5" s="1"/>
      <c r="P5" s="1"/>
      <c r="Q5" s="4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</row>
    <row r="6" ht="18.75" customHeight="1">
      <c r="A6" s="7"/>
      <c r="B6" s="7"/>
      <c r="C6" s="7"/>
      <c r="D6" s="7"/>
      <c r="E6" s="7"/>
      <c r="F6" s="7"/>
      <c r="G6" s="7"/>
      <c r="H6" s="9"/>
      <c r="I6" s="7"/>
      <c r="J6" s="1"/>
      <c r="K6" s="1"/>
      <c r="L6" s="1"/>
      <c r="M6" s="1"/>
      <c r="N6" s="1"/>
      <c r="O6" s="1"/>
      <c r="P6" s="1"/>
      <c r="Q6" s="4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</row>
    <row r="7" ht="36.0" customHeight="1">
      <c r="A7" s="10" t="s">
        <v>4</v>
      </c>
      <c r="B7" s="11"/>
      <c r="C7" s="12" t="s">
        <v>113</v>
      </c>
      <c r="D7" s="13" t="s">
        <v>6</v>
      </c>
      <c r="E7" s="14" t="s">
        <v>7</v>
      </c>
      <c r="F7" s="15"/>
      <c r="G7" s="15"/>
      <c r="H7" s="11"/>
      <c r="I7" s="16" t="s">
        <v>8</v>
      </c>
      <c r="J7" s="1"/>
      <c r="K7" s="1"/>
      <c r="L7" s="1"/>
      <c r="M7" s="1"/>
      <c r="N7" s="1"/>
      <c r="O7" s="1"/>
      <c r="P7" s="1"/>
      <c r="Q7" s="25">
        <f>+I191</f>
        <v>0.01375566711</v>
      </c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</row>
    <row r="8" ht="26.25" customHeight="1">
      <c r="A8" s="17">
        <v>1.0</v>
      </c>
      <c r="B8" s="18" t="s">
        <v>10</v>
      </c>
      <c r="C8" s="26">
        <v>16.0</v>
      </c>
      <c r="D8" s="27">
        <v>0.1057</v>
      </c>
      <c r="E8" s="28">
        <f>205.562*5</f>
        <v>1027.81</v>
      </c>
      <c r="F8" s="28"/>
      <c r="G8" s="28"/>
      <c r="H8" s="22">
        <v>5.0</v>
      </c>
      <c r="I8" s="23">
        <f t="shared" ref="I8:I14" si="1">+D8*E8</f>
        <v>108.639517</v>
      </c>
      <c r="J8" s="24">
        <f t="shared" ref="J8:J14" si="2">E8-I8</f>
        <v>919.170483</v>
      </c>
      <c r="K8" s="1"/>
      <c r="L8" s="1"/>
      <c r="M8" s="1"/>
      <c r="N8" s="1"/>
      <c r="O8" s="1"/>
      <c r="P8" s="1"/>
      <c r="Q8" s="4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</row>
    <row r="9" ht="26.25" customHeight="1">
      <c r="A9" s="17">
        <v>2.0</v>
      </c>
      <c r="B9" s="26" t="s">
        <v>55</v>
      </c>
      <c r="C9" s="18">
        <v>22.0</v>
      </c>
      <c r="D9" s="19">
        <v>0.1086</v>
      </c>
      <c r="E9" s="20">
        <f>200.876*5</f>
        <v>1004.38</v>
      </c>
      <c r="F9" s="20"/>
      <c r="G9" s="20"/>
      <c r="H9" s="22">
        <v>5.0</v>
      </c>
      <c r="I9" s="23">
        <f t="shared" si="1"/>
        <v>109.075668</v>
      </c>
      <c r="J9" s="24">
        <f t="shared" si="2"/>
        <v>895.304332</v>
      </c>
      <c r="K9" s="1"/>
      <c r="L9" s="1"/>
      <c r="M9" s="1"/>
      <c r="N9" s="1"/>
      <c r="O9" s="1"/>
      <c r="P9" s="1"/>
      <c r="Q9" s="4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</row>
    <row r="10" ht="26.25" customHeight="1">
      <c r="A10" s="17">
        <v>3.0</v>
      </c>
      <c r="B10" s="26" t="s">
        <v>72</v>
      </c>
      <c r="C10" s="26">
        <v>25.0</v>
      </c>
      <c r="D10" s="27">
        <v>0.0577</v>
      </c>
      <c r="E10" s="28">
        <f>254.809*21</f>
        <v>5350.989</v>
      </c>
      <c r="F10" s="28"/>
      <c r="G10" s="28"/>
      <c r="H10" s="22">
        <v>21.0</v>
      </c>
      <c r="I10" s="23">
        <f t="shared" si="1"/>
        <v>308.7520653</v>
      </c>
      <c r="J10" s="24">
        <f t="shared" si="2"/>
        <v>5042.236935</v>
      </c>
      <c r="K10" s="1"/>
      <c r="L10" s="1"/>
      <c r="M10" s="1"/>
      <c r="N10" s="1"/>
      <c r="O10" s="1"/>
      <c r="P10" s="1"/>
      <c r="Q10" s="4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</row>
    <row r="11" ht="26.25" customHeight="1">
      <c r="A11" s="17">
        <v>4.0</v>
      </c>
      <c r="B11" s="26" t="s">
        <v>73</v>
      </c>
      <c r="C11" s="26">
        <v>29.0</v>
      </c>
      <c r="D11" s="27">
        <v>0.0143</v>
      </c>
      <c r="E11" s="28">
        <f>230.042*16</f>
        <v>3680.672</v>
      </c>
      <c r="F11" s="28"/>
      <c r="G11" s="28"/>
      <c r="H11" s="22">
        <v>16.0</v>
      </c>
      <c r="I11" s="23">
        <f t="shared" si="1"/>
        <v>52.6336096</v>
      </c>
      <c r="J11" s="24">
        <f t="shared" si="2"/>
        <v>3628.03839</v>
      </c>
      <c r="K11" s="1"/>
      <c r="L11" s="1"/>
      <c r="M11" s="1"/>
      <c r="N11" s="1"/>
      <c r="O11" s="1"/>
      <c r="P11" s="1"/>
      <c r="Q11" s="4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</row>
    <row r="12" ht="26.25" customHeight="1">
      <c r="A12" s="17">
        <v>5.0</v>
      </c>
      <c r="B12" s="26" t="s">
        <v>73</v>
      </c>
      <c r="C12" s="26">
        <v>29.0</v>
      </c>
      <c r="D12" s="27">
        <v>0.0143</v>
      </c>
      <c r="E12" s="28">
        <f>230.042*30</f>
        <v>6901.26</v>
      </c>
      <c r="F12" s="28"/>
      <c r="G12" s="28"/>
      <c r="H12" s="22">
        <v>30.0</v>
      </c>
      <c r="I12" s="23">
        <f t="shared" si="1"/>
        <v>98.688018</v>
      </c>
      <c r="J12" s="24">
        <f t="shared" si="2"/>
        <v>6802.571982</v>
      </c>
      <c r="K12" s="1"/>
      <c r="L12" s="1"/>
      <c r="M12" s="1"/>
      <c r="N12" s="1"/>
      <c r="O12" s="1"/>
      <c r="P12" s="1"/>
      <c r="Q12" s="4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</row>
    <row r="13" ht="26.25" customHeight="1">
      <c r="A13" s="17">
        <v>6.0</v>
      </c>
      <c r="B13" s="26" t="s">
        <v>69</v>
      </c>
      <c r="C13" s="26">
        <v>29.0</v>
      </c>
      <c r="D13" s="27">
        <v>0.0144</v>
      </c>
      <c r="E13" s="28">
        <f>228.812*24</f>
        <v>5491.488</v>
      </c>
      <c r="F13" s="28"/>
      <c r="G13" s="28"/>
      <c r="H13" s="22">
        <v>24.0</v>
      </c>
      <c r="I13" s="23">
        <f t="shared" si="1"/>
        <v>79.0774272</v>
      </c>
      <c r="J13" s="24">
        <f t="shared" si="2"/>
        <v>5412.410573</v>
      </c>
      <c r="K13" s="1"/>
      <c r="L13" s="1"/>
      <c r="M13" s="1"/>
      <c r="N13" s="1"/>
      <c r="O13" s="1"/>
      <c r="P13" s="1"/>
      <c r="Q13" s="4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</row>
    <row r="14" ht="26.25" customHeight="1">
      <c r="A14" s="17">
        <v>7.0</v>
      </c>
      <c r="B14" s="26" t="s">
        <v>80</v>
      </c>
      <c r="C14" s="26">
        <v>29.0</v>
      </c>
      <c r="D14" s="27">
        <v>0.0147</v>
      </c>
      <c r="E14" s="28">
        <f>256.74*17</f>
        <v>4364.58</v>
      </c>
      <c r="F14" s="28"/>
      <c r="G14" s="28"/>
      <c r="H14" s="22">
        <v>17.0</v>
      </c>
      <c r="I14" s="23">
        <f t="shared" si="1"/>
        <v>64.159326</v>
      </c>
      <c r="J14" s="24">
        <f t="shared" si="2"/>
        <v>4300.420674</v>
      </c>
      <c r="K14" s="1"/>
      <c r="L14" s="1"/>
      <c r="M14" s="1"/>
      <c r="N14" s="1"/>
      <c r="O14" s="1"/>
      <c r="P14" s="1"/>
      <c r="Q14" s="4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</row>
    <row r="15" ht="18.75" customHeight="1">
      <c r="A15" s="30"/>
      <c r="B15" s="31"/>
      <c r="C15" s="32"/>
      <c r="D15" s="33"/>
      <c r="E15" s="34">
        <f>SUM(E8:E14)</f>
        <v>27821.179</v>
      </c>
      <c r="F15" s="35"/>
      <c r="G15" s="35"/>
      <c r="H15" s="37"/>
      <c r="I15" s="38">
        <f t="shared" ref="I15:J15" si="3">SUM(I8:I14)</f>
        <v>821.0256311</v>
      </c>
      <c r="J15" s="39">
        <f t="shared" si="3"/>
        <v>27000.15337</v>
      </c>
      <c r="K15" s="1"/>
      <c r="L15" s="1"/>
      <c r="M15" s="1"/>
      <c r="N15" s="1"/>
      <c r="O15" s="1"/>
      <c r="P15" s="1"/>
      <c r="Q15" s="4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</row>
    <row r="16" ht="18.75" customHeight="1">
      <c r="A16" s="40"/>
      <c r="B16" s="7"/>
      <c r="C16" s="7"/>
      <c r="D16" s="41"/>
      <c r="E16" s="42"/>
      <c r="F16" s="15"/>
      <c r="G16" s="15"/>
      <c r="H16" s="11"/>
      <c r="I16" s="43"/>
      <c r="J16" s="1"/>
      <c r="K16" s="1"/>
      <c r="L16" s="1"/>
      <c r="M16" s="1"/>
      <c r="N16" s="1"/>
      <c r="O16" s="1"/>
      <c r="P16" s="1"/>
      <c r="Q16" s="4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</row>
    <row r="17" ht="18.75" customHeight="1">
      <c r="A17" s="1"/>
      <c r="B17" s="1"/>
      <c r="C17" s="1"/>
      <c r="D17" s="1"/>
      <c r="E17" s="1"/>
      <c r="F17" s="1"/>
      <c r="G17" s="1"/>
      <c r="H17" s="3"/>
      <c r="I17" s="1"/>
      <c r="J17" s="1"/>
      <c r="K17" s="1"/>
      <c r="L17" s="1"/>
      <c r="M17" s="1"/>
      <c r="N17" s="1"/>
      <c r="O17" s="1"/>
      <c r="P17" s="1"/>
      <c r="Q17" s="4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</row>
    <row r="18" ht="18.75" customHeight="1">
      <c r="A18" s="1"/>
      <c r="B18" s="1"/>
      <c r="C18" s="1"/>
      <c r="D18" s="1"/>
      <c r="E18" s="1"/>
      <c r="F18" s="1"/>
      <c r="G18" s="1"/>
      <c r="H18" s="3"/>
      <c r="I18" s="1"/>
      <c r="J18" s="1"/>
      <c r="K18" s="1"/>
      <c r="L18" s="1"/>
      <c r="M18" s="1"/>
      <c r="N18" s="1"/>
      <c r="O18" s="1"/>
      <c r="P18" s="1"/>
      <c r="Q18" s="4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</row>
    <row r="19" ht="18.75" customHeight="1">
      <c r="A19" s="1" t="s">
        <v>13</v>
      </c>
      <c r="B19" s="1"/>
      <c r="C19" s="1"/>
      <c r="D19" s="1"/>
      <c r="E19" s="1"/>
      <c r="F19" s="1"/>
      <c r="G19" s="1"/>
      <c r="H19" s="3"/>
      <c r="I19" s="1"/>
      <c r="J19" s="1"/>
      <c r="K19" s="1"/>
      <c r="L19" s="1"/>
      <c r="M19" s="1"/>
      <c r="N19" s="1"/>
      <c r="O19" s="1"/>
      <c r="P19" s="1"/>
      <c r="Q19" s="4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</row>
    <row r="20" ht="18.75" customHeight="1">
      <c r="A20" s="1"/>
      <c r="B20" s="1"/>
      <c r="C20" s="1"/>
      <c r="D20" s="1"/>
      <c r="E20" s="1"/>
      <c r="F20" s="1"/>
      <c r="G20" s="1"/>
      <c r="H20" s="3"/>
      <c r="I20" s="1"/>
      <c r="J20" s="1"/>
      <c r="K20" s="1"/>
      <c r="L20" s="1"/>
      <c r="M20" s="1"/>
      <c r="N20" s="1"/>
      <c r="O20" s="1"/>
      <c r="P20" s="1"/>
      <c r="Q20" s="4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</row>
    <row r="21" ht="40.5" customHeight="1">
      <c r="A21" s="44"/>
      <c r="B21" s="26" t="s">
        <v>14</v>
      </c>
      <c r="C21" s="45" t="s">
        <v>15</v>
      </c>
      <c r="D21" s="46"/>
      <c r="E21" s="47"/>
      <c r="F21" s="48"/>
      <c r="G21" s="48"/>
      <c r="H21" s="50" t="s">
        <v>16</v>
      </c>
      <c r="I21" s="26" t="s">
        <v>17</v>
      </c>
      <c r="J21" s="26" t="s">
        <v>18</v>
      </c>
      <c r="K21" s="1"/>
      <c r="L21" s="26" t="s">
        <v>19</v>
      </c>
      <c r="M21" s="26" t="s">
        <v>17</v>
      </c>
      <c r="N21" s="44" t="s">
        <v>20</v>
      </c>
      <c r="O21" s="1"/>
      <c r="P21" s="1"/>
      <c r="Q21" s="51"/>
      <c r="R21" s="26" t="s">
        <v>19</v>
      </c>
      <c r="S21" s="26" t="s">
        <v>17</v>
      </c>
      <c r="T21" s="44" t="s">
        <v>20</v>
      </c>
      <c r="U21" s="1"/>
      <c r="V21" s="44" t="s">
        <v>21</v>
      </c>
      <c r="W21" s="44" t="s">
        <v>22</v>
      </c>
      <c r="X21" s="44" t="s">
        <v>23</v>
      </c>
      <c r="Y21" s="44" t="s">
        <v>114</v>
      </c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</row>
    <row r="22" ht="27.0" customHeight="1">
      <c r="A22" s="52">
        <v>1.0</v>
      </c>
      <c r="B22" s="53" t="s">
        <v>26</v>
      </c>
      <c r="C22" s="54">
        <v>70.0</v>
      </c>
      <c r="D22" s="54">
        <v>216.0</v>
      </c>
      <c r="E22" s="54">
        <v>238.0</v>
      </c>
      <c r="F22" s="54">
        <f t="shared" ref="F22:F147" si="5">VALUE(IF(RIGHT(B22,1)="%",RIGHT(B22,3),0))</f>
        <v>0.8</v>
      </c>
      <c r="G22" s="54">
        <f t="shared" ref="G22:G147" si="6">Q22*C22/100*D22/100*E22/100</f>
        <v>61.17552</v>
      </c>
      <c r="H22" s="55">
        <f t="shared" ref="H22:H147" si="7">IF(F22=0,G22,F22*G22)</f>
        <v>48.940416</v>
      </c>
      <c r="I22" s="54">
        <v>1.0</v>
      </c>
      <c r="J22" s="66">
        <f t="shared" ref="J22:J147" si="8">+I22*H22</f>
        <v>48.940416</v>
      </c>
      <c r="K22" s="57"/>
      <c r="L22" s="58">
        <f>D22*25.4/1000</f>
        <v>5.4864</v>
      </c>
      <c r="M22" s="52">
        <f>+I22</f>
        <v>1</v>
      </c>
      <c r="N22" s="52">
        <f>M22*L22</f>
        <v>5.4864</v>
      </c>
      <c r="O22" s="57"/>
      <c r="P22" s="57"/>
      <c r="Q22" s="59">
        <v>17.0</v>
      </c>
      <c r="R22" s="58">
        <f t="shared" ref="R22:R148" si="9">E22/100</f>
        <v>2.38</v>
      </c>
      <c r="S22" s="52">
        <f t="shared" ref="S22:S148" si="10">I22</f>
        <v>1</v>
      </c>
      <c r="T22" s="52">
        <f t="shared" ref="T22:T148" si="11">S22*R22</f>
        <v>2.38</v>
      </c>
      <c r="U22" s="60">
        <f t="shared" ref="U22:U147" si="12">+Q22*C22/100*D22/100*E22/100</f>
        <v>61.17552</v>
      </c>
      <c r="V22" s="58">
        <f t="shared" ref="V22:W22" si="4">C22/100</f>
        <v>0.7</v>
      </c>
      <c r="W22" s="58">
        <f t="shared" si="4"/>
        <v>2.16</v>
      </c>
      <c r="X22" s="58">
        <f t="shared" ref="X22:X148" si="14">T22</f>
        <v>2.38</v>
      </c>
      <c r="Y22" s="61">
        <f t="shared" ref="Y22:Y148" si="15">V22*W22*X22</f>
        <v>3.59856</v>
      </c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</row>
    <row r="23" ht="27.0" customHeight="1">
      <c r="A23" s="52">
        <v>2.0</v>
      </c>
      <c r="B23" s="62" t="s">
        <v>10</v>
      </c>
      <c r="C23" s="62">
        <v>94.0</v>
      </c>
      <c r="D23" s="62">
        <v>216.0</v>
      </c>
      <c r="E23" s="62">
        <v>234.0</v>
      </c>
      <c r="F23" s="62">
        <f t="shared" si="5"/>
        <v>0</v>
      </c>
      <c r="G23" s="62">
        <f t="shared" si="6"/>
        <v>80.769312</v>
      </c>
      <c r="H23" s="63">
        <f t="shared" si="7"/>
        <v>80.769312</v>
      </c>
      <c r="I23" s="62">
        <v>1.0</v>
      </c>
      <c r="J23" s="66">
        <f t="shared" si="8"/>
        <v>80.769312</v>
      </c>
      <c r="K23" s="57"/>
      <c r="L23" s="58"/>
      <c r="M23" s="52"/>
      <c r="N23" s="52"/>
      <c r="O23" s="57"/>
      <c r="P23" s="57"/>
      <c r="Q23" s="59">
        <v>17.0</v>
      </c>
      <c r="R23" s="58">
        <f t="shared" si="9"/>
        <v>2.34</v>
      </c>
      <c r="S23" s="52">
        <f t="shared" si="10"/>
        <v>1</v>
      </c>
      <c r="T23" s="52">
        <f t="shared" si="11"/>
        <v>2.34</v>
      </c>
      <c r="U23" s="60">
        <f t="shared" si="12"/>
        <v>80.769312</v>
      </c>
      <c r="V23" s="58">
        <f t="shared" ref="V23:W23" si="13">C23/100</f>
        <v>0.94</v>
      </c>
      <c r="W23" s="58">
        <f t="shared" si="13"/>
        <v>2.16</v>
      </c>
      <c r="X23" s="58">
        <f t="shared" si="14"/>
        <v>2.34</v>
      </c>
      <c r="Y23" s="61">
        <f t="shared" si="15"/>
        <v>4.751136</v>
      </c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  <c r="AL23" s="57"/>
      <c r="AM23" s="57"/>
    </row>
    <row r="24" ht="27.0" customHeight="1">
      <c r="A24" s="52">
        <v>3.0</v>
      </c>
      <c r="B24" s="62" t="s">
        <v>10</v>
      </c>
      <c r="C24" s="62">
        <v>97.0</v>
      </c>
      <c r="D24" s="62">
        <v>216.0</v>
      </c>
      <c r="E24" s="62">
        <v>232.0</v>
      </c>
      <c r="F24" s="62">
        <f t="shared" si="5"/>
        <v>0</v>
      </c>
      <c r="G24" s="62">
        <f t="shared" si="6"/>
        <v>82.634688</v>
      </c>
      <c r="H24" s="63">
        <f t="shared" si="7"/>
        <v>82.634688</v>
      </c>
      <c r="I24" s="62">
        <v>1.0</v>
      </c>
      <c r="J24" s="66">
        <f t="shared" si="8"/>
        <v>82.634688</v>
      </c>
      <c r="K24" s="57"/>
      <c r="L24" s="58">
        <f t="shared" ref="L24:L39" si="17">D24*25.4/1000</f>
        <v>5.4864</v>
      </c>
      <c r="M24" s="52">
        <f t="shared" ref="M24:M42" si="18">+I24</f>
        <v>1</v>
      </c>
      <c r="N24" s="52">
        <f t="shared" ref="N24:N39" si="19">M24*L24</f>
        <v>5.4864</v>
      </c>
      <c r="O24" s="57"/>
      <c r="P24" s="57"/>
      <c r="Q24" s="59">
        <v>17.0</v>
      </c>
      <c r="R24" s="58">
        <f t="shared" si="9"/>
        <v>2.32</v>
      </c>
      <c r="S24" s="52">
        <f t="shared" si="10"/>
        <v>1</v>
      </c>
      <c r="T24" s="52">
        <f t="shared" si="11"/>
        <v>2.32</v>
      </c>
      <c r="U24" s="60">
        <f t="shared" si="12"/>
        <v>82.634688</v>
      </c>
      <c r="V24" s="58">
        <f t="shared" ref="V24:W24" si="16">C24/100</f>
        <v>0.97</v>
      </c>
      <c r="W24" s="58">
        <f t="shared" si="16"/>
        <v>2.16</v>
      </c>
      <c r="X24" s="58">
        <f t="shared" si="14"/>
        <v>2.32</v>
      </c>
      <c r="Y24" s="61">
        <f t="shared" si="15"/>
        <v>4.860864</v>
      </c>
      <c r="Z24" s="57"/>
      <c r="AA24" s="57"/>
      <c r="AB24" s="57"/>
      <c r="AC24" s="57"/>
      <c r="AD24" s="57"/>
      <c r="AE24" s="57"/>
      <c r="AF24" s="57"/>
      <c r="AG24" s="57"/>
      <c r="AH24" s="57"/>
      <c r="AI24" s="57"/>
      <c r="AJ24" s="57"/>
      <c r="AK24" s="57"/>
      <c r="AL24" s="57"/>
      <c r="AM24" s="57"/>
    </row>
    <row r="25" ht="27.0" customHeight="1">
      <c r="A25" s="52">
        <v>4.0</v>
      </c>
      <c r="B25" s="62" t="s">
        <v>10</v>
      </c>
      <c r="C25" s="62">
        <v>94.0</v>
      </c>
      <c r="D25" s="62">
        <v>216.0</v>
      </c>
      <c r="E25" s="62">
        <v>232.0</v>
      </c>
      <c r="F25" s="62">
        <f t="shared" si="5"/>
        <v>0</v>
      </c>
      <c r="G25" s="62">
        <f t="shared" si="6"/>
        <v>80.078976</v>
      </c>
      <c r="H25" s="63">
        <f t="shared" si="7"/>
        <v>80.078976</v>
      </c>
      <c r="I25" s="62">
        <v>2.0</v>
      </c>
      <c r="J25" s="66">
        <f t="shared" si="8"/>
        <v>160.157952</v>
      </c>
      <c r="K25" s="57"/>
      <c r="L25" s="58">
        <f t="shared" si="17"/>
        <v>5.4864</v>
      </c>
      <c r="M25" s="52">
        <f t="shared" si="18"/>
        <v>2</v>
      </c>
      <c r="N25" s="52">
        <f t="shared" si="19"/>
        <v>10.9728</v>
      </c>
      <c r="O25" s="57"/>
      <c r="P25" s="57"/>
      <c r="Q25" s="59">
        <v>17.0</v>
      </c>
      <c r="R25" s="58">
        <f t="shared" si="9"/>
        <v>2.32</v>
      </c>
      <c r="S25" s="52">
        <f t="shared" si="10"/>
        <v>2</v>
      </c>
      <c r="T25" s="52">
        <f t="shared" si="11"/>
        <v>4.64</v>
      </c>
      <c r="U25" s="60">
        <f t="shared" si="12"/>
        <v>80.078976</v>
      </c>
      <c r="V25" s="58">
        <f t="shared" ref="V25:W25" si="20">C25/100</f>
        <v>0.94</v>
      </c>
      <c r="W25" s="58">
        <f t="shared" si="20"/>
        <v>2.16</v>
      </c>
      <c r="X25" s="58">
        <f t="shared" si="14"/>
        <v>4.64</v>
      </c>
      <c r="Y25" s="61">
        <f t="shared" si="15"/>
        <v>9.421056</v>
      </c>
      <c r="Z25" s="57"/>
      <c r="AA25" s="57"/>
      <c r="AB25" s="57"/>
      <c r="AC25" s="57"/>
      <c r="AD25" s="57"/>
      <c r="AE25" s="57"/>
      <c r="AF25" s="57"/>
      <c r="AG25" s="57"/>
      <c r="AH25" s="57"/>
      <c r="AI25" s="57"/>
      <c r="AJ25" s="57"/>
      <c r="AK25" s="57"/>
      <c r="AL25" s="57"/>
      <c r="AM25" s="57"/>
    </row>
    <row r="26" ht="27.0" customHeight="1">
      <c r="A26" s="52">
        <v>5.0</v>
      </c>
      <c r="B26" s="62" t="s">
        <v>10</v>
      </c>
      <c r="C26" s="62">
        <v>82.0</v>
      </c>
      <c r="D26" s="62">
        <v>216.0</v>
      </c>
      <c r="E26" s="62">
        <v>205.0</v>
      </c>
      <c r="F26" s="62">
        <f t="shared" si="5"/>
        <v>0</v>
      </c>
      <c r="G26" s="62">
        <f t="shared" si="6"/>
        <v>61.72632</v>
      </c>
      <c r="H26" s="63">
        <f t="shared" si="7"/>
        <v>61.72632</v>
      </c>
      <c r="I26" s="62">
        <v>1.0</v>
      </c>
      <c r="J26" s="66">
        <f t="shared" si="8"/>
        <v>61.72632</v>
      </c>
      <c r="K26" s="57"/>
      <c r="L26" s="58">
        <f t="shared" si="17"/>
        <v>5.4864</v>
      </c>
      <c r="M26" s="52">
        <f t="shared" si="18"/>
        <v>1</v>
      </c>
      <c r="N26" s="52">
        <f t="shared" si="19"/>
        <v>5.4864</v>
      </c>
      <c r="O26" s="57"/>
      <c r="P26" s="57"/>
      <c r="Q26" s="59">
        <v>17.0</v>
      </c>
      <c r="R26" s="58">
        <f t="shared" si="9"/>
        <v>2.05</v>
      </c>
      <c r="S26" s="52">
        <f t="shared" si="10"/>
        <v>1</v>
      </c>
      <c r="T26" s="52">
        <f t="shared" si="11"/>
        <v>2.05</v>
      </c>
      <c r="U26" s="60">
        <f t="shared" si="12"/>
        <v>61.72632</v>
      </c>
      <c r="V26" s="58">
        <f t="shared" ref="V26:W26" si="21">C26/100</f>
        <v>0.82</v>
      </c>
      <c r="W26" s="58">
        <f t="shared" si="21"/>
        <v>2.16</v>
      </c>
      <c r="X26" s="58">
        <f t="shared" si="14"/>
        <v>2.05</v>
      </c>
      <c r="Y26" s="61">
        <f t="shared" si="15"/>
        <v>3.63096</v>
      </c>
      <c r="Z26" s="57"/>
      <c r="AA26" s="57"/>
      <c r="AB26" s="57"/>
      <c r="AC26" s="57"/>
      <c r="AD26" s="57"/>
      <c r="AE26" s="57"/>
      <c r="AF26" s="57"/>
      <c r="AG26" s="57"/>
      <c r="AH26" s="57"/>
      <c r="AI26" s="57"/>
      <c r="AJ26" s="57"/>
      <c r="AK26" s="57"/>
      <c r="AL26" s="57"/>
      <c r="AM26" s="57"/>
    </row>
    <row r="27" ht="27.0" customHeight="1">
      <c r="A27" s="52">
        <v>6.0</v>
      </c>
      <c r="B27" s="62" t="s">
        <v>10</v>
      </c>
      <c r="C27" s="62">
        <v>95.0</v>
      </c>
      <c r="D27" s="62">
        <v>216.0</v>
      </c>
      <c r="E27" s="62">
        <v>231.0</v>
      </c>
      <c r="F27" s="62">
        <f t="shared" si="5"/>
        <v>0</v>
      </c>
      <c r="G27" s="62">
        <f t="shared" si="6"/>
        <v>80.58204</v>
      </c>
      <c r="H27" s="63">
        <f t="shared" si="7"/>
        <v>80.58204</v>
      </c>
      <c r="I27" s="62">
        <v>1.0</v>
      </c>
      <c r="J27" s="66">
        <f t="shared" si="8"/>
        <v>80.58204</v>
      </c>
      <c r="K27" s="57"/>
      <c r="L27" s="58">
        <f t="shared" si="17"/>
        <v>5.4864</v>
      </c>
      <c r="M27" s="52">
        <f t="shared" si="18"/>
        <v>1</v>
      </c>
      <c r="N27" s="52">
        <f t="shared" si="19"/>
        <v>5.4864</v>
      </c>
      <c r="O27" s="57"/>
      <c r="P27" s="57"/>
      <c r="Q27" s="59">
        <v>17.0</v>
      </c>
      <c r="R27" s="58">
        <f t="shared" si="9"/>
        <v>2.31</v>
      </c>
      <c r="S27" s="52">
        <f t="shared" si="10"/>
        <v>1</v>
      </c>
      <c r="T27" s="52">
        <f t="shared" si="11"/>
        <v>2.31</v>
      </c>
      <c r="U27" s="60">
        <f t="shared" si="12"/>
        <v>80.58204</v>
      </c>
      <c r="V27" s="58">
        <f t="shared" ref="V27:W27" si="22">C27/100</f>
        <v>0.95</v>
      </c>
      <c r="W27" s="58">
        <f t="shared" si="22"/>
        <v>2.16</v>
      </c>
      <c r="X27" s="58">
        <f t="shared" si="14"/>
        <v>2.31</v>
      </c>
      <c r="Y27" s="61">
        <f t="shared" si="15"/>
        <v>4.74012</v>
      </c>
      <c r="Z27" s="57"/>
      <c r="AA27" s="57"/>
      <c r="AB27" s="57"/>
      <c r="AC27" s="57"/>
      <c r="AD27" s="57"/>
      <c r="AE27" s="57"/>
      <c r="AF27" s="57"/>
      <c r="AG27" s="57"/>
      <c r="AH27" s="57"/>
      <c r="AI27" s="57"/>
      <c r="AJ27" s="57"/>
      <c r="AK27" s="57"/>
      <c r="AL27" s="57"/>
      <c r="AM27" s="57"/>
    </row>
    <row r="28" ht="27.0" customHeight="1">
      <c r="A28" s="52">
        <v>7.0</v>
      </c>
      <c r="B28" s="62" t="s">
        <v>10</v>
      </c>
      <c r="C28" s="62">
        <v>95.0</v>
      </c>
      <c r="D28" s="62">
        <v>216.0</v>
      </c>
      <c r="E28" s="62">
        <v>233.0</v>
      </c>
      <c r="F28" s="62">
        <f t="shared" si="5"/>
        <v>0</v>
      </c>
      <c r="G28" s="62">
        <f t="shared" si="6"/>
        <v>81.27972</v>
      </c>
      <c r="H28" s="63">
        <f t="shared" si="7"/>
        <v>81.27972</v>
      </c>
      <c r="I28" s="62">
        <v>1.0</v>
      </c>
      <c r="J28" s="66">
        <f t="shared" si="8"/>
        <v>81.27972</v>
      </c>
      <c r="K28" s="57"/>
      <c r="L28" s="58">
        <f t="shared" si="17"/>
        <v>5.4864</v>
      </c>
      <c r="M28" s="52">
        <f t="shared" si="18"/>
        <v>1</v>
      </c>
      <c r="N28" s="52">
        <f t="shared" si="19"/>
        <v>5.4864</v>
      </c>
      <c r="O28" s="57"/>
      <c r="P28" s="57"/>
      <c r="Q28" s="59">
        <v>17.0</v>
      </c>
      <c r="R28" s="58">
        <f t="shared" si="9"/>
        <v>2.33</v>
      </c>
      <c r="S28" s="52">
        <f t="shared" si="10"/>
        <v>1</v>
      </c>
      <c r="T28" s="52">
        <f t="shared" si="11"/>
        <v>2.33</v>
      </c>
      <c r="U28" s="60">
        <f t="shared" si="12"/>
        <v>81.27972</v>
      </c>
      <c r="V28" s="58">
        <f t="shared" ref="V28:W28" si="23">C28/100</f>
        <v>0.95</v>
      </c>
      <c r="W28" s="58">
        <f t="shared" si="23"/>
        <v>2.16</v>
      </c>
      <c r="X28" s="58">
        <f t="shared" si="14"/>
        <v>2.33</v>
      </c>
      <c r="Y28" s="61">
        <f t="shared" si="15"/>
        <v>4.78116</v>
      </c>
      <c r="Z28" s="57"/>
      <c r="AA28" s="57"/>
      <c r="AB28" s="57"/>
      <c r="AC28" s="57"/>
      <c r="AD28" s="57"/>
      <c r="AE28" s="57"/>
      <c r="AF28" s="57"/>
      <c r="AG28" s="57"/>
      <c r="AH28" s="57"/>
      <c r="AI28" s="57"/>
      <c r="AJ28" s="57"/>
      <c r="AK28" s="57"/>
      <c r="AL28" s="57"/>
      <c r="AM28" s="57"/>
    </row>
    <row r="29" ht="27.0" customHeight="1">
      <c r="A29" s="52">
        <v>8.0</v>
      </c>
      <c r="B29" s="62" t="s">
        <v>10</v>
      </c>
      <c r="C29" s="62">
        <v>98.0</v>
      </c>
      <c r="D29" s="62">
        <v>216.0</v>
      </c>
      <c r="E29" s="62">
        <v>232.0</v>
      </c>
      <c r="F29" s="62">
        <f t="shared" si="5"/>
        <v>0</v>
      </c>
      <c r="G29" s="62">
        <f t="shared" si="6"/>
        <v>83.486592</v>
      </c>
      <c r="H29" s="63">
        <f t="shared" si="7"/>
        <v>83.486592</v>
      </c>
      <c r="I29" s="62">
        <v>1.0</v>
      </c>
      <c r="J29" s="66">
        <f t="shared" si="8"/>
        <v>83.486592</v>
      </c>
      <c r="K29" s="57"/>
      <c r="L29" s="58">
        <f t="shared" si="17"/>
        <v>5.4864</v>
      </c>
      <c r="M29" s="52">
        <f t="shared" si="18"/>
        <v>1</v>
      </c>
      <c r="N29" s="52">
        <f t="shared" si="19"/>
        <v>5.4864</v>
      </c>
      <c r="O29" s="57"/>
      <c r="P29" s="57"/>
      <c r="Q29" s="59">
        <v>17.0</v>
      </c>
      <c r="R29" s="58">
        <f t="shared" si="9"/>
        <v>2.32</v>
      </c>
      <c r="S29" s="52">
        <f t="shared" si="10"/>
        <v>1</v>
      </c>
      <c r="T29" s="52">
        <f t="shared" si="11"/>
        <v>2.32</v>
      </c>
      <c r="U29" s="60">
        <f t="shared" si="12"/>
        <v>83.486592</v>
      </c>
      <c r="V29" s="58">
        <f t="shared" ref="V29:W29" si="24">C29/100</f>
        <v>0.98</v>
      </c>
      <c r="W29" s="58">
        <f t="shared" si="24"/>
        <v>2.16</v>
      </c>
      <c r="X29" s="58">
        <f t="shared" si="14"/>
        <v>2.32</v>
      </c>
      <c r="Y29" s="61">
        <f t="shared" si="15"/>
        <v>4.910976</v>
      </c>
      <c r="Z29" s="57"/>
      <c r="AA29" s="57"/>
      <c r="AB29" s="57"/>
      <c r="AC29" s="57"/>
      <c r="AD29" s="57"/>
      <c r="AE29" s="57"/>
      <c r="AF29" s="57"/>
      <c r="AG29" s="57"/>
      <c r="AH29" s="57"/>
      <c r="AI29" s="57"/>
      <c r="AJ29" s="57"/>
      <c r="AK29" s="57"/>
      <c r="AL29" s="57"/>
      <c r="AM29" s="57"/>
    </row>
    <row r="30" ht="27.0" customHeight="1">
      <c r="A30" s="52">
        <v>9.0</v>
      </c>
      <c r="B30" s="62" t="s">
        <v>10</v>
      </c>
      <c r="C30" s="62">
        <v>97.0</v>
      </c>
      <c r="D30" s="62">
        <v>216.0</v>
      </c>
      <c r="E30" s="62">
        <v>234.0</v>
      </c>
      <c r="F30" s="62">
        <f t="shared" si="5"/>
        <v>0</v>
      </c>
      <c r="G30" s="62">
        <f t="shared" si="6"/>
        <v>83.347056</v>
      </c>
      <c r="H30" s="63">
        <f t="shared" si="7"/>
        <v>83.347056</v>
      </c>
      <c r="I30" s="62">
        <v>1.0</v>
      </c>
      <c r="J30" s="66">
        <f t="shared" si="8"/>
        <v>83.347056</v>
      </c>
      <c r="K30" s="57"/>
      <c r="L30" s="58">
        <f t="shared" si="17"/>
        <v>5.4864</v>
      </c>
      <c r="M30" s="52">
        <f t="shared" si="18"/>
        <v>1</v>
      </c>
      <c r="N30" s="52">
        <f t="shared" si="19"/>
        <v>5.4864</v>
      </c>
      <c r="O30" s="57"/>
      <c r="P30" s="57"/>
      <c r="Q30" s="59">
        <v>17.0</v>
      </c>
      <c r="R30" s="58">
        <f t="shared" si="9"/>
        <v>2.34</v>
      </c>
      <c r="S30" s="52">
        <f t="shared" si="10"/>
        <v>1</v>
      </c>
      <c r="T30" s="52">
        <f t="shared" si="11"/>
        <v>2.34</v>
      </c>
      <c r="U30" s="60">
        <f t="shared" si="12"/>
        <v>83.347056</v>
      </c>
      <c r="V30" s="58">
        <f t="shared" ref="V30:W30" si="25">C30/100</f>
        <v>0.97</v>
      </c>
      <c r="W30" s="58">
        <f t="shared" si="25"/>
        <v>2.16</v>
      </c>
      <c r="X30" s="58">
        <f t="shared" si="14"/>
        <v>2.34</v>
      </c>
      <c r="Y30" s="61">
        <f t="shared" si="15"/>
        <v>4.902768</v>
      </c>
      <c r="Z30" s="57"/>
      <c r="AA30" s="57"/>
      <c r="AB30" s="57"/>
      <c r="AC30" s="57"/>
      <c r="AD30" s="57"/>
      <c r="AE30" s="57"/>
      <c r="AF30" s="57"/>
      <c r="AG30" s="57"/>
      <c r="AH30" s="57"/>
      <c r="AI30" s="57"/>
      <c r="AJ30" s="57"/>
      <c r="AK30" s="57"/>
      <c r="AL30" s="57"/>
      <c r="AM30" s="57"/>
    </row>
    <row r="31" ht="27.0" customHeight="1">
      <c r="A31" s="52">
        <v>10.0</v>
      </c>
      <c r="B31" s="62" t="s">
        <v>10</v>
      </c>
      <c r="C31" s="62">
        <v>92.0</v>
      </c>
      <c r="D31" s="62">
        <v>216.0</v>
      </c>
      <c r="E31" s="62">
        <v>233.0</v>
      </c>
      <c r="F31" s="62">
        <f t="shared" si="5"/>
        <v>0</v>
      </c>
      <c r="G31" s="62">
        <f t="shared" si="6"/>
        <v>78.712992</v>
      </c>
      <c r="H31" s="63">
        <f t="shared" si="7"/>
        <v>78.712992</v>
      </c>
      <c r="I31" s="62">
        <v>1.0</v>
      </c>
      <c r="J31" s="66">
        <f t="shared" si="8"/>
        <v>78.712992</v>
      </c>
      <c r="K31" s="57"/>
      <c r="L31" s="58">
        <f t="shared" si="17"/>
        <v>5.4864</v>
      </c>
      <c r="M31" s="52">
        <f t="shared" si="18"/>
        <v>1</v>
      </c>
      <c r="N31" s="52">
        <f t="shared" si="19"/>
        <v>5.4864</v>
      </c>
      <c r="O31" s="57"/>
      <c r="P31" s="57"/>
      <c r="Q31" s="59">
        <v>17.0</v>
      </c>
      <c r="R31" s="58">
        <f t="shared" si="9"/>
        <v>2.33</v>
      </c>
      <c r="S31" s="52">
        <f t="shared" si="10"/>
        <v>1</v>
      </c>
      <c r="T31" s="52">
        <f t="shared" si="11"/>
        <v>2.33</v>
      </c>
      <c r="U31" s="60">
        <f t="shared" si="12"/>
        <v>78.712992</v>
      </c>
      <c r="V31" s="58">
        <f t="shared" ref="V31:W31" si="26">C31/100</f>
        <v>0.92</v>
      </c>
      <c r="W31" s="58">
        <f t="shared" si="26"/>
        <v>2.16</v>
      </c>
      <c r="X31" s="58">
        <f t="shared" si="14"/>
        <v>2.33</v>
      </c>
      <c r="Y31" s="61">
        <f t="shared" si="15"/>
        <v>4.630176</v>
      </c>
      <c r="Z31" s="57"/>
      <c r="AA31" s="57"/>
      <c r="AB31" s="57"/>
      <c r="AC31" s="57"/>
      <c r="AD31" s="57"/>
      <c r="AE31" s="57"/>
      <c r="AF31" s="57"/>
      <c r="AG31" s="57"/>
      <c r="AH31" s="57"/>
      <c r="AI31" s="57"/>
      <c r="AJ31" s="57"/>
      <c r="AK31" s="57"/>
      <c r="AL31" s="57"/>
      <c r="AM31" s="57"/>
    </row>
    <row r="32" ht="27.0" customHeight="1">
      <c r="A32" s="52">
        <v>11.0</v>
      </c>
      <c r="B32" s="62" t="s">
        <v>10</v>
      </c>
      <c r="C32" s="62">
        <v>92.0</v>
      </c>
      <c r="D32" s="62">
        <v>216.0</v>
      </c>
      <c r="E32" s="62">
        <v>232.0</v>
      </c>
      <c r="F32" s="62">
        <f t="shared" si="5"/>
        <v>0</v>
      </c>
      <c r="G32" s="62">
        <f t="shared" si="6"/>
        <v>78.375168</v>
      </c>
      <c r="H32" s="63">
        <f t="shared" si="7"/>
        <v>78.375168</v>
      </c>
      <c r="I32" s="62">
        <v>1.0</v>
      </c>
      <c r="J32" s="66">
        <f t="shared" si="8"/>
        <v>78.375168</v>
      </c>
      <c r="K32" s="57"/>
      <c r="L32" s="58">
        <f t="shared" si="17"/>
        <v>5.4864</v>
      </c>
      <c r="M32" s="52">
        <f t="shared" si="18"/>
        <v>1</v>
      </c>
      <c r="N32" s="52">
        <f t="shared" si="19"/>
        <v>5.4864</v>
      </c>
      <c r="O32" s="57"/>
      <c r="P32" s="57"/>
      <c r="Q32" s="59">
        <v>17.0</v>
      </c>
      <c r="R32" s="58">
        <f t="shared" si="9"/>
        <v>2.32</v>
      </c>
      <c r="S32" s="52">
        <f t="shared" si="10"/>
        <v>1</v>
      </c>
      <c r="T32" s="52">
        <f t="shared" si="11"/>
        <v>2.32</v>
      </c>
      <c r="U32" s="60">
        <f t="shared" si="12"/>
        <v>78.375168</v>
      </c>
      <c r="V32" s="58">
        <f t="shared" ref="V32:W32" si="27">C32/100</f>
        <v>0.92</v>
      </c>
      <c r="W32" s="58">
        <f t="shared" si="27"/>
        <v>2.16</v>
      </c>
      <c r="X32" s="58">
        <f t="shared" si="14"/>
        <v>2.32</v>
      </c>
      <c r="Y32" s="61">
        <f t="shared" si="15"/>
        <v>4.610304</v>
      </c>
      <c r="Z32" s="57"/>
      <c r="AA32" s="57"/>
      <c r="AB32" s="57"/>
      <c r="AC32" s="57"/>
      <c r="AD32" s="57"/>
      <c r="AE32" s="57"/>
      <c r="AF32" s="57"/>
      <c r="AG32" s="57"/>
      <c r="AH32" s="57"/>
      <c r="AI32" s="57"/>
      <c r="AJ32" s="57"/>
      <c r="AK32" s="57"/>
      <c r="AL32" s="57"/>
      <c r="AM32" s="57"/>
    </row>
    <row r="33" ht="27.0" customHeight="1">
      <c r="A33" s="52">
        <v>12.0</v>
      </c>
      <c r="B33" s="62" t="s">
        <v>10</v>
      </c>
      <c r="C33" s="62">
        <v>95.0</v>
      </c>
      <c r="D33" s="62">
        <v>216.0</v>
      </c>
      <c r="E33" s="62">
        <v>169.0</v>
      </c>
      <c r="F33" s="62">
        <f t="shared" si="5"/>
        <v>0</v>
      </c>
      <c r="G33" s="62">
        <f t="shared" si="6"/>
        <v>58.95396</v>
      </c>
      <c r="H33" s="63">
        <f t="shared" si="7"/>
        <v>58.95396</v>
      </c>
      <c r="I33" s="62">
        <v>1.0</v>
      </c>
      <c r="J33" s="66">
        <f t="shared" si="8"/>
        <v>58.95396</v>
      </c>
      <c r="K33" s="57"/>
      <c r="L33" s="58">
        <f t="shared" si="17"/>
        <v>5.4864</v>
      </c>
      <c r="M33" s="52">
        <f t="shared" si="18"/>
        <v>1</v>
      </c>
      <c r="N33" s="52">
        <f t="shared" si="19"/>
        <v>5.4864</v>
      </c>
      <c r="O33" s="57"/>
      <c r="P33" s="57"/>
      <c r="Q33" s="59">
        <v>17.0</v>
      </c>
      <c r="R33" s="58">
        <f t="shared" si="9"/>
        <v>1.69</v>
      </c>
      <c r="S33" s="52">
        <f t="shared" si="10"/>
        <v>1</v>
      </c>
      <c r="T33" s="52">
        <f t="shared" si="11"/>
        <v>1.69</v>
      </c>
      <c r="U33" s="60">
        <f t="shared" si="12"/>
        <v>58.95396</v>
      </c>
      <c r="V33" s="58">
        <f t="shared" ref="V33:W33" si="28">C33/100</f>
        <v>0.95</v>
      </c>
      <c r="W33" s="58">
        <f t="shared" si="28"/>
        <v>2.16</v>
      </c>
      <c r="X33" s="58">
        <f t="shared" si="14"/>
        <v>1.69</v>
      </c>
      <c r="Y33" s="61">
        <f t="shared" si="15"/>
        <v>3.46788</v>
      </c>
      <c r="Z33" s="57"/>
      <c r="AA33" s="57"/>
      <c r="AB33" s="57"/>
      <c r="AC33" s="57"/>
      <c r="AD33" s="57"/>
      <c r="AE33" s="57"/>
      <c r="AF33" s="57"/>
      <c r="AG33" s="57"/>
      <c r="AH33" s="57"/>
      <c r="AI33" s="57"/>
      <c r="AJ33" s="57"/>
      <c r="AK33" s="57"/>
      <c r="AL33" s="57"/>
      <c r="AM33" s="57"/>
    </row>
    <row r="34" ht="27.0" customHeight="1">
      <c r="A34" s="52">
        <v>13.0</v>
      </c>
      <c r="B34" s="53" t="s">
        <v>57</v>
      </c>
      <c r="C34" s="54">
        <v>91.0</v>
      </c>
      <c r="D34" s="54">
        <v>194.0</v>
      </c>
      <c r="E34" s="54">
        <v>170.0</v>
      </c>
      <c r="F34" s="54">
        <f t="shared" si="5"/>
        <v>0.8</v>
      </c>
      <c r="G34" s="54">
        <f t="shared" si="6"/>
        <v>69.02714</v>
      </c>
      <c r="H34" s="55">
        <f t="shared" si="7"/>
        <v>55.221712</v>
      </c>
      <c r="I34" s="54">
        <v>1.0</v>
      </c>
      <c r="J34" s="66">
        <f t="shared" si="8"/>
        <v>55.221712</v>
      </c>
      <c r="K34" s="57"/>
      <c r="L34" s="58">
        <f t="shared" si="17"/>
        <v>4.9276</v>
      </c>
      <c r="M34" s="52">
        <f t="shared" si="18"/>
        <v>1</v>
      </c>
      <c r="N34" s="52">
        <f t="shared" si="19"/>
        <v>4.9276</v>
      </c>
      <c r="O34" s="57"/>
      <c r="P34" s="57"/>
      <c r="Q34" s="59">
        <v>23.0</v>
      </c>
      <c r="R34" s="58">
        <f t="shared" si="9"/>
        <v>1.7</v>
      </c>
      <c r="S34" s="52">
        <f t="shared" si="10"/>
        <v>1</v>
      </c>
      <c r="T34" s="52">
        <f t="shared" si="11"/>
        <v>1.7</v>
      </c>
      <c r="U34" s="60">
        <f t="shared" si="12"/>
        <v>69.02714</v>
      </c>
      <c r="V34" s="58">
        <f t="shared" ref="V34:W34" si="29">C34/100</f>
        <v>0.91</v>
      </c>
      <c r="W34" s="58">
        <f t="shared" si="29"/>
        <v>1.94</v>
      </c>
      <c r="X34" s="58">
        <f t="shared" si="14"/>
        <v>1.7</v>
      </c>
      <c r="Y34" s="61">
        <f t="shared" si="15"/>
        <v>3.00118</v>
      </c>
      <c r="Z34" s="57"/>
      <c r="AA34" s="57"/>
      <c r="AB34" s="57"/>
      <c r="AC34" s="57"/>
      <c r="AD34" s="57"/>
      <c r="AE34" s="57"/>
      <c r="AF34" s="57"/>
      <c r="AG34" s="57"/>
      <c r="AH34" s="57"/>
      <c r="AI34" s="57"/>
      <c r="AJ34" s="57"/>
      <c r="AK34" s="57"/>
      <c r="AL34" s="57"/>
      <c r="AM34" s="57"/>
    </row>
    <row r="35" ht="27.0" customHeight="1">
      <c r="A35" s="52">
        <v>14.0</v>
      </c>
      <c r="B35" s="62" t="s">
        <v>55</v>
      </c>
      <c r="C35" s="62">
        <v>100.0</v>
      </c>
      <c r="D35" s="62">
        <v>194.0</v>
      </c>
      <c r="E35" s="62">
        <v>171.0</v>
      </c>
      <c r="F35" s="62">
        <f t="shared" si="5"/>
        <v>0</v>
      </c>
      <c r="G35" s="62">
        <f t="shared" si="6"/>
        <v>76.3002</v>
      </c>
      <c r="H35" s="63">
        <f t="shared" si="7"/>
        <v>76.3002</v>
      </c>
      <c r="I35" s="62">
        <v>2.0</v>
      </c>
      <c r="J35" s="66">
        <f t="shared" si="8"/>
        <v>152.6004</v>
      </c>
      <c r="K35" s="57"/>
      <c r="L35" s="58">
        <f t="shared" si="17"/>
        <v>4.9276</v>
      </c>
      <c r="M35" s="52">
        <f t="shared" si="18"/>
        <v>2</v>
      </c>
      <c r="N35" s="52">
        <f t="shared" si="19"/>
        <v>9.8552</v>
      </c>
      <c r="O35" s="57"/>
      <c r="P35" s="57"/>
      <c r="Q35" s="59">
        <v>23.0</v>
      </c>
      <c r="R35" s="58">
        <f t="shared" si="9"/>
        <v>1.71</v>
      </c>
      <c r="S35" s="52">
        <f t="shared" si="10"/>
        <v>2</v>
      </c>
      <c r="T35" s="52">
        <f t="shared" si="11"/>
        <v>3.42</v>
      </c>
      <c r="U35" s="60">
        <f t="shared" si="12"/>
        <v>76.3002</v>
      </c>
      <c r="V35" s="58">
        <f t="shared" ref="V35:W35" si="30">C35/100</f>
        <v>1</v>
      </c>
      <c r="W35" s="58">
        <f t="shared" si="30"/>
        <v>1.94</v>
      </c>
      <c r="X35" s="58">
        <f t="shared" si="14"/>
        <v>3.42</v>
      </c>
      <c r="Y35" s="61">
        <f t="shared" si="15"/>
        <v>6.6348</v>
      </c>
      <c r="Z35" s="57"/>
      <c r="AA35" s="57"/>
      <c r="AB35" s="57"/>
      <c r="AC35" s="57"/>
      <c r="AD35" s="57"/>
      <c r="AE35" s="57"/>
      <c r="AF35" s="57"/>
      <c r="AG35" s="57"/>
      <c r="AH35" s="57"/>
      <c r="AI35" s="57"/>
      <c r="AJ35" s="57"/>
      <c r="AK35" s="57"/>
      <c r="AL35" s="57"/>
      <c r="AM35" s="57"/>
    </row>
    <row r="36" ht="27.0" customHeight="1">
      <c r="A36" s="52">
        <v>15.0</v>
      </c>
      <c r="B36" s="62" t="s">
        <v>55</v>
      </c>
      <c r="C36" s="62">
        <v>98.0</v>
      </c>
      <c r="D36" s="62">
        <v>194.0</v>
      </c>
      <c r="E36" s="62">
        <v>171.0</v>
      </c>
      <c r="F36" s="62">
        <f t="shared" si="5"/>
        <v>0</v>
      </c>
      <c r="G36" s="62">
        <f t="shared" si="6"/>
        <v>74.774196</v>
      </c>
      <c r="H36" s="63">
        <f t="shared" si="7"/>
        <v>74.774196</v>
      </c>
      <c r="I36" s="62">
        <v>1.0</v>
      </c>
      <c r="J36" s="66">
        <f t="shared" si="8"/>
        <v>74.774196</v>
      </c>
      <c r="K36" s="57"/>
      <c r="L36" s="58">
        <f t="shared" si="17"/>
        <v>4.9276</v>
      </c>
      <c r="M36" s="52">
        <f t="shared" si="18"/>
        <v>1</v>
      </c>
      <c r="N36" s="52">
        <f t="shared" si="19"/>
        <v>4.9276</v>
      </c>
      <c r="O36" s="57"/>
      <c r="P36" s="57"/>
      <c r="Q36" s="59">
        <v>23.0</v>
      </c>
      <c r="R36" s="58">
        <f t="shared" si="9"/>
        <v>1.71</v>
      </c>
      <c r="S36" s="52">
        <f t="shared" si="10"/>
        <v>1</v>
      </c>
      <c r="T36" s="52">
        <f t="shared" si="11"/>
        <v>1.71</v>
      </c>
      <c r="U36" s="60">
        <f t="shared" si="12"/>
        <v>74.774196</v>
      </c>
      <c r="V36" s="58">
        <f t="shared" ref="V36:W36" si="31">C36/100</f>
        <v>0.98</v>
      </c>
      <c r="W36" s="58">
        <f t="shared" si="31"/>
        <v>1.94</v>
      </c>
      <c r="X36" s="58">
        <f t="shared" si="14"/>
        <v>1.71</v>
      </c>
      <c r="Y36" s="61">
        <f t="shared" si="15"/>
        <v>3.251052</v>
      </c>
      <c r="Z36" s="57"/>
      <c r="AA36" s="57"/>
      <c r="AB36" s="57"/>
      <c r="AC36" s="57"/>
      <c r="AD36" s="57"/>
      <c r="AE36" s="57"/>
      <c r="AF36" s="57"/>
      <c r="AG36" s="57"/>
      <c r="AH36" s="57"/>
      <c r="AI36" s="57"/>
      <c r="AJ36" s="57"/>
      <c r="AK36" s="57"/>
      <c r="AL36" s="57"/>
      <c r="AM36" s="57"/>
    </row>
    <row r="37" ht="27.0" customHeight="1">
      <c r="A37" s="52">
        <v>16.0</v>
      </c>
      <c r="B37" s="62" t="s">
        <v>55</v>
      </c>
      <c r="C37" s="62">
        <v>95.0</v>
      </c>
      <c r="D37" s="62">
        <v>194.0</v>
      </c>
      <c r="E37" s="62">
        <v>172.0</v>
      </c>
      <c r="F37" s="62">
        <f t="shared" si="5"/>
        <v>0</v>
      </c>
      <c r="G37" s="62">
        <f t="shared" si="6"/>
        <v>72.90908</v>
      </c>
      <c r="H37" s="63">
        <f t="shared" si="7"/>
        <v>72.90908</v>
      </c>
      <c r="I37" s="62">
        <v>1.0</v>
      </c>
      <c r="J37" s="66">
        <f t="shared" si="8"/>
        <v>72.90908</v>
      </c>
      <c r="K37" s="57"/>
      <c r="L37" s="58">
        <f t="shared" si="17"/>
        <v>4.9276</v>
      </c>
      <c r="M37" s="52">
        <f t="shared" si="18"/>
        <v>1</v>
      </c>
      <c r="N37" s="52">
        <f t="shared" si="19"/>
        <v>4.9276</v>
      </c>
      <c r="O37" s="57"/>
      <c r="P37" s="57"/>
      <c r="Q37" s="59">
        <v>23.0</v>
      </c>
      <c r="R37" s="58">
        <f t="shared" si="9"/>
        <v>1.72</v>
      </c>
      <c r="S37" s="52">
        <f t="shared" si="10"/>
        <v>1</v>
      </c>
      <c r="T37" s="52">
        <f t="shared" si="11"/>
        <v>1.72</v>
      </c>
      <c r="U37" s="60">
        <f t="shared" si="12"/>
        <v>72.90908</v>
      </c>
      <c r="V37" s="58">
        <f t="shared" ref="V37:W37" si="32">C37/100</f>
        <v>0.95</v>
      </c>
      <c r="W37" s="58">
        <f t="shared" si="32"/>
        <v>1.94</v>
      </c>
      <c r="X37" s="58">
        <f t="shared" si="14"/>
        <v>1.72</v>
      </c>
      <c r="Y37" s="61">
        <f t="shared" si="15"/>
        <v>3.16996</v>
      </c>
      <c r="Z37" s="57"/>
      <c r="AA37" s="57"/>
      <c r="AB37" s="57"/>
      <c r="AC37" s="57"/>
      <c r="AD37" s="57"/>
      <c r="AE37" s="57"/>
      <c r="AF37" s="57"/>
      <c r="AG37" s="57"/>
      <c r="AH37" s="57"/>
      <c r="AI37" s="57"/>
      <c r="AJ37" s="57"/>
      <c r="AK37" s="57"/>
      <c r="AL37" s="57"/>
      <c r="AM37" s="57"/>
    </row>
    <row r="38" ht="27.0" customHeight="1">
      <c r="A38" s="52">
        <v>17.0</v>
      </c>
      <c r="B38" s="62" t="s">
        <v>55</v>
      </c>
      <c r="C38" s="62">
        <v>93.0</v>
      </c>
      <c r="D38" s="62">
        <v>194.0</v>
      </c>
      <c r="E38" s="62">
        <v>170.0</v>
      </c>
      <c r="F38" s="62">
        <f t="shared" si="5"/>
        <v>0</v>
      </c>
      <c r="G38" s="62">
        <f t="shared" si="6"/>
        <v>70.54422</v>
      </c>
      <c r="H38" s="63">
        <f t="shared" si="7"/>
        <v>70.54422</v>
      </c>
      <c r="I38" s="62">
        <v>1.0</v>
      </c>
      <c r="J38" s="66">
        <f t="shared" si="8"/>
        <v>70.54422</v>
      </c>
      <c r="K38" s="57"/>
      <c r="L38" s="58">
        <f t="shared" si="17"/>
        <v>4.9276</v>
      </c>
      <c r="M38" s="52">
        <f t="shared" si="18"/>
        <v>1</v>
      </c>
      <c r="N38" s="52">
        <f t="shared" si="19"/>
        <v>4.9276</v>
      </c>
      <c r="O38" s="57"/>
      <c r="P38" s="57"/>
      <c r="Q38" s="59">
        <v>23.0</v>
      </c>
      <c r="R38" s="58">
        <f t="shared" si="9"/>
        <v>1.7</v>
      </c>
      <c r="S38" s="52">
        <f t="shared" si="10"/>
        <v>1</v>
      </c>
      <c r="T38" s="52">
        <f t="shared" si="11"/>
        <v>1.7</v>
      </c>
      <c r="U38" s="60">
        <f t="shared" si="12"/>
        <v>70.54422</v>
      </c>
      <c r="V38" s="58">
        <f t="shared" ref="V38:W38" si="33">C38/100</f>
        <v>0.93</v>
      </c>
      <c r="W38" s="58">
        <f t="shared" si="33"/>
        <v>1.94</v>
      </c>
      <c r="X38" s="58">
        <f t="shared" si="14"/>
        <v>1.7</v>
      </c>
      <c r="Y38" s="61">
        <f t="shared" si="15"/>
        <v>3.06714</v>
      </c>
      <c r="Z38" s="57"/>
      <c r="AA38" s="57"/>
      <c r="AB38" s="57"/>
      <c r="AC38" s="57"/>
      <c r="AD38" s="57"/>
      <c r="AE38" s="57"/>
      <c r="AF38" s="57"/>
      <c r="AG38" s="57"/>
      <c r="AH38" s="57"/>
      <c r="AI38" s="57"/>
      <c r="AJ38" s="57"/>
      <c r="AK38" s="57"/>
      <c r="AL38" s="57"/>
      <c r="AM38" s="57"/>
    </row>
    <row r="39" ht="27.0" customHeight="1">
      <c r="A39" s="52">
        <v>18.0</v>
      </c>
      <c r="B39" s="62" t="s">
        <v>55</v>
      </c>
      <c r="C39" s="62">
        <v>91.0</v>
      </c>
      <c r="D39" s="62">
        <v>194.0</v>
      </c>
      <c r="E39" s="62">
        <v>171.0</v>
      </c>
      <c r="F39" s="62">
        <f t="shared" si="5"/>
        <v>0</v>
      </c>
      <c r="G39" s="62">
        <f t="shared" si="6"/>
        <v>69.433182</v>
      </c>
      <c r="H39" s="63">
        <f t="shared" si="7"/>
        <v>69.433182</v>
      </c>
      <c r="I39" s="62">
        <v>1.0</v>
      </c>
      <c r="J39" s="66">
        <f t="shared" si="8"/>
        <v>69.433182</v>
      </c>
      <c r="K39" s="57"/>
      <c r="L39" s="31">
        <f t="shared" si="17"/>
        <v>4.9276</v>
      </c>
      <c r="M39" s="67">
        <f t="shared" si="18"/>
        <v>1</v>
      </c>
      <c r="N39" s="67">
        <f t="shared" si="19"/>
        <v>4.9276</v>
      </c>
      <c r="O39" s="57"/>
      <c r="P39" s="57"/>
      <c r="Q39" s="59">
        <v>23.0</v>
      </c>
      <c r="R39" s="58">
        <f t="shared" si="9"/>
        <v>1.71</v>
      </c>
      <c r="S39" s="52">
        <f t="shared" si="10"/>
        <v>1</v>
      </c>
      <c r="T39" s="52">
        <f t="shared" si="11"/>
        <v>1.71</v>
      </c>
      <c r="U39" s="60">
        <f t="shared" si="12"/>
        <v>69.433182</v>
      </c>
      <c r="V39" s="58">
        <f t="shared" ref="V39:W39" si="34">C39/100</f>
        <v>0.91</v>
      </c>
      <c r="W39" s="58">
        <f t="shared" si="34"/>
        <v>1.94</v>
      </c>
      <c r="X39" s="58">
        <f t="shared" si="14"/>
        <v>1.71</v>
      </c>
      <c r="Y39" s="61">
        <f t="shared" si="15"/>
        <v>3.018834</v>
      </c>
      <c r="Z39" s="57"/>
      <c r="AA39" s="57"/>
      <c r="AB39" s="57"/>
      <c r="AC39" s="57"/>
      <c r="AD39" s="57"/>
      <c r="AE39" s="57"/>
      <c r="AF39" s="57"/>
      <c r="AG39" s="57"/>
      <c r="AH39" s="57"/>
      <c r="AI39" s="57"/>
      <c r="AJ39" s="57"/>
      <c r="AK39" s="57"/>
      <c r="AL39" s="57"/>
      <c r="AM39" s="57"/>
    </row>
    <row r="40" ht="27.0" customHeight="1">
      <c r="A40" s="52">
        <v>19.0</v>
      </c>
      <c r="B40" s="62" t="s">
        <v>55</v>
      </c>
      <c r="C40" s="62">
        <v>93.0</v>
      </c>
      <c r="D40" s="62">
        <v>194.0</v>
      </c>
      <c r="E40" s="62">
        <v>171.0</v>
      </c>
      <c r="F40" s="62">
        <f t="shared" si="5"/>
        <v>0</v>
      </c>
      <c r="G40" s="62">
        <f t="shared" si="6"/>
        <v>70.959186</v>
      </c>
      <c r="H40" s="63">
        <f t="shared" si="7"/>
        <v>70.959186</v>
      </c>
      <c r="I40" s="62">
        <v>1.0</v>
      </c>
      <c r="J40" s="66">
        <f t="shared" si="8"/>
        <v>70.959186</v>
      </c>
      <c r="K40" s="57"/>
      <c r="L40" s="31"/>
      <c r="M40" s="67">
        <f t="shared" si="18"/>
        <v>1</v>
      </c>
      <c r="N40" s="67"/>
      <c r="O40" s="57"/>
      <c r="P40" s="57"/>
      <c r="Q40" s="59">
        <v>23.0</v>
      </c>
      <c r="R40" s="58">
        <f t="shared" si="9"/>
        <v>1.71</v>
      </c>
      <c r="S40" s="52">
        <f t="shared" si="10"/>
        <v>1</v>
      </c>
      <c r="T40" s="52">
        <f t="shared" si="11"/>
        <v>1.71</v>
      </c>
      <c r="U40" s="60">
        <f t="shared" si="12"/>
        <v>70.959186</v>
      </c>
      <c r="V40" s="58">
        <f t="shared" ref="V40:W40" si="35">C40/100</f>
        <v>0.93</v>
      </c>
      <c r="W40" s="58">
        <f t="shared" si="35"/>
        <v>1.94</v>
      </c>
      <c r="X40" s="58">
        <f t="shared" si="14"/>
        <v>1.71</v>
      </c>
      <c r="Y40" s="61">
        <f t="shared" si="15"/>
        <v>3.085182</v>
      </c>
      <c r="Z40" s="57"/>
      <c r="AA40" s="57"/>
      <c r="AB40" s="57"/>
      <c r="AC40" s="57"/>
      <c r="AD40" s="57"/>
      <c r="AE40" s="57"/>
      <c r="AF40" s="57"/>
      <c r="AG40" s="57"/>
      <c r="AH40" s="57"/>
      <c r="AI40" s="57"/>
      <c r="AJ40" s="57"/>
      <c r="AK40" s="57"/>
      <c r="AL40" s="57"/>
      <c r="AM40" s="57"/>
    </row>
    <row r="41" ht="27.0" customHeight="1">
      <c r="A41" s="52">
        <v>20.0</v>
      </c>
      <c r="B41" s="62" t="s">
        <v>55</v>
      </c>
      <c r="C41" s="62">
        <v>95.0</v>
      </c>
      <c r="D41" s="62">
        <v>194.0</v>
      </c>
      <c r="E41" s="62">
        <v>173.0</v>
      </c>
      <c r="F41" s="62">
        <f t="shared" si="5"/>
        <v>0</v>
      </c>
      <c r="G41" s="62">
        <f t="shared" si="6"/>
        <v>73.33297</v>
      </c>
      <c r="H41" s="63">
        <f t="shared" si="7"/>
        <v>73.33297</v>
      </c>
      <c r="I41" s="62">
        <v>1.0</v>
      </c>
      <c r="J41" s="66">
        <f t="shared" si="8"/>
        <v>73.33297</v>
      </c>
      <c r="K41" s="57"/>
      <c r="L41" s="31"/>
      <c r="M41" s="67">
        <f t="shared" si="18"/>
        <v>1</v>
      </c>
      <c r="N41" s="67"/>
      <c r="O41" s="57"/>
      <c r="P41" s="57"/>
      <c r="Q41" s="59">
        <v>23.0</v>
      </c>
      <c r="R41" s="58">
        <f t="shared" si="9"/>
        <v>1.73</v>
      </c>
      <c r="S41" s="52">
        <f t="shared" si="10"/>
        <v>1</v>
      </c>
      <c r="T41" s="52">
        <f t="shared" si="11"/>
        <v>1.73</v>
      </c>
      <c r="U41" s="60">
        <f t="shared" si="12"/>
        <v>73.33297</v>
      </c>
      <c r="V41" s="58">
        <f t="shared" ref="V41:W41" si="36">C41/100</f>
        <v>0.95</v>
      </c>
      <c r="W41" s="58">
        <f t="shared" si="36"/>
        <v>1.94</v>
      </c>
      <c r="X41" s="58">
        <f t="shared" si="14"/>
        <v>1.73</v>
      </c>
      <c r="Y41" s="61">
        <f t="shared" si="15"/>
        <v>3.18839</v>
      </c>
      <c r="Z41" s="57"/>
      <c r="AA41" s="57"/>
      <c r="AB41" s="57"/>
      <c r="AC41" s="57"/>
      <c r="AD41" s="57"/>
      <c r="AE41" s="57"/>
      <c r="AF41" s="57"/>
      <c r="AG41" s="57"/>
      <c r="AH41" s="57"/>
      <c r="AI41" s="57"/>
      <c r="AJ41" s="57"/>
      <c r="AK41" s="57"/>
      <c r="AL41" s="57"/>
      <c r="AM41" s="57"/>
    </row>
    <row r="42" ht="27.0" customHeight="1">
      <c r="A42" s="52">
        <v>21.0</v>
      </c>
      <c r="B42" s="62" t="s">
        <v>55</v>
      </c>
      <c r="C42" s="62">
        <v>90.0</v>
      </c>
      <c r="D42" s="62">
        <v>194.0</v>
      </c>
      <c r="E42" s="62">
        <v>169.0</v>
      </c>
      <c r="F42" s="62">
        <f t="shared" si="5"/>
        <v>0</v>
      </c>
      <c r="G42" s="62">
        <f t="shared" si="6"/>
        <v>67.86702</v>
      </c>
      <c r="H42" s="63">
        <f t="shared" si="7"/>
        <v>67.86702</v>
      </c>
      <c r="I42" s="62">
        <v>1.0</v>
      </c>
      <c r="J42" s="66">
        <f t="shared" si="8"/>
        <v>67.86702</v>
      </c>
      <c r="K42" s="57"/>
      <c r="L42" s="31"/>
      <c r="M42" s="67">
        <f t="shared" si="18"/>
        <v>1</v>
      </c>
      <c r="N42" s="67"/>
      <c r="O42" s="57"/>
      <c r="P42" s="57"/>
      <c r="Q42" s="59">
        <v>23.0</v>
      </c>
      <c r="R42" s="58">
        <f t="shared" si="9"/>
        <v>1.69</v>
      </c>
      <c r="S42" s="52">
        <f t="shared" si="10"/>
        <v>1</v>
      </c>
      <c r="T42" s="52">
        <f t="shared" si="11"/>
        <v>1.69</v>
      </c>
      <c r="U42" s="60">
        <f t="shared" si="12"/>
        <v>67.86702</v>
      </c>
      <c r="V42" s="58">
        <f t="shared" ref="V42:W42" si="37">C42/100</f>
        <v>0.9</v>
      </c>
      <c r="W42" s="58">
        <f t="shared" si="37"/>
        <v>1.94</v>
      </c>
      <c r="X42" s="58">
        <f t="shared" si="14"/>
        <v>1.69</v>
      </c>
      <c r="Y42" s="61">
        <f t="shared" si="15"/>
        <v>2.95074</v>
      </c>
      <c r="Z42" s="57"/>
      <c r="AA42" s="57"/>
      <c r="AB42" s="57"/>
      <c r="AC42" s="57"/>
      <c r="AD42" s="57"/>
      <c r="AE42" s="57"/>
      <c r="AF42" s="57"/>
      <c r="AG42" s="57"/>
      <c r="AH42" s="57"/>
      <c r="AI42" s="57"/>
      <c r="AJ42" s="57"/>
      <c r="AK42" s="57"/>
      <c r="AL42" s="57"/>
      <c r="AM42" s="57"/>
    </row>
    <row r="43" ht="27.0" customHeight="1">
      <c r="A43" s="52">
        <v>22.0</v>
      </c>
      <c r="B43" s="62" t="s">
        <v>55</v>
      </c>
      <c r="C43" s="62">
        <v>86.0</v>
      </c>
      <c r="D43" s="62">
        <v>194.0</v>
      </c>
      <c r="E43" s="62">
        <v>175.0</v>
      </c>
      <c r="F43" s="62">
        <f t="shared" si="5"/>
        <v>0</v>
      </c>
      <c r="G43" s="62">
        <f t="shared" si="6"/>
        <v>67.1531</v>
      </c>
      <c r="H43" s="63">
        <f t="shared" si="7"/>
        <v>67.1531</v>
      </c>
      <c r="I43" s="62">
        <v>1.0</v>
      </c>
      <c r="J43" s="66">
        <f t="shared" si="8"/>
        <v>67.1531</v>
      </c>
      <c r="K43" s="57"/>
      <c r="L43" s="31"/>
      <c r="M43" s="67"/>
      <c r="N43" s="67"/>
      <c r="O43" s="57"/>
      <c r="P43" s="57"/>
      <c r="Q43" s="59">
        <v>23.0</v>
      </c>
      <c r="R43" s="58">
        <f t="shared" si="9"/>
        <v>1.75</v>
      </c>
      <c r="S43" s="52">
        <f t="shared" si="10"/>
        <v>1</v>
      </c>
      <c r="T43" s="52">
        <f t="shared" si="11"/>
        <v>1.75</v>
      </c>
      <c r="U43" s="60">
        <f t="shared" si="12"/>
        <v>67.1531</v>
      </c>
      <c r="V43" s="58">
        <f t="shared" ref="V43:W43" si="38">C43/100</f>
        <v>0.86</v>
      </c>
      <c r="W43" s="58">
        <f t="shared" si="38"/>
        <v>1.94</v>
      </c>
      <c r="X43" s="58">
        <f t="shared" si="14"/>
        <v>1.75</v>
      </c>
      <c r="Y43" s="61">
        <f t="shared" si="15"/>
        <v>2.9197</v>
      </c>
      <c r="Z43" s="57"/>
      <c r="AA43" s="57"/>
      <c r="AB43" s="57"/>
      <c r="AC43" s="57"/>
      <c r="AD43" s="57"/>
      <c r="AE43" s="57"/>
      <c r="AF43" s="57"/>
      <c r="AG43" s="57"/>
      <c r="AH43" s="57"/>
      <c r="AI43" s="57"/>
      <c r="AJ43" s="57"/>
      <c r="AK43" s="57"/>
      <c r="AL43" s="57"/>
      <c r="AM43" s="57"/>
    </row>
    <row r="44" ht="27.0" customHeight="1">
      <c r="A44" s="52">
        <v>23.0</v>
      </c>
      <c r="B44" s="62" t="s">
        <v>55</v>
      </c>
      <c r="C44" s="62">
        <v>96.0</v>
      </c>
      <c r="D44" s="62">
        <v>194.0</v>
      </c>
      <c r="E44" s="62">
        <v>172.0</v>
      </c>
      <c r="F44" s="62">
        <f t="shared" si="5"/>
        <v>0</v>
      </c>
      <c r="G44" s="62">
        <f t="shared" si="6"/>
        <v>73.676544</v>
      </c>
      <c r="H44" s="63">
        <f t="shared" si="7"/>
        <v>73.676544</v>
      </c>
      <c r="I44" s="62">
        <v>1.0</v>
      </c>
      <c r="J44" s="66">
        <f t="shared" si="8"/>
        <v>73.676544</v>
      </c>
      <c r="K44" s="57"/>
      <c r="L44" s="31"/>
      <c r="M44" s="67"/>
      <c r="N44" s="67"/>
      <c r="O44" s="57"/>
      <c r="P44" s="57"/>
      <c r="Q44" s="59">
        <v>23.0</v>
      </c>
      <c r="R44" s="58">
        <f t="shared" si="9"/>
        <v>1.72</v>
      </c>
      <c r="S44" s="52">
        <f t="shared" si="10"/>
        <v>1</v>
      </c>
      <c r="T44" s="52">
        <f t="shared" si="11"/>
        <v>1.72</v>
      </c>
      <c r="U44" s="60">
        <f t="shared" si="12"/>
        <v>73.676544</v>
      </c>
      <c r="V44" s="58">
        <f t="shared" ref="V44:W44" si="39">C44/100</f>
        <v>0.96</v>
      </c>
      <c r="W44" s="58">
        <f t="shared" si="39"/>
        <v>1.94</v>
      </c>
      <c r="X44" s="58">
        <f t="shared" si="14"/>
        <v>1.72</v>
      </c>
      <c r="Y44" s="61">
        <f t="shared" si="15"/>
        <v>3.203328</v>
      </c>
      <c r="Z44" s="57"/>
      <c r="AA44" s="57"/>
      <c r="AB44" s="57"/>
      <c r="AC44" s="57"/>
      <c r="AD44" s="57"/>
      <c r="AE44" s="57"/>
      <c r="AF44" s="57"/>
      <c r="AG44" s="57"/>
      <c r="AH44" s="57"/>
      <c r="AI44" s="57"/>
      <c r="AJ44" s="57"/>
      <c r="AK44" s="57"/>
      <c r="AL44" s="57"/>
      <c r="AM44" s="57"/>
    </row>
    <row r="45" ht="27.0" customHeight="1">
      <c r="A45" s="52">
        <v>24.0</v>
      </c>
      <c r="B45" s="53" t="s">
        <v>110</v>
      </c>
      <c r="C45" s="54">
        <v>80.0</v>
      </c>
      <c r="D45" s="54">
        <v>201.0</v>
      </c>
      <c r="E45" s="54">
        <v>272.0</v>
      </c>
      <c r="F45" s="54">
        <f t="shared" si="5"/>
        <v>0.8</v>
      </c>
      <c r="G45" s="54">
        <f t="shared" si="6"/>
        <v>113.71776</v>
      </c>
      <c r="H45" s="55">
        <f t="shared" si="7"/>
        <v>90.974208</v>
      </c>
      <c r="I45" s="54">
        <v>1.0</v>
      </c>
      <c r="J45" s="66">
        <f t="shared" si="8"/>
        <v>90.974208</v>
      </c>
      <c r="K45" s="57"/>
      <c r="L45" s="31"/>
      <c r="M45" s="67"/>
      <c r="N45" s="67"/>
      <c r="O45" s="57"/>
      <c r="P45" s="57"/>
      <c r="Q45" s="59">
        <v>26.0</v>
      </c>
      <c r="R45" s="58">
        <f t="shared" si="9"/>
        <v>2.72</v>
      </c>
      <c r="S45" s="52">
        <f t="shared" si="10"/>
        <v>1</v>
      </c>
      <c r="T45" s="52">
        <f t="shared" si="11"/>
        <v>2.72</v>
      </c>
      <c r="U45" s="60">
        <f t="shared" si="12"/>
        <v>113.71776</v>
      </c>
      <c r="V45" s="58">
        <f t="shared" ref="V45:W45" si="40">C45/100</f>
        <v>0.8</v>
      </c>
      <c r="W45" s="58">
        <f t="shared" si="40"/>
        <v>2.01</v>
      </c>
      <c r="X45" s="58">
        <f t="shared" si="14"/>
        <v>2.72</v>
      </c>
      <c r="Y45" s="61">
        <f t="shared" si="15"/>
        <v>4.37376</v>
      </c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</row>
    <row r="46" ht="27.0" customHeight="1">
      <c r="A46" s="52">
        <v>25.0</v>
      </c>
      <c r="B46" s="62" t="s">
        <v>72</v>
      </c>
      <c r="C46" s="62">
        <v>102.0</v>
      </c>
      <c r="D46" s="62">
        <v>201.0</v>
      </c>
      <c r="E46" s="62">
        <v>272.0</v>
      </c>
      <c r="F46" s="62">
        <f t="shared" si="5"/>
        <v>0</v>
      </c>
      <c r="G46" s="62">
        <f t="shared" si="6"/>
        <v>144.990144</v>
      </c>
      <c r="H46" s="63">
        <f t="shared" si="7"/>
        <v>144.990144</v>
      </c>
      <c r="I46" s="62">
        <v>1.0</v>
      </c>
      <c r="J46" s="66">
        <f t="shared" si="8"/>
        <v>144.990144</v>
      </c>
      <c r="K46" s="57"/>
      <c r="L46" s="31"/>
      <c r="M46" s="67"/>
      <c r="N46" s="67"/>
      <c r="O46" s="57"/>
      <c r="P46" s="57"/>
      <c r="Q46" s="59">
        <v>26.0</v>
      </c>
      <c r="R46" s="58">
        <f t="shared" si="9"/>
        <v>2.72</v>
      </c>
      <c r="S46" s="52">
        <f t="shared" si="10"/>
        <v>1</v>
      </c>
      <c r="T46" s="52">
        <f t="shared" si="11"/>
        <v>2.72</v>
      </c>
      <c r="U46" s="60">
        <f t="shared" si="12"/>
        <v>144.990144</v>
      </c>
      <c r="V46" s="58">
        <f t="shared" ref="V46:W46" si="41">C46/100</f>
        <v>1.02</v>
      </c>
      <c r="W46" s="58">
        <f t="shared" si="41"/>
        <v>2.01</v>
      </c>
      <c r="X46" s="58">
        <f t="shared" si="14"/>
        <v>2.72</v>
      </c>
      <c r="Y46" s="61">
        <f t="shared" si="15"/>
        <v>5.576544</v>
      </c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</row>
    <row r="47" ht="27.0" customHeight="1">
      <c r="A47" s="52">
        <v>26.0</v>
      </c>
      <c r="B47" s="62" t="s">
        <v>72</v>
      </c>
      <c r="C47" s="62">
        <v>99.0</v>
      </c>
      <c r="D47" s="62">
        <v>201.0</v>
      </c>
      <c r="E47" s="62">
        <v>270.0</v>
      </c>
      <c r="F47" s="62">
        <f t="shared" si="5"/>
        <v>0</v>
      </c>
      <c r="G47" s="62">
        <f t="shared" si="6"/>
        <v>139.69098</v>
      </c>
      <c r="H47" s="63">
        <f t="shared" si="7"/>
        <v>139.69098</v>
      </c>
      <c r="I47" s="62">
        <v>2.0</v>
      </c>
      <c r="J47" s="66">
        <f t="shared" si="8"/>
        <v>279.38196</v>
      </c>
      <c r="K47" s="57"/>
      <c r="L47" s="31"/>
      <c r="M47" s="67"/>
      <c r="N47" s="67"/>
      <c r="O47" s="57"/>
      <c r="P47" s="57"/>
      <c r="Q47" s="59">
        <v>26.0</v>
      </c>
      <c r="R47" s="58">
        <f t="shared" si="9"/>
        <v>2.7</v>
      </c>
      <c r="S47" s="52">
        <f t="shared" si="10"/>
        <v>2</v>
      </c>
      <c r="T47" s="52">
        <f t="shared" si="11"/>
        <v>5.4</v>
      </c>
      <c r="U47" s="60">
        <f t="shared" si="12"/>
        <v>139.69098</v>
      </c>
      <c r="V47" s="58">
        <f t="shared" ref="V47:W47" si="42">C47/100</f>
        <v>0.99</v>
      </c>
      <c r="W47" s="58">
        <f t="shared" si="42"/>
        <v>2.01</v>
      </c>
      <c r="X47" s="58">
        <f t="shared" si="14"/>
        <v>5.4</v>
      </c>
      <c r="Y47" s="61">
        <f t="shared" si="15"/>
        <v>10.74546</v>
      </c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</row>
    <row r="48" ht="27.0" customHeight="1">
      <c r="A48" s="52">
        <v>27.0</v>
      </c>
      <c r="B48" s="62" t="s">
        <v>72</v>
      </c>
      <c r="C48" s="62">
        <v>100.0</v>
      </c>
      <c r="D48" s="62">
        <v>201.0</v>
      </c>
      <c r="E48" s="62">
        <v>272.0</v>
      </c>
      <c r="F48" s="62">
        <f t="shared" si="5"/>
        <v>0</v>
      </c>
      <c r="G48" s="62">
        <f t="shared" si="6"/>
        <v>142.1472</v>
      </c>
      <c r="H48" s="63">
        <f t="shared" si="7"/>
        <v>142.1472</v>
      </c>
      <c r="I48" s="62">
        <v>6.0</v>
      </c>
      <c r="J48" s="66">
        <f t="shared" si="8"/>
        <v>852.8832</v>
      </c>
      <c r="K48" s="57"/>
      <c r="L48" s="31"/>
      <c r="M48" s="67"/>
      <c r="N48" s="67"/>
      <c r="O48" s="57"/>
      <c r="P48" s="57"/>
      <c r="Q48" s="59">
        <v>26.0</v>
      </c>
      <c r="R48" s="58">
        <f t="shared" si="9"/>
        <v>2.72</v>
      </c>
      <c r="S48" s="52">
        <f t="shared" si="10"/>
        <v>6</v>
      </c>
      <c r="T48" s="52">
        <f t="shared" si="11"/>
        <v>16.32</v>
      </c>
      <c r="U48" s="60">
        <f t="shared" si="12"/>
        <v>142.1472</v>
      </c>
      <c r="V48" s="58">
        <f t="shared" ref="V48:W48" si="43">C48/100</f>
        <v>1</v>
      </c>
      <c r="W48" s="58">
        <f t="shared" si="43"/>
        <v>2.01</v>
      </c>
      <c r="X48" s="58">
        <f t="shared" si="14"/>
        <v>16.32</v>
      </c>
      <c r="Y48" s="61">
        <f t="shared" si="15"/>
        <v>32.8032</v>
      </c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</row>
    <row r="49" ht="27.0" customHeight="1">
      <c r="A49" s="52">
        <v>28.0</v>
      </c>
      <c r="B49" s="62" t="s">
        <v>72</v>
      </c>
      <c r="C49" s="62">
        <v>100.0</v>
      </c>
      <c r="D49" s="62">
        <v>201.0</v>
      </c>
      <c r="E49" s="62">
        <v>270.0</v>
      </c>
      <c r="F49" s="62">
        <f t="shared" si="5"/>
        <v>0</v>
      </c>
      <c r="G49" s="62">
        <f t="shared" si="6"/>
        <v>141.102</v>
      </c>
      <c r="H49" s="63">
        <f t="shared" si="7"/>
        <v>141.102</v>
      </c>
      <c r="I49" s="62">
        <v>5.0</v>
      </c>
      <c r="J49" s="68">
        <f t="shared" si="8"/>
        <v>705.51</v>
      </c>
      <c r="K49" s="1"/>
      <c r="L49" s="69"/>
      <c r="M49" s="70"/>
      <c r="N49" s="70"/>
      <c r="O49" s="1"/>
      <c r="P49" s="1"/>
      <c r="Q49" s="59">
        <v>26.0</v>
      </c>
      <c r="R49" s="58">
        <f t="shared" si="9"/>
        <v>2.7</v>
      </c>
      <c r="S49" s="52">
        <f t="shared" si="10"/>
        <v>5</v>
      </c>
      <c r="T49" s="52">
        <f t="shared" si="11"/>
        <v>13.5</v>
      </c>
      <c r="U49" s="60">
        <f t="shared" si="12"/>
        <v>141.102</v>
      </c>
      <c r="V49" s="58">
        <f t="shared" ref="V49:W49" si="44">C49/100</f>
        <v>1</v>
      </c>
      <c r="W49" s="58">
        <f t="shared" si="44"/>
        <v>2.01</v>
      </c>
      <c r="X49" s="58">
        <f t="shared" si="14"/>
        <v>13.5</v>
      </c>
      <c r="Y49" s="61">
        <f t="shared" si="15"/>
        <v>27.135</v>
      </c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</row>
    <row r="50" ht="27.0" customHeight="1">
      <c r="A50" s="52">
        <v>29.0</v>
      </c>
      <c r="B50" s="62" t="s">
        <v>72</v>
      </c>
      <c r="C50" s="62">
        <v>98.0</v>
      </c>
      <c r="D50" s="62">
        <v>201.0</v>
      </c>
      <c r="E50" s="62">
        <v>272.0</v>
      </c>
      <c r="F50" s="62">
        <f t="shared" si="5"/>
        <v>0</v>
      </c>
      <c r="G50" s="62">
        <f t="shared" si="6"/>
        <v>139.304256</v>
      </c>
      <c r="H50" s="63">
        <f t="shared" si="7"/>
        <v>139.304256</v>
      </c>
      <c r="I50" s="62">
        <v>3.0</v>
      </c>
      <c r="J50" s="68">
        <f t="shared" si="8"/>
        <v>417.912768</v>
      </c>
      <c r="K50" s="1"/>
      <c r="L50" s="69"/>
      <c r="M50" s="70"/>
      <c r="N50" s="70"/>
      <c r="O50" s="1"/>
      <c r="P50" s="1"/>
      <c r="Q50" s="59">
        <v>26.0</v>
      </c>
      <c r="R50" s="58">
        <f t="shared" si="9"/>
        <v>2.72</v>
      </c>
      <c r="S50" s="52">
        <f t="shared" si="10"/>
        <v>3</v>
      </c>
      <c r="T50" s="52">
        <f t="shared" si="11"/>
        <v>8.16</v>
      </c>
      <c r="U50" s="60">
        <f t="shared" si="12"/>
        <v>139.304256</v>
      </c>
      <c r="V50" s="58">
        <f t="shared" ref="V50:W50" si="45">C50/100</f>
        <v>0.98</v>
      </c>
      <c r="W50" s="58">
        <f t="shared" si="45"/>
        <v>2.01</v>
      </c>
      <c r="X50" s="58">
        <f t="shared" si="14"/>
        <v>8.16</v>
      </c>
      <c r="Y50" s="61">
        <f t="shared" si="15"/>
        <v>16.073568</v>
      </c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</row>
    <row r="51" ht="27.0" customHeight="1">
      <c r="A51" s="52">
        <v>30.0</v>
      </c>
      <c r="B51" s="62" t="s">
        <v>72</v>
      </c>
      <c r="C51" s="62">
        <v>100.0</v>
      </c>
      <c r="D51" s="62">
        <v>201.0</v>
      </c>
      <c r="E51" s="62">
        <v>271.0</v>
      </c>
      <c r="F51" s="62">
        <f t="shared" si="5"/>
        <v>0</v>
      </c>
      <c r="G51" s="62">
        <f t="shared" si="6"/>
        <v>141.6246</v>
      </c>
      <c r="H51" s="63">
        <f t="shared" si="7"/>
        <v>141.6246</v>
      </c>
      <c r="I51" s="62">
        <v>4.0</v>
      </c>
      <c r="J51" s="68">
        <f t="shared" si="8"/>
        <v>566.4984</v>
      </c>
      <c r="K51" s="1"/>
      <c r="L51" s="69"/>
      <c r="M51" s="70"/>
      <c r="N51" s="70"/>
      <c r="O51" s="1"/>
      <c r="P51" s="1"/>
      <c r="Q51" s="59">
        <v>26.0</v>
      </c>
      <c r="R51" s="58">
        <f t="shared" si="9"/>
        <v>2.71</v>
      </c>
      <c r="S51" s="52">
        <f t="shared" si="10"/>
        <v>4</v>
      </c>
      <c r="T51" s="52">
        <f t="shared" si="11"/>
        <v>10.84</v>
      </c>
      <c r="U51" s="60">
        <f t="shared" si="12"/>
        <v>141.6246</v>
      </c>
      <c r="V51" s="58">
        <f t="shared" ref="V51:W51" si="46">C51/100</f>
        <v>1</v>
      </c>
      <c r="W51" s="58">
        <f t="shared" si="46"/>
        <v>2.01</v>
      </c>
      <c r="X51" s="58">
        <f t="shared" si="14"/>
        <v>10.84</v>
      </c>
      <c r="Y51" s="61">
        <f t="shared" si="15"/>
        <v>21.7884</v>
      </c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</row>
    <row r="52" ht="27.0" customHeight="1">
      <c r="A52" s="52">
        <v>31.0</v>
      </c>
      <c r="B52" s="62" t="s">
        <v>72</v>
      </c>
      <c r="C52" s="62">
        <v>99.0</v>
      </c>
      <c r="D52" s="62">
        <v>201.0</v>
      </c>
      <c r="E52" s="62">
        <v>272.0</v>
      </c>
      <c r="F52" s="62">
        <f t="shared" si="5"/>
        <v>0</v>
      </c>
      <c r="G52" s="62">
        <f t="shared" si="6"/>
        <v>140.725728</v>
      </c>
      <c r="H52" s="63">
        <f t="shared" si="7"/>
        <v>140.725728</v>
      </c>
      <c r="I52" s="62">
        <v>3.0</v>
      </c>
      <c r="J52" s="68">
        <f t="shared" si="8"/>
        <v>422.177184</v>
      </c>
      <c r="K52" s="1"/>
      <c r="L52" s="69"/>
      <c r="M52" s="70"/>
      <c r="N52" s="70"/>
      <c r="O52" s="1"/>
      <c r="P52" s="1"/>
      <c r="Q52" s="59">
        <v>26.0</v>
      </c>
      <c r="R52" s="58">
        <f t="shared" si="9"/>
        <v>2.72</v>
      </c>
      <c r="S52" s="52">
        <f t="shared" si="10"/>
        <v>3</v>
      </c>
      <c r="T52" s="52">
        <f t="shared" si="11"/>
        <v>8.16</v>
      </c>
      <c r="U52" s="60">
        <f t="shared" si="12"/>
        <v>140.725728</v>
      </c>
      <c r="V52" s="58">
        <f t="shared" ref="V52:W52" si="47">C52/100</f>
        <v>0.99</v>
      </c>
      <c r="W52" s="58">
        <f t="shared" si="47"/>
        <v>2.01</v>
      </c>
      <c r="X52" s="58">
        <f t="shared" si="14"/>
        <v>8.16</v>
      </c>
      <c r="Y52" s="61">
        <f t="shared" si="15"/>
        <v>16.237584</v>
      </c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</row>
    <row r="53" ht="27.0" customHeight="1">
      <c r="A53" s="52">
        <v>32.0</v>
      </c>
      <c r="B53" s="62" t="s">
        <v>72</v>
      </c>
      <c r="C53" s="62">
        <v>98.0</v>
      </c>
      <c r="D53" s="62">
        <v>201.0</v>
      </c>
      <c r="E53" s="62">
        <v>271.0</v>
      </c>
      <c r="F53" s="62">
        <f t="shared" si="5"/>
        <v>0</v>
      </c>
      <c r="G53" s="62">
        <f t="shared" si="6"/>
        <v>138.792108</v>
      </c>
      <c r="H53" s="63">
        <f t="shared" si="7"/>
        <v>138.792108</v>
      </c>
      <c r="I53" s="62">
        <v>3.0</v>
      </c>
      <c r="J53" s="68">
        <f t="shared" si="8"/>
        <v>416.376324</v>
      </c>
      <c r="K53" s="1"/>
      <c r="L53" s="69"/>
      <c r="M53" s="70"/>
      <c r="N53" s="70"/>
      <c r="O53" s="1"/>
      <c r="P53" s="1"/>
      <c r="Q53" s="59">
        <v>26.0</v>
      </c>
      <c r="R53" s="58">
        <f t="shared" si="9"/>
        <v>2.71</v>
      </c>
      <c r="S53" s="52">
        <f t="shared" si="10"/>
        <v>3</v>
      </c>
      <c r="T53" s="52">
        <f t="shared" si="11"/>
        <v>8.13</v>
      </c>
      <c r="U53" s="60">
        <f t="shared" si="12"/>
        <v>138.792108</v>
      </c>
      <c r="V53" s="58">
        <f t="shared" ref="V53:W53" si="48">C53/100</f>
        <v>0.98</v>
      </c>
      <c r="W53" s="58">
        <f t="shared" si="48"/>
        <v>2.01</v>
      </c>
      <c r="X53" s="58">
        <f t="shared" si="14"/>
        <v>8.13</v>
      </c>
      <c r="Y53" s="61">
        <f t="shared" si="15"/>
        <v>16.014474</v>
      </c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</row>
    <row r="54" ht="27.0" customHeight="1">
      <c r="A54" s="52">
        <v>33.0</v>
      </c>
      <c r="B54" s="62" t="s">
        <v>72</v>
      </c>
      <c r="C54" s="62">
        <v>99.0</v>
      </c>
      <c r="D54" s="62">
        <v>201.0</v>
      </c>
      <c r="E54" s="62">
        <v>270.0</v>
      </c>
      <c r="F54" s="62">
        <f t="shared" si="5"/>
        <v>0</v>
      </c>
      <c r="G54" s="62">
        <f t="shared" si="6"/>
        <v>139.69098</v>
      </c>
      <c r="H54" s="63">
        <f t="shared" si="7"/>
        <v>139.69098</v>
      </c>
      <c r="I54" s="62">
        <v>1.0</v>
      </c>
      <c r="J54" s="68">
        <f t="shared" si="8"/>
        <v>139.69098</v>
      </c>
      <c r="K54" s="1"/>
      <c r="L54" s="69"/>
      <c r="M54" s="70"/>
      <c r="N54" s="70"/>
      <c r="O54" s="1"/>
      <c r="P54" s="1"/>
      <c r="Q54" s="59">
        <v>26.0</v>
      </c>
      <c r="R54" s="58">
        <f t="shared" si="9"/>
        <v>2.7</v>
      </c>
      <c r="S54" s="52">
        <f t="shared" si="10"/>
        <v>1</v>
      </c>
      <c r="T54" s="52">
        <f t="shared" si="11"/>
        <v>2.7</v>
      </c>
      <c r="U54" s="60">
        <f t="shared" si="12"/>
        <v>139.69098</v>
      </c>
      <c r="V54" s="58">
        <f t="shared" ref="V54:W54" si="49">C54/100</f>
        <v>0.99</v>
      </c>
      <c r="W54" s="58">
        <f t="shared" si="49"/>
        <v>2.01</v>
      </c>
      <c r="X54" s="58">
        <f t="shared" si="14"/>
        <v>2.7</v>
      </c>
      <c r="Y54" s="61">
        <f t="shared" si="15"/>
        <v>5.37273</v>
      </c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</row>
    <row r="55" ht="27.0" customHeight="1">
      <c r="A55" s="52">
        <v>34.0</v>
      </c>
      <c r="B55" s="62" t="s">
        <v>72</v>
      </c>
      <c r="C55" s="62">
        <v>97.0</v>
      </c>
      <c r="D55" s="62">
        <v>201.0</v>
      </c>
      <c r="E55" s="62">
        <v>271.0</v>
      </c>
      <c r="F55" s="62">
        <f t="shared" si="5"/>
        <v>0</v>
      </c>
      <c r="G55" s="62">
        <f t="shared" si="6"/>
        <v>137.375862</v>
      </c>
      <c r="H55" s="63">
        <f t="shared" si="7"/>
        <v>137.375862</v>
      </c>
      <c r="I55" s="62">
        <v>1.0</v>
      </c>
      <c r="J55" s="68">
        <f t="shared" si="8"/>
        <v>137.375862</v>
      </c>
      <c r="K55" s="1"/>
      <c r="L55" s="69"/>
      <c r="M55" s="70"/>
      <c r="N55" s="70"/>
      <c r="O55" s="1"/>
      <c r="P55" s="1"/>
      <c r="Q55" s="59">
        <v>26.0</v>
      </c>
      <c r="R55" s="58">
        <f t="shared" si="9"/>
        <v>2.71</v>
      </c>
      <c r="S55" s="52">
        <f t="shared" si="10"/>
        <v>1</v>
      </c>
      <c r="T55" s="52">
        <f t="shared" si="11"/>
        <v>2.71</v>
      </c>
      <c r="U55" s="60">
        <f t="shared" si="12"/>
        <v>137.375862</v>
      </c>
      <c r="V55" s="58">
        <f t="shared" ref="V55:W55" si="50">C55/100</f>
        <v>0.97</v>
      </c>
      <c r="W55" s="58">
        <f t="shared" si="50"/>
        <v>2.01</v>
      </c>
      <c r="X55" s="58">
        <f t="shared" si="14"/>
        <v>2.71</v>
      </c>
      <c r="Y55" s="61">
        <f t="shared" si="15"/>
        <v>5.283687</v>
      </c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</row>
    <row r="56" ht="27.0" customHeight="1">
      <c r="A56" s="52">
        <v>35.0</v>
      </c>
      <c r="B56" s="62" t="s">
        <v>72</v>
      </c>
      <c r="C56" s="62">
        <v>93.0</v>
      </c>
      <c r="D56" s="62">
        <v>201.0</v>
      </c>
      <c r="E56" s="62">
        <v>273.0</v>
      </c>
      <c r="F56" s="62">
        <f t="shared" si="5"/>
        <v>0</v>
      </c>
      <c r="G56" s="62">
        <f t="shared" si="6"/>
        <v>132.682914</v>
      </c>
      <c r="H56" s="63">
        <f t="shared" si="7"/>
        <v>132.682914</v>
      </c>
      <c r="I56" s="62">
        <v>1.0</v>
      </c>
      <c r="J56" s="68">
        <f t="shared" si="8"/>
        <v>132.682914</v>
      </c>
      <c r="K56" s="1"/>
      <c r="L56" s="69"/>
      <c r="M56" s="70"/>
      <c r="N56" s="70"/>
      <c r="O56" s="1"/>
      <c r="P56" s="1"/>
      <c r="Q56" s="59">
        <v>26.0</v>
      </c>
      <c r="R56" s="58">
        <f t="shared" si="9"/>
        <v>2.73</v>
      </c>
      <c r="S56" s="52">
        <f t="shared" si="10"/>
        <v>1</v>
      </c>
      <c r="T56" s="52">
        <f t="shared" si="11"/>
        <v>2.73</v>
      </c>
      <c r="U56" s="60">
        <f t="shared" si="12"/>
        <v>132.682914</v>
      </c>
      <c r="V56" s="58">
        <f t="shared" ref="V56:W56" si="51">C56/100</f>
        <v>0.93</v>
      </c>
      <c r="W56" s="58">
        <f t="shared" si="51"/>
        <v>2.01</v>
      </c>
      <c r="X56" s="58">
        <f t="shared" si="14"/>
        <v>2.73</v>
      </c>
      <c r="Y56" s="61">
        <f t="shared" si="15"/>
        <v>5.103189</v>
      </c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</row>
    <row r="57" ht="27.0" customHeight="1">
      <c r="A57" s="52">
        <v>36.0</v>
      </c>
      <c r="B57" s="62" t="s">
        <v>72</v>
      </c>
      <c r="C57" s="62">
        <v>92.0</v>
      </c>
      <c r="D57" s="62">
        <v>201.0</v>
      </c>
      <c r="E57" s="62">
        <v>271.0</v>
      </c>
      <c r="F57" s="62">
        <f t="shared" si="5"/>
        <v>0</v>
      </c>
      <c r="G57" s="62">
        <f t="shared" si="6"/>
        <v>130.294632</v>
      </c>
      <c r="H57" s="63">
        <f t="shared" si="7"/>
        <v>130.294632</v>
      </c>
      <c r="I57" s="62">
        <v>2.0</v>
      </c>
      <c r="J57" s="68">
        <f t="shared" si="8"/>
        <v>260.589264</v>
      </c>
      <c r="K57" s="1"/>
      <c r="L57" s="69"/>
      <c r="M57" s="70"/>
      <c r="N57" s="70"/>
      <c r="O57" s="1"/>
      <c r="P57" s="1"/>
      <c r="Q57" s="59">
        <v>26.0</v>
      </c>
      <c r="R57" s="58">
        <f t="shared" si="9"/>
        <v>2.71</v>
      </c>
      <c r="S57" s="52">
        <f t="shared" si="10"/>
        <v>2</v>
      </c>
      <c r="T57" s="52">
        <f t="shared" si="11"/>
        <v>5.42</v>
      </c>
      <c r="U57" s="60">
        <f t="shared" si="12"/>
        <v>130.294632</v>
      </c>
      <c r="V57" s="58">
        <f t="shared" ref="V57:W57" si="52">C57/100</f>
        <v>0.92</v>
      </c>
      <c r="W57" s="58">
        <f t="shared" si="52"/>
        <v>2.01</v>
      </c>
      <c r="X57" s="58">
        <f t="shared" si="14"/>
        <v>5.42</v>
      </c>
      <c r="Y57" s="61">
        <f t="shared" si="15"/>
        <v>10.022664</v>
      </c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</row>
    <row r="58" ht="27.0" customHeight="1">
      <c r="A58" s="52">
        <v>37.0</v>
      </c>
      <c r="B58" s="62" t="s">
        <v>72</v>
      </c>
      <c r="C58" s="62">
        <v>98.0</v>
      </c>
      <c r="D58" s="62">
        <v>201.0</v>
      </c>
      <c r="E58" s="62">
        <v>208.0</v>
      </c>
      <c r="F58" s="62">
        <f t="shared" si="5"/>
        <v>0</v>
      </c>
      <c r="G58" s="62">
        <f t="shared" si="6"/>
        <v>106.526784</v>
      </c>
      <c r="H58" s="63">
        <f t="shared" si="7"/>
        <v>106.526784</v>
      </c>
      <c r="I58" s="62">
        <v>1.0</v>
      </c>
      <c r="J58" s="68">
        <f t="shared" si="8"/>
        <v>106.526784</v>
      </c>
      <c r="K58" s="1"/>
      <c r="L58" s="69"/>
      <c r="M58" s="70"/>
      <c r="N58" s="70"/>
      <c r="O58" s="1"/>
      <c r="P58" s="1"/>
      <c r="Q58" s="59">
        <v>26.0</v>
      </c>
      <c r="R58" s="58">
        <f t="shared" si="9"/>
        <v>2.08</v>
      </c>
      <c r="S58" s="52">
        <f t="shared" si="10"/>
        <v>1</v>
      </c>
      <c r="T58" s="52">
        <f t="shared" si="11"/>
        <v>2.08</v>
      </c>
      <c r="U58" s="60">
        <f t="shared" si="12"/>
        <v>106.526784</v>
      </c>
      <c r="V58" s="58">
        <f t="shared" ref="V58:W58" si="53">C58/100</f>
        <v>0.98</v>
      </c>
      <c r="W58" s="58">
        <f t="shared" si="53"/>
        <v>2.01</v>
      </c>
      <c r="X58" s="58">
        <f t="shared" si="14"/>
        <v>2.08</v>
      </c>
      <c r="Y58" s="61">
        <f t="shared" si="15"/>
        <v>4.097184</v>
      </c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</row>
    <row r="59" ht="27.0" customHeight="1">
      <c r="A59" s="52">
        <v>38.0</v>
      </c>
      <c r="B59" s="53" t="s">
        <v>77</v>
      </c>
      <c r="C59" s="54">
        <v>90.0</v>
      </c>
      <c r="D59" s="54">
        <v>204.0</v>
      </c>
      <c r="E59" s="54">
        <v>250.0</v>
      </c>
      <c r="F59" s="54">
        <f t="shared" si="5"/>
        <v>0.8</v>
      </c>
      <c r="G59" s="54">
        <f t="shared" si="6"/>
        <v>137.7</v>
      </c>
      <c r="H59" s="55">
        <f t="shared" si="7"/>
        <v>110.16</v>
      </c>
      <c r="I59" s="54">
        <v>1.0</v>
      </c>
      <c r="J59" s="68">
        <f t="shared" si="8"/>
        <v>110.16</v>
      </c>
      <c r="K59" s="1"/>
      <c r="L59" s="69"/>
      <c r="M59" s="70"/>
      <c r="N59" s="70"/>
      <c r="O59" s="1"/>
      <c r="P59" s="1"/>
      <c r="Q59" s="4">
        <v>30.0</v>
      </c>
      <c r="R59" s="58">
        <f t="shared" si="9"/>
        <v>2.5</v>
      </c>
      <c r="S59" s="52">
        <f t="shared" si="10"/>
        <v>1</v>
      </c>
      <c r="T59" s="52">
        <f t="shared" si="11"/>
        <v>2.5</v>
      </c>
      <c r="U59" s="60">
        <f t="shared" si="12"/>
        <v>137.7</v>
      </c>
      <c r="V59" s="58">
        <f t="shared" ref="V59:W59" si="54">C59/100</f>
        <v>0.9</v>
      </c>
      <c r="W59" s="58">
        <f t="shared" si="54"/>
        <v>2.04</v>
      </c>
      <c r="X59" s="58">
        <f t="shared" si="14"/>
        <v>2.5</v>
      </c>
      <c r="Y59" s="61">
        <f t="shared" si="15"/>
        <v>4.59</v>
      </c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</row>
    <row r="60" ht="27.0" customHeight="1">
      <c r="A60" s="52">
        <v>39.0</v>
      </c>
      <c r="B60" s="62" t="s">
        <v>73</v>
      </c>
      <c r="C60" s="62">
        <v>103.0</v>
      </c>
      <c r="D60" s="62">
        <v>204.0</v>
      </c>
      <c r="E60" s="62">
        <v>251.0</v>
      </c>
      <c r="F60" s="62">
        <f t="shared" si="5"/>
        <v>0</v>
      </c>
      <c r="G60" s="62">
        <f t="shared" si="6"/>
        <v>158.22036</v>
      </c>
      <c r="H60" s="63">
        <f t="shared" si="7"/>
        <v>158.22036</v>
      </c>
      <c r="I60" s="62">
        <v>1.0</v>
      </c>
      <c r="J60" s="68">
        <f t="shared" si="8"/>
        <v>158.22036</v>
      </c>
      <c r="K60" s="1"/>
      <c r="L60" s="69"/>
      <c r="M60" s="70"/>
      <c r="N60" s="70"/>
      <c r="O60" s="1"/>
      <c r="P60" s="1"/>
      <c r="Q60" s="4">
        <v>30.0</v>
      </c>
      <c r="R60" s="58">
        <f t="shared" si="9"/>
        <v>2.51</v>
      </c>
      <c r="S60" s="52">
        <f t="shared" si="10"/>
        <v>1</v>
      </c>
      <c r="T60" s="52">
        <f t="shared" si="11"/>
        <v>2.51</v>
      </c>
      <c r="U60" s="60">
        <f t="shared" si="12"/>
        <v>158.22036</v>
      </c>
      <c r="V60" s="58">
        <f t="shared" ref="V60:W60" si="55">C60/100</f>
        <v>1.03</v>
      </c>
      <c r="W60" s="58">
        <f t="shared" si="55"/>
        <v>2.04</v>
      </c>
      <c r="X60" s="58">
        <f t="shared" si="14"/>
        <v>2.51</v>
      </c>
      <c r="Y60" s="61">
        <f t="shared" si="15"/>
        <v>5.274012</v>
      </c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</row>
    <row r="61" ht="27.0" customHeight="1">
      <c r="A61" s="52">
        <v>40.0</v>
      </c>
      <c r="B61" s="62" t="s">
        <v>73</v>
      </c>
      <c r="C61" s="62">
        <v>97.0</v>
      </c>
      <c r="D61" s="62">
        <v>204.0</v>
      </c>
      <c r="E61" s="62">
        <v>249.0</v>
      </c>
      <c r="F61" s="62">
        <f t="shared" si="5"/>
        <v>0</v>
      </c>
      <c r="G61" s="62">
        <f t="shared" si="6"/>
        <v>147.81636</v>
      </c>
      <c r="H61" s="63">
        <f t="shared" si="7"/>
        <v>147.81636</v>
      </c>
      <c r="I61" s="62">
        <v>1.0</v>
      </c>
      <c r="J61" s="68">
        <f t="shared" si="8"/>
        <v>147.81636</v>
      </c>
      <c r="K61" s="1"/>
      <c r="L61" s="69"/>
      <c r="M61" s="70"/>
      <c r="N61" s="70"/>
      <c r="O61" s="1"/>
      <c r="P61" s="1"/>
      <c r="Q61" s="4">
        <v>30.0</v>
      </c>
      <c r="R61" s="58">
        <f t="shared" si="9"/>
        <v>2.49</v>
      </c>
      <c r="S61" s="52">
        <f t="shared" si="10"/>
        <v>1</v>
      </c>
      <c r="T61" s="52">
        <f t="shared" si="11"/>
        <v>2.49</v>
      </c>
      <c r="U61" s="60">
        <f t="shared" si="12"/>
        <v>147.81636</v>
      </c>
      <c r="V61" s="58">
        <f t="shared" ref="V61:W61" si="56">C61/100</f>
        <v>0.97</v>
      </c>
      <c r="W61" s="58">
        <f t="shared" si="56"/>
        <v>2.04</v>
      </c>
      <c r="X61" s="58">
        <f t="shared" si="14"/>
        <v>2.49</v>
      </c>
      <c r="Y61" s="61">
        <f t="shared" si="15"/>
        <v>4.927212</v>
      </c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</row>
    <row r="62" ht="27.0" customHeight="1">
      <c r="A62" s="52">
        <v>41.0</v>
      </c>
      <c r="B62" s="62" t="s">
        <v>73</v>
      </c>
      <c r="C62" s="62">
        <v>103.0</v>
      </c>
      <c r="D62" s="62">
        <v>204.0</v>
      </c>
      <c r="E62" s="62">
        <v>250.0</v>
      </c>
      <c r="F62" s="62">
        <f t="shared" si="5"/>
        <v>0</v>
      </c>
      <c r="G62" s="62">
        <f t="shared" si="6"/>
        <v>157.59</v>
      </c>
      <c r="H62" s="63">
        <f t="shared" si="7"/>
        <v>157.59</v>
      </c>
      <c r="I62" s="62">
        <v>1.0</v>
      </c>
      <c r="J62" s="68">
        <f t="shared" si="8"/>
        <v>157.59</v>
      </c>
      <c r="K62" s="1"/>
      <c r="L62" s="69"/>
      <c r="M62" s="70"/>
      <c r="N62" s="70"/>
      <c r="O62" s="1"/>
      <c r="P62" s="1"/>
      <c r="Q62" s="4">
        <v>30.0</v>
      </c>
      <c r="R62" s="58">
        <f t="shared" si="9"/>
        <v>2.5</v>
      </c>
      <c r="S62" s="52">
        <f t="shared" si="10"/>
        <v>1</v>
      </c>
      <c r="T62" s="52">
        <f t="shared" si="11"/>
        <v>2.5</v>
      </c>
      <c r="U62" s="60">
        <f t="shared" si="12"/>
        <v>157.59</v>
      </c>
      <c r="V62" s="58">
        <f t="shared" ref="V62:W62" si="57">C62/100</f>
        <v>1.03</v>
      </c>
      <c r="W62" s="58">
        <f t="shared" si="57"/>
        <v>2.04</v>
      </c>
      <c r="X62" s="58">
        <f t="shared" si="14"/>
        <v>2.5</v>
      </c>
      <c r="Y62" s="61">
        <f t="shared" si="15"/>
        <v>5.253</v>
      </c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</row>
    <row r="63" ht="27.0" customHeight="1">
      <c r="A63" s="52">
        <v>42.0</v>
      </c>
      <c r="B63" s="62" t="s">
        <v>73</v>
      </c>
      <c r="C63" s="62">
        <v>102.0</v>
      </c>
      <c r="D63" s="62">
        <v>204.0</v>
      </c>
      <c r="E63" s="62">
        <v>250.0</v>
      </c>
      <c r="F63" s="62">
        <f t="shared" si="5"/>
        <v>0</v>
      </c>
      <c r="G63" s="62">
        <f t="shared" si="6"/>
        <v>156.06</v>
      </c>
      <c r="H63" s="63">
        <f t="shared" si="7"/>
        <v>156.06</v>
      </c>
      <c r="I63" s="62">
        <v>2.0</v>
      </c>
      <c r="J63" s="68">
        <f t="shared" si="8"/>
        <v>312.12</v>
      </c>
      <c r="K63" s="1"/>
      <c r="L63" s="69"/>
      <c r="M63" s="70"/>
      <c r="N63" s="70"/>
      <c r="O63" s="1"/>
      <c r="P63" s="1"/>
      <c r="Q63" s="4">
        <v>30.0</v>
      </c>
      <c r="R63" s="58">
        <f t="shared" si="9"/>
        <v>2.5</v>
      </c>
      <c r="S63" s="52">
        <f t="shared" si="10"/>
        <v>2</v>
      </c>
      <c r="T63" s="52">
        <f t="shared" si="11"/>
        <v>5</v>
      </c>
      <c r="U63" s="60">
        <f t="shared" si="12"/>
        <v>156.06</v>
      </c>
      <c r="V63" s="58">
        <f t="shared" ref="V63:W63" si="58">C63/100</f>
        <v>1.02</v>
      </c>
      <c r="W63" s="58">
        <f t="shared" si="58"/>
        <v>2.04</v>
      </c>
      <c r="X63" s="58">
        <f t="shared" si="14"/>
        <v>5</v>
      </c>
      <c r="Y63" s="61">
        <f t="shared" si="15"/>
        <v>10.404</v>
      </c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</row>
    <row r="64" ht="27.0" customHeight="1">
      <c r="A64" s="52">
        <v>43.0</v>
      </c>
      <c r="B64" s="62" t="s">
        <v>73</v>
      </c>
      <c r="C64" s="62">
        <v>100.0</v>
      </c>
      <c r="D64" s="62">
        <v>204.0</v>
      </c>
      <c r="E64" s="62">
        <v>250.0</v>
      </c>
      <c r="F64" s="62">
        <f t="shared" si="5"/>
        <v>0</v>
      </c>
      <c r="G64" s="62">
        <f t="shared" si="6"/>
        <v>153</v>
      </c>
      <c r="H64" s="63">
        <f t="shared" si="7"/>
        <v>153</v>
      </c>
      <c r="I64" s="62">
        <v>5.0</v>
      </c>
      <c r="J64" s="68">
        <f t="shared" si="8"/>
        <v>765</v>
      </c>
      <c r="K64" s="1"/>
      <c r="L64" s="69"/>
      <c r="M64" s="70"/>
      <c r="N64" s="70"/>
      <c r="O64" s="1"/>
      <c r="P64" s="1"/>
      <c r="Q64" s="4">
        <v>30.0</v>
      </c>
      <c r="R64" s="58">
        <f t="shared" si="9"/>
        <v>2.5</v>
      </c>
      <c r="S64" s="52">
        <f t="shared" si="10"/>
        <v>5</v>
      </c>
      <c r="T64" s="52">
        <f t="shared" si="11"/>
        <v>12.5</v>
      </c>
      <c r="U64" s="60">
        <f t="shared" si="12"/>
        <v>153</v>
      </c>
      <c r="V64" s="58">
        <f t="shared" ref="V64:W64" si="59">C64/100</f>
        <v>1</v>
      </c>
      <c r="W64" s="58">
        <f t="shared" si="59"/>
        <v>2.04</v>
      </c>
      <c r="X64" s="58">
        <f t="shared" si="14"/>
        <v>12.5</v>
      </c>
      <c r="Y64" s="61">
        <f t="shared" si="15"/>
        <v>25.5</v>
      </c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</row>
    <row r="65" ht="27.0" customHeight="1">
      <c r="A65" s="52">
        <v>44.0</v>
      </c>
      <c r="B65" s="62" t="s">
        <v>73</v>
      </c>
      <c r="C65" s="62">
        <v>100.0</v>
      </c>
      <c r="D65" s="62">
        <v>204.0</v>
      </c>
      <c r="E65" s="62">
        <v>255.0</v>
      </c>
      <c r="F65" s="62">
        <f t="shared" si="5"/>
        <v>0</v>
      </c>
      <c r="G65" s="62">
        <f t="shared" si="6"/>
        <v>156.06</v>
      </c>
      <c r="H65" s="63">
        <f t="shared" si="7"/>
        <v>156.06</v>
      </c>
      <c r="I65" s="62">
        <v>1.0</v>
      </c>
      <c r="J65" s="68">
        <f t="shared" si="8"/>
        <v>156.06</v>
      </c>
      <c r="K65" s="1"/>
      <c r="L65" s="69"/>
      <c r="M65" s="70"/>
      <c r="N65" s="70"/>
      <c r="O65" s="1"/>
      <c r="P65" s="1"/>
      <c r="Q65" s="4">
        <v>30.0</v>
      </c>
      <c r="R65" s="58">
        <f t="shared" si="9"/>
        <v>2.55</v>
      </c>
      <c r="S65" s="52">
        <f t="shared" si="10"/>
        <v>1</v>
      </c>
      <c r="T65" s="52">
        <f t="shared" si="11"/>
        <v>2.55</v>
      </c>
      <c r="U65" s="60">
        <f t="shared" si="12"/>
        <v>156.06</v>
      </c>
      <c r="V65" s="58">
        <f t="shared" ref="V65:W65" si="60">C65/100</f>
        <v>1</v>
      </c>
      <c r="W65" s="58">
        <f t="shared" si="60"/>
        <v>2.04</v>
      </c>
      <c r="X65" s="58">
        <f t="shared" si="14"/>
        <v>2.55</v>
      </c>
      <c r="Y65" s="61">
        <f t="shared" si="15"/>
        <v>5.202</v>
      </c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</row>
    <row r="66" ht="27.0" customHeight="1">
      <c r="A66" s="52">
        <v>45.0</v>
      </c>
      <c r="B66" s="62" t="s">
        <v>73</v>
      </c>
      <c r="C66" s="62">
        <v>98.0</v>
      </c>
      <c r="D66" s="62">
        <v>204.0</v>
      </c>
      <c r="E66" s="62">
        <v>250.0</v>
      </c>
      <c r="F66" s="62">
        <f t="shared" si="5"/>
        <v>0</v>
      </c>
      <c r="G66" s="62">
        <f t="shared" si="6"/>
        <v>149.94</v>
      </c>
      <c r="H66" s="63">
        <f t="shared" si="7"/>
        <v>149.94</v>
      </c>
      <c r="I66" s="62">
        <v>2.0</v>
      </c>
      <c r="J66" s="68">
        <f t="shared" si="8"/>
        <v>299.88</v>
      </c>
      <c r="K66" s="1"/>
      <c r="L66" s="69"/>
      <c r="M66" s="70"/>
      <c r="N66" s="70"/>
      <c r="O66" s="1"/>
      <c r="P66" s="1"/>
      <c r="Q66" s="4">
        <v>30.0</v>
      </c>
      <c r="R66" s="58">
        <f t="shared" si="9"/>
        <v>2.5</v>
      </c>
      <c r="S66" s="52">
        <f t="shared" si="10"/>
        <v>2</v>
      </c>
      <c r="T66" s="52">
        <f t="shared" si="11"/>
        <v>5</v>
      </c>
      <c r="U66" s="60">
        <f t="shared" si="12"/>
        <v>149.94</v>
      </c>
      <c r="V66" s="58">
        <f t="shared" ref="V66:W66" si="61">C66/100</f>
        <v>0.98</v>
      </c>
      <c r="W66" s="58">
        <f t="shared" si="61"/>
        <v>2.04</v>
      </c>
      <c r="X66" s="58">
        <f t="shared" si="14"/>
        <v>5</v>
      </c>
      <c r="Y66" s="61">
        <f t="shared" si="15"/>
        <v>9.996</v>
      </c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</row>
    <row r="67" ht="27.0" customHeight="1">
      <c r="A67" s="52">
        <v>46.0</v>
      </c>
      <c r="B67" s="62" t="s">
        <v>73</v>
      </c>
      <c r="C67" s="62">
        <v>100.0</v>
      </c>
      <c r="D67" s="62">
        <v>204.0</v>
      </c>
      <c r="E67" s="62">
        <v>251.0</v>
      </c>
      <c r="F67" s="62">
        <f t="shared" si="5"/>
        <v>0</v>
      </c>
      <c r="G67" s="62">
        <f t="shared" si="6"/>
        <v>153.612</v>
      </c>
      <c r="H67" s="63">
        <f t="shared" si="7"/>
        <v>153.612</v>
      </c>
      <c r="I67" s="62">
        <v>1.0</v>
      </c>
      <c r="J67" s="68">
        <f t="shared" si="8"/>
        <v>153.612</v>
      </c>
      <c r="K67" s="1"/>
      <c r="L67" s="69"/>
      <c r="M67" s="70"/>
      <c r="N67" s="70"/>
      <c r="O67" s="1"/>
      <c r="P67" s="1"/>
      <c r="Q67" s="4">
        <v>30.0</v>
      </c>
      <c r="R67" s="58">
        <f t="shared" si="9"/>
        <v>2.51</v>
      </c>
      <c r="S67" s="52">
        <f t="shared" si="10"/>
        <v>1</v>
      </c>
      <c r="T67" s="52">
        <f t="shared" si="11"/>
        <v>2.51</v>
      </c>
      <c r="U67" s="60">
        <f t="shared" si="12"/>
        <v>153.612</v>
      </c>
      <c r="V67" s="58">
        <f t="shared" ref="V67:W67" si="62">C67/100</f>
        <v>1</v>
      </c>
      <c r="W67" s="58">
        <f t="shared" si="62"/>
        <v>2.04</v>
      </c>
      <c r="X67" s="58">
        <f t="shared" si="14"/>
        <v>2.51</v>
      </c>
      <c r="Y67" s="61">
        <f t="shared" si="15"/>
        <v>5.1204</v>
      </c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</row>
    <row r="68" ht="27.0" customHeight="1">
      <c r="A68" s="52">
        <v>47.0</v>
      </c>
      <c r="B68" s="62" t="s">
        <v>73</v>
      </c>
      <c r="C68" s="62">
        <v>101.0</v>
      </c>
      <c r="D68" s="62">
        <v>204.0</v>
      </c>
      <c r="E68" s="62">
        <v>250.0</v>
      </c>
      <c r="F68" s="62">
        <f t="shared" si="5"/>
        <v>0</v>
      </c>
      <c r="G68" s="62">
        <f t="shared" si="6"/>
        <v>154.53</v>
      </c>
      <c r="H68" s="63">
        <f t="shared" si="7"/>
        <v>154.53</v>
      </c>
      <c r="I68" s="62">
        <v>1.0</v>
      </c>
      <c r="J68" s="68">
        <f t="shared" si="8"/>
        <v>154.53</v>
      </c>
      <c r="K68" s="1"/>
      <c r="L68" s="69"/>
      <c r="M68" s="70"/>
      <c r="N68" s="70"/>
      <c r="O68" s="1"/>
      <c r="P68" s="1"/>
      <c r="Q68" s="4">
        <v>30.0</v>
      </c>
      <c r="R68" s="58">
        <f t="shared" si="9"/>
        <v>2.5</v>
      </c>
      <c r="S68" s="52">
        <f t="shared" si="10"/>
        <v>1</v>
      </c>
      <c r="T68" s="52">
        <f t="shared" si="11"/>
        <v>2.5</v>
      </c>
      <c r="U68" s="60">
        <f t="shared" si="12"/>
        <v>154.53</v>
      </c>
      <c r="V68" s="58">
        <f t="shared" ref="V68:W68" si="63">C68/100</f>
        <v>1.01</v>
      </c>
      <c r="W68" s="58">
        <f t="shared" si="63"/>
        <v>2.04</v>
      </c>
      <c r="X68" s="58">
        <f t="shared" si="14"/>
        <v>2.5</v>
      </c>
      <c r="Y68" s="61">
        <f t="shared" si="15"/>
        <v>5.151</v>
      </c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</row>
    <row r="69" ht="27.0" customHeight="1">
      <c r="A69" s="52">
        <v>48.0</v>
      </c>
      <c r="B69" s="62" t="s">
        <v>73</v>
      </c>
      <c r="C69" s="62">
        <v>99.0</v>
      </c>
      <c r="D69" s="62">
        <v>204.0</v>
      </c>
      <c r="E69" s="62">
        <v>250.0</v>
      </c>
      <c r="F69" s="62">
        <f t="shared" si="5"/>
        <v>0</v>
      </c>
      <c r="G69" s="62">
        <f t="shared" si="6"/>
        <v>151.47</v>
      </c>
      <c r="H69" s="63">
        <f t="shared" si="7"/>
        <v>151.47</v>
      </c>
      <c r="I69" s="62">
        <v>1.0</v>
      </c>
      <c r="J69" s="68">
        <f t="shared" si="8"/>
        <v>151.47</v>
      </c>
      <c r="K69" s="1"/>
      <c r="L69" s="69"/>
      <c r="M69" s="70"/>
      <c r="N69" s="70"/>
      <c r="O69" s="1"/>
      <c r="P69" s="1"/>
      <c r="Q69" s="4">
        <v>30.0</v>
      </c>
      <c r="R69" s="58">
        <f t="shared" si="9"/>
        <v>2.5</v>
      </c>
      <c r="S69" s="52">
        <f t="shared" si="10"/>
        <v>1</v>
      </c>
      <c r="T69" s="52">
        <f t="shared" si="11"/>
        <v>2.5</v>
      </c>
      <c r="U69" s="60">
        <f t="shared" si="12"/>
        <v>151.47</v>
      </c>
      <c r="V69" s="58">
        <f t="shared" ref="V69:W69" si="64">C69/100</f>
        <v>0.99</v>
      </c>
      <c r="W69" s="58">
        <f t="shared" si="64"/>
        <v>2.04</v>
      </c>
      <c r="X69" s="58">
        <f t="shared" si="14"/>
        <v>2.5</v>
      </c>
      <c r="Y69" s="61">
        <f t="shared" si="15"/>
        <v>5.049</v>
      </c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</row>
    <row r="70" ht="27.0" customHeight="1">
      <c r="A70" s="52">
        <v>49.0</v>
      </c>
      <c r="B70" s="62" t="s">
        <v>73</v>
      </c>
      <c r="C70" s="62">
        <v>102.0</v>
      </c>
      <c r="D70" s="62">
        <v>204.0</v>
      </c>
      <c r="E70" s="62">
        <v>251.0</v>
      </c>
      <c r="F70" s="62">
        <f t="shared" si="5"/>
        <v>0</v>
      </c>
      <c r="G70" s="62">
        <f t="shared" si="6"/>
        <v>156.68424</v>
      </c>
      <c r="H70" s="63">
        <f t="shared" si="7"/>
        <v>156.68424</v>
      </c>
      <c r="I70" s="62">
        <v>1.0</v>
      </c>
      <c r="J70" s="68">
        <f t="shared" si="8"/>
        <v>156.68424</v>
      </c>
      <c r="K70" s="1"/>
      <c r="L70" s="69"/>
      <c r="M70" s="70"/>
      <c r="N70" s="70"/>
      <c r="O70" s="1"/>
      <c r="P70" s="1"/>
      <c r="Q70" s="4">
        <v>30.0</v>
      </c>
      <c r="R70" s="58">
        <f t="shared" si="9"/>
        <v>2.51</v>
      </c>
      <c r="S70" s="52">
        <f t="shared" si="10"/>
        <v>1</v>
      </c>
      <c r="T70" s="52">
        <f t="shared" si="11"/>
        <v>2.51</v>
      </c>
      <c r="U70" s="60">
        <f t="shared" si="12"/>
        <v>156.68424</v>
      </c>
      <c r="V70" s="58">
        <f t="shared" ref="V70:W70" si="65">C70/100</f>
        <v>1.02</v>
      </c>
      <c r="W70" s="58">
        <f t="shared" si="65"/>
        <v>2.04</v>
      </c>
      <c r="X70" s="58">
        <f t="shared" si="14"/>
        <v>2.51</v>
      </c>
      <c r="Y70" s="61">
        <f t="shared" si="15"/>
        <v>5.222808</v>
      </c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</row>
    <row r="71" ht="27.0" customHeight="1">
      <c r="A71" s="52">
        <v>50.0</v>
      </c>
      <c r="B71" s="62" t="s">
        <v>73</v>
      </c>
      <c r="C71" s="62">
        <v>105.0</v>
      </c>
      <c r="D71" s="62">
        <v>204.0</v>
      </c>
      <c r="E71" s="62">
        <v>250.0</v>
      </c>
      <c r="F71" s="62">
        <f t="shared" si="5"/>
        <v>0</v>
      </c>
      <c r="G71" s="62">
        <f t="shared" si="6"/>
        <v>160.65</v>
      </c>
      <c r="H71" s="63">
        <f t="shared" si="7"/>
        <v>160.65</v>
      </c>
      <c r="I71" s="62">
        <v>1.0</v>
      </c>
      <c r="J71" s="68">
        <f t="shared" si="8"/>
        <v>160.65</v>
      </c>
      <c r="K71" s="1"/>
      <c r="L71" s="69"/>
      <c r="M71" s="70"/>
      <c r="N71" s="70"/>
      <c r="O71" s="1"/>
      <c r="P71" s="1"/>
      <c r="Q71" s="4">
        <v>30.0</v>
      </c>
      <c r="R71" s="58">
        <f t="shared" si="9"/>
        <v>2.5</v>
      </c>
      <c r="S71" s="52">
        <f t="shared" si="10"/>
        <v>1</v>
      </c>
      <c r="T71" s="52">
        <f t="shared" si="11"/>
        <v>2.5</v>
      </c>
      <c r="U71" s="60">
        <f t="shared" si="12"/>
        <v>160.65</v>
      </c>
      <c r="V71" s="58">
        <f t="shared" ref="V71:W71" si="66">C71/100</f>
        <v>1.05</v>
      </c>
      <c r="W71" s="58">
        <f t="shared" si="66"/>
        <v>2.04</v>
      </c>
      <c r="X71" s="58">
        <f t="shared" si="14"/>
        <v>2.5</v>
      </c>
      <c r="Y71" s="61">
        <f t="shared" si="15"/>
        <v>5.355</v>
      </c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</row>
    <row r="72" ht="27.0" customHeight="1">
      <c r="A72" s="52">
        <v>51.0</v>
      </c>
      <c r="B72" s="62" t="s">
        <v>73</v>
      </c>
      <c r="C72" s="62">
        <v>104.0</v>
      </c>
      <c r="D72" s="62">
        <v>204.0</v>
      </c>
      <c r="E72" s="62">
        <v>252.0</v>
      </c>
      <c r="F72" s="62">
        <f t="shared" si="5"/>
        <v>0</v>
      </c>
      <c r="G72" s="62">
        <f t="shared" si="6"/>
        <v>160.39296</v>
      </c>
      <c r="H72" s="63">
        <f t="shared" si="7"/>
        <v>160.39296</v>
      </c>
      <c r="I72" s="62">
        <v>1.0</v>
      </c>
      <c r="J72" s="68">
        <f t="shared" si="8"/>
        <v>160.39296</v>
      </c>
      <c r="K72" s="1"/>
      <c r="L72" s="69"/>
      <c r="M72" s="70"/>
      <c r="N72" s="70"/>
      <c r="O72" s="1"/>
      <c r="P72" s="1"/>
      <c r="Q72" s="4">
        <v>30.0</v>
      </c>
      <c r="R72" s="58">
        <f t="shared" si="9"/>
        <v>2.52</v>
      </c>
      <c r="S72" s="52">
        <f t="shared" si="10"/>
        <v>1</v>
      </c>
      <c r="T72" s="52">
        <f t="shared" si="11"/>
        <v>2.52</v>
      </c>
      <c r="U72" s="60">
        <f t="shared" si="12"/>
        <v>160.39296</v>
      </c>
      <c r="V72" s="58">
        <f t="shared" ref="V72:W72" si="67">C72/100</f>
        <v>1.04</v>
      </c>
      <c r="W72" s="58">
        <f t="shared" si="67"/>
        <v>2.04</v>
      </c>
      <c r="X72" s="58">
        <f t="shared" si="14"/>
        <v>2.52</v>
      </c>
      <c r="Y72" s="61">
        <f t="shared" si="15"/>
        <v>5.346432</v>
      </c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</row>
    <row r="73" ht="27.0" customHeight="1">
      <c r="A73" s="52">
        <v>52.0</v>
      </c>
      <c r="B73" s="62" t="s">
        <v>73</v>
      </c>
      <c r="C73" s="62">
        <v>104.0</v>
      </c>
      <c r="D73" s="62">
        <v>204.0</v>
      </c>
      <c r="E73" s="62">
        <v>250.0</v>
      </c>
      <c r="F73" s="62">
        <f t="shared" si="5"/>
        <v>0</v>
      </c>
      <c r="G73" s="62">
        <f t="shared" si="6"/>
        <v>159.12</v>
      </c>
      <c r="H73" s="63">
        <f t="shared" si="7"/>
        <v>159.12</v>
      </c>
      <c r="I73" s="62">
        <v>1.0</v>
      </c>
      <c r="J73" s="68">
        <f t="shared" si="8"/>
        <v>159.12</v>
      </c>
      <c r="K73" s="1"/>
      <c r="L73" s="69"/>
      <c r="M73" s="70"/>
      <c r="N73" s="70"/>
      <c r="O73" s="1"/>
      <c r="P73" s="1"/>
      <c r="Q73" s="4">
        <v>30.0</v>
      </c>
      <c r="R73" s="58">
        <f t="shared" si="9"/>
        <v>2.5</v>
      </c>
      <c r="S73" s="52">
        <f t="shared" si="10"/>
        <v>1</v>
      </c>
      <c r="T73" s="52">
        <f t="shared" si="11"/>
        <v>2.5</v>
      </c>
      <c r="U73" s="60">
        <f t="shared" si="12"/>
        <v>159.12</v>
      </c>
      <c r="V73" s="58">
        <f t="shared" ref="V73:W73" si="68">C73/100</f>
        <v>1.04</v>
      </c>
      <c r="W73" s="58">
        <f t="shared" si="68"/>
        <v>2.04</v>
      </c>
      <c r="X73" s="58">
        <f t="shared" si="14"/>
        <v>2.5</v>
      </c>
      <c r="Y73" s="61">
        <f t="shared" si="15"/>
        <v>5.304</v>
      </c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</row>
    <row r="74" ht="27.0" customHeight="1">
      <c r="A74" s="52">
        <v>53.0</v>
      </c>
      <c r="B74" s="62" t="s">
        <v>73</v>
      </c>
      <c r="C74" s="62">
        <v>102.0</v>
      </c>
      <c r="D74" s="62">
        <v>204.0</v>
      </c>
      <c r="E74" s="62">
        <v>252.0</v>
      </c>
      <c r="F74" s="62">
        <f t="shared" si="5"/>
        <v>0</v>
      </c>
      <c r="G74" s="62">
        <f t="shared" si="6"/>
        <v>157.30848</v>
      </c>
      <c r="H74" s="63">
        <f t="shared" si="7"/>
        <v>157.30848</v>
      </c>
      <c r="I74" s="62">
        <v>1.0</v>
      </c>
      <c r="J74" s="68">
        <f t="shared" si="8"/>
        <v>157.30848</v>
      </c>
      <c r="K74" s="1"/>
      <c r="L74" s="69"/>
      <c r="M74" s="70"/>
      <c r="N74" s="70"/>
      <c r="O74" s="1"/>
      <c r="P74" s="1"/>
      <c r="Q74" s="4">
        <v>30.0</v>
      </c>
      <c r="R74" s="58">
        <f t="shared" si="9"/>
        <v>2.52</v>
      </c>
      <c r="S74" s="52">
        <f t="shared" si="10"/>
        <v>1</v>
      </c>
      <c r="T74" s="52">
        <f t="shared" si="11"/>
        <v>2.52</v>
      </c>
      <c r="U74" s="60">
        <f t="shared" si="12"/>
        <v>157.30848</v>
      </c>
      <c r="V74" s="58">
        <f t="shared" ref="V74:W74" si="69">C74/100</f>
        <v>1.02</v>
      </c>
      <c r="W74" s="58">
        <f t="shared" si="69"/>
        <v>2.04</v>
      </c>
      <c r="X74" s="58">
        <f t="shared" si="14"/>
        <v>2.52</v>
      </c>
      <c r="Y74" s="61">
        <f t="shared" si="15"/>
        <v>5.243616</v>
      </c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</row>
    <row r="75" ht="27.0" customHeight="1">
      <c r="A75" s="52">
        <v>54.0</v>
      </c>
      <c r="B75" s="62" t="s">
        <v>73</v>
      </c>
      <c r="C75" s="62">
        <v>100.0</v>
      </c>
      <c r="D75" s="62">
        <v>204.0</v>
      </c>
      <c r="E75" s="62">
        <v>253.0</v>
      </c>
      <c r="F75" s="62">
        <f t="shared" si="5"/>
        <v>0</v>
      </c>
      <c r="G75" s="62">
        <f t="shared" si="6"/>
        <v>154.836</v>
      </c>
      <c r="H75" s="63">
        <f t="shared" si="7"/>
        <v>154.836</v>
      </c>
      <c r="I75" s="62">
        <v>1.0</v>
      </c>
      <c r="J75" s="68">
        <f t="shared" si="8"/>
        <v>154.836</v>
      </c>
      <c r="K75" s="1"/>
      <c r="L75" s="69"/>
      <c r="M75" s="70"/>
      <c r="N75" s="70"/>
      <c r="O75" s="1"/>
      <c r="P75" s="1"/>
      <c r="Q75" s="4">
        <v>30.0</v>
      </c>
      <c r="R75" s="58">
        <f t="shared" si="9"/>
        <v>2.53</v>
      </c>
      <c r="S75" s="52">
        <f t="shared" si="10"/>
        <v>1</v>
      </c>
      <c r="T75" s="52">
        <f t="shared" si="11"/>
        <v>2.53</v>
      </c>
      <c r="U75" s="60">
        <f t="shared" si="12"/>
        <v>154.836</v>
      </c>
      <c r="V75" s="58">
        <f t="shared" ref="V75:W75" si="70">C75/100</f>
        <v>1</v>
      </c>
      <c r="W75" s="58">
        <f t="shared" si="70"/>
        <v>2.04</v>
      </c>
      <c r="X75" s="58">
        <f t="shared" si="14"/>
        <v>2.53</v>
      </c>
      <c r="Y75" s="61">
        <f t="shared" si="15"/>
        <v>5.1612</v>
      </c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</row>
    <row r="76" ht="27.0" customHeight="1">
      <c r="A76" s="52">
        <v>55.0</v>
      </c>
      <c r="B76" s="62" t="s">
        <v>73</v>
      </c>
      <c r="C76" s="62">
        <v>80.0</v>
      </c>
      <c r="D76" s="62">
        <v>204.0</v>
      </c>
      <c r="E76" s="62">
        <v>250.0</v>
      </c>
      <c r="F76" s="62">
        <f t="shared" si="5"/>
        <v>0</v>
      </c>
      <c r="G76" s="62">
        <f t="shared" si="6"/>
        <v>122.4</v>
      </c>
      <c r="H76" s="63">
        <f t="shared" si="7"/>
        <v>122.4</v>
      </c>
      <c r="I76" s="62">
        <v>1.0</v>
      </c>
      <c r="J76" s="68">
        <f t="shared" si="8"/>
        <v>122.4</v>
      </c>
      <c r="K76" s="1"/>
      <c r="L76" s="69"/>
      <c r="M76" s="70"/>
      <c r="N76" s="70"/>
      <c r="O76" s="1"/>
      <c r="P76" s="1"/>
      <c r="Q76" s="4">
        <v>30.0</v>
      </c>
      <c r="R76" s="58">
        <f t="shared" si="9"/>
        <v>2.5</v>
      </c>
      <c r="S76" s="52">
        <f t="shared" si="10"/>
        <v>1</v>
      </c>
      <c r="T76" s="52">
        <f t="shared" si="11"/>
        <v>2.5</v>
      </c>
      <c r="U76" s="60">
        <f t="shared" si="12"/>
        <v>122.4</v>
      </c>
      <c r="V76" s="58">
        <f t="shared" ref="V76:W76" si="71">C76/100</f>
        <v>0.8</v>
      </c>
      <c r="W76" s="58">
        <f t="shared" si="71"/>
        <v>2.04</v>
      </c>
      <c r="X76" s="58">
        <f t="shared" si="14"/>
        <v>2.5</v>
      </c>
      <c r="Y76" s="61">
        <f t="shared" si="15"/>
        <v>4.08</v>
      </c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</row>
    <row r="77" ht="27.0" customHeight="1">
      <c r="A77" s="52">
        <v>56.0</v>
      </c>
      <c r="B77" s="53" t="s">
        <v>77</v>
      </c>
      <c r="C77" s="54">
        <v>85.0</v>
      </c>
      <c r="D77" s="54">
        <v>195.0</v>
      </c>
      <c r="E77" s="54">
        <v>249.0</v>
      </c>
      <c r="F77" s="54">
        <f t="shared" si="5"/>
        <v>0.8</v>
      </c>
      <c r="G77" s="54">
        <f t="shared" si="6"/>
        <v>123.81525</v>
      </c>
      <c r="H77" s="55">
        <f t="shared" si="7"/>
        <v>99.0522</v>
      </c>
      <c r="I77" s="54">
        <v>1.0</v>
      </c>
      <c r="J77" s="68">
        <f t="shared" si="8"/>
        <v>99.0522</v>
      </c>
      <c r="K77" s="1"/>
      <c r="L77" s="69"/>
      <c r="M77" s="70"/>
      <c r="N77" s="70"/>
      <c r="O77" s="1"/>
      <c r="P77" s="1"/>
      <c r="Q77" s="4">
        <v>30.0</v>
      </c>
      <c r="R77" s="58">
        <f t="shared" si="9"/>
        <v>2.49</v>
      </c>
      <c r="S77" s="52">
        <f t="shared" si="10"/>
        <v>1</v>
      </c>
      <c r="T77" s="52">
        <f t="shared" si="11"/>
        <v>2.49</v>
      </c>
      <c r="U77" s="60">
        <f t="shared" si="12"/>
        <v>123.81525</v>
      </c>
      <c r="V77" s="58">
        <f t="shared" ref="V77:W77" si="72">C77/100</f>
        <v>0.85</v>
      </c>
      <c r="W77" s="58">
        <f t="shared" si="72"/>
        <v>1.95</v>
      </c>
      <c r="X77" s="58">
        <f t="shared" si="14"/>
        <v>2.49</v>
      </c>
      <c r="Y77" s="61">
        <f t="shared" si="15"/>
        <v>4.127175</v>
      </c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</row>
    <row r="78" ht="27.0" customHeight="1">
      <c r="A78" s="52">
        <v>57.0</v>
      </c>
      <c r="B78" s="62" t="s">
        <v>73</v>
      </c>
      <c r="C78" s="62">
        <v>102.0</v>
      </c>
      <c r="D78" s="62">
        <v>195.0</v>
      </c>
      <c r="E78" s="62">
        <v>236.0</v>
      </c>
      <c r="F78" s="62">
        <f t="shared" si="5"/>
        <v>0</v>
      </c>
      <c r="G78" s="62">
        <f t="shared" si="6"/>
        <v>140.8212</v>
      </c>
      <c r="H78" s="63">
        <f t="shared" si="7"/>
        <v>140.8212</v>
      </c>
      <c r="I78" s="62">
        <v>1.0</v>
      </c>
      <c r="J78" s="68">
        <f t="shared" si="8"/>
        <v>140.8212</v>
      </c>
      <c r="K78" s="1"/>
      <c r="L78" s="69"/>
      <c r="M78" s="70"/>
      <c r="N78" s="70"/>
      <c r="O78" s="1"/>
      <c r="P78" s="1"/>
      <c r="Q78" s="4">
        <v>30.0</v>
      </c>
      <c r="R78" s="58">
        <f t="shared" si="9"/>
        <v>2.36</v>
      </c>
      <c r="S78" s="52">
        <f t="shared" si="10"/>
        <v>1</v>
      </c>
      <c r="T78" s="52">
        <f t="shared" si="11"/>
        <v>2.36</v>
      </c>
      <c r="U78" s="60">
        <f t="shared" si="12"/>
        <v>140.8212</v>
      </c>
      <c r="V78" s="58">
        <f t="shared" ref="V78:W78" si="73">C78/100</f>
        <v>1.02</v>
      </c>
      <c r="W78" s="58">
        <f t="shared" si="73"/>
        <v>1.95</v>
      </c>
      <c r="X78" s="58">
        <f t="shared" si="14"/>
        <v>2.36</v>
      </c>
      <c r="Y78" s="61">
        <f t="shared" si="15"/>
        <v>4.69404</v>
      </c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</row>
    <row r="79" ht="27.0" customHeight="1">
      <c r="A79" s="52">
        <v>58.0</v>
      </c>
      <c r="B79" s="62" t="s">
        <v>73</v>
      </c>
      <c r="C79" s="62">
        <v>103.0</v>
      </c>
      <c r="D79" s="62">
        <v>195.0</v>
      </c>
      <c r="E79" s="62">
        <v>236.0</v>
      </c>
      <c r="F79" s="62">
        <f t="shared" si="5"/>
        <v>0</v>
      </c>
      <c r="G79" s="62">
        <f t="shared" si="6"/>
        <v>142.2018</v>
      </c>
      <c r="H79" s="63">
        <f t="shared" si="7"/>
        <v>142.2018</v>
      </c>
      <c r="I79" s="62">
        <v>3.0</v>
      </c>
      <c r="J79" s="68">
        <f t="shared" si="8"/>
        <v>426.6054</v>
      </c>
      <c r="K79" s="1"/>
      <c r="L79" s="69"/>
      <c r="M79" s="70"/>
      <c r="N79" s="70"/>
      <c r="O79" s="1"/>
      <c r="P79" s="1"/>
      <c r="Q79" s="4">
        <v>30.0</v>
      </c>
      <c r="R79" s="58">
        <f t="shared" si="9"/>
        <v>2.36</v>
      </c>
      <c r="S79" s="52">
        <f t="shared" si="10"/>
        <v>3</v>
      </c>
      <c r="T79" s="52">
        <f t="shared" si="11"/>
        <v>7.08</v>
      </c>
      <c r="U79" s="60">
        <f t="shared" si="12"/>
        <v>142.2018</v>
      </c>
      <c r="V79" s="58">
        <f t="shared" ref="V79:W79" si="74">C79/100</f>
        <v>1.03</v>
      </c>
      <c r="W79" s="58">
        <f t="shared" si="74"/>
        <v>1.95</v>
      </c>
      <c r="X79" s="58">
        <f t="shared" si="14"/>
        <v>7.08</v>
      </c>
      <c r="Y79" s="61">
        <f t="shared" si="15"/>
        <v>14.22018</v>
      </c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</row>
    <row r="80" ht="27.0" customHeight="1">
      <c r="A80" s="52">
        <v>59.0</v>
      </c>
      <c r="B80" s="62" t="s">
        <v>73</v>
      </c>
      <c r="C80" s="62">
        <v>104.0</v>
      </c>
      <c r="D80" s="62">
        <v>195.0</v>
      </c>
      <c r="E80" s="62">
        <v>235.0</v>
      </c>
      <c r="F80" s="62">
        <f t="shared" si="5"/>
        <v>0</v>
      </c>
      <c r="G80" s="62">
        <f t="shared" si="6"/>
        <v>142.974</v>
      </c>
      <c r="H80" s="63">
        <f t="shared" si="7"/>
        <v>142.974</v>
      </c>
      <c r="I80" s="62">
        <v>3.0</v>
      </c>
      <c r="J80" s="68">
        <f t="shared" si="8"/>
        <v>428.922</v>
      </c>
      <c r="K80" s="1"/>
      <c r="L80" s="69"/>
      <c r="M80" s="70"/>
      <c r="N80" s="70"/>
      <c r="O80" s="1"/>
      <c r="P80" s="1"/>
      <c r="Q80" s="4">
        <v>30.0</v>
      </c>
      <c r="R80" s="58">
        <f t="shared" si="9"/>
        <v>2.35</v>
      </c>
      <c r="S80" s="52">
        <f t="shared" si="10"/>
        <v>3</v>
      </c>
      <c r="T80" s="52">
        <f t="shared" si="11"/>
        <v>7.05</v>
      </c>
      <c r="U80" s="60">
        <f t="shared" si="12"/>
        <v>142.974</v>
      </c>
      <c r="V80" s="58">
        <f t="shared" ref="V80:W80" si="75">C80/100</f>
        <v>1.04</v>
      </c>
      <c r="W80" s="58">
        <f t="shared" si="75"/>
        <v>1.95</v>
      </c>
      <c r="X80" s="58">
        <f t="shared" si="14"/>
        <v>7.05</v>
      </c>
      <c r="Y80" s="61">
        <f t="shared" si="15"/>
        <v>14.2974</v>
      </c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</row>
    <row r="81" ht="27.0" customHeight="1">
      <c r="A81" s="52">
        <v>60.0</v>
      </c>
      <c r="B81" s="62" t="s">
        <v>73</v>
      </c>
      <c r="C81" s="62">
        <v>103.0</v>
      </c>
      <c r="D81" s="62">
        <v>195.0</v>
      </c>
      <c r="E81" s="62">
        <v>235.0</v>
      </c>
      <c r="F81" s="62">
        <f t="shared" si="5"/>
        <v>0</v>
      </c>
      <c r="G81" s="62">
        <f t="shared" si="6"/>
        <v>141.59925</v>
      </c>
      <c r="H81" s="63">
        <f t="shared" si="7"/>
        <v>141.59925</v>
      </c>
      <c r="I81" s="62">
        <v>5.0</v>
      </c>
      <c r="J81" s="68">
        <f t="shared" si="8"/>
        <v>707.99625</v>
      </c>
      <c r="K81" s="1"/>
      <c r="L81" s="69"/>
      <c r="M81" s="70"/>
      <c r="N81" s="70"/>
      <c r="O81" s="1"/>
      <c r="P81" s="1"/>
      <c r="Q81" s="4">
        <v>30.0</v>
      </c>
      <c r="R81" s="58">
        <f t="shared" si="9"/>
        <v>2.35</v>
      </c>
      <c r="S81" s="52">
        <f t="shared" si="10"/>
        <v>5</v>
      </c>
      <c r="T81" s="52">
        <f t="shared" si="11"/>
        <v>11.75</v>
      </c>
      <c r="U81" s="60">
        <f t="shared" si="12"/>
        <v>141.59925</v>
      </c>
      <c r="V81" s="58">
        <f t="shared" ref="V81:W81" si="76">C81/100</f>
        <v>1.03</v>
      </c>
      <c r="W81" s="58">
        <f t="shared" si="76"/>
        <v>1.95</v>
      </c>
      <c r="X81" s="58">
        <f t="shared" si="14"/>
        <v>11.75</v>
      </c>
      <c r="Y81" s="61">
        <f t="shared" si="15"/>
        <v>23.599875</v>
      </c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</row>
    <row r="82" ht="27.0" customHeight="1">
      <c r="A82" s="52">
        <v>61.0</v>
      </c>
      <c r="B82" s="62" t="s">
        <v>73</v>
      </c>
      <c r="C82" s="62">
        <v>105.0</v>
      </c>
      <c r="D82" s="62">
        <v>195.0</v>
      </c>
      <c r="E82" s="62">
        <v>238.0</v>
      </c>
      <c r="F82" s="62">
        <f t="shared" si="5"/>
        <v>0</v>
      </c>
      <c r="G82" s="62">
        <f t="shared" si="6"/>
        <v>146.1915</v>
      </c>
      <c r="H82" s="63">
        <f t="shared" si="7"/>
        <v>146.1915</v>
      </c>
      <c r="I82" s="62">
        <v>1.0</v>
      </c>
      <c r="J82" s="68">
        <f t="shared" si="8"/>
        <v>146.1915</v>
      </c>
      <c r="K82" s="1"/>
      <c r="L82" s="69"/>
      <c r="M82" s="70"/>
      <c r="N82" s="70"/>
      <c r="O82" s="1"/>
      <c r="P82" s="1"/>
      <c r="Q82" s="4">
        <v>30.0</v>
      </c>
      <c r="R82" s="58">
        <f t="shared" si="9"/>
        <v>2.38</v>
      </c>
      <c r="S82" s="52">
        <f t="shared" si="10"/>
        <v>1</v>
      </c>
      <c r="T82" s="52">
        <f t="shared" si="11"/>
        <v>2.38</v>
      </c>
      <c r="U82" s="60">
        <f t="shared" si="12"/>
        <v>146.1915</v>
      </c>
      <c r="V82" s="58">
        <f t="shared" ref="V82:W82" si="77">C82/100</f>
        <v>1.05</v>
      </c>
      <c r="W82" s="58">
        <f t="shared" si="77"/>
        <v>1.95</v>
      </c>
      <c r="X82" s="58">
        <f t="shared" si="14"/>
        <v>2.38</v>
      </c>
      <c r="Y82" s="61">
        <f t="shared" si="15"/>
        <v>4.87305</v>
      </c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</row>
    <row r="83" ht="27.0" customHeight="1">
      <c r="A83" s="52">
        <v>62.0</v>
      </c>
      <c r="B83" s="62" t="s">
        <v>73</v>
      </c>
      <c r="C83" s="62">
        <v>103.0</v>
      </c>
      <c r="D83" s="62">
        <v>195.0</v>
      </c>
      <c r="E83" s="62">
        <v>233.0</v>
      </c>
      <c r="F83" s="62">
        <f t="shared" si="5"/>
        <v>0</v>
      </c>
      <c r="G83" s="62">
        <f t="shared" si="6"/>
        <v>140.39415</v>
      </c>
      <c r="H83" s="63">
        <f t="shared" si="7"/>
        <v>140.39415</v>
      </c>
      <c r="I83" s="62">
        <v>1.0</v>
      </c>
      <c r="J83" s="68">
        <f t="shared" si="8"/>
        <v>140.39415</v>
      </c>
      <c r="K83" s="1"/>
      <c r="L83" s="69"/>
      <c r="M83" s="70"/>
      <c r="N83" s="70"/>
      <c r="O83" s="1"/>
      <c r="P83" s="1"/>
      <c r="Q83" s="4">
        <v>30.0</v>
      </c>
      <c r="R83" s="58">
        <f t="shared" si="9"/>
        <v>2.33</v>
      </c>
      <c r="S83" s="52">
        <f t="shared" si="10"/>
        <v>1</v>
      </c>
      <c r="T83" s="52">
        <f t="shared" si="11"/>
        <v>2.33</v>
      </c>
      <c r="U83" s="60">
        <f t="shared" si="12"/>
        <v>140.39415</v>
      </c>
      <c r="V83" s="58">
        <f t="shared" ref="V83:W83" si="78">C83/100</f>
        <v>1.03</v>
      </c>
      <c r="W83" s="58">
        <f t="shared" si="78"/>
        <v>1.95</v>
      </c>
      <c r="X83" s="58">
        <f t="shared" si="14"/>
        <v>2.33</v>
      </c>
      <c r="Y83" s="61">
        <f t="shared" si="15"/>
        <v>4.679805</v>
      </c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</row>
    <row r="84" ht="27.0" customHeight="1">
      <c r="A84" s="52">
        <v>63.0</v>
      </c>
      <c r="B84" s="62" t="s">
        <v>73</v>
      </c>
      <c r="C84" s="62">
        <v>104.0</v>
      </c>
      <c r="D84" s="62">
        <v>195.0</v>
      </c>
      <c r="E84" s="62">
        <v>237.0</v>
      </c>
      <c r="F84" s="62">
        <f t="shared" si="5"/>
        <v>0</v>
      </c>
      <c r="G84" s="62">
        <f t="shared" si="6"/>
        <v>144.1908</v>
      </c>
      <c r="H84" s="63">
        <f t="shared" si="7"/>
        <v>144.1908</v>
      </c>
      <c r="I84" s="62">
        <v>1.0</v>
      </c>
      <c r="J84" s="68">
        <f t="shared" si="8"/>
        <v>144.1908</v>
      </c>
      <c r="K84" s="1"/>
      <c r="L84" s="69"/>
      <c r="M84" s="70"/>
      <c r="N84" s="70"/>
      <c r="O84" s="1"/>
      <c r="P84" s="1"/>
      <c r="Q84" s="4">
        <v>30.0</v>
      </c>
      <c r="R84" s="58">
        <f t="shared" si="9"/>
        <v>2.37</v>
      </c>
      <c r="S84" s="52">
        <f t="shared" si="10"/>
        <v>1</v>
      </c>
      <c r="T84" s="52">
        <f t="shared" si="11"/>
        <v>2.37</v>
      </c>
      <c r="U84" s="60">
        <f t="shared" si="12"/>
        <v>144.1908</v>
      </c>
      <c r="V84" s="58">
        <f t="shared" ref="V84:W84" si="79">C84/100</f>
        <v>1.04</v>
      </c>
      <c r="W84" s="58">
        <f t="shared" si="79"/>
        <v>1.95</v>
      </c>
      <c r="X84" s="58">
        <f t="shared" si="14"/>
        <v>2.37</v>
      </c>
      <c r="Y84" s="61">
        <f t="shared" si="15"/>
        <v>4.80636</v>
      </c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</row>
    <row r="85" ht="27.0" customHeight="1">
      <c r="A85" s="52">
        <v>64.0</v>
      </c>
      <c r="B85" s="62" t="s">
        <v>73</v>
      </c>
      <c r="C85" s="62">
        <v>104.0</v>
      </c>
      <c r="D85" s="62">
        <v>195.0</v>
      </c>
      <c r="E85" s="62">
        <v>242.0</v>
      </c>
      <c r="F85" s="62">
        <f t="shared" si="5"/>
        <v>0</v>
      </c>
      <c r="G85" s="62">
        <f t="shared" si="6"/>
        <v>147.2328</v>
      </c>
      <c r="H85" s="63">
        <f t="shared" si="7"/>
        <v>147.2328</v>
      </c>
      <c r="I85" s="62">
        <v>4.0</v>
      </c>
      <c r="J85" s="68">
        <f t="shared" si="8"/>
        <v>588.9312</v>
      </c>
      <c r="K85" s="1"/>
      <c r="L85" s="69"/>
      <c r="M85" s="70"/>
      <c r="N85" s="70"/>
      <c r="O85" s="1"/>
      <c r="P85" s="1"/>
      <c r="Q85" s="4">
        <v>30.0</v>
      </c>
      <c r="R85" s="58">
        <f t="shared" si="9"/>
        <v>2.42</v>
      </c>
      <c r="S85" s="52">
        <f t="shared" si="10"/>
        <v>4</v>
      </c>
      <c r="T85" s="52">
        <f t="shared" si="11"/>
        <v>9.68</v>
      </c>
      <c r="U85" s="60">
        <f t="shared" si="12"/>
        <v>147.2328</v>
      </c>
      <c r="V85" s="58">
        <f t="shared" ref="V85:W85" si="80">C85/100</f>
        <v>1.04</v>
      </c>
      <c r="W85" s="58">
        <f t="shared" si="80"/>
        <v>1.95</v>
      </c>
      <c r="X85" s="58">
        <f t="shared" si="14"/>
        <v>9.68</v>
      </c>
      <c r="Y85" s="61">
        <f t="shared" si="15"/>
        <v>19.63104</v>
      </c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</row>
    <row r="86" ht="27.0" customHeight="1">
      <c r="A86" s="52">
        <v>65.0</v>
      </c>
      <c r="B86" s="62" t="s">
        <v>73</v>
      </c>
      <c r="C86" s="62">
        <v>104.0</v>
      </c>
      <c r="D86" s="62">
        <v>195.0</v>
      </c>
      <c r="E86" s="62">
        <v>243.0</v>
      </c>
      <c r="F86" s="62">
        <f t="shared" si="5"/>
        <v>0</v>
      </c>
      <c r="G86" s="62">
        <f t="shared" si="6"/>
        <v>147.8412</v>
      </c>
      <c r="H86" s="63">
        <f t="shared" si="7"/>
        <v>147.8412</v>
      </c>
      <c r="I86" s="62">
        <v>2.0</v>
      </c>
      <c r="J86" s="68">
        <f t="shared" si="8"/>
        <v>295.6824</v>
      </c>
      <c r="K86" s="1"/>
      <c r="L86" s="69"/>
      <c r="M86" s="70"/>
      <c r="N86" s="70"/>
      <c r="O86" s="1"/>
      <c r="P86" s="1"/>
      <c r="Q86" s="4">
        <v>30.0</v>
      </c>
      <c r="R86" s="58">
        <f t="shared" si="9"/>
        <v>2.43</v>
      </c>
      <c r="S86" s="52">
        <f t="shared" si="10"/>
        <v>2</v>
      </c>
      <c r="T86" s="52">
        <f t="shared" si="11"/>
        <v>4.86</v>
      </c>
      <c r="U86" s="60">
        <f t="shared" si="12"/>
        <v>147.8412</v>
      </c>
      <c r="V86" s="58">
        <f t="shared" ref="V86:W86" si="81">C86/100</f>
        <v>1.04</v>
      </c>
      <c r="W86" s="58">
        <f t="shared" si="81"/>
        <v>1.95</v>
      </c>
      <c r="X86" s="58">
        <f t="shared" si="14"/>
        <v>4.86</v>
      </c>
      <c r="Y86" s="61">
        <f t="shared" si="15"/>
        <v>9.85608</v>
      </c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</row>
    <row r="87" ht="27.0" customHeight="1">
      <c r="A87" s="52">
        <v>66.0</v>
      </c>
      <c r="B87" s="62" t="s">
        <v>73</v>
      </c>
      <c r="C87" s="62">
        <v>89.0</v>
      </c>
      <c r="D87" s="62">
        <v>195.0</v>
      </c>
      <c r="E87" s="62">
        <v>222.0</v>
      </c>
      <c r="F87" s="62">
        <f t="shared" si="5"/>
        <v>0</v>
      </c>
      <c r="G87" s="62">
        <f t="shared" si="6"/>
        <v>115.5843</v>
      </c>
      <c r="H87" s="63">
        <f t="shared" si="7"/>
        <v>115.5843</v>
      </c>
      <c r="I87" s="62">
        <v>1.0</v>
      </c>
      <c r="J87" s="68">
        <f t="shared" si="8"/>
        <v>115.5843</v>
      </c>
      <c r="K87" s="1"/>
      <c r="L87" s="69"/>
      <c r="M87" s="70"/>
      <c r="N87" s="70"/>
      <c r="O87" s="1"/>
      <c r="P87" s="1"/>
      <c r="Q87" s="4">
        <v>30.0</v>
      </c>
      <c r="R87" s="58">
        <f t="shared" si="9"/>
        <v>2.22</v>
      </c>
      <c r="S87" s="52">
        <f t="shared" si="10"/>
        <v>1</v>
      </c>
      <c r="T87" s="52">
        <f t="shared" si="11"/>
        <v>2.22</v>
      </c>
      <c r="U87" s="60">
        <f t="shared" si="12"/>
        <v>115.5843</v>
      </c>
      <c r="V87" s="58">
        <f t="shared" ref="V87:W87" si="82">C87/100</f>
        <v>0.89</v>
      </c>
      <c r="W87" s="58">
        <f t="shared" si="82"/>
        <v>1.95</v>
      </c>
      <c r="X87" s="58">
        <f t="shared" si="14"/>
        <v>2.22</v>
      </c>
      <c r="Y87" s="61">
        <f t="shared" si="15"/>
        <v>3.85281</v>
      </c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</row>
    <row r="88" ht="27.0" customHeight="1">
      <c r="A88" s="52">
        <v>67.0</v>
      </c>
      <c r="B88" s="62" t="s">
        <v>73</v>
      </c>
      <c r="C88" s="62">
        <v>104.0</v>
      </c>
      <c r="D88" s="62">
        <v>195.0</v>
      </c>
      <c r="E88" s="62">
        <v>236.0</v>
      </c>
      <c r="F88" s="62">
        <f t="shared" si="5"/>
        <v>0</v>
      </c>
      <c r="G88" s="62">
        <f t="shared" si="6"/>
        <v>143.5824</v>
      </c>
      <c r="H88" s="63">
        <f t="shared" si="7"/>
        <v>143.5824</v>
      </c>
      <c r="I88" s="62">
        <v>1.0</v>
      </c>
      <c r="J88" s="68">
        <f t="shared" si="8"/>
        <v>143.5824</v>
      </c>
      <c r="K88" s="1"/>
      <c r="L88" s="69"/>
      <c r="M88" s="70"/>
      <c r="N88" s="70"/>
      <c r="O88" s="1"/>
      <c r="P88" s="1"/>
      <c r="Q88" s="4">
        <v>30.0</v>
      </c>
      <c r="R88" s="58">
        <f t="shared" si="9"/>
        <v>2.36</v>
      </c>
      <c r="S88" s="52">
        <f t="shared" si="10"/>
        <v>1</v>
      </c>
      <c r="T88" s="52">
        <f t="shared" si="11"/>
        <v>2.36</v>
      </c>
      <c r="U88" s="60">
        <f t="shared" si="12"/>
        <v>143.5824</v>
      </c>
      <c r="V88" s="58">
        <f t="shared" ref="V88:W88" si="83">C88/100</f>
        <v>1.04</v>
      </c>
      <c r="W88" s="58">
        <f t="shared" si="83"/>
        <v>1.95</v>
      </c>
      <c r="X88" s="58">
        <f t="shared" si="14"/>
        <v>2.36</v>
      </c>
      <c r="Y88" s="61">
        <f t="shared" si="15"/>
        <v>4.78608</v>
      </c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</row>
    <row r="89" ht="27.0" customHeight="1">
      <c r="A89" s="52">
        <v>68.0</v>
      </c>
      <c r="B89" s="62" t="s">
        <v>73</v>
      </c>
      <c r="C89" s="62">
        <v>103.0</v>
      </c>
      <c r="D89" s="62">
        <v>195.0</v>
      </c>
      <c r="E89" s="62">
        <v>237.0</v>
      </c>
      <c r="F89" s="62">
        <f t="shared" si="5"/>
        <v>0</v>
      </c>
      <c r="G89" s="62">
        <f t="shared" si="6"/>
        <v>142.80435</v>
      </c>
      <c r="H89" s="63">
        <f t="shared" si="7"/>
        <v>142.80435</v>
      </c>
      <c r="I89" s="62">
        <v>1.0</v>
      </c>
      <c r="J89" s="68">
        <f t="shared" si="8"/>
        <v>142.80435</v>
      </c>
      <c r="K89" s="1"/>
      <c r="L89" s="69"/>
      <c r="M89" s="70"/>
      <c r="N89" s="70"/>
      <c r="O89" s="1"/>
      <c r="P89" s="1"/>
      <c r="Q89" s="4">
        <v>30.0</v>
      </c>
      <c r="R89" s="58">
        <f t="shared" si="9"/>
        <v>2.37</v>
      </c>
      <c r="S89" s="52">
        <f t="shared" si="10"/>
        <v>1</v>
      </c>
      <c r="T89" s="52">
        <f t="shared" si="11"/>
        <v>2.37</v>
      </c>
      <c r="U89" s="60">
        <f t="shared" si="12"/>
        <v>142.80435</v>
      </c>
      <c r="V89" s="58">
        <f t="shared" ref="V89:W89" si="84">C89/100</f>
        <v>1.03</v>
      </c>
      <c r="W89" s="58">
        <f t="shared" si="84"/>
        <v>1.95</v>
      </c>
      <c r="X89" s="58">
        <f t="shared" si="14"/>
        <v>2.37</v>
      </c>
      <c r="Y89" s="61">
        <f t="shared" si="15"/>
        <v>4.760145</v>
      </c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</row>
    <row r="90" ht="27.0" customHeight="1">
      <c r="A90" s="52">
        <v>69.0</v>
      </c>
      <c r="B90" s="62" t="s">
        <v>73</v>
      </c>
      <c r="C90" s="62">
        <v>103.0</v>
      </c>
      <c r="D90" s="62">
        <v>195.0</v>
      </c>
      <c r="E90" s="62">
        <v>238.0</v>
      </c>
      <c r="F90" s="62">
        <f t="shared" si="5"/>
        <v>0</v>
      </c>
      <c r="G90" s="62">
        <f t="shared" si="6"/>
        <v>143.4069</v>
      </c>
      <c r="H90" s="63">
        <f t="shared" si="7"/>
        <v>143.4069</v>
      </c>
      <c r="I90" s="62">
        <v>1.0</v>
      </c>
      <c r="J90" s="68">
        <f t="shared" si="8"/>
        <v>143.4069</v>
      </c>
      <c r="K90" s="1"/>
      <c r="L90" s="69"/>
      <c r="M90" s="70"/>
      <c r="N90" s="70"/>
      <c r="O90" s="1"/>
      <c r="P90" s="1"/>
      <c r="Q90" s="4">
        <v>30.0</v>
      </c>
      <c r="R90" s="58">
        <f t="shared" si="9"/>
        <v>2.38</v>
      </c>
      <c r="S90" s="52">
        <f t="shared" si="10"/>
        <v>1</v>
      </c>
      <c r="T90" s="52">
        <f t="shared" si="11"/>
        <v>2.38</v>
      </c>
      <c r="U90" s="60">
        <f t="shared" si="12"/>
        <v>143.4069</v>
      </c>
      <c r="V90" s="58">
        <f t="shared" ref="V90:W90" si="85">C90/100</f>
        <v>1.03</v>
      </c>
      <c r="W90" s="58">
        <f t="shared" si="85"/>
        <v>1.95</v>
      </c>
      <c r="X90" s="58">
        <f t="shared" si="14"/>
        <v>2.38</v>
      </c>
      <c r="Y90" s="61">
        <f t="shared" si="15"/>
        <v>4.78023</v>
      </c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</row>
    <row r="91" ht="27.0" customHeight="1">
      <c r="A91" s="52">
        <v>70.0</v>
      </c>
      <c r="B91" s="62" t="s">
        <v>73</v>
      </c>
      <c r="C91" s="62">
        <v>102.0</v>
      </c>
      <c r="D91" s="62">
        <v>195.0</v>
      </c>
      <c r="E91" s="62">
        <v>235.0</v>
      </c>
      <c r="F91" s="62">
        <f t="shared" si="5"/>
        <v>0</v>
      </c>
      <c r="G91" s="62">
        <f t="shared" si="6"/>
        <v>140.2245</v>
      </c>
      <c r="H91" s="63">
        <f t="shared" si="7"/>
        <v>140.2245</v>
      </c>
      <c r="I91" s="62">
        <v>2.0</v>
      </c>
      <c r="J91" s="68">
        <f t="shared" si="8"/>
        <v>280.449</v>
      </c>
      <c r="K91" s="1"/>
      <c r="L91" s="69"/>
      <c r="M91" s="70"/>
      <c r="N91" s="70"/>
      <c r="O91" s="1"/>
      <c r="P91" s="1"/>
      <c r="Q91" s="4">
        <v>30.0</v>
      </c>
      <c r="R91" s="58">
        <f t="shared" si="9"/>
        <v>2.35</v>
      </c>
      <c r="S91" s="52">
        <f t="shared" si="10"/>
        <v>2</v>
      </c>
      <c r="T91" s="52">
        <f t="shared" si="11"/>
        <v>4.7</v>
      </c>
      <c r="U91" s="60">
        <f t="shared" si="12"/>
        <v>140.2245</v>
      </c>
      <c r="V91" s="58">
        <f t="shared" ref="V91:W91" si="86">C91/100</f>
        <v>1.02</v>
      </c>
      <c r="W91" s="58">
        <f t="shared" si="86"/>
        <v>1.95</v>
      </c>
      <c r="X91" s="58">
        <f t="shared" si="14"/>
        <v>4.7</v>
      </c>
      <c r="Y91" s="61">
        <f t="shared" si="15"/>
        <v>9.3483</v>
      </c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</row>
    <row r="92" ht="27.0" customHeight="1">
      <c r="A92" s="52">
        <v>71.0</v>
      </c>
      <c r="B92" s="62" t="s">
        <v>73</v>
      </c>
      <c r="C92" s="62">
        <v>104.0</v>
      </c>
      <c r="D92" s="62">
        <v>195.0</v>
      </c>
      <c r="E92" s="62">
        <v>185.0</v>
      </c>
      <c r="F92" s="62">
        <f t="shared" si="5"/>
        <v>0</v>
      </c>
      <c r="G92" s="62">
        <f t="shared" si="6"/>
        <v>112.554</v>
      </c>
      <c r="H92" s="63">
        <f t="shared" si="7"/>
        <v>112.554</v>
      </c>
      <c r="I92" s="62">
        <v>2.0</v>
      </c>
      <c r="J92" s="68">
        <f t="shared" si="8"/>
        <v>225.108</v>
      </c>
      <c r="K92" s="1"/>
      <c r="L92" s="69"/>
      <c r="M92" s="70"/>
      <c r="N92" s="70"/>
      <c r="O92" s="1"/>
      <c r="P92" s="1"/>
      <c r="Q92" s="4">
        <v>30.0</v>
      </c>
      <c r="R92" s="58">
        <f t="shared" si="9"/>
        <v>1.85</v>
      </c>
      <c r="S92" s="52">
        <f t="shared" si="10"/>
        <v>2</v>
      </c>
      <c r="T92" s="52">
        <f t="shared" si="11"/>
        <v>3.7</v>
      </c>
      <c r="U92" s="60">
        <f t="shared" si="12"/>
        <v>112.554</v>
      </c>
      <c r="V92" s="58">
        <f t="shared" ref="V92:W92" si="87">C92/100</f>
        <v>1.04</v>
      </c>
      <c r="W92" s="58">
        <f t="shared" si="87"/>
        <v>1.95</v>
      </c>
      <c r="X92" s="58">
        <f t="shared" si="14"/>
        <v>3.7</v>
      </c>
      <c r="Y92" s="61">
        <f t="shared" si="15"/>
        <v>7.5036</v>
      </c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</row>
    <row r="93" ht="27.0" customHeight="1">
      <c r="A93" s="52">
        <v>72.0</v>
      </c>
      <c r="B93" s="62" t="s">
        <v>73</v>
      </c>
      <c r="C93" s="62">
        <v>105.0</v>
      </c>
      <c r="D93" s="62">
        <v>195.0</v>
      </c>
      <c r="E93" s="62">
        <v>185.0</v>
      </c>
      <c r="F93" s="62">
        <f t="shared" si="5"/>
        <v>0</v>
      </c>
      <c r="G93" s="62">
        <f t="shared" si="6"/>
        <v>113.63625</v>
      </c>
      <c r="H93" s="63">
        <f t="shared" si="7"/>
        <v>113.63625</v>
      </c>
      <c r="I93" s="62">
        <v>3.0</v>
      </c>
      <c r="J93" s="68">
        <f t="shared" si="8"/>
        <v>340.90875</v>
      </c>
      <c r="K93" s="1"/>
      <c r="L93" s="69"/>
      <c r="M93" s="70"/>
      <c r="N93" s="70"/>
      <c r="O93" s="1"/>
      <c r="P93" s="1"/>
      <c r="Q93" s="4">
        <v>30.0</v>
      </c>
      <c r="R93" s="58">
        <f t="shared" si="9"/>
        <v>1.85</v>
      </c>
      <c r="S93" s="52">
        <f t="shared" si="10"/>
        <v>3</v>
      </c>
      <c r="T93" s="52">
        <f t="shared" si="11"/>
        <v>5.55</v>
      </c>
      <c r="U93" s="60">
        <f t="shared" si="12"/>
        <v>113.63625</v>
      </c>
      <c r="V93" s="58">
        <f t="shared" ref="V93:W93" si="88">C93/100</f>
        <v>1.05</v>
      </c>
      <c r="W93" s="58">
        <f t="shared" si="88"/>
        <v>1.95</v>
      </c>
      <c r="X93" s="58">
        <f t="shared" si="14"/>
        <v>5.55</v>
      </c>
      <c r="Y93" s="61">
        <f t="shared" si="15"/>
        <v>11.363625</v>
      </c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</row>
    <row r="94" ht="27.0" customHeight="1">
      <c r="A94" s="52">
        <v>73.0</v>
      </c>
      <c r="B94" s="62" t="s">
        <v>73</v>
      </c>
      <c r="C94" s="62">
        <v>105.0</v>
      </c>
      <c r="D94" s="62">
        <v>195.0</v>
      </c>
      <c r="E94" s="62">
        <v>183.0</v>
      </c>
      <c r="F94" s="62">
        <f t="shared" si="5"/>
        <v>0</v>
      </c>
      <c r="G94" s="62">
        <f t="shared" si="6"/>
        <v>112.40775</v>
      </c>
      <c r="H94" s="63">
        <f t="shared" si="7"/>
        <v>112.40775</v>
      </c>
      <c r="I94" s="62">
        <v>2.0</v>
      </c>
      <c r="J94" s="68">
        <f t="shared" si="8"/>
        <v>224.8155</v>
      </c>
      <c r="K94" s="1"/>
      <c r="L94" s="69"/>
      <c r="M94" s="70"/>
      <c r="N94" s="70"/>
      <c r="O94" s="1"/>
      <c r="P94" s="1"/>
      <c r="Q94" s="4">
        <v>30.0</v>
      </c>
      <c r="R94" s="58">
        <f t="shared" si="9"/>
        <v>1.83</v>
      </c>
      <c r="S94" s="52">
        <f t="shared" si="10"/>
        <v>2</v>
      </c>
      <c r="T94" s="52">
        <f t="shared" si="11"/>
        <v>3.66</v>
      </c>
      <c r="U94" s="60">
        <f t="shared" si="12"/>
        <v>112.40775</v>
      </c>
      <c r="V94" s="58">
        <f t="shared" ref="V94:W94" si="89">C94/100</f>
        <v>1.05</v>
      </c>
      <c r="W94" s="58">
        <f t="shared" si="89"/>
        <v>1.95</v>
      </c>
      <c r="X94" s="58">
        <f t="shared" si="14"/>
        <v>3.66</v>
      </c>
      <c r="Y94" s="61">
        <f t="shared" si="15"/>
        <v>7.49385</v>
      </c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</row>
    <row r="95" ht="27.0" customHeight="1">
      <c r="A95" s="52">
        <v>74.0</v>
      </c>
      <c r="B95" s="62" t="s">
        <v>73</v>
      </c>
      <c r="C95" s="62">
        <v>105.0</v>
      </c>
      <c r="D95" s="62">
        <v>195.0</v>
      </c>
      <c r="E95" s="62">
        <v>243.0</v>
      </c>
      <c r="F95" s="62">
        <f t="shared" si="5"/>
        <v>0</v>
      </c>
      <c r="G95" s="62">
        <f t="shared" si="6"/>
        <v>149.26275</v>
      </c>
      <c r="H95" s="63">
        <f t="shared" si="7"/>
        <v>149.26275</v>
      </c>
      <c r="I95" s="62">
        <v>1.0</v>
      </c>
      <c r="J95" s="68">
        <f t="shared" si="8"/>
        <v>149.26275</v>
      </c>
      <c r="K95" s="1"/>
      <c r="L95" s="69"/>
      <c r="M95" s="70"/>
      <c r="N95" s="70"/>
      <c r="O95" s="1"/>
      <c r="P95" s="1"/>
      <c r="Q95" s="4">
        <v>30.0</v>
      </c>
      <c r="R95" s="58">
        <f t="shared" si="9"/>
        <v>2.43</v>
      </c>
      <c r="S95" s="52">
        <f t="shared" si="10"/>
        <v>1</v>
      </c>
      <c r="T95" s="52">
        <f t="shared" si="11"/>
        <v>2.43</v>
      </c>
      <c r="U95" s="60">
        <f t="shared" si="12"/>
        <v>149.26275</v>
      </c>
      <c r="V95" s="58">
        <f t="shared" ref="V95:W95" si="90">C95/100</f>
        <v>1.05</v>
      </c>
      <c r="W95" s="58">
        <f t="shared" si="90"/>
        <v>1.95</v>
      </c>
      <c r="X95" s="58">
        <f t="shared" si="14"/>
        <v>2.43</v>
      </c>
      <c r="Y95" s="61">
        <f t="shared" si="15"/>
        <v>4.975425</v>
      </c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</row>
    <row r="96" ht="27.0" customHeight="1">
      <c r="A96" s="52">
        <v>75.0</v>
      </c>
      <c r="B96" s="62" t="s">
        <v>73</v>
      </c>
      <c r="C96" s="62">
        <v>105.0</v>
      </c>
      <c r="D96" s="62">
        <v>195.0</v>
      </c>
      <c r="E96" s="62">
        <v>241.0</v>
      </c>
      <c r="F96" s="62">
        <f t="shared" si="5"/>
        <v>0</v>
      </c>
      <c r="G96" s="62">
        <f t="shared" si="6"/>
        <v>148.03425</v>
      </c>
      <c r="H96" s="63">
        <f t="shared" si="7"/>
        <v>148.03425</v>
      </c>
      <c r="I96" s="62">
        <v>1.0</v>
      </c>
      <c r="J96" s="68">
        <f t="shared" si="8"/>
        <v>148.03425</v>
      </c>
      <c r="K96" s="1"/>
      <c r="L96" s="69"/>
      <c r="M96" s="70"/>
      <c r="N96" s="70"/>
      <c r="O96" s="1"/>
      <c r="P96" s="1"/>
      <c r="Q96" s="4">
        <v>30.0</v>
      </c>
      <c r="R96" s="58">
        <f t="shared" si="9"/>
        <v>2.41</v>
      </c>
      <c r="S96" s="52">
        <f t="shared" si="10"/>
        <v>1</v>
      </c>
      <c r="T96" s="52">
        <f t="shared" si="11"/>
        <v>2.41</v>
      </c>
      <c r="U96" s="60">
        <f t="shared" si="12"/>
        <v>148.03425</v>
      </c>
      <c r="V96" s="58">
        <f t="shared" ref="V96:W96" si="91">C96/100</f>
        <v>1.05</v>
      </c>
      <c r="W96" s="58">
        <f t="shared" si="91"/>
        <v>1.95</v>
      </c>
      <c r="X96" s="58">
        <f t="shared" si="14"/>
        <v>2.41</v>
      </c>
      <c r="Y96" s="61">
        <f t="shared" si="15"/>
        <v>4.934475</v>
      </c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</row>
    <row r="97" ht="27.0" customHeight="1">
      <c r="A97" s="52">
        <v>76.0</v>
      </c>
      <c r="B97" s="62" t="s">
        <v>73</v>
      </c>
      <c r="C97" s="62">
        <v>103.0</v>
      </c>
      <c r="D97" s="62">
        <v>195.0</v>
      </c>
      <c r="E97" s="62">
        <v>242.0</v>
      </c>
      <c r="F97" s="62">
        <f t="shared" si="5"/>
        <v>0</v>
      </c>
      <c r="G97" s="62">
        <f t="shared" si="6"/>
        <v>145.8171</v>
      </c>
      <c r="H97" s="63">
        <f t="shared" si="7"/>
        <v>145.8171</v>
      </c>
      <c r="I97" s="62">
        <v>1.0</v>
      </c>
      <c r="J97" s="68">
        <f t="shared" si="8"/>
        <v>145.8171</v>
      </c>
      <c r="K97" s="1"/>
      <c r="L97" s="69"/>
      <c r="M97" s="70"/>
      <c r="N97" s="70"/>
      <c r="O97" s="1"/>
      <c r="P97" s="1"/>
      <c r="Q97" s="4">
        <v>30.0</v>
      </c>
      <c r="R97" s="58">
        <f t="shared" si="9"/>
        <v>2.42</v>
      </c>
      <c r="S97" s="52">
        <f t="shared" si="10"/>
        <v>1</v>
      </c>
      <c r="T97" s="52">
        <f t="shared" si="11"/>
        <v>2.42</v>
      </c>
      <c r="U97" s="60">
        <f t="shared" si="12"/>
        <v>145.8171</v>
      </c>
      <c r="V97" s="58">
        <f t="shared" ref="V97:W97" si="92">C97/100</f>
        <v>1.03</v>
      </c>
      <c r="W97" s="58">
        <f t="shared" si="92"/>
        <v>1.95</v>
      </c>
      <c r="X97" s="58">
        <f t="shared" si="14"/>
        <v>2.42</v>
      </c>
      <c r="Y97" s="61">
        <f t="shared" si="15"/>
        <v>4.86057</v>
      </c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</row>
    <row r="98" ht="27.0" customHeight="1">
      <c r="A98" s="52">
        <v>77.0</v>
      </c>
      <c r="B98" s="62" t="s">
        <v>73</v>
      </c>
      <c r="C98" s="62">
        <v>103.0</v>
      </c>
      <c r="D98" s="62">
        <v>195.0</v>
      </c>
      <c r="E98" s="62">
        <v>241.0</v>
      </c>
      <c r="F98" s="62">
        <f t="shared" si="5"/>
        <v>0</v>
      </c>
      <c r="G98" s="62">
        <f t="shared" si="6"/>
        <v>145.21455</v>
      </c>
      <c r="H98" s="63">
        <f t="shared" si="7"/>
        <v>145.21455</v>
      </c>
      <c r="I98" s="62">
        <v>1.0</v>
      </c>
      <c r="J98" s="68">
        <f t="shared" si="8"/>
        <v>145.21455</v>
      </c>
      <c r="K98" s="1"/>
      <c r="L98" s="69"/>
      <c r="M98" s="70"/>
      <c r="N98" s="70"/>
      <c r="O98" s="1"/>
      <c r="P98" s="1"/>
      <c r="Q98" s="4">
        <v>30.0</v>
      </c>
      <c r="R98" s="58">
        <f t="shared" si="9"/>
        <v>2.41</v>
      </c>
      <c r="S98" s="52">
        <f t="shared" si="10"/>
        <v>1</v>
      </c>
      <c r="T98" s="52">
        <f t="shared" si="11"/>
        <v>2.41</v>
      </c>
      <c r="U98" s="60">
        <f t="shared" si="12"/>
        <v>145.21455</v>
      </c>
      <c r="V98" s="58">
        <f t="shared" ref="V98:W98" si="93">C98/100</f>
        <v>1.03</v>
      </c>
      <c r="W98" s="58">
        <f t="shared" si="93"/>
        <v>1.95</v>
      </c>
      <c r="X98" s="58">
        <f t="shared" si="14"/>
        <v>2.41</v>
      </c>
      <c r="Y98" s="61">
        <f t="shared" si="15"/>
        <v>4.840485</v>
      </c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</row>
    <row r="99" ht="27.0" customHeight="1">
      <c r="A99" s="52">
        <v>78.0</v>
      </c>
      <c r="B99" s="62" t="s">
        <v>73</v>
      </c>
      <c r="C99" s="62">
        <v>100.0</v>
      </c>
      <c r="D99" s="62">
        <v>195.0</v>
      </c>
      <c r="E99" s="62">
        <v>185.0</v>
      </c>
      <c r="F99" s="62">
        <f t="shared" si="5"/>
        <v>0</v>
      </c>
      <c r="G99" s="62">
        <f t="shared" si="6"/>
        <v>108.225</v>
      </c>
      <c r="H99" s="63">
        <f t="shared" si="7"/>
        <v>108.225</v>
      </c>
      <c r="I99" s="62">
        <v>1.0</v>
      </c>
      <c r="J99" s="68">
        <f t="shared" si="8"/>
        <v>108.225</v>
      </c>
      <c r="K99" s="1"/>
      <c r="L99" s="69"/>
      <c r="M99" s="70"/>
      <c r="N99" s="70"/>
      <c r="O99" s="1"/>
      <c r="P99" s="1"/>
      <c r="Q99" s="4">
        <v>30.0</v>
      </c>
      <c r="R99" s="58">
        <f t="shared" si="9"/>
        <v>1.85</v>
      </c>
      <c r="S99" s="52">
        <f t="shared" si="10"/>
        <v>1</v>
      </c>
      <c r="T99" s="52">
        <f t="shared" si="11"/>
        <v>1.85</v>
      </c>
      <c r="U99" s="60">
        <f t="shared" si="12"/>
        <v>108.225</v>
      </c>
      <c r="V99" s="58">
        <f t="shared" ref="V99:W99" si="94">C99/100</f>
        <v>1</v>
      </c>
      <c r="W99" s="58">
        <f t="shared" si="94"/>
        <v>1.95</v>
      </c>
      <c r="X99" s="58">
        <f t="shared" si="14"/>
        <v>1.85</v>
      </c>
      <c r="Y99" s="61">
        <f t="shared" si="15"/>
        <v>3.6075</v>
      </c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</row>
    <row r="100" ht="27.0" customHeight="1">
      <c r="A100" s="52">
        <v>79.0</v>
      </c>
      <c r="B100" s="62" t="s">
        <v>73</v>
      </c>
      <c r="C100" s="62">
        <v>103.0</v>
      </c>
      <c r="D100" s="62">
        <v>195.0</v>
      </c>
      <c r="E100" s="62">
        <v>185.0</v>
      </c>
      <c r="F100" s="62">
        <f t="shared" si="5"/>
        <v>0</v>
      </c>
      <c r="G100" s="62">
        <f t="shared" si="6"/>
        <v>111.47175</v>
      </c>
      <c r="H100" s="63">
        <f t="shared" si="7"/>
        <v>111.47175</v>
      </c>
      <c r="I100" s="62">
        <v>1.0</v>
      </c>
      <c r="J100" s="68">
        <f t="shared" si="8"/>
        <v>111.47175</v>
      </c>
      <c r="K100" s="1"/>
      <c r="L100" s="69"/>
      <c r="M100" s="70"/>
      <c r="N100" s="70"/>
      <c r="O100" s="1"/>
      <c r="P100" s="1"/>
      <c r="Q100" s="4">
        <v>30.0</v>
      </c>
      <c r="R100" s="58">
        <f t="shared" si="9"/>
        <v>1.85</v>
      </c>
      <c r="S100" s="52">
        <f t="shared" si="10"/>
        <v>1</v>
      </c>
      <c r="T100" s="52">
        <f t="shared" si="11"/>
        <v>1.85</v>
      </c>
      <c r="U100" s="60">
        <f t="shared" si="12"/>
        <v>111.47175</v>
      </c>
      <c r="V100" s="58">
        <f t="shared" ref="V100:W100" si="95">C100/100</f>
        <v>1.03</v>
      </c>
      <c r="W100" s="58">
        <f t="shared" si="95"/>
        <v>1.95</v>
      </c>
      <c r="X100" s="58">
        <f t="shared" si="14"/>
        <v>1.85</v>
      </c>
      <c r="Y100" s="61">
        <f t="shared" si="15"/>
        <v>3.715725</v>
      </c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</row>
    <row r="101" ht="27.0" customHeight="1">
      <c r="A101" s="52">
        <v>80.0</v>
      </c>
      <c r="B101" s="62" t="s">
        <v>73</v>
      </c>
      <c r="C101" s="62">
        <v>106.0</v>
      </c>
      <c r="D101" s="62">
        <v>195.0</v>
      </c>
      <c r="E101" s="62">
        <v>185.0</v>
      </c>
      <c r="F101" s="62">
        <f t="shared" si="5"/>
        <v>0</v>
      </c>
      <c r="G101" s="62">
        <f t="shared" si="6"/>
        <v>114.7185</v>
      </c>
      <c r="H101" s="63">
        <f t="shared" si="7"/>
        <v>114.7185</v>
      </c>
      <c r="I101" s="62">
        <v>2.0</v>
      </c>
      <c r="J101" s="68">
        <f t="shared" si="8"/>
        <v>229.437</v>
      </c>
      <c r="K101" s="1"/>
      <c r="L101" s="69"/>
      <c r="M101" s="70"/>
      <c r="N101" s="70"/>
      <c r="O101" s="1"/>
      <c r="P101" s="1"/>
      <c r="Q101" s="4">
        <v>30.0</v>
      </c>
      <c r="R101" s="58">
        <f t="shared" si="9"/>
        <v>1.85</v>
      </c>
      <c r="S101" s="52">
        <f t="shared" si="10"/>
        <v>2</v>
      </c>
      <c r="T101" s="52">
        <f t="shared" si="11"/>
        <v>3.7</v>
      </c>
      <c r="U101" s="60">
        <f t="shared" si="12"/>
        <v>114.7185</v>
      </c>
      <c r="V101" s="58">
        <f t="shared" ref="V101:W101" si="96">C101/100</f>
        <v>1.06</v>
      </c>
      <c r="W101" s="58">
        <f t="shared" si="96"/>
        <v>1.95</v>
      </c>
      <c r="X101" s="58">
        <f t="shared" si="14"/>
        <v>3.7</v>
      </c>
      <c r="Y101" s="61">
        <f t="shared" si="15"/>
        <v>7.6479</v>
      </c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</row>
    <row r="102" ht="27.0" customHeight="1">
      <c r="A102" s="52">
        <v>81.0</v>
      </c>
      <c r="B102" s="62" t="s">
        <v>73</v>
      </c>
      <c r="C102" s="62">
        <v>104.0</v>
      </c>
      <c r="D102" s="62">
        <v>195.0</v>
      </c>
      <c r="E102" s="62">
        <v>183.0</v>
      </c>
      <c r="F102" s="62">
        <f t="shared" si="5"/>
        <v>0</v>
      </c>
      <c r="G102" s="62">
        <f t="shared" si="6"/>
        <v>111.3372</v>
      </c>
      <c r="H102" s="63">
        <f t="shared" si="7"/>
        <v>111.3372</v>
      </c>
      <c r="I102" s="62">
        <v>1.0</v>
      </c>
      <c r="J102" s="68">
        <f t="shared" si="8"/>
        <v>111.3372</v>
      </c>
      <c r="K102" s="1"/>
      <c r="L102" s="69"/>
      <c r="M102" s="70"/>
      <c r="N102" s="70"/>
      <c r="O102" s="1"/>
      <c r="P102" s="1"/>
      <c r="Q102" s="4">
        <v>30.0</v>
      </c>
      <c r="R102" s="58">
        <f t="shared" si="9"/>
        <v>1.83</v>
      </c>
      <c r="S102" s="52">
        <f t="shared" si="10"/>
        <v>1</v>
      </c>
      <c r="T102" s="52">
        <f t="shared" si="11"/>
        <v>1.83</v>
      </c>
      <c r="U102" s="60">
        <f t="shared" si="12"/>
        <v>111.3372</v>
      </c>
      <c r="V102" s="58">
        <f t="shared" ref="V102:W102" si="97">C102/100</f>
        <v>1.04</v>
      </c>
      <c r="W102" s="58">
        <f t="shared" si="97"/>
        <v>1.95</v>
      </c>
      <c r="X102" s="58">
        <f t="shared" si="14"/>
        <v>1.83</v>
      </c>
      <c r="Y102" s="61">
        <f t="shared" si="15"/>
        <v>3.71124</v>
      </c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</row>
    <row r="103" ht="27.0" customHeight="1">
      <c r="A103" s="52">
        <v>82.0</v>
      </c>
      <c r="B103" s="62" t="s">
        <v>73</v>
      </c>
      <c r="C103" s="62">
        <v>107.0</v>
      </c>
      <c r="D103" s="62">
        <v>195.0</v>
      </c>
      <c r="E103" s="62">
        <v>186.0</v>
      </c>
      <c r="F103" s="62">
        <f t="shared" si="5"/>
        <v>0</v>
      </c>
      <c r="G103" s="62">
        <f t="shared" si="6"/>
        <v>116.4267</v>
      </c>
      <c r="H103" s="63">
        <f t="shared" si="7"/>
        <v>116.4267</v>
      </c>
      <c r="I103" s="62">
        <v>1.0</v>
      </c>
      <c r="J103" s="68">
        <f t="shared" si="8"/>
        <v>116.4267</v>
      </c>
      <c r="K103" s="1"/>
      <c r="L103" s="69"/>
      <c r="M103" s="70"/>
      <c r="N103" s="70"/>
      <c r="O103" s="1"/>
      <c r="P103" s="1"/>
      <c r="Q103" s="4">
        <v>30.0</v>
      </c>
      <c r="R103" s="58">
        <f t="shared" si="9"/>
        <v>1.86</v>
      </c>
      <c r="S103" s="52">
        <f t="shared" si="10"/>
        <v>1</v>
      </c>
      <c r="T103" s="52">
        <f t="shared" si="11"/>
        <v>1.86</v>
      </c>
      <c r="U103" s="60">
        <f t="shared" si="12"/>
        <v>116.4267</v>
      </c>
      <c r="V103" s="58">
        <f t="shared" ref="V103:W103" si="98">C103/100</f>
        <v>1.07</v>
      </c>
      <c r="W103" s="58">
        <f t="shared" si="98"/>
        <v>1.95</v>
      </c>
      <c r="X103" s="58">
        <f t="shared" si="14"/>
        <v>1.86</v>
      </c>
      <c r="Y103" s="61">
        <f t="shared" si="15"/>
        <v>3.88089</v>
      </c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</row>
    <row r="104" ht="27.0" customHeight="1">
      <c r="A104" s="52">
        <v>83.0</v>
      </c>
      <c r="B104" s="62" t="s">
        <v>73</v>
      </c>
      <c r="C104" s="62">
        <v>106.0</v>
      </c>
      <c r="D104" s="62">
        <v>195.0</v>
      </c>
      <c r="E104" s="62">
        <v>183.0</v>
      </c>
      <c r="F104" s="62">
        <f t="shared" si="5"/>
        <v>0</v>
      </c>
      <c r="G104" s="62">
        <f t="shared" si="6"/>
        <v>113.4783</v>
      </c>
      <c r="H104" s="63">
        <f t="shared" si="7"/>
        <v>113.4783</v>
      </c>
      <c r="I104" s="62">
        <v>1.0</v>
      </c>
      <c r="J104" s="68">
        <f t="shared" si="8"/>
        <v>113.4783</v>
      </c>
      <c r="K104" s="1"/>
      <c r="L104" s="69"/>
      <c r="M104" s="70"/>
      <c r="N104" s="70"/>
      <c r="O104" s="1"/>
      <c r="P104" s="1"/>
      <c r="Q104" s="4">
        <v>30.0</v>
      </c>
      <c r="R104" s="58">
        <f t="shared" si="9"/>
        <v>1.83</v>
      </c>
      <c r="S104" s="52">
        <f t="shared" si="10"/>
        <v>1</v>
      </c>
      <c r="T104" s="52">
        <f t="shared" si="11"/>
        <v>1.83</v>
      </c>
      <c r="U104" s="60">
        <f t="shared" si="12"/>
        <v>113.4783</v>
      </c>
      <c r="V104" s="58">
        <f t="shared" ref="V104:W104" si="99">C104/100</f>
        <v>1.06</v>
      </c>
      <c r="W104" s="58">
        <f t="shared" si="99"/>
        <v>1.95</v>
      </c>
      <c r="X104" s="58">
        <f t="shared" si="14"/>
        <v>1.83</v>
      </c>
      <c r="Y104" s="61">
        <f t="shared" si="15"/>
        <v>3.78261</v>
      </c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</row>
    <row r="105" ht="27.0" customHeight="1">
      <c r="A105" s="52">
        <v>84.0</v>
      </c>
      <c r="B105" s="62" t="s">
        <v>73</v>
      </c>
      <c r="C105" s="62">
        <v>105.0</v>
      </c>
      <c r="D105" s="62">
        <v>195.0</v>
      </c>
      <c r="E105" s="62">
        <v>184.0</v>
      </c>
      <c r="F105" s="62">
        <f t="shared" si="5"/>
        <v>0</v>
      </c>
      <c r="G105" s="62">
        <f t="shared" si="6"/>
        <v>113.022</v>
      </c>
      <c r="H105" s="63">
        <f t="shared" si="7"/>
        <v>113.022</v>
      </c>
      <c r="I105" s="62">
        <v>1.0</v>
      </c>
      <c r="J105" s="68">
        <f t="shared" si="8"/>
        <v>113.022</v>
      </c>
      <c r="K105" s="1"/>
      <c r="L105" s="69"/>
      <c r="M105" s="70"/>
      <c r="N105" s="70"/>
      <c r="O105" s="1"/>
      <c r="P105" s="1"/>
      <c r="Q105" s="4">
        <v>30.0</v>
      </c>
      <c r="R105" s="58">
        <f t="shared" si="9"/>
        <v>1.84</v>
      </c>
      <c r="S105" s="52">
        <f t="shared" si="10"/>
        <v>1</v>
      </c>
      <c r="T105" s="52">
        <f t="shared" si="11"/>
        <v>1.84</v>
      </c>
      <c r="U105" s="60">
        <f t="shared" si="12"/>
        <v>113.022</v>
      </c>
      <c r="V105" s="58">
        <f t="shared" ref="V105:W105" si="100">C105/100</f>
        <v>1.05</v>
      </c>
      <c r="W105" s="58">
        <f t="shared" si="100"/>
        <v>1.95</v>
      </c>
      <c r="X105" s="58">
        <f t="shared" si="14"/>
        <v>1.84</v>
      </c>
      <c r="Y105" s="61">
        <f t="shared" si="15"/>
        <v>3.7674</v>
      </c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</row>
    <row r="106" ht="27.0" customHeight="1">
      <c r="A106" s="52">
        <v>85.0</v>
      </c>
      <c r="B106" s="62" t="s">
        <v>73</v>
      </c>
      <c r="C106" s="62">
        <v>102.0</v>
      </c>
      <c r="D106" s="62">
        <v>195.0</v>
      </c>
      <c r="E106" s="62">
        <v>250.0</v>
      </c>
      <c r="F106" s="62">
        <f t="shared" si="5"/>
        <v>0</v>
      </c>
      <c r="G106" s="62">
        <f t="shared" si="6"/>
        <v>149.175</v>
      </c>
      <c r="H106" s="63">
        <f t="shared" si="7"/>
        <v>149.175</v>
      </c>
      <c r="I106" s="62">
        <v>1.0</v>
      </c>
      <c r="J106" s="68">
        <f t="shared" si="8"/>
        <v>149.175</v>
      </c>
      <c r="K106" s="1"/>
      <c r="L106" s="69"/>
      <c r="M106" s="70"/>
      <c r="N106" s="70"/>
      <c r="O106" s="1"/>
      <c r="P106" s="1"/>
      <c r="Q106" s="4">
        <v>30.0</v>
      </c>
      <c r="R106" s="58">
        <f t="shared" si="9"/>
        <v>2.5</v>
      </c>
      <c r="S106" s="52">
        <f t="shared" si="10"/>
        <v>1</v>
      </c>
      <c r="T106" s="52">
        <f t="shared" si="11"/>
        <v>2.5</v>
      </c>
      <c r="U106" s="60">
        <f t="shared" si="12"/>
        <v>149.175</v>
      </c>
      <c r="V106" s="58">
        <f t="shared" ref="V106:W106" si="101">C106/100</f>
        <v>1.02</v>
      </c>
      <c r="W106" s="58">
        <f t="shared" si="101"/>
        <v>1.95</v>
      </c>
      <c r="X106" s="58">
        <f t="shared" si="14"/>
        <v>2.5</v>
      </c>
      <c r="Y106" s="61">
        <f t="shared" si="15"/>
        <v>4.9725</v>
      </c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</row>
    <row r="107" ht="27.0" customHeight="1">
      <c r="A107" s="52">
        <v>86.0</v>
      </c>
      <c r="B107" s="62" t="s">
        <v>73</v>
      </c>
      <c r="C107" s="62">
        <v>98.0</v>
      </c>
      <c r="D107" s="62">
        <v>195.0</v>
      </c>
      <c r="E107" s="62">
        <v>222.0</v>
      </c>
      <c r="F107" s="62">
        <f t="shared" si="5"/>
        <v>0</v>
      </c>
      <c r="G107" s="62">
        <f t="shared" si="6"/>
        <v>127.2726</v>
      </c>
      <c r="H107" s="63">
        <f t="shared" si="7"/>
        <v>127.2726</v>
      </c>
      <c r="I107" s="62">
        <v>1.0</v>
      </c>
      <c r="J107" s="68">
        <f t="shared" si="8"/>
        <v>127.2726</v>
      </c>
      <c r="K107" s="1"/>
      <c r="L107" s="69"/>
      <c r="M107" s="70"/>
      <c r="N107" s="70"/>
      <c r="O107" s="1"/>
      <c r="P107" s="1"/>
      <c r="Q107" s="4">
        <v>30.0</v>
      </c>
      <c r="R107" s="58">
        <f t="shared" si="9"/>
        <v>2.22</v>
      </c>
      <c r="S107" s="52">
        <f t="shared" si="10"/>
        <v>1</v>
      </c>
      <c r="T107" s="52">
        <f t="shared" si="11"/>
        <v>2.22</v>
      </c>
      <c r="U107" s="60">
        <f t="shared" si="12"/>
        <v>127.2726</v>
      </c>
      <c r="V107" s="58">
        <f t="shared" ref="V107:W107" si="102">C107/100</f>
        <v>0.98</v>
      </c>
      <c r="W107" s="58">
        <f t="shared" si="102"/>
        <v>1.95</v>
      </c>
      <c r="X107" s="58">
        <f t="shared" si="14"/>
        <v>2.22</v>
      </c>
      <c r="Y107" s="61">
        <f t="shared" si="15"/>
        <v>4.24242</v>
      </c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</row>
    <row r="108" ht="27.0" customHeight="1">
      <c r="A108" s="52">
        <v>87.0</v>
      </c>
      <c r="B108" s="53" t="s">
        <v>78</v>
      </c>
      <c r="C108" s="54">
        <v>80.0</v>
      </c>
      <c r="D108" s="54">
        <v>204.0</v>
      </c>
      <c r="E108" s="54">
        <v>206.0</v>
      </c>
      <c r="F108" s="54">
        <f t="shared" si="5"/>
        <v>0.8</v>
      </c>
      <c r="G108" s="54">
        <f t="shared" si="6"/>
        <v>100.8576</v>
      </c>
      <c r="H108" s="55">
        <f t="shared" si="7"/>
        <v>80.68608</v>
      </c>
      <c r="I108" s="54">
        <v>1.0</v>
      </c>
      <c r="J108" s="68">
        <f t="shared" si="8"/>
        <v>80.68608</v>
      </c>
      <c r="K108" s="1"/>
      <c r="L108" s="69"/>
      <c r="M108" s="70"/>
      <c r="N108" s="70"/>
      <c r="O108" s="1"/>
      <c r="P108" s="1"/>
      <c r="Q108" s="4">
        <v>30.0</v>
      </c>
      <c r="R108" s="58">
        <f t="shared" si="9"/>
        <v>2.06</v>
      </c>
      <c r="S108" s="52">
        <f t="shared" si="10"/>
        <v>1</v>
      </c>
      <c r="T108" s="52">
        <f t="shared" si="11"/>
        <v>2.06</v>
      </c>
      <c r="U108" s="60">
        <f t="shared" si="12"/>
        <v>100.8576</v>
      </c>
      <c r="V108" s="58">
        <f t="shared" ref="V108:W108" si="103">C108/100</f>
        <v>0.8</v>
      </c>
      <c r="W108" s="58">
        <f t="shared" si="103"/>
        <v>2.04</v>
      </c>
      <c r="X108" s="58">
        <f t="shared" si="14"/>
        <v>2.06</v>
      </c>
      <c r="Y108" s="61">
        <f t="shared" si="15"/>
        <v>3.36192</v>
      </c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</row>
    <row r="109" ht="27.0" customHeight="1">
      <c r="A109" s="52">
        <v>88.0</v>
      </c>
      <c r="B109" s="62" t="s">
        <v>69</v>
      </c>
      <c r="C109" s="62">
        <v>101.0</v>
      </c>
      <c r="D109" s="62">
        <v>204.0</v>
      </c>
      <c r="E109" s="62">
        <v>232.0</v>
      </c>
      <c r="F109" s="62">
        <f t="shared" si="5"/>
        <v>0</v>
      </c>
      <c r="G109" s="62">
        <f t="shared" si="6"/>
        <v>143.40384</v>
      </c>
      <c r="H109" s="63">
        <f t="shared" si="7"/>
        <v>143.40384</v>
      </c>
      <c r="I109" s="62">
        <v>2.0</v>
      </c>
      <c r="J109" s="68">
        <f t="shared" si="8"/>
        <v>286.80768</v>
      </c>
      <c r="K109" s="1"/>
      <c r="L109" s="69"/>
      <c r="M109" s="70"/>
      <c r="N109" s="70"/>
      <c r="O109" s="1"/>
      <c r="P109" s="1"/>
      <c r="Q109" s="4">
        <v>30.0</v>
      </c>
      <c r="R109" s="58">
        <f t="shared" si="9"/>
        <v>2.32</v>
      </c>
      <c r="S109" s="52">
        <f t="shared" si="10"/>
        <v>2</v>
      </c>
      <c r="T109" s="52">
        <f t="shared" si="11"/>
        <v>4.64</v>
      </c>
      <c r="U109" s="60">
        <f t="shared" si="12"/>
        <v>143.40384</v>
      </c>
      <c r="V109" s="58">
        <f t="shared" ref="V109:W109" si="104">C109/100</f>
        <v>1.01</v>
      </c>
      <c r="W109" s="58">
        <f t="shared" si="104"/>
        <v>2.04</v>
      </c>
      <c r="X109" s="58">
        <f t="shared" si="14"/>
        <v>4.64</v>
      </c>
      <c r="Y109" s="61">
        <f t="shared" si="15"/>
        <v>9.560256</v>
      </c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</row>
    <row r="110" ht="27.0" customHeight="1">
      <c r="A110" s="52">
        <v>89.0</v>
      </c>
      <c r="B110" s="62" t="s">
        <v>69</v>
      </c>
      <c r="C110" s="62">
        <v>102.0</v>
      </c>
      <c r="D110" s="62">
        <v>204.0</v>
      </c>
      <c r="E110" s="62">
        <v>232.0</v>
      </c>
      <c r="F110" s="62">
        <f t="shared" si="5"/>
        <v>0</v>
      </c>
      <c r="G110" s="62">
        <f t="shared" si="6"/>
        <v>144.82368</v>
      </c>
      <c r="H110" s="63">
        <f t="shared" si="7"/>
        <v>144.82368</v>
      </c>
      <c r="I110" s="62">
        <v>1.0</v>
      </c>
      <c r="J110" s="68">
        <f t="shared" si="8"/>
        <v>144.82368</v>
      </c>
      <c r="K110" s="1"/>
      <c r="L110" s="69"/>
      <c r="M110" s="70"/>
      <c r="N110" s="70"/>
      <c r="O110" s="1"/>
      <c r="P110" s="1"/>
      <c r="Q110" s="4">
        <v>30.0</v>
      </c>
      <c r="R110" s="58">
        <f t="shared" si="9"/>
        <v>2.32</v>
      </c>
      <c r="S110" s="52">
        <f t="shared" si="10"/>
        <v>1</v>
      </c>
      <c r="T110" s="52">
        <f t="shared" si="11"/>
        <v>2.32</v>
      </c>
      <c r="U110" s="60">
        <f t="shared" si="12"/>
        <v>144.82368</v>
      </c>
      <c r="V110" s="58">
        <f t="shared" ref="V110:W110" si="105">C110/100</f>
        <v>1.02</v>
      </c>
      <c r="W110" s="58">
        <f t="shared" si="105"/>
        <v>2.04</v>
      </c>
      <c r="X110" s="58">
        <f t="shared" si="14"/>
        <v>2.32</v>
      </c>
      <c r="Y110" s="61">
        <f t="shared" si="15"/>
        <v>4.827456</v>
      </c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</row>
    <row r="111" ht="27.0" customHeight="1">
      <c r="A111" s="52">
        <v>90.0</v>
      </c>
      <c r="B111" s="62" t="s">
        <v>69</v>
      </c>
      <c r="C111" s="62">
        <v>100.0</v>
      </c>
      <c r="D111" s="62">
        <v>204.0</v>
      </c>
      <c r="E111" s="62">
        <v>232.0</v>
      </c>
      <c r="F111" s="62">
        <f t="shared" si="5"/>
        <v>0</v>
      </c>
      <c r="G111" s="62">
        <f t="shared" si="6"/>
        <v>141.984</v>
      </c>
      <c r="H111" s="63">
        <f t="shared" si="7"/>
        <v>141.984</v>
      </c>
      <c r="I111" s="62">
        <v>4.0</v>
      </c>
      <c r="J111" s="68">
        <f t="shared" si="8"/>
        <v>567.936</v>
      </c>
      <c r="K111" s="1"/>
      <c r="L111" s="69"/>
      <c r="M111" s="70"/>
      <c r="N111" s="70"/>
      <c r="O111" s="1"/>
      <c r="P111" s="1"/>
      <c r="Q111" s="4">
        <v>30.0</v>
      </c>
      <c r="R111" s="58">
        <f t="shared" si="9"/>
        <v>2.32</v>
      </c>
      <c r="S111" s="52">
        <f t="shared" si="10"/>
        <v>4</v>
      </c>
      <c r="T111" s="52">
        <f t="shared" si="11"/>
        <v>9.28</v>
      </c>
      <c r="U111" s="60">
        <f t="shared" si="12"/>
        <v>141.984</v>
      </c>
      <c r="V111" s="58">
        <f t="shared" ref="V111:W111" si="106">C111/100</f>
        <v>1</v>
      </c>
      <c r="W111" s="58">
        <f t="shared" si="106"/>
        <v>2.04</v>
      </c>
      <c r="X111" s="58">
        <f t="shared" si="14"/>
        <v>9.28</v>
      </c>
      <c r="Y111" s="61">
        <f t="shared" si="15"/>
        <v>18.9312</v>
      </c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</row>
    <row r="112" ht="27.0" customHeight="1">
      <c r="A112" s="52">
        <v>91.0</v>
      </c>
      <c r="B112" s="62" t="s">
        <v>69</v>
      </c>
      <c r="C112" s="62">
        <v>99.0</v>
      </c>
      <c r="D112" s="62">
        <v>204.0</v>
      </c>
      <c r="E112" s="62">
        <v>206.0</v>
      </c>
      <c r="F112" s="62">
        <f t="shared" si="5"/>
        <v>0</v>
      </c>
      <c r="G112" s="62">
        <f t="shared" si="6"/>
        <v>124.81128</v>
      </c>
      <c r="H112" s="63">
        <f t="shared" si="7"/>
        <v>124.81128</v>
      </c>
      <c r="I112" s="62">
        <v>1.0</v>
      </c>
      <c r="J112" s="68">
        <f t="shared" si="8"/>
        <v>124.81128</v>
      </c>
      <c r="K112" s="1"/>
      <c r="L112" s="69"/>
      <c r="M112" s="70"/>
      <c r="N112" s="70"/>
      <c r="O112" s="1"/>
      <c r="P112" s="1"/>
      <c r="Q112" s="4">
        <v>30.0</v>
      </c>
      <c r="R112" s="58">
        <f t="shared" si="9"/>
        <v>2.06</v>
      </c>
      <c r="S112" s="52">
        <f t="shared" si="10"/>
        <v>1</v>
      </c>
      <c r="T112" s="52">
        <f t="shared" si="11"/>
        <v>2.06</v>
      </c>
      <c r="U112" s="60">
        <f t="shared" si="12"/>
        <v>124.81128</v>
      </c>
      <c r="V112" s="58">
        <f t="shared" ref="V112:W112" si="107">C112/100</f>
        <v>0.99</v>
      </c>
      <c r="W112" s="58">
        <f t="shared" si="107"/>
        <v>2.04</v>
      </c>
      <c r="X112" s="58">
        <f t="shared" si="14"/>
        <v>2.06</v>
      </c>
      <c r="Y112" s="61">
        <f t="shared" si="15"/>
        <v>4.160376</v>
      </c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</row>
    <row r="113" ht="27.0" customHeight="1">
      <c r="A113" s="52">
        <v>92.0</v>
      </c>
      <c r="B113" s="62" t="s">
        <v>69</v>
      </c>
      <c r="C113" s="62">
        <v>100.0</v>
      </c>
      <c r="D113" s="62">
        <v>204.0</v>
      </c>
      <c r="E113" s="62">
        <v>207.0</v>
      </c>
      <c r="F113" s="62">
        <f t="shared" si="5"/>
        <v>0</v>
      </c>
      <c r="G113" s="62">
        <f t="shared" si="6"/>
        <v>126.684</v>
      </c>
      <c r="H113" s="63">
        <f t="shared" si="7"/>
        <v>126.684</v>
      </c>
      <c r="I113" s="62">
        <v>6.0</v>
      </c>
      <c r="J113" s="68">
        <f t="shared" si="8"/>
        <v>760.104</v>
      </c>
      <c r="K113" s="1"/>
      <c r="L113" s="69"/>
      <c r="M113" s="70"/>
      <c r="N113" s="70"/>
      <c r="O113" s="1"/>
      <c r="P113" s="1"/>
      <c r="Q113" s="4">
        <v>30.0</v>
      </c>
      <c r="R113" s="58">
        <f t="shared" si="9"/>
        <v>2.07</v>
      </c>
      <c r="S113" s="52">
        <f t="shared" si="10"/>
        <v>6</v>
      </c>
      <c r="T113" s="52">
        <f t="shared" si="11"/>
        <v>12.42</v>
      </c>
      <c r="U113" s="60">
        <f t="shared" si="12"/>
        <v>126.684</v>
      </c>
      <c r="V113" s="58">
        <f t="shared" ref="V113:W113" si="108">C113/100</f>
        <v>1</v>
      </c>
      <c r="W113" s="58">
        <f t="shared" si="108"/>
        <v>2.04</v>
      </c>
      <c r="X113" s="58">
        <f t="shared" si="14"/>
        <v>12.42</v>
      </c>
      <c r="Y113" s="61">
        <f t="shared" si="15"/>
        <v>25.3368</v>
      </c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</row>
    <row r="114" ht="27.0" customHeight="1">
      <c r="A114" s="52">
        <v>93.0</v>
      </c>
      <c r="B114" s="62" t="s">
        <v>69</v>
      </c>
      <c r="C114" s="62">
        <v>102.0</v>
      </c>
      <c r="D114" s="62">
        <v>204.0</v>
      </c>
      <c r="E114" s="62">
        <v>207.0</v>
      </c>
      <c r="F114" s="62">
        <f t="shared" si="5"/>
        <v>0</v>
      </c>
      <c r="G114" s="62">
        <f t="shared" si="6"/>
        <v>129.21768</v>
      </c>
      <c r="H114" s="63">
        <f t="shared" si="7"/>
        <v>129.21768</v>
      </c>
      <c r="I114" s="62">
        <v>1.0</v>
      </c>
      <c r="J114" s="68">
        <f t="shared" si="8"/>
        <v>129.21768</v>
      </c>
      <c r="K114" s="1"/>
      <c r="L114" s="69"/>
      <c r="M114" s="70"/>
      <c r="N114" s="70"/>
      <c r="O114" s="1"/>
      <c r="P114" s="1"/>
      <c r="Q114" s="4">
        <v>30.0</v>
      </c>
      <c r="R114" s="58">
        <f t="shared" si="9"/>
        <v>2.07</v>
      </c>
      <c r="S114" s="52">
        <f t="shared" si="10"/>
        <v>1</v>
      </c>
      <c r="T114" s="52">
        <f t="shared" si="11"/>
        <v>2.07</v>
      </c>
      <c r="U114" s="60">
        <f t="shared" si="12"/>
        <v>129.21768</v>
      </c>
      <c r="V114" s="58">
        <f t="shared" ref="V114:W114" si="109">C114/100</f>
        <v>1.02</v>
      </c>
      <c r="W114" s="58">
        <f t="shared" si="109"/>
        <v>2.04</v>
      </c>
      <c r="X114" s="58">
        <f t="shared" si="14"/>
        <v>2.07</v>
      </c>
      <c r="Y114" s="61">
        <f t="shared" si="15"/>
        <v>4.307256</v>
      </c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</row>
    <row r="115" ht="27.0" customHeight="1">
      <c r="A115" s="52">
        <v>94.0</v>
      </c>
      <c r="B115" s="62" t="s">
        <v>69</v>
      </c>
      <c r="C115" s="62">
        <v>100.0</v>
      </c>
      <c r="D115" s="62">
        <v>204.0</v>
      </c>
      <c r="E115" s="62">
        <v>205.0</v>
      </c>
      <c r="F115" s="62">
        <f t="shared" si="5"/>
        <v>0</v>
      </c>
      <c r="G115" s="62">
        <f t="shared" si="6"/>
        <v>125.46</v>
      </c>
      <c r="H115" s="63">
        <f t="shared" si="7"/>
        <v>125.46</v>
      </c>
      <c r="I115" s="62">
        <v>6.0</v>
      </c>
      <c r="J115" s="68">
        <f t="shared" si="8"/>
        <v>752.76</v>
      </c>
      <c r="K115" s="1"/>
      <c r="L115" s="69"/>
      <c r="M115" s="70"/>
      <c r="N115" s="70"/>
      <c r="O115" s="1"/>
      <c r="P115" s="1"/>
      <c r="Q115" s="4">
        <v>30.0</v>
      </c>
      <c r="R115" s="58">
        <f t="shared" si="9"/>
        <v>2.05</v>
      </c>
      <c r="S115" s="52">
        <f t="shared" si="10"/>
        <v>6</v>
      </c>
      <c r="T115" s="52">
        <f t="shared" si="11"/>
        <v>12.3</v>
      </c>
      <c r="U115" s="60">
        <f t="shared" si="12"/>
        <v>125.46</v>
      </c>
      <c r="V115" s="58">
        <f t="shared" ref="V115:W115" si="110">C115/100</f>
        <v>1</v>
      </c>
      <c r="W115" s="58">
        <f t="shared" si="110"/>
        <v>2.04</v>
      </c>
      <c r="X115" s="58">
        <f t="shared" si="14"/>
        <v>12.3</v>
      </c>
      <c r="Y115" s="61">
        <f t="shared" si="15"/>
        <v>25.092</v>
      </c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</row>
    <row r="116" ht="27.0" customHeight="1">
      <c r="A116" s="52">
        <v>95.0</v>
      </c>
      <c r="B116" s="62" t="s">
        <v>69</v>
      </c>
      <c r="C116" s="62">
        <v>95.0</v>
      </c>
      <c r="D116" s="62">
        <v>204.0</v>
      </c>
      <c r="E116" s="62">
        <v>204.0</v>
      </c>
      <c r="F116" s="62">
        <f t="shared" si="5"/>
        <v>0</v>
      </c>
      <c r="G116" s="62">
        <f t="shared" si="6"/>
        <v>118.6056</v>
      </c>
      <c r="H116" s="63">
        <f t="shared" si="7"/>
        <v>118.6056</v>
      </c>
      <c r="I116" s="62">
        <v>1.0</v>
      </c>
      <c r="J116" s="68">
        <f t="shared" si="8"/>
        <v>118.6056</v>
      </c>
      <c r="K116" s="1"/>
      <c r="L116" s="69"/>
      <c r="M116" s="70"/>
      <c r="N116" s="70"/>
      <c r="O116" s="1"/>
      <c r="P116" s="1"/>
      <c r="Q116" s="4">
        <v>30.0</v>
      </c>
      <c r="R116" s="58">
        <f t="shared" si="9"/>
        <v>2.04</v>
      </c>
      <c r="S116" s="52">
        <f t="shared" si="10"/>
        <v>1</v>
      </c>
      <c r="T116" s="52">
        <f t="shared" si="11"/>
        <v>2.04</v>
      </c>
      <c r="U116" s="60">
        <f t="shared" si="12"/>
        <v>118.6056</v>
      </c>
      <c r="V116" s="58">
        <f t="shared" ref="V116:W116" si="111">C116/100</f>
        <v>0.95</v>
      </c>
      <c r="W116" s="58">
        <f t="shared" si="111"/>
        <v>2.04</v>
      </c>
      <c r="X116" s="58">
        <f t="shared" si="14"/>
        <v>2.04</v>
      </c>
      <c r="Y116" s="61">
        <f t="shared" si="15"/>
        <v>3.95352</v>
      </c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</row>
    <row r="117" ht="27.0" customHeight="1">
      <c r="A117" s="52">
        <v>96.0</v>
      </c>
      <c r="B117" s="62" t="s">
        <v>69</v>
      </c>
      <c r="C117" s="62">
        <v>93.0</v>
      </c>
      <c r="D117" s="62">
        <v>204.0</v>
      </c>
      <c r="E117" s="62">
        <v>206.0</v>
      </c>
      <c r="F117" s="62">
        <f t="shared" si="5"/>
        <v>0</v>
      </c>
      <c r="G117" s="62">
        <f t="shared" si="6"/>
        <v>117.24696</v>
      </c>
      <c r="H117" s="63">
        <f t="shared" si="7"/>
        <v>117.24696</v>
      </c>
      <c r="I117" s="62">
        <v>1.0</v>
      </c>
      <c r="J117" s="68">
        <f t="shared" si="8"/>
        <v>117.24696</v>
      </c>
      <c r="K117" s="1"/>
      <c r="L117" s="69"/>
      <c r="M117" s="70"/>
      <c r="N117" s="70"/>
      <c r="O117" s="1"/>
      <c r="P117" s="1"/>
      <c r="Q117" s="4">
        <v>30.0</v>
      </c>
      <c r="R117" s="58">
        <f t="shared" si="9"/>
        <v>2.06</v>
      </c>
      <c r="S117" s="52">
        <f t="shared" si="10"/>
        <v>1</v>
      </c>
      <c r="T117" s="52">
        <f t="shared" si="11"/>
        <v>2.06</v>
      </c>
      <c r="U117" s="60">
        <f t="shared" si="12"/>
        <v>117.24696</v>
      </c>
      <c r="V117" s="58">
        <f t="shared" ref="V117:W117" si="112">C117/100</f>
        <v>0.93</v>
      </c>
      <c r="W117" s="58">
        <f t="shared" si="112"/>
        <v>2.04</v>
      </c>
      <c r="X117" s="58">
        <f t="shared" si="14"/>
        <v>2.06</v>
      </c>
      <c r="Y117" s="61">
        <f t="shared" si="15"/>
        <v>3.908232</v>
      </c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</row>
    <row r="118" ht="27.0" customHeight="1">
      <c r="A118" s="52">
        <v>97.0</v>
      </c>
      <c r="B118" s="62" t="s">
        <v>69</v>
      </c>
      <c r="C118" s="62">
        <v>100.0</v>
      </c>
      <c r="D118" s="62">
        <v>204.0</v>
      </c>
      <c r="E118" s="62">
        <v>206.0</v>
      </c>
      <c r="F118" s="62">
        <f t="shared" si="5"/>
        <v>0</v>
      </c>
      <c r="G118" s="62">
        <f t="shared" si="6"/>
        <v>126.072</v>
      </c>
      <c r="H118" s="63">
        <f t="shared" si="7"/>
        <v>126.072</v>
      </c>
      <c r="I118" s="62">
        <v>10.0</v>
      </c>
      <c r="J118" s="68">
        <f t="shared" si="8"/>
        <v>1260.72</v>
      </c>
      <c r="K118" s="1"/>
      <c r="L118" s="69"/>
      <c r="M118" s="70"/>
      <c r="N118" s="70"/>
      <c r="O118" s="1"/>
      <c r="P118" s="1"/>
      <c r="Q118" s="4">
        <v>30.0</v>
      </c>
      <c r="R118" s="58">
        <f t="shared" si="9"/>
        <v>2.06</v>
      </c>
      <c r="S118" s="52">
        <f t="shared" si="10"/>
        <v>10</v>
      </c>
      <c r="T118" s="52">
        <f t="shared" si="11"/>
        <v>20.6</v>
      </c>
      <c r="U118" s="60">
        <f t="shared" si="12"/>
        <v>126.072</v>
      </c>
      <c r="V118" s="58">
        <f t="shared" ref="V118:W118" si="113">C118/100</f>
        <v>1</v>
      </c>
      <c r="W118" s="58">
        <f t="shared" si="113"/>
        <v>2.04</v>
      </c>
      <c r="X118" s="58">
        <f t="shared" si="14"/>
        <v>20.6</v>
      </c>
      <c r="Y118" s="61">
        <f t="shared" si="15"/>
        <v>42.024</v>
      </c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</row>
    <row r="119" ht="27.0" customHeight="1">
      <c r="A119" s="52">
        <v>98.0</v>
      </c>
      <c r="B119" s="62" t="s">
        <v>69</v>
      </c>
      <c r="C119" s="62">
        <v>87.0</v>
      </c>
      <c r="D119" s="62">
        <v>204.0</v>
      </c>
      <c r="E119" s="62">
        <v>232.0</v>
      </c>
      <c r="F119" s="62">
        <f t="shared" si="5"/>
        <v>0</v>
      </c>
      <c r="G119" s="62">
        <f t="shared" si="6"/>
        <v>123.52608</v>
      </c>
      <c r="H119" s="63">
        <f t="shared" si="7"/>
        <v>123.52608</v>
      </c>
      <c r="I119" s="62">
        <v>1.0</v>
      </c>
      <c r="J119" s="68">
        <f t="shared" si="8"/>
        <v>123.52608</v>
      </c>
      <c r="K119" s="1"/>
      <c r="L119" s="69"/>
      <c r="M119" s="70"/>
      <c r="N119" s="70"/>
      <c r="O119" s="1"/>
      <c r="P119" s="1"/>
      <c r="Q119" s="4">
        <v>30.0</v>
      </c>
      <c r="R119" s="58">
        <f t="shared" si="9"/>
        <v>2.32</v>
      </c>
      <c r="S119" s="52">
        <f t="shared" si="10"/>
        <v>1</v>
      </c>
      <c r="T119" s="52">
        <f t="shared" si="11"/>
        <v>2.32</v>
      </c>
      <c r="U119" s="60">
        <f t="shared" si="12"/>
        <v>123.52608</v>
      </c>
      <c r="V119" s="58">
        <f t="shared" ref="V119:W119" si="114">C119/100</f>
        <v>0.87</v>
      </c>
      <c r="W119" s="58">
        <f t="shared" si="114"/>
        <v>2.04</v>
      </c>
      <c r="X119" s="58">
        <f t="shared" si="14"/>
        <v>2.32</v>
      </c>
      <c r="Y119" s="61">
        <f t="shared" si="15"/>
        <v>4.117536</v>
      </c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</row>
    <row r="120" ht="27.0" customHeight="1">
      <c r="A120" s="52">
        <v>99.0</v>
      </c>
      <c r="B120" s="62" t="s">
        <v>69</v>
      </c>
      <c r="C120" s="62">
        <v>100.0</v>
      </c>
      <c r="D120" s="62">
        <v>204.0</v>
      </c>
      <c r="E120" s="62">
        <v>233.0</v>
      </c>
      <c r="F120" s="62">
        <f t="shared" si="5"/>
        <v>0</v>
      </c>
      <c r="G120" s="62">
        <f t="shared" si="6"/>
        <v>142.596</v>
      </c>
      <c r="H120" s="63">
        <f t="shared" si="7"/>
        <v>142.596</v>
      </c>
      <c r="I120" s="62">
        <v>1.0</v>
      </c>
      <c r="J120" s="68">
        <f t="shared" si="8"/>
        <v>142.596</v>
      </c>
      <c r="K120" s="1"/>
      <c r="L120" s="69"/>
      <c r="M120" s="70"/>
      <c r="N120" s="70"/>
      <c r="O120" s="1"/>
      <c r="P120" s="1"/>
      <c r="Q120" s="4">
        <v>30.0</v>
      </c>
      <c r="R120" s="58">
        <f t="shared" si="9"/>
        <v>2.33</v>
      </c>
      <c r="S120" s="52">
        <f t="shared" si="10"/>
        <v>1</v>
      </c>
      <c r="T120" s="52">
        <f t="shared" si="11"/>
        <v>2.33</v>
      </c>
      <c r="U120" s="60">
        <f t="shared" si="12"/>
        <v>142.596</v>
      </c>
      <c r="V120" s="58">
        <f t="shared" ref="V120:W120" si="115">C120/100</f>
        <v>1</v>
      </c>
      <c r="W120" s="58">
        <f t="shared" si="115"/>
        <v>2.04</v>
      </c>
      <c r="X120" s="58">
        <f t="shared" si="14"/>
        <v>2.33</v>
      </c>
      <c r="Y120" s="61">
        <f t="shared" si="15"/>
        <v>4.7532</v>
      </c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</row>
    <row r="121" ht="27.0" customHeight="1">
      <c r="A121" s="52">
        <v>100.0</v>
      </c>
      <c r="B121" s="62" t="s">
        <v>69</v>
      </c>
      <c r="C121" s="62">
        <v>97.0</v>
      </c>
      <c r="D121" s="62">
        <v>204.0</v>
      </c>
      <c r="E121" s="62">
        <v>233.0</v>
      </c>
      <c r="F121" s="62">
        <f t="shared" si="5"/>
        <v>0</v>
      </c>
      <c r="G121" s="62">
        <f t="shared" si="6"/>
        <v>138.31812</v>
      </c>
      <c r="H121" s="63">
        <f t="shared" si="7"/>
        <v>138.31812</v>
      </c>
      <c r="I121" s="62">
        <v>1.0</v>
      </c>
      <c r="J121" s="68">
        <f t="shared" si="8"/>
        <v>138.31812</v>
      </c>
      <c r="K121" s="1"/>
      <c r="L121" s="69"/>
      <c r="M121" s="70"/>
      <c r="N121" s="70"/>
      <c r="O121" s="1"/>
      <c r="P121" s="1"/>
      <c r="Q121" s="4">
        <v>30.0</v>
      </c>
      <c r="R121" s="58">
        <f t="shared" si="9"/>
        <v>2.33</v>
      </c>
      <c r="S121" s="52">
        <f t="shared" si="10"/>
        <v>1</v>
      </c>
      <c r="T121" s="52">
        <f t="shared" si="11"/>
        <v>2.33</v>
      </c>
      <c r="U121" s="60">
        <f t="shared" si="12"/>
        <v>138.31812</v>
      </c>
      <c r="V121" s="58">
        <f t="shared" ref="V121:W121" si="116">C121/100</f>
        <v>0.97</v>
      </c>
      <c r="W121" s="58">
        <f t="shared" si="116"/>
        <v>2.04</v>
      </c>
      <c r="X121" s="58">
        <f t="shared" si="14"/>
        <v>2.33</v>
      </c>
      <c r="Y121" s="61">
        <f t="shared" si="15"/>
        <v>4.610604</v>
      </c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</row>
    <row r="122" ht="27.0" customHeight="1">
      <c r="A122" s="52">
        <v>101.0</v>
      </c>
      <c r="B122" s="62" t="s">
        <v>69</v>
      </c>
      <c r="C122" s="62">
        <v>101.0</v>
      </c>
      <c r="D122" s="62">
        <v>204.0</v>
      </c>
      <c r="E122" s="62">
        <v>206.0</v>
      </c>
      <c r="F122" s="62">
        <f t="shared" si="5"/>
        <v>0</v>
      </c>
      <c r="G122" s="62">
        <f t="shared" si="6"/>
        <v>127.33272</v>
      </c>
      <c r="H122" s="63">
        <f t="shared" si="7"/>
        <v>127.33272</v>
      </c>
      <c r="I122" s="62">
        <v>1.0</v>
      </c>
      <c r="J122" s="68">
        <f t="shared" si="8"/>
        <v>127.33272</v>
      </c>
      <c r="K122" s="1"/>
      <c r="L122" s="69"/>
      <c r="M122" s="70"/>
      <c r="N122" s="70"/>
      <c r="O122" s="1"/>
      <c r="P122" s="1"/>
      <c r="Q122" s="4">
        <v>30.0</v>
      </c>
      <c r="R122" s="58">
        <f t="shared" si="9"/>
        <v>2.06</v>
      </c>
      <c r="S122" s="52">
        <f t="shared" si="10"/>
        <v>1</v>
      </c>
      <c r="T122" s="52">
        <f t="shared" si="11"/>
        <v>2.06</v>
      </c>
      <c r="U122" s="60">
        <f t="shared" si="12"/>
        <v>127.33272</v>
      </c>
      <c r="V122" s="58">
        <f t="shared" ref="V122:W122" si="117">C122/100</f>
        <v>1.01</v>
      </c>
      <c r="W122" s="58">
        <f t="shared" si="117"/>
        <v>2.04</v>
      </c>
      <c r="X122" s="58">
        <f t="shared" si="14"/>
        <v>2.06</v>
      </c>
      <c r="Y122" s="61">
        <f t="shared" si="15"/>
        <v>4.244424</v>
      </c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</row>
    <row r="123" ht="27.0" customHeight="1">
      <c r="A123" s="52">
        <v>102.0</v>
      </c>
      <c r="B123" s="62" t="s">
        <v>69</v>
      </c>
      <c r="C123" s="62">
        <v>101.0</v>
      </c>
      <c r="D123" s="62">
        <v>204.0</v>
      </c>
      <c r="E123" s="62">
        <v>207.0</v>
      </c>
      <c r="F123" s="62">
        <f t="shared" si="5"/>
        <v>0</v>
      </c>
      <c r="G123" s="62">
        <f t="shared" si="6"/>
        <v>127.95084</v>
      </c>
      <c r="H123" s="63">
        <f t="shared" si="7"/>
        <v>127.95084</v>
      </c>
      <c r="I123" s="62">
        <v>2.0</v>
      </c>
      <c r="J123" s="68">
        <f t="shared" si="8"/>
        <v>255.90168</v>
      </c>
      <c r="K123" s="1"/>
      <c r="L123" s="69"/>
      <c r="M123" s="70"/>
      <c r="N123" s="70"/>
      <c r="O123" s="1"/>
      <c r="P123" s="1"/>
      <c r="Q123" s="4">
        <v>30.0</v>
      </c>
      <c r="R123" s="58">
        <f t="shared" si="9"/>
        <v>2.07</v>
      </c>
      <c r="S123" s="52">
        <f t="shared" si="10"/>
        <v>2</v>
      </c>
      <c r="T123" s="52">
        <f t="shared" si="11"/>
        <v>4.14</v>
      </c>
      <c r="U123" s="60">
        <f t="shared" si="12"/>
        <v>127.95084</v>
      </c>
      <c r="V123" s="58">
        <f t="shared" ref="V123:W123" si="118">C123/100</f>
        <v>1.01</v>
      </c>
      <c r="W123" s="58">
        <f t="shared" si="118"/>
        <v>2.04</v>
      </c>
      <c r="X123" s="58">
        <f t="shared" si="14"/>
        <v>4.14</v>
      </c>
      <c r="Y123" s="61">
        <f t="shared" si="15"/>
        <v>8.530056</v>
      </c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</row>
    <row r="124" ht="27.0" customHeight="1">
      <c r="A124" s="52">
        <v>103.0</v>
      </c>
      <c r="B124" s="62" t="s">
        <v>69</v>
      </c>
      <c r="C124" s="62">
        <v>99.0</v>
      </c>
      <c r="D124" s="62">
        <v>204.0</v>
      </c>
      <c r="E124" s="62">
        <v>207.0</v>
      </c>
      <c r="F124" s="62">
        <f t="shared" si="5"/>
        <v>0</v>
      </c>
      <c r="G124" s="62">
        <f t="shared" si="6"/>
        <v>125.41716</v>
      </c>
      <c r="H124" s="63">
        <f t="shared" si="7"/>
        <v>125.41716</v>
      </c>
      <c r="I124" s="62">
        <v>1.0</v>
      </c>
      <c r="J124" s="68">
        <f t="shared" si="8"/>
        <v>125.41716</v>
      </c>
      <c r="K124" s="1"/>
      <c r="L124" s="69"/>
      <c r="M124" s="70"/>
      <c r="N124" s="70"/>
      <c r="O124" s="1"/>
      <c r="P124" s="1"/>
      <c r="Q124" s="4">
        <v>30.0</v>
      </c>
      <c r="R124" s="58">
        <f t="shared" si="9"/>
        <v>2.07</v>
      </c>
      <c r="S124" s="52">
        <f t="shared" si="10"/>
        <v>1</v>
      </c>
      <c r="T124" s="52">
        <f t="shared" si="11"/>
        <v>2.07</v>
      </c>
      <c r="U124" s="60">
        <f t="shared" si="12"/>
        <v>125.41716</v>
      </c>
      <c r="V124" s="58">
        <f t="shared" ref="V124:W124" si="119">C124/100</f>
        <v>0.99</v>
      </c>
      <c r="W124" s="58">
        <f t="shared" si="119"/>
        <v>2.04</v>
      </c>
      <c r="X124" s="58">
        <f t="shared" si="14"/>
        <v>2.07</v>
      </c>
      <c r="Y124" s="61">
        <f t="shared" si="15"/>
        <v>4.180572</v>
      </c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</row>
    <row r="125" ht="27.0" customHeight="1">
      <c r="A125" s="52">
        <v>104.0</v>
      </c>
      <c r="B125" s="62" t="s">
        <v>69</v>
      </c>
      <c r="C125" s="62">
        <v>102.0</v>
      </c>
      <c r="D125" s="62">
        <v>204.0</v>
      </c>
      <c r="E125" s="62">
        <v>208.0</v>
      </c>
      <c r="F125" s="62">
        <f t="shared" si="5"/>
        <v>0</v>
      </c>
      <c r="G125" s="62">
        <f t="shared" si="6"/>
        <v>129.84192</v>
      </c>
      <c r="H125" s="63">
        <f t="shared" si="7"/>
        <v>129.84192</v>
      </c>
      <c r="I125" s="62">
        <v>1.0</v>
      </c>
      <c r="J125" s="68">
        <f t="shared" si="8"/>
        <v>129.84192</v>
      </c>
      <c r="K125" s="1"/>
      <c r="L125" s="69"/>
      <c r="M125" s="70"/>
      <c r="N125" s="70"/>
      <c r="O125" s="1"/>
      <c r="P125" s="1"/>
      <c r="Q125" s="4">
        <v>30.0</v>
      </c>
      <c r="R125" s="58">
        <f t="shared" si="9"/>
        <v>2.08</v>
      </c>
      <c r="S125" s="52">
        <f t="shared" si="10"/>
        <v>1</v>
      </c>
      <c r="T125" s="52">
        <f t="shared" si="11"/>
        <v>2.08</v>
      </c>
      <c r="U125" s="60">
        <f t="shared" si="12"/>
        <v>129.84192</v>
      </c>
      <c r="V125" s="58">
        <f t="shared" ref="V125:W125" si="120">C125/100</f>
        <v>1.02</v>
      </c>
      <c r="W125" s="58">
        <f t="shared" si="120"/>
        <v>2.04</v>
      </c>
      <c r="X125" s="58">
        <f t="shared" si="14"/>
        <v>2.08</v>
      </c>
      <c r="Y125" s="61">
        <f t="shared" si="15"/>
        <v>4.328064</v>
      </c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</row>
    <row r="126" ht="27.0" customHeight="1">
      <c r="A126" s="52">
        <v>105.0</v>
      </c>
      <c r="B126" s="53" t="s">
        <v>82</v>
      </c>
      <c r="C126" s="54">
        <v>87.0</v>
      </c>
      <c r="D126" s="54">
        <v>184.0</v>
      </c>
      <c r="E126" s="54">
        <v>298.0</v>
      </c>
      <c r="F126" s="54">
        <f t="shared" si="5"/>
        <v>0.8</v>
      </c>
      <c r="G126" s="54">
        <f t="shared" si="6"/>
        <v>143.11152</v>
      </c>
      <c r="H126" s="55">
        <f t="shared" si="7"/>
        <v>114.489216</v>
      </c>
      <c r="I126" s="54">
        <v>1.0</v>
      </c>
      <c r="J126" s="68">
        <f t="shared" si="8"/>
        <v>114.489216</v>
      </c>
      <c r="K126" s="1"/>
      <c r="L126" s="69"/>
      <c r="M126" s="70"/>
      <c r="N126" s="70"/>
      <c r="O126" s="1"/>
      <c r="P126" s="1"/>
      <c r="Q126" s="4">
        <v>30.0</v>
      </c>
      <c r="R126" s="58">
        <f t="shared" si="9"/>
        <v>2.98</v>
      </c>
      <c r="S126" s="52">
        <f t="shared" si="10"/>
        <v>1</v>
      </c>
      <c r="T126" s="52">
        <f t="shared" si="11"/>
        <v>2.98</v>
      </c>
      <c r="U126" s="60">
        <f t="shared" si="12"/>
        <v>143.11152</v>
      </c>
      <c r="V126" s="58">
        <f t="shared" ref="V126:W126" si="121">C126/100</f>
        <v>0.87</v>
      </c>
      <c r="W126" s="58">
        <f t="shared" si="121"/>
        <v>1.84</v>
      </c>
      <c r="X126" s="58">
        <f t="shared" si="14"/>
        <v>2.98</v>
      </c>
      <c r="Y126" s="61">
        <f t="shared" si="15"/>
        <v>4.770384</v>
      </c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</row>
    <row r="127" ht="27.0" customHeight="1">
      <c r="A127" s="52">
        <v>106.0</v>
      </c>
      <c r="B127" s="62" t="s">
        <v>80</v>
      </c>
      <c r="C127" s="62">
        <v>105.0</v>
      </c>
      <c r="D127" s="62">
        <v>184.0</v>
      </c>
      <c r="E127" s="62">
        <v>174.0</v>
      </c>
      <c r="F127" s="62">
        <f t="shared" si="5"/>
        <v>0</v>
      </c>
      <c r="G127" s="62">
        <f t="shared" si="6"/>
        <v>100.8504</v>
      </c>
      <c r="H127" s="63">
        <f t="shared" si="7"/>
        <v>100.8504</v>
      </c>
      <c r="I127" s="62">
        <v>1.0</v>
      </c>
      <c r="J127" s="68">
        <f t="shared" si="8"/>
        <v>100.8504</v>
      </c>
      <c r="K127" s="1"/>
      <c r="L127" s="69"/>
      <c r="M127" s="70"/>
      <c r="N127" s="70"/>
      <c r="O127" s="1"/>
      <c r="P127" s="1"/>
      <c r="Q127" s="4">
        <v>30.0</v>
      </c>
      <c r="R127" s="58">
        <f t="shared" si="9"/>
        <v>1.74</v>
      </c>
      <c r="S127" s="52">
        <f t="shared" si="10"/>
        <v>1</v>
      </c>
      <c r="T127" s="52">
        <f t="shared" si="11"/>
        <v>1.74</v>
      </c>
      <c r="U127" s="60">
        <f t="shared" si="12"/>
        <v>100.8504</v>
      </c>
      <c r="V127" s="58">
        <f t="shared" ref="V127:W127" si="122">C127/100</f>
        <v>1.05</v>
      </c>
      <c r="W127" s="58">
        <f t="shared" si="122"/>
        <v>1.84</v>
      </c>
      <c r="X127" s="58">
        <f t="shared" si="14"/>
        <v>1.74</v>
      </c>
      <c r="Y127" s="61">
        <f t="shared" si="15"/>
        <v>3.36168</v>
      </c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</row>
    <row r="128" ht="27.0" customHeight="1">
      <c r="A128" s="52">
        <v>107.0</v>
      </c>
      <c r="B128" s="62" t="s">
        <v>80</v>
      </c>
      <c r="C128" s="62">
        <v>106.0</v>
      </c>
      <c r="D128" s="62">
        <v>184.0</v>
      </c>
      <c r="E128" s="62">
        <v>234.0</v>
      </c>
      <c r="F128" s="62">
        <f t="shared" si="5"/>
        <v>0</v>
      </c>
      <c r="G128" s="62">
        <f t="shared" si="6"/>
        <v>136.91808</v>
      </c>
      <c r="H128" s="63">
        <f t="shared" si="7"/>
        <v>136.91808</v>
      </c>
      <c r="I128" s="62">
        <v>1.0</v>
      </c>
      <c r="J128" s="68">
        <f t="shared" si="8"/>
        <v>136.91808</v>
      </c>
      <c r="K128" s="1"/>
      <c r="L128" s="69"/>
      <c r="M128" s="70"/>
      <c r="N128" s="70"/>
      <c r="O128" s="1"/>
      <c r="P128" s="1"/>
      <c r="Q128" s="4">
        <v>30.0</v>
      </c>
      <c r="R128" s="58">
        <f t="shared" si="9"/>
        <v>2.34</v>
      </c>
      <c r="S128" s="52">
        <f t="shared" si="10"/>
        <v>1</v>
      </c>
      <c r="T128" s="52">
        <f t="shared" si="11"/>
        <v>2.34</v>
      </c>
      <c r="U128" s="60">
        <f t="shared" si="12"/>
        <v>136.91808</v>
      </c>
      <c r="V128" s="58">
        <f t="shared" ref="V128:W128" si="123">C128/100</f>
        <v>1.06</v>
      </c>
      <c r="W128" s="58">
        <f t="shared" si="123"/>
        <v>1.84</v>
      </c>
      <c r="X128" s="58">
        <f t="shared" si="14"/>
        <v>2.34</v>
      </c>
      <c r="Y128" s="61">
        <f t="shared" si="15"/>
        <v>4.563936</v>
      </c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</row>
    <row r="129" ht="27.0" customHeight="1">
      <c r="A129" s="52">
        <v>108.0</v>
      </c>
      <c r="B129" s="62" t="s">
        <v>80</v>
      </c>
      <c r="C129" s="62">
        <v>106.0</v>
      </c>
      <c r="D129" s="62">
        <v>184.0</v>
      </c>
      <c r="E129" s="62">
        <v>233.0</v>
      </c>
      <c r="F129" s="62">
        <f t="shared" si="5"/>
        <v>0</v>
      </c>
      <c r="G129" s="62">
        <f t="shared" si="6"/>
        <v>136.33296</v>
      </c>
      <c r="H129" s="63">
        <f t="shared" si="7"/>
        <v>136.33296</v>
      </c>
      <c r="I129" s="62">
        <v>2.0</v>
      </c>
      <c r="J129" s="68">
        <f t="shared" si="8"/>
        <v>272.66592</v>
      </c>
      <c r="K129" s="1"/>
      <c r="L129" s="69"/>
      <c r="M129" s="70"/>
      <c r="N129" s="70"/>
      <c r="O129" s="1"/>
      <c r="P129" s="1"/>
      <c r="Q129" s="4">
        <v>30.0</v>
      </c>
      <c r="R129" s="58">
        <f t="shared" si="9"/>
        <v>2.33</v>
      </c>
      <c r="S129" s="52">
        <f t="shared" si="10"/>
        <v>2</v>
      </c>
      <c r="T129" s="52">
        <f t="shared" si="11"/>
        <v>4.66</v>
      </c>
      <c r="U129" s="60">
        <f t="shared" si="12"/>
        <v>136.33296</v>
      </c>
      <c r="V129" s="58">
        <f t="shared" ref="V129:W129" si="124">C129/100</f>
        <v>1.06</v>
      </c>
      <c r="W129" s="58">
        <f t="shared" si="124"/>
        <v>1.84</v>
      </c>
      <c r="X129" s="58">
        <f t="shared" si="14"/>
        <v>4.66</v>
      </c>
      <c r="Y129" s="61">
        <f t="shared" si="15"/>
        <v>9.088864</v>
      </c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</row>
    <row r="130" ht="27.0" customHeight="1">
      <c r="A130" s="52">
        <v>109.0</v>
      </c>
      <c r="B130" s="62" t="s">
        <v>80</v>
      </c>
      <c r="C130" s="62">
        <v>100.0</v>
      </c>
      <c r="D130" s="62">
        <v>184.0</v>
      </c>
      <c r="E130" s="62">
        <v>235.0</v>
      </c>
      <c r="F130" s="62">
        <f t="shared" si="5"/>
        <v>0</v>
      </c>
      <c r="G130" s="62">
        <f t="shared" si="6"/>
        <v>129.72</v>
      </c>
      <c r="H130" s="63">
        <f t="shared" si="7"/>
        <v>129.72</v>
      </c>
      <c r="I130" s="62">
        <v>2.0</v>
      </c>
      <c r="J130" s="68">
        <f t="shared" si="8"/>
        <v>259.44</v>
      </c>
      <c r="K130" s="1"/>
      <c r="L130" s="69"/>
      <c r="M130" s="70"/>
      <c r="N130" s="70"/>
      <c r="O130" s="1"/>
      <c r="P130" s="1"/>
      <c r="Q130" s="4">
        <v>30.0</v>
      </c>
      <c r="R130" s="58">
        <f t="shared" si="9"/>
        <v>2.35</v>
      </c>
      <c r="S130" s="52">
        <f t="shared" si="10"/>
        <v>2</v>
      </c>
      <c r="T130" s="52">
        <f t="shared" si="11"/>
        <v>4.7</v>
      </c>
      <c r="U130" s="60">
        <f t="shared" si="12"/>
        <v>129.72</v>
      </c>
      <c r="V130" s="58">
        <f t="shared" ref="V130:W130" si="125">C130/100</f>
        <v>1</v>
      </c>
      <c r="W130" s="58">
        <f t="shared" si="125"/>
        <v>1.84</v>
      </c>
      <c r="X130" s="58">
        <f t="shared" si="14"/>
        <v>4.7</v>
      </c>
      <c r="Y130" s="61">
        <f t="shared" si="15"/>
        <v>8.648</v>
      </c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</row>
    <row r="131" ht="27.0" customHeight="1">
      <c r="A131" s="52">
        <v>110.0</v>
      </c>
      <c r="B131" s="62" t="s">
        <v>80</v>
      </c>
      <c r="C131" s="62">
        <v>98.0</v>
      </c>
      <c r="D131" s="62">
        <v>184.0</v>
      </c>
      <c r="E131" s="62">
        <v>236.0</v>
      </c>
      <c r="F131" s="62">
        <f t="shared" si="5"/>
        <v>0</v>
      </c>
      <c r="G131" s="62">
        <f t="shared" si="6"/>
        <v>127.66656</v>
      </c>
      <c r="H131" s="63">
        <f t="shared" si="7"/>
        <v>127.66656</v>
      </c>
      <c r="I131" s="62">
        <v>1.0</v>
      </c>
      <c r="J131" s="68">
        <f t="shared" si="8"/>
        <v>127.66656</v>
      </c>
      <c r="K131" s="1"/>
      <c r="L131" s="69"/>
      <c r="M131" s="70"/>
      <c r="N131" s="70"/>
      <c r="O131" s="1"/>
      <c r="P131" s="1"/>
      <c r="Q131" s="4">
        <v>30.0</v>
      </c>
      <c r="R131" s="58">
        <f t="shared" si="9"/>
        <v>2.36</v>
      </c>
      <c r="S131" s="52">
        <f t="shared" si="10"/>
        <v>1</v>
      </c>
      <c r="T131" s="52">
        <f t="shared" si="11"/>
        <v>2.36</v>
      </c>
      <c r="U131" s="60">
        <f t="shared" si="12"/>
        <v>127.66656</v>
      </c>
      <c r="V131" s="58">
        <f t="shared" ref="V131:W131" si="126">C131/100</f>
        <v>0.98</v>
      </c>
      <c r="W131" s="58">
        <f t="shared" si="126"/>
        <v>1.84</v>
      </c>
      <c r="X131" s="58">
        <f t="shared" si="14"/>
        <v>2.36</v>
      </c>
      <c r="Y131" s="61">
        <f t="shared" si="15"/>
        <v>4.255552</v>
      </c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</row>
    <row r="132" ht="27.0" customHeight="1">
      <c r="A132" s="52">
        <v>111.0</v>
      </c>
      <c r="B132" s="62" t="s">
        <v>80</v>
      </c>
      <c r="C132" s="62">
        <v>103.0</v>
      </c>
      <c r="D132" s="62">
        <v>184.0</v>
      </c>
      <c r="E132" s="62">
        <v>234.0</v>
      </c>
      <c r="F132" s="62">
        <f t="shared" si="5"/>
        <v>0</v>
      </c>
      <c r="G132" s="62">
        <f t="shared" si="6"/>
        <v>133.04304</v>
      </c>
      <c r="H132" s="63">
        <f t="shared" si="7"/>
        <v>133.04304</v>
      </c>
      <c r="I132" s="62">
        <v>3.0</v>
      </c>
      <c r="J132" s="68">
        <f t="shared" si="8"/>
        <v>399.12912</v>
      </c>
      <c r="K132" s="1"/>
      <c r="L132" s="69"/>
      <c r="M132" s="70"/>
      <c r="N132" s="70"/>
      <c r="O132" s="1"/>
      <c r="P132" s="1"/>
      <c r="Q132" s="4">
        <v>30.0</v>
      </c>
      <c r="R132" s="58">
        <f t="shared" si="9"/>
        <v>2.34</v>
      </c>
      <c r="S132" s="52">
        <f t="shared" si="10"/>
        <v>3</v>
      </c>
      <c r="T132" s="52">
        <f t="shared" si="11"/>
        <v>7.02</v>
      </c>
      <c r="U132" s="60">
        <f t="shared" si="12"/>
        <v>133.04304</v>
      </c>
      <c r="V132" s="58">
        <f t="shared" ref="V132:W132" si="127">C132/100</f>
        <v>1.03</v>
      </c>
      <c r="W132" s="58">
        <f t="shared" si="127"/>
        <v>1.84</v>
      </c>
      <c r="X132" s="58">
        <f t="shared" si="14"/>
        <v>7.02</v>
      </c>
      <c r="Y132" s="61">
        <f t="shared" si="15"/>
        <v>13.304304</v>
      </c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</row>
    <row r="133" ht="27.0" customHeight="1">
      <c r="A133" s="52">
        <v>112.0</v>
      </c>
      <c r="B133" s="62" t="s">
        <v>80</v>
      </c>
      <c r="C133" s="62">
        <v>101.0</v>
      </c>
      <c r="D133" s="62">
        <v>184.0</v>
      </c>
      <c r="E133" s="62">
        <v>234.0</v>
      </c>
      <c r="F133" s="62">
        <f t="shared" si="5"/>
        <v>0</v>
      </c>
      <c r="G133" s="62">
        <f t="shared" si="6"/>
        <v>130.45968</v>
      </c>
      <c r="H133" s="63">
        <f t="shared" si="7"/>
        <v>130.45968</v>
      </c>
      <c r="I133" s="62">
        <v>1.0</v>
      </c>
      <c r="J133" s="68">
        <f t="shared" si="8"/>
        <v>130.45968</v>
      </c>
      <c r="K133" s="1"/>
      <c r="L133" s="69"/>
      <c r="M133" s="70"/>
      <c r="N133" s="70"/>
      <c r="O133" s="1"/>
      <c r="P133" s="1"/>
      <c r="Q133" s="4">
        <v>30.0</v>
      </c>
      <c r="R133" s="58">
        <f t="shared" si="9"/>
        <v>2.34</v>
      </c>
      <c r="S133" s="52">
        <f t="shared" si="10"/>
        <v>1</v>
      </c>
      <c r="T133" s="52">
        <f t="shared" si="11"/>
        <v>2.34</v>
      </c>
      <c r="U133" s="60">
        <f t="shared" si="12"/>
        <v>130.45968</v>
      </c>
      <c r="V133" s="58">
        <f t="shared" ref="V133:W133" si="128">C133/100</f>
        <v>1.01</v>
      </c>
      <c r="W133" s="58">
        <f t="shared" si="128"/>
        <v>1.84</v>
      </c>
      <c r="X133" s="58">
        <f t="shared" si="14"/>
        <v>2.34</v>
      </c>
      <c r="Y133" s="61">
        <f t="shared" si="15"/>
        <v>4.348656</v>
      </c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</row>
    <row r="134" ht="27.0" customHeight="1">
      <c r="A134" s="52">
        <v>113.0</v>
      </c>
      <c r="B134" s="62" t="s">
        <v>80</v>
      </c>
      <c r="C134" s="62">
        <v>104.0</v>
      </c>
      <c r="D134" s="62">
        <v>184.0</v>
      </c>
      <c r="E134" s="62">
        <v>233.0</v>
      </c>
      <c r="F134" s="62">
        <f t="shared" si="5"/>
        <v>0</v>
      </c>
      <c r="G134" s="62">
        <f t="shared" si="6"/>
        <v>133.76064</v>
      </c>
      <c r="H134" s="63">
        <f t="shared" si="7"/>
        <v>133.76064</v>
      </c>
      <c r="I134" s="62">
        <v>1.0</v>
      </c>
      <c r="J134" s="68">
        <f t="shared" si="8"/>
        <v>133.76064</v>
      </c>
      <c r="K134" s="1"/>
      <c r="L134" s="69"/>
      <c r="M134" s="70"/>
      <c r="N134" s="70"/>
      <c r="O134" s="1"/>
      <c r="P134" s="1"/>
      <c r="Q134" s="4">
        <v>30.0</v>
      </c>
      <c r="R134" s="58">
        <f t="shared" si="9"/>
        <v>2.33</v>
      </c>
      <c r="S134" s="52">
        <f t="shared" si="10"/>
        <v>1</v>
      </c>
      <c r="T134" s="52">
        <f t="shared" si="11"/>
        <v>2.33</v>
      </c>
      <c r="U134" s="60">
        <f t="shared" si="12"/>
        <v>133.76064</v>
      </c>
      <c r="V134" s="58">
        <f t="shared" ref="V134:W134" si="129">C134/100</f>
        <v>1.04</v>
      </c>
      <c r="W134" s="58">
        <f t="shared" si="129"/>
        <v>1.84</v>
      </c>
      <c r="X134" s="58">
        <f t="shared" si="14"/>
        <v>2.33</v>
      </c>
      <c r="Y134" s="61">
        <f t="shared" si="15"/>
        <v>4.458688</v>
      </c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</row>
    <row r="135" ht="27.0" customHeight="1">
      <c r="A135" s="52">
        <v>114.0</v>
      </c>
      <c r="B135" s="62" t="s">
        <v>80</v>
      </c>
      <c r="C135" s="62">
        <v>102.0</v>
      </c>
      <c r="D135" s="62">
        <v>184.0</v>
      </c>
      <c r="E135" s="62">
        <v>234.0</v>
      </c>
      <c r="F135" s="62">
        <f t="shared" si="5"/>
        <v>0</v>
      </c>
      <c r="G135" s="62">
        <f t="shared" si="6"/>
        <v>131.75136</v>
      </c>
      <c r="H135" s="63">
        <f t="shared" si="7"/>
        <v>131.75136</v>
      </c>
      <c r="I135" s="62">
        <v>1.0</v>
      </c>
      <c r="J135" s="68">
        <f t="shared" si="8"/>
        <v>131.75136</v>
      </c>
      <c r="K135" s="1"/>
      <c r="L135" s="69"/>
      <c r="M135" s="70"/>
      <c r="N135" s="70"/>
      <c r="O135" s="1"/>
      <c r="P135" s="1"/>
      <c r="Q135" s="4">
        <v>30.0</v>
      </c>
      <c r="R135" s="58">
        <f t="shared" si="9"/>
        <v>2.34</v>
      </c>
      <c r="S135" s="52">
        <f t="shared" si="10"/>
        <v>1</v>
      </c>
      <c r="T135" s="52">
        <f t="shared" si="11"/>
        <v>2.34</v>
      </c>
      <c r="U135" s="60">
        <f t="shared" si="12"/>
        <v>131.75136</v>
      </c>
      <c r="V135" s="58">
        <f t="shared" ref="V135:W135" si="130">C135/100</f>
        <v>1.02</v>
      </c>
      <c r="W135" s="58">
        <f t="shared" si="130"/>
        <v>1.84</v>
      </c>
      <c r="X135" s="58">
        <f t="shared" si="14"/>
        <v>2.34</v>
      </c>
      <c r="Y135" s="61">
        <f t="shared" si="15"/>
        <v>4.391712</v>
      </c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</row>
    <row r="136" ht="27.0" customHeight="1">
      <c r="A136" s="52">
        <v>115.0</v>
      </c>
      <c r="B136" s="62" t="s">
        <v>80</v>
      </c>
      <c r="C136" s="62">
        <v>103.0</v>
      </c>
      <c r="D136" s="62">
        <v>184.0</v>
      </c>
      <c r="E136" s="62">
        <v>233.0</v>
      </c>
      <c r="F136" s="62">
        <f t="shared" si="5"/>
        <v>0</v>
      </c>
      <c r="G136" s="62">
        <f t="shared" si="6"/>
        <v>132.47448</v>
      </c>
      <c r="H136" s="63">
        <f t="shared" si="7"/>
        <v>132.47448</v>
      </c>
      <c r="I136" s="62">
        <v>3.0</v>
      </c>
      <c r="J136" s="68">
        <f t="shared" si="8"/>
        <v>397.42344</v>
      </c>
      <c r="K136" s="1"/>
      <c r="L136" s="69"/>
      <c r="M136" s="70"/>
      <c r="N136" s="70"/>
      <c r="O136" s="1"/>
      <c r="P136" s="1"/>
      <c r="Q136" s="4">
        <v>30.0</v>
      </c>
      <c r="R136" s="58">
        <f t="shared" si="9"/>
        <v>2.33</v>
      </c>
      <c r="S136" s="52">
        <f t="shared" si="10"/>
        <v>3</v>
      </c>
      <c r="T136" s="52">
        <f t="shared" si="11"/>
        <v>6.99</v>
      </c>
      <c r="U136" s="60">
        <f t="shared" si="12"/>
        <v>132.47448</v>
      </c>
      <c r="V136" s="58">
        <f t="shared" ref="V136:W136" si="131">C136/100</f>
        <v>1.03</v>
      </c>
      <c r="W136" s="58">
        <f t="shared" si="131"/>
        <v>1.84</v>
      </c>
      <c r="X136" s="58">
        <f t="shared" si="14"/>
        <v>6.99</v>
      </c>
      <c r="Y136" s="61">
        <f t="shared" si="15"/>
        <v>13.247448</v>
      </c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</row>
    <row r="137" ht="27.0" customHeight="1">
      <c r="A137" s="52">
        <v>116.0</v>
      </c>
      <c r="B137" s="62" t="s">
        <v>80</v>
      </c>
      <c r="C137" s="62">
        <v>104.0</v>
      </c>
      <c r="D137" s="62">
        <v>184.0</v>
      </c>
      <c r="E137" s="62">
        <v>235.0</v>
      </c>
      <c r="F137" s="62">
        <f t="shared" si="5"/>
        <v>0</v>
      </c>
      <c r="G137" s="62">
        <f t="shared" si="6"/>
        <v>134.9088</v>
      </c>
      <c r="H137" s="63">
        <f t="shared" si="7"/>
        <v>134.9088</v>
      </c>
      <c r="I137" s="62">
        <v>1.0</v>
      </c>
      <c r="J137" s="68">
        <f t="shared" si="8"/>
        <v>134.9088</v>
      </c>
      <c r="K137" s="1"/>
      <c r="L137" s="69"/>
      <c r="M137" s="70"/>
      <c r="N137" s="70"/>
      <c r="O137" s="1"/>
      <c r="P137" s="1"/>
      <c r="Q137" s="4">
        <v>30.0</v>
      </c>
      <c r="R137" s="58">
        <f t="shared" si="9"/>
        <v>2.35</v>
      </c>
      <c r="S137" s="52">
        <f t="shared" si="10"/>
        <v>1</v>
      </c>
      <c r="T137" s="52">
        <f t="shared" si="11"/>
        <v>2.35</v>
      </c>
      <c r="U137" s="60">
        <f t="shared" si="12"/>
        <v>134.9088</v>
      </c>
      <c r="V137" s="58">
        <f t="shared" ref="V137:W137" si="132">C137/100</f>
        <v>1.04</v>
      </c>
      <c r="W137" s="58">
        <f t="shared" si="132"/>
        <v>1.84</v>
      </c>
      <c r="X137" s="58">
        <f t="shared" si="14"/>
        <v>2.35</v>
      </c>
      <c r="Y137" s="61">
        <f t="shared" si="15"/>
        <v>4.49696</v>
      </c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</row>
    <row r="138" ht="27.0" customHeight="1">
      <c r="A138" s="52">
        <v>117.0</v>
      </c>
      <c r="B138" s="62" t="s">
        <v>80</v>
      </c>
      <c r="C138" s="62">
        <v>103.0</v>
      </c>
      <c r="D138" s="62">
        <v>184.0</v>
      </c>
      <c r="E138" s="62">
        <v>232.0</v>
      </c>
      <c r="F138" s="62">
        <f t="shared" si="5"/>
        <v>0</v>
      </c>
      <c r="G138" s="62">
        <f t="shared" si="6"/>
        <v>131.90592</v>
      </c>
      <c r="H138" s="63">
        <f t="shared" si="7"/>
        <v>131.90592</v>
      </c>
      <c r="I138" s="62">
        <v>3.0</v>
      </c>
      <c r="J138" s="68">
        <f t="shared" si="8"/>
        <v>395.71776</v>
      </c>
      <c r="K138" s="1"/>
      <c r="L138" s="69"/>
      <c r="M138" s="70"/>
      <c r="N138" s="70"/>
      <c r="O138" s="1"/>
      <c r="P138" s="1"/>
      <c r="Q138" s="4">
        <v>30.0</v>
      </c>
      <c r="R138" s="58">
        <f t="shared" si="9"/>
        <v>2.32</v>
      </c>
      <c r="S138" s="52">
        <f t="shared" si="10"/>
        <v>3</v>
      </c>
      <c r="T138" s="52">
        <f t="shared" si="11"/>
        <v>6.96</v>
      </c>
      <c r="U138" s="60">
        <f t="shared" si="12"/>
        <v>131.90592</v>
      </c>
      <c r="V138" s="58">
        <f t="shared" ref="V138:W138" si="133">C138/100</f>
        <v>1.03</v>
      </c>
      <c r="W138" s="58">
        <f t="shared" si="133"/>
        <v>1.84</v>
      </c>
      <c r="X138" s="58">
        <f t="shared" si="14"/>
        <v>6.96</v>
      </c>
      <c r="Y138" s="61">
        <f t="shared" si="15"/>
        <v>13.190592</v>
      </c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</row>
    <row r="139" ht="27.0" customHeight="1">
      <c r="A139" s="52">
        <v>118.0</v>
      </c>
      <c r="B139" s="62" t="s">
        <v>80</v>
      </c>
      <c r="C139" s="62">
        <v>104.0</v>
      </c>
      <c r="D139" s="62">
        <v>184.0</v>
      </c>
      <c r="E139" s="62">
        <v>236.0</v>
      </c>
      <c r="F139" s="62">
        <f t="shared" si="5"/>
        <v>0</v>
      </c>
      <c r="G139" s="62">
        <f t="shared" si="6"/>
        <v>135.48288</v>
      </c>
      <c r="H139" s="63">
        <f t="shared" si="7"/>
        <v>135.48288</v>
      </c>
      <c r="I139" s="62">
        <v>1.0</v>
      </c>
      <c r="J139" s="68">
        <f t="shared" si="8"/>
        <v>135.48288</v>
      </c>
      <c r="K139" s="1"/>
      <c r="L139" s="69"/>
      <c r="M139" s="70"/>
      <c r="N139" s="70"/>
      <c r="O139" s="1"/>
      <c r="P139" s="1"/>
      <c r="Q139" s="4">
        <v>30.0</v>
      </c>
      <c r="R139" s="58">
        <f t="shared" si="9"/>
        <v>2.36</v>
      </c>
      <c r="S139" s="52">
        <f t="shared" si="10"/>
        <v>1</v>
      </c>
      <c r="T139" s="52">
        <f t="shared" si="11"/>
        <v>2.36</v>
      </c>
      <c r="U139" s="60">
        <f t="shared" si="12"/>
        <v>135.48288</v>
      </c>
      <c r="V139" s="58">
        <f t="shared" ref="V139:W139" si="134">C139/100</f>
        <v>1.04</v>
      </c>
      <c r="W139" s="58">
        <f t="shared" si="134"/>
        <v>1.84</v>
      </c>
      <c r="X139" s="58">
        <f t="shared" si="14"/>
        <v>2.36</v>
      </c>
      <c r="Y139" s="61">
        <f t="shared" si="15"/>
        <v>4.516096</v>
      </c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</row>
    <row r="140" ht="27.0" customHeight="1">
      <c r="A140" s="52">
        <v>119.0</v>
      </c>
      <c r="B140" s="62" t="s">
        <v>80</v>
      </c>
      <c r="C140" s="62">
        <v>100.0</v>
      </c>
      <c r="D140" s="62">
        <v>184.0</v>
      </c>
      <c r="E140" s="62">
        <v>234.0</v>
      </c>
      <c r="F140" s="62">
        <f t="shared" si="5"/>
        <v>0</v>
      </c>
      <c r="G140" s="62">
        <f t="shared" si="6"/>
        <v>129.168</v>
      </c>
      <c r="H140" s="63">
        <f t="shared" si="7"/>
        <v>129.168</v>
      </c>
      <c r="I140" s="62">
        <v>1.0</v>
      </c>
      <c r="J140" s="68">
        <f t="shared" si="8"/>
        <v>129.168</v>
      </c>
      <c r="K140" s="1"/>
      <c r="L140" s="69"/>
      <c r="M140" s="70"/>
      <c r="N140" s="70"/>
      <c r="O140" s="1"/>
      <c r="P140" s="1"/>
      <c r="Q140" s="4">
        <v>30.0</v>
      </c>
      <c r="R140" s="58">
        <f t="shared" si="9"/>
        <v>2.34</v>
      </c>
      <c r="S140" s="52">
        <f t="shared" si="10"/>
        <v>1</v>
      </c>
      <c r="T140" s="52">
        <f t="shared" si="11"/>
        <v>2.34</v>
      </c>
      <c r="U140" s="60">
        <f t="shared" si="12"/>
        <v>129.168</v>
      </c>
      <c r="V140" s="58">
        <f t="shared" ref="V140:W140" si="135">C140/100</f>
        <v>1</v>
      </c>
      <c r="W140" s="58">
        <f t="shared" si="135"/>
        <v>1.84</v>
      </c>
      <c r="X140" s="58">
        <f t="shared" si="14"/>
        <v>2.34</v>
      </c>
      <c r="Y140" s="61">
        <f t="shared" si="15"/>
        <v>4.3056</v>
      </c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</row>
    <row r="141" ht="27.0" customHeight="1">
      <c r="A141" s="52">
        <v>120.0</v>
      </c>
      <c r="B141" s="62" t="s">
        <v>80</v>
      </c>
      <c r="C141" s="62">
        <v>100.0</v>
      </c>
      <c r="D141" s="62">
        <v>184.0</v>
      </c>
      <c r="E141" s="62">
        <v>236.0</v>
      </c>
      <c r="F141" s="62">
        <f t="shared" si="5"/>
        <v>0</v>
      </c>
      <c r="G141" s="62">
        <f t="shared" si="6"/>
        <v>130.272</v>
      </c>
      <c r="H141" s="63">
        <f t="shared" si="7"/>
        <v>130.272</v>
      </c>
      <c r="I141" s="62">
        <v>1.0</v>
      </c>
      <c r="J141" s="68">
        <f t="shared" si="8"/>
        <v>130.272</v>
      </c>
      <c r="K141" s="1"/>
      <c r="L141" s="69"/>
      <c r="M141" s="70"/>
      <c r="N141" s="70"/>
      <c r="O141" s="1"/>
      <c r="P141" s="1"/>
      <c r="Q141" s="4">
        <v>30.0</v>
      </c>
      <c r="R141" s="58">
        <f t="shared" si="9"/>
        <v>2.36</v>
      </c>
      <c r="S141" s="52">
        <f t="shared" si="10"/>
        <v>1</v>
      </c>
      <c r="T141" s="52">
        <f t="shared" si="11"/>
        <v>2.36</v>
      </c>
      <c r="U141" s="60">
        <f t="shared" si="12"/>
        <v>130.272</v>
      </c>
      <c r="V141" s="58">
        <f t="shared" ref="V141:W141" si="136">C141/100</f>
        <v>1</v>
      </c>
      <c r="W141" s="58">
        <f t="shared" si="136"/>
        <v>1.84</v>
      </c>
      <c r="X141" s="58">
        <f t="shared" si="14"/>
        <v>2.36</v>
      </c>
      <c r="Y141" s="61">
        <f t="shared" si="15"/>
        <v>4.3424</v>
      </c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</row>
    <row r="142" ht="27.0" customHeight="1">
      <c r="A142" s="52">
        <v>121.0</v>
      </c>
      <c r="B142" s="62" t="s">
        <v>80</v>
      </c>
      <c r="C142" s="62">
        <v>104.0</v>
      </c>
      <c r="D142" s="62">
        <v>184.0</v>
      </c>
      <c r="E142" s="62">
        <v>234.0</v>
      </c>
      <c r="F142" s="62">
        <f t="shared" si="5"/>
        <v>0</v>
      </c>
      <c r="G142" s="62">
        <f t="shared" si="6"/>
        <v>134.33472</v>
      </c>
      <c r="H142" s="63">
        <f t="shared" si="7"/>
        <v>134.33472</v>
      </c>
      <c r="I142" s="62">
        <v>1.0</v>
      </c>
      <c r="J142" s="68">
        <f t="shared" si="8"/>
        <v>134.33472</v>
      </c>
      <c r="K142" s="1"/>
      <c r="L142" s="69"/>
      <c r="M142" s="70"/>
      <c r="N142" s="70"/>
      <c r="O142" s="1"/>
      <c r="P142" s="1"/>
      <c r="Q142" s="4">
        <v>30.0</v>
      </c>
      <c r="R142" s="58">
        <f t="shared" si="9"/>
        <v>2.34</v>
      </c>
      <c r="S142" s="52">
        <f t="shared" si="10"/>
        <v>1</v>
      </c>
      <c r="T142" s="52">
        <f t="shared" si="11"/>
        <v>2.34</v>
      </c>
      <c r="U142" s="60">
        <f t="shared" si="12"/>
        <v>134.33472</v>
      </c>
      <c r="V142" s="58">
        <f t="shared" ref="V142:W142" si="137">C142/100</f>
        <v>1.04</v>
      </c>
      <c r="W142" s="58">
        <f t="shared" si="137"/>
        <v>1.84</v>
      </c>
      <c r="X142" s="58">
        <f t="shared" si="14"/>
        <v>2.34</v>
      </c>
      <c r="Y142" s="61">
        <f t="shared" si="15"/>
        <v>4.477824</v>
      </c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</row>
    <row r="143" ht="27.0" customHeight="1">
      <c r="A143" s="52">
        <v>122.0</v>
      </c>
      <c r="B143" s="62" t="s">
        <v>80</v>
      </c>
      <c r="C143" s="62">
        <v>102.0</v>
      </c>
      <c r="D143" s="62">
        <v>184.0</v>
      </c>
      <c r="E143" s="62">
        <v>235.0</v>
      </c>
      <c r="F143" s="62">
        <f t="shared" si="5"/>
        <v>0</v>
      </c>
      <c r="G143" s="62">
        <f t="shared" si="6"/>
        <v>132.3144</v>
      </c>
      <c r="H143" s="63">
        <f t="shared" si="7"/>
        <v>132.3144</v>
      </c>
      <c r="I143" s="62">
        <v>1.0</v>
      </c>
      <c r="J143" s="68">
        <f t="shared" si="8"/>
        <v>132.3144</v>
      </c>
      <c r="K143" s="1"/>
      <c r="L143" s="69"/>
      <c r="M143" s="70"/>
      <c r="N143" s="70"/>
      <c r="O143" s="1"/>
      <c r="P143" s="1"/>
      <c r="Q143" s="4">
        <v>30.0</v>
      </c>
      <c r="R143" s="58">
        <f t="shared" si="9"/>
        <v>2.35</v>
      </c>
      <c r="S143" s="52">
        <f t="shared" si="10"/>
        <v>1</v>
      </c>
      <c r="T143" s="52">
        <f t="shared" si="11"/>
        <v>2.35</v>
      </c>
      <c r="U143" s="60">
        <f t="shared" si="12"/>
        <v>132.3144</v>
      </c>
      <c r="V143" s="58">
        <f t="shared" ref="V143:W143" si="138">C143/100</f>
        <v>1.02</v>
      </c>
      <c r="W143" s="58">
        <f t="shared" si="138"/>
        <v>1.84</v>
      </c>
      <c r="X143" s="58">
        <f t="shared" si="14"/>
        <v>2.35</v>
      </c>
      <c r="Y143" s="61">
        <f t="shared" si="15"/>
        <v>4.41048</v>
      </c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</row>
    <row r="144" ht="27.0" customHeight="1">
      <c r="A144" s="52">
        <v>123.0</v>
      </c>
      <c r="B144" s="62" t="s">
        <v>80</v>
      </c>
      <c r="C144" s="62">
        <v>102.0</v>
      </c>
      <c r="D144" s="62">
        <v>184.0</v>
      </c>
      <c r="E144" s="62">
        <v>233.0</v>
      </c>
      <c r="F144" s="62">
        <f t="shared" si="5"/>
        <v>0</v>
      </c>
      <c r="G144" s="62">
        <f t="shared" si="6"/>
        <v>131.18832</v>
      </c>
      <c r="H144" s="63">
        <f t="shared" si="7"/>
        <v>131.18832</v>
      </c>
      <c r="I144" s="62">
        <v>2.0</v>
      </c>
      <c r="J144" s="68">
        <f t="shared" si="8"/>
        <v>262.37664</v>
      </c>
      <c r="K144" s="1"/>
      <c r="L144" s="69"/>
      <c r="M144" s="70"/>
      <c r="N144" s="70"/>
      <c r="O144" s="1"/>
      <c r="P144" s="1"/>
      <c r="Q144" s="4">
        <v>30.0</v>
      </c>
      <c r="R144" s="58">
        <f t="shared" si="9"/>
        <v>2.33</v>
      </c>
      <c r="S144" s="52">
        <f t="shared" si="10"/>
        <v>2</v>
      </c>
      <c r="T144" s="52">
        <f t="shared" si="11"/>
        <v>4.66</v>
      </c>
      <c r="U144" s="60">
        <f t="shared" si="12"/>
        <v>131.18832</v>
      </c>
      <c r="V144" s="58">
        <f t="shared" ref="V144:W144" si="139">C144/100</f>
        <v>1.02</v>
      </c>
      <c r="W144" s="58">
        <f t="shared" si="139"/>
        <v>1.84</v>
      </c>
      <c r="X144" s="58">
        <f t="shared" si="14"/>
        <v>4.66</v>
      </c>
      <c r="Y144" s="61">
        <f t="shared" si="15"/>
        <v>8.745888</v>
      </c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</row>
    <row r="145" ht="27.0" customHeight="1">
      <c r="A145" s="52">
        <v>124.0</v>
      </c>
      <c r="B145" s="62" t="s">
        <v>80</v>
      </c>
      <c r="C145" s="62">
        <v>105.0</v>
      </c>
      <c r="D145" s="62">
        <v>184.0</v>
      </c>
      <c r="E145" s="62">
        <v>233.0</v>
      </c>
      <c r="F145" s="62">
        <f t="shared" si="5"/>
        <v>0</v>
      </c>
      <c r="G145" s="62">
        <f t="shared" si="6"/>
        <v>135.0468</v>
      </c>
      <c r="H145" s="63">
        <f t="shared" si="7"/>
        <v>135.0468</v>
      </c>
      <c r="I145" s="62">
        <v>1.0</v>
      </c>
      <c r="J145" s="68">
        <f t="shared" si="8"/>
        <v>135.0468</v>
      </c>
      <c r="K145" s="1"/>
      <c r="L145" s="69"/>
      <c r="M145" s="70"/>
      <c r="N145" s="70"/>
      <c r="O145" s="1"/>
      <c r="P145" s="1"/>
      <c r="Q145" s="4">
        <v>30.0</v>
      </c>
      <c r="R145" s="58">
        <f t="shared" si="9"/>
        <v>2.33</v>
      </c>
      <c r="S145" s="52">
        <f t="shared" si="10"/>
        <v>1</v>
      </c>
      <c r="T145" s="52">
        <f t="shared" si="11"/>
        <v>2.33</v>
      </c>
      <c r="U145" s="60">
        <f t="shared" si="12"/>
        <v>135.0468</v>
      </c>
      <c r="V145" s="58">
        <f t="shared" ref="V145:W145" si="140">C145/100</f>
        <v>1.05</v>
      </c>
      <c r="W145" s="58">
        <f t="shared" si="140"/>
        <v>1.84</v>
      </c>
      <c r="X145" s="58">
        <f t="shared" si="14"/>
        <v>2.33</v>
      </c>
      <c r="Y145" s="61">
        <f t="shared" si="15"/>
        <v>4.50156</v>
      </c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</row>
    <row r="146" ht="27.0" customHeight="1">
      <c r="A146" s="52">
        <v>125.0</v>
      </c>
      <c r="B146" s="62" t="s">
        <v>80</v>
      </c>
      <c r="C146" s="62">
        <v>105.0</v>
      </c>
      <c r="D146" s="62">
        <v>184.0</v>
      </c>
      <c r="E146" s="62">
        <v>234.0</v>
      </c>
      <c r="F146" s="62">
        <f t="shared" si="5"/>
        <v>0</v>
      </c>
      <c r="G146" s="62">
        <f t="shared" si="6"/>
        <v>135.6264</v>
      </c>
      <c r="H146" s="63">
        <f t="shared" si="7"/>
        <v>135.6264</v>
      </c>
      <c r="I146" s="62">
        <v>1.0</v>
      </c>
      <c r="J146" s="68">
        <f t="shared" si="8"/>
        <v>135.6264</v>
      </c>
      <c r="K146" s="1"/>
      <c r="L146" s="69"/>
      <c r="M146" s="70"/>
      <c r="N146" s="70"/>
      <c r="O146" s="1"/>
      <c r="P146" s="1"/>
      <c r="Q146" s="4">
        <v>30.0</v>
      </c>
      <c r="R146" s="58">
        <f t="shared" si="9"/>
        <v>2.34</v>
      </c>
      <c r="S146" s="52">
        <f t="shared" si="10"/>
        <v>1</v>
      </c>
      <c r="T146" s="52">
        <f t="shared" si="11"/>
        <v>2.34</v>
      </c>
      <c r="U146" s="60">
        <f t="shared" si="12"/>
        <v>135.6264</v>
      </c>
      <c r="V146" s="58">
        <f t="shared" ref="V146:W146" si="141">C146/100</f>
        <v>1.05</v>
      </c>
      <c r="W146" s="58">
        <f t="shared" si="141"/>
        <v>1.84</v>
      </c>
      <c r="X146" s="58">
        <f t="shared" si="14"/>
        <v>2.34</v>
      </c>
      <c r="Y146" s="61">
        <f t="shared" si="15"/>
        <v>4.52088</v>
      </c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</row>
    <row r="147" ht="27.0" customHeight="1">
      <c r="A147" s="52">
        <v>126.0</v>
      </c>
      <c r="B147" s="62" t="s">
        <v>80</v>
      </c>
      <c r="C147" s="62">
        <v>88.0</v>
      </c>
      <c r="D147" s="62">
        <v>184.0</v>
      </c>
      <c r="E147" s="62">
        <v>236.0</v>
      </c>
      <c r="F147" s="62">
        <f t="shared" si="5"/>
        <v>0</v>
      </c>
      <c r="G147" s="62">
        <f t="shared" si="6"/>
        <v>114.63936</v>
      </c>
      <c r="H147" s="63">
        <f t="shared" si="7"/>
        <v>114.63936</v>
      </c>
      <c r="I147" s="62">
        <v>1.0</v>
      </c>
      <c r="J147" s="68">
        <f t="shared" si="8"/>
        <v>114.63936</v>
      </c>
      <c r="K147" s="1"/>
      <c r="L147" s="69"/>
      <c r="M147" s="70"/>
      <c r="N147" s="70"/>
      <c r="O147" s="1"/>
      <c r="P147" s="1"/>
      <c r="Q147" s="4">
        <v>30.0</v>
      </c>
      <c r="R147" s="58">
        <f t="shared" si="9"/>
        <v>2.36</v>
      </c>
      <c r="S147" s="52">
        <f t="shared" si="10"/>
        <v>1</v>
      </c>
      <c r="T147" s="52">
        <f t="shared" si="11"/>
        <v>2.36</v>
      </c>
      <c r="U147" s="60">
        <f t="shared" si="12"/>
        <v>114.63936</v>
      </c>
      <c r="V147" s="58">
        <f t="shared" ref="V147:W147" si="142">C147/100</f>
        <v>0.88</v>
      </c>
      <c r="W147" s="58">
        <f t="shared" si="142"/>
        <v>1.84</v>
      </c>
      <c r="X147" s="58">
        <f t="shared" si="14"/>
        <v>2.36</v>
      </c>
      <c r="Y147" s="61">
        <f t="shared" si="15"/>
        <v>3.821312</v>
      </c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</row>
    <row r="148" ht="27.0" customHeight="1">
      <c r="A148" s="26"/>
      <c r="B148" s="44"/>
      <c r="C148" s="44"/>
      <c r="D148" s="44"/>
      <c r="E148" s="44"/>
      <c r="F148" s="44"/>
      <c r="G148" s="44"/>
      <c r="H148" s="50"/>
      <c r="I148" s="26"/>
      <c r="J148" s="72">
        <f>+Q185</f>
        <v>157.6</v>
      </c>
      <c r="K148" s="1"/>
      <c r="L148" s="1"/>
      <c r="M148" s="1"/>
      <c r="N148" s="1"/>
      <c r="O148" s="1"/>
      <c r="P148" s="1"/>
      <c r="Q148" s="73"/>
      <c r="R148" s="58">
        <f t="shared" si="9"/>
        <v>0</v>
      </c>
      <c r="S148" s="52" t="str">
        <f t="shared" si="10"/>
        <v/>
      </c>
      <c r="T148" s="52">
        <f t="shared" si="11"/>
        <v>0</v>
      </c>
      <c r="U148" s="57"/>
      <c r="V148" s="58">
        <f t="shared" ref="V148:W148" si="143">C148/100</f>
        <v>0</v>
      </c>
      <c r="W148" s="58">
        <f t="shared" si="143"/>
        <v>0</v>
      </c>
      <c r="X148" s="58">
        <f t="shared" si="14"/>
        <v>0</v>
      </c>
      <c r="Y148" s="61">
        <f t="shared" si="15"/>
        <v>0</v>
      </c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</row>
    <row r="149" ht="27.0" customHeight="1">
      <c r="A149" s="26"/>
      <c r="B149" s="74"/>
      <c r="C149" s="74"/>
      <c r="D149" s="74"/>
      <c r="E149" s="74"/>
      <c r="F149" s="74"/>
      <c r="G149" s="74"/>
      <c r="H149" s="76"/>
      <c r="I149" s="77">
        <f>SUM(I22:I147)</f>
        <v>205</v>
      </c>
      <c r="J149" s="78">
        <f>SUM(J22:J148)</f>
        <v>26231.17353</v>
      </c>
      <c r="K149" s="79"/>
      <c r="L149" s="79"/>
      <c r="M149" s="79"/>
      <c r="N149" s="79"/>
      <c r="O149" s="79"/>
      <c r="P149" s="79"/>
      <c r="Q149" s="4"/>
      <c r="R149" s="79">
        <f>SUMIFS($S$19:$S$147,$R$19:$R$147,"&gt;=3")</f>
        <v>0</v>
      </c>
      <c r="S149" s="79">
        <f t="shared" ref="S149:T149" si="144">SUM(S83:S147)</f>
        <v>108</v>
      </c>
      <c r="T149" s="79">
        <f t="shared" si="144"/>
        <v>237.06</v>
      </c>
      <c r="U149" s="79"/>
      <c r="V149" s="79"/>
      <c r="W149" s="79"/>
      <c r="X149" s="79"/>
      <c r="Y149" s="81">
        <f>SUM(Y22:Y148)</f>
        <v>932.212463</v>
      </c>
      <c r="Z149" s="79"/>
      <c r="AA149" s="79"/>
      <c r="AB149" s="79"/>
      <c r="AC149" s="79"/>
      <c r="AD149" s="79"/>
      <c r="AE149" s="79"/>
      <c r="AF149" s="79"/>
      <c r="AG149" s="79"/>
      <c r="AH149" s="79"/>
      <c r="AI149" s="79"/>
      <c r="AJ149" s="79"/>
      <c r="AK149" s="79"/>
      <c r="AL149" s="79"/>
      <c r="AM149" s="79"/>
    </row>
    <row r="150" ht="29.25" customHeight="1">
      <c r="A150" s="1"/>
      <c r="B150" s="1"/>
      <c r="C150" s="1"/>
      <c r="D150" s="1"/>
      <c r="E150" s="1"/>
      <c r="F150" s="1"/>
      <c r="G150" s="1"/>
      <c r="H150" s="3"/>
      <c r="I150" s="1"/>
      <c r="J150" s="1"/>
      <c r="K150" s="1"/>
      <c r="L150" s="1"/>
      <c r="M150" s="1"/>
      <c r="N150" s="1"/>
      <c r="O150" s="1"/>
      <c r="P150" s="1"/>
      <c r="Q150" s="4"/>
      <c r="R150" s="57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</row>
    <row r="151" ht="29.25" customHeight="1">
      <c r="A151" s="1"/>
      <c r="B151" s="1"/>
      <c r="C151" s="1"/>
      <c r="D151" s="1"/>
      <c r="E151" s="1"/>
      <c r="F151" s="1"/>
      <c r="G151" s="1"/>
      <c r="H151" s="3"/>
      <c r="I151" s="1"/>
      <c r="J151" s="1"/>
      <c r="K151" s="1"/>
      <c r="L151" s="1"/>
      <c r="M151" s="1"/>
      <c r="N151" s="1"/>
      <c r="O151" s="1"/>
      <c r="P151" s="1"/>
      <c r="Q151" s="73"/>
      <c r="R151" s="1"/>
      <c r="S151" s="1" t="s">
        <v>30</v>
      </c>
      <c r="T151" s="1" t="s">
        <v>31</v>
      </c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</row>
    <row r="152" ht="29.25" customHeight="1">
      <c r="A152" s="1"/>
      <c r="B152" s="1"/>
      <c r="C152" s="1"/>
      <c r="D152" s="1"/>
      <c r="E152" s="1"/>
      <c r="F152" s="1"/>
      <c r="G152" s="1"/>
      <c r="H152" s="3"/>
      <c r="I152" s="1"/>
      <c r="J152" s="1"/>
      <c r="K152" s="1"/>
      <c r="L152" s="1"/>
      <c r="M152" s="1"/>
      <c r="N152" s="1"/>
      <c r="O152" s="1"/>
      <c r="P152" s="1"/>
      <c r="Q152" s="4"/>
      <c r="R152" s="1" t="s">
        <v>32</v>
      </c>
      <c r="S152" s="146">
        <f>SUMIFS($J$19:$J$147,$R$19:$R$147,"&gt;=3")</f>
        <v>0</v>
      </c>
      <c r="T152" s="147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</row>
    <row r="153" ht="29.25" customHeight="1">
      <c r="A153" s="1" t="s">
        <v>33</v>
      </c>
      <c r="B153" s="1"/>
      <c r="C153" s="1"/>
      <c r="D153" s="1" t="s">
        <v>34</v>
      </c>
      <c r="E153" s="1"/>
      <c r="F153" s="1"/>
      <c r="G153" s="1"/>
      <c r="H153" s="3"/>
      <c r="I153" s="1"/>
      <c r="J153" s="1"/>
      <c r="K153" s="1"/>
      <c r="L153" s="1"/>
      <c r="M153" s="1"/>
      <c r="N153" s="1"/>
      <c r="O153" s="1"/>
      <c r="P153" s="1"/>
      <c r="Q153" s="4"/>
      <c r="R153" s="1" t="s">
        <v>35</v>
      </c>
      <c r="S153" s="84">
        <f>+J149-S152</f>
        <v>26231.17353</v>
      </c>
      <c r="T153" s="147">
        <f>+SUMIFS($T$22:$T$147,$R$22:$R$147,"&gt;=3")</f>
        <v>0</v>
      </c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</row>
    <row r="154" ht="29.25" customHeight="1">
      <c r="A154" s="1"/>
      <c r="B154" s="1"/>
      <c r="C154" s="1"/>
      <c r="D154" s="1"/>
      <c r="E154" s="1"/>
      <c r="F154" s="1"/>
      <c r="G154" s="1"/>
      <c r="H154" s="3"/>
      <c r="I154" s="1"/>
      <c r="J154" s="1"/>
      <c r="K154" s="1"/>
      <c r="L154" s="1"/>
      <c r="M154" s="1"/>
      <c r="N154" s="1"/>
      <c r="O154" s="1"/>
      <c r="P154" s="1"/>
      <c r="Q154" s="73"/>
      <c r="R154" s="1"/>
      <c r="S154" s="85">
        <f>+I149</f>
        <v>205</v>
      </c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</row>
    <row r="155" ht="39.0" customHeight="1">
      <c r="A155" s="44"/>
      <c r="B155" s="26" t="s">
        <v>14</v>
      </c>
      <c r="C155" s="45" t="s">
        <v>36</v>
      </c>
      <c r="D155" s="46"/>
      <c r="E155" s="47"/>
      <c r="F155" s="48"/>
      <c r="G155" s="48"/>
      <c r="H155" s="50" t="s">
        <v>16</v>
      </c>
      <c r="I155" s="26" t="s">
        <v>17</v>
      </c>
      <c r="J155" s="26" t="s">
        <v>18</v>
      </c>
      <c r="K155" s="1"/>
      <c r="L155" s="1"/>
      <c r="M155" s="1"/>
      <c r="N155" s="1"/>
      <c r="O155" s="1"/>
      <c r="P155" s="1"/>
      <c r="Q155" s="4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</row>
    <row r="156" ht="27.0" customHeight="1">
      <c r="A156" s="18">
        <v>1.0</v>
      </c>
      <c r="B156" s="142" t="s">
        <v>26</v>
      </c>
      <c r="C156" s="142">
        <v>70.0</v>
      </c>
      <c r="D156" s="142">
        <v>216.0</v>
      </c>
      <c r="E156" s="142">
        <v>238.0</v>
      </c>
      <c r="F156" s="142">
        <f t="shared" ref="F156:F162" si="145">1-VALUE(IF(RIGHT(B156,1)="%",RIGHT(B156,3),0))</f>
        <v>0.2</v>
      </c>
      <c r="G156" s="142">
        <f t="shared" ref="G156:G162" si="146">+Q156*C156/100*D156/100*E156/100</f>
        <v>61.17552</v>
      </c>
      <c r="H156" s="143">
        <f t="shared" ref="H156:H162" si="147">IF(F156=0,G156,F156*G156)</f>
        <v>12.235104</v>
      </c>
      <c r="I156" s="142">
        <v>1.0</v>
      </c>
      <c r="J156" s="86">
        <f t="shared" ref="J156:J162" si="148">+H156*I156</f>
        <v>12.235104</v>
      </c>
      <c r="K156" s="1"/>
      <c r="L156" s="44">
        <f t="shared" ref="L156:L162" si="149">D156*25.4/1000</f>
        <v>5.4864</v>
      </c>
      <c r="M156" s="26">
        <f t="shared" ref="M156:M159" si="150">+I156</f>
        <v>1</v>
      </c>
      <c r="N156" s="26">
        <f t="shared" ref="N156:N159" si="151">M156*L156</f>
        <v>5.4864</v>
      </c>
      <c r="O156" s="1"/>
      <c r="P156" s="1"/>
      <c r="Q156" s="4">
        <v>17.0</v>
      </c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</row>
    <row r="157" ht="27.0" customHeight="1">
      <c r="A157" s="26">
        <v>2.0</v>
      </c>
      <c r="B157" s="65" t="s">
        <v>57</v>
      </c>
      <c r="C157" s="65">
        <v>91.0</v>
      </c>
      <c r="D157" s="65">
        <v>194.0</v>
      </c>
      <c r="E157" s="65">
        <v>170.0</v>
      </c>
      <c r="F157" s="65">
        <f t="shared" si="145"/>
        <v>0.2</v>
      </c>
      <c r="G157" s="65">
        <f t="shared" si="146"/>
        <v>69.02714</v>
      </c>
      <c r="H157" s="64">
        <f t="shared" si="147"/>
        <v>13.805428</v>
      </c>
      <c r="I157" s="65">
        <v>1.0</v>
      </c>
      <c r="J157" s="68">
        <f t="shared" si="148"/>
        <v>13.805428</v>
      </c>
      <c r="K157" s="1"/>
      <c r="L157" s="44">
        <f t="shared" si="149"/>
        <v>4.9276</v>
      </c>
      <c r="M157" s="26">
        <f t="shared" si="150"/>
        <v>1</v>
      </c>
      <c r="N157" s="26">
        <f t="shared" si="151"/>
        <v>4.9276</v>
      </c>
      <c r="O157" s="1"/>
      <c r="P157" s="1"/>
      <c r="Q157" s="4">
        <v>23.0</v>
      </c>
      <c r="R157" s="1"/>
      <c r="S157" s="87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</row>
    <row r="158" ht="27.0" customHeight="1">
      <c r="A158" s="26">
        <v>3.0</v>
      </c>
      <c r="B158" s="65" t="s">
        <v>110</v>
      </c>
      <c r="C158" s="65">
        <v>80.0</v>
      </c>
      <c r="D158" s="65">
        <v>201.0</v>
      </c>
      <c r="E158" s="65">
        <v>272.0</v>
      </c>
      <c r="F158" s="65">
        <f t="shared" si="145"/>
        <v>0.2</v>
      </c>
      <c r="G158" s="65">
        <f t="shared" si="146"/>
        <v>113.71776</v>
      </c>
      <c r="H158" s="64">
        <f t="shared" si="147"/>
        <v>22.743552</v>
      </c>
      <c r="I158" s="65">
        <v>1.0</v>
      </c>
      <c r="J158" s="68">
        <f t="shared" si="148"/>
        <v>22.743552</v>
      </c>
      <c r="K158" s="1"/>
      <c r="L158" s="44">
        <f t="shared" si="149"/>
        <v>5.1054</v>
      </c>
      <c r="M158" s="26">
        <f t="shared" si="150"/>
        <v>1</v>
      </c>
      <c r="N158" s="26">
        <f t="shared" si="151"/>
        <v>5.1054</v>
      </c>
      <c r="O158" s="1"/>
      <c r="P158" s="1"/>
      <c r="Q158" s="4">
        <v>26.0</v>
      </c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</row>
    <row r="159" ht="27.0" customHeight="1">
      <c r="A159" s="26">
        <v>4.0</v>
      </c>
      <c r="B159" s="65" t="s">
        <v>77</v>
      </c>
      <c r="C159" s="65">
        <v>90.0</v>
      </c>
      <c r="D159" s="65">
        <v>204.0</v>
      </c>
      <c r="E159" s="65">
        <v>250.0</v>
      </c>
      <c r="F159" s="65">
        <f t="shared" si="145"/>
        <v>0.2</v>
      </c>
      <c r="G159" s="65">
        <f t="shared" si="146"/>
        <v>137.7</v>
      </c>
      <c r="H159" s="64">
        <f t="shared" si="147"/>
        <v>27.54</v>
      </c>
      <c r="I159" s="65">
        <v>1.0</v>
      </c>
      <c r="J159" s="68">
        <f t="shared" si="148"/>
        <v>27.54</v>
      </c>
      <c r="K159" s="1"/>
      <c r="L159" s="44">
        <f t="shared" si="149"/>
        <v>5.1816</v>
      </c>
      <c r="M159" s="26">
        <f t="shared" si="150"/>
        <v>1</v>
      </c>
      <c r="N159" s="26">
        <f t="shared" si="151"/>
        <v>5.1816</v>
      </c>
      <c r="O159" s="1"/>
      <c r="P159" s="1"/>
      <c r="Q159" s="4">
        <v>30.0</v>
      </c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</row>
    <row r="160" ht="27.0" customHeight="1">
      <c r="A160" s="26">
        <v>5.0</v>
      </c>
      <c r="B160" s="65" t="s">
        <v>77</v>
      </c>
      <c r="C160" s="65">
        <v>85.0</v>
      </c>
      <c r="D160" s="65">
        <v>195.0</v>
      </c>
      <c r="E160" s="65">
        <v>249.0</v>
      </c>
      <c r="F160" s="65">
        <f t="shared" si="145"/>
        <v>0.2</v>
      </c>
      <c r="G160" s="65">
        <f t="shared" si="146"/>
        <v>123.81525</v>
      </c>
      <c r="H160" s="64">
        <f t="shared" si="147"/>
        <v>24.76305</v>
      </c>
      <c r="I160" s="65">
        <v>1.0</v>
      </c>
      <c r="J160" s="68">
        <f t="shared" si="148"/>
        <v>24.76305</v>
      </c>
      <c r="K160" s="1"/>
      <c r="L160" s="1">
        <f t="shared" si="149"/>
        <v>4.953</v>
      </c>
      <c r="M160" s="120"/>
      <c r="N160" s="120"/>
      <c r="O160" s="1"/>
      <c r="P160" s="1"/>
      <c r="Q160" s="4">
        <v>30.0</v>
      </c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</row>
    <row r="161" ht="27.0" customHeight="1">
      <c r="A161" s="26">
        <v>6.0</v>
      </c>
      <c r="B161" s="65" t="s">
        <v>78</v>
      </c>
      <c r="C161" s="65">
        <v>80.0</v>
      </c>
      <c r="D161" s="65">
        <v>204.0</v>
      </c>
      <c r="E161" s="65">
        <v>206.0</v>
      </c>
      <c r="F161" s="65">
        <f t="shared" si="145"/>
        <v>0.2</v>
      </c>
      <c r="G161" s="65">
        <f t="shared" si="146"/>
        <v>100.8576</v>
      </c>
      <c r="H161" s="64">
        <f t="shared" si="147"/>
        <v>20.17152</v>
      </c>
      <c r="I161" s="65">
        <v>1.0</v>
      </c>
      <c r="J161" s="68">
        <f t="shared" si="148"/>
        <v>20.17152</v>
      </c>
      <c r="K161" s="1"/>
      <c r="L161" s="1">
        <f t="shared" si="149"/>
        <v>5.1816</v>
      </c>
      <c r="M161" s="120"/>
      <c r="N161" s="120"/>
      <c r="O161" s="1"/>
      <c r="P161" s="1"/>
      <c r="Q161" s="4">
        <v>30.0</v>
      </c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</row>
    <row r="162" ht="27.0" customHeight="1">
      <c r="A162" s="26">
        <v>7.0</v>
      </c>
      <c r="B162" s="65" t="s">
        <v>82</v>
      </c>
      <c r="C162" s="65">
        <v>87.0</v>
      </c>
      <c r="D162" s="65">
        <v>184.0</v>
      </c>
      <c r="E162" s="65">
        <v>298.0</v>
      </c>
      <c r="F162" s="65">
        <f t="shared" si="145"/>
        <v>0.2</v>
      </c>
      <c r="G162" s="65">
        <f t="shared" si="146"/>
        <v>143.11152</v>
      </c>
      <c r="H162" s="64">
        <f t="shared" si="147"/>
        <v>28.622304</v>
      </c>
      <c r="I162" s="65">
        <v>1.0</v>
      </c>
      <c r="J162" s="68">
        <f t="shared" si="148"/>
        <v>28.622304</v>
      </c>
      <c r="K162" s="1"/>
      <c r="L162" s="1">
        <f t="shared" si="149"/>
        <v>4.6736</v>
      </c>
      <c r="M162" s="120"/>
      <c r="N162" s="120"/>
      <c r="O162" s="1"/>
      <c r="P162" s="1"/>
      <c r="Q162" s="4">
        <v>30.0</v>
      </c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</row>
    <row r="163" ht="24.75" customHeight="1">
      <c r="A163" s="26"/>
      <c r="B163" s="69"/>
      <c r="C163" s="69"/>
      <c r="D163" s="69"/>
      <c r="E163" s="69"/>
      <c r="F163" s="69"/>
      <c r="G163" s="69"/>
      <c r="H163" s="89" t="s">
        <v>37</v>
      </c>
      <c r="I163" s="69"/>
      <c r="J163" s="90">
        <f>SUM(J156:J162)</f>
        <v>149.880958</v>
      </c>
      <c r="K163" s="1"/>
      <c r="L163" s="1"/>
      <c r="M163" s="1"/>
      <c r="N163" s="1"/>
      <c r="O163" s="1"/>
      <c r="P163" s="1"/>
      <c r="Q163" s="4"/>
      <c r="R163" s="9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</row>
    <row r="164" ht="18.75" customHeight="1">
      <c r="A164" s="42"/>
      <c r="B164" s="7"/>
      <c r="C164" s="7"/>
      <c r="D164" s="7"/>
      <c r="E164" s="7"/>
      <c r="F164" s="7"/>
      <c r="G164" s="7"/>
      <c r="H164" s="9"/>
      <c r="I164" s="7"/>
      <c r="J164" s="43"/>
      <c r="K164" s="1"/>
      <c r="L164" s="1"/>
      <c r="M164" s="1"/>
      <c r="N164" s="1"/>
      <c r="O164" s="1"/>
      <c r="P164" s="1"/>
      <c r="Q164" s="4"/>
      <c r="R164" s="9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</row>
    <row r="165" ht="18.75" customHeight="1">
      <c r="A165" s="1"/>
      <c r="B165" s="1"/>
      <c r="C165" s="1"/>
      <c r="D165" s="1"/>
      <c r="E165" s="1"/>
      <c r="F165" s="1"/>
      <c r="G165" s="1"/>
      <c r="H165" s="3"/>
      <c r="I165" s="1"/>
      <c r="J165" s="1"/>
      <c r="K165" s="1"/>
      <c r="L165" s="1"/>
      <c r="M165" s="1"/>
      <c r="N165" s="1"/>
      <c r="O165" s="1"/>
      <c r="P165" s="1"/>
      <c r="Q165" s="4"/>
      <c r="R165" s="9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</row>
    <row r="166" ht="18.75" customHeight="1">
      <c r="A166" s="1"/>
      <c r="B166" s="1"/>
      <c r="C166" s="1"/>
      <c r="D166" s="1"/>
      <c r="E166" s="1"/>
      <c r="F166" s="1"/>
      <c r="G166" s="1"/>
      <c r="H166" s="3"/>
      <c r="I166" s="1"/>
      <c r="J166" s="1"/>
      <c r="K166" s="1"/>
      <c r="L166" s="1"/>
      <c r="M166" s="1"/>
      <c r="N166" s="1"/>
      <c r="O166" s="1"/>
      <c r="P166" s="1"/>
      <c r="Q166" s="4"/>
      <c r="R166" s="9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</row>
    <row r="167" ht="18.75" customHeight="1">
      <c r="A167" s="1" t="s">
        <v>38</v>
      </c>
      <c r="B167" s="1"/>
      <c r="C167" s="1"/>
      <c r="D167" s="1"/>
      <c r="E167" s="1"/>
      <c r="F167" s="1"/>
      <c r="G167" s="1"/>
      <c r="H167" s="3"/>
      <c r="I167" s="1"/>
      <c r="J167" s="1"/>
      <c r="K167" s="1"/>
      <c r="L167" s="1"/>
      <c r="M167" s="1"/>
      <c r="N167" s="1"/>
      <c r="O167" s="1"/>
      <c r="P167" s="1"/>
      <c r="Q167" s="4"/>
      <c r="R167" s="9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</row>
    <row r="168" ht="18.75" customHeight="1">
      <c r="A168" s="1"/>
      <c r="B168" s="1"/>
      <c r="C168" s="1"/>
      <c r="D168" s="1"/>
      <c r="E168" s="1"/>
      <c r="F168" s="1"/>
      <c r="G168" s="1"/>
      <c r="H168" s="3"/>
      <c r="I168" s="1"/>
      <c r="J168" s="1"/>
      <c r="K168" s="1"/>
      <c r="L168" s="1"/>
      <c r="M168" s="1"/>
      <c r="N168" s="1"/>
      <c r="O168" s="1"/>
      <c r="P168" s="1"/>
      <c r="Q168" s="4"/>
      <c r="R168" s="9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</row>
    <row r="169" ht="42.0" customHeight="1">
      <c r="A169" s="44"/>
      <c r="B169" s="26" t="s">
        <v>14</v>
      </c>
      <c r="C169" s="45" t="s">
        <v>39</v>
      </c>
      <c r="D169" s="46"/>
      <c r="E169" s="47"/>
      <c r="F169" s="92"/>
      <c r="G169" s="92"/>
      <c r="H169" s="50" t="s">
        <v>16</v>
      </c>
      <c r="I169" s="94" t="s">
        <v>17</v>
      </c>
      <c r="J169" s="26" t="s">
        <v>18</v>
      </c>
      <c r="K169" s="1"/>
      <c r="L169" s="1"/>
      <c r="M169" s="1"/>
      <c r="N169" s="1"/>
      <c r="O169" s="1"/>
      <c r="P169" s="1"/>
      <c r="Q169" s="4"/>
      <c r="R169" s="9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</row>
    <row r="170" ht="24.75" customHeight="1">
      <c r="A170" s="26">
        <v>1.0</v>
      </c>
      <c r="B170" s="53" t="s">
        <v>10</v>
      </c>
      <c r="C170" s="52"/>
      <c r="D170" s="52"/>
      <c r="E170" s="52"/>
      <c r="F170" s="52"/>
      <c r="G170" s="52"/>
      <c r="H170" s="145">
        <v>34.0</v>
      </c>
      <c r="I170" s="52">
        <v>1.0</v>
      </c>
      <c r="J170" s="68">
        <f t="shared" ref="J170:J183" si="152">+I170*H170</f>
        <v>34</v>
      </c>
      <c r="K170" s="44"/>
      <c r="L170" s="44"/>
      <c r="M170" s="44"/>
      <c r="N170" s="44"/>
      <c r="O170" s="44"/>
      <c r="P170" s="44"/>
      <c r="Q170" s="97"/>
      <c r="R170" s="9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</row>
    <row r="171" ht="24.75" customHeight="1">
      <c r="A171" s="26">
        <v>2.0</v>
      </c>
      <c r="B171" s="62" t="s">
        <v>10</v>
      </c>
      <c r="C171" s="52"/>
      <c r="D171" s="52"/>
      <c r="E171" s="52"/>
      <c r="F171" s="52"/>
      <c r="G171" s="52"/>
      <c r="H171" s="145">
        <v>11.0</v>
      </c>
      <c r="I171" s="52">
        <v>1.0</v>
      </c>
      <c r="J171" s="68">
        <f t="shared" si="152"/>
        <v>11</v>
      </c>
      <c r="K171" s="44"/>
      <c r="L171" s="44"/>
      <c r="M171" s="44"/>
      <c r="N171" s="44"/>
      <c r="O171" s="44"/>
      <c r="P171" s="44"/>
      <c r="Q171" s="97"/>
      <c r="R171" s="9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</row>
    <row r="172" ht="24.75" customHeight="1">
      <c r="A172" s="26">
        <v>3.0</v>
      </c>
      <c r="B172" s="53" t="s">
        <v>55</v>
      </c>
      <c r="C172" s="52"/>
      <c r="D172" s="52"/>
      <c r="E172" s="52"/>
      <c r="F172" s="52"/>
      <c r="G172" s="52"/>
      <c r="H172" s="145">
        <v>23.0</v>
      </c>
      <c r="I172" s="52">
        <v>1.0</v>
      </c>
      <c r="J172" s="68">
        <f t="shared" si="152"/>
        <v>23</v>
      </c>
      <c r="K172" s="44"/>
      <c r="L172" s="44"/>
      <c r="M172" s="44"/>
      <c r="N172" s="44"/>
      <c r="O172" s="44"/>
      <c r="P172" s="44"/>
      <c r="Q172" s="97"/>
      <c r="R172" s="9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</row>
    <row r="173" ht="24.75" customHeight="1">
      <c r="A173" s="26">
        <v>4.0</v>
      </c>
      <c r="B173" s="62" t="s">
        <v>55</v>
      </c>
      <c r="C173" s="52"/>
      <c r="D173" s="52"/>
      <c r="E173" s="52"/>
      <c r="F173" s="52"/>
      <c r="G173" s="52"/>
      <c r="H173" s="145">
        <v>10.0</v>
      </c>
      <c r="I173" s="52">
        <v>1.0</v>
      </c>
      <c r="J173" s="68">
        <f t="shared" si="152"/>
        <v>10</v>
      </c>
      <c r="K173" s="44"/>
      <c r="L173" s="44"/>
      <c r="M173" s="44"/>
      <c r="N173" s="44"/>
      <c r="O173" s="44"/>
      <c r="P173" s="44"/>
      <c r="Q173" s="97"/>
      <c r="R173" s="9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</row>
    <row r="174" ht="24.75" customHeight="1">
      <c r="A174" s="26">
        <v>5.0</v>
      </c>
      <c r="B174" s="53" t="s">
        <v>72</v>
      </c>
      <c r="C174" s="52"/>
      <c r="D174" s="52"/>
      <c r="E174" s="52"/>
      <c r="F174" s="52"/>
      <c r="G174" s="52"/>
      <c r="H174" s="145">
        <v>42.0</v>
      </c>
      <c r="I174" s="52">
        <v>1.0</v>
      </c>
      <c r="J174" s="68">
        <f t="shared" si="152"/>
        <v>42</v>
      </c>
      <c r="K174" s="44"/>
      <c r="L174" s="44"/>
      <c r="M174" s="44"/>
      <c r="N174" s="44"/>
      <c r="O174" s="44"/>
      <c r="P174" s="44"/>
      <c r="Q174" s="97"/>
      <c r="R174" s="9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</row>
    <row r="175" ht="24.75" customHeight="1">
      <c r="A175" s="26">
        <v>6.0</v>
      </c>
      <c r="B175" s="62" t="s">
        <v>72</v>
      </c>
      <c r="C175" s="52"/>
      <c r="D175" s="52"/>
      <c r="E175" s="52"/>
      <c r="F175" s="52"/>
      <c r="G175" s="52"/>
      <c r="H175" s="145">
        <v>15.0</v>
      </c>
      <c r="I175" s="52">
        <v>1.0</v>
      </c>
      <c r="J175" s="68">
        <f t="shared" si="152"/>
        <v>15</v>
      </c>
      <c r="K175" s="44"/>
      <c r="L175" s="44"/>
      <c r="M175" s="44"/>
      <c r="N175" s="44"/>
      <c r="O175" s="44"/>
      <c r="P175" s="44"/>
      <c r="Q175" s="97"/>
      <c r="R175" s="9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</row>
    <row r="176" ht="24.75" customHeight="1">
      <c r="A176" s="26">
        <v>7.0</v>
      </c>
      <c r="B176" s="53" t="s">
        <v>73</v>
      </c>
      <c r="C176" s="52"/>
      <c r="D176" s="52"/>
      <c r="E176" s="52"/>
      <c r="F176" s="52"/>
      <c r="G176" s="52"/>
      <c r="H176" s="145">
        <v>43.0</v>
      </c>
      <c r="I176" s="52">
        <v>1.0</v>
      </c>
      <c r="J176" s="68">
        <f t="shared" si="152"/>
        <v>43</v>
      </c>
      <c r="K176" s="44"/>
      <c r="L176" s="44"/>
      <c r="M176" s="44"/>
      <c r="N176" s="44"/>
      <c r="O176" s="44"/>
      <c r="P176" s="44"/>
      <c r="Q176" s="97"/>
      <c r="R176" s="9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</row>
    <row r="177" ht="24.75" customHeight="1">
      <c r="A177" s="26">
        <v>8.0</v>
      </c>
      <c r="B177" s="62" t="s">
        <v>73</v>
      </c>
      <c r="C177" s="52"/>
      <c r="D177" s="52"/>
      <c r="E177" s="52"/>
      <c r="F177" s="52"/>
      <c r="G177" s="52"/>
      <c r="H177" s="145">
        <v>18.0</v>
      </c>
      <c r="I177" s="52">
        <v>1.0</v>
      </c>
      <c r="J177" s="68">
        <f t="shared" si="152"/>
        <v>18</v>
      </c>
      <c r="K177" s="44"/>
      <c r="L177" s="44"/>
      <c r="M177" s="44"/>
      <c r="N177" s="44"/>
      <c r="O177" s="44"/>
      <c r="P177" s="44"/>
      <c r="Q177" s="97"/>
      <c r="R177" s="9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</row>
    <row r="178" ht="24.75" customHeight="1">
      <c r="A178" s="26">
        <v>9.0</v>
      </c>
      <c r="B178" s="53" t="s">
        <v>73</v>
      </c>
      <c r="C178" s="52"/>
      <c r="D178" s="52"/>
      <c r="E178" s="52"/>
      <c r="F178" s="52"/>
      <c r="G178" s="52"/>
      <c r="H178" s="145">
        <v>54.0</v>
      </c>
      <c r="I178" s="52">
        <v>1.0</v>
      </c>
      <c r="J178" s="68">
        <f t="shared" si="152"/>
        <v>54</v>
      </c>
      <c r="K178" s="44"/>
      <c r="L178" s="44"/>
      <c r="M178" s="44"/>
      <c r="N178" s="44"/>
      <c r="O178" s="44"/>
      <c r="P178" s="44"/>
      <c r="Q178" s="97"/>
      <c r="R178" s="9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</row>
    <row r="179" ht="24.75" customHeight="1">
      <c r="A179" s="26">
        <v>10.0</v>
      </c>
      <c r="B179" s="62" t="s">
        <v>73</v>
      </c>
      <c r="C179" s="52"/>
      <c r="D179" s="52"/>
      <c r="E179" s="52"/>
      <c r="F179" s="52"/>
      <c r="G179" s="52"/>
      <c r="H179" s="145">
        <v>21.0</v>
      </c>
      <c r="I179" s="52">
        <v>1.0</v>
      </c>
      <c r="J179" s="68">
        <f t="shared" si="152"/>
        <v>21</v>
      </c>
      <c r="K179" s="44"/>
      <c r="L179" s="44"/>
      <c r="M179" s="44"/>
      <c r="N179" s="44"/>
      <c r="O179" s="44"/>
      <c r="P179" s="44"/>
      <c r="Q179" s="97"/>
      <c r="R179" s="9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</row>
    <row r="180" ht="24.75" customHeight="1">
      <c r="A180" s="26">
        <v>11.0</v>
      </c>
      <c r="B180" s="53" t="s">
        <v>69</v>
      </c>
      <c r="C180" s="52"/>
      <c r="D180" s="52"/>
      <c r="E180" s="52"/>
      <c r="F180" s="52"/>
      <c r="G180" s="52"/>
      <c r="H180" s="145">
        <v>45.0</v>
      </c>
      <c r="I180" s="52">
        <v>1.0</v>
      </c>
      <c r="J180" s="68">
        <f t="shared" si="152"/>
        <v>45</v>
      </c>
      <c r="K180" s="44"/>
      <c r="L180" s="44"/>
      <c r="M180" s="44"/>
      <c r="N180" s="44"/>
      <c r="O180" s="44"/>
      <c r="P180" s="44"/>
      <c r="Q180" s="97"/>
      <c r="R180" s="9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</row>
    <row r="181" ht="24.75" customHeight="1">
      <c r="A181" s="26">
        <v>12.0</v>
      </c>
      <c r="B181" s="62" t="s">
        <v>69</v>
      </c>
      <c r="C181" s="52"/>
      <c r="D181" s="52"/>
      <c r="E181" s="52"/>
      <c r="F181" s="52"/>
      <c r="G181" s="52"/>
      <c r="H181" s="145">
        <v>17.0</v>
      </c>
      <c r="I181" s="52">
        <v>1.0</v>
      </c>
      <c r="J181" s="68">
        <f t="shared" si="152"/>
        <v>17</v>
      </c>
      <c r="K181" s="44"/>
      <c r="L181" s="44"/>
      <c r="M181" s="44"/>
      <c r="N181" s="44"/>
      <c r="O181" s="44"/>
      <c r="P181" s="44"/>
      <c r="Q181" s="97"/>
      <c r="R181" s="9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</row>
    <row r="182" ht="24.75" customHeight="1">
      <c r="A182" s="26">
        <v>13.0</v>
      </c>
      <c r="B182" s="53" t="s">
        <v>80</v>
      </c>
      <c r="C182" s="52"/>
      <c r="D182" s="52"/>
      <c r="E182" s="52"/>
      <c r="F182" s="52"/>
      <c r="G182" s="52"/>
      <c r="H182" s="145">
        <v>41.0</v>
      </c>
      <c r="I182" s="52">
        <v>1.0</v>
      </c>
      <c r="J182" s="68">
        <f t="shared" si="152"/>
        <v>41</v>
      </c>
      <c r="K182" s="44"/>
      <c r="L182" s="44"/>
      <c r="M182" s="44"/>
      <c r="N182" s="44"/>
      <c r="O182" s="44"/>
      <c r="P182" s="44"/>
      <c r="Q182" s="97"/>
      <c r="R182" s="9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</row>
    <row r="183" ht="24.75" customHeight="1">
      <c r="A183" s="26">
        <v>14.0</v>
      </c>
      <c r="B183" s="62" t="s">
        <v>80</v>
      </c>
      <c r="C183" s="52"/>
      <c r="D183" s="52"/>
      <c r="E183" s="52"/>
      <c r="F183" s="52"/>
      <c r="G183" s="52"/>
      <c r="H183" s="145">
        <v>20.0</v>
      </c>
      <c r="I183" s="52">
        <v>1.0</v>
      </c>
      <c r="J183" s="68">
        <f t="shared" si="152"/>
        <v>20</v>
      </c>
      <c r="K183" s="44"/>
      <c r="L183" s="44"/>
      <c r="M183" s="44"/>
      <c r="N183" s="44"/>
      <c r="O183" s="44"/>
      <c r="P183" s="44"/>
      <c r="Q183" s="97"/>
      <c r="R183" s="9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</row>
    <row r="184" ht="18.75" customHeight="1">
      <c r="A184" s="1"/>
      <c r="B184" s="1"/>
      <c r="C184" s="1"/>
      <c r="D184" s="1"/>
      <c r="E184" s="1"/>
      <c r="F184" s="1"/>
      <c r="G184" s="1"/>
      <c r="H184" s="3" t="s">
        <v>37</v>
      </c>
      <c r="I184" s="1"/>
      <c r="J184" s="98">
        <f>SUM(J170:J183)</f>
        <v>394</v>
      </c>
      <c r="K184" s="99"/>
      <c r="L184" s="99"/>
      <c r="M184" s="99"/>
      <c r="N184" s="99"/>
      <c r="O184" s="99"/>
      <c r="P184" s="99"/>
      <c r="Q184" s="100"/>
      <c r="R184" s="9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</row>
    <row r="185" ht="18.75" customHeight="1">
      <c r="A185" s="7"/>
      <c r="B185" s="7"/>
      <c r="C185" s="7"/>
      <c r="D185" s="7"/>
      <c r="E185" s="7"/>
      <c r="F185" s="7"/>
      <c r="G185" s="7"/>
      <c r="H185" s="9"/>
      <c r="I185" s="41"/>
      <c r="J185" s="74">
        <f>+J184*60%</f>
        <v>236.4</v>
      </c>
      <c r="K185" s="74"/>
      <c r="L185" s="74"/>
      <c r="M185" s="74"/>
      <c r="N185" s="74"/>
      <c r="O185" s="74"/>
      <c r="P185" s="74"/>
      <c r="Q185" s="77">
        <f>+J184*40%</f>
        <v>157.6</v>
      </c>
      <c r="R185" s="9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</row>
    <row r="186" ht="18.75" customHeight="1">
      <c r="A186" s="1"/>
      <c r="B186" s="1"/>
      <c r="C186" s="1"/>
      <c r="D186" s="1"/>
      <c r="E186" s="1"/>
      <c r="F186" s="1"/>
      <c r="G186" s="1"/>
      <c r="H186" s="3"/>
      <c r="I186" s="1"/>
      <c r="J186" s="1"/>
      <c r="K186" s="1"/>
      <c r="L186" s="1"/>
      <c r="M186" s="1"/>
      <c r="N186" s="1"/>
      <c r="O186" s="1"/>
      <c r="P186" s="1"/>
      <c r="Q186" s="4"/>
      <c r="R186" s="9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</row>
    <row r="187" ht="18.75" customHeight="1">
      <c r="A187" s="1"/>
      <c r="B187" s="1"/>
      <c r="C187" s="1"/>
      <c r="D187" s="1"/>
      <c r="E187" s="1"/>
      <c r="F187" s="1"/>
      <c r="G187" s="1"/>
      <c r="H187" s="3"/>
      <c r="I187" s="1"/>
      <c r="J187" s="1"/>
      <c r="K187" s="1"/>
      <c r="L187" s="1"/>
      <c r="M187" s="1"/>
      <c r="N187" s="1"/>
      <c r="O187" s="1"/>
      <c r="P187" s="1"/>
      <c r="Q187" s="4"/>
      <c r="R187" s="9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</row>
    <row r="188" ht="19.5" customHeight="1">
      <c r="A188" s="101" t="s">
        <v>42</v>
      </c>
      <c r="B188" s="1"/>
      <c r="C188" s="1"/>
      <c r="D188" s="1"/>
      <c r="E188" s="1"/>
      <c r="F188" s="1"/>
      <c r="G188" s="1"/>
      <c r="H188" s="3"/>
      <c r="I188" s="1"/>
      <c r="J188" s="1"/>
      <c r="K188" s="1"/>
      <c r="L188" s="1"/>
      <c r="M188" s="1"/>
      <c r="N188" s="1"/>
      <c r="O188" s="1"/>
      <c r="P188" s="1"/>
      <c r="Q188" s="4"/>
      <c r="R188" s="9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</row>
    <row r="189" ht="57.0" customHeight="1">
      <c r="A189" s="102"/>
      <c r="B189" s="103" t="s">
        <v>43</v>
      </c>
      <c r="C189" s="103" t="s">
        <v>44</v>
      </c>
      <c r="D189" s="103" t="s">
        <v>45</v>
      </c>
      <c r="E189" s="103" t="s">
        <v>46</v>
      </c>
      <c r="F189" s="103"/>
      <c r="G189" s="103"/>
      <c r="H189" s="105" t="s">
        <v>47</v>
      </c>
      <c r="I189" s="106" t="s">
        <v>48</v>
      </c>
      <c r="J189" s="1"/>
      <c r="K189" s="1"/>
      <c r="L189" s="1"/>
      <c r="M189" s="1"/>
      <c r="N189" s="1"/>
      <c r="O189" s="1"/>
      <c r="P189" s="1"/>
      <c r="Q189" s="4"/>
      <c r="R189" s="9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</row>
    <row r="190" ht="18.75" customHeight="1">
      <c r="A190" s="107" t="s">
        <v>30</v>
      </c>
      <c r="B190" s="108">
        <f>+E15</f>
        <v>27821.179</v>
      </c>
      <c r="C190" s="109">
        <f>+J149</f>
        <v>26231.17353</v>
      </c>
      <c r="D190" s="109">
        <f>+J163</f>
        <v>149.880958</v>
      </c>
      <c r="E190" s="110">
        <f>J185</f>
        <v>236.4</v>
      </c>
      <c r="F190" s="110"/>
      <c r="G190" s="110"/>
      <c r="H190" s="112">
        <f>+I15</f>
        <v>821.0256311</v>
      </c>
      <c r="I190" s="113">
        <f>+B190-C190-D190-E190-H190</f>
        <v>382.6988769</v>
      </c>
      <c r="J190" s="1"/>
      <c r="K190" s="1"/>
      <c r="L190" s="1"/>
      <c r="M190" s="1"/>
      <c r="N190" s="1"/>
      <c r="O190" s="1"/>
      <c r="P190" s="1"/>
      <c r="Q190" s="4"/>
      <c r="R190" s="9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</row>
    <row r="191" ht="19.5" customHeight="1">
      <c r="A191" s="114" t="s">
        <v>49</v>
      </c>
      <c r="B191" s="115"/>
      <c r="C191" s="116">
        <f>+C190/B190</f>
        <v>0.9428490983</v>
      </c>
      <c r="D191" s="116">
        <f>+D190/B190</f>
        <v>0.005387297138</v>
      </c>
      <c r="E191" s="116">
        <f>+E190/B190</f>
        <v>0.00849712372</v>
      </c>
      <c r="F191" s="116"/>
      <c r="G191" s="116"/>
      <c r="H191" s="118">
        <f>+H190/B190</f>
        <v>0.02951081373</v>
      </c>
      <c r="I191" s="119">
        <f>+I190/B190</f>
        <v>0.01375566711</v>
      </c>
      <c r="J191" s="1"/>
      <c r="K191" s="1"/>
      <c r="L191" s="1"/>
      <c r="M191" s="1"/>
      <c r="N191" s="1"/>
      <c r="O191" s="1"/>
      <c r="P191" s="1"/>
      <c r="Q191" s="4"/>
      <c r="R191" s="9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</row>
    <row r="192" ht="19.5" customHeight="1">
      <c r="A192" s="30"/>
      <c r="B192" s="120"/>
      <c r="C192" s="121"/>
      <c r="D192" s="121"/>
      <c r="E192" s="121"/>
      <c r="F192" s="121"/>
      <c r="G192" s="121"/>
      <c r="H192" s="123"/>
      <c r="I192" s="124"/>
      <c r="J192" s="1"/>
      <c r="K192" s="1"/>
      <c r="L192" s="1"/>
      <c r="M192" s="1"/>
      <c r="N192" s="1"/>
      <c r="O192" s="1"/>
      <c r="P192" s="1"/>
      <c r="Q192" s="4"/>
      <c r="R192" s="9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</row>
    <row r="193" ht="18.75" customHeight="1">
      <c r="A193" s="125"/>
      <c r="B193" s="126"/>
      <c r="C193" s="126"/>
      <c r="D193" s="126" t="s">
        <v>50</v>
      </c>
      <c r="E193" s="126" t="s">
        <v>30</v>
      </c>
      <c r="F193" s="126"/>
      <c r="G193" s="126"/>
      <c r="H193" s="128">
        <f>+D190+E190+H190+I190</f>
        <v>1590.005466</v>
      </c>
      <c r="I193" s="129"/>
      <c r="J193" s="1"/>
      <c r="K193" s="1"/>
      <c r="L193" s="1"/>
      <c r="M193" s="1"/>
      <c r="N193" s="1"/>
      <c r="O193" s="1"/>
      <c r="P193" s="1"/>
      <c r="Q193" s="4"/>
      <c r="R193" s="3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</row>
    <row r="194" ht="18.75" customHeight="1">
      <c r="A194" s="130"/>
      <c r="B194" s="1"/>
      <c r="C194" s="1"/>
      <c r="D194" s="1"/>
      <c r="E194" s="1" t="s">
        <v>49</v>
      </c>
      <c r="F194" s="1"/>
      <c r="G194" s="1"/>
      <c r="H194" s="123">
        <f>+H193/B190</f>
        <v>0.05715090169</v>
      </c>
      <c r="I194" s="131"/>
      <c r="J194" s="1"/>
      <c r="K194" s="1"/>
      <c r="L194" s="1"/>
      <c r="M194" s="1"/>
      <c r="N194" s="1"/>
      <c r="O194" s="1"/>
      <c r="P194" s="1"/>
      <c r="Q194" s="4"/>
      <c r="R194" s="3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</row>
    <row r="195" ht="18.75" customHeight="1">
      <c r="A195" s="130"/>
      <c r="B195" s="1"/>
      <c r="C195" s="1" t="s">
        <v>51</v>
      </c>
      <c r="D195" s="1"/>
      <c r="E195" s="1"/>
      <c r="F195" s="1"/>
      <c r="G195" s="1"/>
      <c r="H195" s="3"/>
      <c r="I195" s="131"/>
      <c r="J195" s="1"/>
      <c r="K195" s="1"/>
      <c r="L195" s="1"/>
      <c r="M195" s="1"/>
      <c r="N195" s="1"/>
      <c r="O195" s="1"/>
      <c r="P195" s="1"/>
      <c r="Q195" s="4"/>
      <c r="R195" s="3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</row>
    <row r="196" ht="18.75" customHeight="1">
      <c r="A196" s="130"/>
      <c r="B196" s="1"/>
      <c r="C196" s="1"/>
      <c r="D196" s="1" t="s">
        <v>52</v>
      </c>
      <c r="E196" s="1"/>
      <c r="F196" s="1"/>
      <c r="G196" s="1"/>
      <c r="H196" s="3">
        <f>+H195*(H193-H190)</f>
        <v>0</v>
      </c>
      <c r="I196" s="131"/>
      <c r="J196" s="1"/>
      <c r="K196" s="1"/>
      <c r="L196" s="1"/>
      <c r="M196" s="1"/>
      <c r="N196" s="1"/>
      <c r="O196" s="1"/>
      <c r="P196" s="1"/>
      <c r="Q196" s="4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</row>
    <row r="197" ht="19.5" customHeight="1">
      <c r="A197" s="132"/>
      <c r="B197" s="133"/>
      <c r="C197" s="133"/>
      <c r="D197" s="133"/>
      <c r="E197" s="133"/>
      <c r="F197" s="133"/>
      <c r="G197" s="133"/>
      <c r="H197" s="135"/>
      <c r="I197" s="136"/>
      <c r="J197" s="1"/>
      <c r="K197" s="1"/>
      <c r="L197" s="1"/>
      <c r="M197" s="1"/>
      <c r="N197" s="1"/>
      <c r="O197" s="1"/>
      <c r="P197" s="1"/>
      <c r="Q197" s="4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</row>
    <row r="198" ht="18.75" customHeight="1">
      <c r="A198" s="1"/>
      <c r="B198" s="1"/>
      <c r="C198" s="1"/>
      <c r="D198" s="1"/>
      <c r="E198" s="1"/>
      <c r="F198" s="1"/>
      <c r="G198" s="1"/>
      <c r="H198" s="3"/>
      <c r="I198" s="1"/>
      <c r="J198" s="1"/>
      <c r="K198" s="1"/>
      <c r="L198" s="1"/>
      <c r="M198" s="1"/>
      <c r="N198" s="1"/>
      <c r="O198" s="1"/>
      <c r="P198" s="1"/>
      <c r="Q198" s="4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</row>
    <row r="199" ht="18.75" customHeight="1">
      <c r="A199" s="1"/>
      <c r="B199" s="1"/>
      <c r="C199" s="1"/>
      <c r="D199" s="1"/>
      <c r="E199" s="1"/>
      <c r="F199" s="1"/>
      <c r="G199" s="1"/>
      <c r="H199" s="3"/>
      <c r="I199" s="1"/>
      <c r="J199" s="1"/>
      <c r="K199" s="1"/>
      <c r="L199" s="1"/>
      <c r="M199" s="1"/>
      <c r="N199" s="1"/>
      <c r="O199" s="1"/>
      <c r="P199" s="1"/>
      <c r="Q199" s="4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</row>
    <row r="200" ht="18.75" customHeight="1">
      <c r="A200" s="1"/>
      <c r="B200" s="1"/>
      <c r="C200" s="1"/>
      <c r="D200" s="1"/>
      <c r="E200" s="1"/>
      <c r="F200" s="1"/>
      <c r="G200" s="1"/>
      <c r="H200" s="3"/>
      <c r="I200" s="1"/>
      <c r="J200" s="1"/>
      <c r="K200" s="1"/>
      <c r="L200" s="1"/>
      <c r="M200" s="1"/>
      <c r="N200" s="1"/>
      <c r="O200" s="1"/>
      <c r="P200" s="1"/>
      <c r="Q200" s="4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</row>
    <row r="201" ht="18.0" customHeight="1">
      <c r="A201" s="137"/>
      <c r="B201" s="137"/>
      <c r="C201" s="137"/>
      <c r="D201" s="137"/>
      <c r="E201" s="137"/>
      <c r="F201" s="137"/>
      <c r="G201" s="137"/>
      <c r="H201" s="139"/>
      <c r="I201" s="137"/>
      <c r="J201" s="137"/>
      <c r="K201" s="137"/>
      <c r="L201" s="137"/>
      <c r="M201" s="137"/>
      <c r="N201" s="137"/>
      <c r="O201" s="137"/>
      <c r="P201" s="137"/>
      <c r="Q201" s="140"/>
      <c r="R201" s="137"/>
      <c r="S201" s="137"/>
      <c r="T201" s="137"/>
      <c r="U201" s="137"/>
      <c r="V201" s="137"/>
      <c r="W201" s="137"/>
      <c r="X201" s="137"/>
      <c r="Y201" s="137"/>
      <c r="Z201" s="137"/>
      <c r="AA201" s="137"/>
      <c r="AB201" s="137"/>
      <c r="AC201" s="137"/>
      <c r="AD201" s="137"/>
      <c r="AE201" s="137"/>
      <c r="AF201" s="137"/>
      <c r="AG201" s="137"/>
      <c r="AH201" s="137"/>
      <c r="AI201" s="137"/>
      <c r="AJ201" s="137"/>
      <c r="AK201" s="137"/>
      <c r="AL201" s="137"/>
      <c r="AM201" s="137"/>
    </row>
    <row r="202" ht="18.0" customHeight="1">
      <c r="A202" s="137"/>
      <c r="B202" s="137"/>
      <c r="C202" s="137"/>
      <c r="D202" s="137"/>
      <c r="E202" s="137"/>
      <c r="F202" s="137"/>
      <c r="G202" s="137"/>
      <c r="H202" s="139"/>
      <c r="I202" s="137"/>
      <c r="J202" s="137"/>
      <c r="K202" s="137"/>
      <c r="L202" s="137"/>
      <c r="M202" s="137"/>
      <c r="N202" s="137"/>
      <c r="O202" s="137"/>
      <c r="P202" s="137"/>
      <c r="Q202" s="140"/>
      <c r="R202" s="137"/>
      <c r="S202" s="137"/>
      <c r="T202" s="137"/>
      <c r="U202" s="137"/>
      <c r="V202" s="137"/>
      <c r="W202" s="137"/>
      <c r="X202" s="137"/>
      <c r="Y202" s="137"/>
      <c r="Z202" s="137"/>
      <c r="AA202" s="137"/>
      <c r="AB202" s="137"/>
      <c r="AC202" s="137"/>
      <c r="AD202" s="137"/>
      <c r="AE202" s="137"/>
      <c r="AF202" s="137"/>
      <c r="AG202" s="137"/>
      <c r="AH202" s="137"/>
      <c r="AI202" s="137"/>
      <c r="AJ202" s="137"/>
      <c r="AK202" s="137"/>
      <c r="AL202" s="137"/>
      <c r="AM202" s="137"/>
    </row>
    <row r="203" ht="18.0" customHeight="1">
      <c r="A203" s="137"/>
      <c r="B203" s="137"/>
      <c r="C203" s="137"/>
      <c r="D203" s="137"/>
      <c r="E203" s="137"/>
      <c r="F203" s="137"/>
      <c r="G203" s="137"/>
      <c r="H203" s="139"/>
      <c r="I203" s="137"/>
      <c r="J203" s="137"/>
      <c r="K203" s="137"/>
      <c r="L203" s="137"/>
      <c r="M203" s="137"/>
      <c r="N203" s="137"/>
      <c r="O203" s="137"/>
      <c r="P203" s="137"/>
      <c r="Q203" s="140"/>
      <c r="R203" s="137"/>
      <c r="S203" s="137"/>
      <c r="T203" s="137"/>
      <c r="U203" s="137"/>
      <c r="V203" s="137"/>
      <c r="W203" s="137"/>
      <c r="X203" s="137"/>
      <c r="Y203" s="137"/>
      <c r="Z203" s="137"/>
      <c r="AA203" s="137"/>
      <c r="AB203" s="137"/>
      <c r="AC203" s="137"/>
      <c r="AD203" s="137"/>
      <c r="AE203" s="137"/>
      <c r="AF203" s="137"/>
      <c r="AG203" s="137"/>
      <c r="AH203" s="137"/>
      <c r="AI203" s="137"/>
      <c r="AJ203" s="137"/>
      <c r="AK203" s="137"/>
      <c r="AL203" s="137"/>
      <c r="AM203" s="137"/>
    </row>
    <row r="204" ht="18.0" customHeight="1">
      <c r="A204" s="137"/>
      <c r="B204" s="137"/>
      <c r="C204" s="137"/>
      <c r="D204" s="137"/>
      <c r="E204" s="137"/>
      <c r="F204" s="137"/>
      <c r="G204" s="137"/>
      <c r="H204" s="139"/>
      <c r="I204" s="137"/>
      <c r="J204" s="137"/>
      <c r="K204" s="137"/>
      <c r="L204" s="137"/>
      <c r="M204" s="137"/>
      <c r="N204" s="137"/>
      <c r="O204" s="137"/>
      <c r="P204" s="137"/>
      <c r="Q204" s="140"/>
      <c r="R204" s="137"/>
      <c r="S204" s="137"/>
      <c r="T204" s="137"/>
      <c r="U204" s="137"/>
      <c r="V204" s="137"/>
      <c r="W204" s="137"/>
      <c r="X204" s="137"/>
      <c r="Y204" s="137"/>
      <c r="Z204" s="137"/>
      <c r="AA204" s="137"/>
      <c r="AB204" s="137"/>
      <c r="AC204" s="137"/>
      <c r="AD204" s="137"/>
      <c r="AE204" s="137"/>
      <c r="AF204" s="137"/>
      <c r="AG204" s="137"/>
      <c r="AH204" s="137"/>
      <c r="AI204" s="137"/>
      <c r="AJ204" s="137"/>
      <c r="AK204" s="137"/>
      <c r="AL204" s="137"/>
      <c r="AM204" s="137"/>
    </row>
    <row r="205" ht="18.0" customHeight="1">
      <c r="A205" s="137"/>
      <c r="B205" s="137"/>
      <c r="C205" s="137"/>
      <c r="D205" s="137"/>
      <c r="E205" s="137"/>
      <c r="F205" s="137"/>
      <c r="G205" s="137"/>
      <c r="H205" s="139"/>
      <c r="I205" s="137"/>
      <c r="J205" s="137"/>
      <c r="K205" s="137"/>
      <c r="L205" s="137"/>
      <c r="M205" s="137"/>
      <c r="N205" s="137"/>
      <c r="O205" s="137"/>
      <c r="P205" s="137"/>
      <c r="Q205" s="140"/>
      <c r="R205" s="137"/>
      <c r="S205" s="137"/>
      <c r="T205" s="137"/>
      <c r="U205" s="137"/>
      <c r="V205" s="137"/>
      <c r="W205" s="137"/>
      <c r="X205" s="137"/>
      <c r="Y205" s="137"/>
      <c r="Z205" s="137"/>
      <c r="AA205" s="137"/>
      <c r="AB205" s="137"/>
      <c r="AC205" s="137"/>
      <c r="AD205" s="137"/>
      <c r="AE205" s="137"/>
      <c r="AF205" s="137"/>
      <c r="AG205" s="137"/>
      <c r="AH205" s="137"/>
      <c r="AI205" s="137"/>
      <c r="AJ205" s="137"/>
      <c r="AK205" s="137"/>
      <c r="AL205" s="137"/>
      <c r="AM205" s="137"/>
    </row>
    <row r="206" ht="18.0" customHeight="1">
      <c r="A206" s="137"/>
      <c r="B206" s="137"/>
      <c r="C206" s="137"/>
      <c r="D206" s="137"/>
      <c r="E206" s="137"/>
      <c r="F206" s="137"/>
      <c r="G206" s="137"/>
      <c r="H206" s="139"/>
      <c r="I206" s="137"/>
      <c r="J206" s="137"/>
      <c r="K206" s="137"/>
      <c r="L206" s="137"/>
      <c r="M206" s="137"/>
      <c r="N206" s="137"/>
      <c r="O206" s="137"/>
      <c r="P206" s="137"/>
      <c r="Q206" s="140"/>
      <c r="R206" s="137"/>
      <c r="S206" s="137"/>
      <c r="T206" s="137"/>
      <c r="U206" s="137"/>
      <c r="V206" s="137"/>
      <c r="W206" s="137"/>
      <c r="X206" s="137"/>
      <c r="Y206" s="137"/>
      <c r="Z206" s="137"/>
      <c r="AA206" s="137"/>
      <c r="AB206" s="137"/>
      <c r="AC206" s="137"/>
      <c r="AD206" s="137"/>
      <c r="AE206" s="137"/>
      <c r="AF206" s="137"/>
      <c r="AG206" s="137"/>
      <c r="AH206" s="137"/>
      <c r="AI206" s="137"/>
      <c r="AJ206" s="137"/>
      <c r="AK206" s="137"/>
      <c r="AL206" s="137"/>
      <c r="AM206" s="137"/>
    </row>
    <row r="207" ht="18.0" customHeight="1">
      <c r="A207" s="137"/>
      <c r="B207" s="137"/>
      <c r="C207" s="137"/>
      <c r="D207" s="137"/>
      <c r="E207" s="137"/>
      <c r="F207" s="137"/>
      <c r="G207" s="137"/>
      <c r="H207" s="139"/>
      <c r="I207" s="137"/>
      <c r="J207" s="137"/>
      <c r="K207" s="137"/>
      <c r="L207" s="137"/>
      <c r="M207" s="137"/>
      <c r="N207" s="137"/>
      <c r="O207" s="137"/>
      <c r="P207" s="137"/>
      <c r="Q207" s="140"/>
      <c r="R207" s="137"/>
      <c r="S207" s="137"/>
      <c r="T207" s="137"/>
      <c r="U207" s="137"/>
      <c r="V207" s="137"/>
      <c r="W207" s="137"/>
      <c r="X207" s="137"/>
      <c r="Y207" s="137"/>
      <c r="Z207" s="137"/>
      <c r="AA207" s="137"/>
      <c r="AB207" s="137"/>
      <c r="AC207" s="137"/>
      <c r="AD207" s="137"/>
      <c r="AE207" s="137"/>
      <c r="AF207" s="137"/>
      <c r="AG207" s="137"/>
      <c r="AH207" s="137"/>
      <c r="AI207" s="137"/>
      <c r="AJ207" s="137"/>
      <c r="AK207" s="137"/>
      <c r="AL207" s="137"/>
      <c r="AM207" s="137"/>
    </row>
    <row r="208" ht="18.0" customHeight="1">
      <c r="A208" s="137"/>
      <c r="B208" s="137"/>
      <c r="C208" s="137"/>
      <c r="D208" s="137"/>
      <c r="E208" s="137"/>
      <c r="F208" s="137"/>
      <c r="G208" s="137"/>
      <c r="H208" s="139"/>
      <c r="I208" s="137"/>
      <c r="J208" s="137"/>
      <c r="K208" s="137"/>
      <c r="L208" s="137"/>
      <c r="M208" s="137"/>
      <c r="N208" s="137"/>
      <c r="O208" s="137"/>
      <c r="P208" s="137"/>
      <c r="Q208" s="140"/>
      <c r="R208" s="137"/>
      <c r="S208" s="137"/>
      <c r="T208" s="137"/>
      <c r="U208" s="137"/>
      <c r="V208" s="137"/>
      <c r="W208" s="137"/>
      <c r="X208" s="137"/>
      <c r="Y208" s="137"/>
      <c r="Z208" s="137"/>
      <c r="AA208" s="137"/>
      <c r="AB208" s="137"/>
      <c r="AC208" s="137"/>
      <c r="AD208" s="137"/>
      <c r="AE208" s="137"/>
      <c r="AF208" s="137"/>
      <c r="AG208" s="137"/>
      <c r="AH208" s="137"/>
      <c r="AI208" s="137"/>
      <c r="AJ208" s="137"/>
      <c r="AK208" s="137"/>
      <c r="AL208" s="137"/>
      <c r="AM208" s="137"/>
    </row>
    <row r="209" ht="18.0" customHeight="1">
      <c r="A209" s="137"/>
      <c r="B209" s="137"/>
      <c r="C209" s="137"/>
      <c r="D209" s="137"/>
      <c r="E209" s="137"/>
      <c r="F209" s="137"/>
      <c r="G209" s="137"/>
      <c r="H209" s="139"/>
      <c r="I209" s="137"/>
      <c r="J209" s="137"/>
      <c r="K209" s="137"/>
      <c r="L209" s="137"/>
      <c r="M209" s="137"/>
      <c r="N209" s="137"/>
      <c r="O209" s="137"/>
      <c r="P209" s="137"/>
      <c r="Q209" s="140"/>
      <c r="R209" s="137"/>
      <c r="S209" s="137"/>
      <c r="T209" s="137"/>
      <c r="U209" s="137"/>
      <c r="V209" s="137"/>
      <c r="W209" s="137"/>
      <c r="X209" s="137"/>
      <c r="Y209" s="137"/>
      <c r="Z209" s="137"/>
      <c r="AA209" s="137"/>
      <c r="AB209" s="137"/>
      <c r="AC209" s="137"/>
      <c r="AD209" s="137"/>
      <c r="AE209" s="137"/>
      <c r="AF209" s="137"/>
      <c r="AG209" s="137"/>
      <c r="AH209" s="137"/>
      <c r="AI209" s="137"/>
      <c r="AJ209" s="137"/>
      <c r="AK209" s="137"/>
      <c r="AL209" s="137"/>
      <c r="AM209" s="137"/>
    </row>
    <row r="210" ht="18.0" customHeight="1">
      <c r="A210" s="137"/>
      <c r="B210" s="137"/>
      <c r="C210" s="137"/>
      <c r="D210" s="137"/>
      <c r="E210" s="137"/>
      <c r="F210" s="137"/>
      <c r="G210" s="137"/>
      <c r="H210" s="139"/>
      <c r="I210" s="137"/>
      <c r="J210" s="137"/>
      <c r="K210" s="137"/>
      <c r="L210" s="137"/>
      <c r="M210" s="137"/>
      <c r="N210" s="137"/>
      <c r="O210" s="137"/>
      <c r="P210" s="137"/>
      <c r="Q210" s="140"/>
      <c r="R210" s="137"/>
      <c r="S210" s="137"/>
      <c r="T210" s="137"/>
      <c r="U210" s="137"/>
      <c r="V210" s="137"/>
      <c r="W210" s="137"/>
      <c r="X210" s="137"/>
      <c r="Y210" s="137"/>
      <c r="Z210" s="137"/>
      <c r="AA210" s="137"/>
      <c r="AB210" s="137"/>
      <c r="AC210" s="137"/>
      <c r="AD210" s="137"/>
      <c r="AE210" s="137"/>
      <c r="AF210" s="137"/>
      <c r="AG210" s="137"/>
      <c r="AH210" s="137"/>
      <c r="AI210" s="137"/>
      <c r="AJ210" s="137"/>
      <c r="AK210" s="137"/>
      <c r="AL210" s="137"/>
      <c r="AM210" s="137"/>
    </row>
    <row r="211" ht="18.0" customHeight="1">
      <c r="A211" s="137"/>
      <c r="B211" s="137"/>
      <c r="C211" s="137"/>
      <c r="D211" s="137"/>
      <c r="E211" s="137"/>
      <c r="F211" s="137"/>
      <c r="G211" s="137"/>
      <c r="H211" s="139"/>
      <c r="I211" s="137"/>
      <c r="J211" s="137"/>
      <c r="K211" s="137"/>
      <c r="L211" s="137"/>
      <c r="M211" s="137"/>
      <c r="N211" s="137"/>
      <c r="O211" s="137"/>
      <c r="P211" s="137"/>
      <c r="Q211" s="140"/>
      <c r="R211" s="137"/>
      <c r="S211" s="137"/>
      <c r="T211" s="137"/>
      <c r="U211" s="137"/>
      <c r="V211" s="137"/>
      <c r="W211" s="137"/>
      <c r="X211" s="137"/>
      <c r="Y211" s="137"/>
      <c r="Z211" s="137"/>
      <c r="AA211" s="137"/>
      <c r="AB211" s="137"/>
      <c r="AC211" s="137"/>
      <c r="AD211" s="137"/>
      <c r="AE211" s="137"/>
      <c r="AF211" s="137"/>
      <c r="AG211" s="137"/>
      <c r="AH211" s="137"/>
      <c r="AI211" s="137"/>
      <c r="AJ211" s="137"/>
      <c r="AK211" s="137"/>
      <c r="AL211" s="137"/>
      <c r="AM211" s="137"/>
    </row>
    <row r="212" ht="18.0" customHeight="1">
      <c r="A212" s="137"/>
      <c r="B212" s="137"/>
      <c r="C212" s="137"/>
      <c r="D212" s="137"/>
      <c r="E212" s="137"/>
      <c r="F212" s="137"/>
      <c r="G212" s="137"/>
      <c r="H212" s="139"/>
      <c r="I212" s="137"/>
      <c r="J212" s="137"/>
      <c r="K212" s="137"/>
      <c r="L212" s="137"/>
      <c r="M212" s="137"/>
      <c r="N212" s="137"/>
      <c r="O212" s="137"/>
      <c r="P212" s="137"/>
      <c r="Q212" s="140"/>
      <c r="R212" s="137"/>
      <c r="S212" s="137"/>
      <c r="T212" s="137"/>
      <c r="U212" s="137"/>
      <c r="V212" s="137"/>
      <c r="W212" s="137"/>
      <c r="X212" s="137"/>
      <c r="Y212" s="137"/>
      <c r="Z212" s="137"/>
      <c r="AA212" s="137"/>
      <c r="AB212" s="137"/>
      <c r="AC212" s="137"/>
      <c r="AD212" s="137"/>
      <c r="AE212" s="137"/>
      <c r="AF212" s="137"/>
      <c r="AG212" s="137"/>
      <c r="AH212" s="137"/>
      <c r="AI212" s="137"/>
      <c r="AJ212" s="137"/>
      <c r="AK212" s="137"/>
      <c r="AL212" s="137"/>
      <c r="AM212" s="137"/>
    </row>
    <row r="213" ht="18.0" customHeight="1">
      <c r="A213" s="137"/>
      <c r="B213" s="137"/>
      <c r="C213" s="137"/>
      <c r="D213" s="137"/>
      <c r="E213" s="137"/>
      <c r="F213" s="137"/>
      <c r="G213" s="137"/>
      <c r="H213" s="139"/>
      <c r="I213" s="137"/>
      <c r="J213" s="137"/>
      <c r="K213" s="137"/>
      <c r="L213" s="137"/>
      <c r="M213" s="137"/>
      <c r="N213" s="137"/>
      <c r="O213" s="137"/>
      <c r="P213" s="137"/>
      <c r="Q213" s="140"/>
      <c r="R213" s="137"/>
      <c r="S213" s="137"/>
      <c r="T213" s="137"/>
      <c r="U213" s="137"/>
      <c r="V213" s="137"/>
      <c r="W213" s="137"/>
      <c r="X213" s="137"/>
      <c r="Y213" s="137"/>
      <c r="Z213" s="137"/>
      <c r="AA213" s="137"/>
      <c r="AB213" s="137"/>
      <c r="AC213" s="137"/>
      <c r="AD213" s="137"/>
      <c r="AE213" s="137"/>
      <c r="AF213" s="137"/>
      <c r="AG213" s="137"/>
      <c r="AH213" s="137"/>
      <c r="AI213" s="137"/>
      <c r="AJ213" s="137"/>
      <c r="AK213" s="137"/>
      <c r="AL213" s="137"/>
      <c r="AM213" s="137"/>
    </row>
    <row r="214" ht="18.0" customHeight="1">
      <c r="A214" s="137"/>
      <c r="B214" s="137"/>
      <c r="C214" s="137"/>
      <c r="D214" s="137"/>
      <c r="E214" s="137"/>
      <c r="F214" s="137"/>
      <c r="G214" s="137"/>
      <c r="H214" s="139"/>
      <c r="I214" s="137"/>
      <c r="J214" s="137"/>
      <c r="K214" s="137"/>
      <c r="L214" s="137"/>
      <c r="M214" s="137"/>
      <c r="N214" s="137"/>
      <c r="O214" s="137"/>
      <c r="P214" s="137"/>
      <c r="Q214" s="140"/>
      <c r="R214" s="137"/>
      <c r="S214" s="137"/>
      <c r="T214" s="137"/>
      <c r="U214" s="137"/>
      <c r="V214" s="137"/>
      <c r="W214" s="137"/>
      <c r="X214" s="137"/>
      <c r="Y214" s="137"/>
      <c r="Z214" s="137"/>
      <c r="AA214" s="137"/>
      <c r="AB214" s="137"/>
      <c r="AC214" s="137"/>
      <c r="AD214" s="137"/>
      <c r="AE214" s="137"/>
      <c r="AF214" s="137"/>
      <c r="AG214" s="137"/>
      <c r="AH214" s="137"/>
      <c r="AI214" s="137"/>
      <c r="AJ214" s="137"/>
      <c r="AK214" s="137"/>
      <c r="AL214" s="137"/>
      <c r="AM214" s="137"/>
    </row>
    <row r="215" ht="18.0" customHeight="1">
      <c r="A215" s="137"/>
      <c r="B215" s="137"/>
      <c r="C215" s="137"/>
      <c r="D215" s="137"/>
      <c r="E215" s="137"/>
      <c r="F215" s="137"/>
      <c r="G215" s="137"/>
      <c r="H215" s="139"/>
      <c r="I215" s="137"/>
      <c r="J215" s="137"/>
      <c r="K215" s="137"/>
      <c r="L215" s="137"/>
      <c r="M215" s="137"/>
      <c r="N215" s="137"/>
      <c r="O215" s="137"/>
      <c r="P215" s="137"/>
      <c r="Q215" s="140"/>
      <c r="R215" s="137"/>
      <c r="S215" s="137"/>
      <c r="T215" s="137"/>
      <c r="U215" s="137"/>
      <c r="V215" s="137"/>
      <c r="W215" s="137"/>
      <c r="X215" s="137"/>
      <c r="Y215" s="137"/>
      <c r="Z215" s="137"/>
      <c r="AA215" s="137"/>
      <c r="AB215" s="137"/>
      <c r="AC215" s="137"/>
      <c r="AD215" s="137"/>
      <c r="AE215" s="137"/>
      <c r="AF215" s="137"/>
      <c r="AG215" s="137"/>
      <c r="AH215" s="137"/>
      <c r="AI215" s="137"/>
      <c r="AJ215" s="137"/>
      <c r="AK215" s="137"/>
      <c r="AL215" s="137"/>
      <c r="AM215" s="137"/>
    </row>
    <row r="216" ht="18.0" customHeight="1">
      <c r="A216" s="137"/>
      <c r="B216" s="137"/>
      <c r="C216" s="137"/>
      <c r="D216" s="137"/>
      <c r="E216" s="137"/>
      <c r="F216" s="137"/>
      <c r="G216" s="137"/>
      <c r="H216" s="139"/>
      <c r="I216" s="137"/>
      <c r="J216" s="137"/>
      <c r="K216" s="137"/>
      <c r="L216" s="137"/>
      <c r="M216" s="137"/>
      <c r="N216" s="137"/>
      <c r="O216" s="137"/>
      <c r="P216" s="137"/>
      <c r="Q216" s="140"/>
      <c r="R216" s="137"/>
      <c r="S216" s="137"/>
      <c r="T216" s="137"/>
      <c r="U216" s="137"/>
      <c r="V216" s="137"/>
      <c r="W216" s="137"/>
      <c r="X216" s="137"/>
      <c r="Y216" s="137"/>
      <c r="Z216" s="137"/>
      <c r="AA216" s="137"/>
      <c r="AB216" s="137"/>
      <c r="AC216" s="137"/>
      <c r="AD216" s="137"/>
      <c r="AE216" s="137"/>
      <c r="AF216" s="137"/>
      <c r="AG216" s="137"/>
      <c r="AH216" s="137"/>
      <c r="AI216" s="137"/>
      <c r="AJ216" s="137"/>
      <c r="AK216" s="137"/>
      <c r="AL216" s="137"/>
      <c r="AM216" s="137"/>
    </row>
    <row r="217" ht="18.0" customHeight="1">
      <c r="A217" s="137"/>
      <c r="B217" s="137"/>
      <c r="C217" s="137"/>
      <c r="D217" s="137"/>
      <c r="E217" s="137"/>
      <c r="F217" s="137"/>
      <c r="G217" s="137"/>
      <c r="H217" s="139"/>
      <c r="I217" s="137"/>
      <c r="J217" s="137"/>
      <c r="K217" s="137"/>
      <c r="L217" s="137"/>
      <c r="M217" s="137"/>
      <c r="N217" s="137"/>
      <c r="O217" s="137"/>
      <c r="P217" s="137"/>
      <c r="Q217" s="140"/>
      <c r="R217" s="137"/>
      <c r="S217" s="137"/>
      <c r="T217" s="137"/>
      <c r="U217" s="137"/>
      <c r="V217" s="137"/>
      <c r="W217" s="137"/>
      <c r="X217" s="137"/>
      <c r="Y217" s="137"/>
      <c r="Z217" s="137"/>
      <c r="AA217" s="137"/>
      <c r="AB217" s="137"/>
      <c r="AC217" s="137"/>
      <c r="AD217" s="137"/>
      <c r="AE217" s="137"/>
      <c r="AF217" s="137"/>
      <c r="AG217" s="137"/>
      <c r="AH217" s="137"/>
      <c r="AI217" s="137"/>
      <c r="AJ217" s="137"/>
      <c r="AK217" s="137"/>
      <c r="AL217" s="137"/>
      <c r="AM217" s="137"/>
    </row>
    <row r="218" ht="18.0" customHeight="1">
      <c r="A218" s="137"/>
      <c r="B218" s="137"/>
      <c r="C218" s="137"/>
      <c r="D218" s="137"/>
      <c r="E218" s="137"/>
      <c r="F218" s="137"/>
      <c r="G218" s="137"/>
      <c r="H218" s="139"/>
      <c r="I218" s="137"/>
      <c r="J218" s="137"/>
      <c r="K218" s="137"/>
      <c r="L218" s="137"/>
      <c r="M218" s="137"/>
      <c r="N218" s="137"/>
      <c r="O218" s="137"/>
      <c r="P218" s="137"/>
      <c r="Q218" s="140"/>
      <c r="R218" s="137"/>
      <c r="S218" s="137"/>
      <c r="T218" s="137"/>
      <c r="U218" s="137"/>
      <c r="V218" s="137"/>
      <c r="W218" s="137"/>
      <c r="X218" s="137"/>
      <c r="Y218" s="137"/>
      <c r="Z218" s="137"/>
      <c r="AA218" s="137"/>
      <c r="AB218" s="137"/>
      <c r="AC218" s="137"/>
      <c r="AD218" s="137"/>
      <c r="AE218" s="137"/>
      <c r="AF218" s="137"/>
      <c r="AG218" s="137"/>
      <c r="AH218" s="137"/>
      <c r="AI218" s="137"/>
      <c r="AJ218" s="137"/>
      <c r="AK218" s="137"/>
      <c r="AL218" s="137"/>
      <c r="AM218" s="137"/>
    </row>
    <row r="219" ht="18.0" customHeight="1">
      <c r="A219" s="137"/>
      <c r="B219" s="137"/>
      <c r="C219" s="137"/>
      <c r="D219" s="137"/>
      <c r="E219" s="137"/>
      <c r="F219" s="137"/>
      <c r="G219" s="137"/>
      <c r="H219" s="139"/>
      <c r="I219" s="137"/>
      <c r="J219" s="137"/>
      <c r="K219" s="137"/>
      <c r="L219" s="137"/>
      <c r="M219" s="137"/>
      <c r="N219" s="137"/>
      <c r="O219" s="137"/>
      <c r="P219" s="137"/>
      <c r="Q219" s="140"/>
      <c r="R219" s="137"/>
      <c r="S219" s="137"/>
      <c r="T219" s="137"/>
      <c r="U219" s="137"/>
      <c r="V219" s="137"/>
      <c r="W219" s="137"/>
      <c r="X219" s="137"/>
      <c r="Y219" s="137"/>
      <c r="Z219" s="137"/>
      <c r="AA219" s="137"/>
      <c r="AB219" s="137"/>
      <c r="AC219" s="137"/>
      <c r="AD219" s="137"/>
      <c r="AE219" s="137"/>
      <c r="AF219" s="137"/>
      <c r="AG219" s="137"/>
      <c r="AH219" s="137"/>
      <c r="AI219" s="137"/>
      <c r="AJ219" s="137"/>
      <c r="AK219" s="137"/>
      <c r="AL219" s="137"/>
      <c r="AM219" s="137"/>
    </row>
    <row r="220" ht="18.0" customHeight="1">
      <c r="A220" s="137"/>
      <c r="B220" s="137"/>
      <c r="C220" s="137"/>
      <c r="D220" s="137"/>
      <c r="E220" s="137"/>
      <c r="F220" s="137"/>
      <c r="G220" s="137"/>
      <c r="H220" s="139"/>
      <c r="I220" s="137"/>
      <c r="J220" s="137"/>
      <c r="K220" s="137"/>
      <c r="L220" s="137"/>
      <c r="M220" s="137"/>
      <c r="N220" s="137"/>
      <c r="O220" s="137"/>
      <c r="P220" s="137"/>
      <c r="Q220" s="140"/>
      <c r="R220" s="137"/>
      <c r="S220" s="137"/>
      <c r="T220" s="137"/>
      <c r="U220" s="137"/>
      <c r="V220" s="137"/>
      <c r="W220" s="137"/>
      <c r="X220" s="137"/>
      <c r="Y220" s="137"/>
      <c r="Z220" s="137"/>
      <c r="AA220" s="137"/>
      <c r="AB220" s="137"/>
      <c r="AC220" s="137"/>
      <c r="AD220" s="137"/>
      <c r="AE220" s="137"/>
      <c r="AF220" s="137"/>
      <c r="AG220" s="137"/>
      <c r="AH220" s="137"/>
      <c r="AI220" s="137"/>
      <c r="AJ220" s="137"/>
      <c r="AK220" s="137"/>
      <c r="AL220" s="137"/>
      <c r="AM220" s="137"/>
    </row>
    <row r="221" ht="18.0" customHeight="1">
      <c r="A221" s="137"/>
      <c r="B221" s="137"/>
      <c r="C221" s="137"/>
      <c r="D221" s="137"/>
      <c r="E221" s="137"/>
      <c r="F221" s="137"/>
      <c r="G221" s="137"/>
      <c r="H221" s="139"/>
      <c r="I221" s="137"/>
      <c r="J221" s="137"/>
      <c r="K221" s="137"/>
      <c r="L221" s="137"/>
      <c r="M221" s="137"/>
      <c r="N221" s="137"/>
      <c r="O221" s="137"/>
      <c r="P221" s="137"/>
      <c r="Q221" s="140"/>
      <c r="R221" s="137"/>
      <c r="S221" s="137"/>
      <c r="T221" s="137"/>
      <c r="U221" s="137"/>
      <c r="V221" s="137"/>
      <c r="W221" s="137"/>
      <c r="X221" s="137"/>
      <c r="Y221" s="137"/>
      <c r="Z221" s="137"/>
      <c r="AA221" s="137"/>
      <c r="AB221" s="137"/>
      <c r="AC221" s="137"/>
      <c r="AD221" s="137"/>
      <c r="AE221" s="137"/>
      <c r="AF221" s="137"/>
      <c r="AG221" s="137"/>
      <c r="AH221" s="137"/>
      <c r="AI221" s="137"/>
      <c r="AJ221" s="137"/>
      <c r="AK221" s="137"/>
      <c r="AL221" s="137"/>
      <c r="AM221" s="137"/>
    </row>
    <row r="222" ht="18.0" customHeight="1">
      <c r="A222" s="137"/>
      <c r="B222" s="137"/>
      <c r="C222" s="137"/>
      <c r="D222" s="137"/>
      <c r="E222" s="137"/>
      <c r="F222" s="137"/>
      <c r="G222" s="137"/>
      <c r="H222" s="139"/>
      <c r="I222" s="137"/>
      <c r="J222" s="137"/>
      <c r="K222" s="137"/>
      <c r="L222" s="137"/>
      <c r="M222" s="137"/>
      <c r="N222" s="137"/>
      <c r="O222" s="137"/>
      <c r="P222" s="137"/>
      <c r="Q222" s="140"/>
      <c r="R222" s="137"/>
      <c r="S222" s="137"/>
      <c r="T222" s="137"/>
      <c r="U222" s="137"/>
      <c r="V222" s="137"/>
      <c r="W222" s="137"/>
      <c r="X222" s="137"/>
      <c r="Y222" s="137"/>
      <c r="Z222" s="137"/>
      <c r="AA222" s="137"/>
      <c r="AB222" s="137"/>
      <c r="AC222" s="137"/>
      <c r="AD222" s="137"/>
      <c r="AE222" s="137"/>
      <c r="AF222" s="137"/>
      <c r="AG222" s="137"/>
      <c r="AH222" s="137"/>
      <c r="AI222" s="137"/>
      <c r="AJ222" s="137"/>
      <c r="AK222" s="137"/>
      <c r="AL222" s="137"/>
      <c r="AM222" s="137"/>
    </row>
    <row r="223" ht="18.0" customHeight="1">
      <c r="A223" s="137"/>
      <c r="B223" s="137"/>
      <c r="C223" s="137"/>
      <c r="D223" s="137"/>
      <c r="E223" s="137"/>
      <c r="F223" s="137"/>
      <c r="G223" s="137"/>
      <c r="H223" s="139"/>
      <c r="I223" s="137"/>
      <c r="J223" s="137"/>
      <c r="K223" s="137"/>
      <c r="L223" s="137"/>
      <c r="M223" s="137"/>
      <c r="N223" s="137"/>
      <c r="O223" s="137"/>
      <c r="P223" s="137"/>
      <c r="Q223" s="140"/>
      <c r="R223" s="137"/>
      <c r="S223" s="137"/>
      <c r="T223" s="137"/>
      <c r="U223" s="137"/>
      <c r="V223" s="137"/>
      <c r="W223" s="137"/>
      <c r="X223" s="137"/>
      <c r="Y223" s="137"/>
      <c r="Z223" s="137"/>
      <c r="AA223" s="137"/>
      <c r="AB223" s="137"/>
      <c r="AC223" s="137"/>
      <c r="AD223" s="137"/>
      <c r="AE223" s="137"/>
      <c r="AF223" s="137"/>
      <c r="AG223" s="137"/>
      <c r="AH223" s="137"/>
      <c r="AI223" s="137"/>
      <c r="AJ223" s="137"/>
      <c r="AK223" s="137"/>
      <c r="AL223" s="137"/>
      <c r="AM223" s="137"/>
    </row>
    <row r="224" ht="18.0" customHeight="1">
      <c r="A224" s="137"/>
      <c r="B224" s="137"/>
      <c r="C224" s="137"/>
      <c r="D224" s="137"/>
      <c r="E224" s="137"/>
      <c r="F224" s="137"/>
      <c r="G224" s="137"/>
      <c r="H224" s="139"/>
      <c r="I224" s="137"/>
      <c r="J224" s="137"/>
      <c r="K224" s="137"/>
      <c r="L224" s="137"/>
      <c r="M224" s="137"/>
      <c r="N224" s="137"/>
      <c r="O224" s="137"/>
      <c r="P224" s="137"/>
      <c r="Q224" s="140"/>
      <c r="R224" s="137"/>
      <c r="S224" s="137"/>
      <c r="T224" s="137"/>
      <c r="U224" s="137"/>
      <c r="V224" s="137"/>
      <c r="W224" s="137"/>
      <c r="X224" s="137"/>
      <c r="Y224" s="137"/>
      <c r="Z224" s="137"/>
      <c r="AA224" s="137"/>
      <c r="AB224" s="137"/>
      <c r="AC224" s="137"/>
      <c r="AD224" s="137"/>
      <c r="AE224" s="137"/>
      <c r="AF224" s="137"/>
      <c r="AG224" s="137"/>
      <c r="AH224" s="137"/>
      <c r="AI224" s="137"/>
      <c r="AJ224" s="137"/>
      <c r="AK224" s="137"/>
      <c r="AL224" s="137"/>
      <c r="AM224" s="137"/>
    </row>
    <row r="225" ht="18.0" customHeight="1">
      <c r="A225" s="137"/>
      <c r="B225" s="137"/>
      <c r="C225" s="137"/>
      <c r="D225" s="137"/>
      <c r="E225" s="137"/>
      <c r="F225" s="137"/>
      <c r="G225" s="137"/>
      <c r="H225" s="139"/>
      <c r="I225" s="137"/>
      <c r="J225" s="137"/>
      <c r="K225" s="137"/>
      <c r="L225" s="137"/>
      <c r="M225" s="137"/>
      <c r="N225" s="137"/>
      <c r="O225" s="137"/>
      <c r="P225" s="137"/>
      <c r="Q225" s="140"/>
      <c r="R225" s="137"/>
      <c r="S225" s="137"/>
      <c r="T225" s="137"/>
      <c r="U225" s="137"/>
      <c r="V225" s="137"/>
      <c r="W225" s="137"/>
      <c r="X225" s="137"/>
      <c r="Y225" s="137"/>
      <c r="Z225" s="137"/>
      <c r="AA225" s="137"/>
      <c r="AB225" s="137"/>
      <c r="AC225" s="137"/>
      <c r="AD225" s="137"/>
      <c r="AE225" s="137"/>
      <c r="AF225" s="137"/>
      <c r="AG225" s="137"/>
      <c r="AH225" s="137"/>
      <c r="AI225" s="137"/>
      <c r="AJ225" s="137"/>
      <c r="AK225" s="137"/>
      <c r="AL225" s="137"/>
      <c r="AM225" s="137"/>
    </row>
    <row r="226" ht="18.0" customHeight="1">
      <c r="A226" s="137"/>
      <c r="B226" s="137"/>
      <c r="C226" s="137"/>
      <c r="D226" s="137"/>
      <c r="E226" s="137"/>
      <c r="F226" s="137"/>
      <c r="G226" s="137"/>
      <c r="H226" s="139"/>
      <c r="I226" s="137"/>
      <c r="J226" s="137"/>
      <c r="K226" s="137"/>
      <c r="L226" s="137"/>
      <c r="M226" s="137"/>
      <c r="N226" s="137"/>
      <c r="O226" s="137"/>
      <c r="P226" s="137"/>
      <c r="Q226" s="140"/>
      <c r="R226" s="137"/>
      <c r="S226" s="137"/>
      <c r="T226" s="137"/>
      <c r="U226" s="137"/>
      <c r="V226" s="137"/>
      <c r="W226" s="137"/>
      <c r="X226" s="137"/>
      <c r="Y226" s="137"/>
      <c r="Z226" s="137"/>
      <c r="AA226" s="137"/>
      <c r="AB226" s="137"/>
      <c r="AC226" s="137"/>
      <c r="AD226" s="137"/>
      <c r="AE226" s="137"/>
      <c r="AF226" s="137"/>
      <c r="AG226" s="137"/>
      <c r="AH226" s="137"/>
      <c r="AI226" s="137"/>
      <c r="AJ226" s="137"/>
      <c r="AK226" s="137"/>
      <c r="AL226" s="137"/>
      <c r="AM226" s="137"/>
    </row>
    <row r="227" ht="18.0" customHeight="1">
      <c r="A227" s="137"/>
      <c r="B227" s="137"/>
      <c r="C227" s="137"/>
      <c r="D227" s="137"/>
      <c r="E227" s="137"/>
      <c r="F227" s="137"/>
      <c r="G227" s="137"/>
      <c r="H227" s="139"/>
      <c r="I227" s="137"/>
      <c r="J227" s="137"/>
      <c r="K227" s="137"/>
      <c r="L227" s="137"/>
      <c r="M227" s="137"/>
      <c r="N227" s="137"/>
      <c r="O227" s="137"/>
      <c r="P227" s="137"/>
      <c r="Q227" s="140"/>
      <c r="R227" s="137"/>
      <c r="S227" s="137"/>
      <c r="T227" s="137"/>
      <c r="U227" s="137"/>
      <c r="V227" s="137"/>
      <c r="W227" s="137"/>
      <c r="X227" s="137"/>
      <c r="Y227" s="137"/>
      <c r="Z227" s="137"/>
      <c r="AA227" s="137"/>
      <c r="AB227" s="137"/>
      <c r="AC227" s="137"/>
      <c r="AD227" s="137"/>
      <c r="AE227" s="137"/>
      <c r="AF227" s="137"/>
      <c r="AG227" s="137"/>
      <c r="AH227" s="137"/>
      <c r="AI227" s="137"/>
      <c r="AJ227" s="137"/>
      <c r="AK227" s="137"/>
      <c r="AL227" s="137"/>
      <c r="AM227" s="137"/>
    </row>
    <row r="228" ht="18.0" customHeight="1">
      <c r="A228" s="137"/>
      <c r="B228" s="137"/>
      <c r="C228" s="137"/>
      <c r="D228" s="137"/>
      <c r="E228" s="137"/>
      <c r="F228" s="137"/>
      <c r="G228" s="137"/>
      <c r="H228" s="139"/>
      <c r="I228" s="137"/>
      <c r="J228" s="137"/>
      <c r="K228" s="137"/>
      <c r="L228" s="137"/>
      <c r="M228" s="137"/>
      <c r="N228" s="137"/>
      <c r="O228" s="137"/>
      <c r="P228" s="137"/>
      <c r="Q228" s="140"/>
      <c r="R228" s="137"/>
      <c r="S228" s="137"/>
      <c r="T228" s="137"/>
      <c r="U228" s="137"/>
      <c r="V228" s="137"/>
      <c r="W228" s="137"/>
      <c r="X228" s="137"/>
      <c r="Y228" s="137"/>
      <c r="Z228" s="137"/>
      <c r="AA228" s="137"/>
      <c r="AB228" s="137"/>
      <c r="AC228" s="137"/>
      <c r="AD228" s="137"/>
      <c r="AE228" s="137"/>
      <c r="AF228" s="137"/>
      <c r="AG228" s="137"/>
      <c r="AH228" s="137"/>
      <c r="AI228" s="137"/>
      <c r="AJ228" s="137"/>
      <c r="AK228" s="137"/>
      <c r="AL228" s="137"/>
      <c r="AM228" s="137"/>
    </row>
    <row r="229" ht="18.0" customHeight="1">
      <c r="A229" s="137"/>
      <c r="B229" s="137"/>
      <c r="C229" s="137"/>
      <c r="D229" s="137"/>
      <c r="E229" s="137"/>
      <c r="F229" s="137"/>
      <c r="G229" s="137"/>
      <c r="H229" s="139"/>
      <c r="I229" s="137"/>
      <c r="J229" s="137"/>
      <c r="K229" s="137"/>
      <c r="L229" s="137"/>
      <c r="M229" s="137"/>
      <c r="N229" s="137"/>
      <c r="O229" s="137"/>
      <c r="P229" s="137"/>
      <c r="Q229" s="140"/>
      <c r="R229" s="137"/>
      <c r="S229" s="137"/>
      <c r="T229" s="137"/>
      <c r="U229" s="137"/>
      <c r="V229" s="137"/>
      <c r="W229" s="137"/>
      <c r="X229" s="137"/>
      <c r="Y229" s="137"/>
      <c r="Z229" s="137"/>
      <c r="AA229" s="137"/>
      <c r="AB229" s="137"/>
      <c r="AC229" s="137"/>
      <c r="AD229" s="137"/>
      <c r="AE229" s="137"/>
      <c r="AF229" s="137"/>
      <c r="AG229" s="137"/>
      <c r="AH229" s="137"/>
      <c r="AI229" s="137"/>
      <c r="AJ229" s="137"/>
      <c r="AK229" s="137"/>
      <c r="AL229" s="137"/>
      <c r="AM229" s="137"/>
    </row>
    <row r="230" ht="18.0" customHeight="1">
      <c r="A230" s="137"/>
      <c r="B230" s="137"/>
      <c r="C230" s="137"/>
      <c r="D230" s="137"/>
      <c r="E230" s="137"/>
      <c r="F230" s="137"/>
      <c r="G230" s="137"/>
      <c r="H230" s="139"/>
      <c r="I230" s="137"/>
      <c r="J230" s="137"/>
      <c r="K230" s="137"/>
      <c r="L230" s="137"/>
      <c r="M230" s="137"/>
      <c r="N230" s="137"/>
      <c r="O230" s="137"/>
      <c r="P230" s="137"/>
      <c r="Q230" s="140"/>
      <c r="R230" s="137"/>
      <c r="S230" s="137"/>
      <c r="T230" s="137"/>
      <c r="U230" s="137"/>
      <c r="V230" s="137"/>
      <c r="W230" s="137"/>
      <c r="X230" s="137"/>
      <c r="Y230" s="137"/>
      <c r="Z230" s="137"/>
      <c r="AA230" s="137"/>
      <c r="AB230" s="137"/>
      <c r="AC230" s="137"/>
      <c r="AD230" s="137"/>
      <c r="AE230" s="137"/>
      <c r="AF230" s="137"/>
      <c r="AG230" s="137"/>
      <c r="AH230" s="137"/>
      <c r="AI230" s="137"/>
      <c r="AJ230" s="137"/>
      <c r="AK230" s="137"/>
      <c r="AL230" s="137"/>
      <c r="AM230" s="137"/>
    </row>
    <row r="231" ht="18.0" customHeight="1">
      <c r="A231" s="137"/>
      <c r="B231" s="137"/>
      <c r="C231" s="137"/>
      <c r="D231" s="137"/>
      <c r="E231" s="137"/>
      <c r="F231" s="137"/>
      <c r="G231" s="137"/>
      <c r="H231" s="139"/>
      <c r="I231" s="137"/>
      <c r="J231" s="137"/>
      <c r="K231" s="137"/>
      <c r="L231" s="137"/>
      <c r="M231" s="137"/>
      <c r="N231" s="137"/>
      <c r="O231" s="137"/>
      <c r="P231" s="137"/>
      <c r="Q231" s="140"/>
      <c r="R231" s="137"/>
      <c r="S231" s="137"/>
      <c r="T231" s="137"/>
      <c r="U231" s="137"/>
      <c r="V231" s="137"/>
      <c r="W231" s="137"/>
      <c r="X231" s="137"/>
      <c r="Y231" s="137"/>
      <c r="Z231" s="137"/>
      <c r="AA231" s="137"/>
      <c r="AB231" s="137"/>
      <c r="AC231" s="137"/>
      <c r="AD231" s="137"/>
      <c r="AE231" s="137"/>
      <c r="AF231" s="137"/>
      <c r="AG231" s="137"/>
      <c r="AH231" s="137"/>
      <c r="AI231" s="137"/>
      <c r="AJ231" s="137"/>
      <c r="AK231" s="137"/>
      <c r="AL231" s="137"/>
      <c r="AM231" s="137"/>
    </row>
    <row r="232" ht="18.0" customHeight="1">
      <c r="A232" s="137"/>
      <c r="B232" s="137"/>
      <c r="C232" s="137"/>
      <c r="D232" s="137"/>
      <c r="E232" s="137"/>
      <c r="F232" s="137"/>
      <c r="G232" s="137"/>
      <c r="H232" s="139"/>
      <c r="I232" s="137"/>
      <c r="J232" s="137"/>
      <c r="K232" s="137"/>
      <c r="L232" s="137"/>
      <c r="M232" s="137"/>
      <c r="N232" s="137"/>
      <c r="O232" s="137"/>
      <c r="P232" s="137"/>
      <c r="Q232" s="140"/>
      <c r="R232" s="137"/>
      <c r="S232" s="137"/>
      <c r="T232" s="137"/>
      <c r="U232" s="137"/>
      <c r="V232" s="137"/>
      <c r="W232" s="137"/>
      <c r="X232" s="137"/>
      <c r="Y232" s="137"/>
      <c r="Z232" s="137"/>
      <c r="AA232" s="137"/>
      <c r="AB232" s="137"/>
      <c r="AC232" s="137"/>
      <c r="AD232" s="137"/>
      <c r="AE232" s="137"/>
      <c r="AF232" s="137"/>
      <c r="AG232" s="137"/>
      <c r="AH232" s="137"/>
      <c r="AI232" s="137"/>
      <c r="AJ232" s="137"/>
      <c r="AK232" s="137"/>
      <c r="AL232" s="137"/>
      <c r="AM232" s="137"/>
    </row>
    <row r="233" ht="18.0" customHeight="1">
      <c r="A233" s="137"/>
      <c r="B233" s="137"/>
      <c r="C233" s="137"/>
      <c r="D233" s="137"/>
      <c r="E233" s="137"/>
      <c r="F233" s="137"/>
      <c r="G233" s="137"/>
      <c r="H233" s="139"/>
      <c r="I233" s="137"/>
      <c r="J233" s="137"/>
      <c r="K233" s="137"/>
      <c r="L233" s="137"/>
      <c r="M233" s="137"/>
      <c r="N233" s="137"/>
      <c r="O233" s="137"/>
      <c r="P233" s="137"/>
      <c r="Q233" s="140"/>
      <c r="R233" s="137"/>
      <c r="S233" s="137"/>
      <c r="T233" s="137"/>
      <c r="U233" s="137"/>
      <c r="V233" s="137"/>
      <c r="W233" s="137"/>
      <c r="X233" s="137"/>
      <c r="Y233" s="137"/>
      <c r="Z233" s="137"/>
      <c r="AA233" s="137"/>
      <c r="AB233" s="137"/>
      <c r="AC233" s="137"/>
      <c r="AD233" s="137"/>
      <c r="AE233" s="137"/>
      <c r="AF233" s="137"/>
      <c r="AG233" s="137"/>
      <c r="AH233" s="137"/>
      <c r="AI233" s="137"/>
      <c r="AJ233" s="137"/>
      <c r="AK233" s="137"/>
      <c r="AL233" s="137"/>
      <c r="AM233" s="137"/>
    </row>
    <row r="234" ht="18.0" customHeight="1">
      <c r="A234" s="137"/>
      <c r="B234" s="137"/>
      <c r="C234" s="137"/>
      <c r="D234" s="137"/>
      <c r="E234" s="137"/>
      <c r="F234" s="137"/>
      <c r="G234" s="137"/>
      <c r="H234" s="139"/>
      <c r="I234" s="137"/>
      <c r="J234" s="137"/>
      <c r="K234" s="137"/>
      <c r="L234" s="137"/>
      <c r="M234" s="137"/>
      <c r="N234" s="137"/>
      <c r="O234" s="137"/>
      <c r="P234" s="137"/>
      <c r="Q234" s="140"/>
      <c r="R234" s="137"/>
      <c r="S234" s="137"/>
      <c r="T234" s="137"/>
      <c r="U234" s="137"/>
      <c r="V234" s="137"/>
      <c r="W234" s="137"/>
      <c r="X234" s="137"/>
      <c r="Y234" s="137"/>
      <c r="Z234" s="137"/>
      <c r="AA234" s="137"/>
      <c r="AB234" s="137"/>
      <c r="AC234" s="137"/>
      <c r="AD234" s="137"/>
      <c r="AE234" s="137"/>
      <c r="AF234" s="137"/>
      <c r="AG234" s="137"/>
      <c r="AH234" s="137"/>
      <c r="AI234" s="137"/>
      <c r="AJ234" s="137"/>
      <c r="AK234" s="137"/>
      <c r="AL234" s="137"/>
      <c r="AM234" s="137"/>
    </row>
    <row r="235" ht="18.0" customHeight="1">
      <c r="A235" s="137"/>
      <c r="B235" s="137"/>
      <c r="C235" s="137"/>
      <c r="D235" s="137"/>
      <c r="E235" s="137"/>
      <c r="F235" s="137"/>
      <c r="G235" s="137"/>
      <c r="H235" s="139"/>
      <c r="I235" s="137"/>
      <c r="J235" s="137"/>
      <c r="K235" s="137"/>
      <c r="L235" s="137"/>
      <c r="M235" s="137"/>
      <c r="N235" s="137"/>
      <c r="O235" s="137"/>
      <c r="P235" s="137"/>
      <c r="Q235" s="140"/>
      <c r="R235" s="137"/>
      <c r="S235" s="137"/>
      <c r="T235" s="137"/>
      <c r="U235" s="137"/>
      <c r="V235" s="137"/>
      <c r="W235" s="137"/>
      <c r="X235" s="137"/>
      <c r="Y235" s="137"/>
      <c r="Z235" s="137"/>
      <c r="AA235" s="137"/>
      <c r="AB235" s="137"/>
      <c r="AC235" s="137"/>
      <c r="AD235" s="137"/>
      <c r="AE235" s="137"/>
      <c r="AF235" s="137"/>
      <c r="AG235" s="137"/>
      <c r="AH235" s="137"/>
      <c r="AI235" s="137"/>
      <c r="AJ235" s="137"/>
      <c r="AK235" s="137"/>
      <c r="AL235" s="137"/>
      <c r="AM235" s="137"/>
    </row>
    <row r="236" ht="18.0" customHeight="1">
      <c r="A236" s="137"/>
      <c r="B236" s="137"/>
      <c r="C236" s="137"/>
      <c r="D236" s="137"/>
      <c r="E236" s="137"/>
      <c r="F236" s="137"/>
      <c r="G236" s="137"/>
      <c r="H236" s="139"/>
      <c r="I236" s="137"/>
      <c r="J236" s="137"/>
      <c r="K236" s="137"/>
      <c r="L236" s="137"/>
      <c r="M236" s="137"/>
      <c r="N236" s="137"/>
      <c r="O236" s="137"/>
      <c r="P236" s="137"/>
      <c r="Q236" s="140"/>
      <c r="R236" s="137"/>
      <c r="S236" s="137"/>
      <c r="T236" s="137"/>
      <c r="U236" s="137"/>
      <c r="V236" s="137"/>
      <c r="W236" s="137"/>
      <c r="X236" s="137"/>
      <c r="Y236" s="137"/>
      <c r="Z236" s="137"/>
      <c r="AA236" s="137"/>
      <c r="AB236" s="137"/>
      <c r="AC236" s="137"/>
      <c r="AD236" s="137"/>
      <c r="AE236" s="137"/>
      <c r="AF236" s="137"/>
      <c r="AG236" s="137"/>
      <c r="AH236" s="137"/>
      <c r="AI236" s="137"/>
      <c r="AJ236" s="137"/>
      <c r="AK236" s="137"/>
      <c r="AL236" s="137"/>
      <c r="AM236" s="137"/>
    </row>
    <row r="237" ht="18.0" customHeight="1">
      <c r="A237" s="137"/>
      <c r="B237" s="137"/>
      <c r="C237" s="137"/>
      <c r="D237" s="137"/>
      <c r="E237" s="137"/>
      <c r="F237" s="137"/>
      <c r="G237" s="137"/>
      <c r="H237" s="139"/>
      <c r="I237" s="137"/>
      <c r="J237" s="137"/>
      <c r="K237" s="137"/>
      <c r="L237" s="137"/>
      <c r="M237" s="137"/>
      <c r="N237" s="137"/>
      <c r="O237" s="137"/>
      <c r="P237" s="137"/>
      <c r="Q237" s="140"/>
      <c r="R237" s="137"/>
      <c r="S237" s="137"/>
      <c r="T237" s="137"/>
      <c r="U237" s="137"/>
      <c r="V237" s="137"/>
      <c r="W237" s="137"/>
      <c r="X237" s="137"/>
      <c r="Y237" s="137"/>
      <c r="Z237" s="137"/>
      <c r="AA237" s="137"/>
      <c r="AB237" s="137"/>
      <c r="AC237" s="137"/>
      <c r="AD237" s="137"/>
      <c r="AE237" s="137"/>
      <c r="AF237" s="137"/>
      <c r="AG237" s="137"/>
      <c r="AH237" s="137"/>
      <c r="AI237" s="137"/>
      <c r="AJ237" s="137"/>
      <c r="AK237" s="137"/>
      <c r="AL237" s="137"/>
      <c r="AM237" s="137"/>
    </row>
    <row r="238" ht="18.0" customHeight="1">
      <c r="A238" s="137"/>
      <c r="B238" s="137"/>
      <c r="C238" s="137"/>
      <c r="D238" s="137"/>
      <c r="E238" s="137"/>
      <c r="F238" s="137"/>
      <c r="G238" s="137"/>
      <c r="H238" s="139"/>
      <c r="I238" s="137"/>
      <c r="J238" s="137"/>
      <c r="K238" s="137"/>
      <c r="L238" s="137"/>
      <c r="M238" s="137"/>
      <c r="N238" s="137"/>
      <c r="O238" s="137"/>
      <c r="P238" s="137"/>
      <c r="Q238" s="140"/>
      <c r="R238" s="137"/>
      <c r="S238" s="137"/>
      <c r="T238" s="137"/>
      <c r="U238" s="137"/>
      <c r="V238" s="137"/>
      <c r="W238" s="137"/>
      <c r="X238" s="137"/>
      <c r="Y238" s="137"/>
      <c r="Z238" s="137"/>
      <c r="AA238" s="137"/>
      <c r="AB238" s="137"/>
      <c r="AC238" s="137"/>
      <c r="AD238" s="137"/>
      <c r="AE238" s="137"/>
      <c r="AF238" s="137"/>
      <c r="AG238" s="137"/>
      <c r="AH238" s="137"/>
      <c r="AI238" s="137"/>
      <c r="AJ238" s="137"/>
      <c r="AK238" s="137"/>
      <c r="AL238" s="137"/>
      <c r="AM238" s="137"/>
    </row>
    <row r="239" ht="18.0" customHeight="1">
      <c r="A239" s="137"/>
      <c r="B239" s="137"/>
      <c r="C239" s="137"/>
      <c r="D239" s="137"/>
      <c r="E239" s="137"/>
      <c r="F239" s="137"/>
      <c r="G239" s="137"/>
      <c r="H239" s="139"/>
      <c r="I239" s="137"/>
      <c r="J239" s="137"/>
      <c r="K239" s="137"/>
      <c r="L239" s="137"/>
      <c r="M239" s="137"/>
      <c r="N239" s="137"/>
      <c r="O239" s="137"/>
      <c r="P239" s="137"/>
      <c r="Q239" s="140"/>
      <c r="R239" s="137"/>
      <c r="S239" s="137"/>
      <c r="T239" s="137"/>
      <c r="U239" s="137"/>
      <c r="V239" s="137"/>
      <c r="W239" s="137"/>
      <c r="X239" s="137"/>
      <c r="Y239" s="137"/>
      <c r="Z239" s="137"/>
      <c r="AA239" s="137"/>
      <c r="AB239" s="137"/>
      <c r="AC239" s="137"/>
      <c r="AD239" s="137"/>
      <c r="AE239" s="137"/>
      <c r="AF239" s="137"/>
      <c r="AG239" s="137"/>
      <c r="AH239" s="137"/>
      <c r="AI239" s="137"/>
      <c r="AJ239" s="137"/>
      <c r="AK239" s="137"/>
      <c r="AL239" s="137"/>
      <c r="AM239" s="137"/>
    </row>
    <row r="240" ht="18.0" customHeight="1">
      <c r="A240" s="137"/>
      <c r="B240" s="137"/>
      <c r="C240" s="137"/>
      <c r="D240" s="137"/>
      <c r="E240" s="137"/>
      <c r="F240" s="137"/>
      <c r="G240" s="137"/>
      <c r="H240" s="139"/>
      <c r="I240" s="137"/>
      <c r="J240" s="137"/>
      <c r="K240" s="137"/>
      <c r="L240" s="137"/>
      <c r="M240" s="137"/>
      <c r="N240" s="137"/>
      <c r="O240" s="137"/>
      <c r="P240" s="137"/>
      <c r="Q240" s="140"/>
      <c r="R240" s="137"/>
      <c r="S240" s="137"/>
      <c r="T240" s="137"/>
      <c r="U240" s="137"/>
      <c r="V240" s="137"/>
      <c r="W240" s="137"/>
      <c r="X240" s="137"/>
      <c r="Y240" s="137"/>
      <c r="Z240" s="137"/>
      <c r="AA240" s="137"/>
      <c r="AB240" s="137"/>
      <c r="AC240" s="137"/>
      <c r="AD240" s="137"/>
      <c r="AE240" s="137"/>
      <c r="AF240" s="137"/>
      <c r="AG240" s="137"/>
      <c r="AH240" s="137"/>
      <c r="AI240" s="137"/>
      <c r="AJ240" s="137"/>
      <c r="AK240" s="137"/>
      <c r="AL240" s="137"/>
      <c r="AM240" s="137"/>
    </row>
    <row r="241" ht="18.0" customHeight="1">
      <c r="A241" s="137"/>
      <c r="B241" s="137"/>
      <c r="C241" s="137"/>
      <c r="D241" s="137"/>
      <c r="E241" s="137"/>
      <c r="F241" s="137"/>
      <c r="G241" s="137"/>
      <c r="H241" s="139"/>
      <c r="I241" s="137"/>
      <c r="J241" s="137"/>
      <c r="K241" s="137"/>
      <c r="L241" s="137"/>
      <c r="M241" s="137"/>
      <c r="N241" s="137"/>
      <c r="O241" s="137"/>
      <c r="P241" s="137"/>
      <c r="Q241" s="140"/>
      <c r="R241" s="137"/>
      <c r="S241" s="137"/>
      <c r="T241" s="137"/>
      <c r="U241" s="137"/>
      <c r="V241" s="137"/>
      <c r="W241" s="137"/>
      <c r="X241" s="137"/>
      <c r="Y241" s="137"/>
      <c r="Z241" s="137"/>
      <c r="AA241" s="137"/>
      <c r="AB241" s="137"/>
      <c r="AC241" s="137"/>
      <c r="AD241" s="137"/>
      <c r="AE241" s="137"/>
      <c r="AF241" s="137"/>
      <c r="AG241" s="137"/>
      <c r="AH241" s="137"/>
      <c r="AI241" s="137"/>
      <c r="AJ241" s="137"/>
      <c r="AK241" s="137"/>
      <c r="AL241" s="137"/>
      <c r="AM241" s="137"/>
    </row>
    <row r="242" ht="18.0" customHeight="1">
      <c r="A242" s="137"/>
      <c r="B242" s="137"/>
      <c r="C242" s="137"/>
      <c r="D242" s="137"/>
      <c r="E242" s="137"/>
      <c r="F242" s="137"/>
      <c r="G242" s="137"/>
      <c r="H242" s="139"/>
      <c r="I242" s="137"/>
      <c r="J242" s="137"/>
      <c r="K242" s="137"/>
      <c r="L242" s="137"/>
      <c r="M242" s="137"/>
      <c r="N242" s="137"/>
      <c r="O242" s="137"/>
      <c r="P242" s="137"/>
      <c r="Q242" s="140"/>
      <c r="R242" s="137"/>
      <c r="S242" s="137"/>
      <c r="T242" s="137"/>
      <c r="U242" s="137"/>
      <c r="V242" s="137"/>
      <c r="W242" s="137"/>
      <c r="X242" s="137"/>
      <c r="Y242" s="137"/>
      <c r="Z242" s="137"/>
      <c r="AA242" s="137"/>
      <c r="AB242" s="137"/>
      <c r="AC242" s="137"/>
      <c r="AD242" s="137"/>
      <c r="AE242" s="137"/>
      <c r="AF242" s="137"/>
      <c r="AG242" s="137"/>
      <c r="AH242" s="137"/>
      <c r="AI242" s="137"/>
      <c r="AJ242" s="137"/>
      <c r="AK242" s="137"/>
      <c r="AL242" s="137"/>
      <c r="AM242" s="137"/>
    </row>
    <row r="243" ht="18.0" customHeight="1">
      <c r="A243" s="137"/>
      <c r="B243" s="137"/>
      <c r="C243" s="137"/>
      <c r="D243" s="137"/>
      <c r="E243" s="137"/>
      <c r="F243" s="137"/>
      <c r="G243" s="137"/>
      <c r="H243" s="139"/>
      <c r="I243" s="137"/>
      <c r="J243" s="137"/>
      <c r="K243" s="137"/>
      <c r="L243" s="137"/>
      <c r="M243" s="137"/>
      <c r="N243" s="137"/>
      <c r="O243" s="137"/>
      <c r="P243" s="137"/>
      <c r="Q243" s="140"/>
      <c r="R243" s="137"/>
      <c r="S243" s="137"/>
      <c r="T243" s="137"/>
      <c r="U243" s="137"/>
      <c r="V243" s="137"/>
      <c r="W243" s="137"/>
      <c r="X243" s="137"/>
      <c r="Y243" s="137"/>
      <c r="Z243" s="137"/>
      <c r="AA243" s="137"/>
      <c r="AB243" s="137"/>
      <c r="AC243" s="137"/>
      <c r="AD243" s="137"/>
      <c r="AE243" s="137"/>
      <c r="AF243" s="137"/>
      <c r="AG243" s="137"/>
      <c r="AH243" s="137"/>
      <c r="AI243" s="137"/>
      <c r="AJ243" s="137"/>
      <c r="AK243" s="137"/>
      <c r="AL243" s="137"/>
      <c r="AM243" s="137"/>
    </row>
    <row r="244" ht="18.0" customHeight="1">
      <c r="A244" s="137"/>
      <c r="B244" s="137"/>
      <c r="C244" s="137"/>
      <c r="D244" s="137"/>
      <c r="E244" s="137"/>
      <c r="F244" s="137"/>
      <c r="G244" s="137"/>
      <c r="H244" s="139"/>
      <c r="I244" s="137"/>
      <c r="J244" s="137"/>
      <c r="K244" s="137"/>
      <c r="L244" s="137"/>
      <c r="M244" s="137"/>
      <c r="N244" s="137"/>
      <c r="O244" s="137"/>
      <c r="P244" s="137"/>
      <c r="Q244" s="140"/>
      <c r="R244" s="137"/>
      <c r="S244" s="137"/>
      <c r="T244" s="137"/>
      <c r="U244" s="137"/>
      <c r="V244" s="137"/>
      <c r="W244" s="137"/>
      <c r="X244" s="137"/>
      <c r="Y244" s="137"/>
      <c r="Z244" s="137"/>
      <c r="AA244" s="137"/>
      <c r="AB244" s="137"/>
      <c r="AC244" s="137"/>
      <c r="AD244" s="137"/>
      <c r="AE244" s="137"/>
      <c r="AF244" s="137"/>
      <c r="AG244" s="137"/>
      <c r="AH244" s="137"/>
      <c r="AI244" s="137"/>
      <c r="AJ244" s="137"/>
      <c r="AK244" s="137"/>
      <c r="AL244" s="137"/>
      <c r="AM244" s="137"/>
    </row>
    <row r="245" ht="18.0" customHeight="1">
      <c r="A245" s="137"/>
      <c r="B245" s="137"/>
      <c r="C245" s="137"/>
      <c r="D245" s="137"/>
      <c r="E245" s="137"/>
      <c r="F245" s="137"/>
      <c r="G245" s="137"/>
      <c r="H245" s="139"/>
      <c r="I245" s="137"/>
      <c r="J245" s="137"/>
      <c r="K245" s="137"/>
      <c r="L245" s="137"/>
      <c r="M245" s="137"/>
      <c r="N245" s="137"/>
      <c r="O245" s="137"/>
      <c r="P245" s="137"/>
      <c r="Q245" s="140"/>
      <c r="R245" s="137"/>
      <c r="S245" s="137"/>
      <c r="T245" s="137"/>
      <c r="U245" s="137"/>
      <c r="V245" s="137"/>
      <c r="W245" s="137"/>
      <c r="X245" s="137"/>
      <c r="Y245" s="137"/>
      <c r="Z245" s="137"/>
      <c r="AA245" s="137"/>
      <c r="AB245" s="137"/>
      <c r="AC245" s="137"/>
      <c r="AD245" s="137"/>
      <c r="AE245" s="137"/>
      <c r="AF245" s="137"/>
      <c r="AG245" s="137"/>
      <c r="AH245" s="137"/>
      <c r="AI245" s="137"/>
      <c r="AJ245" s="137"/>
      <c r="AK245" s="137"/>
      <c r="AL245" s="137"/>
      <c r="AM245" s="137"/>
    </row>
    <row r="246" ht="18.0" customHeight="1">
      <c r="A246" s="137"/>
      <c r="B246" s="137"/>
      <c r="C246" s="137"/>
      <c r="D246" s="137"/>
      <c r="E246" s="137"/>
      <c r="F246" s="137"/>
      <c r="G246" s="137"/>
      <c r="H246" s="139"/>
      <c r="I246" s="137"/>
      <c r="J246" s="137"/>
      <c r="K246" s="137"/>
      <c r="L246" s="137"/>
      <c r="M246" s="137"/>
      <c r="N246" s="137"/>
      <c r="O246" s="137"/>
      <c r="P246" s="137"/>
      <c r="Q246" s="140"/>
      <c r="R246" s="137"/>
      <c r="S246" s="137"/>
      <c r="T246" s="137"/>
      <c r="U246" s="137"/>
      <c r="V246" s="137"/>
      <c r="W246" s="137"/>
      <c r="X246" s="137"/>
      <c r="Y246" s="137"/>
      <c r="Z246" s="137"/>
      <c r="AA246" s="137"/>
      <c r="AB246" s="137"/>
      <c r="AC246" s="137"/>
      <c r="AD246" s="137"/>
      <c r="AE246" s="137"/>
      <c r="AF246" s="137"/>
      <c r="AG246" s="137"/>
      <c r="AH246" s="137"/>
      <c r="AI246" s="137"/>
      <c r="AJ246" s="137"/>
      <c r="AK246" s="137"/>
      <c r="AL246" s="137"/>
      <c r="AM246" s="137"/>
    </row>
    <row r="247" ht="18.0" customHeight="1">
      <c r="A247" s="137"/>
      <c r="B247" s="137"/>
      <c r="C247" s="137"/>
      <c r="D247" s="137"/>
      <c r="E247" s="137"/>
      <c r="F247" s="137"/>
      <c r="G247" s="137"/>
      <c r="H247" s="139"/>
      <c r="I247" s="137"/>
      <c r="J247" s="137"/>
      <c r="K247" s="137"/>
      <c r="L247" s="137"/>
      <c r="M247" s="137"/>
      <c r="N247" s="137"/>
      <c r="O247" s="137"/>
      <c r="P247" s="137"/>
      <c r="Q247" s="140"/>
      <c r="R247" s="137"/>
      <c r="S247" s="137"/>
      <c r="T247" s="137"/>
      <c r="U247" s="137"/>
      <c r="V247" s="137"/>
      <c r="W247" s="137"/>
      <c r="X247" s="137"/>
      <c r="Y247" s="137"/>
      <c r="Z247" s="137"/>
      <c r="AA247" s="137"/>
      <c r="AB247" s="137"/>
      <c r="AC247" s="137"/>
      <c r="AD247" s="137"/>
      <c r="AE247" s="137"/>
      <c r="AF247" s="137"/>
      <c r="AG247" s="137"/>
      <c r="AH247" s="137"/>
      <c r="AI247" s="137"/>
      <c r="AJ247" s="137"/>
      <c r="AK247" s="137"/>
      <c r="AL247" s="137"/>
      <c r="AM247" s="137"/>
    </row>
    <row r="248" ht="18.0" customHeight="1">
      <c r="A248" s="137"/>
      <c r="B248" s="137"/>
      <c r="C248" s="137"/>
      <c r="D248" s="137"/>
      <c r="E248" s="137"/>
      <c r="F248" s="137"/>
      <c r="G248" s="137"/>
      <c r="H248" s="139"/>
      <c r="I248" s="137"/>
      <c r="J248" s="137"/>
      <c r="K248" s="137"/>
      <c r="L248" s="137"/>
      <c r="M248" s="137"/>
      <c r="N248" s="137"/>
      <c r="O248" s="137"/>
      <c r="P248" s="137"/>
      <c r="Q248" s="140"/>
      <c r="R248" s="137"/>
      <c r="S248" s="137"/>
      <c r="T248" s="137"/>
      <c r="U248" s="137"/>
      <c r="V248" s="137"/>
      <c r="W248" s="137"/>
      <c r="X248" s="137"/>
      <c r="Y248" s="137"/>
      <c r="Z248" s="137"/>
      <c r="AA248" s="137"/>
      <c r="AB248" s="137"/>
      <c r="AC248" s="137"/>
      <c r="AD248" s="137"/>
      <c r="AE248" s="137"/>
      <c r="AF248" s="137"/>
      <c r="AG248" s="137"/>
      <c r="AH248" s="137"/>
      <c r="AI248" s="137"/>
      <c r="AJ248" s="137"/>
      <c r="AK248" s="137"/>
      <c r="AL248" s="137"/>
      <c r="AM248" s="137"/>
    </row>
    <row r="249" ht="18.0" customHeight="1">
      <c r="A249" s="137"/>
      <c r="B249" s="137"/>
      <c r="C249" s="137"/>
      <c r="D249" s="137"/>
      <c r="E249" s="137"/>
      <c r="F249" s="137"/>
      <c r="G249" s="137"/>
      <c r="H249" s="139"/>
      <c r="I249" s="137"/>
      <c r="J249" s="137"/>
      <c r="K249" s="137"/>
      <c r="L249" s="137"/>
      <c r="M249" s="137"/>
      <c r="N249" s="137"/>
      <c r="O249" s="137"/>
      <c r="P249" s="137"/>
      <c r="Q249" s="140"/>
      <c r="R249" s="137"/>
      <c r="S249" s="137"/>
      <c r="T249" s="137"/>
      <c r="U249" s="137"/>
      <c r="V249" s="137"/>
      <c r="W249" s="137"/>
      <c r="X249" s="137"/>
      <c r="Y249" s="137"/>
      <c r="Z249" s="137"/>
      <c r="AA249" s="137"/>
      <c r="AB249" s="137"/>
      <c r="AC249" s="137"/>
      <c r="AD249" s="137"/>
      <c r="AE249" s="137"/>
      <c r="AF249" s="137"/>
      <c r="AG249" s="137"/>
      <c r="AH249" s="137"/>
      <c r="AI249" s="137"/>
      <c r="AJ249" s="137"/>
      <c r="AK249" s="137"/>
      <c r="AL249" s="137"/>
      <c r="AM249" s="137"/>
    </row>
    <row r="250" ht="18.0" customHeight="1">
      <c r="A250" s="137"/>
      <c r="B250" s="137"/>
      <c r="C250" s="137"/>
      <c r="D250" s="137"/>
      <c r="E250" s="137"/>
      <c r="F250" s="137"/>
      <c r="G250" s="137"/>
      <c r="H250" s="139"/>
      <c r="I250" s="137"/>
      <c r="J250" s="137"/>
      <c r="K250" s="137"/>
      <c r="L250" s="137"/>
      <c r="M250" s="137"/>
      <c r="N250" s="137"/>
      <c r="O250" s="137"/>
      <c r="P250" s="137"/>
      <c r="Q250" s="140"/>
      <c r="R250" s="137"/>
      <c r="S250" s="137"/>
      <c r="T250" s="137"/>
      <c r="U250" s="137"/>
      <c r="V250" s="137"/>
      <c r="W250" s="137"/>
      <c r="X250" s="137"/>
      <c r="Y250" s="137"/>
      <c r="Z250" s="137"/>
      <c r="AA250" s="137"/>
      <c r="AB250" s="137"/>
      <c r="AC250" s="137"/>
      <c r="AD250" s="137"/>
      <c r="AE250" s="137"/>
      <c r="AF250" s="137"/>
      <c r="AG250" s="137"/>
      <c r="AH250" s="137"/>
      <c r="AI250" s="137"/>
      <c r="AJ250" s="137"/>
      <c r="AK250" s="137"/>
      <c r="AL250" s="137"/>
      <c r="AM250" s="137"/>
    </row>
    <row r="251" ht="18.0" customHeight="1">
      <c r="A251" s="137"/>
      <c r="B251" s="137"/>
      <c r="C251" s="137"/>
      <c r="D251" s="137"/>
      <c r="E251" s="137"/>
      <c r="F251" s="137"/>
      <c r="G251" s="137"/>
      <c r="H251" s="139"/>
      <c r="I251" s="137"/>
      <c r="J251" s="137"/>
      <c r="K251" s="137"/>
      <c r="L251" s="137"/>
      <c r="M251" s="137"/>
      <c r="N251" s="137"/>
      <c r="O251" s="137"/>
      <c r="P251" s="137"/>
      <c r="Q251" s="140"/>
      <c r="R251" s="137"/>
      <c r="S251" s="137"/>
      <c r="T251" s="137"/>
      <c r="U251" s="137"/>
      <c r="V251" s="137"/>
      <c r="W251" s="137"/>
      <c r="X251" s="137"/>
      <c r="Y251" s="137"/>
      <c r="Z251" s="137"/>
      <c r="AA251" s="137"/>
      <c r="AB251" s="137"/>
      <c r="AC251" s="137"/>
      <c r="AD251" s="137"/>
      <c r="AE251" s="137"/>
      <c r="AF251" s="137"/>
      <c r="AG251" s="137"/>
      <c r="AH251" s="137"/>
      <c r="AI251" s="137"/>
      <c r="AJ251" s="137"/>
      <c r="AK251" s="137"/>
      <c r="AL251" s="137"/>
      <c r="AM251" s="137"/>
    </row>
    <row r="252" ht="18.0" customHeight="1">
      <c r="A252" s="137"/>
      <c r="B252" s="137"/>
      <c r="C252" s="137"/>
      <c r="D252" s="137"/>
      <c r="E252" s="137"/>
      <c r="F252" s="137"/>
      <c r="G252" s="137"/>
      <c r="H252" s="139"/>
      <c r="I252" s="137"/>
      <c r="J252" s="137"/>
      <c r="K252" s="137"/>
      <c r="L252" s="137"/>
      <c r="M252" s="137"/>
      <c r="N252" s="137"/>
      <c r="O252" s="137"/>
      <c r="P252" s="137"/>
      <c r="Q252" s="140"/>
      <c r="R252" s="137"/>
      <c r="S252" s="137"/>
      <c r="T252" s="137"/>
      <c r="U252" s="137"/>
      <c r="V252" s="137"/>
      <c r="W252" s="137"/>
      <c r="X252" s="137"/>
      <c r="Y252" s="137"/>
      <c r="Z252" s="137"/>
      <c r="AA252" s="137"/>
      <c r="AB252" s="137"/>
      <c r="AC252" s="137"/>
      <c r="AD252" s="137"/>
      <c r="AE252" s="137"/>
      <c r="AF252" s="137"/>
      <c r="AG252" s="137"/>
      <c r="AH252" s="137"/>
      <c r="AI252" s="137"/>
      <c r="AJ252" s="137"/>
      <c r="AK252" s="137"/>
      <c r="AL252" s="137"/>
      <c r="AM252" s="137"/>
    </row>
    <row r="253" ht="18.0" customHeight="1">
      <c r="A253" s="137"/>
      <c r="B253" s="137"/>
      <c r="C253" s="137"/>
      <c r="D253" s="137"/>
      <c r="E253" s="137"/>
      <c r="F253" s="137"/>
      <c r="G253" s="137"/>
      <c r="H253" s="139"/>
      <c r="I253" s="137"/>
      <c r="J253" s="137"/>
      <c r="K253" s="137"/>
      <c r="L253" s="137"/>
      <c r="M253" s="137"/>
      <c r="N253" s="137"/>
      <c r="O253" s="137"/>
      <c r="P253" s="137"/>
      <c r="Q253" s="140"/>
      <c r="R253" s="137"/>
      <c r="S253" s="137"/>
      <c r="T253" s="137"/>
      <c r="U253" s="137"/>
      <c r="V253" s="137"/>
      <c r="W253" s="137"/>
      <c r="X253" s="137"/>
      <c r="Y253" s="137"/>
      <c r="Z253" s="137"/>
      <c r="AA253" s="137"/>
      <c r="AB253" s="137"/>
      <c r="AC253" s="137"/>
      <c r="AD253" s="137"/>
      <c r="AE253" s="137"/>
      <c r="AF253" s="137"/>
      <c r="AG253" s="137"/>
      <c r="AH253" s="137"/>
      <c r="AI253" s="137"/>
      <c r="AJ253" s="137"/>
      <c r="AK253" s="137"/>
      <c r="AL253" s="137"/>
      <c r="AM253" s="137"/>
    </row>
    <row r="254" ht="18.0" customHeight="1">
      <c r="A254" s="137"/>
      <c r="B254" s="137"/>
      <c r="C254" s="137"/>
      <c r="D254" s="137"/>
      <c r="E254" s="137"/>
      <c r="F254" s="137"/>
      <c r="G254" s="137"/>
      <c r="H254" s="139"/>
      <c r="I254" s="137"/>
      <c r="J254" s="137"/>
      <c r="K254" s="137"/>
      <c r="L254" s="137"/>
      <c r="M254" s="137"/>
      <c r="N254" s="137"/>
      <c r="O254" s="137"/>
      <c r="P254" s="137"/>
      <c r="Q254" s="140"/>
      <c r="R254" s="137"/>
      <c r="S254" s="137"/>
      <c r="T254" s="137"/>
      <c r="U254" s="137"/>
      <c r="V254" s="137"/>
      <c r="W254" s="137"/>
      <c r="X254" s="137"/>
      <c r="Y254" s="137"/>
      <c r="Z254" s="137"/>
      <c r="AA254" s="137"/>
      <c r="AB254" s="137"/>
      <c r="AC254" s="137"/>
      <c r="AD254" s="137"/>
      <c r="AE254" s="137"/>
      <c r="AF254" s="137"/>
      <c r="AG254" s="137"/>
      <c r="AH254" s="137"/>
      <c r="AI254" s="137"/>
      <c r="AJ254" s="137"/>
      <c r="AK254" s="137"/>
      <c r="AL254" s="137"/>
      <c r="AM254" s="137"/>
    </row>
    <row r="255" ht="18.0" customHeight="1">
      <c r="A255" s="137"/>
      <c r="B255" s="137"/>
      <c r="C255" s="137"/>
      <c r="D255" s="137"/>
      <c r="E255" s="137"/>
      <c r="F255" s="137"/>
      <c r="G255" s="137"/>
      <c r="H255" s="139"/>
      <c r="I255" s="137"/>
      <c r="J255" s="137"/>
      <c r="K255" s="137"/>
      <c r="L255" s="137"/>
      <c r="M255" s="137"/>
      <c r="N255" s="137"/>
      <c r="O255" s="137"/>
      <c r="P255" s="137"/>
      <c r="Q255" s="140"/>
      <c r="R255" s="137"/>
      <c r="S255" s="137"/>
      <c r="T255" s="137"/>
      <c r="U255" s="137"/>
      <c r="V255" s="137"/>
      <c r="W255" s="137"/>
      <c r="X255" s="137"/>
      <c r="Y255" s="137"/>
      <c r="Z255" s="137"/>
      <c r="AA255" s="137"/>
      <c r="AB255" s="137"/>
      <c r="AC255" s="137"/>
      <c r="AD255" s="137"/>
      <c r="AE255" s="137"/>
      <c r="AF255" s="137"/>
      <c r="AG255" s="137"/>
      <c r="AH255" s="137"/>
      <c r="AI255" s="137"/>
      <c r="AJ255" s="137"/>
      <c r="AK255" s="137"/>
      <c r="AL255" s="137"/>
      <c r="AM255" s="137"/>
    </row>
    <row r="256" ht="18.0" customHeight="1">
      <c r="A256" s="137"/>
      <c r="B256" s="137"/>
      <c r="C256" s="137"/>
      <c r="D256" s="137"/>
      <c r="E256" s="137"/>
      <c r="F256" s="137"/>
      <c r="G256" s="137"/>
      <c r="H256" s="139"/>
      <c r="I256" s="137"/>
      <c r="J256" s="137"/>
      <c r="K256" s="137"/>
      <c r="L256" s="137"/>
      <c r="M256" s="137"/>
      <c r="N256" s="137"/>
      <c r="O256" s="137"/>
      <c r="P256" s="137"/>
      <c r="Q256" s="140"/>
      <c r="R256" s="137"/>
      <c r="S256" s="137"/>
      <c r="T256" s="137"/>
      <c r="U256" s="137"/>
      <c r="V256" s="137"/>
      <c r="W256" s="137"/>
      <c r="X256" s="137"/>
      <c r="Y256" s="137"/>
      <c r="Z256" s="137"/>
      <c r="AA256" s="137"/>
      <c r="AB256" s="137"/>
      <c r="AC256" s="137"/>
      <c r="AD256" s="137"/>
      <c r="AE256" s="137"/>
      <c r="AF256" s="137"/>
      <c r="AG256" s="137"/>
      <c r="AH256" s="137"/>
      <c r="AI256" s="137"/>
      <c r="AJ256" s="137"/>
      <c r="AK256" s="137"/>
      <c r="AL256" s="137"/>
      <c r="AM256" s="137"/>
    </row>
    <row r="257" ht="18.0" customHeight="1">
      <c r="A257" s="137"/>
      <c r="B257" s="137"/>
      <c r="C257" s="137"/>
      <c r="D257" s="137"/>
      <c r="E257" s="137"/>
      <c r="F257" s="137"/>
      <c r="G257" s="137"/>
      <c r="H257" s="139"/>
      <c r="I257" s="137"/>
      <c r="J257" s="137"/>
      <c r="K257" s="137"/>
      <c r="L257" s="137"/>
      <c r="M257" s="137"/>
      <c r="N257" s="137"/>
      <c r="O257" s="137"/>
      <c r="P257" s="137"/>
      <c r="Q257" s="140"/>
      <c r="R257" s="137"/>
      <c r="S257" s="137"/>
      <c r="T257" s="137"/>
      <c r="U257" s="137"/>
      <c r="V257" s="137"/>
      <c r="W257" s="137"/>
      <c r="X257" s="137"/>
      <c r="Y257" s="137"/>
      <c r="Z257" s="137"/>
      <c r="AA257" s="137"/>
      <c r="AB257" s="137"/>
      <c r="AC257" s="137"/>
      <c r="AD257" s="137"/>
      <c r="AE257" s="137"/>
      <c r="AF257" s="137"/>
      <c r="AG257" s="137"/>
      <c r="AH257" s="137"/>
      <c r="AI257" s="137"/>
      <c r="AJ257" s="137"/>
      <c r="AK257" s="137"/>
      <c r="AL257" s="137"/>
      <c r="AM257" s="137"/>
    </row>
    <row r="258" ht="18.0" customHeight="1">
      <c r="A258" s="137"/>
      <c r="B258" s="137"/>
      <c r="C258" s="137"/>
      <c r="D258" s="137"/>
      <c r="E258" s="137"/>
      <c r="F258" s="137"/>
      <c r="G258" s="137"/>
      <c r="H258" s="139"/>
      <c r="I258" s="137"/>
      <c r="J258" s="137"/>
      <c r="K258" s="137"/>
      <c r="L258" s="137"/>
      <c r="M258" s="137"/>
      <c r="N258" s="137"/>
      <c r="O258" s="137"/>
      <c r="P258" s="137"/>
      <c r="Q258" s="140"/>
      <c r="R258" s="137"/>
      <c r="S258" s="137"/>
      <c r="T258" s="137"/>
      <c r="U258" s="137"/>
      <c r="V258" s="137"/>
      <c r="W258" s="137"/>
      <c r="X258" s="137"/>
      <c r="Y258" s="137"/>
      <c r="Z258" s="137"/>
      <c r="AA258" s="137"/>
      <c r="AB258" s="137"/>
      <c r="AC258" s="137"/>
      <c r="AD258" s="137"/>
      <c r="AE258" s="137"/>
      <c r="AF258" s="137"/>
      <c r="AG258" s="137"/>
      <c r="AH258" s="137"/>
      <c r="AI258" s="137"/>
      <c r="AJ258" s="137"/>
      <c r="AK258" s="137"/>
      <c r="AL258" s="137"/>
      <c r="AM258" s="137"/>
    </row>
    <row r="259" ht="18.0" customHeight="1">
      <c r="A259" s="137"/>
      <c r="B259" s="137"/>
      <c r="C259" s="137"/>
      <c r="D259" s="137"/>
      <c r="E259" s="137"/>
      <c r="F259" s="137"/>
      <c r="G259" s="137"/>
      <c r="H259" s="139"/>
      <c r="I259" s="137"/>
      <c r="J259" s="137"/>
      <c r="K259" s="137"/>
      <c r="L259" s="137"/>
      <c r="M259" s="137"/>
      <c r="N259" s="137"/>
      <c r="O259" s="137"/>
      <c r="P259" s="137"/>
      <c r="Q259" s="140"/>
      <c r="R259" s="137"/>
      <c r="S259" s="137"/>
      <c r="T259" s="137"/>
      <c r="U259" s="137"/>
      <c r="V259" s="137"/>
      <c r="W259" s="137"/>
      <c r="X259" s="137"/>
      <c r="Y259" s="137"/>
      <c r="Z259" s="137"/>
      <c r="AA259" s="137"/>
      <c r="AB259" s="137"/>
      <c r="AC259" s="137"/>
      <c r="AD259" s="137"/>
      <c r="AE259" s="137"/>
      <c r="AF259" s="137"/>
      <c r="AG259" s="137"/>
      <c r="AH259" s="137"/>
      <c r="AI259" s="137"/>
      <c r="AJ259" s="137"/>
      <c r="AK259" s="137"/>
      <c r="AL259" s="137"/>
      <c r="AM259" s="137"/>
    </row>
    <row r="260" ht="18.0" customHeight="1">
      <c r="A260" s="137"/>
      <c r="B260" s="137"/>
      <c r="C260" s="137"/>
      <c r="D260" s="137"/>
      <c r="E260" s="137"/>
      <c r="F260" s="137"/>
      <c r="G260" s="137"/>
      <c r="H260" s="139"/>
      <c r="I260" s="137"/>
      <c r="J260" s="137"/>
      <c r="K260" s="137"/>
      <c r="L260" s="137"/>
      <c r="M260" s="137"/>
      <c r="N260" s="137"/>
      <c r="O260" s="137"/>
      <c r="P260" s="137"/>
      <c r="Q260" s="140"/>
      <c r="R260" s="137"/>
      <c r="S260" s="137"/>
      <c r="T260" s="137"/>
      <c r="U260" s="137"/>
      <c r="V260" s="137"/>
      <c r="W260" s="137"/>
      <c r="X260" s="137"/>
      <c r="Y260" s="137"/>
      <c r="Z260" s="137"/>
      <c r="AA260" s="137"/>
      <c r="AB260" s="137"/>
      <c r="AC260" s="137"/>
      <c r="AD260" s="137"/>
      <c r="AE260" s="137"/>
      <c r="AF260" s="137"/>
      <c r="AG260" s="137"/>
      <c r="AH260" s="137"/>
      <c r="AI260" s="137"/>
      <c r="AJ260" s="137"/>
      <c r="AK260" s="137"/>
      <c r="AL260" s="137"/>
      <c r="AM260" s="137"/>
    </row>
    <row r="261" ht="18.0" customHeight="1">
      <c r="A261" s="137"/>
      <c r="B261" s="137"/>
      <c r="C261" s="137"/>
      <c r="D261" s="137"/>
      <c r="E261" s="137"/>
      <c r="F261" s="137"/>
      <c r="G261" s="137"/>
      <c r="H261" s="139"/>
      <c r="I261" s="137"/>
      <c r="J261" s="137"/>
      <c r="K261" s="137"/>
      <c r="L261" s="137"/>
      <c r="M261" s="137"/>
      <c r="N261" s="137"/>
      <c r="O261" s="137"/>
      <c r="P261" s="137"/>
      <c r="Q261" s="140"/>
      <c r="R261" s="137"/>
      <c r="S261" s="137"/>
      <c r="T261" s="137"/>
      <c r="U261" s="137"/>
      <c r="V261" s="137"/>
      <c r="W261" s="137"/>
      <c r="X261" s="137"/>
      <c r="Y261" s="137"/>
      <c r="Z261" s="137"/>
      <c r="AA261" s="137"/>
      <c r="AB261" s="137"/>
      <c r="AC261" s="137"/>
      <c r="AD261" s="137"/>
      <c r="AE261" s="137"/>
      <c r="AF261" s="137"/>
      <c r="AG261" s="137"/>
      <c r="AH261" s="137"/>
      <c r="AI261" s="137"/>
      <c r="AJ261" s="137"/>
      <c r="AK261" s="137"/>
      <c r="AL261" s="137"/>
      <c r="AM261" s="137"/>
    </row>
    <row r="262" ht="18.0" customHeight="1">
      <c r="A262" s="137"/>
      <c r="B262" s="137"/>
      <c r="C262" s="137"/>
      <c r="D262" s="137"/>
      <c r="E262" s="137"/>
      <c r="F262" s="137"/>
      <c r="G262" s="137"/>
      <c r="H262" s="139"/>
      <c r="I262" s="137"/>
      <c r="J262" s="137"/>
      <c r="K262" s="137"/>
      <c r="L262" s="137"/>
      <c r="M262" s="137"/>
      <c r="N262" s="137"/>
      <c r="O262" s="137"/>
      <c r="P262" s="137"/>
      <c r="Q262" s="140"/>
      <c r="R262" s="137"/>
      <c r="S262" s="137"/>
      <c r="T262" s="137"/>
      <c r="U262" s="137"/>
      <c r="V262" s="137"/>
      <c r="W262" s="137"/>
      <c r="X262" s="137"/>
      <c r="Y262" s="137"/>
      <c r="Z262" s="137"/>
      <c r="AA262" s="137"/>
      <c r="AB262" s="137"/>
      <c r="AC262" s="137"/>
      <c r="AD262" s="137"/>
      <c r="AE262" s="137"/>
      <c r="AF262" s="137"/>
      <c r="AG262" s="137"/>
      <c r="AH262" s="137"/>
      <c r="AI262" s="137"/>
      <c r="AJ262" s="137"/>
      <c r="AK262" s="137"/>
      <c r="AL262" s="137"/>
      <c r="AM262" s="137"/>
    </row>
    <row r="263" ht="18.0" customHeight="1">
      <c r="A263" s="137"/>
      <c r="B263" s="137"/>
      <c r="C263" s="137"/>
      <c r="D263" s="137"/>
      <c r="E263" s="137"/>
      <c r="F263" s="137"/>
      <c r="G263" s="137"/>
      <c r="H263" s="139"/>
      <c r="I263" s="137"/>
      <c r="J263" s="137"/>
      <c r="K263" s="137"/>
      <c r="L263" s="137"/>
      <c r="M263" s="137"/>
      <c r="N263" s="137"/>
      <c r="O263" s="137"/>
      <c r="P263" s="137"/>
      <c r="Q263" s="140"/>
      <c r="R263" s="137"/>
      <c r="S263" s="137"/>
      <c r="T263" s="137"/>
      <c r="U263" s="137"/>
      <c r="V263" s="137"/>
      <c r="W263" s="137"/>
      <c r="X263" s="137"/>
      <c r="Y263" s="137"/>
      <c r="Z263" s="137"/>
      <c r="AA263" s="137"/>
      <c r="AB263" s="137"/>
      <c r="AC263" s="137"/>
      <c r="AD263" s="137"/>
      <c r="AE263" s="137"/>
      <c r="AF263" s="137"/>
      <c r="AG263" s="137"/>
      <c r="AH263" s="137"/>
      <c r="AI263" s="137"/>
      <c r="AJ263" s="137"/>
      <c r="AK263" s="137"/>
      <c r="AL263" s="137"/>
      <c r="AM263" s="137"/>
    </row>
    <row r="264" ht="18.0" customHeight="1">
      <c r="A264" s="137"/>
      <c r="B264" s="137"/>
      <c r="C264" s="137"/>
      <c r="D264" s="137"/>
      <c r="E264" s="137"/>
      <c r="F264" s="137"/>
      <c r="G264" s="137"/>
      <c r="H264" s="139"/>
      <c r="I264" s="137"/>
      <c r="J264" s="137"/>
      <c r="K264" s="137"/>
      <c r="L264" s="137"/>
      <c r="M264" s="137"/>
      <c r="N264" s="137"/>
      <c r="O264" s="137"/>
      <c r="P264" s="137"/>
      <c r="Q264" s="140"/>
      <c r="R264" s="137"/>
      <c r="S264" s="137"/>
      <c r="T264" s="137"/>
      <c r="U264" s="137"/>
      <c r="V264" s="137"/>
      <c r="W264" s="137"/>
      <c r="X264" s="137"/>
      <c r="Y264" s="137"/>
      <c r="Z264" s="137"/>
      <c r="AA264" s="137"/>
      <c r="AB264" s="137"/>
      <c r="AC264" s="137"/>
      <c r="AD264" s="137"/>
      <c r="AE264" s="137"/>
      <c r="AF264" s="137"/>
      <c r="AG264" s="137"/>
      <c r="AH264" s="137"/>
      <c r="AI264" s="137"/>
      <c r="AJ264" s="137"/>
      <c r="AK264" s="137"/>
      <c r="AL264" s="137"/>
      <c r="AM264" s="137"/>
    </row>
    <row r="265" ht="18.0" customHeight="1">
      <c r="A265" s="137"/>
      <c r="B265" s="137"/>
      <c r="C265" s="137"/>
      <c r="D265" s="137"/>
      <c r="E265" s="137"/>
      <c r="F265" s="137"/>
      <c r="G265" s="137"/>
      <c r="H265" s="139"/>
      <c r="I265" s="137"/>
      <c r="J265" s="137"/>
      <c r="K265" s="137"/>
      <c r="L265" s="137"/>
      <c r="M265" s="137"/>
      <c r="N265" s="137"/>
      <c r="O265" s="137"/>
      <c r="P265" s="137"/>
      <c r="Q265" s="140"/>
      <c r="R265" s="137"/>
      <c r="S265" s="137"/>
      <c r="T265" s="137"/>
      <c r="U265" s="137"/>
      <c r="V265" s="137"/>
      <c r="W265" s="137"/>
      <c r="X265" s="137"/>
      <c r="Y265" s="137"/>
      <c r="Z265" s="137"/>
      <c r="AA265" s="137"/>
      <c r="AB265" s="137"/>
      <c r="AC265" s="137"/>
      <c r="AD265" s="137"/>
      <c r="AE265" s="137"/>
      <c r="AF265" s="137"/>
      <c r="AG265" s="137"/>
      <c r="AH265" s="137"/>
      <c r="AI265" s="137"/>
      <c r="AJ265" s="137"/>
      <c r="AK265" s="137"/>
      <c r="AL265" s="137"/>
      <c r="AM265" s="137"/>
    </row>
    <row r="266" ht="18.0" customHeight="1">
      <c r="A266" s="137"/>
      <c r="B266" s="137"/>
      <c r="C266" s="137"/>
      <c r="D266" s="137"/>
      <c r="E266" s="137"/>
      <c r="F266" s="137"/>
      <c r="G266" s="137"/>
      <c r="H266" s="139"/>
      <c r="I266" s="137"/>
      <c r="J266" s="137"/>
      <c r="K266" s="137"/>
      <c r="L266" s="137"/>
      <c r="M266" s="137"/>
      <c r="N266" s="137"/>
      <c r="O266" s="137"/>
      <c r="P266" s="137"/>
      <c r="Q266" s="140"/>
      <c r="R266" s="137"/>
      <c r="S266" s="137"/>
      <c r="T266" s="137"/>
      <c r="U266" s="137"/>
      <c r="V266" s="137"/>
      <c r="W266" s="137"/>
      <c r="X266" s="137"/>
      <c r="Y266" s="137"/>
      <c r="Z266" s="137"/>
      <c r="AA266" s="137"/>
      <c r="AB266" s="137"/>
      <c r="AC266" s="137"/>
      <c r="AD266" s="137"/>
      <c r="AE266" s="137"/>
      <c r="AF266" s="137"/>
      <c r="AG266" s="137"/>
      <c r="AH266" s="137"/>
      <c r="AI266" s="137"/>
      <c r="AJ266" s="137"/>
      <c r="AK266" s="137"/>
      <c r="AL266" s="137"/>
      <c r="AM266" s="137"/>
    </row>
    <row r="267" ht="18.0" customHeight="1">
      <c r="A267" s="137"/>
      <c r="B267" s="137"/>
      <c r="C267" s="137"/>
      <c r="D267" s="137"/>
      <c r="E267" s="137"/>
      <c r="F267" s="137"/>
      <c r="G267" s="137"/>
      <c r="H267" s="139"/>
      <c r="I267" s="137"/>
      <c r="J267" s="137"/>
      <c r="K267" s="137"/>
      <c r="L267" s="137"/>
      <c r="M267" s="137"/>
      <c r="N267" s="137"/>
      <c r="O267" s="137"/>
      <c r="P267" s="137"/>
      <c r="Q267" s="140"/>
      <c r="R267" s="137"/>
      <c r="S267" s="137"/>
      <c r="T267" s="137"/>
      <c r="U267" s="137"/>
      <c r="V267" s="137"/>
      <c r="W267" s="137"/>
      <c r="X267" s="137"/>
      <c r="Y267" s="137"/>
      <c r="Z267" s="137"/>
      <c r="AA267" s="137"/>
      <c r="AB267" s="137"/>
      <c r="AC267" s="137"/>
      <c r="AD267" s="137"/>
      <c r="AE267" s="137"/>
      <c r="AF267" s="137"/>
      <c r="AG267" s="137"/>
      <c r="AH267" s="137"/>
      <c r="AI267" s="137"/>
      <c r="AJ267" s="137"/>
      <c r="AK267" s="137"/>
      <c r="AL267" s="137"/>
      <c r="AM267" s="137"/>
    </row>
    <row r="268" ht="18.0" customHeight="1">
      <c r="A268" s="137"/>
      <c r="B268" s="137"/>
      <c r="C268" s="137"/>
      <c r="D268" s="137"/>
      <c r="E268" s="137"/>
      <c r="F268" s="137"/>
      <c r="G268" s="137"/>
      <c r="H268" s="139"/>
      <c r="I268" s="137"/>
      <c r="J268" s="137"/>
      <c r="K268" s="137"/>
      <c r="L268" s="137"/>
      <c r="M268" s="137"/>
      <c r="N268" s="137"/>
      <c r="O268" s="137"/>
      <c r="P268" s="137"/>
      <c r="Q268" s="140"/>
      <c r="R268" s="137"/>
      <c r="S268" s="137"/>
      <c r="T268" s="137"/>
      <c r="U268" s="137"/>
      <c r="V268" s="137"/>
      <c r="W268" s="137"/>
      <c r="X268" s="137"/>
      <c r="Y268" s="137"/>
      <c r="Z268" s="137"/>
      <c r="AA268" s="137"/>
      <c r="AB268" s="137"/>
      <c r="AC268" s="137"/>
      <c r="AD268" s="137"/>
      <c r="AE268" s="137"/>
      <c r="AF268" s="137"/>
      <c r="AG268" s="137"/>
      <c r="AH268" s="137"/>
      <c r="AI268" s="137"/>
      <c r="AJ268" s="137"/>
      <c r="AK268" s="137"/>
      <c r="AL268" s="137"/>
      <c r="AM268" s="137"/>
    </row>
    <row r="269" ht="18.0" customHeight="1">
      <c r="A269" s="137"/>
      <c r="B269" s="137"/>
      <c r="C269" s="137"/>
      <c r="D269" s="137"/>
      <c r="E269" s="137"/>
      <c r="F269" s="137"/>
      <c r="G269" s="137"/>
      <c r="H269" s="139"/>
      <c r="I269" s="137"/>
      <c r="J269" s="137"/>
      <c r="K269" s="137"/>
      <c r="L269" s="137"/>
      <c r="M269" s="137"/>
      <c r="N269" s="137"/>
      <c r="O269" s="137"/>
      <c r="P269" s="137"/>
      <c r="Q269" s="140"/>
      <c r="R269" s="137"/>
      <c r="S269" s="137"/>
      <c r="T269" s="137"/>
      <c r="U269" s="137"/>
      <c r="V269" s="137"/>
      <c r="W269" s="137"/>
      <c r="X269" s="137"/>
      <c r="Y269" s="137"/>
      <c r="Z269" s="137"/>
      <c r="AA269" s="137"/>
      <c r="AB269" s="137"/>
      <c r="AC269" s="137"/>
      <c r="AD269" s="137"/>
      <c r="AE269" s="137"/>
      <c r="AF269" s="137"/>
      <c r="AG269" s="137"/>
      <c r="AH269" s="137"/>
      <c r="AI269" s="137"/>
      <c r="AJ269" s="137"/>
      <c r="AK269" s="137"/>
      <c r="AL269" s="137"/>
      <c r="AM269" s="137"/>
    </row>
    <row r="270" ht="18.0" customHeight="1">
      <c r="A270" s="137"/>
      <c r="B270" s="137"/>
      <c r="C270" s="137"/>
      <c r="D270" s="137"/>
      <c r="E270" s="137"/>
      <c r="F270" s="137"/>
      <c r="G270" s="137"/>
      <c r="H270" s="139"/>
      <c r="I270" s="137"/>
      <c r="J270" s="137"/>
      <c r="K270" s="137"/>
      <c r="L270" s="137"/>
      <c r="M270" s="137"/>
      <c r="N270" s="137"/>
      <c r="O270" s="137"/>
      <c r="P270" s="137"/>
      <c r="Q270" s="140"/>
      <c r="R270" s="137"/>
      <c r="S270" s="137"/>
      <c r="T270" s="137"/>
      <c r="U270" s="137"/>
      <c r="V270" s="137"/>
      <c r="W270" s="137"/>
      <c r="X270" s="137"/>
      <c r="Y270" s="137"/>
      <c r="Z270" s="137"/>
      <c r="AA270" s="137"/>
      <c r="AB270" s="137"/>
      <c r="AC270" s="137"/>
      <c r="AD270" s="137"/>
      <c r="AE270" s="137"/>
      <c r="AF270" s="137"/>
      <c r="AG270" s="137"/>
      <c r="AH270" s="137"/>
      <c r="AI270" s="137"/>
      <c r="AJ270" s="137"/>
      <c r="AK270" s="137"/>
      <c r="AL270" s="137"/>
      <c r="AM270" s="137"/>
    </row>
    <row r="271" ht="18.0" customHeight="1">
      <c r="A271" s="137"/>
      <c r="B271" s="137"/>
      <c r="C271" s="137"/>
      <c r="D271" s="137"/>
      <c r="E271" s="137"/>
      <c r="F271" s="137"/>
      <c r="G271" s="137"/>
      <c r="H271" s="139"/>
      <c r="I271" s="137"/>
      <c r="J271" s="137"/>
      <c r="K271" s="137"/>
      <c r="L271" s="137"/>
      <c r="M271" s="137"/>
      <c r="N271" s="137"/>
      <c r="O271" s="137"/>
      <c r="P271" s="137"/>
      <c r="Q271" s="140"/>
      <c r="R271" s="137"/>
      <c r="S271" s="137"/>
      <c r="T271" s="137"/>
      <c r="U271" s="137"/>
      <c r="V271" s="137"/>
      <c r="W271" s="137"/>
      <c r="X271" s="137"/>
      <c r="Y271" s="137"/>
      <c r="Z271" s="137"/>
      <c r="AA271" s="137"/>
      <c r="AB271" s="137"/>
      <c r="AC271" s="137"/>
      <c r="AD271" s="137"/>
      <c r="AE271" s="137"/>
      <c r="AF271" s="137"/>
      <c r="AG271" s="137"/>
      <c r="AH271" s="137"/>
      <c r="AI271" s="137"/>
      <c r="AJ271" s="137"/>
      <c r="AK271" s="137"/>
      <c r="AL271" s="137"/>
      <c r="AM271" s="137"/>
    </row>
    <row r="272" ht="18.0" customHeight="1">
      <c r="A272" s="137"/>
      <c r="B272" s="137"/>
      <c r="C272" s="137"/>
      <c r="D272" s="137"/>
      <c r="E272" s="137"/>
      <c r="F272" s="137"/>
      <c r="G272" s="137"/>
      <c r="H272" s="139"/>
      <c r="I272" s="137"/>
      <c r="J272" s="137"/>
      <c r="K272" s="137"/>
      <c r="L272" s="137"/>
      <c r="M272" s="137"/>
      <c r="N272" s="137"/>
      <c r="O272" s="137"/>
      <c r="P272" s="137"/>
      <c r="Q272" s="140"/>
      <c r="R272" s="137"/>
      <c r="S272" s="137"/>
      <c r="T272" s="137"/>
      <c r="U272" s="137"/>
      <c r="V272" s="137"/>
      <c r="W272" s="137"/>
      <c r="X272" s="137"/>
      <c r="Y272" s="137"/>
      <c r="Z272" s="137"/>
      <c r="AA272" s="137"/>
      <c r="AB272" s="137"/>
      <c r="AC272" s="137"/>
      <c r="AD272" s="137"/>
      <c r="AE272" s="137"/>
      <c r="AF272" s="137"/>
      <c r="AG272" s="137"/>
      <c r="AH272" s="137"/>
      <c r="AI272" s="137"/>
      <c r="AJ272" s="137"/>
      <c r="AK272" s="137"/>
      <c r="AL272" s="137"/>
      <c r="AM272" s="137"/>
    </row>
    <row r="273" ht="18.0" customHeight="1">
      <c r="A273" s="137"/>
      <c r="B273" s="137"/>
      <c r="C273" s="137"/>
      <c r="D273" s="137"/>
      <c r="E273" s="137"/>
      <c r="F273" s="137"/>
      <c r="G273" s="137"/>
      <c r="H273" s="139"/>
      <c r="I273" s="137"/>
      <c r="J273" s="137"/>
      <c r="K273" s="137"/>
      <c r="L273" s="137"/>
      <c r="M273" s="137"/>
      <c r="N273" s="137"/>
      <c r="O273" s="137"/>
      <c r="P273" s="137"/>
      <c r="Q273" s="140"/>
      <c r="R273" s="137"/>
      <c r="S273" s="137"/>
      <c r="T273" s="137"/>
      <c r="U273" s="137"/>
      <c r="V273" s="137"/>
      <c r="W273" s="137"/>
      <c r="X273" s="137"/>
      <c r="Y273" s="137"/>
      <c r="Z273" s="137"/>
      <c r="AA273" s="137"/>
      <c r="AB273" s="137"/>
      <c r="AC273" s="137"/>
      <c r="AD273" s="137"/>
      <c r="AE273" s="137"/>
      <c r="AF273" s="137"/>
      <c r="AG273" s="137"/>
      <c r="AH273" s="137"/>
      <c r="AI273" s="137"/>
      <c r="AJ273" s="137"/>
      <c r="AK273" s="137"/>
      <c r="AL273" s="137"/>
      <c r="AM273" s="137"/>
    </row>
    <row r="274" ht="18.0" customHeight="1">
      <c r="A274" s="137"/>
      <c r="B274" s="137"/>
      <c r="C274" s="137"/>
      <c r="D274" s="137"/>
      <c r="E274" s="137"/>
      <c r="F274" s="137"/>
      <c r="G274" s="137"/>
      <c r="H274" s="139"/>
      <c r="I274" s="137"/>
      <c r="J274" s="137"/>
      <c r="K274" s="137"/>
      <c r="L274" s="137"/>
      <c r="M274" s="137"/>
      <c r="N274" s="137"/>
      <c r="O274" s="137"/>
      <c r="P274" s="137"/>
      <c r="Q274" s="140"/>
      <c r="R274" s="137"/>
      <c r="S274" s="137"/>
      <c r="T274" s="137"/>
      <c r="U274" s="137"/>
      <c r="V274" s="137"/>
      <c r="W274" s="137"/>
      <c r="X274" s="137"/>
      <c r="Y274" s="137"/>
      <c r="Z274" s="137"/>
      <c r="AA274" s="137"/>
      <c r="AB274" s="137"/>
      <c r="AC274" s="137"/>
      <c r="AD274" s="137"/>
      <c r="AE274" s="137"/>
      <c r="AF274" s="137"/>
      <c r="AG274" s="137"/>
      <c r="AH274" s="137"/>
      <c r="AI274" s="137"/>
      <c r="AJ274" s="137"/>
      <c r="AK274" s="137"/>
      <c r="AL274" s="137"/>
      <c r="AM274" s="137"/>
    </row>
    <row r="275" ht="18.0" customHeight="1">
      <c r="A275" s="137"/>
      <c r="B275" s="137"/>
      <c r="C275" s="137"/>
      <c r="D275" s="137"/>
      <c r="E275" s="137"/>
      <c r="F275" s="137"/>
      <c r="G275" s="137"/>
      <c r="H275" s="139"/>
      <c r="I275" s="137"/>
      <c r="J275" s="137"/>
      <c r="K275" s="137"/>
      <c r="L275" s="137"/>
      <c r="M275" s="137"/>
      <c r="N275" s="137"/>
      <c r="O275" s="137"/>
      <c r="P275" s="137"/>
      <c r="Q275" s="140"/>
      <c r="R275" s="137"/>
      <c r="S275" s="137"/>
      <c r="T275" s="137"/>
      <c r="U275" s="137"/>
      <c r="V275" s="137"/>
      <c r="W275" s="137"/>
      <c r="X275" s="137"/>
      <c r="Y275" s="137"/>
      <c r="Z275" s="137"/>
      <c r="AA275" s="137"/>
      <c r="AB275" s="137"/>
      <c r="AC275" s="137"/>
      <c r="AD275" s="137"/>
      <c r="AE275" s="137"/>
      <c r="AF275" s="137"/>
      <c r="AG275" s="137"/>
      <c r="AH275" s="137"/>
      <c r="AI275" s="137"/>
      <c r="AJ275" s="137"/>
      <c r="AK275" s="137"/>
      <c r="AL275" s="137"/>
      <c r="AM275" s="137"/>
    </row>
    <row r="276" ht="18.0" customHeight="1">
      <c r="A276" s="137"/>
      <c r="B276" s="137"/>
      <c r="C276" s="137"/>
      <c r="D276" s="137"/>
      <c r="E276" s="137"/>
      <c r="F276" s="137"/>
      <c r="G276" s="137"/>
      <c r="H276" s="139"/>
      <c r="I276" s="137"/>
      <c r="J276" s="137"/>
      <c r="K276" s="137"/>
      <c r="L276" s="137"/>
      <c r="M276" s="137"/>
      <c r="N276" s="137"/>
      <c r="O276" s="137"/>
      <c r="P276" s="137"/>
      <c r="Q276" s="140"/>
      <c r="R276" s="137"/>
      <c r="S276" s="137"/>
      <c r="T276" s="137"/>
      <c r="U276" s="137"/>
      <c r="V276" s="137"/>
      <c r="W276" s="137"/>
      <c r="X276" s="137"/>
      <c r="Y276" s="137"/>
      <c r="Z276" s="137"/>
      <c r="AA276" s="137"/>
      <c r="AB276" s="137"/>
      <c r="AC276" s="137"/>
      <c r="AD276" s="137"/>
      <c r="AE276" s="137"/>
      <c r="AF276" s="137"/>
      <c r="AG276" s="137"/>
      <c r="AH276" s="137"/>
      <c r="AI276" s="137"/>
      <c r="AJ276" s="137"/>
      <c r="AK276" s="137"/>
      <c r="AL276" s="137"/>
      <c r="AM276" s="137"/>
    </row>
    <row r="277" ht="18.0" customHeight="1">
      <c r="A277" s="137"/>
      <c r="B277" s="137"/>
      <c r="C277" s="137"/>
      <c r="D277" s="137"/>
      <c r="E277" s="137"/>
      <c r="F277" s="137"/>
      <c r="G277" s="137"/>
      <c r="H277" s="139"/>
      <c r="I277" s="137"/>
      <c r="J277" s="137"/>
      <c r="K277" s="137"/>
      <c r="L277" s="137"/>
      <c r="M277" s="137"/>
      <c r="N277" s="137"/>
      <c r="O277" s="137"/>
      <c r="P277" s="137"/>
      <c r="Q277" s="140"/>
      <c r="R277" s="137"/>
      <c r="S277" s="137"/>
      <c r="T277" s="137"/>
      <c r="U277" s="137"/>
      <c r="V277" s="137"/>
      <c r="W277" s="137"/>
      <c r="X277" s="137"/>
      <c r="Y277" s="137"/>
      <c r="Z277" s="137"/>
      <c r="AA277" s="137"/>
      <c r="AB277" s="137"/>
      <c r="AC277" s="137"/>
      <c r="AD277" s="137"/>
      <c r="AE277" s="137"/>
      <c r="AF277" s="137"/>
      <c r="AG277" s="137"/>
      <c r="AH277" s="137"/>
      <c r="AI277" s="137"/>
      <c r="AJ277" s="137"/>
      <c r="AK277" s="137"/>
      <c r="AL277" s="137"/>
      <c r="AM277" s="137"/>
    </row>
    <row r="278" ht="18.0" customHeight="1">
      <c r="A278" s="137"/>
      <c r="B278" s="137"/>
      <c r="C278" s="137"/>
      <c r="D278" s="137"/>
      <c r="E278" s="137"/>
      <c r="F278" s="137"/>
      <c r="G278" s="137"/>
      <c r="H278" s="139"/>
      <c r="I278" s="137"/>
      <c r="J278" s="137"/>
      <c r="K278" s="137"/>
      <c r="L278" s="137"/>
      <c r="M278" s="137"/>
      <c r="N278" s="137"/>
      <c r="O278" s="137"/>
      <c r="P278" s="137"/>
      <c r="Q278" s="140"/>
      <c r="R278" s="137"/>
      <c r="S278" s="137"/>
      <c r="T278" s="137"/>
      <c r="U278" s="137"/>
      <c r="V278" s="137"/>
      <c r="W278" s="137"/>
      <c r="X278" s="137"/>
      <c r="Y278" s="137"/>
      <c r="Z278" s="137"/>
      <c r="AA278" s="137"/>
      <c r="AB278" s="137"/>
      <c r="AC278" s="137"/>
      <c r="AD278" s="137"/>
      <c r="AE278" s="137"/>
      <c r="AF278" s="137"/>
      <c r="AG278" s="137"/>
      <c r="AH278" s="137"/>
      <c r="AI278" s="137"/>
      <c r="AJ278" s="137"/>
      <c r="AK278" s="137"/>
      <c r="AL278" s="137"/>
      <c r="AM278" s="137"/>
    </row>
    <row r="279" ht="18.0" customHeight="1">
      <c r="A279" s="137"/>
      <c r="B279" s="137"/>
      <c r="C279" s="137"/>
      <c r="D279" s="137"/>
      <c r="E279" s="137"/>
      <c r="F279" s="137"/>
      <c r="G279" s="137"/>
      <c r="H279" s="139"/>
      <c r="I279" s="137"/>
      <c r="J279" s="137"/>
      <c r="K279" s="137"/>
      <c r="L279" s="137"/>
      <c r="M279" s="137"/>
      <c r="N279" s="137"/>
      <c r="O279" s="137"/>
      <c r="P279" s="137"/>
      <c r="Q279" s="140"/>
      <c r="R279" s="137"/>
      <c r="S279" s="137"/>
      <c r="T279" s="137"/>
      <c r="U279" s="137"/>
      <c r="V279" s="137"/>
      <c r="W279" s="137"/>
      <c r="X279" s="137"/>
      <c r="Y279" s="137"/>
      <c r="Z279" s="137"/>
      <c r="AA279" s="137"/>
      <c r="AB279" s="137"/>
      <c r="AC279" s="137"/>
      <c r="AD279" s="137"/>
      <c r="AE279" s="137"/>
      <c r="AF279" s="137"/>
      <c r="AG279" s="137"/>
      <c r="AH279" s="137"/>
      <c r="AI279" s="137"/>
      <c r="AJ279" s="137"/>
      <c r="AK279" s="137"/>
      <c r="AL279" s="137"/>
      <c r="AM279" s="137"/>
    </row>
    <row r="280" ht="18.0" customHeight="1">
      <c r="A280" s="137"/>
      <c r="B280" s="137"/>
      <c r="C280" s="137"/>
      <c r="D280" s="137"/>
      <c r="E280" s="137"/>
      <c r="F280" s="137"/>
      <c r="G280" s="137"/>
      <c r="H280" s="139"/>
      <c r="I280" s="137"/>
      <c r="J280" s="137"/>
      <c r="K280" s="137"/>
      <c r="L280" s="137"/>
      <c r="M280" s="137"/>
      <c r="N280" s="137"/>
      <c r="O280" s="137"/>
      <c r="P280" s="137"/>
      <c r="Q280" s="140"/>
      <c r="R280" s="137"/>
      <c r="S280" s="137"/>
      <c r="T280" s="137"/>
      <c r="U280" s="137"/>
      <c r="V280" s="137"/>
      <c r="W280" s="137"/>
      <c r="X280" s="137"/>
      <c r="Y280" s="137"/>
      <c r="Z280" s="137"/>
      <c r="AA280" s="137"/>
      <c r="AB280" s="137"/>
      <c r="AC280" s="137"/>
      <c r="AD280" s="137"/>
      <c r="AE280" s="137"/>
      <c r="AF280" s="137"/>
      <c r="AG280" s="137"/>
      <c r="AH280" s="137"/>
      <c r="AI280" s="137"/>
      <c r="AJ280" s="137"/>
      <c r="AK280" s="137"/>
      <c r="AL280" s="137"/>
      <c r="AM280" s="137"/>
    </row>
    <row r="281" ht="18.0" customHeight="1">
      <c r="A281" s="137"/>
      <c r="B281" s="137"/>
      <c r="C281" s="137"/>
      <c r="D281" s="137"/>
      <c r="E281" s="137"/>
      <c r="F281" s="137"/>
      <c r="G281" s="137"/>
      <c r="H281" s="139"/>
      <c r="I281" s="137"/>
      <c r="J281" s="137"/>
      <c r="K281" s="137"/>
      <c r="L281" s="137"/>
      <c r="M281" s="137"/>
      <c r="N281" s="137"/>
      <c r="O281" s="137"/>
      <c r="P281" s="137"/>
      <c r="Q281" s="140"/>
      <c r="R281" s="137"/>
      <c r="S281" s="137"/>
      <c r="T281" s="137"/>
      <c r="U281" s="137"/>
      <c r="V281" s="137"/>
      <c r="W281" s="137"/>
      <c r="X281" s="137"/>
      <c r="Y281" s="137"/>
      <c r="Z281" s="137"/>
      <c r="AA281" s="137"/>
      <c r="AB281" s="137"/>
      <c r="AC281" s="137"/>
      <c r="AD281" s="137"/>
      <c r="AE281" s="137"/>
      <c r="AF281" s="137"/>
      <c r="AG281" s="137"/>
      <c r="AH281" s="137"/>
      <c r="AI281" s="137"/>
      <c r="AJ281" s="137"/>
      <c r="AK281" s="137"/>
      <c r="AL281" s="137"/>
      <c r="AM281" s="137"/>
    </row>
    <row r="282" ht="18.0" customHeight="1">
      <c r="A282" s="137"/>
      <c r="B282" s="137"/>
      <c r="C282" s="137"/>
      <c r="D282" s="137"/>
      <c r="E282" s="137"/>
      <c r="F282" s="137"/>
      <c r="G282" s="137"/>
      <c r="H282" s="139"/>
      <c r="I282" s="137"/>
      <c r="J282" s="137"/>
      <c r="K282" s="137"/>
      <c r="L282" s="137"/>
      <c r="M282" s="137"/>
      <c r="N282" s="137"/>
      <c r="O282" s="137"/>
      <c r="P282" s="137"/>
      <c r="Q282" s="140"/>
      <c r="R282" s="137"/>
      <c r="S282" s="137"/>
      <c r="T282" s="137"/>
      <c r="U282" s="137"/>
      <c r="V282" s="137"/>
      <c r="W282" s="137"/>
      <c r="X282" s="137"/>
      <c r="Y282" s="137"/>
      <c r="Z282" s="137"/>
      <c r="AA282" s="137"/>
      <c r="AB282" s="137"/>
      <c r="AC282" s="137"/>
      <c r="AD282" s="137"/>
      <c r="AE282" s="137"/>
      <c r="AF282" s="137"/>
      <c r="AG282" s="137"/>
      <c r="AH282" s="137"/>
      <c r="AI282" s="137"/>
      <c r="AJ282" s="137"/>
      <c r="AK282" s="137"/>
      <c r="AL282" s="137"/>
      <c r="AM282" s="137"/>
    </row>
    <row r="283" ht="18.0" customHeight="1">
      <c r="A283" s="137"/>
      <c r="B283" s="137"/>
      <c r="C283" s="137"/>
      <c r="D283" s="137"/>
      <c r="E283" s="137"/>
      <c r="F283" s="137"/>
      <c r="G283" s="137"/>
      <c r="H283" s="139"/>
      <c r="I283" s="137"/>
      <c r="J283" s="137"/>
      <c r="K283" s="137"/>
      <c r="L283" s="137"/>
      <c r="M283" s="137"/>
      <c r="N283" s="137"/>
      <c r="O283" s="137"/>
      <c r="P283" s="137"/>
      <c r="Q283" s="140"/>
      <c r="R283" s="137"/>
      <c r="S283" s="137"/>
      <c r="T283" s="137"/>
      <c r="U283" s="137"/>
      <c r="V283" s="137"/>
      <c r="W283" s="137"/>
      <c r="X283" s="137"/>
      <c r="Y283" s="137"/>
      <c r="Z283" s="137"/>
      <c r="AA283" s="137"/>
      <c r="AB283" s="137"/>
      <c r="AC283" s="137"/>
      <c r="AD283" s="137"/>
      <c r="AE283" s="137"/>
      <c r="AF283" s="137"/>
      <c r="AG283" s="137"/>
      <c r="AH283" s="137"/>
      <c r="AI283" s="137"/>
      <c r="AJ283" s="137"/>
      <c r="AK283" s="137"/>
      <c r="AL283" s="137"/>
      <c r="AM283" s="137"/>
    </row>
    <row r="284" ht="18.0" customHeight="1">
      <c r="A284" s="137"/>
      <c r="B284" s="137"/>
      <c r="C284" s="137"/>
      <c r="D284" s="137"/>
      <c r="E284" s="137"/>
      <c r="F284" s="137"/>
      <c r="G284" s="137"/>
      <c r="H284" s="139"/>
      <c r="I284" s="137"/>
      <c r="J284" s="137"/>
      <c r="K284" s="137"/>
      <c r="L284" s="137"/>
      <c r="M284" s="137"/>
      <c r="N284" s="137"/>
      <c r="O284" s="137"/>
      <c r="P284" s="137"/>
      <c r="Q284" s="140"/>
      <c r="R284" s="137"/>
      <c r="S284" s="137"/>
      <c r="T284" s="137"/>
      <c r="U284" s="137"/>
      <c r="V284" s="137"/>
      <c r="W284" s="137"/>
      <c r="X284" s="137"/>
      <c r="Y284" s="137"/>
      <c r="Z284" s="137"/>
      <c r="AA284" s="137"/>
      <c r="AB284" s="137"/>
      <c r="AC284" s="137"/>
      <c r="AD284" s="137"/>
      <c r="AE284" s="137"/>
      <c r="AF284" s="137"/>
      <c r="AG284" s="137"/>
      <c r="AH284" s="137"/>
      <c r="AI284" s="137"/>
      <c r="AJ284" s="137"/>
      <c r="AK284" s="137"/>
      <c r="AL284" s="137"/>
      <c r="AM284" s="137"/>
    </row>
    <row r="285" ht="18.0" customHeight="1">
      <c r="A285" s="137"/>
      <c r="B285" s="137"/>
      <c r="C285" s="137"/>
      <c r="D285" s="137"/>
      <c r="E285" s="137"/>
      <c r="F285" s="137"/>
      <c r="G285" s="137"/>
      <c r="H285" s="139"/>
      <c r="I285" s="137"/>
      <c r="J285" s="137"/>
      <c r="K285" s="137"/>
      <c r="L285" s="137"/>
      <c r="M285" s="137"/>
      <c r="N285" s="137"/>
      <c r="O285" s="137"/>
      <c r="P285" s="137"/>
      <c r="Q285" s="140"/>
      <c r="R285" s="137"/>
      <c r="S285" s="137"/>
      <c r="T285" s="137"/>
      <c r="U285" s="137"/>
      <c r="V285" s="137"/>
      <c r="W285" s="137"/>
      <c r="X285" s="137"/>
      <c r="Y285" s="137"/>
      <c r="Z285" s="137"/>
      <c r="AA285" s="137"/>
      <c r="AB285" s="137"/>
      <c r="AC285" s="137"/>
      <c r="AD285" s="137"/>
      <c r="AE285" s="137"/>
      <c r="AF285" s="137"/>
      <c r="AG285" s="137"/>
      <c r="AH285" s="137"/>
      <c r="AI285" s="137"/>
      <c r="AJ285" s="137"/>
      <c r="AK285" s="137"/>
      <c r="AL285" s="137"/>
      <c r="AM285" s="137"/>
    </row>
    <row r="286" ht="18.0" customHeight="1">
      <c r="A286" s="137"/>
      <c r="B286" s="137"/>
      <c r="C286" s="137"/>
      <c r="D286" s="137"/>
      <c r="E286" s="137"/>
      <c r="F286" s="137"/>
      <c r="G286" s="137"/>
      <c r="H286" s="139"/>
      <c r="I286" s="137"/>
      <c r="J286" s="137"/>
      <c r="K286" s="137"/>
      <c r="L286" s="137"/>
      <c r="M286" s="137"/>
      <c r="N286" s="137"/>
      <c r="O286" s="137"/>
      <c r="P286" s="137"/>
      <c r="Q286" s="140"/>
      <c r="R286" s="137"/>
      <c r="S286" s="137"/>
      <c r="T286" s="137"/>
      <c r="U286" s="137"/>
      <c r="V286" s="137"/>
      <c r="W286" s="137"/>
      <c r="X286" s="137"/>
      <c r="Y286" s="137"/>
      <c r="Z286" s="137"/>
      <c r="AA286" s="137"/>
      <c r="AB286" s="137"/>
      <c r="AC286" s="137"/>
      <c r="AD286" s="137"/>
      <c r="AE286" s="137"/>
      <c r="AF286" s="137"/>
      <c r="AG286" s="137"/>
      <c r="AH286" s="137"/>
      <c r="AI286" s="137"/>
      <c r="AJ286" s="137"/>
      <c r="AK286" s="137"/>
      <c r="AL286" s="137"/>
      <c r="AM286" s="137"/>
    </row>
    <row r="287" ht="18.0" customHeight="1">
      <c r="A287" s="137"/>
      <c r="B287" s="137"/>
      <c r="C287" s="137"/>
      <c r="D287" s="137"/>
      <c r="E287" s="137"/>
      <c r="F287" s="137"/>
      <c r="G287" s="137"/>
      <c r="H287" s="139"/>
      <c r="I287" s="137"/>
      <c r="J287" s="137"/>
      <c r="K287" s="137"/>
      <c r="L287" s="137"/>
      <c r="M287" s="137"/>
      <c r="N287" s="137"/>
      <c r="O287" s="137"/>
      <c r="P287" s="137"/>
      <c r="Q287" s="140"/>
      <c r="R287" s="137"/>
      <c r="S287" s="137"/>
      <c r="T287" s="137"/>
      <c r="U287" s="137"/>
      <c r="V287" s="137"/>
      <c r="W287" s="137"/>
      <c r="X287" s="137"/>
      <c r="Y287" s="137"/>
      <c r="Z287" s="137"/>
      <c r="AA287" s="137"/>
      <c r="AB287" s="137"/>
      <c r="AC287" s="137"/>
      <c r="AD287" s="137"/>
      <c r="AE287" s="137"/>
      <c r="AF287" s="137"/>
      <c r="AG287" s="137"/>
      <c r="AH287" s="137"/>
      <c r="AI287" s="137"/>
      <c r="AJ287" s="137"/>
      <c r="AK287" s="137"/>
      <c r="AL287" s="137"/>
      <c r="AM287" s="137"/>
    </row>
    <row r="288" ht="18.0" customHeight="1">
      <c r="A288" s="137"/>
      <c r="B288" s="137"/>
      <c r="C288" s="137"/>
      <c r="D288" s="137"/>
      <c r="E288" s="137"/>
      <c r="F288" s="137"/>
      <c r="G288" s="137"/>
      <c r="H288" s="139"/>
      <c r="I288" s="137"/>
      <c r="J288" s="137"/>
      <c r="K288" s="137"/>
      <c r="L288" s="137"/>
      <c r="M288" s="137"/>
      <c r="N288" s="137"/>
      <c r="O288" s="137"/>
      <c r="P288" s="137"/>
      <c r="Q288" s="140"/>
      <c r="R288" s="137"/>
      <c r="S288" s="137"/>
      <c r="T288" s="137"/>
      <c r="U288" s="137"/>
      <c r="V288" s="137"/>
      <c r="W288" s="137"/>
      <c r="X288" s="137"/>
      <c r="Y288" s="137"/>
      <c r="Z288" s="137"/>
      <c r="AA288" s="137"/>
      <c r="AB288" s="137"/>
      <c r="AC288" s="137"/>
      <c r="AD288" s="137"/>
      <c r="AE288" s="137"/>
      <c r="AF288" s="137"/>
      <c r="AG288" s="137"/>
      <c r="AH288" s="137"/>
      <c r="AI288" s="137"/>
      <c r="AJ288" s="137"/>
      <c r="AK288" s="137"/>
      <c r="AL288" s="137"/>
      <c r="AM288" s="137"/>
    </row>
    <row r="289" ht="18.0" customHeight="1">
      <c r="A289" s="137"/>
      <c r="B289" s="137"/>
      <c r="C289" s="137"/>
      <c r="D289" s="137"/>
      <c r="E289" s="137"/>
      <c r="F289" s="137"/>
      <c r="G289" s="137"/>
      <c r="H289" s="139"/>
      <c r="I289" s="137"/>
      <c r="J289" s="137"/>
      <c r="K289" s="137"/>
      <c r="L289" s="137"/>
      <c r="M289" s="137"/>
      <c r="N289" s="137"/>
      <c r="O289" s="137"/>
      <c r="P289" s="137"/>
      <c r="Q289" s="140"/>
      <c r="R289" s="137"/>
      <c r="S289" s="137"/>
      <c r="T289" s="137"/>
      <c r="U289" s="137"/>
      <c r="V289" s="137"/>
      <c r="W289" s="137"/>
      <c r="X289" s="137"/>
      <c r="Y289" s="137"/>
      <c r="Z289" s="137"/>
      <c r="AA289" s="137"/>
      <c r="AB289" s="137"/>
      <c r="AC289" s="137"/>
      <c r="AD289" s="137"/>
      <c r="AE289" s="137"/>
      <c r="AF289" s="137"/>
      <c r="AG289" s="137"/>
      <c r="AH289" s="137"/>
      <c r="AI289" s="137"/>
      <c r="AJ289" s="137"/>
      <c r="AK289" s="137"/>
      <c r="AL289" s="137"/>
      <c r="AM289" s="137"/>
    </row>
    <row r="290" ht="18.0" customHeight="1">
      <c r="A290" s="137"/>
      <c r="B290" s="137"/>
      <c r="C290" s="137"/>
      <c r="D290" s="137"/>
      <c r="E290" s="137"/>
      <c r="F290" s="137"/>
      <c r="G290" s="137"/>
      <c r="H290" s="139"/>
      <c r="I290" s="137"/>
      <c r="J290" s="137"/>
      <c r="K290" s="137"/>
      <c r="L290" s="137"/>
      <c r="M290" s="137"/>
      <c r="N290" s="137"/>
      <c r="O290" s="137"/>
      <c r="P290" s="137"/>
      <c r="Q290" s="140"/>
      <c r="R290" s="137"/>
      <c r="S290" s="137"/>
      <c r="T290" s="137"/>
      <c r="U290" s="137"/>
      <c r="V290" s="137"/>
      <c r="W290" s="137"/>
      <c r="X290" s="137"/>
      <c r="Y290" s="137"/>
      <c r="Z290" s="137"/>
      <c r="AA290" s="137"/>
      <c r="AB290" s="137"/>
      <c r="AC290" s="137"/>
      <c r="AD290" s="137"/>
      <c r="AE290" s="137"/>
      <c r="AF290" s="137"/>
      <c r="AG290" s="137"/>
      <c r="AH290" s="137"/>
      <c r="AI290" s="137"/>
      <c r="AJ290" s="137"/>
      <c r="AK290" s="137"/>
      <c r="AL290" s="137"/>
      <c r="AM290" s="137"/>
    </row>
    <row r="291" ht="18.0" customHeight="1">
      <c r="A291" s="137"/>
      <c r="B291" s="137"/>
      <c r="C291" s="137"/>
      <c r="D291" s="137"/>
      <c r="E291" s="137"/>
      <c r="F291" s="137"/>
      <c r="G291" s="137"/>
      <c r="H291" s="139"/>
      <c r="I291" s="137"/>
      <c r="J291" s="137"/>
      <c r="K291" s="137"/>
      <c r="L291" s="137"/>
      <c r="M291" s="137"/>
      <c r="N291" s="137"/>
      <c r="O291" s="137"/>
      <c r="P291" s="137"/>
      <c r="Q291" s="140"/>
      <c r="R291" s="137"/>
      <c r="S291" s="137"/>
      <c r="T291" s="137"/>
      <c r="U291" s="137"/>
      <c r="V291" s="137"/>
      <c r="W291" s="137"/>
      <c r="X291" s="137"/>
      <c r="Y291" s="137"/>
      <c r="Z291" s="137"/>
      <c r="AA291" s="137"/>
      <c r="AB291" s="137"/>
      <c r="AC291" s="137"/>
      <c r="AD291" s="137"/>
      <c r="AE291" s="137"/>
      <c r="AF291" s="137"/>
      <c r="AG291" s="137"/>
      <c r="AH291" s="137"/>
      <c r="AI291" s="137"/>
      <c r="AJ291" s="137"/>
      <c r="AK291" s="137"/>
      <c r="AL291" s="137"/>
      <c r="AM291" s="137"/>
    </row>
    <row r="292" ht="18.0" customHeight="1">
      <c r="A292" s="137"/>
      <c r="B292" s="137"/>
      <c r="C292" s="137"/>
      <c r="D292" s="137"/>
      <c r="E292" s="137"/>
      <c r="F292" s="137"/>
      <c r="G292" s="137"/>
      <c r="H292" s="139"/>
      <c r="I292" s="137"/>
      <c r="J292" s="137"/>
      <c r="K292" s="137"/>
      <c r="L292" s="137"/>
      <c r="M292" s="137"/>
      <c r="N292" s="137"/>
      <c r="O292" s="137"/>
      <c r="P292" s="137"/>
      <c r="Q292" s="140"/>
      <c r="R292" s="137"/>
      <c r="S292" s="137"/>
      <c r="T292" s="137"/>
      <c r="U292" s="137"/>
      <c r="V292" s="137"/>
      <c r="W292" s="137"/>
      <c r="X292" s="137"/>
      <c r="Y292" s="137"/>
      <c r="Z292" s="137"/>
      <c r="AA292" s="137"/>
      <c r="AB292" s="137"/>
      <c r="AC292" s="137"/>
      <c r="AD292" s="137"/>
      <c r="AE292" s="137"/>
      <c r="AF292" s="137"/>
      <c r="AG292" s="137"/>
      <c r="AH292" s="137"/>
      <c r="AI292" s="137"/>
      <c r="AJ292" s="137"/>
      <c r="AK292" s="137"/>
      <c r="AL292" s="137"/>
      <c r="AM292" s="137"/>
    </row>
    <row r="293" ht="18.0" customHeight="1">
      <c r="A293" s="137"/>
      <c r="B293" s="137"/>
      <c r="C293" s="137"/>
      <c r="D293" s="137"/>
      <c r="E293" s="137"/>
      <c r="F293" s="137"/>
      <c r="G293" s="137"/>
      <c r="H293" s="139"/>
      <c r="I293" s="137"/>
      <c r="J293" s="137"/>
      <c r="K293" s="137"/>
      <c r="L293" s="137"/>
      <c r="M293" s="137"/>
      <c r="N293" s="137"/>
      <c r="O293" s="137"/>
      <c r="P293" s="137"/>
      <c r="Q293" s="140"/>
      <c r="R293" s="137"/>
      <c r="S293" s="137"/>
      <c r="T293" s="137"/>
      <c r="U293" s="137"/>
      <c r="V293" s="137"/>
      <c r="W293" s="137"/>
      <c r="X293" s="137"/>
      <c r="Y293" s="137"/>
      <c r="Z293" s="137"/>
      <c r="AA293" s="137"/>
      <c r="AB293" s="137"/>
      <c r="AC293" s="137"/>
      <c r="AD293" s="137"/>
      <c r="AE293" s="137"/>
      <c r="AF293" s="137"/>
      <c r="AG293" s="137"/>
      <c r="AH293" s="137"/>
      <c r="AI293" s="137"/>
      <c r="AJ293" s="137"/>
      <c r="AK293" s="137"/>
      <c r="AL293" s="137"/>
      <c r="AM293" s="137"/>
    </row>
    <row r="294" ht="18.0" customHeight="1">
      <c r="A294" s="137"/>
      <c r="B294" s="137"/>
      <c r="C294" s="137"/>
      <c r="D294" s="137"/>
      <c r="E294" s="137"/>
      <c r="F294" s="137"/>
      <c r="G294" s="137"/>
      <c r="H294" s="139"/>
      <c r="I294" s="137"/>
      <c r="J294" s="137"/>
      <c r="K294" s="137"/>
      <c r="L294" s="137"/>
      <c r="M294" s="137"/>
      <c r="N294" s="137"/>
      <c r="O294" s="137"/>
      <c r="P294" s="137"/>
      <c r="Q294" s="140"/>
      <c r="R294" s="137"/>
      <c r="S294" s="137"/>
      <c r="T294" s="137"/>
      <c r="U294" s="137"/>
      <c r="V294" s="137"/>
      <c r="W294" s="137"/>
      <c r="X294" s="137"/>
      <c r="Y294" s="137"/>
      <c r="Z294" s="137"/>
      <c r="AA294" s="137"/>
      <c r="AB294" s="137"/>
      <c r="AC294" s="137"/>
      <c r="AD294" s="137"/>
      <c r="AE294" s="137"/>
      <c r="AF294" s="137"/>
      <c r="AG294" s="137"/>
      <c r="AH294" s="137"/>
      <c r="AI294" s="137"/>
      <c r="AJ294" s="137"/>
      <c r="AK294" s="137"/>
      <c r="AL294" s="137"/>
      <c r="AM294" s="137"/>
    </row>
    <row r="295" ht="18.0" customHeight="1">
      <c r="A295" s="137"/>
      <c r="B295" s="137"/>
      <c r="C295" s="137"/>
      <c r="D295" s="137"/>
      <c r="E295" s="137"/>
      <c r="F295" s="137"/>
      <c r="G295" s="137"/>
      <c r="H295" s="139"/>
      <c r="I295" s="137"/>
      <c r="J295" s="137"/>
      <c r="K295" s="137"/>
      <c r="L295" s="137"/>
      <c r="M295" s="137"/>
      <c r="N295" s="137"/>
      <c r="O295" s="137"/>
      <c r="P295" s="137"/>
      <c r="Q295" s="140"/>
      <c r="R295" s="137"/>
      <c r="S295" s="137"/>
      <c r="T295" s="137"/>
      <c r="U295" s="137"/>
      <c r="V295" s="137"/>
      <c r="W295" s="137"/>
      <c r="X295" s="137"/>
      <c r="Y295" s="137"/>
      <c r="Z295" s="137"/>
      <c r="AA295" s="137"/>
      <c r="AB295" s="137"/>
      <c r="AC295" s="137"/>
      <c r="AD295" s="137"/>
      <c r="AE295" s="137"/>
      <c r="AF295" s="137"/>
      <c r="AG295" s="137"/>
      <c r="AH295" s="137"/>
      <c r="AI295" s="137"/>
      <c r="AJ295" s="137"/>
      <c r="AK295" s="137"/>
      <c r="AL295" s="137"/>
      <c r="AM295" s="137"/>
    </row>
    <row r="296" ht="18.0" customHeight="1">
      <c r="A296" s="137"/>
      <c r="B296" s="137"/>
      <c r="C296" s="137"/>
      <c r="D296" s="137"/>
      <c r="E296" s="137"/>
      <c r="F296" s="137"/>
      <c r="G296" s="137"/>
      <c r="H296" s="139"/>
      <c r="I296" s="137"/>
      <c r="J296" s="137"/>
      <c r="K296" s="137"/>
      <c r="L296" s="137"/>
      <c r="M296" s="137"/>
      <c r="N296" s="137"/>
      <c r="O296" s="137"/>
      <c r="P296" s="137"/>
      <c r="Q296" s="140"/>
      <c r="R296" s="137"/>
      <c r="S296" s="137"/>
      <c r="T296" s="137"/>
      <c r="U296" s="137"/>
      <c r="V296" s="137"/>
      <c r="W296" s="137"/>
      <c r="X296" s="137"/>
      <c r="Y296" s="137"/>
      <c r="Z296" s="137"/>
      <c r="AA296" s="137"/>
      <c r="AB296" s="137"/>
      <c r="AC296" s="137"/>
      <c r="AD296" s="137"/>
      <c r="AE296" s="137"/>
      <c r="AF296" s="137"/>
      <c r="AG296" s="137"/>
      <c r="AH296" s="137"/>
      <c r="AI296" s="137"/>
      <c r="AJ296" s="137"/>
      <c r="AK296" s="137"/>
      <c r="AL296" s="137"/>
      <c r="AM296" s="137"/>
    </row>
    <row r="297" ht="18.0" customHeight="1">
      <c r="A297" s="137"/>
      <c r="B297" s="137"/>
      <c r="C297" s="137"/>
      <c r="D297" s="137"/>
      <c r="E297" s="137"/>
      <c r="F297" s="137"/>
      <c r="G297" s="137"/>
      <c r="H297" s="139"/>
      <c r="I297" s="137"/>
      <c r="J297" s="137"/>
      <c r="K297" s="137"/>
      <c r="L297" s="137"/>
      <c r="M297" s="137"/>
      <c r="N297" s="137"/>
      <c r="O297" s="137"/>
      <c r="P297" s="137"/>
      <c r="Q297" s="140"/>
      <c r="R297" s="137"/>
      <c r="S297" s="137"/>
      <c r="T297" s="137"/>
      <c r="U297" s="137"/>
      <c r="V297" s="137"/>
      <c r="W297" s="137"/>
      <c r="X297" s="137"/>
      <c r="Y297" s="137"/>
      <c r="Z297" s="137"/>
      <c r="AA297" s="137"/>
      <c r="AB297" s="137"/>
      <c r="AC297" s="137"/>
      <c r="AD297" s="137"/>
      <c r="AE297" s="137"/>
      <c r="AF297" s="137"/>
      <c r="AG297" s="137"/>
      <c r="AH297" s="137"/>
      <c r="AI297" s="137"/>
      <c r="AJ297" s="137"/>
      <c r="AK297" s="137"/>
      <c r="AL297" s="137"/>
      <c r="AM297" s="137"/>
    </row>
    <row r="298" ht="18.0" customHeight="1">
      <c r="A298" s="137"/>
      <c r="B298" s="137"/>
      <c r="C298" s="137"/>
      <c r="D298" s="137"/>
      <c r="E298" s="137"/>
      <c r="F298" s="137"/>
      <c r="G298" s="137"/>
      <c r="H298" s="139"/>
      <c r="I298" s="137"/>
      <c r="J298" s="137"/>
      <c r="K298" s="137"/>
      <c r="L298" s="137"/>
      <c r="M298" s="137"/>
      <c r="N298" s="137"/>
      <c r="O298" s="137"/>
      <c r="P298" s="137"/>
      <c r="Q298" s="140"/>
      <c r="R298" s="137"/>
      <c r="S298" s="137"/>
      <c r="T298" s="137"/>
      <c r="U298" s="137"/>
      <c r="V298" s="137"/>
      <c r="W298" s="137"/>
      <c r="X298" s="137"/>
      <c r="Y298" s="137"/>
      <c r="Z298" s="137"/>
      <c r="AA298" s="137"/>
      <c r="AB298" s="137"/>
      <c r="AC298" s="137"/>
      <c r="AD298" s="137"/>
      <c r="AE298" s="137"/>
      <c r="AF298" s="137"/>
      <c r="AG298" s="137"/>
      <c r="AH298" s="137"/>
      <c r="AI298" s="137"/>
      <c r="AJ298" s="137"/>
      <c r="AK298" s="137"/>
      <c r="AL298" s="137"/>
      <c r="AM298" s="137"/>
    </row>
    <row r="299" ht="18.0" customHeight="1">
      <c r="A299" s="137"/>
      <c r="B299" s="137"/>
      <c r="C299" s="137"/>
      <c r="D299" s="137"/>
      <c r="E299" s="137"/>
      <c r="F299" s="137"/>
      <c r="G299" s="137"/>
      <c r="H299" s="139"/>
      <c r="I299" s="137"/>
      <c r="J299" s="137"/>
      <c r="K299" s="137"/>
      <c r="L299" s="137"/>
      <c r="M299" s="137"/>
      <c r="N299" s="137"/>
      <c r="O299" s="137"/>
      <c r="P299" s="137"/>
      <c r="Q299" s="140"/>
      <c r="R299" s="137"/>
      <c r="S299" s="137"/>
      <c r="T299" s="137"/>
      <c r="U299" s="137"/>
      <c r="V299" s="137"/>
      <c r="W299" s="137"/>
      <c r="X299" s="137"/>
      <c r="Y299" s="137"/>
      <c r="Z299" s="137"/>
      <c r="AA299" s="137"/>
      <c r="AB299" s="137"/>
      <c r="AC299" s="137"/>
      <c r="AD299" s="137"/>
      <c r="AE299" s="137"/>
      <c r="AF299" s="137"/>
      <c r="AG299" s="137"/>
      <c r="AH299" s="137"/>
      <c r="AI299" s="137"/>
      <c r="AJ299" s="137"/>
      <c r="AK299" s="137"/>
      <c r="AL299" s="137"/>
      <c r="AM299" s="137"/>
    </row>
    <row r="300" ht="18.0" customHeight="1">
      <c r="A300" s="137"/>
      <c r="B300" s="137"/>
      <c r="C300" s="137"/>
      <c r="D300" s="137"/>
      <c r="E300" s="137"/>
      <c r="F300" s="137"/>
      <c r="G300" s="137"/>
      <c r="H300" s="139"/>
      <c r="I300" s="137"/>
      <c r="J300" s="137"/>
      <c r="K300" s="137"/>
      <c r="L300" s="137"/>
      <c r="M300" s="137"/>
      <c r="N300" s="137"/>
      <c r="O300" s="137"/>
      <c r="P300" s="137"/>
      <c r="Q300" s="140"/>
      <c r="R300" s="137"/>
      <c r="S300" s="137"/>
      <c r="T300" s="137"/>
      <c r="U300" s="137"/>
      <c r="V300" s="137"/>
      <c r="W300" s="137"/>
      <c r="X300" s="137"/>
      <c r="Y300" s="137"/>
      <c r="Z300" s="137"/>
      <c r="AA300" s="137"/>
      <c r="AB300" s="137"/>
      <c r="AC300" s="137"/>
      <c r="AD300" s="137"/>
      <c r="AE300" s="137"/>
      <c r="AF300" s="137"/>
      <c r="AG300" s="137"/>
      <c r="AH300" s="137"/>
      <c r="AI300" s="137"/>
      <c r="AJ300" s="137"/>
      <c r="AK300" s="137"/>
      <c r="AL300" s="137"/>
      <c r="AM300" s="137"/>
    </row>
    <row r="301" ht="18.0" customHeight="1">
      <c r="A301" s="137"/>
      <c r="B301" s="137"/>
      <c r="C301" s="137"/>
      <c r="D301" s="137"/>
      <c r="E301" s="137"/>
      <c r="F301" s="137"/>
      <c r="G301" s="137"/>
      <c r="H301" s="139"/>
      <c r="I301" s="137"/>
      <c r="J301" s="137"/>
      <c r="K301" s="137"/>
      <c r="L301" s="137"/>
      <c r="M301" s="137"/>
      <c r="N301" s="137"/>
      <c r="O301" s="137"/>
      <c r="P301" s="137"/>
      <c r="Q301" s="140"/>
      <c r="R301" s="137"/>
      <c r="S301" s="137"/>
      <c r="T301" s="137"/>
      <c r="U301" s="137"/>
      <c r="V301" s="137"/>
      <c r="W301" s="137"/>
      <c r="X301" s="137"/>
      <c r="Y301" s="137"/>
      <c r="Z301" s="137"/>
      <c r="AA301" s="137"/>
      <c r="AB301" s="137"/>
      <c r="AC301" s="137"/>
      <c r="AD301" s="137"/>
      <c r="AE301" s="137"/>
      <c r="AF301" s="137"/>
      <c r="AG301" s="137"/>
      <c r="AH301" s="137"/>
      <c r="AI301" s="137"/>
      <c r="AJ301" s="137"/>
      <c r="AK301" s="137"/>
      <c r="AL301" s="137"/>
      <c r="AM301" s="137"/>
    </row>
    <row r="302" ht="18.0" customHeight="1">
      <c r="A302" s="137"/>
      <c r="B302" s="137"/>
      <c r="C302" s="137"/>
      <c r="D302" s="137"/>
      <c r="E302" s="137"/>
      <c r="F302" s="137"/>
      <c r="G302" s="137"/>
      <c r="H302" s="139"/>
      <c r="I302" s="137"/>
      <c r="J302" s="137"/>
      <c r="K302" s="137"/>
      <c r="L302" s="137"/>
      <c r="M302" s="137"/>
      <c r="N302" s="137"/>
      <c r="O302" s="137"/>
      <c r="P302" s="137"/>
      <c r="Q302" s="140"/>
      <c r="R302" s="137"/>
      <c r="S302" s="137"/>
      <c r="T302" s="137"/>
      <c r="U302" s="137"/>
      <c r="V302" s="137"/>
      <c r="W302" s="137"/>
      <c r="X302" s="137"/>
      <c r="Y302" s="137"/>
      <c r="Z302" s="137"/>
      <c r="AA302" s="137"/>
      <c r="AB302" s="137"/>
      <c r="AC302" s="137"/>
      <c r="AD302" s="137"/>
      <c r="AE302" s="137"/>
      <c r="AF302" s="137"/>
      <c r="AG302" s="137"/>
      <c r="AH302" s="137"/>
      <c r="AI302" s="137"/>
      <c r="AJ302" s="137"/>
      <c r="AK302" s="137"/>
      <c r="AL302" s="137"/>
      <c r="AM302" s="137"/>
    </row>
    <row r="303" ht="18.0" customHeight="1">
      <c r="A303" s="137"/>
      <c r="B303" s="137"/>
      <c r="C303" s="137"/>
      <c r="D303" s="137"/>
      <c r="E303" s="137"/>
      <c r="F303" s="137"/>
      <c r="G303" s="137"/>
      <c r="H303" s="139"/>
      <c r="I303" s="137"/>
      <c r="J303" s="137"/>
      <c r="K303" s="137"/>
      <c r="L303" s="137"/>
      <c r="M303" s="137"/>
      <c r="N303" s="137"/>
      <c r="O303" s="137"/>
      <c r="P303" s="137"/>
      <c r="Q303" s="140"/>
      <c r="R303" s="137"/>
      <c r="S303" s="137"/>
      <c r="T303" s="137"/>
      <c r="U303" s="137"/>
      <c r="V303" s="137"/>
      <c r="W303" s="137"/>
      <c r="X303" s="137"/>
      <c r="Y303" s="137"/>
      <c r="Z303" s="137"/>
      <c r="AA303" s="137"/>
      <c r="AB303" s="137"/>
      <c r="AC303" s="137"/>
      <c r="AD303" s="137"/>
      <c r="AE303" s="137"/>
      <c r="AF303" s="137"/>
      <c r="AG303" s="137"/>
      <c r="AH303" s="137"/>
      <c r="AI303" s="137"/>
      <c r="AJ303" s="137"/>
      <c r="AK303" s="137"/>
      <c r="AL303" s="137"/>
      <c r="AM303" s="137"/>
    </row>
    <row r="304" ht="18.0" customHeight="1">
      <c r="A304" s="137"/>
      <c r="B304" s="137"/>
      <c r="C304" s="137"/>
      <c r="D304" s="137"/>
      <c r="E304" s="137"/>
      <c r="F304" s="137"/>
      <c r="G304" s="137"/>
      <c r="H304" s="139"/>
      <c r="I304" s="137"/>
      <c r="J304" s="137"/>
      <c r="K304" s="137"/>
      <c r="L304" s="137"/>
      <c r="M304" s="137"/>
      <c r="N304" s="137"/>
      <c r="O304" s="137"/>
      <c r="P304" s="137"/>
      <c r="Q304" s="140"/>
      <c r="R304" s="137"/>
      <c r="S304" s="137"/>
      <c r="T304" s="137"/>
      <c r="U304" s="137"/>
      <c r="V304" s="137"/>
      <c r="W304" s="137"/>
      <c r="X304" s="137"/>
      <c r="Y304" s="137"/>
      <c r="Z304" s="137"/>
      <c r="AA304" s="137"/>
      <c r="AB304" s="137"/>
      <c r="AC304" s="137"/>
      <c r="AD304" s="137"/>
      <c r="AE304" s="137"/>
      <c r="AF304" s="137"/>
      <c r="AG304" s="137"/>
      <c r="AH304" s="137"/>
      <c r="AI304" s="137"/>
      <c r="AJ304" s="137"/>
      <c r="AK304" s="137"/>
      <c r="AL304" s="137"/>
      <c r="AM304" s="137"/>
    </row>
    <row r="305" ht="18.0" customHeight="1">
      <c r="A305" s="137"/>
      <c r="B305" s="137"/>
      <c r="C305" s="137"/>
      <c r="D305" s="137"/>
      <c r="E305" s="137"/>
      <c r="F305" s="137"/>
      <c r="G305" s="137"/>
      <c r="H305" s="139"/>
      <c r="I305" s="137"/>
      <c r="J305" s="137"/>
      <c r="K305" s="137"/>
      <c r="L305" s="137"/>
      <c r="M305" s="137"/>
      <c r="N305" s="137"/>
      <c r="O305" s="137"/>
      <c r="P305" s="137"/>
      <c r="Q305" s="140"/>
      <c r="R305" s="137"/>
      <c r="S305" s="137"/>
      <c r="T305" s="137"/>
      <c r="U305" s="137"/>
      <c r="V305" s="137"/>
      <c r="W305" s="137"/>
      <c r="X305" s="137"/>
      <c r="Y305" s="137"/>
      <c r="Z305" s="137"/>
      <c r="AA305" s="137"/>
      <c r="AB305" s="137"/>
      <c r="AC305" s="137"/>
      <c r="AD305" s="137"/>
      <c r="AE305" s="137"/>
      <c r="AF305" s="137"/>
      <c r="AG305" s="137"/>
      <c r="AH305" s="137"/>
      <c r="AI305" s="137"/>
      <c r="AJ305" s="137"/>
      <c r="AK305" s="137"/>
      <c r="AL305" s="137"/>
      <c r="AM305" s="137"/>
    </row>
    <row r="306" ht="18.0" customHeight="1">
      <c r="A306" s="137"/>
      <c r="B306" s="137"/>
      <c r="C306" s="137"/>
      <c r="D306" s="137"/>
      <c r="E306" s="137"/>
      <c r="F306" s="137"/>
      <c r="G306" s="137"/>
      <c r="H306" s="139"/>
      <c r="I306" s="137"/>
      <c r="J306" s="137"/>
      <c r="K306" s="137"/>
      <c r="L306" s="137"/>
      <c r="M306" s="137"/>
      <c r="N306" s="137"/>
      <c r="O306" s="137"/>
      <c r="P306" s="137"/>
      <c r="Q306" s="140"/>
      <c r="R306" s="137"/>
      <c r="S306" s="137"/>
      <c r="T306" s="137"/>
      <c r="U306" s="137"/>
      <c r="V306" s="137"/>
      <c r="W306" s="137"/>
      <c r="X306" s="137"/>
      <c r="Y306" s="137"/>
      <c r="Z306" s="137"/>
      <c r="AA306" s="137"/>
      <c r="AB306" s="137"/>
      <c r="AC306" s="137"/>
      <c r="AD306" s="137"/>
      <c r="AE306" s="137"/>
      <c r="AF306" s="137"/>
      <c r="AG306" s="137"/>
      <c r="AH306" s="137"/>
      <c r="AI306" s="137"/>
      <c r="AJ306" s="137"/>
      <c r="AK306" s="137"/>
      <c r="AL306" s="137"/>
      <c r="AM306" s="137"/>
    </row>
    <row r="307" ht="18.0" customHeight="1">
      <c r="A307" s="137"/>
      <c r="B307" s="137"/>
      <c r="C307" s="137"/>
      <c r="D307" s="137"/>
      <c r="E307" s="137"/>
      <c r="F307" s="137"/>
      <c r="G307" s="137"/>
      <c r="H307" s="139"/>
      <c r="I307" s="137"/>
      <c r="J307" s="137"/>
      <c r="K307" s="137"/>
      <c r="L307" s="137"/>
      <c r="M307" s="137"/>
      <c r="N307" s="137"/>
      <c r="O307" s="137"/>
      <c r="P307" s="137"/>
      <c r="Q307" s="140"/>
      <c r="R307" s="137"/>
      <c r="S307" s="137"/>
      <c r="T307" s="137"/>
      <c r="U307" s="137"/>
      <c r="V307" s="137"/>
      <c r="W307" s="137"/>
      <c r="X307" s="137"/>
      <c r="Y307" s="137"/>
      <c r="Z307" s="137"/>
      <c r="AA307" s="137"/>
      <c r="AB307" s="137"/>
      <c r="AC307" s="137"/>
      <c r="AD307" s="137"/>
      <c r="AE307" s="137"/>
      <c r="AF307" s="137"/>
      <c r="AG307" s="137"/>
      <c r="AH307" s="137"/>
      <c r="AI307" s="137"/>
      <c r="AJ307" s="137"/>
      <c r="AK307" s="137"/>
      <c r="AL307" s="137"/>
      <c r="AM307" s="137"/>
    </row>
    <row r="308" ht="18.0" customHeight="1">
      <c r="A308" s="137"/>
      <c r="B308" s="137"/>
      <c r="C308" s="137"/>
      <c r="D308" s="137"/>
      <c r="E308" s="137"/>
      <c r="F308" s="137"/>
      <c r="G308" s="137"/>
      <c r="H308" s="139"/>
      <c r="I308" s="137"/>
      <c r="J308" s="137"/>
      <c r="K308" s="137"/>
      <c r="L308" s="137"/>
      <c r="M308" s="137"/>
      <c r="N308" s="137"/>
      <c r="O308" s="137"/>
      <c r="P308" s="137"/>
      <c r="Q308" s="140"/>
      <c r="R308" s="137"/>
      <c r="S308" s="137"/>
      <c r="T308" s="137"/>
      <c r="U308" s="137"/>
      <c r="V308" s="137"/>
      <c r="W308" s="137"/>
      <c r="X308" s="137"/>
      <c r="Y308" s="137"/>
      <c r="Z308" s="137"/>
      <c r="AA308" s="137"/>
      <c r="AB308" s="137"/>
      <c r="AC308" s="137"/>
      <c r="AD308" s="137"/>
      <c r="AE308" s="137"/>
      <c r="AF308" s="137"/>
      <c r="AG308" s="137"/>
      <c r="AH308" s="137"/>
      <c r="AI308" s="137"/>
      <c r="AJ308" s="137"/>
      <c r="AK308" s="137"/>
      <c r="AL308" s="137"/>
      <c r="AM308" s="137"/>
    </row>
    <row r="309" ht="18.0" customHeight="1">
      <c r="A309" s="137"/>
      <c r="B309" s="137"/>
      <c r="C309" s="137"/>
      <c r="D309" s="137"/>
      <c r="E309" s="137"/>
      <c r="F309" s="137"/>
      <c r="G309" s="137"/>
      <c r="H309" s="139"/>
      <c r="I309" s="137"/>
      <c r="J309" s="137"/>
      <c r="K309" s="137"/>
      <c r="L309" s="137"/>
      <c r="M309" s="137"/>
      <c r="N309" s="137"/>
      <c r="O309" s="137"/>
      <c r="P309" s="137"/>
      <c r="Q309" s="140"/>
      <c r="R309" s="137"/>
      <c r="S309" s="137"/>
      <c r="T309" s="137"/>
      <c r="U309" s="137"/>
      <c r="V309" s="137"/>
      <c r="W309" s="137"/>
      <c r="X309" s="137"/>
      <c r="Y309" s="137"/>
      <c r="Z309" s="137"/>
      <c r="AA309" s="137"/>
      <c r="AB309" s="137"/>
      <c r="AC309" s="137"/>
      <c r="AD309" s="137"/>
      <c r="AE309" s="137"/>
      <c r="AF309" s="137"/>
      <c r="AG309" s="137"/>
      <c r="AH309" s="137"/>
      <c r="AI309" s="137"/>
      <c r="AJ309" s="137"/>
      <c r="AK309" s="137"/>
      <c r="AL309" s="137"/>
      <c r="AM309" s="137"/>
    </row>
    <row r="310" ht="18.0" customHeight="1">
      <c r="A310" s="137"/>
      <c r="B310" s="137"/>
      <c r="C310" s="137"/>
      <c r="D310" s="137"/>
      <c r="E310" s="137"/>
      <c r="F310" s="137"/>
      <c r="G310" s="137"/>
      <c r="H310" s="139"/>
      <c r="I310" s="137"/>
      <c r="J310" s="137"/>
      <c r="K310" s="137"/>
      <c r="L310" s="137"/>
      <c r="M310" s="137"/>
      <c r="N310" s="137"/>
      <c r="O310" s="137"/>
      <c r="P310" s="137"/>
      <c r="Q310" s="140"/>
      <c r="R310" s="137"/>
      <c r="S310" s="137"/>
      <c r="T310" s="137"/>
      <c r="U310" s="137"/>
      <c r="V310" s="137"/>
      <c r="W310" s="137"/>
      <c r="X310" s="137"/>
      <c r="Y310" s="137"/>
      <c r="Z310" s="137"/>
      <c r="AA310" s="137"/>
      <c r="AB310" s="137"/>
      <c r="AC310" s="137"/>
      <c r="AD310" s="137"/>
      <c r="AE310" s="137"/>
      <c r="AF310" s="137"/>
      <c r="AG310" s="137"/>
      <c r="AH310" s="137"/>
      <c r="AI310" s="137"/>
      <c r="AJ310" s="137"/>
      <c r="AK310" s="137"/>
      <c r="AL310" s="137"/>
      <c r="AM310" s="137"/>
    </row>
    <row r="311" ht="18.0" customHeight="1">
      <c r="A311" s="137"/>
      <c r="B311" s="137"/>
      <c r="C311" s="137"/>
      <c r="D311" s="137"/>
      <c r="E311" s="137"/>
      <c r="F311" s="137"/>
      <c r="G311" s="137"/>
      <c r="H311" s="139"/>
      <c r="I311" s="137"/>
      <c r="J311" s="137"/>
      <c r="K311" s="137"/>
      <c r="L311" s="137"/>
      <c r="M311" s="137"/>
      <c r="N311" s="137"/>
      <c r="O311" s="137"/>
      <c r="P311" s="137"/>
      <c r="Q311" s="140"/>
      <c r="R311" s="137"/>
      <c r="S311" s="137"/>
      <c r="T311" s="137"/>
      <c r="U311" s="137"/>
      <c r="V311" s="137"/>
      <c r="W311" s="137"/>
      <c r="X311" s="137"/>
      <c r="Y311" s="137"/>
      <c r="Z311" s="137"/>
      <c r="AA311" s="137"/>
      <c r="AB311" s="137"/>
      <c r="AC311" s="137"/>
      <c r="AD311" s="137"/>
      <c r="AE311" s="137"/>
      <c r="AF311" s="137"/>
      <c r="AG311" s="137"/>
      <c r="AH311" s="137"/>
      <c r="AI311" s="137"/>
      <c r="AJ311" s="137"/>
      <c r="AK311" s="137"/>
      <c r="AL311" s="137"/>
      <c r="AM311" s="137"/>
    </row>
    <row r="312" ht="18.0" customHeight="1">
      <c r="A312" s="137"/>
      <c r="B312" s="137"/>
      <c r="C312" s="137"/>
      <c r="D312" s="137"/>
      <c r="E312" s="137"/>
      <c r="F312" s="137"/>
      <c r="G312" s="137"/>
      <c r="H312" s="139"/>
      <c r="I312" s="137"/>
      <c r="J312" s="137"/>
      <c r="K312" s="137"/>
      <c r="L312" s="137"/>
      <c r="M312" s="137"/>
      <c r="N312" s="137"/>
      <c r="O312" s="137"/>
      <c r="P312" s="137"/>
      <c r="Q312" s="140"/>
      <c r="R312" s="137"/>
      <c r="S312" s="137"/>
      <c r="T312" s="137"/>
      <c r="U312" s="137"/>
      <c r="V312" s="137"/>
      <c r="W312" s="137"/>
      <c r="X312" s="137"/>
      <c r="Y312" s="137"/>
      <c r="Z312" s="137"/>
      <c r="AA312" s="137"/>
      <c r="AB312" s="137"/>
      <c r="AC312" s="137"/>
      <c r="AD312" s="137"/>
      <c r="AE312" s="137"/>
      <c r="AF312" s="137"/>
      <c r="AG312" s="137"/>
      <c r="AH312" s="137"/>
      <c r="AI312" s="137"/>
      <c r="AJ312" s="137"/>
      <c r="AK312" s="137"/>
      <c r="AL312" s="137"/>
      <c r="AM312" s="137"/>
    </row>
    <row r="313" ht="18.0" customHeight="1">
      <c r="A313" s="137"/>
      <c r="B313" s="137"/>
      <c r="C313" s="137"/>
      <c r="D313" s="137"/>
      <c r="E313" s="137"/>
      <c r="F313" s="137"/>
      <c r="G313" s="137"/>
      <c r="H313" s="139"/>
      <c r="I313" s="137"/>
      <c r="J313" s="137"/>
      <c r="K313" s="137"/>
      <c r="L313" s="137"/>
      <c r="M313" s="137"/>
      <c r="N313" s="137"/>
      <c r="O313" s="137"/>
      <c r="P313" s="137"/>
      <c r="Q313" s="140"/>
      <c r="R313" s="137"/>
      <c r="S313" s="137"/>
      <c r="T313" s="137"/>
      <c r="U313" s="137"/>
      <c r="V313" s="137"/>
      <c r="W313" s="137"/>
      <c r="X313" s="137"/>
      <c r="Y313" s="137"/>
      <c r="Z313" s="137"/>
      <c r="AA313" s="137"/>
      <c r="AB313" s="137"/>
      <c r="AC313" s="137"/>
      <c r="AD313" s="137"/>
      <c r="AE313" s="137"/>
      <c r="AF313" s="137"/>
      <c r="AG313" s="137"/>
      <c r="AH313" s="137"/>
      <c r="AI313" s="137"/>
      <c r="AJ313" s="137"/>
      <c r="AK313" s="137"/>
      <c r="AL313" s="137"/>
      <c r="AM313" s="137"/>
    </row>
    <row r="314" ht="18.0" customHeight="1">
      <c r="A314" s="137"/>
      <c r="B314" s="137"/>
      <c r="C314" s="137"/>
      <c r="D314" s="137"/>
      <c r="E314" s="137"/>
      <c r="F314" s="137"/>
      <c r="G314" s="137"/>
      <c r="H314" s="139"/>
      <c r="I314" s="137"/>
      <c r="J314" s="137"/>
      <c r="K314" s="137"/>
      <c r="L314" s="137"/>
      <c r="M314" s="137"/>
      <c r="N314" s="137"/>
      <c r="O314" s="137"/>
      <c r="P314" s="137"/>
      <c r="Q314" s="140"/>
      <c r="R314" s="137"/>
      <c r="S314" s="137"/>
      <c r="T314" s="137"/>
      <c r="U314" s="137"/>
      <c r="V314" s="137"/>
      <c r="W314" s="137"/>
      <c r="X314" s="137"/>
      <c r="Y314" s="137"/>
      <c r="Z314" s="137"/>
      <c r="AA314" s="137"/>
      <c r="AB314" s="137"/>
      <c r="AC314" s="137"/>
      <c r="AD314" s="137"/>
      <c r="AE314" s="137"/>
      <c r="AF314" s="137"/>
      <c r="AG314" s="137"/>
      <c r="AH314" s="137"/>
      <c r="AI314" s="137"/>
      <c r="AJ314" s="137"/>
      <c r="AK314" s="137"/>
      <c r="AL314" s="137"/>
      <c r="AM314" s="137"/>
    </row>
    <row r="315" ht="18.0" customHeight="1">
      <c r="A315" s="137"/>
      <c r="B315" s="137"/>
      <c r="C315" s="137"/>
      <c r="D315" s="137"/>
      <c r="E315" s="137"/>
      <c r="F315" s="137"/>
      <c r="G315" s="137"/>
      <c r="H315" s="139"/>
      <c r="I315" s="137"/>
      <c r="J315" s="137"/>
      <c r="K315" s="137"/>
      <c r="L315" s="137"/>
      <c r="M315" s="137"/>
      <c r="N315" s="137"/>
      <c r="O315" s="137"/>
      <c r="P315" s="137"/>
      <c r="Q315" s="140"/>
      <c r="R315" s="137"/>
      <c r="S315" s="137"/>
      <c r="T315" s="137"/>
      <c r="U315" s="137"/>
      <c r="V315" s="137"/>
      <c r="W315" s="137"/>
      <c r="X315" s="137"/>
      <c r="Y315" s="137"/>
      <c r="Z315" s="137"/>
      <c r="AA315" s="137"/>
      <c r="AB315" s="137"/>
      <c r="AC315" s="137"/>
      <c r="AD315" s="137"/>
      <c r="AE315" s="137"/>
      <c r="AF315" s="137"/>
      <c r="AG315" s="137"/>
      <c r="AH315" s="137"/>
      <c r="AI315" s="137"/>
      <c r="AJ315" s="137"/>
      <c r="AK315" s="137"/>
      <c r="AL315" s="137"/>
      <c r="AM315" s="137"/>
    </row>
    <row r="316" ht="18.0" customHeight="1">
      <c r="A316" s="137"/>
      <c r="B316" s="137"/>
      <c r="C316" s="137"/>
      <c r="D316" s="137"/>
      <c r="E316" s="137"/>
      <c r="F316" s="137"/>
      <c r="G316" s="137"/>
      <c r="H316" s="139"/>
      <c r="I316" s="137"/>
      <c r="J316" s="137"/>
      <c r="K316" s="137"/>
      <c r="L316" s="137"/>
      <c r="M316" s="137"/>
      <c r="N316" s="137"/>
      <c r="O316" s="137"/>
      <c r="P316" s="137"/>
      <c r="Q316" s="140"/>
      <c r="R316" s="137"/>
      <c r="S316" s="137"/>
      <c r="T316" s="137"/>
      <c r="U316" s="137"/>
      <c r="V316" s="137"/>
      <c r="W316" s="137"/>
      <c r="X316" s="137"/>
      <c r="Y316" s="137"/>
      <c r="Z316" s="137"/>
      <c r="AA316" s="137"/>
      <c r="AB316" s="137"/>
      <c r="AC316" s="137"/>
      <c r="AD316" s="137"/>
      <c r="AE316" s="137"/>
      <c r="AF316" s="137"/>
      <c r="AG316" s="137"/>
      <c r="AH316" s="137"/>
      <c r="AI316" s="137"/>
      <c r="AJ316" s="137"/>
      <c r="AK316" s="137"/>
      <c r="AL316" s="137"/>
      <c r="AM316" s="137"/>
    </row>
    <row r="317" ht="18.0" customHeight="1">
      <c r="A317" s="137"/>
      <c r="B317" s="137"/>
      <c r="C317" s="137"/>
      <c r="D317" s="137"/>
      <c r="E317" s="137"/>
      <c r="F317" s="137"/>
      <c r="G317" s="137"/>
      <c r="H317" s="139"/>
      <c r="I317" s="137"/>
      <c r="J317" s="137"/>
      <c r="K317" s="137"/>
      <c r="L317" s="137"/>
      <c r="M317" s="137"/>
      <c r="N317" s="137"/>
      <c r="O317" s="137"/>
      <c r="P317" s="137"/>
      <c r="Q317" s="140"/>
      <c r="R317" s="137"/>
      <c r="S317" s="137"/>
      <c r="T317" s="137"/>
      <c r="U317" s="137"/>
      <c r="V317" s="137"/>
      <c r="W317" s="137"/>
      <c r="X317" s="137"/>
      <c r="Y317" s="137"/>
      <c r="Z317" s="137"/>
      <c r="AA317" s="137"/>
      <c r="AB317" s="137"/>
      <c r="AC317" s="137"/>
      <c r="AD317" s="137"/>
      <c r="AE317" s="137"/>
      <c r="AF317" s="137"/>
      <c r="AG317" s="137"/>
      <c r="AH317" s="137"/>
      <c r="AI317" s="137"/>
      <c r="AJ317" s="137"/>
      <c r="AK317" s="137"/>
      <c r="AL317" s="137"/>
      <c r="AM317" s="137"/>
    </row>
    <row r="318" ht="18.0" customHeight="1">
      <c r="A318" s="137"/>
      <c r="B318" s="137"/>
      <c r="C318" s="137"/>
      <c r="D318" s="137"/>
      <c r="E318" s="137"/>
      <c r="F318" s="137"/>
      <c r="G318" s="137"/>
      <c r="H318" s="139"/>
      <c r="I318" s="137"/>
      <c r="J318" s="137"/>
      <c r="K318" s="137"/>
      <c r="L318" s="137"/>
      <c r="M318" s="137"/>
      <c r="N318" s="137"/>
      <c r="O318" s="137"/>
      <c r="P318" s="137"/>
      <c r="Q318" s="140"/>
      <c r="R318" s="137"/>
      <c r="S318" s="137"/>
      <c r="T318" s="137"/>
      <c r="U318" s="137"/>
      <c r="V318" s="137"/>
      <c r="W318" s="137"/>
      <c r="X318" s="137"/>
      <c r="Y318" s="137"/>
      <c r="Z318" s="137"/>
      <c r="AA318" s="137"/>
      <c r="AB318" s="137"/>
      <c r="AC318" s="137"/>
      <c r="AD318" s="137"/>
      <c r="AE318" s="137"/>
      <c r="AF318" s="137"/>
      <c r="AG318" s="137"/>
      <c r="AH318" s="137"/>
      <c r="AI318" s="137"/>
      <c r="AJ318" s="137"/>
      <c r="AK318" s="137"/>
      <c r="AL318" s="137"/>
      <c r="AM318" s="137"/>
    </row>
    <row r="319" ht="18.0" customHeight="1">
      <c r="A319" s="137"/>
      <c r="B319" s="137"/>
      <c r="C319" s="137"/>
      <c r="D319" s="137"/>
      <c r="E319" s="137"/>
      <c r="F319" s="137"/>
      <c r="G319" s="137"/>
      <c r="H319" s="139"/>
      <c r="I319" s="137"/>
      <c r="J319" s="137"/>
      <c r="K319" s="137"/>
      <c r="L319" s="137"/>
      <c r="M319" s="137"/>
      <c r="N319" s="137"/>
      <c r="O319" s="137"/>
      <c r="P319" s="137"/>
      <c r="Q319" s="140"/>
      <c r="R319" s="137"/>
      <c r="S319" s="137"/>
      <c r="T319" s="137"/>
      <c r="U319" s="137"/>
      <c r="V319" s="137"/>
      <c r="W319" s="137"/>
      <c r="X319" s="137"/>
      <c r="Y319" s="137"/>
      <c r="Z319" s="137"/>
      <c r="AA319" s="137"/>
      <c r="AB319" s="137"/>
      <c r="AC319" s="137"/>
      <c r="AD319" s="137"/>
      <c r="AE319" s="137"/>
      <c r="AF319" s="137"/>
      <c r="AG319" s="137"/>
      <c r="AH319" s="137"/>
      <c r="AI319" s="137"/>
      <c r="AJ319" s="137"/>
      <c r="AK319" s="137"/>
      <c r="AL319" s="137"/>
      <c r="AM319" s="137"/>
    </row>
    <row r="320" ht="18.0" customHeight="1">
      <c r="A320" s="137"/>
      <c r="B320" s="137"/>
      <c r="C320" s="137"/>
      <c r="D320" s="137"/>
      <c r="E320" s="137"/>
      <c r="F320" s="137"/>
      <c r="G320" s="137"/>
      <c r="H320" s="139"/>
      <c r="I320" s="137"/>
      <c r="J320" s="137"/>
      <c r="K320" s="137"/>
      <c r="L320" s="137"/>
      <c r="M320" s="137"/>
      <c r="N320" s="137"/>
      <c r="O320" s="137"/>
      <c r="P320" s="137"/>
      <c r="Q320" s="140"/>
      <c r="R320" s="137"/>
      <c r="S320" s="137"/>
      <c r="T320" s="137"/>
      <c r="U320" s="137"/>
      <c r="V320" s="137"/>
      <c r="W320" s="137"/>
      <c r="X320" s="137"/>
      <c r="Y320" s="137"/>
      <c r="Z320" s="137"/>
      <c r="AA320" s="137"/>
      <c r="AB320" s="137"/>
      <c r="AC320" s="137"/>
      <c r="AD320" s="137"/>
      <c r="AE320" s="137"/>
      <c r="AF320" s="137"/>
      <c r="AG320" s="137"/>
      <c r="AH320" s="137"/>
      <c r="AI320" s="137"/>
      <c r="AJ320" s="137"/>
      <c r="AK320" s="137"/>
      <c r="AL320" s="137"/>
      <c r="AM320" s="137"/>
    </row>
    <row r="321" ht="18.0" customHeight="1">
      <c r="A321" s="137"/>
      <c r="B321" s="137"/>
      <c r="C321" s="137"/>
      <c r="D321" s="137"/>
      <c r="E321" s="137"/>
      <c r="F321" s="137"/>
      <c r="G321" s="137"/>
      <c r="H321" s="139"/>
      <c r="I321" s="137"/>
      <c r="J321" s="137"/>
      <c r="K321" s="137"/>
      <c r="L321" s="137"/>
      <c r="M321" s="137"/>
      <c r="N321" s="137"/>
      <c r="O321" s="137"/>
      <c r="P321" s="137"/>
      <c r="Q321" s="140"/>
      <c r="R321" s="137"/>
      <c r="S321" s="137"/>
      <c r="T321" s="137"/>
      <c r="U321" s="137"/>
      <c r="V321" s="137"/>
      <c r="W321" s="137"/>
      <c r="X321" s="137"/>
      <c r="Y321" s="137"/>
      <c r="Z321" s="137"/>
      <c r="AA321" s="137"/>
      <c r="AB321" s="137"/>
      <c r="AC321" s="137"/>
      <c r="AD321" s="137"/>
      <c r="AE321" s="137"/>
      <c r="AF321" s="137"/>
      <c r="AG321" s="137"/>
      <c r="AH321" s="137"/>
      <c r="AI321" s="137"/>
      <c r="AJ321" s="137"/>
      <c r="AK321" s="137"/>
      <c r="AL321" s="137"/>
      <c r="AM321" s="137"/>
    </row>
    <row r="322" ht="18.0" customHeight="1">
      <c r="A322" s="137"/>
      <c r="B322" s="137"/>
      <c r="C322" s="137"/>
      <c r="D322" s="137"/>
      <c r="E322" s="137"/>
      <c r="F322" s="137"/>
      <c r="G322" s="137"/>
      <c r="H322" s="139"/>
      <c r="I322" s="137"/>
      <c r="J322" s="137"/>
      <c r="K322" s="137"/>
      <c r="L322" s="137"/>
      <c r="M322" s="137"/>
      <c r="N322" s="137"/>
      <c r="O322" s="137"/>
      <c r="P322" s="137"/>
      <c r="Q322" s="140"/>
      <c r="R322" s="137"/>
      <c r="S322" s="137"/>
      <c r="T322" s="137"/>
      <c r="U322" s="137"/>
      <c r="V322" s="137"/>
      <c r="W322" s="137"/>
      <c r="X322" s="137"/>
      <c r="Y322" s="137"/>
      <c r="Z322" s="137"/>
      <c r="AA322" s="137"/>
      <c r="AB322" s="137"/>
      <c r="AC322" s="137"/>
      <c r="AD322" s="137"/>
      <c r="AE322" s="137"/>
      <c r="AF322" s="137"/>
      <c r="AG322" s="137"/>
      <c r="AH322" s="137"/>
      <c r="AI322" s="137"/>
      <c r="AJ322" s="137"/>
      <c r="AK322" s="137"/>
      <c r="AL322" s="137"/>
      <c r="AM322" s="137"/>
    </row>
    <row r="323" ht="18.0" customHeight="1">
      <c r="A323" s="137"/>
      <c r="B323" s="137"/>
      <c r="C323" s="137"/>
      <c r="D323" s="137"/>
      <c r="E323" s="137"/>
      <c r="F323" s="137"/>
      <c r="G323" s="137"/>
      <c r="H323" s="139"/>
      <c r="I323" s="137"/>
      <c r="J323" s="137"/>
      <c r="K323" s="137"/>
      <c r="L323" s="137"/>
      <c r="M323" s="137"/>
      <c r="N323" s="137"/>
      <c r="O323" s="137"/>
      <c r="P323" s="137"/>
      <c r="Q323" s="140"/>
      <c r="R323" s="137"/>
      <c r="S323" s="137"/>
      <c r="T323" s="137"/>
      <c r="U323" s="137"/>
      <c r="V323" s="137"/>
      <c r="W323" s="137"/>
      <c r="X323" s="137"/>
      <c r="Y323" s="137"/>
      <c r="Z323" s="137"/>
      <c r="AA323" s="137"/>
      <c r="AB323" s="137"/>
      <c r="AC323" s="137"/>
      <c r="AD323" s="137"/>
      <c r="AE323" s="137"/>
      <c r="AF323" s="137"/>
      <c r="AG323" s="137"/>
      <c r="AH323" s="137"/>
      <c r="AI323" s="137"/>
      <c r="AJ323" s="137"/>
      <c r="AK323" s="137"/>
      <c r="AL323" s="137"/>
      <c r="AM323" s="137"/>
    </row>
    <row r="324" ht="18.0" customHeight="1">
      <c r="A324" s="137"/>
      <c r="B324" s="137"/>
      <c r="C324" s="137"/>
      <c r="D324" s="137"/>
      <c r="E324" s="137"/>
      <c r="F324" s="137"/>
      <c r="G324" s="137"/>
      <c r="H324" s="139"/>
      <c r="I324" s="137"/>
      <c r="J324" s="137"/>
      <c r="K324" s="137"/>
      <c r="L324" s="137"/>
      <c r="M324" s="137"/>
      <c r="N324" s="137"/>
      <c r="O324" s="137"/>
      <c r="P324" s="137"/>
      <c r="Q324" s="140"/>
      <c r="R324" s="137"/>
      <c r="S324" s="137"/>
      <c r="T324" s="137"/>
      <c r="U324" s="137"/>
      <c r="V324" s="137"/>
      <c r="W324" s="137"/>
      <c r="X324" s="137"/>
      <c r="Y324" s="137"/>
      <c r="Z324" s="137"/>
      <c r="AA324" s="137"/>
      <c r="AB324" s="137"/>
      <c r="AC324" s="137"/>
      <c r="AD324" s="137"/>
      <c r="AE324" s="137"/>
      <c r="AF324" s="137"/>
      <c r="AG324" s="137"/>
      <c r="AH324" s="137"/>
      <c r="AI324" s="137"/>
      <c r="AJ324" s="137"/>
      <c r="AK324" s="137"/>
      <c r="AL324" s="137"/>
      <c r="AM324" s="137"/>
    </row>
    <row r="325" ht="18.0" customHeight="1">
      <c r="A325" s="137"/>
      <c r="B325" s="137"/>
      <c r="C325" s="137"/>
      <c r="D325" s="137"/>
      <c r="E325" s="137"/>
      <c r="F325" s="137"/>
      <c r="G325" s="137"/>
      <c r="H325" s="139"/>
      <c r="I325" s="137"/>
      <c r="J325" s="137"/>
      <c r="K325" s="137"/>
      <c r="L325" s="137"/>
      <c r="M325" s="137"/>
      <c r="N325" s="137"/>
      <c r="O325" s="137"/>
      <c r="P325" s="137"/>
      <c r="Q325" s="140"/>
      <c r="R325" s="137"/>
      <c r="S325" s="137"/>
      <c r="T325" s="137"/>
      <c r="U325" s="137"/>
      <c r="V325" s="137"/>
      <c r="W325" s="137"/>
      <c r="X325" s="137"/>
      <c r="Y325" s="137"/>
      <c r="Z325" s="137"/>
      <c r="AA325" s="137"/>
      <c r="AB325" s="137"/>
      <c r="AC325" s="137"/>
      <c r="AD325" s="137"/>
      <c r="AE325" s="137"/>
      <c r="AF325" s="137"/>
      <c r="AG325" s="137"/>
      <c r="AH325" s="137"/>
      <c r="AI325" s="137"/>
      <c r="AJ325" s="137"/>
      <c r="AK325" s="137"/>
      <c r="AL325" s="137"/>
      <c r="AM325" s="137"/>
    </row>
    <row r="326" ht="18.0" customHeight="1">
      <c r="A326" s="137"/>
      <c r="B326" s="137"/>
      <c r="C326" s="137"/>
      <c r="D326" s="137"/>
      <c r="E326" s="137"/>
      <c r="F326" s="137"/>
      <c r="G326" s="137"/>
      <c r="H326" s="139"/>
      <c r="I326" s="137"/>
      <c r="J326" s="137"/>
      <c r="K326" s="137"/>
      <c r="L326" s="137"/>
      <c r="M326" s="137"/>
      <c r="N326" s="137"/>
      <c r="O326" s="137"/>
      <c r="P326" s="137"/>
      <c r="Q326" s="140"/>
      <c r="R326" s="137"/>
      <c r="S326" s="137"/>
      <c r="T326" s="137"/>
      <c r="U326" s="137"/>
      <c r="V326" s="137"/>
      <c r="W326" s="137"/>
      <c r="X326" s="137"/>
      <c r="Y326" s="137"/>
      <c r="Z326" s="137"/>
      <c r="AA326" s="137"/>
      <c r="AB326" s="137"/>
      <c r="AC326" s="137"/>
      <c r="AD326" s="137"/>
      <c r="AE326" s="137"/>
      <c r="AF326" s="137"/>
      <c r="AG326" s="137"/>
      <c r="AH326" s="137"/>
      <c r="AI326" s="137"/>
      <c r="AJ326" s="137"/>
      <c r="AK326" s="137"/>
      <c r="AL326" s="137"/>
      <c r="AM326" s="137"/>
    </row>
    <row r="327" ht="18.0" customHeight="1">
      <c r="A327" s="137"/>
      <c r="B327" s="137"/>
      <c r="C327" s="137"/>
      <c r="D327" s="137"/>
      <c r="E327" s="137"/>
      <c r="F327" s="137"/>
      <c r="G327" s="137"/>
      <c r="H327" s="139"/>
      <c r="I327" s="137"/>
      <c r="J327" s="137"/>
      <c r="K327" s="137"/>
      <c r="L327" s="137"/>
      <c r="M327" s="137"/>
      <c r="N327" s="137"/>
      <c r="O327" s="137"/>
      <c r="P327" s="137"/>
      <c r="Q327" s="140"/>
      <c r="R327" s="137"/>
      <c r="S327" s="137"/>
      <c r="T327" s="137"/>
      <c r="U327" s="137"/>
      <c r="V327" s="137"/>
      <c r="W327" s="137"/>
      <c r="X327" s="137"/>
      <c r="Y327" s="137"/>
      <c r="Z327" s="137"/>
      <c r="AA327" s="137"/>
      <c r="AB327" s="137"/>
      <c r="AC327" s="137"/>
      <c r="AD327" s="137"/>
      <c r="AE327" s="137"/>
      <c r="AF327" s="137"/>
      <c r="AG327" s="137"/>
      <c r="AH327" s="137"/>
      <c r="AI327" s="137"/>
      <c r="AJ327" s="137"/>
      <c r="AK327" s="137"/>
      <c r="AL327" s="137"/>
      <c r="AM327" s="137"/>
    </row>
    <row r="328" ht="18.0" customHeight="1">
      <c r="A328" s="137"/>
      <c r="B328" s="137"/>
      <c r="C328" s="137"/>
      <c r="D328" s="137"/>
      <c r="E328" s="137"/>
      <c r="F328" s="137"/>
      <c r="G328" s="137"/>
      <c r="H328" s="139"/>
      <c r="I328" s="137"/>
      <c r="J328" s="137"/>
      <c r="K328" s="137"/>
      <c r="L328" s="137"/>
      <c r="M328" s="137"/>
      <c r="N328" s="137"/>
      <c r="O328" s="137"/>
      <c r="P328" s="137"/>
      <c r="Q328" s="140"/>
      <c r="R328" s="137"/>
      <c r="S328" s="137"/>
      <c r="T328" s="137"/>
      <c r="U328" s="137"/>
      <c r="V328" s="137"/>
      <c r="W328" s="137"/>
      <c r="X328" s="137"/>
      <c r="Y328" s="137"/>
      <c r="Z328" s="137"/>
      <c r="AA328" s="137"/>
      <c r="AB328" s="137"/>
      <c r="AC328" s="137"/>
      <c r="AD328" s="137"/>
      <c r="AE328" s="137"/>
      <c r="AF328" s="137"/>
      <c r="AG328" s="137"/>
      <c r="AH328" s="137"/>
      <c r="AI328" s="137"/>
      <c r="AJ328" s="137"/>
      <c r="AK328" s="137"/>
      <c r="AL328" s="137"/>
      <c r="AM328" s="137"/>
    </row>
    <row r="329" ht="18.0" customHeight="1">
      <c r="A329" s="137"/>
      <c r="B329" s="137"/>
      <c r="C329" s="137"/>
      <c r="D329" s="137"/>
      <c r="E329" s="137"/>
      <c r="F329" s="137"/>
      <c r="G329" s="137"/>
      <c r="H329" s="139"/>
      <c r="I329" s="137"/>
      <c r="J329" s="137"/>
      <c r="K329" s="137"/>
      <c r="L329" s="137"/>
      <c r="M329" s="137"/>
      <c r="N329" s="137"/>
      <c r="O329" s="137"/>
      <c r="P329" s="137"/>
      <c r="Q329" s="140"/>
      <c r="R329" s="137"/>
      <c r="S329" s="137"/>
      <c r="T329" s="137"/>
      <c r="U329" s="137"/>
      <c r="V329" s="137"/>
      <c r="W329" s="137"/>
      <c r="X329" s="137"/>
      <c r="Y329" s="137"/>
      <c r="Z329" s="137"/>
      <c r="AA329" s="137"/>
      <c r="AB329" s="137"/>
      <c r="AC329" s="137"/>
      <c r="AD329" s="137"/>
      <c r="AE329" s="137"/>
      <c r="AF329" s="137"/>
      <c r="AG329" s="137"/>
      <c r="AH329" s="137"/>
      <c r="AI329" s="137"/>
      <c r="AJ329" s="137"/>
      <c r="AK329" s="137"/>
      <c r="AL329" s="137"/>
      <c r="AM329" s="137"/>
    </row>
    <row r="330" ht="18.0" customHeight="1">
      <c r="A330" s="137"/>
      <c r="B330" s="137"/>
      <c r="C330" s="137"/>
      <c r="D330" s="137"/>
      <c r="E330" s="137"/>
      <c r="F330" s="137"/>
      <c r="G330" s="137"/>
      <c r="H330" s="139"/>
      <c r="I330" s="137"/>
      <c r="J330" s="137"/>
      <c r="K330" s="137"/>
      <c r="L330" s="137"/>
      <c r="M330" s="137"/>
      <c r="N330" s="137"/>
      <c r="O330" s="137"/>
      <c r="P330" s="137"/>
      <c r="Q330" s="140"/>
      <c r="R330" s="137"/>
      <c r="S330" s="137"/>
      <c r="T330" s="137"/>
      <c r="U330" s="137"/>
      <c r="V330" s="137"/>
      <c r="W330" s="137"/>
      <c r="X330" s="137"/>
      <c r="Y330" s="137"/>
      <c r="Z330" s="137"/>
      <c r="AA330" s="137"/>
      <c r="AB330" s="137"/>
      <c r="AC330" s="137"/>
      <c r="AD330" s="137"/>
      <c r="AE330" s="137"/>
      <c r="AF330" s="137"/>
      <c r="AG330" s="137"/>
      <c r="AH330" s="137"/>
      <c r="AI330" s="137"/>
      <c r="AJ330" s="137"/>
      <c r="AK330" s="137"/>
      <c r="AL330" s="137"/>
      <c r="AM330" s="137"/>
    </row>
    <row r="331" ht="18.0" customHeight="1">
      <c r="A331" s="137"/>
      <c r="B331" s="137"/>
      <c r="C331" s="137"/>
      <c r="D331" s="137"/>
      <c r="E331" s="137"/>
      <c r="F331" s="137"/>
      <c r="G331" s="137"/>
      <c r="H331" s="139"/>
      <c r="I331" s="137"/>
      <c r="J331" s="137"/>
      <c r="K331" s="137"/>
      <c r="L331" s="137"/>
      <c r="M331" s="137"/>
      <c r="N331" s="137"/>
      <c r="O331" s="137"/>
      <c r="P331" s="137"/>
      <c r="Q331" s="140"/>
      <c r="R331" s="137"/>
      <c r="S331" s="137"/>
      <c r="T331" s="137"/>
      <c r="U331" s="137"/>
      <c r="V331" s="137"/>
      <c r="W331" s="137"/>
      <c r="X331" s="137"/>
      <c r="Y331" s="137"/>
      <c r="Z331" s="137"/>
      <c r="AA331" s="137"/>
      <c r="AB331" s="137"/>
      <c r="AC331" s="137"/>
      <c r="AD331" s="137"/>
      <c r="AE331" s="137"/>
      <c r="AF331" s="137"/>
      <c r="AG331" s="137"/>
      <c r="AH331" s="137"/>
      <c r="AI331" s="137"/>
      <c r="AJ331" s="137"/>
      <c r="AK331" s="137"/>
      <c r="AL331" s="137"/>
      <c r="AM331" s="137"/>
    </row>
    <row r="332" ht="18.0" customHeight="1">
      <c r="A332" s="137"/>
      <c r="B332" s="137"/>
      <c r="C332" s="137"/>
      <c r="D332" s="137"/>
      <c r="E332" s="137"/>
      <c r="F332" s="137"/>
      <c r="G332" s="137"/>
      <c r="H332" s="139"/>
      <c r="I332" s="137"/>
      <c r="J332" s="137"/>
      <c r="K332" s="137"/>
      <c r="L332" s="137"/>
      <c r="M332" s="137"/>
      <c r="N332" s="137"/>
      <c r="O332" s="137"/>
      <c r="P332" s="137"/>
      <c r="Q332" s="140"/>
      <c r="R332" s="137"/>
      <c r="S332" s="137"/>
      <c r="T332" s="137"/>
      <c r="U332" s="137"/>
      <c r="V332" s="137"/>
      <c r="W332" s="137"/>
      <c r="X332" s="137"/>
      <c r="Y332" s="137"/>
      <c r="Z332" s="137"/>
      <c r="AA332" s="137"/>
      <c r="AB332" s="137"/>
      <c r="AC332" s="137"/>
      <c r="AD332" s="137"/>
      <c r="AE332" s="137"/>
      <c r="AF332" s="137"/>
      <c r="AG332" s="137"/>
      <c r="AH332" s="137"/>
      <c r="AI332" s="137"/>
      <c r="AJ332" s="137"/>
      <c r="AK332" s="137"/>
      <c r="AL332" s="137"/>
      <c r="AM332" s="137"/>
    </row>
    <row r="333" ht="18.0" customHeight="1">
      <c r="A333" s="137"/>
      <c r="B333" s="137"/>
      <c r="C333" s="137"/>
      <c r="D333" s="137"/>
      <c r="E333" s="137"/>
      <c r="F333" s="137"/>
      <c r="G333" s="137"/>
      <c r="H333" s="139"/>
      <c r="I333" s="137"/>
      <c r="J333" s="137"/>
      <c r="K333" s="137"/>
      <c r="L333" s="137"/>
      <c r="M333" s="137"/>
      <c r="N333" s="137"/>
      <c r="O333" s="137"/>
      <c r="P333" s="137"/>
      <c r="Q333" s="140"/>
      <c r="R333" s="137"/>
      <c r="S333" s="137"/>
      <c r="T333" s="137"/>
      <c r="U333" s="137"/>
      <c r="V333" s="137"/>
      <c r="W333" s="137"/>
      <c r="X333" s="137"/>
      <c r="Y333" s="137"/>
      <c r="Z333" s="137"/>
      <c r="AA333" s="137"/>
      <c r="AB333" s="137"/>
      <c r="AC333" s="137"/>
      <c r="AD333" s="137"/>
      <c r="AE333" s="137"/>
      <c r="AF333" s="137"/>
      <c r="AG333" s="137"/>
      <c r="AH333" s="137"/>
      <c r="AI333" s="137"/>
      <c r="AJ333" s="137"/>
      <c r="AK333" s="137"/>
      <c r="AL333" s="137"/>
      <c r="AM333" s="137"/>
    </row>
    <row r="334" ht="18.0" customHeight="1">
      <c r="A334" s="137"/>
      <c r="B334" s="137"/>
      <c r="C334" s="137"/>
      <c r="D334" s="137"/>
      <c r="E334" s="137"/>
      <c r="F334" s="137"/>
      <c r="G334" s="137"/>
      <c r="H334" s="139"/>
      <c r="I334" s="137"/>
      <c r="J334" s="137"/>
      <c r="K334" s="137"/>
      <c r="L334" s="137"/>
      <c r="M334" s="137"/>
      <c r="N334" s="137"/>
      <c r="O334" s="137"/>
      <c r="P334" s="137"/>
      <c r="Q334" s="140"/>
      <c r="R334" s="137"/>
      <c r="S334" s="137"/>
      <c r="T334" s="137"/>
      <c r="U334" s="137"/>
      <c r="V334" s="137"/>
      <c r="W334" s="137"/>
      <c r="X334" s="137"/>
      <c r="Y334" s="137"/>
      <c r="Z334" s="137"/>
      <c r="AA334" s="137"/>
      <c r="AB334" s="137"/>
      <c r="AC334" s="137"/>
      <c r="AD334" s="137"/>
      <c r="AE334" s="137"/>
      <c r="AF334" s="137"/>
      <c r="AG334" s="137"/>
      <c r="AH334" s="137"/>
      <c r="AI334" s="137"/>
      <c r="AJ334" s="137"/>
      <c r="AK334" s="137"/>
      <c r="AL334" s="137"/>
      <c r="AM334" s="137"/>
    </row>
    <row r="335" ht="18.0" customHeight="1">
      <c r="A335" s="137"/>
      <c r="B335" s="137"/>
      <c r="C335" s="137"/>
      <c r="D335" s="137"/>
      <c r="E335" s="137"/>
      <c r="F335" s="137"/>
      <c r="G335" s="137"/>
      <c r="H335" s="139"/>
      <c r="I335" s="137"/>
      <c r="J335" s="137"/>
      <c r="K335" s="137"/>
      <c r="L335" s="137"/>
      <c r="M335" s="137"/>
      <c r="N335" s="137"/>
      <c r="O335" s="137"/>
      <c r="P335" s="137"/>
      <c r="Q335" s="140"/>
      <c r="R335" s="137"/>
      <c r="S335" s="137"/>
      <c r="T335" s="137"/>
      <c r="U335" s="137"/>
      <c r="V335" s="137"/>
      <c r="W335" s="137"/>
      <c r="X335" s="137"/>
      <c r="Y335" s="137"/>
      <c r="Z335" s="137"/>
      <c r="AA335" s="137"/>
      <c r="AB335" s="137"/>
      <c r="AC335" s="137"/>
      <c r="AD335" s="137"/>
      <c r="AE335" s="137"/>
      <c r="AF335" s="137"/>
      <c r="AG335" s="137"/>
      <c r="AH335" s="137"/>
      <c r="AI335" s="137"/>
      <c r="AJ335" s="137"/>
      <c r="AK335" s="137"/>
      <c r="AL335" s="137"/>
      <c r="AM335" s="137"/>
    </row>
    <row r="336" ht="18.0" customHeight="1">
      <c r="A336" s="137"/>
      <c r="B336" s="137"/>
      <c r="C336" s="137"/>
      <c r="D336" s="137"/>
      <c r="E336" s="137"/>
      <c r="F336" s="137"/>
      <c r="G336" s="137"/>
      <c r="H336" s="139"/>
      <c r="I336" s="137"/>
      <c r="J336" s="137"/>
      <c r="K336" s="137"/>
      <c r="L336" s="137"/>
      <c r="M336" s="137"/>
      <c r="N336" s="137"/>
      <c r="O336" s="137"/>
      <c r="P336" s="137"/>
      <c r="Q336" s="140"/>
      <c r="R336" s="137"/>
      <c r="S336" s="137"/>
      <c r="T336" s="137"/>
      <c r="U336" s="137"/>
      <c r="V336" s="137"/>
      <c r="W336" s="137"/>
      <c r="X336" s="137"/>
      <c r="Y336" s="137"/>
      <c r="Z336" s="137"/>
      <c r="AA336" s="137"/>
      <c r="AB336" s="137"/>
      <c r="AC336" s="137"/>
      <c r="AD336" s="137"/>
      <c r="AE336" s="137"/>
      <c r="AF336" s="137"/>
      <c r="AG336" s="137"/>
      <c r="AH336" s="137"/>
      <c r="AI336" s="137"/>
      <c r="AJ336" s="137"/>
      <c r="AK336" s="137"/>
      <c r="AL336" s="137"/>
      <c r="AM336" s="137"/>
    </row>
    <row r="337" ht="18.0" customHeight="1">
      <c r="A337" s="137"/>
      <c r="B337" s="137"/>
      <c r="C337" s="137"/>
      <c r="D337" s="137"/>
      <c r="E337" s="137"/>
      <c r="F337" s="137"/>
      <c r="G337" s="137"/>
      <c r="H337" s="139"/>
      <c r="I337" s="137"/>
      <c r="J337" s="137"/>
      <c r="K337" s="137"/>
      <c r="L337" s="137"/>
      <c r="M337" s="137"/>
      <c r="N337" s="137"/>
      <c r="O337" s="137"/>
      <c r="P337" s="137"/>
      <c r="Q337" s="140"/>
      <c r="R337" s="137"/>
      <c r="S337" s="137"/>
      <c r="T337" s="137"/>
      <c r="U337" s="137"/>
      <c r="V337" s="137"/>
      <c r="W337" s="137"/>
      <c r="X337" s="137"/>
      <c r="Y337" s="137"/>
      <c r="Z337" s="137"/>
      <c r="AA337" s="137"/>
      <c r="AB337" s="137"/>
      <c r="AC337" s="137"/>
      <c r="AD337" s="137"/>
      <c r="AE337" s="137"/>
      <c r="AF337" s="137"/>
      <c r="AG337" s="137"/>
      <c r="AH337" s="137"/>
      <c r="AI337" s="137"/>
      <c r="AJ337" s="137"/>
      <c r="AK337" s="137"/>
      <c r="AL337" s="137"/>
      <c r="AM337" s="137"/>
    </row>
    <row r="338" ht="18.0" customHeight="1">
      <c r="A338" s="137"/>
      <c r="B338" s="137"/>
      <c r="C338" s="137"/>
      <c r="D338" s="137"/>
      <c r="E338" s="137"/>
      <c r="F338" s="137"/>
      <c r="G338" s="137"/>
      <c r="H338" s="139"/>
      <c r="I338" s="137"/>
      <c r="J338" s="137"/>
      <c r="K338" s="137"/>
      <c r="L338" s="137"/>
      <c r="M338" s="137"/>
      <c r="N338" s="137"/>
      <c r="O338" s="137"/>
      <c r="P338" s="137"/>
      <c r="Q338" s="140"/>
      <c r="R338" s="137"/>
      <c r="S338" s="137"/>
      <c r="T338" s="137"/>
      <c r="U338" s="137"/>
      <c r="V338" s="137"/>
      <c r="W338" s="137"/>
      <c r="X338" s="137"/>
      <c r="Y338" s="137"/>
      <c r="Z338" s="137"/>
      <c r="AA338" s="137"/>
      <c r="AB338" s="137"/>
      <c r="AC338" s="137"/>
      <c r="AD338" s="137"/>
      <c r="AE338" s="137"/>
      <c r="AF338" s="137"/>
      <c r="AG338" s="137"/>
      <c r="AH338" s="137"/>
      <c r="AI338" s="137"/>
      <c r="AJ338" s="137"/>
      <c r="AK338" s="137"/>
      <c r="AL338" s="137"/>
      <c r="AM338" s="137"/>
    </row>
    <row r="339" ht="18.0" customHeight="1">
      <c r="A339" s="137"/>
      <c r="B339" s="137"/>
      <c r="C339" s="137"/>
      <c r="D339" s="137"/>
      <c r="E339" s="137"/>
      <c r="F339" s="137"/>
      <c r="G339" s="137"/>
      <c r="H339" s="139"/>
      <c r="I339" s="137"/>
      <c r="J339" s="137"/>
      <c r="K339" s="137"/>
      <c r="L339" s="137"/>
      <c r="M339" s="137"/>
      <c r="N339" s="137"/>
      <c r="O339" s="137"/>
      <c r="P339" s="137"/>
      <c r="Q339" s="140"/>
      <c r="R339" s="137"/>
      <c r="S339" s="137"/>
      <c r="T339" s="137"/>
      <c r="U339" s="137"/>
      <c r="V339" s="137"/>
      <c r="W339" s="137"/>
      <c r="X339" s="137"/>
      <c r="Y339" s="137"/>
      <c r="Z339" s="137"/>
      <c r="AA339" s="137"/>
      <c r="AB339" s="137"/>
      <c r="AC339" s="137"/>
      <c r="AD339" s="137"/>
      <c r="AE339" s="137"/>
      <c r="AF339" s="137"/>
      <c r="AG339" s="137"/>
      <c r="AH339" s="137"/>
      <c r="AI339" s="137"/>
      <c r="AJ339" s="137"/>
      <c r="AK339" s="137"/>
      <c r="AL339" s="137"/>
      <c r="AM339" s="137"/>
    </row>
    <row r="340" ht="18.0" customHeight="1">
      <c r="A340" s="137"/>
      <c r="B340" s="137"/>
      <c r="C340" s="137"/>
      <c r="D340" s="137"/>
      <c r="E340" s="137"/>
      <c r="F340" s="137"/>
      <c r="G340" s="137"/>
      <c r="H340" s="139"/>
      <c r="I340" s="137"/>
      <c r="J340" s="137"/>
      <c r="K340" s="137"/>
      <c r="L340" s="137"/>
      <c r="M340" s="137"/>
      <c r="N340" s="137"/>
      <c r="O340" s="137"/>
      <c r="P340" s="137"/>
      <c r="Q340" s="140"/>
      <c r="R340" s="137"/>
      <c r="S340" s="137"/>
      <c r="T340" s="137"/>
      <c r="U340" s="137"/>
      <c r="V340" s="137"/>
      <c r="W340" s="137"/>
      <c r="X340" s="137"/>
      <c r="Y340" s="137"/>
      <c r="Z340" s="137"/>
      <c r="AA340" s="137"/>
      <c r="AB340" s="137"/>
      <c r="AC340" s="137"/>
      <c r="AD340" s="137"/>
      <c r="AE340" s="137"/>
      <c r="AF340" s="137"/>
      <c r="AG340" s="137"/>
      <c r="AH340" s="137"/>
      <c r="AI340" s="137"/>
      <c r="AJ340" s="137"/>
      <c r="AK340" s="137"/>
      <c r="AL340" s="137"/>
      <c r="AM340" s="137"/>
    </row>
    <row r="341" ht="18.0" customHeight="1">
      <c r="A341" s="137"/>
      <c r="B341" s="137"/>
      <c r="C341" s="137"/>
      <c r="D341" s="137"/>
      <c r="E341" s="137"/>
      <c r="F341" s="137"/>
      <c r="G341" s="137"/>
      <c r="H341" s="139"/>
      <c r="I341" s="137"/>
      <c r="J341" s="137"/>
      <c r="K341" s="137"/>
      <c r="L341" s="137"/>
      <c r="M341" s="137"/>
      <c r="N341" s="137"/>
      <c r="O341" s="137"/>
      <c r="P341" s="137"/>
      <c r="Q341" s="140"/>
      <c r="R341" s="137"/>
      <c r="S341" s="137"/>
      <c r="T341" s="137"/>
      <c r="U341" s="137"/>
      <c r="V341" s="137"/>
      <c r="W341" s="137"/>
      <c r="X341" s="137"/>
      <c r="Y341" s="137"/>
      <c r="Z341" s="137"/>
      <c r="AA341" s="137"/>
      <c r="AB341" s="137"/>
      <c r="AC341" s="137"/>
      <c r="AD341" s="137"/>
      <c r="AE341" s="137"/>
      <c r="AF341" s="137"/>
      <c r="AG341" s="137"/>
      <c r="AH341" s="137"/>
      <c r="AI341" s="137"/>
      <c r="AJ341" s="137"/>
      <c r="AK341" s="137"/>
      <c r="AL341" s="137"/>
      <c r="AM341" s="137"/>
    </row>
    <row r="342" ht="18.0" customHeight="1">
      <c r="A342" s="137"/>
      <c r="B342" s="137"/>
      <c r="C342" s="137"/>
      <c r="D342" s="137"/>
      <c r="E342" s="137"/>
      <c r="F342" s="137"/>
      <c r="G342" s="137"/>
      <c r="H342" s="139"/>
      <c r="I342" s="137"/>
      <c r="J342" s="137"/>
      <c r="K342" s="137"/>
      <c r="L342" s="137"/>
      <c r="M342" s="137"/>
      <c r="N342" s="137"/>
      <c r="O342" s="137"/>
      <c r="P342" s="137"/>
      <c r="Q342" s="140"/>
      <c r="R342" s="137"/>
      <c r="S342" s="137"/>
      <c r="T342" s="137"/>
      <c r="U342" s="137"/>
      <c r="V342" s="137"/>
      <c r="W342" s="137"/>
      <c r="X342" s="137"/>
      <c r="Y342" s="137"/>
      <c r="Z342" s="137"/>
      <c r="AA342" s="137"/>
      <c r="AB342" s="137"/>
      <c r="AC342" s="137"/>
      <c r="AD342" s="137"/>
      <c r="AE342" s="137"/>
      <c r="AF342" s="137"/>
      <c r="AG342" s="137"/>
      <c r="AH342" s="137"/>
      <c r="AI342" s="137"/>
      <c r="AJ342" s="137"/>
      <c r="AK342" s="137"/>
      <c r="AL342" s="137"/>
      <c r="AM342" s="137"/>
    </row>
    <row r="343" ht="18.0" customHeight="1">
      <c r="A343" s="137"/>
      <c r="B343" s="137"/>
      <c r="C343" s="137"/>
      <c r="D343" s="137"/>
      <c r="E343" s="137"/>
      <c r="F343" s="137"/>
      <c r="G343" s="137"/>
      <c r="H343" s="139"/>
      <c r="I343" s="137"/>
      <c r="J343" s="137"/>
      <c r="K343" s="137"/>
      <c r="L343" s="137"/>
      <c r="M343" s="137"/>
      <c r="N343" s="137"/>
      <c r="O343" s="137"/>
      <c r="P343" s="137"/>
      <c r="Q343" s="140"/>
      <c r="R343" s="137"/>
      <c r="S343" s="137"/>
      <c r="T343" s="137"/>
      <c r="U343" s="137"/>
      <c r="V343" s="137"/>
      <c r="W343" s="137"/>
      <c r="X343" s="137"/>
      <c r="Y343" s="137"/>
      <c r="Z343" s="137"/>
      <c r="AA343" s="137"/>
      <c r="AB343" s="137"/>
      <c r="AC343" s="137"/>
      <c r="AD343" s="137"/>
      <c r="AE343" s="137"/>
      <c r="AF343" s="137"/>
      <c r="AG343" s="137"/>
      <c r="AH343" s="137"/>
      <c r="AI343" s="137"/>
      <c r="AJ343" s="137"/>
      <c r="AK343" s="137"/>
      <c r="AL343" s="137"/>
      <c r="AM343" s="137"/>
    </row>
    <row r="344" ht="18.0" customHeight="1">
      <c r="A344" s="137"/>
      <c r="B344" s="137"/>
      <c r="C344" s="137"/>
      <c r="D344" s="137"/>
      <c r="E344" s="137"/>
      <c r="F344" s="137"/>
      <c r="G344" s="137"/>
      <c r="H344" s="139"/>
      <c r="I344" s="137"/>
      <c r="J344" s="137"/>
      <c r="K344" s="137"/>
      <c r="L344" s="137"/>
      <c r="M344" s="137"/>
      <c r="N344" s="137"/>
      <c r="O344" s="137"/>
      <c r="P344" s="137"/>
      <c r="Q344" s="140"/>
      <c r="R344" s="137"/>
      <c r="S344" s="137"/>
      <c r="T344" s="137"/>
      <c r="U344" s="137"/>
      <c r="V344" s="137"/>
      <c r="W344" s="137"/>
      <c r="X344" s="137"/>
      <c r="Y344" s="137"/>
      <c r="Z344" s="137"/>
      <c r="AA344" s="137"/>
      <c r="AB344" s="137"/>
      <c r="AC344" s="137"/>
      <c r="AD344" s="137"/>
      <c r="AE344" s="137"/>
      <c r="AF344" s="137"/>
      <c r="AG344" s="137"/>
      <c r="AH344" s="137"/>
      <c r="AI344" s="137"/>
      <c r="AJ344" s="137"/>
      <c r="AK344" s="137"/>
      <c r="AL344" s="137"/>
      <c r="AM344" s="137"/>
    </row>
    <row r="345" ht="18.0" customHeight="1">
      <c r="A345" s="137"/>
      <c r="B345" s="137"/>
      <c r="C345" s="137"/>
      <c r="D345" s="137"/>
      <c r="E345" s="137"/>
      <c r="F345" s="137"/>
      <c r="G345" s="137"/>
      <c r="H345" s="139"/>
      <c r="I345" s="137"/>
      <c r="J345" s="137"/>
      <c r="K345" s="137"/>
      <c r="L345" s="137"/>
      <c r="M345" s="137"/>
      <c r="N345" s="137"/>
      <c r="O345" s="137"/>
      <c r="P345" s="137"/>
      <c r="Q345" s="140"/>
      <c r="R345" s="137"/>
      <c r="S345" s="137"/>
      <c r="T345" s="137"/>
      <c r="U345" s="137"/>
      <c r="V345" s="137"/>
      <c r="W345" s="137"/>
      <c r="X345" s="137"/>
      <c r="Y345" s="137"/>
      <c r="Z345" s="137"/>
      <c r="AA345" s="137"/>
      <c r="AB345" s="137"/>
      <c r="AC345" s="137"/>
      <c r="AD345" s="137"/>
      <c r="AE345" s="137"/>
      <c r="AF345" s="137"/>
      <c r="AG345" s="137"/>
      <c r="AH345" s="137"/>
      <c r="AI345" s="137"/>
      <c r="AJ345" s="137"/>
      <c r="AK345" s="137"/>
      <c r="AL345" s="137"/>
      <c r="AM345" s="137"/>
    </row>
    <row r="346" ht="18.0" customHeight="1">
      <c r="A346" s="137"/>
      <c r="B346" s="137"/>
      <c r="C346" s="137"/>
      <c r="D346" s="137"/>
      <c r="E346" s="137"/>
      <c r="F346" s="137"/>
      <c r="G346" s="137"/>
      <c r="H346" s="139"/>
      <c r="I346" s="137"/>
      <c r="J346" s="137"/>
      <c r="K346" s="137"/>
      <c r="L346" s="137"/>
      <c r="M346" s="137"/>
      <c r="N346" s="137"/>
      <c r="O346" s="137"/>
      <c r="P346" s="137"/>
      <c r="Q346" s="140"/>
      <c r="R346" s="137"/>
      <c r="S346" s="137"/>
      <c r="T346" s="137"/>
      <c r="U346" s="137"/>
      <c r="V346" s="137"/>
      <c r="W346" s="137"/>
      <c r="X346" s="137"/>
      <c r="Y346" s="137"/>
      <c r="Z346" s="137"/>
      <c r="AA346" s="137"/>
      <c r="AB346" s="137"/>
      <c r="AC346" s="137"/>
      <c r="AD346" s="137"/>
      <c r="AE346" s="137"/>
      <c r="AF346" s="137"/>
      <c r="AG346" s="137"/>
      <c r="AH346" s="137"/>
      <c r="AI346" s="137"/>
      <c r="AJ346" s="137"/>
      <c r="AK346" s="137"/>
      <c r="AL346" s="137"/>
      <c r="AM346" s="137"/>
    </row>
    <row r="347" ht="18.0" customHeight="1">
      <c r="A347" s="137"/>
      <c r="B347" s="137"/>
      <c r="C347" s="137"/>
      <c r="D347" s="137"/>
      <c r="E347" s="137"/>
      <c r="F347" s="137"/>
      <c r="G347" s="137"/>
      <c r="H347" s="139"/>
      <c r="I347" s="137"/>
      <c r="J347" s="137"/>
      <c r="K347" s="137"/>
      <c r="L347" s="137"/>
      <c r="M347" s="137"/>
      <c r="N347" s="137"/>
      <c r="O347" s="137"/>
      <c r="P347" s="137"/>
      <c r="Q347" s="140"/>
      <c r="R347" s="137"/>
      <c r="S347" s="137"/>
      <c r="T347" s="137"/>
      <c r="U347" s="137"/>
      <c r="V347" s="137"/>
      <c r="W347" s="137"/>
      <c r="X347" s="137"/>
      <c r="Y347" s="137"/>
      <c r="Z347" s="137"/>
      <c r="AA347" s="137"/>
      <c r="AB347" s="137"/>
      <c r="AC347" s="137"/>
      <c r="AD347" s="137"/>
      <c r="AE347" s="137"/>
      <c r="AF347" s="137"/>
      <c r="AG347" s="137"/>
      <c r="AH347" s="137"/>
      <c r="AI347" s="137"/>
      <c r="AJ347" s="137"/>
      <c r="AK347" s="137"/>
      <c r="AL347" s="137"/>
      <c r="AM347" s="137"/>
    </row>
    <row r="348" ht="18.0" customHeight="1">
      <c r="A348" s="137"/>
      <c r="B348" s="137"/>
      <c r="C348" s="137"/>
      <c r="D348" s="137"/>
      <c r="E348" s="137"/>
      <c r="F348" s="137"/>
      <c r="G348" s="137"/>
      <c r="H348" s="139"/>
      <c r="I348" s="137"/>
      <c r="J348" s="137"/>
      <c r="K348" s="137"/>
      <c r="L348" s="137"/>
      <c r="M348" s="137"/>
      <c r="N348" s="137"/>
      <c r="O348" s="137"/>
      <c r="P348" s="137"/>
      <c r="Q348" s="140"/>
      <c r="R348" s="137"/>
      <c r="S348" s="137"/>
      <c r="T348" s="137"/>
      <c r="U348" s="137"/>
      <c r="V348" s="137"/>
      <c r="W348" s="137"/>
      <c r="X348" s="137"/>
      <c r="Y348" s="137"/>
      <c r="Z348" s="137"/>
      <c r="AA348" s="137"/>
      <c r="AB348" s="137"/>
      <c r="AC348" s="137"/>
      <c r="AD348" s="137"/>
      <c r="AE348" s="137"/>
      <c r="AF348" s="137"/>
      <c r="AG348" s="137"/>
      <c r="AH348" s="137"/>
      <c r="AI348" s="137"/>
      <c r="AJ348" s="137"/>
      <c r="AK348" s="137"/>
      <c r="AL348" s="137"/>
      <c r="AM348" s="137"/>
    </row>
    <row r="349" ht="18.0" customHeight="1">
      <c r="A349" s="137"/>
      <c r="B349" s="137"/>
      <c r="C349" s="137"/>
      <c r="D349" s="137"/>
      <c r="E349" s="137"/>
      <c r="F349" s="137"/>
      <c r="G349" s="137"/>
      <c r="H349" s="139"/>
      <c r="I349" s="137"/>
      <c r="J349" s="137"/>
      <c r="K349" s="137"/>
      <c r="L349" s="137"/>
      <c r="M349" s="137"/>
      <c r="N349" s="137"/>
      <c r="O349" s="137"/>
      <c r="P349" s="137"/>
      <c r="Q349" s="140"/>
      <c r="R349" s="137"/>
      <c r="S349" s="137"/>
      <c r="T349" s="137"/>
      <c r="U349" s="137"/>
      <c r="V349" s="137"/>
      <c r="W349" s="137"/>
      <c r="X349" s="137"/>
      <c r="Y349" s="137"/>
      <c r="Z349" s="137"/>
      <c r="AA349" s="137"/>
      <c r="AB349" s="137"/>
      <c r="AC349" s="137"/>
      <c r="AD349" s="137"/>
      <c r="AE349" s="137"/>
      <c r="AF349" s="137"/>
      <c r="AG349" s="137"/>
      <c r="AH349" s="137"/>
      <c r="AI349" s="137"/>
      <c r="AJ349" s="137"/>
      <c r="AK349" s="137"/>
      <c r="AL349" s="137"/>
      <c r="AM349" s="137"/>
    </row>
    <row r="350" ht="18.0" customHeight="1">
      <c r="A350" s="137"/>
      <c r="B350" s="137"/>
      <c r="C350" s="137"/>
      <c r="D350" s="137"/>
      <c r="E350" s="137"/>
      <c r="F350" s="137"/>
      <c r="G350" s="137"/>
      <c r="H350" s="139"/>
      <c r="I350" s="137"/>
      <c r="J350" s="137"/>
      <c r="K350" s="137"/>
      <c r="L350" s="137"/>
      <c r="M350" s="137"/>
      <c r="N350" s="137"/>
      <c r="O350" s="137"/>
      <c r="P350" s="137"/>
      <c r="Q350" s="140"/>
      <c r="R350" s="137"/>
      <c r="S350" s="137"/>
      <c r="T350" s="137"/>
      <c r="U350" s="137"/>
      <c r="V350" s="137"/>
      <c r="W350" s="137"/>
      <c r="X350" s="137"/>
      <c r="Y350" s="137"/>
      <c r="Z350" s="137"/>
      <c r="AA350" s="137"/>
      <c r="AB350" s="137"/>
      <c r="AC350" s="137"/>
      <c r="AD350" s="137"/>
      <c r="AE350" s="137"/>
      <c r="AF350" s="137"/>
      <c r="AG350" s="137"/>
      <c r="AH350" s="137"/>
      <c r="AI350" s="137"/>
      <c r="AJ350" s="137"/>
      <c r="AK350" s="137"/>
      <c r="AL350" s="137"/>
      <c r="AM350" s="137"/>
    </row>
    <row r="351" ht="18.0" customHeight="1">
      <c r="A351" s="137"/>
      <c r="B351" s="137"/>
      <c r="C351" s="137"/>
      <c r="D351" s="137"/>
      <c r="E351" s="137"/>
      <c r="F351" s="137"/>
      <c r="G351" s="137"/>
      <c r="H351" s="139"/>
      <c r="I351" s="137"/>
      <c r="J351" s="137"/>
      <c r="K351" s="137"/>
      <c r="L351" s="137"/>
      <c r="M351" s="137"/>
      <c r="N351" s="137"/>
      <c r="O351" s="137"/>
      <c r="P351" s="137"/>
      <c r="Q351" s="140"/>
      <c r="R351" s="137"/>
      <c r="S351" s="137"/>
      <c r="T351" s="137"/>
      <c r="U351" s="137"/>
      <c r="V351" s="137"/>
      <c r="W351" s="137"/>
      <c r="X351" s="137"/>
      <c r="Y351" s="137"/>
      <c r="Z351" s="137"/>
      <c r="AA351" s="137"/>
      <c r="AB351" s="137"/>
      <c r="AC351" s="137"/>
      <c r="AD351" s="137"/>
      <c r="AE351" s="137"/>
      <c r="AF351" s="137"/>
      <c r="AG351" s="137"/>
      <c r="AH351" s="137"/>
      <c r="AI351" s="137"/>
      <c r="AJ351" s="137"/>
      <c r="AK351" s="137"/>
      <c r="AL351" s="137"/>
      <c r="AM351" s="137"/>
    </row>
    <row r="352" ht="18.0" customHeight="1">
      <c r="A352" s="137"/>
      <c r="B352" s="137"/>
      <c r="C352" s="137"/>
      <c r="D352" s="137"/>
      <c r="E352" s="137"/>
      <c r="F352" s="137"/>
      <c r="G352" s="137"/>
      <c r="H352" s="139"/>
      <c r="I352" s="137"/>
      <c r="J352" s="137"/>
      <c r="K352" s="137"/>
      <c r="L352" s="137"/>
      <c r="M352" s="137"/>
      <c r="N352" s="137"/>
      <c r="O352" s="137"/>
      <c r="P352" s="137"/>
      <c r="Q352" s="140"/>
      <c r="R352" s="137"/>
      <c r="S352" s="137"/>
      <c r="T352" s="137"/>
      <c r="U352" s="137"/>
      <c r="V352" s="137"/>
      <c r="W352" s="137"/>
      <c r="X352" s="137"/>
      <c r="Y352" s="137"/>
      <c r="Z352" s="137"/>
      <c r="AA352" s="137"/>
      <c r="AB352" s="137"/>
      <c r="AC352" s="137"/>
      <c r="AD352" s="137"/>
      <c r="AE352" s="137"/>
      <c r="AF352" s="137"/>
      <c r="AG352" s="137"/>
      <c r="AH352" s="137"/>
      <c r="AI352" s="137"/>
      <c r="AJ352" s="137"/>
      <c r="AK352" s="137"/>
      <c r="AL352" s="137"/>
      <c r="AM352" s="137"/>
    </row>
    <row r="353" ht="18.0" customHeight="1">
      <c r="A353" s="137"/>
      <c r="B353" s="137"/>
      <c r="C353" s="137"/>
      <c r="D353" s="137"/>
      <c r="E353" s="137"/>
      <c r="F353" s="137"/>
      <c r="G353" s="137"/>
      <c r="H353" s="139"/>
      <c r="I353" s="137"/>
      <c r="J353" s="137"/>
      <c r="K353" s="137"/>
      <c r="L353" s="137"/>
      <c r="M353" s="137"/>
      <c r="N353" s="137"/>
      <c r="O353" s="137"/>
      <c r="P353" s="137"/>
      <c r="Q353" s="140"/>
      <c r="R353" s="137"/>
      <c r="S353" s="137"/>
      <c r="T353" s="137"/>
      <c r="U353" s="137"/>
      <c r="V353" s="137"/>
      <c r="W353" s="137"/>
      <c r="X353" s="137"/>
      <c r="Y353" s="137"/>
      <c r="Z353" s="137"/>
      <c r="AA353" s="137"/>
      <c r="AB353" s="137"/>
      <c r="AC353" s="137"/>
      <c r="AD353" s="137"/>
      <c r="AE353" s="137"/>
      <c r="AF353" s="137"/>
      <c r="AG353" s="137"/>
      <c r="AH353" s="137"/>
      <c r="AI353" s="137"/>
      <c r="AJ353" s="137"/>
      <c r="AK353" s="137"/>
      <c r="AL353" s="137"/>
      <c r="AM353" s="137"/>
    </row>
    <row r="354" ht="18.0" customHeight="1">
      <c r="A354" s="137"/>
      <c r="B354" s="137"/>
      <c r="C354" s="137"/>
      <c r="D354" s="137"/>
      <c r="E354" s="137"/>
      <c r="F354" s="137"/>
      <c r="G354" s="137"/>
      <c r="H354" s="139"/>
      <c r="I354" s="137"/>
      <c r="J354" s="137"/>
      <c r="K354" s="137"/>
      <c r="L354" s="137"/>
      <c r="M354" s="137"/>
      <c r="N354" s="137"/>
      <c r="O354" s="137"/>
      <c r="P354" s="137"/>
      <c r="Q354" s="140"/>
      <c r="R354" s="137"/>
      <c r="S354" s="137"/>
      <c r="T354" s="137"/>
      <c r="U354" s="137"/>
      <c r="V354" s="137"/>
      <c r="W354" s="137"/>
      <c r="X354" s="137"/>
      <c r="Y354" s="137"/>
      <c r="Z354" s="137"/>
      <c r="AA354" s="137"/>
      <c r="AB354" s="137"/>
      <c r="AC354" s="137"/>
      <c r="AD354" s="137"/>
      <c r="AE354" s="137"/>
      <c r="AF354" s="137"/>
      <c r="AG354" s="137"/>
      <c r="AH354" s="137"/>
      <c r="AI354" s="137"/>
      <c r="AJ354" s="137"/>
      <c r="AK354" s="137"/>
      <c r="AL354" s="137"/>
      <c r="AM354" s="137"/>
    </row>
    <row r="355" ht="18.0" customHeight="1">
      <c r="A355" s="137"/>
      <c r="B355" s="137"/>
      <c r="C355" s="137"/>
      <c r="D355" s="137"/>
      <c r="E355" s="137"/>
      <c r="F355" s="137"/>
      <c r="G355" s="137"/>
      <c r="H355" s="139"/>
      <c r="I355" s="137"/>
      <c r="J355" s="137"/>
      <c r="K355" s="137"/>
      <c r="L355" s="137"/>
      <c r="M355" s="137"/>
      <c r="N355" s="137"/>
      <c r="O355" s="137"/>
      <c r="P355" s="137"/>
      <c r="Q355" s="140"/>
      <c r="R355" s="137"/>
      <c r="S355" s="137"/>
      <c r="T355" s="137"/>
      <c r="U355" s="137"/>
      <c r="V355" s="137"/>
      <c r="W355" s="137"/>
      <c r="X355" s="137"/>
      <c r="Y355" s="137"/>
      <c r="Z355" s="137"/>
      <c r="AA355" s="137"/>
      <c r="AB355" s="137"/>
      <c r="AC355" s="137"/>
      <c r="AD355" s="137"/>
      <c r="AE355" s="137"/>
      <c r="AF355" s="137"/>
      <c r="AG355" s="137"/>
      <c r="AH355" s="137"/>
      <c r="AI355" s="137"/>
      <c r="AJ355" s="137"/>
      <c r="AK355" s="137"/>
      <c r="AL355" s="137"/>
      <c r="AM355" s="137"/>
    </row>
    <row r="356" ht="18.0" customHeight="1">
      <c r="A356" s="137"/>
      <c r="B356" s="137"/>
      <c r="C356" s="137"/>
      <c r="D356" s="137"/>
      <c r="E356" s="137"/>
      <c r="F356" s="137"/>
      <c r="G356" s="137"/>
      <c r="H356" s="139"/>
      <c r="I356" s="137"/>
      <c r="J356" s="137"/>
      <c r="K356" s="137"/>
      <c r="L356" s="137"/>
      <c r="M356" s="137"/>
      <c r="N356" s="137"/>
      <c r="O356" s="137"/>
      <c r="P356" s="137"/>
      <c r="Q356" s="140"/>
      <c r="R356" s="137"/>
      <c r="S356" s="137"/>
      <c r="T356" s="137"/>
      <c r="U356" s="137"/>
      <c r="V356" s="137"/>
      <c r="W356" s="137"/>
      <c r="X356" s="137"/>
      <c r="Y356" s="137"/>
      <c r="Z356" s="137"/>
      <c r="AA356" s="137"/>
      <c r="AB356" s="137"/>
      <c r="AC356" s="137"/>
      <c r="AD356" s="137"/>
      <c r="AE356" s="137"/>
      <c r="AF356" s="137"/>
      <c r="AG356" s="137"/>
      <c r="AH356" s="137"/>
      <c r="AI356" s="137"/>
      <c r="AJ356" s="137"/>
      <c r="AK356" s="137"/>
      <c r="AL356" s="137"/>
      <c r="AM356" s="137"/>
    </row>
    <row r="357" ht="18.0" customHeight="1">
      <c r="A357" s="137"/>
      <c r="B357" s="137"/>
      <c r="C357" s="137"/>
      <c r="D357" s="137"/>
      <c r="E357" s="137"/>
      <c r="F357" s="137"/>
      <c r="G357" s="137"/>
      <c r="H357" s="139"/>
      <c r="I357" s="137"/>
      <c r="J357" s="137"/>
      <c r="K357" s="137"/>
      <c r="L357" s="137"/>
      <c r="M357" s="137"/>
      <c r="N357" s="137"/>
      <c r="O357" s="137"/>
      <c r="P357" s="137"/>
      <c r="Q357" s="140"/>
      <c r="R357" s="137"/>
      <c r="S357" s="137"/>
      <c r="T357" s="137"/>
      <c r="U357" s="137"/>
      <c r="V357" s="137"/>
      <c r="W357" s="137"/>
      <c r="X357" s="137"/>
      <c r="Y357" s="137"/>
      <c r="Z357" s="137"/>
      <c r="AA357" s="137"/>
      <c r="AB357" s="137"/>
      <c r="AC357" s="137"/>
      <c r="AD357" s="137"/>
      <c r="AE357" s="137"/>
      <c r="AF357" s="137"/>
      <c r="AG357" s="137"/>
      <c r="AH357" s="137"/>
      <c r="AI357" s="137"/>
      <c r="AJ357" s="137"/>
      <c r="AK357" s="137"/>
      <c r="AL357" s="137"/>
      <c r="AM357" s="137"/>
    </row>
    <row r="358" ht="18.0" customHeight="1">
      <c r="A358" s="137"/>
      <c r="B358" s="137"/>
      <c r="C358" s="137"/>
      <c r="D358" s="137"/>
      <c r="E358" s="137"/>
      <c r="F358" s="137"/>
      <c r="G358" s="137"/>
      <c r="H358" s="139"/>
      <c r="I358" s="137"/>
      <c r="J358" s="137"/>
      <c r="K358" s="137"/>
      <c r="L358" s="137"/>
      <c r="M358" s="137"/>
      <c r="N358" s="137"/>
      <c r="O358" s="137"/>
      <c r="P358" s="137"/>
      <c r="Q358" s="140"/>
      <c r="R358" s="137"/>
      <c r="S358" s="137"/>
      <c r="T358" s="137"/>
      <c r="U358" s="137"/>
      <c r="V358" s="137"/>
      <c r="W358" s="137"/>
      <c r="X358" s="137"/>
      <c r="Y358" s="137"/>
      <c r="Z358" s="137"/>
      <c r="AA358" s="137"/>
      <c r="AB358" s="137"/>
      <c r="AC358" s="137"/>
      <c r="AD358" s="137"/>
      <c r="AE358" s="137"/>
      <c r="AF358" s="137"/>
      <c r="AG358" s="137"/>
      <c r="AH358" s="137"/>
      <c r="AI358" s="137"/>
      <c r="AJ358" s="137"/>
      <c r="AK358" s="137"/>
      <c r="AL358" s="137"/>
      <c r="AM358" s="137"/>
    </row>
    <row r="359" ht="18.0" customHeight="1">
      <c r="A359" s="137"/>
      <c r="B359" s="137"/>
      <c r="C359" s="137"/>
      <c r="D359" s="137"/>
      <c r="E359" s="137"/>
      <c r="F359" s="137"/>
      <c r="G359" s="137"/>
      <c r="H359" s="139"/>
      <c r="I359" s="137"/>
      <c r="J359" s="137"/>
      <c r="K359" s="137"/>
      <c r="L359" s="137"/>
      <c r="M359" s="137"/>
      <c r="N359" s="137"/>
      <c r="O359" s="137"/>
      <c r="P359" s="137"/>
      <c r="Q359" s="140"/>
      <c r="R359" s="137"/>
      <c r="S359" s="137"/>
      <c r="T359" s="137"/>
      <c r="U359" s="137"/>
      <c r="V359" s="137"/>
      <c r="W359" s="137"/>
      <c r="X359" s="137"/>
      <c r="Y359" s="137"/>
      <c r="Z359" s="137"/>
      <c r="AA359" s="137"/>
      <c r="AB359" s="137"/>
      <c r="AC359" s="137"/>
      <c r="AD359" s="137"/>
      <c r="AE359" s="137"/>
      <c r="AF359" s="137"/>
      <c r="AG359" s="137"/>
      <c r="AH359" s="137"/>
      <c r="AI359" s="137"/>
      <c r="AJ359" s="137"/>
      <c r="AK359" s="137"/>
      <c r="AL359" s="137"/>
      <c r="AM359" s="137"/>
    </row>
    <row r="360" ht="18.0" customHeight="1">
      <c r="A360" s="137"/>
      <c r="B360" s="137"/>
      <c r="C360" s="137"/>
      <c r="D360" s="137"/>
      <c r="E360" s="137"/>
      <c r="F360" s="137"/>
      <c r="G360" s="137"/>
      <c r="H360" s="139"/>
      <c r="I360" s="137"/>
      <c r="J360" s="137"/>
      <c r="K360" s="137"/>
      <c r="L360" s="137"/>
      <c r="M360" s="137"/>
      <c r="N360" s="137"/>
      <c r="O360" s="137"/>
      <c r="P360" s="137"/>
      <c r="Q360" s="140"/>
      <c r="R360" s="137"/>
      <c r="S360" s="137"/>
      <c r="T360" s="137"/>
      <c r="U360" s="137"/>
      <c r="V360" s="137"/>
      <c r="W360" s="137"/>
      <c r="X360" s="137"/>
      <c r="Y360" s="137"/>
      <c r="Z360" s="137"/>
      <c r="AA360" s="137"/>
      <c r="AB360" s="137"/>
      <c r="AC360" s="137"/>
      <c r="AD360" s="137"/>
      <c r="AE360" s="137"/>
      <c r="AF360" s="137"/>
      <c r="AG360" s="137"/>
      <c r="AH360" s="137"/>
      <c r="AI360" s="137"/>
      <c r="AJ360" s="137"/>
      <c r="AK360" s="137"/>
      <c r="AL360" s="137"/>
      <c r="AM360" s="137"/>
    </row>
    <row r="361" ht="18.0" customHeight="1">
      <c r="A361" s="137"/>
      <c r="B361" s="137"/>
      <c r="C361" s="137"/>
      <c r="D361" s="137"/>
      <c r="E361" s="137"/>
      <c r="F361" s="137"/>
      <c r="G361" s="137"/>
      <c r="H361" s="139"/>
      <c r="I361" s="137"/>
      <c r="J361" s="137"/>
      <c r="K361" s="137"/>
      <c r="L361" s="137"/>
      <c r="M361" s="137"/>
      <c r="N361" s="137"/>
      <c r="O361" s="137"/>
      <c r="P361" s="137"/>
      <c r="Q361" s="140"/>
      <c r="R361" s="137"/>
      <c r="S361" s="137"/>
      <c r="T361" s="137"/>
      <c r="U361" s="137"/>
      <c r="V361" s="137"/>
      <c r="W361" s="137"/>
      <c r="X361" s="137"/>
      <c r="Y361" s="137"/>
      <c r="Z361" s="137"/>
      <c r="AA361" s="137"/>
      <c r="AB361" s="137"/>
      <c r="AC361" s="137"/>
      <c r="AD361" s="137"/>
      <c r="AE361" s="137"/>
      <c r="AF361" s="137"/>
      <c r="AG361" s="137"/>
      <c r="AH361" s="137"/>
      <c r="AI361" s="137"/>
      <c r="AJ361" s="137"/>
      <c r="AK361" s="137"/>
      <c r="AL361" s="137"/>
      <c r="AM361" s="137"/>
    </row>
    <row r="362" ht="18.0" customHeight="1">
      <c r="A362" s="137"/>
      <c r="B362" s="137"/>
      <c r="C362" s="137"/>
      <c r="D362" s="137"/>
      <c r="E362" s="137"/>
      <c r="F362" s="137"/>
      <c r="G362" s="137"/>
      <c r="H362" s="139"/>
      <c r="I362" s="137"/>
      <c r="J362" s="137"/>
      <c r="K362" s="137"/>
      <c r="L362" s="137"/>
      <c r="M362" s="137"/>
      <c r="N362" s="137"/>
      <c r="O362" s="137"/>
      <c r="P362" s="137"/>
      <c r="Q362" s="140"/>
      <c r="R362" s="137"/>
      <c r="S362" s="137"/>
      <c r="T362" s="137"/>
      <c r="U362" s="137"/>
      <c r="V362" s="137"/>
      <c r="W362" s="137"/>
      <c r="X362" s="137"/>
      <c r="Y362" s="137"/>
      <c r="Z362" s="137"/>
      <c r="AA362" s="137"/>
      <c r="AB362" s="137"/>
      <c r="AC362" s="137"/>
      <c r="AD362" s="137"/>
      <c r="AE362" s="137"/>
      <c r="AF362" s="137"/>
      <c r="AG362" s="137"/>
      <c r="AH362" s="137"/>
      <c r="AI362" s="137"/>
      <c r="AJ362" s="137"/>
      <c r="AK362" s="137"/>
      <c r="AL362" s="137"/>
      <c r="AM362" s="137"/>
    </row>
    <row r="363" ht="18.0" customHeight="1">
      <c r="A363" s="137"/>
      <c r="B363" s="137"/>
      <c r="C363" s="137"/>
      <c r="D363" s="137"/>
      <c r="E363" s="137"/>
      <c r="F363" s="137"/>
      <c r="G363" s="137"/>
      <c r="H363" s="139"/>
      <c r="I363" s="137"/>
      <c r="J363" s="137"/>
      <c r="K363" s="137"/>
      <c r="L363" s="137"/>
      <c r="M363" s="137"/>
      <c r="N363" s="137"/>
      <c r="O363" s="137"/>
      <c r="P363" s="137"/>
      <c r="Q363" s="140"/>
      <c r="R363" s="137"/>
      <c r="S363" s="137"/>
      <c r="T363" s="137"/>
      <c r="U363" s="137"/>
      <c r="V363" s="137"/>
      <c r="W363" s="137"/>
      <c r="X363" s="137"/>
      <c r="Y363" s="137"/>
      <c r="Z363" s="137"/>
      <c r="AA363" s="137"/>
      <c r="AB363" s="137"/>
      <c r="AC363" s="137"/>
      <c r="AD363" s="137"/>
      <c r="AE363" s="137"/>
      <c r="AF363" s="137"/>
      <c r="AG363" s="137"/>
      <c r="AH363" s="137"/>
      <c r="AI363" s="137"/>
      <c r="AJ363" s="137"/>
      <c r="AK363" s="137"/>
      <c r="AL363" s="137"/>
      <c r="AM363" s="137"/>
    </row>
    <row r="364" ht="18.0" customHeight="1">
      <c r="A364" s="137"/>
      <c r="B364" s="137"/>
      <c r="C364" s="137"/>
      <c r="D364" s="137"/>
      <c r="E364" s="137"/>
      <c r="F364" s="137"/>
      <c r="G364" s="137"/>
      <c r="H364" s="139"/>
      <c r="I364" s="137"/>
      <c r="J364" s="137"/>
      <c r="K364" s="137"/>
      <c r="L364" s="137"/>
      <c r="M364" s="137"/>
      <c r="N364" s="137"/>
      <c r="O364" s="137"/>
      <c r="P364" s="137"/>
      <c r="Q364" s="140"/>
      <c r="R364" s="137"/>
      <c r="S364" s="137"/>
      <c r="T364" s="137"/>
      <c r="U364" s="137"/>
      <c r="V364" s="137"/>
      <c r="W364" s="137"/>
      <c r="X364" s="137"/>
      <c r="Y364" s="137"/>
      <c r="Z364" s="137"/>
      <c r="AA364" s="137"/>
      <c r="AB364" s="137"/>
      <c r="AC364" s="137"/>
      <c r="AD364" s="137"/>
      <c r="AE364" s="137"/>
      <c r="AF364" s="137"/>
      <c r="AG364" s="137"/>
      <c r="AH364" s="137"/>
      <c r="AI364" s="137"/>
      <c r="AJ364" s="137"/>
      <c r="AK364" s="137"/>
      <c r="AL364" s="137"/>
      <c r="AM364" s="137"/>
    </row>
    <row r="365" ht="18.0" customHeight="1">
      <c r="A365" s="137"/>
      <c r="B365" s="137"/>
      <c r="C365" s="137"/>
      <c r="D365" s="137"/>
      <c r="E365" s="137"/>
      <c r="F365" s="137"/>
      <c r="G365" s="137"/>
      <c r="H365" s="139"/>
      <c r="I365" s="137"/>
      <c r="J365" s="137"/>
      <c r="K365" s="137"/>
      <c r="L365" s="137"/>
      <c r="M365" s="137"/>
      <c r="N365" s="137"/>
      <c r="O365" s="137"/>
      <c r="P365" s="137"/>
      <c r="Q365" s="140"/>
      <c r="R365" s="137"/>
      <c r="S365" s="137"/>
      <c r="T365" s="137"/>
      <c r="U365" s="137"/>
      <c r="V365" s="137"/>
      <c r="W365" s="137"/>
      <c r="X365" s="137"/>
      <c r="Y365" s="137"/>
      <c r="Z365" s="137"/>
      <c r="AA365" s="137"/>
      <c r="AB365" s="137"/>
      <c r="AC365" s="137"/>
      <c r="AD365" s="137"/>
      <c r="AE365" s="137"/>
      <c r="AF365" s="137"/>
      <c r="AG365" s="137"/>
      <c r="AH365" s="137"/>
      <c r="AI365" s="137"/>
      <c r="AJ365" s="137"/>
      <c r="AK365" s="137"/>
      <c r="AL365" s="137"/>
      <c r="AM365" s="137"/>
    </row>
    <row r="366" ht="18.0" customHeight="1">
      <c r="A366" s="137"/>
      <c r="B366" s="137"/>
      <c r="C366" s="137"/>
      <c r="D366" s="137"/>
      <c r="E366" s="137"/>
      <c r="F366" s="137"/>
      <c r="G366" s="137"/>
      <c r="H366" s="139"/>
      <c r="I366" s="137"/>
      <c r="J366" s="137"/>
      <c r="K366" s="137"/>
      <c r="L366" s="137"/>
      <c r="M366" s="137"/>
      <c r="N366" s="137"/>
      <c r="O366" s="137"/>
      <c r="P366" s="137"/>
      <c r="Q366" s="140"/>
      <c r="R366" s="137"/>
      <c r="S366" s="137"/>
      <c r="T366" s="137"/>
      <c r="U366" s="137"/>
      <c r="V366" s="137"/>
      <c r="W366" s="137"/>
      <c r="X366" s="137"/>
      <c r="Y366" s="137"/>
      <c r="Z366" s="137"/>
      <c r="AA366" s="137"/>
      <c r="AB366" s="137"/>
      <c r="AC366" s="137"/>
      <c r="AD366" s="137"/>
      <c r="AE366" s="137"/>
      <c r="AF366" s="137"/>
      <c r="AG366" s="137"/>
      <c r="AH366" s="137"/>
      <c r="AI366" s="137"/>
      <c r="AJ366" s="137"/>
      <c r="AK366" s="137"/>
      <c r="AL366" s="137"/>
      <c r="AM366" s="137"/>
    </row>
    <row r="367" ht="18.0" customHeight="1">
      <c r="A367" s="137"/>
      <c r="B367" s="137"/>
      <c r="C367" s="137"/>
      <c r="D367" s="137"/>
      <c r="E367" s="137"/>
      <c r="F367" s="137"/>
      <c r="G367" s="137"/>
      <c r="H367" s="139"/>
      <c r="I367" s="137"/>
      <c r="J367" s="137"/>
      <c r="K367" s="137"/>
      <c r="L367" s="137"/>
      <c r="M367" s="137"/>
      <c r="N367" s="137"/>
      <c r="O367" s="137"/>
      <c r="P367" s="137"/>
      <c r="Q367" s="140"/>
      <c r="R367" s="137"/>
      <c r="S367" s="137"/>
      <c r="T367" s="137"/>
      <c r="U367" s="137"/>
      <c r="V367" s="137"/>
      <c r="W367" s="137"/>
      <c r="X367" s="137"/>
      <c r="Y367" s="137"/>
      <c r="Z367" s="137"/>
      <c r="AA367" s="137"/>
      <c r="AB367" s="137"/>
      <c r="AC367" s="137"/>
      <c r="AD367" s="137"/>
      <c r="AE367" s="137"/>
      <c r="AF367" s="137"/>
      <c r="AG367" s="137"/>
      <c r="AH367" s="137"/>
      <c r="AI367" s="137"/>
      <c r="AJ367" s="137"/>
      <c r="AK367" s="137"/>
      <c r="AL367" s="137"/>
      <c r="AM367" s="137"/>
    </row>
    <row r="368" ht="18.0" customHeight="1">
      <c r="A368" s="137"/>
      <c r="B368" s="137"/>
      <c r="C368" s="137"/>
      <c r="D368" s="137"/>
      <c r="E368" s="137"/>
      <c r="F368" s="137"/>
      <c r="G368" s="137"/>
      <c r="H368" s="139"/>
      <c r="I368" s="137"/>
      <c r="J368" s="137"/>
      <c r="K368" s="137"/>
      <c r="L368" s="137"/>
      <c r="M368" s="137"/>
      <c r="N368" s="137"/>
      <c r="O368" s="137"/>
      <c r="P368" s="137"/>
      <c r="Q368" s="140"/>
      <c r="R368" s="137"/>
      <c r="S368" s="137"/>
      <c r="T368" s="137"/>
      <c r="U368" s="137"/>
      <c r="V368" s="137"/>
      <c r="W368" s="137"/>
      <c r="X368" s="137"/>
      <c r="Y368" s="137"/>
      <c r="Z368" s="137"/>
      <c r="AA368" s="137"/>
      <c r="AB368" s="137"/>
      <c r="AC368" s="137"/>
      <c r="AD368" s="137"/>
      <c r="AE368" s="137"/>
      <c r="AF368" s="137"/>
      <c r="AG368" s="137"/>
      <c r="AH368" s="137"/>
      <c r="AI368" s="137"/>
      <c r="AJ368" s="137"/>
      <c r="AK368" s="137"/>
      <c r="AL368" s="137"/>
      <c r="AM368" s="137"/>
    </row>
    <row r="369" ht="18.0" customHeight="1">
      <c r="A369" s="137"/>
      <c r="B369" s="137"/>
      <c r="C369" s="137"/>
      <c r="D369" s="137"/>
      <c r="E369" s="137"/>
      <c r="F369" s="137"/>
      <c r="G369" s="137"/>
      <c r="H369" s="139"/>
      <c r="I369" s="137"/>
      <c r="J369" s="137"/>
      <c r="K369" s="137"/>
      <c r="L369" s="137"/>
      <c r="M369" s="137"/>
      <c r="N369" s="137"/>
      <c r="O369" s="137"/>
      <c r="P369" s="137"/>
      <c r="Q369" s="140"/>
      <c r="R369" s="137"/>
      <c r="S369" s="137"/>
      <c r="T369" s="137"/>
      <c r="U369" s="137"/>
      <c r="V369" s="137"/>
      <c r="W369" s="137"/>
      <c r="X369" s="137"/>
      <c r="Y369" s="137"/>
      <c r="Z369" s="137"/>
      <c r="AA369" s="137"/>
      <c r="AB369" s="137"/>
      <c r="AC369" s="137"/>
      <c r="AD369" s="137"/>
      <c r="AE369" s="137"/>
      <c r="AF369" s="137"/>
      <c r="AG369" s="137"/>
      <c r="AH369" s="137"/>
      <c r="AI369" s="137"/>
      <c r="AJ369" s="137"/>
      <c r="AK369" s="137"/>
      <c r="AL369" s="137"/>
      <c r="AM369" s="137"/>
    </row>
    <row r="370" ht="18.0" customHeight="1">
      <c r="A370" s="137"/>
      <c r="B370" s="137"/>
      <c r="C370" s="137"/>
      <c r="D370" s="137"/>
      <c r="E370" s="137"/>
      <c r="F370" s="137"/>
      <c r="G370" s="137"/>
      <c r="H370" s="139"/>
      <c r="I370" s="137"/>
      <c r="J370" s="137"/>
      <c r="K370" s="137"/>
      <c r="L370" s="137"/>
      <c r="M370" s="137"/>
      <c r="N370" s="137"/>
      <c r="O370" s="137"/>
      <c r="P370" s="137"/>
      <c r="Q370" s="140"/>
      <c r="R370" s="137"/>
      <c r="S370" s="137"/>
      <c r="T370" s="137"/>
      <c r="U370" s="137"/>
      <c r="V370" s="137"/>
      <c r="W370" s="137"/>
      <c r="X370" s="137"/>
      <c r="Y370" s="137"/>
      <c r="Z370" s="137"/>
      <c r="AA370" s="137"/>
      <c r="AB370" s="137"/>
      <c r="AC370" s="137"/>
      <c r="AD370" s="137"/>
      <c r="AE370" s="137"/>
      <c r="AF370" s="137"/>
      <c r="AG370" s="137"/>
      <c r="AH370" s="137"/>
      <c r="AI370" s="137"/>
      <c r="AJ370" s="137"/>
      <c r="AK370" s="137"/>
      <c r="AL370" s="137"/>
      <c r="AM370" s="137"/>
    </row>
    <row r="371" ht="18.0" customHeight="1">
      <c r="A371" s="137"/>
      <c r="B371" s="137"/>
      <c r="C371" s="137"/>
      <c r="D371" s="137"/>
      <c r="E371" s="137"/>
      <c r="F371" s="137"/>
      <c r="G371" s="137"/>
      <c r="H371" s="139"/>
      <c r="I371" s="137"/>
      <c r="J371" s="137"/>
      <c r="K371" s="137"/>
      <c r="L371" s="137"/>
      <c r="M371" s="137"/>
      <c r="N371" s="137"/>
      <c r="O371" s="137"/>
      <c r="P371" s="137"/>
      <c r="Q371" s="140"/>
      <c r="R371" s="137"/>
      <c r="S371" s="137"/>
      <c r="T371" s="137"/>
      <c r="U371" s="137"/>
      <c r="V371" s="137"/>
      <c r="W371" s="137"/>
      <c r="X371" s="137"/>
      <c r="Y371" s="137"/>
      <c r="Z371" s="137"/>
      <c r="AA371" s="137"/>
      <c r="AB371" s="137"/>
      <c r="AC371" s="137"/>
      <c r="AD371" s="137"/>
      <c r="AE371" s="137"/>
      <c r="AF371" s="137"/>
      <c r="AG371" s="137"/>
      <c r="AH371" s="137"/>
      <c r="AI371" s="137"/>
      <c r="AJ371" s="137"/>
      <c r="AK371" s="137"/>
      <c r="AL371" s="137"/>
      <c r="AM371" s="137"/>
    </row>
    <row r="372" ht="18.0" customHeight="1">
      <c r="A372" s="137"/>
      <c r="B372" s="137"/>
      <c r="C372" s="137"/>
      <c r="D372" s="137"/>
      <c r="E372" s="137"/>
      <c r="F372" s="137"/>
      <c r="G372" s="137"/>
      <c r="H372" s="139"/>
      <c r="I372" s="137"/>
      <c r="J372" s="137"/>
      <c r="K372" s="137"/>
      <c r="L372" s="137"/>
      <c r="M372" s="137"/>
      <c r="N372" s="137"/>
      <c r="O372" s="137"/>
      <c r="P372" s="137"/>
      <c r="Q372" s="140"/>
      <c r="R372" s="137"/>
      <c r="S372" s="137"/>
      <c r="T372" s="137"/>
      <c r="U372" s="137"/>
      <c r="V372" s="137"/>
      <c r="W372" s="137"/>
      <c r="X372" s="137"/>
      <c r="Y372" s="137"/>
      <c r="Z372" s="137"/>
      <c r="AA372" s="137"/>
      <c r="AB372" s="137"/>
      <c r="AC372" s="137"/>
      <c r="AD372" s="137"/>
      <c r="AE372" s="137"/>
      <c r="AF372" s="137"/>
      <c r="AG372" s="137"/>
      <c r="AH372" s="137"/>
      <c r="AI372" s="137"/>
      <c r="AJ372" s="137"/>
      <c r="AK372" s="137"/>
      <c r="AL372" s="137"/>
      <c r="AM372" s="137"/>
    </row>
    <row r="373" ht="18.0" customHeight="1">
      <c r="A373" s="137"/>
      <c r="B373" s="137"/>
      <c r="C373" s="137"/>
      <c r="D373" s="137"/>
      <c r="E373" s="137"/>
      <c r="F373" s="137"/>
      <c r="G373" s="137"/>
      <c r="H373" s="139"/>
      <c r="I373" s="137"/>
      <c r="J373" s="137"/>
      <c r="K373" s="137"/>
      <c r="L373" s="137"/>
      <c r="M373" s="137"/>
      <c r="N373" s="137"/>
      <c r="O373" s="137"/>
      <c r="P373" s="137"/>
      <c r="Q373" s="140"/>
      <c r="R373" s="137"/>
      <c r="S373" s="137"/>
      <c r="T373" s="137"/>
      <c r="U373" s="137"/>
      <c r="V373" s="137"/>
      <c r="W373" s="137"/>
      <c r="X373" s="137"/>
      <c r="Y373" s="137"/>
      <c r="Z373" s="137"/>
      <c r="AA373" s="137"/>
      <c r="AB373" s="137"/>
      <c r="AC373" s="137"/>
      <c r="AD373" s="137"/>
      <c r="AE373" s="137"/>
      <c r="AF373" s="137"/>
      <c r="AG373" s="137"/>
      <c r="AH373" s="137"/>
      <c r="AI373" s="137"/>
      <c r="AJ373" s="137"/>
      <c r="AK373" s="137"/>
      <c r="AL373" s="137"/>
      <c r="AM373" s="137"/>
    </row>
    <row r="374" ht="18.0" customHeight="1">
      <c r="A374" s="137"/>
      <c r="B374" s="137"/>
      <c r="C374" s="137"/>
      <c r="D374" s="137"/>
      <c r="E374" s="137"/>
      <c r="F374" s="137"/>
      <c r="G374" s="137"/>
      <c r="H374" s="139"/>
      <c r="I374" s="137"/>
      <c r="J374" s="137"/>
      <c r="K374" s="137"/>
      <c r="L374" s="137"/>
      <c r="M374" s="137"/>
      <c r="N374" s="137"/>
      <c r="O374" s="137"/>
      <c r="P374" s="137"/>
      <c r="Q374" s="140"/>
      <c r="R374" s="137"/>
      <c r="S374" s="137"/>
      <c r="T374" s="137"/>
      <c r="U374" s="137"/>
      <c r="V374" s="137"/>
      <c r="W374" s="137"/>
      <c r="X374" s="137"/>
      <c r="Y374" s="137"/>
      <c r="Z374" s="137"/>
      <c r="AA374" s="137"/>
      <c r="AB374" s="137"/>
      <c r="AC374" s="137"/>
      <c r="AD374" s="137"/>
      <c r="AE374" s="137"/>
      <c r="AF374" s="137"/>
      <c r="AG374" s="137"/>
      <c r="AH374" s="137"/>
      <c r="AI374" s="137"/>
      <c r="AJ374" s="137"/>
      <c r="AK374" s="137"/>
      <c r="AL374" s="137"/>
      <c r="AM374" s="137"/>
    </row>
    <row r="375" ht="18.0" customHeight="1">
      <c r="A375" s="137"/>
      <c r="B375" s="137"/>
      <c r="C375" s="137"/>
      <c r="D375" s="137"/>
      <c r="E375" s="137"/>
      <c r="F375" s="137"/>
      <c r="G375" s="137"/>
      <c r="H375" s="139"/>
      <c r="I375" s="137"/>
      <c r="J375" s="137"/>
      <c r="K375" s="137"/>
      <c r="L375" s="137"/>
      <c r="M375" s="137"/>
      <c r="N375" s="137"/>
      <c r="O375" s="137"/>
      <c r="P375" s="137"/>
      <c r="Q375" s="140"/>
      <c r="R375" s="137"/>
      <c r="S375" s="137"/>
      <c r="T375" s="137"/>
      <c r="U375" s="137"/>
      <c r="V375" s="137"/>
      <c r="W375" s="137"/>
      <c r="X375" s="137"/>
      <c r="Y375" s="137"/>
      <c r="Z375" s="137"/>
      <c r="AA375" s="137"/>
      <c r="AB375" s="137"/>
      <c r="AC375" s="137"/>
      <c r="AD375" s="137"/>
      <c r="AE375" s="137"/>
      <c r="AF375" s="137"/>
      <c r="AG375" s="137"/>
      <c r="AH375" s="137"/>
      <c r="AI375" s="137"/>
      <c r="AJ375" s="137"/>
      <c r="AK375" s="137"/>
      <c r="AL375" s="137"/>
      <c r="AM375" s="137"/>
    </row>
    <row r="376" ht="18.0" customHeight="1">
      <c r="A376" s="137"/>
      <c r="B376" s="137"/>
      <c r="C376" s="137"/>
      <c r="D376" s="137"/>
      <c r="E376" s="137"/>
      <c r="F376" s="137"/>
      <c r="G376" s="137"/>
      <c r="H376" s="139"/>
      <c r="I376" s="137"/>
      <c r="J376" s="137"/>
      <c r="K376" s="137"/>
      <c r="L376" s="137"/>
      <c r="M376" s="137"/>
      <c r="N376" s="137"/>
      <c r="O376" s="137"/>
      <c r="P376" s="137"/>
      <c r="Q376" s="140"/>
      <c r="R376" s="137"/>
      <c r="S376" s="137"/>
      <c r="T376" s="137"/>
      <c r="U376" s="137"/>
      <c r="V376" s="137"/>
      <c r="W376" s="137"/>
      <c r="X376" s="137"/>
      <c r="Y376" s="137"/>
      <c r="Z376" s="137"/>
      <c r="AA376" s="137"/>
      <c r="AB376" s="137"/>
      <c r="AC376" s="137"/>
      <c r="AD376" s="137"/>
      <c r="AE376" s="137"/>
      <c r="AF376" s="137"/>
      <c r="AG376" s="137"/>
      <c r="AH376" s="137"/>
      <c r="AI376" s="137"/>
      <c r="AJ376" s="137"/>
      <c r="AK376" s="137"/>
      <c r="AL376" s="137"/>
      <c r="AM376" s="137"/>
    </row>
    <row r="377" ht="18.0" customHeight="1">
      <c r="A377" s="137"/>
      <c r="B377" s="137"/>
      <c r="C377" s="137"/>
      <c r="D377" s="137"/>
      <c r="E377" s="137"/>
      <c r="F377" s="137"/>
      <c r="G377" s="137"/>
      <c r="H377" s="139"/>
      <c r="I377" s="137"/>
      <c r="J377" s="137"/>
      <c r="K377" s="137"/>
      <c r="L377" s="137"/>
      <c r="M377" s="137"/>
      <c r="N377" s="137"/>
      <c r="O377" s="137"/>
      <c r="P377" s="137"/>
      <c r="Q377" s="140"/>
      <c r="R377" s="137"/>
      <c r="S377" s="137"/>
      <c r="T377" s="137"/>
      <c r="U377" s="137"/>
      <c r="V377" s="137"/>
      <c r="W377" s="137"/>
      <c r="X377" s="137"/>
      <c r="Y377" s="137"/>
      <c r="Z377" s="137"/>
      <c r="AA377" s="137"/>
      <c r="AB377" s="137"/>
      <c r="AC377" s="137"/>
      <c r="AD377" s="137"/>
      <c r="AE377" s="137"/>
      <c r="AF377" s="137"/>
      <c r="AG377" s="137"/>
      <c r="AH377" s="137"/>
      <c r="AI377" s="137"/>
      <c r="AJ377" s="137"/>
      <c r="AK377" s="137"/>
      <c r="AL377" s="137"/>
      <c r="AM377" s="137"/>
    </row>
    <row r="378" ht="18.0" customHeight="1">
      <c r="A378" s="137"/>
      <c r="B378" s="137"/>
      <c r="C378" s="137"/>
      <c r="D378" s="137"/>
      <c r="E378" s="137"/>
      <c r="F378" s="137"/>
      <c r="G378" s="137"/>
      <c r="H378" s="139"/>
      <c r="I378" s="137"/>
      <c r="J378" s="137"/>
      <c r="K378" s="137"/>
      <c r="L378" s="137"/>
      <c r="M378" s="137"/>
      <c r="N378" s="137"/>
      <c r="O378" s="137"/>
      <c r="P378" s="137"/>
      <c r="Q378" s="140"/>
      <c r="R378" s="137"/>
      <c r="S378" s="137"/>
      <c r="T378" s="137"/>
      <c r="U378" s="137"/>
      <c r="V378" s="137"/>
      <c r="W378" s="137"/>
      <c r="X378" s="137"/>
      <c r="Y378" s="137"/>
      <c r="Z378" s="137"/>
      <c r="AA378" s="137"/>
      <c r="AB378" s="137"/>
      <c r="AC378" s="137"/>
      <c r="AD378" s="137"/>
      <c r="AE378" s="137"/>
      <c r="AF378" s="137"/>
      <c r="AG378" s="137"/>
      <c r="AH378" s="137"/>
      <c r="AI378" s="137"/>
      <c r="AJ378" s="137"/>
      <c r="AK378" s="137"/>
      <c r="AL378" s="137"/>
      <c r="AM378" s="137"/>
    </row>
    <row r="379" ht="18.0" customHeight="1">
      <c r="A379" s="137"/>
      <c r="B379" s="137"/>
      <c r="C379" s="137"/>
      <c r="D379" s="137"/>
      <c r="E379" s="137"/>
      <c r="F379" s="137"/>
      <c r="G379" s="137"/>
      <c r="H379" s="139"/>
      <c r="I379" s="137"/>
      <c r="J379" s="137"/>
      <c r="K379" s="137"/>
      <c r="L379" s="137"/>
      <c r="M379" s="137"/>
      <c r="N379" s="137"/>
      <c r="O379" s="137"/>
      <c r="P379" s="137"/>
      <c r="Q379" s="140"/>
      <c r="R379" s="137"/>
      <c r="S379" s="137"/>
      <c r="T379" s="137"/>
      <c r="U379" s="137"/>
      <c r="V379" s="137"/>
      <c r="W379" s="137"/>
      <c r="X379" s="137"/>
      <c r="Y379" s="137"/>
      <c r="Z379" s="137"/>
      <c r="AA379" s="137"/>
      <c r="AB379" s="137"/>
      <c r="AC379" s="137"/>
      <c r="AD379" s="137"/>
      <c r="AE379" s="137"/>
      <c r="AF379" s="137"/>
      <c r="AG379" s="137"/>
      <c r="AH379" s="137"/>
      <c r="AI379" s="137"/>
      <c r="AJ379" s="137"/>
      <c r="AK379" s="137"/>
      <c r="AL379" s="137"/>
      <c r="AM379" s="137"/>
    </row>
    <row r="380" ht="18.0" customHeight="1">
      <c r="A380" s="137"/>
      <c r="B380" s="137"/>
      <c r="C380" s="137"/>
      <c r="D380" s="137"/>
      <c r="E380" s="137"/>
      <c r="F380" s="137"/>
      <c r="G380" s="137"/>
      <c r="H380" s="139"/>
      <c r="I380" s="137"/>
      <c r="J380" s="137"/>
      <c r="K380" s="137"/>
      <c r="L380" s="137"/>
      <c r="M380" s="137"/>
      <c r="N380" s="137"/>
      <c r="O380" s="137"/>
      <c r="P380" s="137"/>
      <c r="Q380" s="140"/>
      <c r="R380" s="137"/>
      <c r="S380" s="137"/>
      <c r="T380" s="137"/>
      <c r="U380" s="137"/>
      <c r="V380" s="137"/>
      <c r="W380" s="137"/>
      <c r="X380" s="137"/>
      <c r="Y380" s="137"/>
      <c r="Z380" s="137"/>
      <c r="AA380" s="137"/>
      <c r="AB380" s="137"/>
      <c r="AC380" s="137"/>
      <c r="AD380" s="137"/>
      <c r="AE380" s="137"/>
      <c r="AF380" s="137"/>
      <c r="AG380" s="137"/>
      <c r="AH380" s="137"/>
      <c r="AI380" s="137"/>
      <c r="AJ380" s="137"/>
      <c r="AK380" s="137"/>
      <c r="AL380" s="137"/>
      <c r="AM380" s="137"/>
    </row>
    <row r="381" ht="18.0" customHeight="1">
      <c r="A381" s="137"/>
      <c r="B381" s="137"/>
      <c r="C381" s="137"/>
      <c r="D381" s="137"/>
      <c r="E381" s="137"/>
      <c r="F381" s="137"/>
      <c r="G381" s="137"/>
      <c r="H381" s="139"/>
      <c r="I381" s="137"/>
      <c r="J381" s="137"/>
      <c r="K381" s="137"/>
      <c r="L381" s="137"/>
      <c r="M381" s="137"/>
      <c r="N381" s="137"/>
      <c r="O381" s="137"/>
      <c r="P381" s="137"/>
      <c r="Q381" s="140"/>
      <c r="R381" s="137"/>
      <c r="S381" s="137"/>
      <c r="T381" s="137"/>
      <c r="U381" s="137"/>
      <c r="V381" s="137"/>
      <c r="W381" s="137"/>
      <c r="X381" s="137"/>
      <c r="Y381" s="137"/>
      <c r="Z381" s="137"/>
      <c r="AA381" s="137"/>
      <c r="AB381" s="137"/>
      <c r="AC381" s="137"/>
      <c r="AD381" s="137"/>
      <c r="AE381" s="137"/>
      <c r="AF381" s="137"/>
      <c r="AG381" s="137"/>
      <c r="AH381" s="137"/>
      <c r="AI381" s="137"/>
      <c r="AJ381" s="137"/>
      <c r="AK381" s="137"/>
      <c r="AL381" s="137"/>
      <c r="AM381" s="137"/>
    </row>
    <row r="382" ht="18.0" customHeight="1">
      <c r="A382" s="137"/>
      <c r="B382" s="137"/>
      <c r="C382" s="137"/>
      <c r="D382" s="137"/>
      <c r="E382" s="137"/>
      <c r="F382" s="137"/>
      <c r="G382" s="137"/>
      <c r="H382" s="139"/>
      <c r="I382" s="137"/>
      <c r="J382" s="137"/>
      <c r="K382" s="137"/>
      <c r="L382" s="137"/>
      <c r="M382" s="137"/>
      <c r="N382" s="137"/>
      <c r="O382" s="137"/>
      <c r="P382" s="137"/>
      <c r="Q382" s="140"/>
      <c r="R382" s="137"/>
      <c r="S382" s="137"/>
      <c r="T382" s="137"/>
      <c r="U382" s="137"/>
      <c r="V382" s="137"/>
      <c r="W382" s="137"/>
      <c r="X382" s="137"/>
      <c r="Y382" s="137"/>
      <c r="Z382" s="137"/>
      <c r="AA382" s="137"/>
      <c r="AB382" s="137"/>
      <c r="AC382" s="137"/>
      <c r="AD382" s="137"/>
      <c r="AE382" s="137"/>
      <c r="AF382" s="137"/>
      <c r="AG382" s="137"/>
      <c r="AH382" s="137"/>
      <c r="AI382" s="137"/>
      <c r="AJ382" s="137"/>
      <c r="AK382" s="137"/>
      <c r="AL382" s="137"/>
      <c r="AM382" s="137"/>
    </row>
    <row r="383" ht="18.0" customHeight="1">
      <c r="A383" s="137"/>
      <c r="B383" s="137"/>
      <c r="C383" s="137"/>
      <c r="D383" s="137"/>
      <c r="E383" s="137"/>
      <c r="F383" s="137"/>
      <c r="G383" s="137"/>
      <c r="H383" s="139"/>
      <c r="I383" s="137"/>
      <c r="J383" s="137"/>
      <c r="K383" s="137"/>
      <c r="L383" s="137"/>
      <c r="M383" s="137"/>
      <c r="N383" s="137"/>
      <c r="O383" s="137"/>
      <c r="P383" s="137"/>
      <c r="Q383" s="140"/>
      <c r="R383" s="137"/>
      <c r="S383" s="137"/>
      <c r="T383" s="137"/>
      <c r="U383" s="137"/>
      <c r="V383" s="137"/>
      <c r="W383" s="137"/>
      <c r="X383" s="137"/>
      <c r="Y383" s="137"/>
      <c r="Z383" s="137"/>
      <c r="AA383" s="137"/>
      <c r="AB383" s="137"/>
      <c r="AC383" s="137"/>
      <c r="AD383" s="137"/>
      <c r="AE383" s="137"/>
      <c r="AF383" s="137"/>
      <c r="AG383" s="137"/>
      <c r="AH383" s="137"/>
      <c r="AI383" s="137"/>
      <c r="AJ383" s="137"/>
      <c r="AK383" s="137"/>
      <c r="AL383" s="137"/>
      <c r="AM383" s="137"/>
    </row>
    <row r="384" ht="18.0" customHeight="1">
      <c r="A384" s="137"/>
      <c r="B384" s="137"/>
      <c r="C384" s="137"/>
      <c r="D384" s="137"/>
      <c r="E384" s="137"/>
      <c r="F384" s="137"/>
      <c r="G384" s="137"/>
      <c r="H384" s="139"/>
      <c r="I384" s="137"/>
      <c r="J384" s="137"/>
      <c r="K384" s="137"/>
      <c r="L384" s="137"/>
      <c r="M384" s="137"/>
      <c r="N384" s="137"/>
      <c r="O384" s="137"/>
      <c r="P384" s="137"/>
      <c r="Q384" s="140"/>
      <c r="R384" s="137"/>
      <c r="S384" s="137"/>
      <c r="T384" s="137"/>
      <c r="U384" s="137"/>
      <c r="V384" s="137"/>
      <c r="W384" s="137"/>
      <c r="X384" s="137"/>
      <c r="Y384" s="137"/>
      <c r="Z384" s="137"/>
      <c r="AA384" s="137"/>
      <c r="AB384" s="137"/>
      <c r="AC384" s="137"/>
      <c r="AD384" s="137"/>
      <c r="AE384" s="137"/>
      <c r="AF384" s="137"/>
      <c r="AG384" s="137"/>
      <c r="AH384" s="137"/>
      <c r="AI384" s="137"/>
      <c r="AJ384" s="137"/>
      <c r="AK384" s="137"/>
      <c r="AL384" s="137"/>
      <c r="AM384" s="137"/>
    </row>
    <row r="385" ht="18.0" customHeight="1">
      <c r="A385" s="137"/>
      <c r="B385" s="137"/>
      <c r="C385" s="137"/>
      <c r="D385" s="137"/>
      <c r="E385" s="137"/>
      <c r="F385" s="137"/>
      <c r="G385" s="137"/>
      <c r="H385" s="139"/>
      <c r="I385" s="137"/>
      <c r="J385" s="137"/>
      <c r="K385" s="137"/>
      <c r="L385" s="137"/>
      <c r="M385" s="137"/>
      <c r="N385" s="137"/>
      <c r="O385" s="137"/>
      <c r="P385" s="137"/>
      <c r="Q385" s="140"/>
      <c r="R385" s="137"/>
      <c r="S385" s="137"/>
      <c r="T385" s="137"/>
      <c r="U385" s="137"/>
      <c r="V385" s="137"/>
      <c r="W385" s="137"/>
      <c r="X385" s="137"/>
      <c r="Y385" s="137"/>
      <c r="Z385" s="137"/>
      <c r="AA385" s="137"/>
      <c r="AB385" s="137"/>
      <c r="AC385" s="137"/>
      <c r="AD385" s="137"/>
      <c r="AE385" s="137"/>
      <c r="AF385" s="137"/>
      <c r="AG385" s="137"/>
      <c r="AH385" s="137"/>
      <c r="AI385" s="137"/>
      <c r="AJ385" s="137"/>
      <c r="AK385" s="137"/>
      <c r="AL385" s="137"/>
      <c r="AM385" s="137"/>
    </row>
    <row r="386" ht="18.0" customHeight="1">
      <c r="A386" s="137"/>
      <c r="B386" s="137"/>
      <c r="C386" s="137"/>
      <c r="D386" s="137"/>
      <c r="E386" s="137"/>
      <c r="F386" s="137"/>
      <c r="G386" s="137"/>
      <c r="H386" s="139"/>
      <c r="I386" s="137"/>
      <c r="J386" s="137"/>
      <c r="K386" s="137"/>
      <c r="L386" s="137"/>
      <c r="M386" s="137"/>
      <c r="N386" s="137"/>
      <c r="O386" s="137"/>
      <c r="P386" s="137"/>
      <c r="Q386" s="140"/>
      <c r="R386" s="137"/>
      <c r="S386" s="137"/>
      <c r="T386" s="137"/>
      <c r="U386" s="137"/>
      <c r="V386" s="137"/>
      <c r="W386" s="137"/>
      <c r="X386" s="137"/>
      <c r="Y386" s="137"/>
      <c r="Z386" s="137"/>
      <c r="AA386" s="137"/>
      <c r="AB386" s="137"/>
      <c r="AC386" s="137"/>
      <c r="AD386" s="137"/>
      <c r="AE386" s="137"/>
      <c r="AF386" s="137"/>
      <c r="AG386" s="137"/>
      <c r="AH386" s="137"/>
      <c r="AI386" s="137"/>
      <c r="AJ386" s="137"/>
      <c r="AK386" s="137"/>
      <c r="AL386" s="137"/>
      <c r="AM386" s="137"/>
    </row>
    <row r="387" ht="18.0" customHeight="1">
      <c r="A387" s="137"/>
      <c r="B387" s="137"/>
      <c r="C387" s="137"/>
      <c r="D387" s="137"/>
      <c r="E387" s="137"/>
      <c r="F387" s="137"/>
      <c r="G387" s="137"/>
      <c r="H387" s="139"/>
      <c r="I387" s="137"/>
      <c r="J387" s="137"/>
      <c r="K387" s="137"/>
      <c r="L387" s="137"/>
      <c r="M387" s="137"/>
      <c r="N387" s="137"/>
      <c r="O387" s="137"/>
      <c r="P387" s="137"/>
      <c r="Q387" s="140"/>
      <c r="R387" s="137"/>
      <c r="S387" s="137"/>
      <c r="T387" s="137"/>
      <c r="U387" s="137"/>
      <c r="V387" s="137"/>
      <c r="W387" s="137"/>
      <c r="X387" s="137"/>
      <c r="Y387" s="137"/>
      <c r="Z387" s="137"/>
      <c r="AA387" s="137"/>
      <c r="AB387" s="137"/>
      <c r="AC387" s="137"/>
      <c r="AD387" s="137"/>
      <c r="AE387" s="137"/>
      <c r="AF387" s="137"/>
      <c r="AG387" s="137"/>
      <c r="AH387" s="137"/>
      <c r="AI387" s="137"/>
      <c r="AJ387" s="137"/>
      <c r="AK387" s="137"/>
      <c r="AL387" s="137"/>
      <c r="AM387" s="137"/>
    </row>
    <row r="388" ht="18.0" customHeight="1">
      <c r="A388" s="137"/>
      <c r="B388" s="137"/>
      <c r="C388" s="137"/>
      <c r="D388" s="137"/>
      <c r="E388" s="137"/>
      <c r="F388" s="137"/>
      <c r="G388" s="137"/>
      <c r="H388" s="139"/>
      <c r="I388" s="137"/>
      <c r="J388" s="137"/>
      <c r="K388" s="137"/>
      <c r="L388" s="137"/>
      <c r="M388" s="137"/>
      <c r="N388" s="137"/>
      <c r="O388" s="137"/>
      <c r="P388" s="137"/>
      <c r="Q388" s="140"/>
      <c r="R388" s="137"/>
      <c r="S388" s="137"/>
      <c r="T388" s="137"/>
      <c r="U388" s="137"/>
      <c r="V388" s="137"/>
      <c r="W388" s="137"/>
      <c r="X388" s="137"/>
      <c r="Y388" s="137"/>
      <c r="Z388" s="137"/>
      <c r="AA388" s="137"/>
      <c r="AB388" s="137"/>
      <c r="AC388" s="137"/>
      <c r="AD388" s="137"/>
      <c r="AE388" s="137"/>
      <c r="AF388" s="137"/>
      <c r="AG388" s="137"/>
      <c r="AH388" s="137"/>
      <c r="AI388" s="137"/>
      <c r="AJ388" s="137"/>
      <c r="AK388" s="137"/>
      <c r="AL388" s="137"/>
      <c r="AM388" s="137"/>
    </row>
    <row r="389" ht="18.0" customHeight="1">
      <c r="A389" s="137"/>
      <c r="B389" s="137"/>
      <c r="C389" s="137"/>
      <c r="D389" s="137"/>
      <c r="E389" s="137"/>
      <c r="F389" s="137"/>
      <c r="G389" s="137"/>
      <c r="H389" s="139"/>
      <c r="I389" s="137"/>
      <c r="J389" s="137"/>
      <c r="K389" s="137"/>
      <c r="L389" s="137"/>
      <c r="M389" s="137"/>
      <c r="N389" s="137"/>
      <c r="O389" s="137"/>
      <c r="P389" s="137"/>
      <c r="Q389" s="140"/>
      <c r="R389" s="137"/>
      <c r="S389" s="137"/>
      <c r="T389" s="137"/>
      <c r="U389" s="137"/>
      <c r="V389" s="137"/>
      <c r="W389" s="137"/>
      <c r="X389" s="137"/>
      <c r="Y389" s="137"/>
      <c r="Z389" s="137"/>
      <c r="AA389" s="137"/>
      <c r="AB389" s="137"/>
      <c r="AC389" s="137"/>
      <c r="AD389" s="137"/>
      <c r="AE389" s="137"/>
      <c r="AF389" s="137"/>
      <c r="AG389" s="137"/>
      <c r="AH389" s="137"/>
      <c r="AI389" s="137"/>
      <c r="AJ389" s="137"/>
      <c r="AK389" s="137"/>
      <c r="AL389" s="137"/>
      <c r="AM389" s="137"/>
    </row>
    <row r="390" ht="18.0" customHeight="1">
      <c r="A390" s="137"/>
      <c r="B390" s="137"/>
      <c r="C390" s="137"/>
      <c r="D390" s="137"/>
      <c r="E390" s="137"/>
      <c r="F390" s="137"/>
      <c r="G390" s="137"/>
      <c r="H390" s="139"/>
      <c r="I390" s="137"/>
      <c r="J390" s="137"/>
      <c r="K390" s="137"/>
      <c r="L390" s="137"/>
      <c r="M390" s="137"/>
      <c r="N390" s="137"/>
      <c r="O390" s="137"/>
      <c r="P390" s="137"/>
      <c r="Q390" s="140"/>
      <c r="R390" s="137"/>
      <c r="S390" s="137"/>
      <c r="T390" s="137"/>
      <c r="U390" s="137"/>
      <c r="V390" s="137"/>
      <c r="W390" s="137"/>
      <c r="X390" s="137"/>
      <c r="Y390" s="137"/>
      <c r="Z390" s="137"/>
      <c r="AA390" s="137"/>
      <c r="AB390" s="137"/>
      <c r="AC390" s="137"/>
      <c r="AD390" s="137"/>
      <c r="AE390" s="137"/>
      <c r="AF390" s="137"/>
      <c r="AG390" s="137"/>
      <c r="AH390" s="137"/>
      <c r="AI390" s="137"/>
      <c r="AJ390" s="137"/>
      <c r="AK390" s="137"/>
      <c r="AL390" s="137"/>
      <c r="AM390" s="137"/>
    </row>
    <row r="391" ht="18.0" customHeight="1">
      <c r="A391" s="137"/>
      <c r="B391" s="137"/>
      <c r="C391" s="137"/>
      <c r="D391" s="137"/>
      <c r="E391" s="137"/>
      <c r="F391" s="137"/>
      <c r="G391" s="137"/>
      <c r="H391" s="139"/>
      <c r="I391" s="137"/>
      <c r="J391" s="137"/>
      <c r="K391" s="137"/>
      <c r="L391" s="137"/>
      <c r="M391" s="137"/>
      <c r="N391" s="137"/>
      <c r="O391" s="137"/>
      <c r="P391" s="137"/>
      <c r="Q391" s="140"/>
      <c r="R391" s="137"/>
      <c r="S391" s="137"/>
      <c r="T391" s="137"/>
      <c r="U391" s="137"/>
      <c r="V391" s="137"/>
      <c r="W391" s="137"/>
      <c r="X391" s="137"/>
      <c r="Y391" s="137"/>
      <c r="Z391" s="137"/>
      <c r="AA391" s="137"/>
      <c r="AB391" s="137"/>
      <c r="AC391" s="137"/>
      <c r="AD391" s="137"/>
      <c r="AE391" s="137"/>
      <c r="AF391" s="137"/>
      <c r="AG391" s="137"/>
      <c r="AH391" s="137"/>
      <c r="AI391" s="137"/>
      <c r="AJ391" s="137"/>
      <c r="AK391" s="137"/>
      <c r="AL391" s="137"/>
      <c r="AM391" s="137"/>
    </row>
    <row r="392" ht="18.0" customHeight="1">
      <c r="A392" s="137"/>
      <c r="B392" s="137"/>
      <c r="C392" s="137"/>
      <c r="D392" s="137"/>
      <c r="E392" s="137"/>
      <c r="F392" s="137"/>
      <c r="G392" s="137"/>
      <c r="H392" s="139"/>
      <c r="I392" s="137"/>
      <c r="J392" s="137"/>
      <c r="K392" s="137"/>
      <c r="L392" s="137"/>
      <c r="M392" s="137"/>
      <c r="N392" s="137"/>
      <c r="O392" s="137"/>
      <c r="P392" s="137"/>
      <c r="Q392" s="140"/>
      <c r="R392" s="137"/>
      <c r="S392" s="137"/>
      <c r="T392" s="137"/>
      <c r="U392" s="137"/>
      <c r="V392" s="137"/>
      <c r="W392" s="137"/>
      <c r="X392" s="137"/>
      <c r="Y392" s="137"/>
      <c r="Z392" s="137"/>
      <c r="AA392" s="137"/>
      <c r="AB392" s="137"/>
      <c r="AC392" s="137"/>
      <c r="AD392" s="137"/>
      <c r="AE392" s="137"/>
      <c r="AF392" s="137"/>
      <c r="AG392" s="137"/>
      <c r="AH392" s="137"/>
      <c r="AI392" s="137"/>
      <c r="AJ392" s="137"/>
      <c r="AK392" s="137"/>
      <c r="AL392" s="137"/>
      <c r="AM392" s="137"/>
    </row>
    <row r="393" ht="18.0" customHeight="1">
      <c r="A393" s="137"/>
      <c r="B393" s="137"/>
      <c r="C393" s="137"/>
      <c r="D393" s="137"/>
      <c r="E393" s="137"/>
      <c r="F393" s="137"/>
      <c r="G393" s="137"/>
      <c r="H393" s="139"/>
      <c r="I393" s="137"/>
      <c r="J393" s="137"/>
      <c r="K393" s="137"/>
      <c r="L393" s="137"/>
      <c r="M393" s="137"/>
      <c r="N393" s="137"/>
      <c r="O393" s="137"/>
      <c r="P393" s="137"/>
      <c r="Q393" s="140"/>
      <c r="R393" s="137"/>
      <c r="S393" s="137"/>
      <c r="T393" s="137"/>
      <c r="U393" s="137"/>
      <c r="V393" s="137"/>
      <c r="W393" s="137"/>
      <c r="X393" s="137"/>
      <c r="Y393" s="137"/>
      <c r="Z393" s="137"/>
      <c r="AA393" s="137"/>
      <c r="AB393" s="137"/>
      <c r="AC393" s="137"/>
      <c r="AD393" s="137"/>
      <c r="AE393" s="137"/>
      <c r="AF393" s="137"/>
      <c r="AG393" s="137"/>
      <c r="AH393" s="137"/>
      <c r="AI393" s="137"/>
      <c r="AJ393" s="137"/>
      <c r="AK393" s="137"/>
      <c r="AL393" s="137"/>
      <c r="AM393" s="137"/>
    </row>
    <row r="394" ht="18.0" customHeight="1">
      <c r="A394" s="137"/>
      <c r="B394" s="137"/>
      <c r="C394" s="137"/>
      <c r="D394" s="137"/>
      <c r="E394" s="137"/>
      <c r="F394" s="137"/>
      <c r="G394" s="137"/>
      <c r="H394" s="139"/>
      <c r="I394" s="137"/>
      <c r="J394" s="137"/>
      <c r="K394" s="137"/>
      <c r="L394" s="137"/>
      <c r="M394" s="137"/>
      <c r="N394" s="137"/>
      <c r="O394" s="137"/>
      <c r="P394" s="137"/>
      <c r="Q394" s="140"/>
      <c r="R394" s="137"/>
      <c r="S394" s="137"/>
      <c r="T394" s="137"/>
      <c r="U394" s="137"/>
      <c r="V394" s="137"/>
      <c r="W394" s="137"/>
      <c r="X394" s="137"/>
      <c r="Y394" s="137"/>
      <c r="Z394" s="137"/>
      <c r="AA394" s="137"/>
      <c r="AB394" s="137"/>
      <c r="AC394" s="137"/>
      <c r="AD394" s="137"/>
      <c r="AE394" s="137"/>
      <c r="AF394" s="137"/>
      <c r="AG394" s="137"/>
      <c r="AH394" s="137"/>
      <c r="AI394" s="137"/>
      <c r="AJ394" s="137"/>
      <c r="AK394" s="137"/>
      <c r="AL394" s="137"/>
      <c r="AM394" s="137"/>
    </row>
    <row r="395" ht="18.0" customHeight="1">
      <c r="A395" s="137"/>
      <c r="B395" s="137"/>
      <c r="C395" s="137"/>
      <c r="D395" s="137"/>
      <c r="E395" s="137"/>
      <c r="F395" s="137"/>
      <c r="G395" s="137"/>
      <c r="H395" s="139"/>
      <c r="I395" s="137"/>
      <c r="J395" s="137"/>
      <c r="K395" s="137"/>
      <c r="L395" s="137"/>
      <c r="M395" s="137"/>
      <c r="N395" s="137"/>
      <c r="O395" s="137"/>
      <c r="P395" s="137"/>
      <c r="Q395" s="140"/>
      <c r="R395" s="137"/>
      <c r="S395" s="137"/>
      <c r="T395" s="137"/>
      <c r="U395" s="137"/>
      <c r="V395" s="137"/>
      <c r="W395" s="137"/>
      <c r="X395" s="137"/>
      <c r="Y395" s="137"/>
      <c r="Z395" s="137"/>
      <c r="AA395" s="137"/>
      <c r="AB395" s="137"/>
      <c r="AC395" s="137"/>
      <c r="AD395" s="137"/>
      <c r="AE395" s="137"/>
      <c r="AF395" s="137"/>
      <c r="AG395" s="137"/>
      <c r="AH395" s="137"/>
      <c r="AI395" s="137"/>
      <c r="AJ395" s="137"/>
      <c r="AK395" s="137"/>
      <c r="AL395" s="137"/>
      <c r="AM395" s="137"/>
    </row>
    <row r="396" ht="18.0" customHeight="1">
      <c r="A396" s="137"/>
      <c r="B396" s="137"/>
      <c r="C396" s="137"/>
      <c r="D396" s="137"/>
      <c r="E396" s="137"/>
      <c r="F396" s="137"/>
      <c r="G396" s="137"/>
      <c r="H396" s="139"/>
      <c r="I396" s="137"/>
      <c r="J396" s="137"/>
      <c r="K396" s="137"/>
      <c r="L396" s="137"/>
      <c r="M396" s="137"/>
      <c r="N396" s="137"/>
      <c r="O396" s="137"/>
      <c r="P396" s="137"/>
      <c r="Q396" s="140"/>
      <c r="R396" s="137"/>
      <c r="S396" s="137"/>
      <c r="T396" s="137"/>
      <c r="U396" s="137"/>
      <c r="V396" s="137"/>
      <c r="W396" s="137"/>
      <c r="X396" s="137"/>
      <c r="Y396" s="137"/>
      <c r="Z396" s="137"/>
      <c r="AA396" s="137"/>
      <c r="AB396" s="137"/>
      <c r="AC396" s="137"/>
      <c r="AD396" s="137"/>
      <c r="AE396" s="137"/>
      <c r="AF396" s="137"/>
      <c r="AG396" s="137"/>
      <c r="AH396" s="137"/>
      <c r="AI396" s="137"/>
      <c r="AJ396" s="137"/>
      <c r="AK396" s="137"/>
      <c r="AL396" s="137"/>
      <c r="AM396" s="137"/>
    </row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15:D15"/>
    <mergeCell ref="E16:H16"/>
    <mergeCell ref="C21:E21"/>
    <mergeCell ref="C155:E155"/>
    <mergeCell ref="C169:E169"/>
  </mergeCells>
  <printOptions/>
  <pageMargins bottom="0.75" footer="0.0" header="0.0" left="0.7" right="0.7" top="0.75"/>
  <pageSetup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FF"/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9.57"/>
    <col customWidth="1" min="18" max="18" width="17.43"/>
    <col customWidth="1" min="19" max="19" width="17.86"/>
    <col customWidth="1" min="20" max="20" width="17.0"/>
    <col customWidth="1" min="21" max="21" width="15.14"/>
    <col customWidth="1" min="22" max="22" width="13.86"/>
    <col customWidth="1" min="23" max="24" width="9.14"/>
    <col customWidth="1" min="25" max="25" width="16.0"/>
    <col customWidth="1" min="26" max="45" width="9.14"/>
  </cols>
  <sheetData>
    <row r="1" ht="18.75" customHeight="1">
      <c r="A1" s="1" t="s">
        <v>0</v>
      </c>
      <c r="B1" s="1"/>
      <c r="C1" s="1"/>
      <c r="D1" s="1"/>
      <c r="E1" s="1"/>
      <c r="F1" s="1"/>
      <c r="G1" s="2"/>
      <c r="H1" s="3"/>
      <c r="I1" s="1"/>
      <c r="J1" s="1"/>
      <c r="K1" s="1"/>
      <c r="L1" s="1"/>
      <c r="M1" s="1"/>
      <c r="N1" s="1"/>
      <c r="O1" s="1"/>
      <c r="P1" s="1"/>
      <c r="Q1" s="4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</row>
    <row r="2" ht="18.75" customHeight="1">
      <c r="A2" s="1"/>
      <c r="B2" s="1"/>
      <c r="C2" s="1"/>
      <c r="D2" s="1"/>
      <c r="E2" s="1"/>
      <c r="F2" s="1"/>
      <c r="G2" s="2"/>
      <c r="H2" s="3"/>
      <c r="I2" s="1"/>
      <c r="J2" s="1"/>
      <c r="K2" s="1"/>
      <c r="L2" s="1"/>
      <c r="M2" s="1"/>
      <c r="N2" s="1"/>
      <c r="O2" s="1"/>
      <c r="P2" s="1"/>
      <c r="Q2" s="4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</row>
    <row r="3" ht="18.75" customHeight="1">
      <c r="A3" s="5" t="s">
        <v>1</v>
      </c>
      <c r="B3" s="5"/>
      <c r="C3" s="5"/>
      <c r="D3" s="1"/>
      <c r="E3" s="1"/>
      <c r="F3" s="1"/>
      <c r="G3" s="2"/>
      <c r="H3" s="3"/>
      <c r="I3" s="1"/>
      <c r="J3" s="1"/>
      <c r="K3" s="1"/>
      <c r="L3" s="1"/>
      <c r="M3" s="1"/>
      <c r="N3" s="1"/>
      <c r="O3" s="1"/>
      <c r="P3" s="1"/>
      <c r="Q3" s="4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</row>
    <row r="4" ht="29.25" customHeight="1">
      <c r="A4" s="1"/>
      <c r="B4" s="1"/>
      <c r="C4" s="1"/>
      <c r="D4" s="1"/>
      <c r="E4" s="1"/>
      <c r="F4" s="1"/>
      <c r="G4" s="2"/>
      <c r="H4" s="3" t="s">
        <v>2</v>
      </c>
      <c r="I4" s="6">
        <v>44306.0</v>
      </c>
      <c r="J4" s="1"/>
      <c r="K4" s="1"/>
      <c r="L4" s="1"/>
      <c r="M4" s="1"/>
      <c r="N4" s="1"/>
      <c r="O4" s="1"/>
      <c r="P4" s="1"/>
      <c r="Q4" s="4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</row>
    <row r="5" ht="18.75" customHeight="1">
      <c r="A5" s="1" t="s">
        <v>3</v>
      </c>
      <c r="B5" s="1"/>
      <c r="C5" s="1"/>
      <c r="D5" s="1"/>
      <c r="E5" s="1"/>
      <c r="F5" s="1"/>
      <c r="G5" s="2"/>
      <c r="H5" s="3"/>
      <c r="I5" s="1"/>
      <c r="J5" s="1"/>
      <c r="K5" s="1"/>
      <c r="L5" s="1"/>
      <c r="M5" s="1"/>
      <c r="N5" s="1"/>
      <c r="O5" s="1"/>
      <c r="P5" s="1"/>
      <c r="Q5" s="4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</row>
    <row r="6" ht="18.75" customHeight="1">
      <c r="A6" s="7"/>
      <c r="B6" s="7"/>
      <c r="C6" s="7"/>
      <c r="D6" s="7"/>
      <c r="E6" s="7"/>
      <c r="F6" s="7"/>
      <c r="G6" s="8"/>
      <c r="H6" s="9"/>
      <c r="I6" s="7"/>
      <c r="J6" s="1"/>
      <c r="K6" s="1"/>
      <c r="L6" s="1"/>
      <c r="M6" s="1"/>
      <c r="N6" s="1"/>
      <c r="O6" s="1"/>
      <c r="P6" s="1"/>
      <c r="Q6" s="4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</row>
    <row r="7" ht="36.0" customHeight="1">
      <c r="A7" s="10" t="s">
        <v>4</v>
      </c>
      <c r="B7" s="11"/>
      <c r="C7" s="12" t="s">
        <v>115</v>
      </c>
      <c r="D7" s="13" t="s">
        <v>6</v>
      </c>
      <c r="E7" s="14" t="s">
        <v>7</v>
      </c>
      <c r="F7" s="15"/>
      <c r="G7" s="15"/>
      <c r="H7" s="11"/>
      <c r="I7" s="16" t="s">
        <v>8</v>
      </c>
      <c r="J7" s="1"/>
      <c r="K7" s="1"/>
      <c r="L7" s="1"/>
      <c r="M7" s="1"/>
      <c r="N7" s="1"/>
      <c r="O7" s="1"/>
      <c r="P7" s="1"/>
      <c r="Q7" s="25">
        <f>+I106</f>
        <v>0.01173465172</v>
      </c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</row>
    <row r="8" ht="26.25" customHeight="1">
      <c r="A8" s="17">
        <v>2.0</v>
      </c>
      <c r="B8" s="26" t="s">
        <v>80</v>
      </c>
      <c r="C8" s="18">
        <v>29.0</v>
      </c>
      <c r="D8" s="19">
        <v>0.0146</v>
      </c>
      <c r="E8" s="28">
        <f>257.59*3</f>
        <v>772.77</v>
      </c>
      <c r="F8" s="28"/>
      <c r="G8" s="29"/>
      <c r="H8" s="22">
        <v>3.0</v>
      </c>
      <c r="I8" s="23">
        <f t="shared" ref="I8:I11" si="1">+D8*E8</f>
        <v>11.282442</v>
      </c>
      <c r="J8" s="24">
        <f t="shared" ref="J8:J11" si="2">E8-I8</f>
        <v>761.487558</v>
      </c>
      <c r="K8" s="1"/>
      <c r="L8" s="1"/>
      <c r="M8" s="1"/>
      <c r="N8" s="1"/>
      <c r="O8" s="1"/>
      <c r="P8" s="1"/>
      <c r="Q8" s="4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</row>
    <row r="9" ht="26.25" customHeight="1">
      <c r="A9" s="17">
        <v>3.0</v>
      </c>
      <c r="B9" s="26" t="s">
        <v>80</v>
      </c>
      <c r="C9" s="18">
        <v>29.0</v>
      </c>
      <c r="D9" s="19">
        <v>0.0146</v>
      </c>
      <c r="E9" s="28">
        <f>257.59*17</f>
        <v>4379.03</v>
      </c>
      <c r="F9" s="28"/>
      <c r="G9" s="29"/>
      <c r="H9" s="22">
        <v>17.0</v>
      </c>
      <c r="I9" s="23">
        <f t="shared" si="1"/>
        <v>63.933838</v>
      </c>
      <c r="J9" s="24">
        <f t="shared" si="2"/>
        <v>4315.096162</v>
      </c>
      <c r="K9" s="1"/>
      <c r="L9" s="1"/>
      <c r="M9" s="1"/>
      <c r="N9" s="1"/>
      <c r="O9" s="1"/>
      <c r="P9" s="1"/>
      <c r="Q9" s="4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</row>
    <row r="10" ht="26.25" customHeight="1">
      <c r="A10" s="17">
        <v>4.0</v>
      </c>
      <c r="B10" s="26" t="s">
        <v>69</v>
      </c>
      <c r="C10" s="18">
        <v>29.0</v>
      </c>
      <c r="D10" s="27">
        <v>0.0148</v>
      </c>
      <c r="E10" s="28">
        <f>229.058*25</f>
        <v>5726.45</v>
      </c>
      <c r="F10" s="28"/>
      <c r="G10" s="29"/>
      <c r="H10" s="22">
        <v>25.0</v>
      </c>
      <c r="I10" s="23">
        <f t="shared" si="1"/>
        <v>84.75146</v>
      </c>
      <c r="J10" s="24">
        <f t="shared" si="2"/>
        <v>5641.69854</v>
      </c>
      <c r="K10" s="1"/>
      <c r="L10" s="1"/>
      <c r="M10" s="1"/>
      <c r="N10" s="1"/>
      <c r="O10" s="1"/>
      <c r="P10" s="1"/>
      <c r="Q10" s="4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</row>
    <row r="11" ht="26.25" customHeight="1">
      <c r="A11" s="17">
        <v>5.0</v>
      </c>
      <c r="B11" s="26" t="s">
        <v>73</v>
      </c>
      <c r="C11" s="18">
        <v>29.0</v>
      </c>
      <c r="D11" s="27">
        <v>0.0147</v>
      </c>
      <c r="E11" s="28">
        <f>230.282*19</f>
        <v>4375.358</v>
      </c>
      <c r="F11" s="28"/>
      <c r="G11" s="29"/>
      <c r="H11" s="22">
        <v>19.0</v>
      </c>
      <c r="I11" s="23">
        <f t="shared" si="1"/>
        <v>64.3177626</v>
      </c>
      <c r="J11" s="24">
        <f t="shared" si="2"/>
        <v>4311.040237</v>
      </c>
      <c r="K11" s="1"/>
      <c r="L11" s="1"/>
      <c r="M11" s="1"/>
      <c r="N11" s="1"/>
      <c r="O11" s="1"/>
      <c r="P11" s="1"/>
      <c r="Q11" s="4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</row>
    <row r="12" ht="18.75" customHeight="1">
      <c r="A12" s="30"/>
      <c r="B12" s="31"/>
      <c r="C12" s="32"/>
      <c r="D12" s="33"/>
      <c r="E12" s="34">
        <f>SUM(E8:E11)</f>
        <v>15253.608</v>
      </c>
      <c r="F12" s="35"/>
      <c r="G12" s="36"/>
      <c r="H12" s="37"/>
      <c r="I12" s="38">
        <f t="shared" ref="I12:J12" si="3">SUM(I8:I11)</f>
        <v>224.2855026</v>
      </c>
      <c r="J12" s="39">
        <f t="shared" si="3"/>
        <v>15029.3225</v>
      </c>
      <c r="K12" s="1"/>
      <c r="L12" s="1"/>
      <c r="M12" s="1"/>
      <c r="N12" s="1"/>
      <c r="O12" s="1"/>
      <c r="P12" s="1"/>
      <c r="Q12" s="4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</row>
    <row r="13" ht="18.75" customHeight="1">
      <c r="A13" s="40"/>
      <c r="B13" s="7"/>
      <c r="C13" s="7"/>
      <c r="D13" s="41"/>
      <c r="E13" s="42"/>
      <c r="F13" s="15"/>
      <c r="G13" s="15"/>
      <c r="H13" s="11"/>
      <c r="I13" s="43"/>
      <c r="J13" s="1"/>
      <c r="K13" s="1"/>
      <c r="L13" s="1"/>
      <c r="M13" s="1"/>
      <c r="N13" s="1"/>
      <c r="O13" s="1"/>
      <c r="P13" s="1"/>
      <c r="Q13" s="4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</row>
    <row r="14" ht="18.75" customHeight="1">
      <c r="A14" s="1"/>
      <c r="B14" s="1"/>
      <c r="C14" s="1"/>
      <c r="D14" s="1"/>
      <c r="E14" s="1"/>
      <c r="F14" s="1"/>
      <c r="G14" s="2"/>
      <c r="H14" s="3"/>
      <c r="I14" s="1"/>
      <c r="J14" s="1"/>
      <c r="K14" s="1"/>
      <c r="L14" s="1"/>
      <c r="M14" s="1"/>
      <c r="N14" s="1"/>
      <c r="O14" s="1"/>
      <c r="P14" s="1"/>
      <c r="Q14" s="4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</row>
    <row r="15" ht="18.75" customHeight="1">
      <c r="A15" s="1"/>
      <c r="B15" s="1"/>
      <c r="C15" s="1"/>
      <c r="D15" s="1"/>
      <c r="E15" s="1"/>
      <c r="F15" s="1"/>
      <c r="G15" s="2"/>
      <c r="H15" s="3"/>
      <c r="I15" s="1"/>
      <c r="J15" s="1"/>
      <c r="K15" s="1"/>
      <c r="L15" s="1"/>
      <c r="M15" s="1"/>
      <c r="N15" s="1"/>
      <c r="O15" s="1"/>
      <c r="P15" s="1"/>
      <c r="Q15" s="4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</row>
    <row r="16" ht="18.75" customHeight="1">
      <c r="A16" s="1" t="s">
        <v>13</v>
      </c>
      <c r="B16" s="1"/>
      <c r="C16" s="1"/>
      <c r="D16" s="1"/>
      <c r="E16" s="1"/>
      <c r="F16" s="1"/>
      <c r="G16" s="2"/>
      <c r="H16" s="3"/>
      <c r="I16" s="1"/>
      <c r="J16" s="1"/>
      <c r="K16" s="1"/>
      <c r="L16" s="1"/>
      <c r="M16" s="1"/>
      <c r="N16" s="1"/>
      <c r="O16" s="1"/>
      <c r="P16" s="1"/>
      <c r="Q16" s="4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</row>
    <row r="17" ht="18.75" customHeight="1">
      <c r="A17" s="1"/>
      <c r="B17" s="1"/>
      <c r="C17" s="1"/>
      <c r="D17" s="1"/>
      <c r="E17" s="1"/>
      <c r="F17" s="1"/>
      <c r="G17" s="2"/>
      <c r="H17" s="3"/>
      <c r="I17" s="1"/>
      <c r="J17" s="1"/>
      <c r="K17" s="1"/>
      <c r="L17" s="1"/>
      <c r="M17" s="1"/>
      <c r="N17" s="1"/>
      <c r="O17" s="1"/>
      <c r="P17" s="1"/>
      <c r="Q17" s="4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</row>
    <row r="18" ht="40.5" customHeight="1">
      <c r="A18" s="44"/>
      <c r="B18" s="26" t="s">
        <v>14</v>
      </c>
      <c r="C18" s="45" t="s">
        <v>15</v>
      </c>
      <c r="D18" s="46"/>
      <c r="E18" s="47"/>
      <c r="F18" s="48"/>
      <c r="G18" s="49"/>
      <c r="H18" s="50" t="s">
        <v>16</v>
      </c>
      <c r="I18" s="26" t="s">
        <v>17</v>
      </c>
      <c r="J18" s="26" t="s">
        <v>18</v>
      </c>
      <c r="K18" s="1"/>
      <c r="L18" s="26" t="s">
        <v>19</v>
      </c>
      <c r="M18" s="26" t="s">
        <v>17</v>
      </c>
      <c r="N18" s="44" t="s">
        <v>20</v>
      </c>
      <c r="O18" s="1"/>
      <c r="P18" s="1"/>
      <c r="Q18" s="51"/>
      <c r="R18" s="26" t="s">
        <v>19</v>
      </c>
      <c r="S18" s="26" t="s">
        <v>17</v>
      </c>
      <c r="T18" s="44" t="s">
        <v>20</v>
      </c>
      <c r="U18" s="1"/>
      <c r="V18" s="44" t="s">
        <v>21</v>
      </c>
      <c r="W18" s="44" t="s">
        <v>22</v>
      </c>
      <c r="X18" s="44" t="s">
        <v>23</v>
      </c>
      <c r="Y18" s="44" t="s">
        <v>116</v>
      </c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</row>
    <row r="19" ht="27.0" customHeight="1">
      <c r="A19" s="52">
        <v>4.0</v>
      </c>
      <c r="B19" s="53" t="s">
        <v>80</v>
      </c>
      <c r="C19" s="62">
        <v>90.0</v>
      </c>
      <c r="D19" s="62">
        <v>183.0</v>
      </c>
      <c r="E19" s="62">
        <v>234.0</v>
      </c>
      <c r="F19" s="62">
        <f t="shared" ref="F19:F70" si="5">VALUE(IF(RIGHT(B19,1)="%",RIGHT(B19,3),0))</f>
        <v>0</v>
      </c>
      <c r="G19" s="63">
        <f t="shared" ref="G19:G70" si="6">Q19*C19/100*D19/100*E19/100</f>
        <v>115.6194</v>
      </c>
      <c r="H19" s="63">
        <f t="shared" ref="H19:H70" si="7">IF(F19=0,G19,F19*G19)</f>
        <v>115.6194</v>
      </c>
      <c r="I19" s="62">
        <v>1.0</v>
      </c>
      <c r="J19" s="66">
        <f t="shared" ref="J19:J70" si="8">+I19*H19</f>
        <v>115.6194</v>
      </c>
      <c r="K19" s="57"/>
      <c r="L19" s="58">
        <f t="shared" ref="L19:L33" si="9">D19*25.4/1000</f>
        <v>4.6482</v>
      </c>
      <c r="M19" s="52">
        <f t="shared" ref="M19:M36" si="10">+I19</f>
        <v>1</v>
      </c>
      <c r="N19" s="52">
        <f t="shared" ref="N19:N33" si="11">M19*L19</f>
        <v>4.6482</v>
      </c>
      <c r="O19" s="57"/>
      <c r="P19" s="57"/>
      <c r="Q19" s="59">
        <v>30.0</v>
      </c>
      <c r="R19" s="58">
        <f t="shared" ref="R19:R71" si="12">E19/100</f>
        <v>2.34</v>
      </c>
      <c r="S19" s="52">
        <f t="shared" ref="S19:S71" si="13">I19</f>
        <v>1</v>
      </c>
      <c r="T19" s="52">
        <f t="shared" ref="T19:T71" si="14">S19*R19</f>
        <v>2.34</v>
      </c>
      <c r="U19" s="60">
        <f t="shared" ref="U19:U70" si="15">+Q19*C19/100*D19/100*E19/100</f>
        <v>115.6194</v>
      </c>
      <c r="V19" s="58">
        <f t="shared" ref="V19:W19" si="4">C19/100</f>
        <v>0.9</v>
      </c>
      <c r="W19" s="58">
        <f t="shared" si="4"/>
        <v>1.83</v>
      </c>
      <c r="X19" s="58">
        <f t="shared" ref="X19:X71" si="17">T19</f>
        <v>2.34</v>
      </c>
      <c r="Y19" s="61">
        <f t="shared" ref="Y19:Y71" si="18">V19*W19*X19</f>
        <v>3.85398</v>
      </c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57"/>
      <c r="AR19" s="57"/>
      <c r="AS19" s="57"/>
    </row>
    <row r="20" ht="27.0" customHeight="1">
      <c r="A20" s="52">
        <v>5.0</v>
      </c>
      <c r="B20" s="62" t="s">
        <v>80</v>
      </c>
      <c r="C20" s="62">
        <v>88.0</v>
      </c>
      <c r="D20" s="62">
        <v>183.0</v>
      </c>
      <c r="E20" s="62">
        <v>234.0</v>
      </c>
      <c r="F20" s="62">
        <f t="shared" si="5"/>
        <v>0</v>
      </c>
      <c r="G20" s="63">
        <f t="shared" si="6"/>
        <v>113.05008</v>
      </c>
      <c r="H20" s="63">
        <f t="shared" si="7"/>
        <v>113.05008</v>
      </c>
      <c r="I20" s="62">
        <v>1.0</v>
      </c>
      <c r="J20" s="66">
        <f t="shared" si="8"/>
        <v>113.05008</v>
      </c>
      <c r="K20" s="57"/>
      <c r="L20" s="58">
        <f t="shared" si="9"/>
        <v>4.6482</v>
      </c>
      <c r="M20" s="52">
        <f t="shared" si="10"/>
        <v>1</v>
      </c>
      <c r="N20" s="52">
        <f t="shared" si="11"/>
        <v>4.6482</v>
      </c>
      <c r="O20" s="57"/>
      <c r="P20" s="57"/>
      <c r="Q20" s="59">
        <v>30.0</v>
      </c>
      <c r="R20" s="58">
        <f t="shared" si="12"/>
        <v>2.34</v>
      </c>
      <c r="S20" s="52">
        <f t="shared" si="13"/>
        <v>1</v>
      </c>
      <c r="T20" s="52">
        <f t="shared" si="14"/>
        <v>2.34</v>
      </c>
      <c r="U20" s="60">
        <f t="shared" si="15"/>
        <v>113.05008</v>
      </c>
      <c r="V20" s="58">
        <f t="shared" ref="V20:W20" si="16">C20/100</f>
        <v>0.88</v>
      </c>
      <c r="W20" s="58">
        <f t="shared" si="16"/>
        <v>1.83</v>
      </c>
      <c r="X20" s="58">
        <f t="shared" si="17"/>
        <v>2.34</v>
      </c>
      <c r="Y20" s="61">
        <f t="shared" si="18"/>
        <v>3.768336</v>
      </c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  <c r="AN20" s="57"/>
      <c r="AO20" s="57"/>
      <c r="AP20" s="57"/>
      <c r="AQ20" s="57"/>
      <c r="AR20" s="57"/>
      <c r="AS20" s="57"/>
    </row>
    <row r="21" ht="27.0" customHeight="1">
      <c r="A21" s="52">
        <v>6.0</v>
      </c>
      <c r="B21" s="62" t="s">
        <v>80</v>
      </c>
      <c r="C21" s="62">
        <v>78.0</v>
      </c>
      <c r="D21" s="62">
        <v>183.0</v>
      </c>
      <c r="E21" s="62">
        <v>238.0</v>
      </c>
      <c r="F21" s="62">
        <f t="shared" si="5"/>
        <v>0</v>
      </c>
      <c r="G21" s="63">
        <f t="shared" si="6"/>
        <v>101.91636</v>
      </c>
      <c r="H21" s="63">
        <f t="shared" si="7"/>
        <v>101.91636</v>
      </c>
      <c r="I21" s="62">
        <v>1.0</v>
      </c>
      <c r="J21" s="66">
        <f t="shared" si="8"/>
        <v>101.91636</v>
      </c>
      <c r="K21" s="57"/>
      <c r="L21" s="58">
        <f t="shared" si="9"/>
        <v>4.6482</v>
      </c>
      <c r="M21" s="52">
        <f t="shared" si="10"/>
        <v>1</v>
      </c>
      <c r="N21" s="52">
        <f t="shared" si="11"/>
        <v>4.6482</v>
      </c>
      <c r="O21" s="57"/>
      <c r="P21" s="57"/>
      <c r="Q21" s="59">
        <v>30.0</v>
      </c>
      <c r="R21" s="58">
        <f t="shared" si="12"/>
        <v>2.38</v>
      </c>
      <c r="S21" s="52">
        <f t="shared" si="13"/>
        <v>1</v>
      </c>
      <c r="T21" s="52">
        <f t="shared" si="14"/>
        <v>2.38</v>
      </c>
      <c r="U21" s="60">
        <f t="shared" si="15"/>
        <v>101.91636</v>
      </c>
      <c r="V21" s="58">
        <f t="shared" ref="V21:W21" si="19">C21/100</f>
        <v>0.78</v>
      </c>
      <c r="W21" s="58">
        <f t="shared" si="19"/>
        <v>1.83</v>
      </c>
      <c r="X21" s="58">
        <f t="shared" si="17"/>
        <v>2.38</v>
      </c>
      <c r="Y21" s="61">
        <f t="shared" si="18"/>
        <v>3.397212</v>
      </c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  <c r="AP21" s="57"/>
      <c r="AQ21" s="57"/>
      <c r="AR21" s="57"/>
      <c r="AS21" s="57"/>
    </row>
    <row r="22" ht="27.0" customHeight="1">
      <c r="A22" s="52">
        <v>7.0</v>
      </c>
      <c r="B22" s="53" t="s">
        <v>82</v>
      </c>
      <c r="C22" s="54">
        <v>89.0</v>
      </c>
      <c r="D22" s="54">
        <v>183.0</v>
      </c>
      <c r="E22" s="54">
        <v>230.0</v>
      </c>
      <c r="F22" s="54">
        <f t="shared" si="5"/>
        <v>0.8</v>
      </c>
      <c r="G22" s="55">
        <f t="shared" si="6"/>
        <v>112.3803</v>
      </c>
      <c r="H22" s="55">
        <f t="shared" si="7"/>
        <v>89.90424</v>
      </c>
      <c r="I22" s="54">
        <v>1.0</v>
      </c>
      <c r="J22" s="56">
        <f t="shared" si="8"/>
        <v>89.90424</v>
      </c>
      <c r="K22" s="57"/>
      <c r="L22" s="58">
        <f t="shared" si="9"/>
        <v>4.6482</v>
      </c>
      <c r="M22" s="52">
        <f t="shared" si="10"/>
        <v>1</v>
      </c>
      <c r="N22" s="52">
        <f t="shared" si="11"/>
        <v>4.6482</v>
      </c>
      <c r="O22" s="57"/>
      <c r="P22" s="57"/>
      <c r="Q22" s="59">
        <v>30.0</v>
      </c>
      <c r="R22" s="58">
        <f t="shared" si="12"/>
        <v>2.3</v>
      </c>
      <c r="S22" s="52">
        <f t="shared" si="13"/>
        <v>1</v>
      </c>
      <c r="T22" s="52">
        <f t="shared" si="14"/>
        <v>2.3</v>
      </c>
      <c r="U22" s="60">
        <f t="shared" si="15"/>
        <v>112.3803</v>
      </c>
      <c r="V22" s="58">
        <f t="shared" ref="V22:W22" si="20">C22/100</f>
        <v>0.89</v>
      </c>
      <c r="W22" s="58">
        <f t="shared" si="20"/>
        <v>1.83</v>
      </c>
      <c r="X22" s="58">
        <f t="shared" si="17"/>
        <v>2.3</v>
      </c>
      <c r="Y22" s="61">
        <f t="shared" si="18"/>
        <v>3.74601</v>
      </c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  <c r="AO22" s="57"/>
      <c r="AP22" s="57"/>
      <c r="AQ22" s="57"/>
      <c r="AR22" s="57"/>
      <c r="AS22" s="57"/>
    </row>
    <row r="23" ht="27.0" customHeight="1">
      <c r="A23" s="52">
        <v>8.0</v>
      </c>
      <c r="B23" s="62" t="s">
        <v>80</v>
      </c>
      <c r="C23" s="62">
        <v>100.0</v>
      </c>
      <c r="D23" s="62">
        <v>183.0</v>
      </c>
      <c r="E23" s="62">
        <v>245.0</v>
      </c>
      <c r="F23" s="62">
        <f t="shared" si="5"/>
        <v>0</v>
      </c>
      <c r="G23" s="63">
        <f t="shared" si="6"/>
        <v>134.505</v>
      </c>
      <c r="H23" s="63">
        <f t="shared" si="7"/>
        <v>134.505</v>
      </c>
      <c r="I23" s="62">
        <v>6.0</v>
      </c>
      <c r="J23" s="66">
        <f t="shared" si="8"/>
        <v>807.03</v>
      </c>
      <c r="K23" s="57"/>
      <c r="L23" s="58">
        <f t="shared" si="9"/>
        <v>4.6482</v>
      </c>
      <c r="M23" s="52">
        <f t="shared" si="10"/>
        <v>6</v>
      </c>
      <c r="N23" s="52">
        <f t="shared" si="11"/>
        <v>27.8892</v>
      </c>
      <c r="O23" s="57"/>
      <c r="P23" s="57"/>
      <c r="Q23" s="59">
        <v>30.0</v>
      </c>
      <c r="R23" s="58">
        <f t="shared" si="12"/>
        <v>2.45</v>
      </c>
      <c r="S23" s="52">
        <f t="shared" si="13"/>
        <v>6</v>
      </c>
      <c r="T23" s="52">
        <f t="shared" si="14"/>
        <v>14.7</v>
      </c>
      <c r="U23" s="60">
        <f t="shared" si="15"/>
        <v>134.505</v>
      </c>
      <c r="V23" s="58">
        <f t="shared" ref="V23:W23" si="21">C23/100</f>
        <v>1</v>
      </c>
      <c r="W23" s="58">
        <f t="shared" si="21"/>
        <v>1.83</v>
      </c>
      <c r="X23" s="58">
        <f t="shared" si="17"/>
        <v>14.7</v>
      </c>
      <c r="Y23" s="61">
        <f t="shared" si="18"/>
        <v>26.901</v>
      </c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  <c r="AL23" s="57"/>
      <c r="AM23" s="57"/>
      <c r="AN23" s="57"/>
      <c r="AO23" s="57"/>
      <c r="AP23" s="57"/>
      <c r="AQ23" s="57"/>
      <c r="AR23" s="57"/>
      <c r="AS23" s="57"/>
    </row>
    <row r="24" ht="27.0" customHeight="1">
      <c r="A24" s="52">
        <v>9.0</v>
      </c>
      <c r="B24" s="62" t="s">
        <v>80</v>
      </c>
      <c r="C24" s="62">
        <v>101.0</v>
      </c>
      <c r="D24" s="62">
        <v>183.0</v>
      </c>
      <c r="E24" s="62">
        <v>245.0</v>
      </c>
      <c r="F24" s="62">
        <f t="shared" si="5"/>
        <v>0</v>
      </c>
      <c r="G24" s="63">
        <f t="shared" si="6"/>
        <v>135.85005</v>
      </c>
      <c r="H24" s="63">
        <f t="shared" si="7"/>
        <v>135.85005</v>
      </c>
      <c r="I24" s="62">
        <v>2.0</v>
      </c>
      <c r="J24" s="66">
        <f t="shared" si="8"/>
        <v>271.7001</v>
      </c>
      <c r="K24" s="57"/>
      <c r="L24" s="58">
        <f t="shared" si="9"/>
        <v>4.6482</v>
      </c>
      <c r="M24" s="52">
        <f t="shared" si="10"/>
        <v>2</v>
      </c>
      <c r="N24" s="52">
        <f t="shared" si="11"/>
        <v>9.2964</v>
      </c>
      <c r="O24" s="57"/>
      <c r="P24" s="57"/>
      <c r="Q24" s="59">
        <v>30.0</v>
      </c>
      <c r="R24" s="58">
        <f t="shared" si="12"/>
        <v>2.45</v>
      </c>
      <c r="S24" s="52">
        <f t="shared" si="13"/>
        <v>2</v>
      </c>
      <c r="T24" s="52">
        <f t="shared" si="14"/>
        <v>4.9</v>
      </c>
      <c r="U24" s="60">
        <f t="shared" si="15"/>
        <v>135.85005</v>
      </c>
      <c r="V24" s="58">
        <f t="shared" ref="V24:W24" si="22">C24/100</f>
        <v>1.01</v>
      </c>
      <c r="W24" s="58">
        <f t="shared" si="22"/>
        <v>1.83</v>
      </c>
      <c r="X24" s="58">
        <f t="shared" si="17"/>
        <v>4.9</v>
      </c>
      <c r="Y24" s="61">
        <f t="shared" si="18"/>
        <v>9.05667</v>
      </c>
      <c r="Z24" s="57"/>
      <c r="AA24" s="57"/>
      <c r="AB24" s="57"/>
      <c r="AC24" s="57"/>
      <c r="AD24" s="57"/>
      <c r="AE24" s="57"/>
      <c r="AF24" s="57"/>
      <c r="AG24" s="57"/>
      <c r="AH24" s="57"/>
      <c r="AI24" s="57"/>
      <c r="AJ24" s="57"/>
      <c r="AK24" s="57"/>
      <c r="AL24" s="57"/>
      <c r="AM24" s="57"/>
      <c r="AN24" s="57"/>
      <c r="AO24" s="57"/>
      <c r="AP24" s="57"/>
      <c r="AQ24" s="57"/>
      <c r="AR24" s="57"/>
      <c r="AS24" s="57"/>
    </row>
    <row r="25" ht="27.0" customHeight="1">
      <c r="A25" s="52">
        <v>10.0</v>
      </c>
      <c r="B25" s="62" t="s">
        <v>80</v>
      </c>
      <c r="C25" s="62">
        <v>102.0</v>
      </c>
      <c r="D25" s="62">
        <v>183.0</v>
      </c>
      <c r="E25" s="62">
        <v>245.0</v>
      </c>
      <c r="F25" s="62">
        <f t="shared" si="5"/>
        <v>0</v>
      </c>
      <c r="G25" s="63">
        <f t="shared" si="6"/>
        <v>137.1951</v>
      </c>
      <c r="H25" s="63">
        <f t="shared" si="7"/>
        <v>137.1951</v>
      </c>
      <c r="I25" s="62">
        <v>2.0</v>
      </c>
      <c r="J25" s="66">
        <f t="shared" si="8"/>
        <v>274.3902</v>
      </c>
      <c r="K25" s="57"/>
      <c r="L25" s="58">
        <f t="shared" si="9"/>
        <v>4.6482</v>
      </c>
      <c r="M25" s="52">
        <f t="shared" si="10"/>
        <v>2</v>
      </c>
      <c r="N25" s="52">
        <f t="shared" si="11"/>
        <v>9.2964</v>
      </c>
      <c r="O25" s="57"/>
      <c r="P25" s="57"/>
      <c r="Q25" s="59">
        <v>30.0</v>
      </c>
      <c r="R25" s="58">
        <f t="shared" si="12"/>
        <v>2.45</v>
      </c>
      <c r="S25" s="52">
        <f t="shared" si="13"/>
        <v>2</v>
      </c>
      <c r="T25" s="52">
        <f t="shared" si="14"/>
        <v>4.9</v>
      </c>
      <c r="U25" s="60">
        <f t="shared" si="15"/>
        <v>137.1951</v>
      </c>
      <c r="V25" s="58">
        <f t="shared" ref="V25:W25" si="23">C25/100</f>
        <v>1.02</v>
      </c>
      <c r="W25" s="58">
        <f t="shared" si="23"/>
        <v>1.83</v>
      </c>
      <c r="X25" s="58">
        <f t="shared" si="17"/>
        <v>4.9</v>
      </c>
      <c r="Y25" s="61">
        <f t="shared" si="18"/>
        <v>9.14634</v>
      </c>
      <c r="Z25" s="57"/>
      <c r="AA25" s="57"/>
      <c r="AB25" s="57"/>
      <c r="AC25" s="57"/>
      <c r="AD25" s="57"/>
      <c r="AE25" s="57"/>
      <c r="AF25" s="57"/>
      <c r="AG25" s="57"/>
      <c r="AH25" s="57"/>
      <c r="AI25" s="57"/>
      <c r="AJ25" s="57"/>
      <c r="AK25" s="57"/>
      <c r="AL25" s="57"/>
      <c r="AM25" s="57"/>
      <c r="AN25" s="57"/>
      <c r="AO25" s="57"/>
      <c r="AP25" s="57"/>
      <c r="AQ25" s="57"/>
      <c r="AR25" s="57"/>
      <c r="AS25" s="57"/>
    </row>
    <row r="26" ht="27.0" customHeight="1">
      <c r="A26" s="52">
        <v>11.0</v>
      </c>
      <c r="B26" s="62" t="s">
        <v>80</v>
      </c>
      <c r="C26" s="62">
        <v>100.0</v>
      </c>
      <c r="D26" s="62">
        <v>183.0</v>
      </c>
      <c r="E26" s="62">
        <v>245.0</v>
      </c>
      <c r="F26" s="62">
        <f t="shared" si="5"/>
        <v>0</v>
      </c>
      <c r="G26" s="63">
        <f t="shared" si="6"/>
        <v>134.505</v>
      </c>
      <c r="H26" s="63">
        <f t="shared" si="7"/>
        <v>134.505</v>
      </c>
      <c r="I26" s="62">
        <v>1.0</v>
      </c>
      <c r="J26" s="66">
        <f t="shared" si="8"/>
        <v>134.505</v>
      </c>
      <c r="K26" s="57"/>
      <c r="L26" s="58">
        <f t="shared" si="9"/>
        <v>4.6482</v>
      </c>
      <c r="M26" s="52">
        <f t="shared" si="10"/>
        <v>1</v>
      </c>
      <c r="N26" s="52">
        <f t="shared" si="11"/>
        <v>4.6482</v>
      </c>
      <c r="O26" s="57"/>
      <c r="P26" s="57"/>
      <c r="Q26" s="59">
        <v>30.0</v>
      </c>
      <c r="R26" s="58">
        <f t="shared" si="12"/>
        <v>2.45</v>
      </c>
      <c r="S26" s="52">
        <f t="shared" si="13"/>
        <v>1</v>
      </c>
      <c r="T26" s="52">
        <f t="shared" si="14"/>
        <v>2.45</v>
      </c>
      <c r="U26" s="60">
        <f t="shared" si="15"/>
        <v>134.505</v>
      </c>
      <c r="V26" s="58">
        <f t="shared" ref="V26:W26" si="24">C26/100</f>
        <v>1</v>
      </c>
      <c r="W26" s="58">
        <f t="shared" si="24"/>
        <v>1.83</v>
      </c>
      <c r="X26" s="58">
        <f t="shared" si="17"/>
        <v>2.45</v>
      </c>
      <c r="Y26" s="61">
        <f t="shared" si="18"/>
        <v>4.4835</v>
      </c>
      <c r="Z26" s="57"/>
      <c r="AA26" s="57"/>
      <c r="AB26" s="57"/>
      <c r="AC26" s="57"/>
      <c r="AD26" s="57"/>
      <c r="AE26" s="57"/>
      <c r="AF26" s="57"/>
      <c r="AG26" s="57"/>
      <c r="AH26" s="57"/>
      <c r="AI26" s="57"/>
      <c r="AJ26" s="57"/>
      <c r="AK26" s="57"/>
      <c r="AL26" s="57"/>
      <c r="AM26" s="57"/>
      <c r="AN26" s="57"/>
      <c r="AO26" s="57"/>
      <c r="AP26" s="57"/>
      <c r="AQ26" s="57"/>
      <c r="AR26" s="57"/>
      <c r="AS26" s="57"/>
    </row>
    <row r="27" ht="27.0" customHeight="1">
      <c r="A27" s="52">
        <v>12.0</v>
      </c>
      <c r="B27" s="62" t="s">
        <v>80</v>
      </c>
      <c r="C27" s="62">
        <v>99.0</v>
      </c>
      <c r="D27" s="62">
        <v>183.0</v>
      </c>
      <c r="E27" s="62">
        <v>245.0</v>
      </c>
      <c r="F27" s="62">
        <f t="shared" si="5"/>
        <v>0</v>
      </c>
      <c r="G27" s="63">
        <f t="shared" si="6"/>
        <v>133.15995</v>
      </c>
      <c r="H27" s="63">
        <f t="shared" si="7"/>
        <v>133.15995</v>
      </c>
      <c r="I27" s="62">
        <v>2.0</v>
      </c>
      <c r="J27" s="66">
        <f t="shared" si="8"/>
        <v>266.3199</v>
      </c>
      <c r="K27" s="57"/>
      <c r="L27" s="58">
        <f t="shared" si="9"/>
        <v>4.6482</v>
      </c>
      <c r="M27" s="52">
        <f t="shared" si="10"/>
        <v>2</v>
      </c>
      <c r="N27" s="52">
        <f t="shared" si="11"/>
        <v>9.2964</v>
      </c>
      <c r="O27" s="57"/>
      <c r="P27" s="57"/>
      <c r="Q27" s="59">
        <v>30.0</v>
      </c>
      <c r="R27" s="58">
        <f t="shared" si="12"/>
        <v>2.45</v>
      </c>
      <c r="S27" s="52">
        <f t="shared" si="13"/>
        <v>2</v>
      </c>
      <c r="T27" s="52">
        <f t="shared" si="14"/>
        <v>4.9</v>
      </c>
      <c r="U27" s="60">
        <f t="shared" si="15"/>
        <v>133.15995</v>
      </c>
      <c r="V27" s="58">
        <f t="shared" ref="V27:W27" si="25">C27/100</f>
        <v>0.99</v>
      </c>
      <c r="W27" s="58">
        <f t="shared" si="25"/>
        <v>1.83</v>
      </c>
      <c r="X27" s="58">
        <f t="shared" si="17"/>
        <v>4.9</v>
      </c>
      <c r="Y27" s="61">
        <f t="shared" si="18"/>
        <v>8.87733</v>
      </c>
      <c r="Z27" s="57"/>
      <c r="AA27" s="57"/>
      <c r="AB27" s="57"/>
      <c r="AC27" s="57"/>
      <c r="AD27" s="57"/>
      <c r="AE27" s="57"/>
      <c r="AF27" s="57"/>
      <c r="AG27" s="57"/>
      <c r="AH27" s="57"/>
      <c r="AI27" s="57"/>
      <c r="AJ27" s="57"/>
      <c r="AK27" s="57"/>
      <c r="AL27" s="57"/>
      <c r="AM27" s="57"/>
      <c r="AN27" s="57"/>
      <c r="AO27" s="57"/>
      <c r="AP27" s="57"/>
      <c r="AQ27" s="57"/>
      <c r="AR27" s="57"/>
      <c r="AS27" s="57"/>
    </row>
    <row r="28" ht="27.0" customHeight="1">
      <c r="A28" s="52">
        <v>13.0</v>
      </c>
      <c r="B28" s="62" t="s">
        <v>80</v>
      </c>
      <c r="C28" s="62">
        <v>104.0</v>
      </c>
      <c r="D28" s="62">
        <v>183.0</v>
      </c>
      <c r="E28" s="62">
        <v>245.0</v>
      </c>
      <c r="F28" s="62">
        <f t="shared" si="5"/>
        <v>0</v>
      </c>
      <c r="G28" s="63">
        <f t="shared" si="6"/>
        <v>139.8852</v>
      </c>
      <c r="H28" s="63">
        <f t="shared" si="7"/>
        <v>139.8852</v>
      </c>
      <c r="I28" s="62">
        <v>3.0</v>
      </c>
      <c r="J28" s="66">
        <f t="shared" si="8"/>
        <v>419.6556</v>
      </c>
      <c r="K28" s="57"/>
      <c r="L28" s="58">
        <f t="shared" si="9"/>
        <v>4.6482</v>
      </c>
      <c r="M28" s="52">
        <f t="shared" si="10"/>
        <v>3</v>
      </c>
      <c r="N28" s="52">
        <f t="shared" si="11"/>
        <v>13.9446</v>
      </c>
      <c r="O28" s="57"/>
      <c r="P28" s="57"/>
      <c r="Q28" s="59">
        <v>30.0</v>
      </c>
      <c r="R28" s="58">
        <f t="shared" si="12"/>
        <v>2.45</v>
      </c>
      <c r="S28" s="52">
        <f t="shared" si="13"/>
        <v>3</v>
      </c>
      <c r="T28" s="52">
        <f t="shared" si="14"/>
        <v>7.35</v>
      </c>
      <c r="U28" s="60">
        <f t="shared" si="15"/>
        <v>139.8852</v>
      </c>
      <c r="V28" s="58">
        <f t="shared" ref="V28:W28" si="26">C28/100</f>
        <v>1.04</v>
      </c>
      <c r="W28" s="58">
        <f t="shared" si="26"/>
        <v>1.83</v>
      </c>
      <c r="X28" s="58">
        <f t="shared" si="17"/>
        <v>7.35</v>
      </c>
      <c r="Y28" s="61">
        <f t="shared" si="18"/>
        <v>13.98852</v>
      </c>
      <c r="Z28" s="57"/>
      <c r="AA28" s="57"/>
      <c r="AB28" s="57"/>
      <c r="AC28" s="57"/>
      <c r="AD28" s="57"/>
      <c r="AE28" s="57"/>
      <c r="AF28" s="57"/>
      <c r="AG28" s="57"/>
      <c r="AH28" s="57"/>
      <c r="AI28" s="57"/>
      <c r="AJ28" s="57"/>
      <c r="AK28" s="57"/>
      <c r="AL28" s="57"/>
      <c r="AM28" s="57"/>
      <c r="AN28" s="57"/>
      <c r="AO28" s="57"/>
      <c r="AP28" s="57"/>
      <c r="AQ28" s="57"/>
      <c r="AR28" s="57"/>
      <c r="AS28" s="57"/>
    </row>
    <row r="29" ht="27.0" customHeight="1">
      <c r="A29" s="52">
        <v>14.0</v>
      </c>
      <c r="B29" s="62" t="s">
        <v>80</v>
      </c>
      <c r="C29" s="62">
        <v>104.0</v>
      </c>
      <c r="D29" s="62">
        <v>183.0</v>
      </c>
      <c r="E29" s="62">
        <v>245.0</v>
      </c>
      <c r="F29" s="62">
        <f t="shared" si="5"/>
        <v>0</v>
      </c>
      <c r="G29" s="63">
        <f t="shared" si="6"/>
        <v>139.8852</v>
      </c>
      <c r="H29" s="63">
        <f t="shared" si="7"/>
        <v>139.8852</v>
      </c>
      <c r="I29" s="62">
        <v>4.0</v>
      </c>
      <c r="J29" s="66">
        <f t="shared" si="8"/>
        <v>559.5408</v>
      </c>
      <c r="K29" s="57"/>
      <c r="L29" s="58">
        <f t="shared" si="9"/>
        <v>4.6482</v>
      </c>
      <c r="M29" s="52">
        <f t="shared" si="10"/>
        <v>4</v>
      </c>
      <c r="N29" s="52">
        <f t="shared" si="11"/>
        <v>18.5928</v>
      </c>
      <c r="O29" s="57"/>
      <c r="P29" s="57"/>
      <c r="Q29" s="59">
        <v>30.0</v>
      </c>
      <c r="R29" s="58">
        <f t="shared" si="12"/>
        <v>2.45</v>
      </c>
      <c r="S29" s="52">
        <f t="shared" si="13"/>
        <v>4</v>
      </c>
      <c r="T29" s="52">
        <f t="shared" si="14"/>
        <v>9.8</v>
      </c>
      <c r="U29" s="60">
        <f t="shared" si="15"/>
        <v>139.8852</v>
      </c>
      <c r="V29" s="58">
        <f t="shared" ref="V29:W29" si="27">C29/100</f>
        <v>1.04</v>
      </c>
      <c r="W29" s="58">
        <f t="shared" si="27"/>
        <v>1.83</v>
      </c>
      <c r="X29" s="58">
        <f t="shared" si="17"/>
        <v>9.8</v>
      </c>
      <c r="Y29" s="61">
        <f t="shared" si="18"/>
        <v>18.65136</v>
      </c>
      <c r="Z29" s="57"/>
      <c r="AA29" s="57"/>
      <c r="AB29" s="57"/>
      <c r="AC29" s="57"/>
      <c r="AD29" s="57"/>
      <c r="AE29" s="57"/>
      <c r="AF29" s="57"/>
      <c r="AG29" s="57"/>
      <c r="AH29" s="57"/>
      <c r="AI29" s="57"/>
      <c r="AJ29" s="57"/>
      <c r="AK29" s="57"/>
      <c r="AL29" s="57"/>
      <c r="AM29" s="57"/>
      <c r="AN29" s="57"/>
      <c r="AO29" s="57"/>
      <c r="AP29" s="57"/>
      <c r="AQ29" s="57"/>
      <c r="AR29" s="57"/>
      <c r="AS29" s="57"/>
    </row>
    <row r="30" ht="27.0" customHeight="1">
      <c r="A30" s="52">
        <v>15.0</v>
      </c>
      <c r="B30" s="62" t="s">
        <v>80</v>
      </c>
      <c r="C30" s="62">
        <v>100.0</v>
      </c>
      <c r="D30" s="62">
        <v>183.0</v>
      </c>
      <c r="E30" s="62">
        <v>245.0</v>
      </c>
      <c r="F30" s="62">
        <f t="shared" si="5"/>
        <v>0</v>
      </c>
      <c r="G30" s="63">
        <f t="shared" si="6"/>
        <v>134.505</v>
      </c>
      <c r="H30" s="63">
        <f t="shared" si="7"/>
        <v>134.505</v>
      </c>
      <c r="I30" s="62">
        <v>1.0</v>
      </c>
      <c r="J30" s="66">
        <f t="shared" si="8"/>
        <v>134.505</v>
      </c>
      <c r="K30" s="57"/>
      <c r="L30" s="58">
        <f t="shared" si="9"/>
        <v>4.6482</v>
      </c>
      <c r="M30" s="52">
        <f t="shared" si="10"/>
        <v>1</v>
      </c>
      <c r="N30" s="52">
        <f t="shared" si="11"/>
        <v>4.6482</v>
      </c>
      <c r="O30" s="57"/>
      <c r="P30" s="57"/>
      <c r="Q30" s="59">
        <v>30.0</v>
      </c>
      <c r="R30" s="58">
        <f t="shared" si="12"/>
        <v>2.45</v>
      </c>
      <c r="S30" s="52">
        <f t="shared" si="13"/>
        <v>1</v>
      </c>
      <c r="T30" s="52">
        <f t="shared" si="14"/>
        <v>2.45</v>
      </c>
      <c r="U30" s="60">
        <f t="shared" si="15"/>
        <v>134.505</v>
      </c>
      <c r="V30" s="58">
        <f t="shared" ref="V30:W30" si="28">C30/100</f>
        <v>1</v>
      </c>
      <c r="W30" s="58">
        <f t="shared" si="28"/>
        <v>1.83</v>
      </c>
      <c r="X30" s="58">
        <f t="shared" si="17"/>
        <v>2.45</v>
      </c>
      <c r="Y30" s="61">
        <f t="shared" si="18"/>
        <v>4.4835</v>
      </c>
      <c r="Z30" s="57"/>
      <c r="AA30" s="57"/>
      <c r="AB30" s="57"/>
      <c r="AC30" s="57"/>
      <c r="AD30" s="57"/>
      <c r="AE30" s="57"/>
      <c r="AF30" s="57"/>
      <c r="AG30" s="57"/>
      <c r="AH30" s="57"/>
      <c r="AI30" s="57"/>
      <c r="AJ30" s="57"/>
      <c r="AK30" s="57"/>
      <c r="AL30" s="57"/>
      <c r="AM30" s="57"/>
      <c r="AN30" s="57"/>
      <c r="AO30" s="57"/>
      <c r="AP30" s="57"/>
      <c r="AQ30" s="57"/>
      <c r="AR30" s="57"/>
      <c r="AS30" s="57"/>
    </row>
    <row r="31" ht="27.0" customHeight="1">
      <c r="A31" s="52">
        <v>16.0</v>
      </c>
      <c r="B31" s="62" t="s">
        <v>80</v>
      </c>
      <c r="C31" s="62">
        <v>103.0</v>
      </c>
      <c r="D31" s="62">
        <v>183.0</v>
      </c>
      <c r="E31" s="62">
        <v>245.0</v>
      </c>
      <c r="F31" s="62">
        <f t="shared" si="5"/>
        <v>0</v>
      </c>
      <c r="G31" s="63">
        <f t="shared" si="6"/>
        <v>138.54015</v>
      </c>
      <c r="H31" s="63">
        <f t="shared" si="7"/>
        <v>138.54015</v>
      </c>
      <c r="I31" s="62">
        <v>3.0</v>
      </c>
      <c r="J31" s="66">
        <f t="shared" si="8"/>
        <v>415.62045</v>
      </c>
      <c r="K31" s="57"/>
      <c r="L31" s="58">
        <f t="shared" si="9"/>
        <v>4.6482</v>
      </c>
      <c r="M31" s="52">
        <f t="shared" si="10"/>
        <v>3</v>
      </c>
      <c r="N31" s="52">
        <f t="shared" si="11"/>
        <v>13.9446</v>
      </c>
      <c r="O31" s="57"/>
      <c r="P31" s="57"/>
      <c r="Q31" s="59">
        <v>30.0</v>
      </c>
      <c r="R31" s="58">
        <f t="shared" si="12"/>
        <v>2.45</v>
      </c>
      <c r="S31" s="52">
        <f t="shared" si="13"/>
        <v>3</v>
      </c>
      <c r="T31" s="52">
        <f t="shared" si="14"/>
        <v>7.35</v>
      </c>
      <c r="U31" s="60">
        <f t="shared" si="15"/>
        <v>138.54015</v>
      </c>
      <c r="V31" s="58">
        <f t="shared" ref="V31:W31" si="29">C31/100</f>
        <v>1.03</v>
      </c>
      <c r="W31" s="58">
        <f t="shared" si="29"/>
        <v>1.83</v>
      </c>
      <c r="X31" s="58">
        <f t="shared" si="17"/>
        <v>7.35</v>
      </c>
      <c r="Y31" s="61">
        <f t="shared" si="18"/>
        <v>13.854015</v>
      </c>
      <c r="Z31" s="57"/>
      <c r="AA31" s="57"/>
      <c r="AB31" s="57"/>
      <c r="AC31" s="57"/>
      <c r="AD31" s="57"/>
      <c r="AE31" s="57"/>
      <c r="AF31" s="57"/>
      <c r="AG31" s="57"/>
      <c r="AH31" s="57"/>
      <c r="AI31" s="57"/>
      <c r="AJ31" s="57"/>
      <c r="AK31" s="57"/>
      <c r="AL31" s="57"/>
      <c r="AM31" s="57"/>
      <c r="AN31" s="57"/>
      <c r="AO31" s="57"/>
      <c r="AP31" s="57"/>
      <c r="AQ31" s="57"/>
      <c r="AR31" s="57"/>
      <c r="AS31" s="57"/>
    </row>
    <row r="32" ht="27.0" customHeight="1">
      <c r="A32" s="52">
        <v>17.0</v>
      </c>
      <c r="B32" s="62" t="s">
        <v>80</v>
      </c>
      <c r="C32" s="62">
        <v>102.0</v>
      </c>
      <c r="D32" s="62">
        <v>183.0</v>
      </c>
      <c r="E32" s="62">
        <v>245.0</v>
      </c>
      <c r="F32" s="62">
        <f t="shared" si="5"/>
        <v>0</v>
      </c>
      <c r="G32" s="63">
        <f t="shared" si="6"/>
        <v>137.1951</v>
      </c>
      <c r="H32" s="63">
        <f t="shared" si="7"/>
        <v>137.1951</v>
      </c>
      <c r="I32" s="62">
        <v>2.0</v>
      </c>
      <c r="J32" s="66">
        <f t="shared" si="8"/>
        <v>274.3902</v>
      </c>
      <c r="K32" s="57"/>
      <c r="L32" s="58">
        <f t="shared" si="9"/>
        <v>4.6482</v>
      </c>
      <c r="M32" s="52">
        <f t="shared" si="10"/>
        <v>2</v>
      </c>
      <c r="N32" s="52">
        <f t="shared" si="11"/>
        <v>9.2964</v>
      </c>
      <c r="O32" s="57"/>
      <c r="P32" s="57"/>
      <c r="Q32" s="59">
        <v>30.0</v>
      </c>
      <c r="R32" s="58">
        <f t="shared" si="12"/>
        <v>2.45</v>
      </c>
      <c r="S32" s="52">
        <f t="shared" si="13"/>
        <v>2</v>
      </c>
      <c r="T32" s="52">
        <f t="shared" si="14"/>
        <v>4.9</v>
      </c>
      <c r="U32" s="60">
        <f t="shared" si="15"/>
        <v>137.1951</v>
      </c>
      <c r="V32" s="58">
        <f t="shared" ref="V32:W32" si="30">C32/100</f>
        <v>1.02</v>
      </c>
      <c r="W32" s="58">
        <f t="shared" si="30"/>
        <v>1.83</v>
      </c>
      <c r="X32" s="58">
        <f t="shared" si="17"/>
        <v>4.9</v>
      </c>
      <c r="Y32" s="61">
        <f t="shared" si="18"/>
        <v>9.14634</v>
      </c>
      <c r="Z32" s="57"/>
      <c r="AA32" s="57"/>
      <c r="AB32" s="57"/>
      <c r="AC32" s="57"/>
      <c r="AD32" s="57"/>
      <c r="AE32" s="57"/>
      <c r="AF32" s="57"/>
      <c r="AG32" s="57"/>
      <c r="AH32" s="57"/>
      <c r="AI32" s="57"/>
      <c r="AJ32" s="57"/>
      <c r="AK32" s="57"/>
      <c r="AL32" s="57"/>
      <c r="AM32" s="57"/>
      <c r="AN32" s="57"/>
      <c r="AO32" s="57"/>
      <c r="AP32" s="57"/>
      <c r="AQ32" s="57"/>
      <c r="AR32" s="57"/>
      <c r="AS32" s="57"/>
    </row>
    <row r="33" ht="27.0" customHeight="1">
      <c r="A33" s="52">
        <v>18.0</v>
      </c>
      <c r="B33" s="62" t="s">
        <v>80</v>
      </c>
      <c r="C33" s="62">
        <v>101.0</v>
      </c>
      <c r="D33" s="62">
        <v>183.0</v>
      </c>
      <c r="E33" s="62">
        <v>245.0</v>
      </c>
      <c r="F33" s="62">
        <f t="shared" si="5"/>
        <v>0</v>
      </c>
      <c r="G33" s="63">
        <f t="shared" si="6"/>
        <v>135.85005</v>
      </c>
      <c r="H33" s="63">
        <f t="shared" si="7"/>
        <v>135.85005</v>
      </c>
      <c r="I33" s="62">
        <v>1.0</v>
      </c>
      <c r="J33" s="66">
        <f t="shared" si="8"/>
        <v>135.85005</v>
      </c>
      <c r="K33" s="57"/>
      <c r="L33" s="31">
        <f t="shared" si="9"/>
        <v>4.6482</v>
      </c>
      <c r="M33" s="67">
        <f t="shared" si="10"/>
        <v>1</v>
      </c>
      <c r="N33" s="67">
        <f t="shared" si="11"/>
        <v>4.6482</v>
      </c>
      <c r="O33" s="57"/>
      <c r="P33" s="57"/>
      <c r="Q33" s="59">
        <v>30.0</v>
      </c>
      <c r="R33" s="58">
        <f t="shared" si="12"/>
        <v>2.45</v>
      </c>
      <c r="S33" s="52">
        <f t="shared" si="13"/>
        <v>1</v>
      </c>
      <c r="T33" s="52">
        <f t="shared" si="14"/>
        <v>2.45</v>
      </c>
      <c r="U33" s="60">
        <f t="shared" si="15"/>
        <v>135.85005</v>
      </c>
      <c r="V33" s="58">
        <f t="shared" ref="V33:W33" si="31">C33/100</f>
        <v>1.01</v>
      </c>
      <c r="W33" s="58">
        <f t="shared" si="31"/>
        <v>1.83</v>
      </c>
      <c r="X33" s="58">
        <f t="shared" si="17"/>
        <v>2.45</v>
      </c>
      <c r="Y33" s="61">
        <f t="shared" si="18"/>
        <v>4.528335</v>
      </c>
      <c r="Z33" s="57"/>
      <c r="AA33" s="57"/>
      <c r="AB33" s="57"/>
      <c r="AC33" s="57"/>
      <c r="AD33" s="57"/>
      <c r="AE33" s="57"/>
      <c r="AF33" s="57"/>
      <c r="AG33" s="57"/>
      <c r="AH33" s="57"/>
      <c r="AI33" s="57"/>
      <c r="AJ33" s="57"/>
      <c r="AK33" s="57"/>
      <c r="AL33" s="57"/>
      <c r="AM33" s="57"/>
      <c r="AN33" s="57"/>
      <c r="AO33" s="57"/>
      <c r="AP33" s="57"/>
      <c r="AQ33" s="57"/>
      <c r="AR33" s="57"/>
      <c r="AS33" s="57"/>
    </row>
    <row r="34" ht="27.0" customHeight="1">
      <c r="A34" s="52">
        <v>19.0</v>
      </c>
      <c r="B34" s="62" t="s">
        <v>80</v>
      </c>
      <c r="C34" s="62">
        <v>103.0</v>
      </c>
      <c r="D34" s="62">
        <v>183.0</v>
      </c>
      <c r="E34" s="62">
        <v>245.0</v>
      </c>
      <c r="F34" s="62">
        <f t="shared" si="5"/>
        <v>0</v>
      </c>
      <c r="G34" s="63">
        <f t="shared" si="6"/>
        <v>138.54015</v>
      </c>
      <c r="H34" s="63">
        <f t="shared" si="7"/>
        <v>138.54015</v>
      </c>
      <c r="I34" s="62">
        <v>1.0</v>
      </c>
      <c r="J34" s="66">
        <f t="shared" si="8"/>
        <v>138.54015</v>
      </c>
      <c r="K34" s="57"/>
      <c r="L34" s="31"/>
      <c r="M34" s="67">
        <f t="shared" si="10"/>
        <v>1</v>
      </c>
      <c r="N34" s="67"/>
      <c r="O34" s="57"/>
      <c r="P34" s="57"/>
      <c r="Q34" s="59">
        <v>30.0</v>
      </c>
      <c r="R34" s="58">
        <f t="shared" si="12"/>
        <v>2.45</v>
      </c>
      <c r="S34" s="52">
        <f t="shared" si="13"/>
        <v>1</v>
      </c>
      <c r="T34" s="52">
        <f t="shared" si="14"/>
        <v>2.45</v>
      </c>
      <c r="U34" s="60">
        <f t="shared" si="15"/>
        <v>138.54015</v>
      </c>
      <c r="V34" s="58">
        <f t="shared" ref="V34:W34" si="32">C34/100</f>
        <v>1.03</v>
      </c>
      <c r="W34" s="58">
        <f t="shared" si="32"/>
        <v>1.83</v>
      </c>
      <c r="X34" s="58">
        <f t="shared" si="17"/>
        <v>2.45</v>
      </c>
      <c r="Y34" s="61">
        <f t="shared" si="18"/>
        <v>4.618005</v>
      </c>
      <c r="Z34" s="57"/>
      <c r="AA34" s="57"/>
      <c r="AB34" s="57"/>
      <c r="AC34" s="57"/>
      <c r="AD34" s="57"/>
      <c r="AE34" s="57"/>
      <c r="AF34" s="57"/>
      <c r="AG34" s="57"/>
      <c r="AH34" s="57"/>
      <c r="AI34" s="57"/>
      <c r="AJ34" s="57"/>
      <c r="AK34" s="57"/>
      <c r="AL34" s="57"/>
      <c r="AM34" s="57"/>
      <c r="AN34" s="57"/>
      <c r="AO34" s="57"/>
      <c r="AP34" s="57"/>
      <c r="AQ34" s="57"/>
      <c r="AR34" s="57"/>
      <c r="AS34" s="57"/>
    </row>
    <row r="35" ht="27.0" customHeight="1">
      <c r="A35" s="52">
        <v>20.0</v>
      </c>
      <c r="B35" s="62" t="s">
        <v>80</v>
      </c>
      <c r="C35" s="62">
        <v>102.0</v>
      </c>
      <c r="D35" s="62">
        <v>183.0</v>
      </c>
      <c r="E35" s="62">
        <v>245.0</v>
      </c>
      <c r="F35" s="62">
        <f t="shared" si="5"/>
        <v>0</v>
      </c>
      <c r="G35" s="63">
        <f t="shared" si="6"/>
        <v>137.1951</v>
      </c>
      <c r="H35" s="63">
        <f t="shared" si="7"/>
        <v>137.1951</v>
      </c>
      <c r="I35" s="62">
        <v>1.0</v>
      </c>
      <c r="J35" s="66">
        <f t="shared" si="8"/>
        <v>137.1951</v>
      </c>
      <c r="K35" s="57"/>
      <c r="L35" s="31"/>
      <c r="M35" s="67">
        <f t="shared" si="10"/>
        <v>1</v>
      </c>
      <c r="N35" s="67"/>
      <c r="O35" s="57"/>
      <c r="P35" s="57"/>
      <c r="Q35" s="59">
        <v>30.0</v>
      </c>
      <c r="R35" s="58">
        <f t="shared" si="12"/>
        <v>2.45</v>
      </c>
      <c r="S35" s="52">
        <f t="shared" si="13"/>
        <v>1</v>
      </c>
      <c r="T35" s="52">
        <f t="shared" si="14"/>
        <v>2.45</v>
      </c>
      <c r="U35" s="60">
        <f t="shared" si="15"/>
        <v>137.1951</v>
      </c>
      <c r="V35" s="58">
        <f t="shared" ref="V35:W35" si="33">C35/100</f>
        <v>1.02</v>
      </c>
      <c r="W35" s="58">
        <f t="shared" si="33"/>
        <v>1.83</v>
      </c>
      <c r="X35" s="58">
        <f t="shared" si="17"/>
        <v>2.45</v>
      </c>
      <c r="Y35" s="61">
        <f t="shared" si="18"/>
        <v>4.57317</v>
      </c>
      <c r="Z35" s="57"/>
      <c r="AA35" s="57"/>
      <c r="AB35" s="57"/>
      <c r="AC35" s="57"/>
      <c r="AD35" s="57"/>
      <c r="AE35" s="57"/>
      <c r="AF35" s="57"/>
      <c r="AG35" s="57"/>
      <c r="AH35" s="57"/>
      <c r="AI35" s="57"/>
      <c r="AJ35" s="57"/>
      <c r="AK35" s="57"/>
      <c r="AL35" s="57"/>
      <c r="AM35" s="57"/>
      <c r="AN35" s="57"/>
      <c r="AO35" s="57"/>
      <c r="AP35" s="57"/>
      <c r="AQ35" s="57"/>
      <c r="AR35" s="57"/>
      <c r="AS35" s="57"/>
    </row>
    <row r="36" ht="27.0" customHeight="1">
      <c r="A36" s="52">
        <v>21.0</v>
      </c>
      <c r="B36" s="53" t="s">
        <v>78</v>
      </c>
      <c r="C36" s="54">
        <v>83.0</v>
      </c>
      <c r="D36" s="54">
        <v>204.0</v>
      </c>
      <c r="E36" s="54">
        <v>203.0</v>
      </c>
      <c r="F36" s="54">
        <f t="shared" si="5"/>
        <v>0.8</v>
      </c>
      <c r="G36" s="55">
        <f t="shared" si="6"/>
        <v>103.11588</v>
      </c>
      <c r="H36" s="55">
        <f t="shared" si="7"/>
        <v>82.492704</v>
      </c>
      <c r="I36" s="54">
        <v>1.0</v>
      </c>
      <c r="J36" s="66">
        <f t="shared" si="8"/>
        <v>82.492704</v>
      </c>
      <c r="K36" s="57"/>
      <c r="L36" s="31"/>
      <c r="M36" s="67">
        <f t="shared" si="10"/>
        <v>1</v>
      </c>
      <c r="N36" s="67"/>
      <c r="O36" s="57"/>
      <c r="P36" s="57"/>
      <c r="Q36" s="59">
        <v>30.0</v>
      </c>
      <c r="R36" s="58">
        <f t="shared" si="12"/>
        <v>2.03</v>
      </c>
      <c r="S36" s="52">
        <f t="shared" si="13"/>
        <v>1</v>
      </c>
      <c r="T36" s="52">
        <f t="shared" si="14"/>
        <v>2.03</v>
      </c>
      <c r="U36" s="60">
        <f t="shared" si="15"/>
        <v>103.11588</v>
      </c>
      <c r="V36" s="58">
        <f t="shared" ref="V36:W36" si="34">C36/100</f>
        <v>0.83</v>
      </c>
      <c r="W36" s="58">
        <f t="shared" si="34"/>
        <v>2.04</v>
      </c>
      <c r="X36" s="58">
        <f t="shared" si="17"/>
        <v>2.03</v>
      </c>
      <c r="Y36" s="61">
        <f t="shared" si="18"/>
        <v>3.437196</v>
      </c>
      <c r="Z36" s="57"/>
      <c r="AA36" s="57"/>
      <c r="AB36" s="57"/>
      <c r="AC36" s="57"/>
      <c r="AD36" s="57"/>
      <c r="AE36" s="57"/>
      <c r="AF36" s="57"/>
      <c r="AG36" s="57"/>
      <c r="AH36" s="57"/>
      <c r="AI36" s="57"/>
      <c r="AJ36" s="57"/>
      <c r="AK36" s="57"/>
      <c r="AL36" s="57"/>
      <c r="AM36" s="57"/>
      <c r="AN36" s="57"/>
      <c r="AO36" s="57"/>
      <c r="AP36" s="57"/>
      <c r="AQ36" s="57"/>
      <c r="AR36" s="57"/>
      <c r="AS36" s="57"/>
    </row>
    <row r="37" ht="27.0" customHeight="1">
      <c r="A37" s="52">
        <v>22.0</v>
      </c>
      <c r="B37" s="62" t="s">
        <v>69</v>
      </c>
      <c r="C37" s="62">
        <v>91.0</v>
      </c>
      <c r="D37" s="62">
        <v>204.0</v>
      </c>
      <c r="E37" s="62">
        <v>215.0</v>
      </c>
      <c r="F37" s="62">
        <f t="shared" si="5"/>
        <v>0</v>
      </c>
      <c r="G37" s="63">
        <f t="shared" si="6"/>
        <v>119.7378</v>
      </c>
      <c r="H37" s="63">
        <f t="shared" si="7"/>
        <v>119.7378</v>
      </c>
      <c r="I37" s="62">
        <v>1.0</v>
      </c>
      <c r="J37" s="66">
        <f t="shared" si="8"/>
        <v>119.7378</v>
      </c>
      <c r="K37" s="57"/>
      <c r="L37" s="31"/>
      <c r="M37" s="67"/>
      <c r="N37" s="67"/>
      <c r="O37" s="57"/>
      <c r="P37" s="57"/>
      <c r="Q37" s="59">
        <v>30.0</v>
      </c>
      <c r="R37" s="58">
        <f t="shared" si="12"/>
        <v>2.15</v>
      </c>
      <c r="S37" s="52">
        <f t="shared" si="13"/>
        <v>1</v>
      </c>
      <c r="T37" s="52">
        <f t="shared" si="14"/>
        <v>2.15</v>
      </c>
      <c r="U37" s="60">
        <f t="shared" si="15"/>
        <v>119.7378</v>
      </c>
      <c r="V37" s="58">
        <f t="shared" ref="V37:W37" si="35">C37/100</f>
        <v>0.91</v>
      </c>
      <c r="W37" s="58">
        <f t="shared" si="35"/>
        <v>2.04</v>
      </c>
      <c r="X37" s="58">
        <f t="shared" si="17"/>
        <v>2.15</v>
      </c>
      <c r="Y37" s="61">
        <f t="shared" si="18"/>
        <v>3.99126</v>
      </c>
      <c r="Z37" s="57"/>
      <c r="AA37" s="57"/>
      <c r="AB37" s="57"/>
      <c r="AC37" s="57"/>
      <c r="AD37" s="57"/>
      <c r="AE37" s="57"/>
      <c r="AF37" s="57"/>
      <c r="AG37" s="57"/>
      <c r="AH37" s="57"/>
      <c r="AI37" s="57"/>
      <c r="AJ37" s="57"/>
      <c r="AK37" s="57"/>
      <c r="AL37" s="57"/>
      <c r="AM37" s="57"/>
      <c r="AN37" s="57"/>
      <c r="AO37" s="57"/>
      <c r="AP37" s="57"/>
      <c r="AQ37" s="57"/>
      <c r="AR37" s="57"/>
      <c r="AS37" s="57"/>
    </row>
    <row r="38" ht="27.0" customHeight="1">
      <c r="A38" s="52">
        <v>23.0</v>
      </c>
      <c r="B38" s="62" t="s">
        <v>69</v>
      </c>
      <c r="C38" s="62">
        <v>97.0</v>
      </c>
      <c r="D38" s="62">
        <v>204.0</v>
      </c>
      <c r="E38" s="62">
        <v>215.0</v>
      </c>
      <c r="F38" s="62">
        <f t="shared" si="5"/>
        <v>0</v>
      </c>
      <c r="G38" s="63">
        <f t="shared" si="6"/>
        <v>127.6326</v>
      </c>
      <c r="H38" s="63">
        <f t="shared" si="7"/>
        <v>127.6326</v>
      </c>
      <c r="I38" s="62">
        <v>3.0</v>
      </c>
      <c r="J38" s="66">
        <f t="shared" si="8"/>
        <v>382.8978</v>
      </c>
      <c r="K38" s="57"/>
      <c r="L38" s="31"/>
      <c r="M38" s="67"/>
      <c r="N38" s="67"/>
      <c r="O38" s="57"/>
      <c r="P38" s="57"/>
      <c r="Q38" s="59">
        <v>30.0</v>
      </c>
      <c r="R38" s="58">
        <f t="shared" si="12"/>
        <v>2.15</v>
      </c>
      <c r="S38" s="52">
        <f t="shared" si="13"/>
        <v>3</v>
      </c>
      <c r="T38" s="52">
        <f t="shared" si="14"/>
        <v>6.45</v>
      </c>
      <c r="U38" s="60">
        <f t="shared" si="15"/>
        <v>127.6326</v>
      </c>
      <c r="V38" s="58">
        <f t="shared" ref="V38:W38" si="36">C38/100</f>
        <v>0.97</v>
      </c>
      <c r="W38" s="58">
        <f t="shared" si="36"/>
        <v>2.04</v>
      </c>
      <c r="X38" s="58">
        <f t="shared" si="17"/>
        <v>6.45</v>
      </c>
      <c r="Y38" s="61">
        <f t="shared" si="18"/>
        <v>12.76326</v>
      </c>
      <c r="Z38" s="57"/>
      <c r="AA38" s="57"/>
      <c r="AB38" s="57"/>
      <c r="AC38" s="57"/>
      <c r="AD38" s="57"/>
      <c r="AE38" s="57"/>
      <c r="AF38" s="57"/>
      <c r="AG38" s="57"/>
      <c r="AH38" s="57"/>
      <c r="AI38" s="57"/>
      <c r="AJ38" s="57"/>
      <c r="AK38" s="57"/>
      <c r="AL38" s="57"/>
      <c r="AM38" s="57"/>
      <c r="AN38" s="57"/>
      <c r="AO38" s="57"/>
      <c r="AP38" s="57"/>
      <c r="AQ38" s="57"/>
      <c r="AR38" s="57"/>
      <c r="AS38" s="57"/>
    </row>
    <row r="39" ht="27.0" customHeight="1">
      <c r="A39" s="52">
        <v>24.0</v>
      </c>
      <c r="B39" s="62" t="s">
        <v>69</v>
      </c>
      <c r="C39" s="62">
        <v>97.0</v>
      </c>
      <c r="D39" s="62">
        <v>204.0</v>
      </c>
      <c r="E39" s="62">
        <v>215.0</v>
      </c>
      <c r="F39" s="62">
        <f t="shared" si="5"/>
        <v>0</v>
      </c>
      <c r="G39" s="63">
        <f t="shared" si="6"/>
        <v>127.6326</v>
      </c>
      <c r="H39" s="63">
        <f t="shared" si="7"/>
        <v>127.6326</v>
      </c>
      <c r="I39" s="62">
        <v>5.0</v>
      </c>
      <c r="J39" s="66">
        <f t="shared" si="8"/>
        <v>638.163</v>
      </c>
      <c r="K39" s="57"/>
      <c r="L39" s="31"/>
      <c r="M39" s="67"/>
      <c r="N39" s="67"/>
      <c r="O39" s="57"/>
      <c r="P39" s="57"/>
      <c r="Q39" s="59">
        <v>30.0</v>
      </c>
      <c r="R39" s="58">
        <f t="shared" si="12"/>
        <v>2.15</v>
      </c>
      <c r="S39" s="52">
        <f t="shared" si="13"/>
        <v>5</v>
      </c>
      <c r="T39" s="52">
        <f t="shared" si="14"/>
        <v>10.75</v>
      </c>
      <c r="U39" s="60">
        <f t="shared" si="15"/>
        <v>127.6326</v>
      </c>
      <c r="V39" s="58">
        <f t="shared" ref="V39:W39" si="37">C39/100</f>
        <v>0.97</v>
      </c>
      <c r="W39" s="58">
        <f t="shared" si="37"/>
        <v>2.04</v>
      </c>
      <c r="X39" s="58">
        <f t="shared" si="17"/>
        <v>10.75</v>
      </c>
      <c r="Y39" s="61">
        <f t="shared" si="18"/>
        <v>21.2721</v>
      </c>
      <c r="Z39" s="57"/>
      <c r="AA39" s="57"/>
      <c r="AB39" s="57"/>
      <c r="AC39" s="57"/>
      <c r="AD39" s="57"/>
      <c r="AE39" s="57"/>
      <c r="AF39" s="57"/>
      <c r="AG39" s="57"/>
      <c r="AH39" s="57"/>
      <c r="AI39" s="57"/>
      <c r="AJ39" s="57"/>
      <c r="AK39" s="57"/>
      <c r="AL39" s="57"/>
      <c r="AM39" s="57"/>
      <c r="AN39" s="57"/>
      <c r="AO39" s="57"/>
      <c r="AP39" s="57"/>
      <c r="AQ39" s="57"/>
      <c r="AR39" s="57"/>
      <c r="AS39" s="57"/>
    </row>
    <row r="40" ht="27.0" customHeight="1">
      <c r="A40" s="52">
        <v>25.0</v>
      </c>
      <c r="B40" s="62" t="s">
        <v>69</v>
      </c>
      <c r="C40" s="62">
        <v>98.0</v>
      </c>
      <c r="D40" s="62">
        <v>204.0</v>
      </c>
      <c r="E40" s="62">
        <v>215.0</v>
      </c>
      <c r="F40" s="62">
        <f t="shared" si="5"/>
        <v>0</v>
      </c>
      <c r="G40" s="63">
        <f t="shared" si="6"/>
        <v>128.9484</v>
      </c>
      <c r="H40" s="63">
        <f t="shared" si="7"/>
        <v>128.9484</v>
      </c>
      <c r="I40" s="62">
        <v>3.0</v>
      </c>
      <c r="J40" s="66">
        <f t="shared" si="8"/>
        <v>386.8452</v>
      </c>
      <c r="K40" s="57"/>
      <c r="L40" s="31"/>
      <c r="M40" s="67"/>
      <c r="N40" s="67"/>
      <c r="O40" s="57"/>
      <c r="P40" s="57"/>
      <c r="Q40" s="59">
        <v>30.0</v>
      </c>
      <c r="R40" s="58">
        <f t="shared" si="12"/>
        <v>2.15</v>
      </c>
      <c r="S40" s="52">
        <f t="shared" si="13"/>
        <v>3</v>
      </c>
      <c r="T40" s="52">
        <f t="shared" si="14"/>
        <v>6.45</v>
      </c>
      <c r="U40" s="60">
        <f t="shared" si="15"/>
        <v>128.9484</v>
      </c>
      <c r="V40" s="58">
        <f t="shared" ref="V40:W40" si="38">C40/100</f>
        <v>0.98</v>
      </c>
      <c r="W40" s="58">
        <f t="shared" si="38"/>
        <v>2.04</v>
      </c>
      <c r="X40" s="58">
        <f t="shared" si="17"/>
        <v>6.45</v>
      </c>
      <c r="Y40" s="61">
        <f t="shared" si="18"/>
        <v>12.89484</v>
      </c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</row>
    <row r="41" ht="27.0" customHeight="1">
      <c r="A41" s="52">
        <v>26.0</v>
      </c>
      <c r="B41" s="62" t="s">
        <v>69</v>
      </c>
      <c r="C41" s="62">
        <v>98.0</v>
      </c>
      <c r="D41" s="62">
        <v>204.0</v>
      </c>
      <c r="E41" s="62">
        <v>215.0</v>
      </c>
      <c r="F41" s="62">
        <f t="shared" si="5"/>
        <v>0</v>
      </c>
      <c r="G41" s="63">
        <f t="shared" si="6"/>
        <v>128.9484</v>
      </c>
      <c r="H41" s="63">
        <f t="shared" si="7"/>
        <v>128.9484</v>
      </c>
      <c r="I41" s="62">
        <v>9.0</v>
      </c>
      <c r="J41" s="66">
        <f t="shared" si="8"/>
        <v>1160.5356</v>
      </c>
      <c r="K41" s="57"/>
      <c r="L41" s="31"/>
      <c r="M41" s="67"/>
      <c r="N41" s="67"/>
      <c r="O41" s="57"/>
      <c r="P41" s="57"/>
      <c r="Q41" s="59">
        <v>30.0</v>
      </c>
      <c r="R41" s="58">
        <f t="shared" si="12"/>
        <v>2.15</v>
      </c>
      <c r="S41" s="52">
        <f t="shared" si="13"/>
        <v>9</v>
      </c>
      <c r="T41" s="52">
        <f t="shared" si="14"/>
        <v>19.35</v>
      </c>
      <c r="U41" s="60">
        <f t="shared" si="15"/>
        <v>128.9484</v>
      </c>
      <c r="V41" s="58">
        <f t="shared" ref="V41:W41" si="39">C41/100</f>
        <v>0.98</v>
      </c>
      <c r="W41" s="58">
        <f t="shared" si="39"/>
        <v>2.04</v>
      </c>
      <c r="X41" s="58">
        <f t="shared" si="17"/>
        <v>19.35</v>
      </c>
      <c r="Y41" s="61">
        <f t="shared" si="18"/>
        <v>38.68452</v>
      </c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</row>
    <row r="42" ht="27.0" customHeight="1">
      <c r="A42" s="52">
        <v>27.0</v>
      </c>
      <c r="B42" s="62" t="s">
        <v>69</v>
      </c>
      <c r="C42" s="62">
        <v>98.0</v>
      </c>
      <c r="D42" s="62">
        <v>204.0</v>
      </c>
      <c r="E42" s="62">
        <v>215.0</v>
      </c>
      <c r="F42" s="62">
        <f t="shared" si="5"/>
        <v>0</v>
      </c>
      <c r="G42" s="63">
        <f t="shared" si="6"/>
        <v>128.9484</v>
      </c>
      <c r="H42" s="63">
        <f t="shared" si="7"/>
        <v>128.9484</v>
      </c>
      <c r="I42" s="62">
        <v>7.0</v>
      </c>
      <c r="J42" s="66">
        <f t="shared" si="8"/>
        <v>902.6388</v>
      </c>
      <c r="K42" s="57"/>
      <c r="L42" s="31"/>
      <c r="M42" s="67"/>
      <c r="N42" s="67"/>
      <c r="O42" s="57"/>
      <c r="P42" s="57"/>
      <c r="Q42" s="59">
        <v>30.0</v>
      </c>
      <c r="R42" s="58">
        <f t="shared" si="12"/>
        <v>2.15</v>
      </c>
      <c r="S42" s="52">
        <f t="shared" si="13"/>
        <v>7</v>
      </c>
      <c r="T42" s="52">
        <f t="shared" si="14"/>
        <v>15.05</v>
      </c>
      <c r="U42" s="60">
        <f t="shared" si="15"/>
        <v>128.9484</v>
      </c>
      <c r="V42" s="58">
        <f t="shared" ref="V42:W42" si="40">C42/100</f>
        <v>0.98</v>
      </c>
      <c r="W42" s="58">
        <f t="shared" si="40"/>
        <v>2.04</v>
      </c>
      <c r="X42" s="58">
        <f t="shared" si="17"/>
        <v>15.05</v>
      </c>
      <c r="Y42" s="61">
        <f t="shared" si="18"/>
        <v>30.08796</v>
      </c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</row>
    <row r="43" ht="27.0" customHeight="1">
      <c r="A43" s="52">
        <v>28.0</v>
      </c>
      <c r="B43" s="62" t="s">
        <v>69</v>
      </c>
      <c r="C43" s="62">
        <v>97.0</v>
      </c>
      <c r="D43" s="62">
        <v>204.0</v>
      </c>
      <c r="E43" s="62">
        <v>215.0</v>
      </c>
      <c r="F43" s="62">
        <f t="shared" si="5"/>
        <v>0</v>
      </c>
      <c r="G43" s="63">
        <f t="shared" si="6"/>
        <v>127.6326</v>
      </c>
      <c r="H43" s="63">
        <f t="shared" si="7"/>
        <v>127.6326</v>
      </c>
      <c r="I43" s="62">
        <v>2.0</v>
      </c>
      <c r="J43" s="68">
        <f t="shared" si="8"/>
        <v>255.2652</v>
      </c>
      <c r="K43" s="1"/>
      <c r="L43" s="69"/>
      <c r="M43" s="70"/>
      <c r="N43" s="70"/>
      <c r="O43" s="1"/>
      <c r="P43" s="1"/>
      <c r="Q43" s="59">
        <v>30.0</v>
      </c>
      <c r="R43" s="58">
        <f t="shared" si="12"/>
        <v>2.15</v>
      </c>
      <c r="S43" s="52">
        <f t="shared" si="13"/>
        <v>2</v>
      </c>
      <c r="T43" s="52">
        <f t="shared" si="14"/>
        <v>4.3</v>
      </c>
      <c r="U43" s="60">
        <f t="shared" si="15"/>
        <v>127.6326</v>
      </c>
      <c r="V43" s="58">
        <f t="shared" ref="V43:W43" si="41">C43/100</f>
        <v>0.97</v>
      </c>
      <c r="W43" s="58">
        <f t="shared" si="41"/>
        <v>2.04</v>
      </c>
      <c r="X43" s="58">
        <f t="shared" si="17"/>
        <v>4.3</v>
      </c>
      <c r="Y43" s="61">
        <f t="shared" si="18"/>
        <v>8.50884</v>
      </c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</row>
    <row r="44" ht="27.0" customHeight="1">
      <c r="A44" s="52">
        <v>29.0</v>
      </c>
      <c r="B44" s="62" t="s">
        <v>69</v>
      </c>
      <c r="C44" s="62">
        <v>97.0</v>
      </c>
      <c r="D44" s="62">
        <v>204.0</v>
      </c>
      <c r="E44" s="62">
        <v>215.0</v>
      </c>
      <c r="F44" s="62">
        <f t="shared" si="5"/>
        <v>0</v>
      </c>
      <c r="G44" s="63">
        <f t="shared" si="6"/>
        <v>127.6326</v>
      </c>
      <c r="H44" s="63">
        <f t="shared" si="7"/>
        <v>127.6326</v>
      </c>
      <c r="I44" s="62">
        <v>1.0</v>
      </c>
      <c r="J44" s="68">
        <f t="shared" si="8"/>
        <v>127.6326</v>
      </c>
      <c r="K44" s="1"/>
      <c r="L44" s="69"/>
      <c r="M44" s="70"/>
      <c r="N44" s="70"/>
      <c r="O44" s="1"/>
      <c r="P44" s="1"/>
      <c r="Q44" s="59">
        <v>30.0</v>
      </c>
      <c r="R44" s="58">
        <f t="shared" si="12"/>
        <v>2.15</v>
      </c>
      <c r="S44" s="52">
        <f t="shared" si="13"/>
        <v>1</v>
      </c>
      <c r="T44" s="52">
        <f t="shared" si="14"/>
        <v>2.15</v>
      </c>
      <c r="U44" s="60">
        <f t="shared" si="15"/>
        <v>127.6326</v>
      </c>
      <c r="V44" s="58">
        <f t="shared" ref="V44:W44" si="42">C44/100</f>
        <v>0.97</v>
      </c>
      <c r="W44" s="58">
        <f t="shared" si="42"/>
        <v>2.04</v>
      </c>
      <c r="X44" s="58">
        <f t="shared" si="17"/>
        <v>2.15</v>
      </c>
      <c r="Y44" s="61">
        <f t="shared" si="18"/>
        <v>4.25442</v>
      </c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</row>
    <row r="45" ht="27.0" customHeight="1">
      <c r="A45" s="52">
        <v>30.0</v>
      </c>
      <c r="B45" s="62" t="s">
        <v>69</v>
      </c>
      <c r="C45" s="62">
        <v>98.0</v>
      </c>
      <c r="D45" s="62">
        <v>204.0</v>
      </c>
      <c r="E45" s="62">
        <v>215.0</v>
      </c>
      <c r="F45" s="62">
        <f t="shared" si="5"/>
        <v>0</v>
      </c>
      <c r="G45" s="63">
        <f t="shared" si="6"/>
        <v>128.9484</v>
      </c>
      <c r="H45" s="63">
        <f t="shared" si="7"/>
        <v>128.9484</v>
      </c>
      <c r="I45" s="62">
        <v>5.0</v>
      </c>
      <c r="J45" s="68">
        <f t="shared" si="8"/>
        <v>644.742</v>
      </c>
      <c r="K45" s="1"/>
      <c r="L45" s="69"/>
      <c r="M45" s="70"/>
      <c r="N45" s="70"/>
      <c r="O45" s="1"/>
      <c r="P45" s="1"/>
      <c r="Q45" s="59">
        <v>30.0</v>
      </c>
      <c r="R45" s="58">
        <f t="shared" si="12"/>
        <v>2.15</v>
      </c>
      <c r="S45" s="52">
        <f t="shared" si="13"/>
        <v>5</v>
      </c>
      <c r="T45" s="52">
        <f t="shared" si="14"/>
        <v>10.75</v>
      </c>
      <c r="U45" s="60">
        <f t="shared" si="15"/>
        <v>128.9484</v>
      </c>
      <c r="V45" s="58">
        <f t="shared" ref="V45:W45" si="43">C45/100</f>
        <v>0.98</v>
      </c>
      <c r="W45" s="58">
        <f t="shared" si="43"/>
        <v>2.04</v>
      </c>
      <c r="X45" s="58">
        <f t="shared" si="17"/>
        <v>10.75</v>
      </c>
      <c r="Y45" s="61">
        <f t="shared" si="18"/>
        <v>21.4914</v>
      </c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</row>
    <row r="46" ht="27.0" customHeight="1">
      <c r="A46" s="52">
        <v>31.0</v>
      </c>
      <c r="B46" s="62" t="s">
        <v>69</v>
      </c>
      <c r="C46" s="62">
        <v>96.0</v>
      </c>
      <c r="D46" s="62">
        <v>204.0</v>
      </c>
      <c r="E46" s="62">
        <v>215.0</v>
      </c>
      <c r="F46" s="62">
        <f t="shared" si="5"/>
        <v>0</v>
      </c>
      <c r="G46" s="63">
        <f t="shared" si="6"/>
        <v>126.3168</v>
      </c>
      <c r="H46" s="63">
        <f t="shared" si="7"/>
        <v>126.3168</v>
      </c>
      <c r="I46" s="62">
        <v>2.0</v>
      </c>
      <c r="J46" s="68">
        <f t="shared" si="8"/>
        <v>252.6336</v>
      </c>
      <c r="K46" s="1"/>
      <c r="L46" s="69"/>
      <c r="M46" s="70"/>
      <c r="N46" s="70"/>
      <c r="O46" s="1"/>
      <c r="P46" s="1"/>
      <c r="Q46" s="59">
        <v>30.0</v>
      </c>
      <c r="R46" s="58">
        <f t="shared" si="12"/>
        <v>2.15</v>
      </c>
      <c r="S46" s="52">
        <f t="shared" si="13"/>
        <v>2</v>
      </c>
      <c r="T46" s="52">
        <f t="shared" si="14"/>
        <v>4.3</v>
      </c>
      <c r="U46" s="60">
        <f t="shared" si="15"/>
        <v>126.3168</v>
      </c>
      <c r="V46" s="58">
        <f t="shared" ref="V46:W46" si="44">C46/100</f>
        <v>0.96</v>
      </c>
      <c r="W46" s="58">
        <f t="shared" si="44"/>
        <v>2.04</v>
      </c>
      <c r="X46" s="58">
        <f t="shared" si="17"/>
        <v>4.3</v>
      </c>
      <c r="Y46" s="61">
        <f t="shared" si="18"/>
        <v>8.42112</v>
      </c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</row>
    <row r="47" ht="27.0" customHeight="1">
      <c r="A47" s="52">
        <v>32.0</v>
      </c>
      <c r="B47" s="62" t="s">
        <v>69</v>
      </c>
      <c r="C47" s="62">
        <v>74.0</v>
      </c>
      <c r="D47" s="62">
        <v>204.0</v>
      </c>
      <c r="E47" s="62">
        <v>240.0</v>
      </c>
      <c r="F47" s="62">
        <f t="shared" si="5"/>
        <v>0</v>
      </c>
      <c r="G47" s="63">
        <f t="shared" si="6"/>
        <v>108.6912</v>
      </c>
      <c r="H47" s="63">
        <f t="shared" si="7"/>
        <v>108.6912</v>
      </c>
      <c r="I47" s="62">
        <v>1.0</v>
      </c>
      <c r="J47" s="68">
        <f t="shared" si="8"/>
        <v>108.6912</v>
      </c>
      <c r="K47" s="1"/>
      <c r="L47" s="69"/>
      <c r="M47" s="70"/>
      <c r="N47" s="70"/>
      <c r="O47" s="1"/>
      <c r="P47" s="1"/>
      <c r="Q47" s="59">
        <v>30.0</v>
      </c>
      <c r="R47" s="58">
        <f t="shared" si="12"/>
        <v>2.4</v>
      </c>
      <c r="S47" s="52">
        <f t="shared" si="13"/>
        <v>1</v>
      </c>
      <c r="T47" s="52">
        <f t="shared" si="14"/>
        <v>2.4</v>
      </c>
      <c r="U47" s="60">
        <f t="shared" si="15"/>
        <v>108.6912</v>
      </c>
      <c r="V47" s="58">
        <f t="shared" ref="V47:W47" si="45">C47/100</f>
        <v>0.74</v>
      </c>
      <c r="W47" s="58">
        <f t="shared" si="45"/>
        <v>2.04</v>
      </c>
      <c r="X47" s="58">
        <f t="shared" si="17"/>
        <v>2.4</v>
      </c>
      <c r="Y47" s="61">
        <f t="shared" si="18"/>
        <v>3.62304</v>
      </c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</row>
    <row r="48" ht="27.0" customHeight="1">
      <c r="A48" s="52">
        <v>33.0</v>
      </c>
      <c r="B48" s="62" t="s">
        <v>69</v>
      </c>
      <c r="C48" s="62">
        <v>89.0</v>
      </c>
      <c r="D48" s="62">
        <v>204.0</v>
      </c>
      <c r="E48" s="62">
        <v>240.0</v>
      </c>
      <c r="F48" s="62">
        <f t="shared" si="5"/>
        <v>0</v>
      </c>
      <c r="G48" s="63">
        <f t="shared" si="6"/>
        <v>130.7232</v>
      </c>
      <c r="H48" s="63">
        <f t="shared" si="7"/>
        <v>130.7232</v>
      </c>
      <c r="I48" s="62">
        <v>1.0</v>
      </c>
      <c r="J48" s="68">
        <f t="shared" si="8"/>
        <v>130.7232</v>
      </c>
      <c r="K48" s="1"/>
      <c r="L48" s="69"/>
      <c r="M48" s="70"/>
      <c r="N48" s="70"/>
      <c r="O48" s="1"/>
      <c r="P48" s="1"/>
      <c r="Q48" s="59">
        <v>30.0</v>
      </c>
      <c r="R48" s="58">
        <f t="shared" si="12"/>
        <v>2.4</v>
      </c>
      <c r="S48" s="52">
        <f t="shared" si="13"/>
        <v>1</v>
      </c>
      <c r="T48" s="52">
        <f t="shared" si="14"/>
        <v>2.4</v>
      </c>
      <c r="U48" s="60">
        <f t="shared" si="15"/>
        <v>130.7232</v>
      </c>
      <c r="V48" s="58">
        <f t="shared" ref="V48:W48" si="46">C48/100</f>
        <v>0.89</v>
      </c>
      <c r="W48" s="58">
        <f t="shared" si="46"/>
        <v>2.04</v>
      </c>
      <c r="X48" s="58">
        <f t="shared" si="17"/>
        <v>2.4</v>
      </c>
      <c r="Y48" s="61">
        <f t="shared" si="18"/>
        <v>4.35744</v>
      </c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</row>
    <row r="49" ht="27.0" customHeight="1">
      <c r="A49" s="52">
        <v>34.0</v>
      </c>
      <c r="B49" s="62" t="s">
        <v>69</v>
      </c>
      <c r="C49" s="62">
        <v>94.0</v>
      </c>
      <c r="D49" s="62">
        <v>204.0</v>
      </c>
      <c r="E49" s="62">
        <v>240.0</v>
      </c>
      <c r="F49" s="62">
        <f t="shared" si="5"/>
        <v>0</v>
      </c>
      <c r="G49" s="63">
        <f t="shared" si="6"/>
        <v>138.0672</v>
      </c>
      <c r="H49" s="63">
        <f t="shared" si="7"/>
        <v>138.0672</v>
      </c>
      <c r="I49" s="62">
        <v>1.0</v>
      </c>
      <c r="J49" s="68">
        <f t="shared" si="8"/>
        <v>138.0672</v>
      </c>
      <c r="K49" s="1"/>
      <c r="L49" s="69"/>
      <c r="M49" s="70"/>
      <c r="N49" s="70"/>
      <c r="O49" s="1"/>
      <c r="P49" s="1"/>
      <c r="Q49" s="59">
        <v>30.0</v>
      </c>
      <c r="R49" s="58">
        <f t="shared" si="12"/>
        <v>2.4</v>
      </c>
      <c r="S49" s="52">
        <f t="shared" si="13"/>
        <v>1</v>
      </c>
      <c r="T49" s="52">
        <f t="shared" si="14"/>
        <v>2.4</v>
      </c>
      <c r="U49" s="60">
        <f t="shared" si="15"/>
        <v>138.0672</v>
      </c>
      <c r="V49" s="58">
        <f t="shared" ref="V49:W49" si="47">C49/100</f>
        <v>0.94</v>
      </c>
      <c r="W49" s="58">
        <f t="shared" si="47"/>
        <v>2.04</v>
      </c>
      <c r="X49" s="58">
        <f t="shared" si="17"/>
        <v>2.4</v>
      </c>
      <c r="Y49" s="61">
        <f t="shared" si="18"/>
        <v>4.60224</v>
      </c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</row>
    <row r="50" ht="27.0" customHeight="1">
      <c r="A50" s="52">
        <v>35.0</v>
      </c>
      <c r="B50" s="62" t="s">
        <v>69</v>
      </c>
      <c r="C50" s="62">
        <v>96.0</v>
      </c>
      <c r="D50" s="62">
        <v>204.0</v>
      </c>
      <c r="E50" s="62">
        <v>240.0</v>
      </c>
      <c r="F50" s="62">
        <f t="shared" si="5"/>
        <v>0</v>
      </c>
      <c r="G50" s="63">
        <f t="shared" si="6"/>
        <v>141.0048</v>
      </c>
      <c r="H50" s="63">
        <f t="shared" si="7"/>
        <v>141.0048</v>
      </c>
      <c r="I50" s="62">
        <v>2.0</v>
      </c>
      <c r="J50" s="68">
        <f t="shared" si="8"/>
        <v>282.0096</v>
      </c>
      <c r="K50" s="1"/>
      <c r="L50" s="69"/>
      <c r="M50" s="70"/>
      <c r="N50" s="70"/>
      <c r="O50" s="1"/>
      <c r="P50" s="1"/>
      <c r="Q50" s="59">
        <v>30.0</v>
      </c>
      <c r="R50" s="58">
        <f t="shared" si="12"/>
        <v>2.4</v>
      </c>
      <c r="S50" s="52">
        <f t="shared" si="13"/>
        <v>2</v>
      </c>
      <c r="T50" s="52">
        <f t="shared" si="14"/>
        <v>4.8</v>
      </c>
      <c r="U50" s="60">
        <f t="shared" si="15"/>
        <v>141.0048</v>
      </c>
      <c r="V50" s="58">
        <f t="shared" ref="V50:W50" si="48">C50/100</f>
        <v>0.96</v>
      </c>
      <c r="W50" s="58">
        <f t="shared" si="48"/>
        <v>2.04</v>
      </c>
      <c r="X50" s="58">
        <f t="shared" si="17"/>
        <v>4.8</v>
      </c>
      <c r="Y50" s="61">
        <f t="shared" si="18"/>
        <v>9.40032</v>
      </c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</row>
    <row r="51" ht="27.0" customHeight="1">
      <c r="A51" s="52">
        <v>36.0</v>
      </c>
      <c r="B51" s="62" t="s">
        <v>69</v>
      </c>
      <c r="C51" s="62">
        <v>97.0</v>
      </c>
      <c r="D51" s="62">
        <v>204.0</v>
      </c>
      <c r="E51" s="62">
        <v>240.0</v>
      </c>
      <c r="F51" s="62">
        <f t="shared" si="5"/>
        <v>0</v>
      </c>
      <c r="G51" s="63">
        <f t="shared" si="6"/>
        <v>142.4736</v>
      </c>
      <c r="H51" s="63">
        <f t="shared" si="7"/>
        <v>142.4736</v>
      </c>
      <c r="I51" s="62">
        <v>2.0</v>
      </c>
      <c r="J51" s="68">
        <f t="shared" si="8"/>
        <v>284.9472</v>
      </c>
      <c r="K51" s="1"/>
      <c r="L51" s="69"/>
      <c r="M51" s="70"/>
      <c r="N51" s="70"/>
      <c r="O51" s="1"/>
      <c r="P51" s="1"/>
      <c r="Q51" s="59">
        <v>30.0</v>
      </c>
      <c r="R51" s="58">
        <f t="shared" si="12"/>
        <v>2.4</v>
      </c>
      <c r="S51" s="52">
        <f t="shared" si="13"/>
        <v>2</v>
      </c>
      <c r="T51" s="52">
        <f t="shared" si="14"/>
        <v>4.8</v>
      </c>
      <c r="U51" s="60">
        <f t="shared" si="15"/>
        <v>142.4736</v>
      </c>
      <c r="V51" s="58">
        <f t="shared" ref="V51:W51" si="49">C51/100</f>
        <v>0.97</v>
      </c>
      <c r="W51" s="58">
        <f t="shared" si="49"/>
        <v>2.04</v>
      </c>
      <c r="X51" s="58">
        <f t="shared" si="17"/>
        <v>4.8</v>
      </c>
      <c r="Y51" s="61">
        <f t="shared" si="18"/>
        <v>9.49824</v>
      </c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</row>
    <row r="52" ht="27.0" customHeight="1">
      <c r="A52" s="52">
        <v>37.0</v>
      </c>
      <c r="B52" s="53" t="s">
        <v>77</v>
      </c>
      <c r="C52" s="54">
        <v>88.0</v>
      </c>
      <c r="D52" s="54">
        <v>195.0</v>
      </c>
      <c r="E52" s="54">
        <v>242.0</v>
      </c>
      <c r="F52" s="54">
        <f t="shared" si="5"/>
        <v>0.8</v>
      </c>
      <c r="G52" s="55">
        <f t="shared" si="6"/>
        <v>124.5816</v>
      </c>
      <c r="H52" s="55">
        <f t="shared" si="7"/>
        <v>99.66528</v>
      </c>
      <c r="I52" s="54">
        <v>1.0</v>
      </c>
      <c r="J52" s="68">
        <f t="shared" si="8"/>
        <v>99.66528</v>
      </c>
      <c r="K52" s="1"/>
      <c r="L52" s="69"/>
      <c r="M52" s="70"/>
      <c r="N52" s="70"/>
      <c r="O52" s="1"/>
      <c r="P52" s="1"/>
      <c r="Q52" s="59">
        <v>30.0</v>
      </c>
      <c r="R52" s="58">
        <f t="shared" si="12"/>
        <v>2.42</v>
      </c>
      <c r="S52" s="52">
        <f t="shared" si="13"/>
        <v>1</v>
      </c>
      <c r="T52" s="52">
        <f t="shared" si="14"/>
        <v>2.42</v>
      </c>
      <c r="U52" s="60">
        <f t="shared" si="15"/>
        <v>124.5816</v>
      </c>
      <c r="V52" s="58">
        <f t="shared" ref="V52:W52" si="50">C52/100</f>
        <v>0.88</v>
      </c>
      <c r="W52" s="58">
        <f t="shared" si="50"/>
        <v>1.95</v>
      </c>
      <c r="X52" s="58">
        <f t="shared" si="17"/>
        <v>2.42</v>
      </c>
      <c r="Y52" s="61">
        <f t="shared" si="18"/>
        <v>4.15272</v>
      </c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</row>
    <row r="53" ht="27.0" customHeight="1">
      <c r="A53" s="52">
        <v>38.0</v>
      </c>
      <c r="B53" s="62" t="s">
        <v>73</v>
      </c>
      <c r="C53" s="62">
        <v>99.0</v>
      </c>
      <c r="D53" s="62">
        <v>195.0</v>
      </c>
      <c r="E53" s="62">
        <v>253.0</v>
      </c>
      <c r="F53" s="62">
        <f t="shared" si="5"/>
        <v>0</v>
      </c>
      <c r="G53" s="63">
        <f t="shared" si="6"/>
        <v>146.52495</v>
      </c>
      <c r="H53" s="63">
        <f t="shared" si="7"/>
        <v>146.52495</v>
      </c>
      <c r="I53" s="62">
        <v>1.0</v>
      </c>
      <c r="J53" s="68">
        <f t="shared" si="8"/>
        <v>146.52495</v>
      </c>
      <c r="K53" s="1"/>
      <c r="L53" s="69"/>
      <c r="M53" s="70"/>
      <c r="N53" s="70"/>
      <c r="O53" s="1"/>
      <c r="P53" s="1"/>
      <c r="Q53" s="59">
        <v>30.0</v>
      </c>
      <c r="R53" s="58">
        <f t="shared" si="12"/>
        <v>2.53</v>
      </c>
      <c r="S53" s="52">
        <f t="shared" si="13"/>
        <v>1</v>
      </c>
      <c r="T53" s="52">
        <f t="shared" si="14"/>
        <v>2.53</v>
      </c>
      <c r="U53" s="60">
        <f t="shared" si="15"/>
        <v>146.52495</v>
      </c>
      <c r="V53" s="58">
        <f t="shared" ref="V53:W53" si="51">C53/100</f>
        <v>0.99</v>
      </c>
      <c r="W53" s="58">
        <f t="shared" si="51"/>
        <v>1.95</v>
      </c>
      <c r="X53" s="58">
        <f t="shared" si="17"/>
        <v>2.53</v>
      </c>
      <c r="Y53" s="61">
        <f t="shared" si="18"/>
        <v>4.884165</v>
      </c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</row>
    <row r="54" ht="27.0" customHeight="1">
      <c r="A54" s="52">
        <v>39.0</v>
      </c>
      <c r="B54" s="62" t="s">
        <v>73</v>
      </c>
      <c r="C54" s="62">
        <v>99.0</v>
      </c>
      <c r="D54" s="62">
        <v>195.0</v>
      </c>
      <c r="E54" s="62">
        <v>253.0</v>
      </c>
      <c r="F54" s="62">
        <f t="shared" si="5"/>
        <v>0</v>
      </c>
      <c r="G54" s="63">
        <f t="shared" si="6"/>
        <v>146.52495</v>
      </c>
      <c r="H54" s="63">
        <f t="shared" si="7"/>
        <v>146.52495</v>
      </c>
      <c r="I54" s="62">
        <v>5.0</v>
      </c>
      <c r="J54" s="68">
        <f t="shared" si="8"/>
        <v>732.62475</v>
      </c>
      <c r="K54" s="1"/>
      <c r="L54" s="69"/>
      <c r="M54" s="70"/>
      <c r="N54" s="70"/>
      <c r="O54" s="1"/>
      <c r="P54" s="1"/>
      <c r="Q54" s="59">
        <v>30.0</v>
      </c>
      <c r="R54" s="58">
        <f t="shared" si="12"/>
        <v>2.53</v>
      </c>
      <c r="S54" s="52">
        <f t="shared" si="13"/>
        <v>5</v>
      </c>
      <c r="T54" s="52">
        <f t="shared" si="14"/>
        <v>12.65</v>
      </c>
      <c r="U54" s="60">
        <f t="shared" si="15"/>
        <v>146.52495</v>
      </c>
      <c r="V54" s="58">
        <f t="shared" ref="V54:W54" si="52">C54/100</f>
        <v>0.99</v>
      </c>
      <c r="W54" s="58">
        <f t="shared" si="52"/>
        <v>1.95</v>
      </c>
      <c r="X54" s="58">
        <f t="shared" si="17"/>
        <v>12.65</v>
      </c>
      <c r="Y54" s="61">
        <f t="shared" si="18"/>
        <v>24.420825</v>
      </c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</row>
    <row r="55" ht="27.0" customHeight="1">
      <c r="A55" s="52">
        <v>40.0</v>
      </c>
      <c r="B55" s="62" t="s">
        <v>73</v>
      </c>
      <c r="C55" s="62">
        <v>100.0</v>
      </c>
      <c r="D55" s="62">
        <v>195.0</v>
      </c>
      <c r="E55" s="62">
        <v>253.0</v>
      </c>
      <c r="F55" s="62">
        <f t="shared" si="5"/>
        <v>0</v>
      </c>
      <c r="G55" s="63">
        <f t="shared" si="6"/>
        <v>148.005</v>
      </c>
      <c r="H55" s="63">
        <f t="shared" si="7"/>
        <v>148.005</v>
      </c>
      <c r="I55" s="62">
        <v>3.0</v>
      </c>
      <c r="J55" s="68">
        <f t="shared" si="8"/>
        <v>444.015</v>
      </c>
      <c r="K55" s="1"/>
      <c r="L55" s="69"/>
      <c r="M55" s="70"/>
      <c r="N55" s="70"/>
      <c r="O55" s="1"/>
      <c r="P55" s="1"/>
      <c r="Q55" s="59">
        <v>30.0</v>
      </c>
      <c r="R55" s="58">
        <f t="shared" si="12"/>
        <v>2.53</v>
      </c>
      <c r="S55" s="52">
        <f t="shared" si="13"/>
        <v>3</v>
      </c>
      <c r="T55" s="52">
        <f t="shared" si="14"/>
        <v>7.59</v>
      </c>
      <c r="U55" s="60">
        <f t="shared" si="15"/>
        <v>148.005</v>
      </c>
      <c r="V55" s="58">
        <f t="shared" ref="V55:W55" si="53">C55/100</f>
        <v>1</v>
      </c>
      <c r="W55" s="58">
        <f t="shared" si="53"/>
        <v>1.95</v>
      </c>
      <c r="X55" s="58">
        <f t="shared" si="17"/>
        <v>7.59</v>
      </c>
      <c r="Y55" s="61">
        <f t="shared" si="18"/>
        <v>14.8005</v>
      </c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</row>
    <row r="56" ht="27.0" customHeight="1">
      <c r="A56" s="52">
        <v>41.0</v>
      </c>
      <c r="B56" s="62" t="s">
        <v>73</v>
      </c>
      <c r="C56" s="62">
        <v>99.0</v>
      </c>
      <c r="D56" s="62">
        <v>195.0</v>
      </c>
      <c r="E56" s="62">
        <v>253.0</v>
      </c>
      <c r="F56" s="62">
        <f t="shared" si="5"/>
        <v>0</v>
      </c>
      <c r="G56" s="63">
        <f t="shared" si="6"/>
        <v>146.52495</v>
      </c>
      <c r="H56" s="63">
        <f t="shared" si="7"/>
        <v>146.52495</v>
      </c>
      <c r="I56" s="62">
        <v>1.0</v>
      </c>
      <c r="J56" s="68">
        <f t="shared" si="8"/>
        <v>146.52495</v>
      </c>
      <c r="K56" s="1"/>
      <c r="L56" s="69"/>
      <c r="M56" s="70"/>
      <c r="N56" s="70"/>
      <c r="O56" s="1"/>
      <c r="P56" s="1"/>
      <c r="Q56" s="59">
        <v>30.0</v>
      </c>
      <c r="R56" s="58">
        <f t="shared" si="12"/>
        <v>2.53</v>
      </c>
      <c r="S56" s="52">
        <f t="shared" si="13"/>
        <v>1</v>
      </c>
      <c r="T56" s="52">
        <f t="shared" si="14"/>
        <v>2.53</v>
      </c>
      <c r="U56" s="60">
        <f t="shared" si="15"/>
        <v>146.52495</v>
      </c>
      <c r="V56" s="58">
        <f t="shared" ref="V56:W56" si="54">C56/100</f>
        <v>0.99</v>
      </c>
      <c r="W56" s="58">
        <f t="shared" si="54"/>
        <v>1.95</v>
      </c>
      <c r="X56" s="58">
        <f t="shared" si="17"/>
        <v>2.53</v>
      </c>
      <c r="Y56" s="61">
        <f t="shared" si="18"/>
        <v>4.884165</v>
      </c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</row>
    <row r="57" ht="27.0" customHeight="1">
      <c r="A57" s="52">
        <v>42.0</v>
      </c>
      <c r="B57" s="62" t="s">
        <v>73</v>
      </c>
      <c r="C57" s="62">
        <v>99.0</v>
      </c>
      <c r="D57" s="62">
        <v>195.0</v>
      </c>
      <c r="E57" s="62">
        <v>253.0</v>
      </c>
      <c r="F57" s="62">
        <f t="shared" si="5"/>
        <v>0</v>
      </c>
      <c r="G57" s="63">
        <f t="shared" si="6"/>
        <v>146.52495</v>
      </c>
      <c r="H57" s="63">
        <f t="shared" si="7"/>
        <v>146.52495</v>
      </c>
      <c r="I57" s="62">
        <v>6.0</v>
      </c>
      <c r="J57" s="68">
        <f t="shared" si="8"/>
        <v>879.1497</v>
      </c>
      <c r="K57" s="1"/>
      <c r="L57" s="69"/>
      <c r="M57" s="70"/>
      <c r="N57" s="70"/>
      <c r="O57" s="1"/>
      <c r="P57" s="1"/>
      <c r="Q57" s="59">
        <v>30.0</v>
      </c>
      <c r="R57" s="58">
        <f t="shared" si="12"/>
        <v>2.53</v>
      </c>
      <c r="S57" s="52">
        <f t="shared" si="13"/>
        <v>6</v>
      </c>
      <c r="T57" s="52">
        <f t="shared" si="14"/>
        <v>15.18</v>
      </c>
      <c r="U57" s="60">
        <f t="shared" si="15"/>
        <v>146.52495</v>
      </c>
      <c r="V57" s="58">
        <f t="shared" ref="V57:W57" si="55">C57/100</f>
        <v>0.99</v>
      </c>
      <c r="W57" s="58">
        <f t="shared" si="55"/>
        <v>1.95</v>
      </c>
      <c r="X57" s="58">
        <f t="shared" si="17"/>
        <v>15.18</v>
      </c>
      <c r="Y57" s="61">
        <f t="shared" si="18"/>
        <v>29.30499</v>
      </c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</row>
    <row r="58" ht="27.0" customHeight="1">
      <c r="A58" s="52">
        <v>43.0</v>
      </c>
      <c r="B58" s="62" t="s">
        <v>73</v>
      </c>
      <c r="C58" s="62">
        <v>98.0</v>
      </c>
      <c r="D58" s="62">
        <v>195.0</v>
      </c>
      <c r="E58" s="62">
        <v>253.0</v>
      </c>
      <c r="F58" s="62">
        <f t="shared" si="5"/>
        <v>0</v>
      </c>
      <c r="G58" s="63">
        <f t="shared" si="6"/>
        <v>145.0449</v>
      </c>
      <c r="H58" s="63">
        <f t="shared" si="7"/>
        <v>145.0449</v>
      </c>
      <c r="I58" s="62">
        <v>1.0</v>
      </c>
      <c r="J58" s="68">
        <f t="shared" si="8"/>
        <v>145.0449</v>
      </c>
      <c r="K58" s="1"/>
      <c r="L58" s="69"/>
      <c r="M58" s="70"/>
      <c r="N58" s="70"/>
      <c r="O58" s="1"/>
      <c r="P58" s="1"/>
      <c r="Q58" s="59">
        <v>30.0</v>
      </c>
      <c r="R58" s="58">
        <f t="shared" si="12"/>
        <v>2.53</v>
      </c>
      <c r="S58" s="52">
        <f t="shared" si="13"/>
        <v>1</v>
      </c>
      <c r="T58" s="52">
        <f t="shared" si="14"/>
        <v>2.53</v>
      </c>
      <c r="U58" s="60">
        <f t="shared" si="15"/>
        <v>145.0449</v>
      </c>
      <c r="V58" s="58">
        <f t="shared" ref="V58:W58" si="56">C58/100</f>
        <v>0.98</v>
      </c>
      <c r="W58" s="58">
        <f t="shared" si="56"/>
        <v>1.95</v>
      </c>
      <c r="X58" s="58">
        <f t="shared" si="17"/>
        <v>2.53</v>
      </c>
      <c r="Y58" s="61">
        <f t="shared" si="18"/>
        <v>4.83483</v>
      </c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</row>
    <row r="59" ht="27.0" customHeight="1">
      <c r="A59" s="52">
        <v>44.0</v>
      </c>
      <c r="B59" s="62" t="s">
        <v>73</v>
      </c>
      <c r="C59" s="62">
        <v>96.0</v>
      </c>
      <c r="D59" s="62">
        <v>195.0</v>
      </c>
      <c r="E59" s="62">
        <v>253.0</v>
      </c>
      <c r="F59" s="62">
        <f t="shared" si="5"/>
        <v>0</v>
      </c>
      <c r="G59" s="63">
        <f t="shared" si="6"/>
        <v>142.0848</v>
      </c>
      <c r="H59" s="63">
        <f t="shared" si="7"/>
        <v>142.0848</v>
      </c>
      <c r="I59" s="62">
        <v>1.0</v>
      </c>
      <c r="J59" s="68">
        <f t="shared" si="8"/>
        <v>142.0848</v>
      </c>
      <c r="K59" s="1"/>
      <c r="L59" s="69"/>
      <c r="M59" s="70"/>
      <c r="N59" s="70"/>
      <c r="O59" s="1"/>
      <c r="P59" s="1"/>
      <c r="Q59" s="59">
        <v>30.0</v>
      </c>
      <c r="R59" s="58">
        <f t="shared" si="12"/>
        <v>2.53</v>
      </c>
      <c r="S59" s="52">
        <f t="shared" si="13"/>
        <v>1</v>
      </c>
      <c r="T59" s="52">
        <f t="shared" si="14"/>
        <v>2.53</v>
      </c>
      <c r="U59" s="60">
        <f t="shared" si="15"/>
        <v>142.0848</v>
      </c>
      <c r="V59" s="58">
        <f t="shared" ref="V59:W59" si="57">C59/100</f>
        <v>0.96</v>
      </c>
      <c r="W59" s="58">
        <f t="shared" si="57"/>
        <v>1.95</v>
      </c>
      <c r="X59" s="58">
        <f t="shared" si="17"/>
        <v>2.53</v>
      </c>
      <c r="Y59" s="61">
        <f t="shared" si="18"/>
        <v>4.73616</v>
      </c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</row>
    <row r="60" ht="27.0" customHeight="1">
      <c r="A60" s="52">
        <v>45.0</v>
      </c>
      <c r="B60" s="62" t="s">
        <v>73</v>
      </c>
      <c r="C60" s="62">
        <v>97.0</v>
      </c>
      <c r="D60" s="62">
        <v>195.0</v>
      </c>
      <c r="E60" s="62">
        <v>253.0</v>
      </c>
      <c r="F60" s="62">
        <f t="shared" si="5"/>
        <v>0</v>
      </c>
      <c r="G60" s="63">
        <f t="shared" si="6"/>
        <v>143.56485</v>
      </c>
      <c r="H60" s="63">
        <f t="shared" si="7"/>
        <v>143.56485</v>
      </c>
      <c r="I60" s="62">
        <v>1.0</v>
      </c>
      <c r="J60" s="68">
        <f t="shared" si="8"/>
        <v>143.56485</v>
      </c>
      <c r="K60" s="1"/>
      <c r="L60" s="69"/>
      <c r="M60" s="70"/>
      <c r="N60" s="70"/>
      <c r="O60" s="1"/>
      <c r="P60" s="1"/>
      <c r="Q60" s="59">
        <v>30.0</v>
      </c>
      <c r="R60" s="58">
        <f t="shared" si="12"/>
        <v>2.53</v>
      </c>
      <c r="S60" s="52">
        <f t="shared" si="13"/>
        <v>1</v>
      </c>
      <c r="T60" s="52">
        <f t="shared" si="14"/>
        <v>2.53</v>
      </c>
      <c r="U60" s="60">
        <f t="shared" si="15"/>
        <v>143.56485</v>
      </c>
      <c r="V60" s="58">
        <f t="shared" ref="V60:W60" si="58">C60/100</f>
        <v>0.97</v>
      </c>
      <c r="W60" s="58">
        <f t="shared" si="58"/>
        <v>1.95</v>
      </c>
      <c r="X60" s="58">
        <f t="shared" si="17"/>
        <v>2.53</v>
      </c>
      <c r="Y60" s="61">
        <f t="shared" si="18"/>
        <v>4.785495</v>
      </c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</row>
    <row r="61" ht="27.0" customHeight="1">
      <c r="A61" s="52">
        <v>46.0</v>
      </c>
      <c r="B61" s="62" t="s">
        <v>73</v>
      </c>
      <c r="C61" s="62">
        <v>99.0</v>
      </c>
      <c r="D61" s="62">
        <v>195.0</v>
      </c>
      <c r="E61" s="62">
        <v>253.0</v>
      </c>
      <c r="F61" s="62">
        <f t="shared" si="5"/>
        <v>0</v>
      </c>
      <c r="G61" s="63">
        <f t="shared" si="6"/>
        <v>146.52495</v>
      </c>
      <c r="H61" s="63">
        <f t="shared" si="7"/>
        <v>146.52495</v>
      </c>
      <c r="I61" s="62">
        <v>1.0</v>
      </c>
      <c r="J61" s="68">
        <f t="shared" si="8"/>
        <v>146.52495</v>
      </c>
      <c r="K61" s="1"/>
      <c r="L61" s="69"/>
      <c r="M61" s="70"/>
      <c r="N61" s="70"/>
      <c r="O61" s="1"/>
      <c r="P61" s="1"/>
      <c r="Q61" s="59">
        <v>30.0</v>
      </c>
      <c r="R61" s="58">
        <f t="shared" si="12"/>
        <v>2.53</v>
      </c>
      <c r="S61" s="52">
        <f t="shared" si="13"/>
        <v>1</v>
      </c>
      <c r="T61" s="52">
        <f t="shared" si="14"/>
        <v>2.53</v>
      </c>
      <c r="U61" s="60">
        <f t="shared" si="15"/>
        <v>146.52495</v>
      </c>
      <c r="V61" s="58">
        <f t="shared" ref="V61:W61" si="59">C61/100</f>
        <v>0.99</v>
      </c>
      <c r="W61" s="58">
        <f t="shared" si="59"/>
        <v>1.95</v>
      </c>
      <c r="X61" s="58">
        <f t="shared" si="17"/>
        <v>2.53</v>
      </c>
      <c r="Y61" s="61">
        <f t="shared" si="18"/>
        <v>4.884165</v>
      </c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</row>
    <row r="62" ht="27.0" customHeight="1">
      <c r="A62" s="52">
        <v>47.0</v>
      </c>
      <c r="B62" s="62" t="s">
        <v>73</v>
      </c>
      <c r="C62" s="62">
        <v>93.0</v>
      </c>
      <c r="D62" s="62">
        <v>195.0</v>
      </c>
      <c r="E62" s="62">
        <v>238.0</v>
      </c>
      <c r="F62" s="62">
        <f t="shared" si="5"/>
        <v>0</v>
      </c>
      <c r="G62" s="63">
        <f t="shared" si="6"/>
        <v>129.4839</v>
      </c>
      <c r="H62" s="63">
        <f t="shared" si="7"/>
        <v>129.4839</v>
      </c>
      <c r="I62" s="62">
        <v>1.0</v>
      </c>
      <c r="J62" s="68">
        <f t="shared" si="8"/>
        <v>129.4839</v>
      </c>
      <c r="K62" s="1"/>
      <c r="L62" s="69"/>
      <c r="M62" s="70"/>
      <c r="N62" s="70"/>
      <c r="O62" s="1"/>
      <c r="P62" s="1"/>
      <c r="Q62" s="59">
        <v>30.0</v>
      </c>
      <c r="R62" s="58">
        <f t="shared" si="12"/>
        <v>2.38</v>
      </c>
      <c r="S62" s="52">
        <f t="shared" si="13"/>
        <v>1</v>
      </c>
      <c r="T62" s="52">
        <f t="shared" si="14"/>
        <v>2.38</v>
      </c>
      <c r="U62" s="60">
        <f t="shared" si="15"/>
        <v>129.4839</v>
      </c>
      <c r="V62" s="58">
        <f t="shared" ref="V62:W62" si="60">C62/100</f>
        <v>0.93</v>
      </c>
      <c r="W62" s="58">
        <f t="shared" si="60"/>
        <v>1.95</v>
      </c>
      <c r="X62" s="58">
        <f t="shared" si="17"/>
        <v>2.38</v>
      </c>
      <c r="Y62" s="61">
        <f t="shared" si="18"/>
        <v>4.31613</v>
      </c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</row>
    <row r="63" ht="27.0" customHeight="1">
      <c r="A63" s="52">
        <v>48.0</v>
      </c>
      <c r="B63" s="62" t="s">
        <v>73</v>
      </c>
      <c r="C63" s="62">
        <v>99.0</v>
      </c>
      <c r="D63" s="62">
        <v>195.0</v>
      </c>
      <c r="E63" s="62">
        <v>238.0</v>
      </c>
      <c r="F63" s="62">
        <f t="shared" si="5"/>
        <v>0</v>
      </c>
      <c r="G63" s="63">
        <f t="shared" si="6"/>
        <v>137.8377</v>
      </c>
      <c r="H63" s="63">
        <f t="shared" si="7"/>
        <v>137.8377</v>
      </c>
      <c r="I63" s="62">
        <v>1.0</v>
      </c>
      <c r="J63" s="68">
        <f t="shared" si="8"/>
        <v>137.8377</v>
      </c>
      <c r="K63" s="1"/>
      <c r="L63" s="69"/>
      <c r="M63" s="70"/>
      <c r="N63" s="70"/>
      <c r="O63" s="1"/>
      <c r="P63" s="1"/>
      <c r="Q63" s="59">
        <v>30.0</v>
      </c>
      <c r="R63" s="58">
        <f t="shared" si="12"/>
        <v>2.38</v>
      </c>
      <c r="S63" s="52">
        <f t="shared" si="13"/>
        <v>1</v>
      </c>
      <c r="T63" s="52">
        <f t="shared" si="14"/>
        <v>2.38</v>
      </c>
      <c r="U63" s="60">
        <f t="shared" si="15"/>
        <v>137.8377</v>
      </c>
      <c r="V63" s="58">
        <f t="shared" ref="V63:W63" si="61">C63/100</f>
        <v>0.99</v>
      </c>
      <c r="W63" s="58">
        <f t="shared" si="61"/>
        <v>1.95</v>
      </c>
      <c r="X63" s="58">
        <f t="shared" si="17"/>
        <v>2.38</v>
      </c>
      <c r="Y63" s="61">
        <f t="shared" si="18"/>
        <v>4.59459</v>
      </c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</row>
    <row r="64" ht="27.0" customHeight="1">
      <c r="A64" s="52">
        <v>49.0</v>
      </c>
      <c r="B64" s="62" t="s">
        <v>73</v>
      </c>
      <c r="C64" s="62">
        <v>97.0</v>
      </c>
      <c r="D64" s="62">
        <v>195.0</v>
      </c>
      <c r="E64" s="62">
        <v>238.0</v>
      </c>
      <c r="F64" s="62">
        <f t="shared" si="5"/>
        <v>0</v>
      </c>
      <c r="G64" s="63">
        <f t="shared" si="6"/>
        <v>135.0531</v>
      </c>
      <c r="H64" s="63">
        <f t="shared" si="7"/>
        <v>135.0531</v>
      </c>
      <c r="I64" s="62">
        <v>1.0</v>
      </c>
      <c r="J64" s="68">
        <f t="shared" si="8"/>
        <v>135.0531</v>
      </c>
      <c r="K64" s="1"/>
      <c r="L64" s="69"/>
      <c r="M64" s="70"/>
      <c r="N64" s="70"/>
      <c r="O64" s="1"/>
      <c r="P64" s="1"/>
      <c r="Q64" s="59">
        <v>30.0</v>
      </c>
      <c r="R64" s="58">
        <f t="shared" si="12"/>
        <v>2.38</v>
      </c>
      <c r="S64" s="52">
        <f t="shared" si="13"/>
        <v>1</v>
      </c>
      <c r="T64" s="52">
        <f t="shared" si="14"/>
        <v>2.38</v>
      </c>
      <c r="U64" s="60">
        <f t="shared" si="15"/>
        <v>135.0531</v>
      </c>
      <c r="V64" s="58">
        <f t="shared" ref="V64:W64" si="62">C64/100</f>
        <v>0.97</v>
      </c>
      <c r="W64" s="58">
        <f t="shared" si="62"/>
        <v>1.95</v>
      </c>
      <c r="X64" s="58">
        <f t="shared" si="17"/>
        <v>2.38</v>
      </c>
      <c r="Y64" s="61">
        <f t="shared" si="18"/>
        <v>4.50177</v>
      </c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</row>
    <row r="65" ht="27.0" customHeight="1">
      <c r="A65" s="52">
        <v>50.0</v>
      </c>
      <c r="B65" s="62" t="s">
        <v>73</v>
      </c>
      <c r="C65" s="62">
        <v>97.0</v>
      </c>
      <c r="D65" s="62">
        <v>195.0</v>
      </c>
      <c r="E65" s="62">
        <v>238.0</v>
      </c>
      <c r="F65" s="62">
        <f t="shared" si="5"/>
        <v>0</v>
      </c>
      <c r="G65" s="63">
        <f t="shared" si="6"/>
        <v>135.0531</v>
      </c>
      <c r="H65" s="63">
        <f t="shared" si="7"/>
        <v>135.0531</v>
      </c>
      <c r="I65" s="62">
        <v>1.0</v>
      </c>
      <c r="J65" s="68">
        <f t="shared" si="8"/>
        <v>135.0531</v>
      </c>
      <c r="K65" s="1"/>
      <c r="L65" s="69"/>
      <c r="M65" s="70"/>
      <c r="N65" s="70"/>
      <c r="O65" s="1"/>
      <c r="P65" s="1"/>
      <c r="Q65" s="59">
        <v>30.0</v>
      </c>
      <c r="R65" s="58">
        <f t="shared" si="12"/>
        <v>2.38</v>
      </c>
      <c r="S65" s="52">
        <f t="shared" si="13"/>
        <v>1</v>
      </c>
      <c r="T65" s="52">
        <f t="shared" si="14"/>
        <v>2.38</v>
      </c>
      <c r="U65" s="60">
        <f t="shared" si="15"/>
        <v>135.0531</v>
      </c>
      <c r="V65" s="58">
        <f t="shared" ref="V65:W65" si="63">C65/100</f>
        <v>0.97</v>
      </c>
      <c r="W65" s="58">
        <f t="shared" si="63"/>
        <v>1.95</v>
      </c>
      <c r="X65" s="58">
        <f t="shared" si="17"/>
        <v>2.38</v>
      </c>
      <c r="Y65" s="61">
        <f t="shared" si="18"/>
        <v>4.50177</v>
      </c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</row>
    <row r="66" ht="27.0" customHeight="1">
      <c r="A66" s="52">
        <v>51.0</v>
      </c>
      <c r="B66" s="62" t="s">
        <v>73</v>
      </c>
      <c r="C66" s="62">
        <v>100.0</v>
      </c>
      <c r="D66" s="62">
        <v>195.0</v>
      </c>
      <c r="E66" s="62">
        <v>238.0</v>
      </c>
      <c r="F66" s="62">
        <f t="shared" si="5"/>
        <v>0</v>
      </c>
      <c r="G66" s="63">
        <f t="shared" si="6"/>
        <v>139.23</v>
      </c>
      <c r="H66" s="63">
        <f t="shared" si="7"/>
        <v>139.23</v>
      </c>
      <c r="I66" s="62">
        <v>1.0</v>
      </c>
      <c r="J66" s="68">
        <f t="shared" si="8"/>
        <v>139.23</v>
      </c>
      <c r="K66" s="1"/>
      <c r="L66" s="69"/>
      <c r="M66" s="70"/>
      <c r="N66" s="70"/>
      <c r="O66" s="1"/>
      <c r="P66" s="1"/>
      <c r="Q66" s="59">
        <v>30.0</v>
      </c>
      <c r="R66" s="58">
        <f t="shared" si="12"/>
        <v>2.38</v>
      </c>
      <c r="S66" s="52">
        <f t="shared" si="13"/>
        <v>1</v>
      </c>
      <c r="T66" s="52">
        <f t="shared" si="14"/>
        <v>2.38</v>
      </c>
      <c r="U66" s="60">
        <f t="shared" si="15"/>
        <v>139.23</v>
      </c>
      <c r="V66" s="58">
        <f t="shared" ref="V66:W66" si="64">C66/100</f>
        <v>1</v>
      </c>
      <c r="W66" s="58">
        <f t="shared" si="64"/>
        <v>1.95</v>
      </c>
      <c r="X66" s="58">
        <f t="shared" si="17"/>
        <v>2.38</v>
      </c>
      <c r="Y66" s="61">
        <f t="shared" si="18"/>
        <v>4.641</v>
      </c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</row>
    <row r="67" ht="27.0" customHeight="1">
      <c r="A67" s="52">
        <v>52.0</v>
      </c>
      <c r="B67" s="62" t="s">
        <v>73</v>
      </c>
      <c r="C67" s="62">
        <v>98.0</v>
      </c>
      <c r="D67" s="62">
        <v>195.0</v>
      </c>
      <c r="E67" s="62">
        <v>238.0</v>
      </c>
      <c r="F67" s="62">
        <f t="shared" si="5"/>
        <v>0</v>
      </c>
      <c r="G67" s="63">
        <f t="shared" si="6"/>
        <v>136.4454</v>
      </c>
      <c r="H67" s="63">
        <f t="shared" si="7"/>
        <v>136.4454</v>
      </c>
      <c r="I67" s="62">
        <v>1.0</v>
      </c>
      <c r="J67" s="68">
        <f t="shared" si="8"/>
        <v>136.4454</v>
      </c>
      <c r="K67" s="1"/>
      <c r="L67" s="69"/>
      <c r="M67" s="70"/>
      <c r="N67" s="70"/>
      <c r="O67" s="1"/>
      <c r="P67" s="1"/>
      <c r="Q67" s="59">
        <v>30.0</v>
      </c>
      <c r="R67" s="58">
        <f t="shared" si="12"/>
        <v>2.38</v>
      </c>
      <c r="S67" s="52">
        <f t="shared" si="13"/>
        <v>1</v>
      </c>
      <c r="T67" s="52">
        <f t="shared" si="14"/>
        <v>2.38</v>
      </c>
      <c r="U67" s="60">
        <f t="shared" si="15"/>
        <v>136.4454</v>
      </c>
      <c r="V67" s="58">
        <f t="shared" ref="V67:W67" si="65">C67/100</f>
        <v>0.98</v>
      </c>
      <c r="W67" s="58">
        <f t="shared" si="65"/>
        <v>1.95</v>
      </c>
      <c r="X67" s="58">
        <f t="shared" si="17"/>
        <v>2.38</v>
      </c>
      <c r="Y67" s="61">
        <f t="shared" si="18"/>
        <v>4.54818</v>
      </c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</row>
    <row r="68" ht="27.0" customHeight="1">
      <c r="A68" s="52">
        <v>53.0</v>
      </c>
      <c r="B68" s="62" t="s">
        <v>73</v>
      </c>
      <c r="C68" s="62">
        <v>98.0</v>
      </c>
      <c r="D68" s="62">
        <v>195.0</v>
      </c>
      <c r="E68" s="62">
        <v>238.0</v>
      </c>
      <c r="F68" s="62">
        <f t="shared" si="5"/>
        <v>0</v>
      </c>
      <c r="G68" s="63">
        <f t="shared" si="6"/>
        <v>136.4454</v>
      </c>
      <c r="H68" s="63">
        <f t="shared" si="7"/>
        <v>136.4454</v>
      </c>
      <c r="I68" s="62">
        <v>1.0</v>
      </c>
      <c r="J68" s="68">
        <f t="shared" si="8"/>
        <v>136.4454</v>
      </c>
      <c r="K68" s="1"/>
      <c r="L68" s="69"/>
      <c r="M68" s="70"/>
      <c r="N68" s="70"/>
      <c r="O68" s="1"/>
      <c r="P68" s="1"/>
      <c r="Q68" s="59">
        <v>30.0</v>
      </c>
      <c r="R68" s="58">
        <f t="shared" si="12"/>
        <v>2.38</v>
      </c>
      <c r="S68" s="52">
        <f t="shared" si="13"/>
        <v>1</v>
      </c>
      <c r="T68" s="52">
        <f t="shared" si="14"/>
        <v>2.38</v>
      </c>
      <c r="U68" s="60">
        <f t="shared" si="15"/>
        <v>136.4454</v>
      </c>
      <c r="V68" s="58">
        <f t="shared" ref="V68:W68" si="66">C68/100</f>
        <v>0.98</v>
      </c>
      <c r="W68" s="58">
        <f t="shared" si="66"/>
        <v>1.95</v>
      </c>
      <c r="X68" s="58">
        <f t="shared" si="17"/>
        <v>2.38</v>
      </c>
      <c r="Y68" s="61">
        <f t="shared" si="18"/>
        <v>4.54818</v>
      </c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</row>
    <row r="69" ht="27.0" customHeight="1">
      <c r="A69" s="52">
        <v>54.0</v>
      </c>
      <c r="B69" s="62" t="s">
        <v>73</v>
      </c>
      <c r="C69" s="62">
        <v>98.0</v>
      </c>
      <c r="D69" s="62">
        <v>195.0</v>
      </c>
      <c r="E69" s="62">
        <v>238.0</v>
      </c>
      <c r="F69" s="62">
        <f t="shared" si="5"/>
        <v>0</v>
      </c>
      <c r="G69" s="63">
        <f t="shared" si="6"/>
        <v>136.4454</v>
      </c>
      <c r="H69" s="63">
        <f t="shared" si="7"/>
        <v>136.4454</v>
      </c>
      <c r="I69" s="62">
        <v>1.0</v>
      </c>
      <c r="J69" s="68">
        <f t="shared" si="8"/>
        <v>136.4454</v>
      </c>
      <c r="K69" s="1"/>
      <c r="L69" s="69"/>
      <c r="M69" s="70"/>
      <c r="N69" s="70"/>
      <c r="O69" s="1"/>
      <c r="P69" s="1"/>
      <c r="Q69" s="59">
        <v>30.0</v>
      </c>
      <c r="R69" s="58">
        <f t="shared" si="12"/>
        <v>2.38</v>
      </c>
      <c r="S69" s="52">
        <f t="shared" si="13"/>
        <v>1</v>
      </c>
      <c r="T69" s="52">
        <f t="shared" si="14"/>
        <v>2.38</v>
      </c>
      <c r="U69" s="60">
        <f t="shared" si="15"/>
        <v>136.4454</v>
      </c>
      <c r="V69" s="58">
        <f t="shared" ref="V69:W69" si="67">C69/100</f>
        <v>0.98</v>
      </c>
      <c r="W69" s="58">
        <f t="shared" si="67"/>
        <v>1.95</v>
      </c>
      <c r="X69" s="58">
        <f t="shared" si="17"/>
        <v>2.38</v>
      </c>
      <c r="Y69" s="61">
        <f t="shared" si="18"/>
        <v>4.54818</v>
      </c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</row>
    <row r="70" ht="27.0" customHeight="1">
      <c r="A70" s="52">
        <v>55.0</v>
      </c>
      <c r="B70" s="62" t="s">
        <v>73</v>
      </c>
      <c r="C70" s="62">
        <v>99.0</v>
      </c>
      <c r="D70" s="62">
        <v>195.0</v>
      </c>
      <c r="E70" s="62">
        <v>238.0</v>
      </c>
      <c r="F70" s="62">
        <f t="shared" si="5"/>
        <v>0</v>
      </c>
      <c r="G70" s="63">
        <f t="shared" si="6"/>
        <v>137.8377</v>
      </c>
      <c r="H70" s="63">
        <f t="shared" si="7"/>
        <v>137.8377</v>
      </c>
      <c r="I70" s="62">
        <v>1.0</v>
      </c>
      <c r="J70" s="68">
        <f t="shared" si="8"/>
        <v>137.8377</v>
      </c>
      <c r="K70" s="1"/>
      <c r="L70" s="69"/>
      <c r="M70" s="70"/>
      <c r="N70" s="70"/>
      <c r="O70" s="1"/>
      <c r="P70" s="1"/>
      <c r="Q70" s="59">
        <v>30.0</v>
      </c>
      <c r="R70" s="58">
        <f t="shared" si="12"/>
        <v>2.38</v>
      </c>
      <c r="S70" s="52">
        <f t="shared" si="13"/>
        <v>1</v>
      </c>
      <c r="T70" s="52">
        <f t="shared" si="14"/>
        <v>2.38</v>
      </c>
      <c r="U70" s="60">
        <f t="shared" si="15"/>
        <v>137.8377</v>
      </c>
      <c r="V70" s="58">
        <f t="shared" ref="V70:W70" si="68">C70/100</f>
        <v>0.99</v>
      </c>
      <c r="W70" s="58">
        <f t="shared" si="68"/>
        <v>1.95</v>
      </c>
      <c r="X70" s="58">
        <f t="shared" si="17"/>
        <v>2.38</v>
      </c>
      <c r="Y70" s="61">
        <f t="shared" si="18"/>
        <v>4.59459</v>
      </c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</row>
    <row r="71" ht="27.0" customHeight="1">
      <c r="A71" s="26"/>
      <c r="B71" s="44"/>
      <c r="C71" s="44"/>
      <c r="D71" s="44"/>
      <c r="E71" s="44"/>
      <c r="F71" s="44"/>
      <c r="G71" s="29"/>
      <c r="H71" s="50"/>
      <c r="I71" s="26"/>
      <c r="J71" s="72">
        <f>+Q100</f>
        <v>98</v>
      </c>
      <c r="K71" s="1"/>
      <c r="L71" s="1"/>
      <c r="M71" s="1"/>
      <c r="N71" s="1"/>
      <c r="O71" s="1"/>
      <c r="P71" s="1"/>
      <c r="Q71" s="73"/>
      <c r="R71" s="58">
        <f t="shared" si="12"/>
        <v>0</v>
      </c>
      <c r="S71" s="52" t="str">
        <f t="shared" si="13"/>
        <v/>
      </c>
      <c r="T71" s="52">
        <f t="shared" si="14"/>
        <v>0</v>
      </c>
      <c r="U71" s="57"/>
      <c r="V71" s="58">
        <f t="shared" ref="V71:W71" si="69">C71/100</f>
        <v>0</v>
      </c>
      <c r="W71" s="58">
        <f t="shared" si="69"/>
        <v>0</v>
      </c>
      <c r="X71" s="58">
        <f t="shared" si="17"/>
        <v>0</v>
      </c>
      <c r="Y71" s="61">
        <f t="shared" si="18"/>
        <v>0</v>
      </c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</row>
    <row r="72" ht="27.0" customHeight="1">
      <c r="A72" s="26"/>
      <c r="B72" s="74"/>
      <c r="C72" s="74"/>
      <c r="D72" s="74"/>
      <c r="E72" s="74"/>
      <c r="F72" s="74"/>
      <c r="G72" s="75"/>
      <c r="H72" s="76"/>
      <c r="I72" s="77">
        <f>SUM(I19:I70)</f>
        <v>109</v>
      </c>
      <c r="J72" s="78">
        <f>SUM(J19:J71)</f>
        <v>14635.31116</v>
      </c>
      <c r="K72" s="79"/>
      <c r="L72" s="79"/>
      <c r="M72" s="79"/>
      <c r="N72" s="79"/>
      <c r="O72" s="79"/>
      <c r="P72" s="79"/>
      <c r="Q72" s="4"/>
      <c r="R72" s="79">
        <f>SUMIFS($S$19:$S$70,$R$19:$R$70,"&gt;=3")</f>
        <v>0</v>
      </c>
      <c r="S72" s="79">
        <f t="shared" ref="S72:T72" si="70">SUM(S9:S70)</f>
        <v>109</v>
      </c>
      <c r="T72" s="79">
        <f t="shared" si="70"/>
        <v>255.38</v>
      </c>
      <c r="U72" s="79"/>
      <c r="V72" s="79"/>
      <c r="W72" s="79"/>
      <c r="X72" s="79"/>
      <c r="Y72" s="81">
        <f>SUM(Y19:Y71)</f>
        <v>486.844224</v>
      </c>
      <c r="Z72" s="79"/>
      <c r="AA72" s="79"/>
      <c r="AB72" s="79"/>
      <c r="AC72" s="79"/>
      <c r="AD72" s="79"/>
      <c r="AE72" s="79"/>
      <c r="AF72" s="79"/>
      <c r="AG72" s="79"/>
      <c r="AH72" s="79"/>
      <c r="AI72" s="79"/>
      <c r="AJ72" s="79"/>
      <c r="AK72" s="79"/>
      <c r="AL72" s="79"/>
      <c r="AM72" s="79"/>
      <c r="AN72" s="79"/>
      <c r="AO72" s="79"/>
      <c r="AP72" s="79"/>
      <c r="AQ72" s="79"/>
      <c r="AR72" s="79"/>
      <c r="AS72" s="79"/>
    </row>
    <row r="73" ht="29.25" customHeight="1">
      <c r="A73" s="1"/>
      <c r="B73" s="1"/>
      <c r="C73" s="1"/>
      <c r="D73" s="1"/>
      <c r="E73" s="1"/>
      <c r="F73" s="1"/>
      <c r="G73" s="2"/>
      <c r="H73" s="3"/>
      <c r="I73" s="1"/>
      <c r="J73" s="1"/>
      <c r="K73" s="1"/>
      <c r="L73" s="1"/>
      <c r="M73" s="1"/>
      <c r="N73" s="1"/>
      <c r="O73" s="1"/>
      <c r="P73" s="1"/>
      <c r="Q73" s="4"/>
      <c r="R73" s="57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</row>
    <row r="74" ht="29.25" customHeight="1">
      <c r="A74" s="1"/>
      <c r="B74" s="1"/>
      <c r="C74" s="1"/>
      <c r="D74" s="1"/>
      <c r="E74" s="1"/>
      <c r="F74" s="1"/>
      <c r="G74" s="2"/>
      <c r="H74" s="3"/>
      <c r="I74" s="1"/>
      <c r="J74" s="1"/>
      <c r="K74" s="1"/>
      <c r="L74" s="1"/>
      <c r="M74" s="1"/>
      <c r="N74" s="1"/>
      <c r="O74" s="1"/>
      <c r="P74" s="1"/>
      <c r="Q74" s="73"/>
      <c r="R74" s="1"/>
      <c r="S74" s="1" t="s">
        <v>30</v>
      </c>
      <c r="T74" s="1" t="s">
        <v>31</v>
      </c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</row>
    <row r="75" ht="29.25" customHeight="1">
      <c r="A75" s="1"/>
      <c r="B75" s="1"/>
      <c r="C75" s="1"/>
      <c r="D75" s="1"/>
      <c r="E75" s="1"/>
      <c r="F75" s="1"/>
      <c r="G75" s="2"/>
      <c r="H75" s="3"/>
      <c r="I75" s="1"/>
      <c r="J75" s="1"/>
      <c r="K75" s="1"/>
      <c r="L75" s="1"/>
      <c r="M75" s="1"/>
      <c r="N75" s="1"/>
      <c r="O75" s="1"/>
      <c r="P75" s="1"/>
      <c r="Q75" s="4"/>
      <c r="R75" s="1" t="s">
        <v>32</v>
      </c>
      <c r="S75" s="146">
        <f>SUMIFS($J$19:$J$70,$R$19:$R$70,"&gt;=3")</f>
        <v>0</v>
      </c>
      <c r="T75" s="147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</row>
    <row r="76" ht="29.25" customHeight="1">
      <c r="A76" s="1" t="s">
        <v>33</v>
      </c>
      <c r="B76" s="1"/>
      <c r="C76" s="1"/>
      <c r="D76" s="1" t="s">
        <v>34</v>
      </c>
      <c r="E76" s="1"/>
      <c r="F76" s="1"/>
      <c r="G76" s="2"/>
      <c r="H76" s="3"/>
      <c r="I76" s="1"/>
      <c r="J76" s="1"/>
      <c r="K76" s="1"/>
      <c r="L76" s="1"/>
      <c r="M76" s="1"/>
      <c r="N76" s="1"/>
      <c r="O76" s="1"/>
      <c r="P76" s="1"/>
      <c r="Q76" s="4"/>
      <c r="R76" s="1" t="s">
        <v>35</v>
      </c>
      <c r="S76" s="84">
        <f>+J72-S75</f>
        <v>14635.31116</v>
      </c>
      <c r="T76" s="147">
        <f>+SUMIFS($T$19:$T$70,$R$19:$R$70,"&gt;=3")</f>
        <v>0</v>
      </c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</row>
    <row r="77" ht="29.25" customHeight="1">
      <c r="A77" s="1"/>
      <c r="B77" s="1"/>
      <c r="C77" s="1"/>
      <c r="D77" s="1"/>
      <c r="E77" s="1"/>
      <c r="F77" s="1"/>
      <c r="G77" s="2"/>
      <c r="H77" s="3"/>
      <c r="I77" s="1"/>
      <c r="J77" s="1"/>
      <c r="K77" s="1"/>
      <c r="L77" s="1"/>
      <c r="M77" s="1"/>
      <c r="N77" s="1"/>
      <c r="O77" s="1"/>
      <c r="P77" s="1"/>
      <c r="Q77" s="73"/>
      <c r="R77" s="1"/>
      <c r="S77" s="85">
        <f>+I72</f>
        <v>109</v>
      </c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</row>
    <row r="78" ht="39.0" customHeight="1">
      <c r="A78" s="44"/>
      <c r="B78" s="26" t="s">
        <v>14</v>
      </c>
      <c r="C78" s="45" t="s">
        <v>36</v>
      </c>
      <c r="D78" s="46"/>
      <c r="E78" s="47"/>
      <c r="F78" s="48"/>
      <c r="G78" s="49"/>
      <c r="H78" s="50" t="s">
        <v>16</v>
      </c>
      <c r="I78" s="26" t="s">
        <v>17</v>
      </c>
      <c r="J78" s="26" t="s">
        <v>18</v>
      </c>
      <c r="K78" s="1"/>
      <c r="L78" s="1"/>
      <c r="M78" s="1"/>
      <c r="N78" s="1"/>
      <c r="O78" s="1"/>
      <c r="P78" s="1"/>
      <c r="Q78" s="4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</row>
    <row r="79" ht="27.0" customHeight="1">
      <c r="A79" s="26">
        <v>3.0</v>
      </c>
      <c r="B79" s="65" t="s">
        <v>82</v>
      </c>
      <c r="C79" s="65">
        <v>89.0</v>
      </c>
      <c r="D79" s="65">
        <v>183.0</v>
      </c>
      <c r="E79" s="65">
        <v>230.0</v>
      </c>
      <c r="F79" s="65">
        <f t="shared" ref="F79:F81" si="71">1-VALUE(IF(RIGHT(B79,1)="%",RIGHT(B79,3),0))</f>
        <v>0.2</v>
      </c>
      <c r="G79" s="64">
        <f t="shared" ref="G79:G81" si="72">+Q79*C79/100*D79/100*E79/100</f>
        <v>112.3803</v>
      </c>
      <c r="H79" s="64">
        <f t="shared" ref="H79:H81" si="73">IF(F79=0,G79,F79*G79)</f>
        <v>22.47606</v>
      </c>
      <c r="I79" s="65">
        <v>1.0</v>
      </c>
      <c r="J79" s="68">
        <f t="shared" ref="J79:J81" si="74">+H79*I79</f>
        <v>22.47606</v>
      </c>
      <c r="K79" s="1"/>
      <c r="L79" s="44">
        <f t="shared" ref="L79:L81" si="75">D79*25.4/1000</f>
        <v>4.6482</v>
      </c>
      <c r="M79" s="26">
        <f t="shared" ref="M79:M80" si="76">+I79</f>
        <v>1</v>
      </c>
      <c r="N79" s="26">
        <f t="shared" ref="N79:N80" si="77">M79*L79</f>
        <v>4.6482</v>
      </c>
      <c r="O79" s="1"/>
      <c r="P79" s="1"/>
      <c r="Q79" s="4">
        <v>30.0</v>
      </c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</row>
    <row r="80" ht="27.0" customHeight="1">
      <c r="A80" s="26">
        <v>4.0</v>
      </c>
      <c r="B80" s="65" t="s">
        <v>78</v>
      </c>
      <c r="C80" s="65">
        <v>83.0</v>
      </c>
      <c r="D80" s="65">
        <v>204.0</v>
      </c>
      <c r="E80" s="65">
        <v>203.0</v>
      </c>
      <c r="F80" s="65">
        <f t="shared" si="71"/>
        <v>0.2</v>
      </c>
      <c r="G80" s="64">
        <f t="shared" si="72"/>
        <v>103.11588</v>
      </c>
      <c r="H80" s="64">
        <f t="shared" si="73"/>
        <v>20.623176</v>
      </c>
      <c r="I80" s="65">
        <v>1.0</v>
      </c>
      <c r="J80" s="68">
        <f t="shared" si="74"/>
        <v>20.623176</v>
      </c>
      <c r="K80" s="1"/>
      <c r="L80" s="44">
        <f t="shared" si="75"/>
        <v>5.1816</v>
      </c>
      <c r="M80" s="26">
        <f t="shared" si="76"/>
        <v>1</v>
      </c>
      <c r="N80" s="26">
        <f t="shared" si="77"/>
        <v>5.1816</v>
      </c>
      <c r="O80" s="1"/>
      <c r="P80" s="1"/>
      <c r="Q80" s="4">
        <v>30.0</v>
      </c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</row>
    <row r="81" ht="27.0" customHeight="1">
      <c r="A81" s="26">
        <v>5.0</v>
      </c>
      <c r="B81" s="65" t="s">
        <v>77</v>
      </c>
      <c r="C81" s="65">
        <v>88.0</v>
      </c>
      <c r="D81" s="65">
        <v>195.0</v>
      </c>
      <c r="E81" s="65">
        <v>242.0</v>
      </c>
      <c r="F81" s="65">
        <f t="shared" si="71"/>
        <v>0.2</v>
      </c>
      <c r="G81" s="64">
        <f t="shared" si="72"/>
        <v>124.5816</v>
      </c>
      <c r="H81" s="64">
        <f t="shared" si="73"/>
        <v>24.91632</v>
      </c>
      <c r="I81" s="65">
        <v>1.0</v>
      </c>
      <c r="J81" s="68">
        <f t="shared" si="74"/>
        <v>24.91632</v>
      </c>
      <c r="K81" s="1"/>
      <c r="L81" s="1">
        <f t="shared" si="75"/>
        <v>4.953</v>
      </c>
      <c r="M81" s="120"/>
      <c r="N81" s="120"/>
      <c r="O81" s="1"/>
      <c r="P81" s="1"/>
      <c r="Q81" s="4">
        <v>30.0</v>
      </c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</row>
    <row r="82" ht="24.75" customHeight="1">
      <c r="A82" s="26"/>
      <c r="B82" s="69"/>
      <c r="C82" s="69"/>
      <c r="D82" s="69"/>
      <c r="E82" s="69"/>
      <c r="F82" s="69"/>
      <c r="G82" s="88"/>
      <c r="H82" s="89" t="s">
        <v>37</v>
      </c>
      <c r="I82" s="69"/>
      <c r="J82" s="90">
        <f>SUM(J79:J81)</f>
        <v>68.015556</v>
      </c>
      <c r="K82" s="1"/>
      <c r="L82" s="1"/>
      <c r="M82" s="1"/>
      <c r="N82" s="1"/>
      <c r="O82" s="1"/>
      <c r="P82" s="1"/>
      <c r="Q82" s="4"/>
      <c r="R82" s="9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</row>
    <row r="83" ht="18.75" customHeight="1">
      <c r="A83" s="42"/>
      <c r="B83" s="7"/>
      <c r="C83" s="7"/>
      <c r="D83" s="7"/>
      <c r="E83" s="7"/>
      <c r="F83" s="7"/>
      <c r="G83" s="8"/>
      <c r="H83" s="9"/>
      <c r="I83" s="7"/>
      <c r="J83" s="43"/>
      <c r="K83" s="1"/>
      <c r="L83" s="1"/>
      <c r="M83" s="1"/>
      <c r="N83" s="1"/>
      <c r="O83" s="1"/>
      <c r="P83" s="1"/>
      <c r="Q83" s="4"/>
      <c r="R83" s="9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</row>
    <row r="84" ht="18.75" customHeight="1">
      <c r="A84" s="1"/>
      <c r="B84" s="1"/>
      <c r="C84" s="1"/>
      <c r="D84" s="1"/>
      <c r="E84" s="1"/>
      <c r="F84" s="1"/>
      <c r="G84" s="2"/>
      <c r="H84" s="3"/>
      <c r="I84" s="1"/>
      <c r="J84" s="1"/>
      <c r="K84" s="1"/>
      <c r="L84" s="1"/>
      <c r="M84" s="1"/>
      <c r="N84" s="1"/>
      <c r="O84" s="1"/>
      <c r="P84" s="1"/>
      <c r="Q84" s="4"/>
      <c r="R84" s="9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</row>
    <row r="85" ht="18.75" customHeight="1">
      <c r="A85" s="1"/>
      <c r="B85" s="1"/>
      <c r="C85" s="1"/>
      <c r="D85" s="1"/>
      <c r="E85" s="1"/>
      <c r="F85" s="1"/>
      <c r="G85" s="2"/>
      <c r="H85" s="3"/>
      <c r="I85" s="1"/>
      <c r="J85" s="1"/>
      <c r="K85" s="1"/>
      <c r="L85" s="1"/>
      <c r="M85" s="1"/>
      <c r="N85" s="1"/>
      <c r="O85" s="1"/>
      <c r="P85" s="1"/>
      <c r="Q85" s="4"/>
      <c r="R85" s="9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</row>
    <row r="86" ht="18.75" customHeight="1">
      <c r="A86" s="1" t="s">
        <v>38</v>
      </c>
      <c r="B86" s="1"/>
      <c r="C86" s="1"/>
      <c r="D86" s="1"/>
      <c r="E86" s="1"/>
      <c r="F86" s="1"/>
      <c r="G86" s="2"/>
      <c r="H86" s="3"/>
      <c r="I86" s="1"/>
      <c r="J86" s="1"/>
      <c r="K86" s="1"/>
      <c r="L86" s="1"/>
      <c r="M86" s="1"/>
      <c r="N86" s="1"/>
      <c r="O86" s="1"/>
      <c r="P86" s="1"/>
      <c r="Q86" s="4"/>
      <c r="R86" s="9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</row>
    <row r="87" ht="18.75" customHeight="1">
      <c r="A87" s="1"/>
      <c r="B87" s="1"/>
      <c r="C87" s="1"/>
      <c r="D87" s="1"/>
      <c r="E87" s="1"/>
      <c r="F87" s="1"/>
      <c r="G87" s="2"/>
      <c r="H87" s="3"/>
      <c r="I87" s="1"/>
      <c r="J87" s="1"/>
      <c r="K87" s="1"/>
      <c r="L87" s="1"/>
      <c r="M87" s="1"/>
      <c r="N87" s="1"/>
      <c r="O87" s="1"/>
      <c r="P87" s="1"/>
      <c r="Q87" s="4"/>
      <c r="R87" s="9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</row>
    <row r="88" ht="42.0" customHeight="1">
      <c r="A88" s="44"/>
      <c r="B88" s="26" t="s">
        <v>14</v>
      </c>
      <c r="C88" s="45" t="s">
        <v>39</v>
      </c>
      <c r="D88" s="46"/>
      <c r="E88" s="47"/>
      <c r="F88" s="92"/>
      <c r="G88" s="93"/>
      <c r="H88" s="50" t="s">
        <v>16</v>
      </c>
      <c r="I88" s="94" t="s">
        <v>17</v>
      </c>
      <c r="J88" s="26" t="s">
        <v>18</v>
      </c>
      <c r="K88" s="1"/>
      <c r="L88" s="1"/>
      <c r="M88" s="1"/>
      <c r="N88" s="1"/>
      <c r="O88" s="1"/>
      <c r="P88" s="1"/>
      <c r="Q88" s="4"/>
      <c r="R88" s="9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</row>
    <row r="89" ht="24.75" customHeight="1">
      <c r="A89" s="26">
        <v>1.0</v>
      </c>
      <c r="B89" s="53" t="s">
        <v>80</v>
      </c>
      <c r="C89" s="52"/>
      <c r="D89" s="52"/>
      <c r="E89" s="52"/>
      <c r="F89" s="52"/>
      <c r="G89" s="151"/>
      <c r="H89" s="145">
        <v>37.0</v>
      </c>
      <c r="I89" s="52">
        <v>1.0</v>
      </c>
      <c r="J89" s="68">
        <f t="shared" ref="J89:J98" si="78">+I89*H89</f>
        <v>37</v>
      </c>
      <c r="K89" s="44"/>
      <c r="L89" s="44"/>
      <c r="M89" s="44"/>
      <c r="N89" s="44"/>
      <c r="O89" s="44"/>
      <c r="P89" s="44"/>
      <c r="Q89" s="97"/>
      <c r="R89" s="9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</row>
    <row r="90" ht="24.75" customHeight="1">
      <c r="A90" s="26">
        <v>2.0</v>
      </c>
      <c r="B90" s="62" t="s">
        <v>80</v>
      </c>
      <c r="C90" s="52"/>
      <c r="D90" s="52"/>
      <c r="E90" s="52"/>
      <c r="F90" s="52"/>
      <c r="G90" s="151"/>
      <c r="H90" s="145">
        <v>33.0</v>
      </c>
      <c r="I90" s="52">
        <v>1.0</v>
      </c>
      <c r="J90" s="68">
        <f t="shared" si="78"/>
        <v>33</v>
      </c>
      <c r="K90" s="44"/>
      <c r="L90" s="44"/>
      <c r="M90" s="44"/>
      <c r="N90" s="44"/>
      <c r="O90" s="44"/>
      <c r="P90" s="44"/>
      <c r="Q90" s="97"/>
      <c r="R90" s="9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</row>
    <row r="91" ht="24.75" customHeight="1">
      <c r="A91" s="26">
        <v>3.0</v>
      </c>
      <c r="B91" s="53" t="s">
        <v>80</v>
      </c>
      <c r="C91" s="52"/>
      <c r="D91" s="52"/>
      <c r="E91" s="52"/>
      <c r="F91" s="52"/>
      <c r="G91" s="151"/>
      <c r="H91" s="145">
        <v>22.0</v>
      </c>
      <c r="I91" s="52">
        <v>1.0</v>
      </c>
      <c r="J91" s="68">
        <f t="shared" si="78"/>
        <v>22</v>
      </c>
      <c r="K91" s="44"/>
      <c r="L91" s="44"/>
      <c r="M91" s="44"/>
      <c r="N91" s="44"/>
      <c r="O91" s="44"/>
      <c r="P91" s="44"/>
      <c r="Q91" s="97"/>
      <c r="R91" s="9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</row>
    <row r="92" ht="24.75" customHeight="1">
      <c r="A92" s="26">
        <v>4.0</v>
      </c>
      <c r="B92" s="62" t="s">
        <v>80</v>
      </c>
      <c r="C92" s="52"/>
      <c r="D92" s="52"/>
      <c r="E92" s="52"/>
      <c r="F92" s="52"/>
      <c r="G92" s="151"/>
      <c r="H92" s="145">
        <v>28.0</v>
      </c>
      <c r="I92" s="52">
        <v>1.0</v>
      </c>
      <c r="J92" s="68">
        <f t="shared" si="78"/>
        <v>28</v>
      </c>
      <c r="K92" s="44"/>
      <c r="L92" s="44"/>
      <c r="M92" s="44"/>
      <c r="N92" s="44"/>
      <c r="O92" s="44"/>
      <c r="P92" s="44"/>
      <c r="Q92" s="97"/>
      <c r="R92" s="9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</row>
    <row r="93" ht="24.75" customHeight="1">
      <c r="A93" s="26">
        <v>5.0</v>
      </c>
      <c r="B93" s="53" t="s">
        <v>80</v>
      </c>
      <c r="C93" s="52"/>
      <c r="D93" s="52"/>
      <c r="E93" s="52"/>
      <c r="F93" s="52"/>
      <c r="G93" s="151"/>
      <c r="H93" s="145">
        <v>15.0</v>
      </c>
      <c r="I93" s="52">
        <v>1.0</v>
      </c>
      <c r="J93" s="68">
        <f t="shared" si="78"/>
        <v>15</v>
      </c>
      <c r="K93" s="44"/>
      <c r="L93" s="44"/>
      <c r="M93" s="44"/>
      <c r="N93" s="44"/>
      <c r="O93" s="44"/>
      <c r="P93" s="44"/>
      <c r="Q93" s="97"/>
      <c r="R93" s="9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</row>
    <row r="94" ht="24.75" customHeight="1">
      <c r="A94" s="26">
        <v>6.0</v>
      </c>
      <c r="B94" s="62" t="s">
        <v>80</v>
      </c>
      <c r="C94" s="52"/>
      <c r="D94" s="52"/>
      <c r="E94" s="52"/>
      <c r="F94" s="52"/>
      <c r="G94" s="151"/>
      <c r="H94" s="145">
        <v>27.0</v>
      </c>
      <c r="I94" s="52">
        <v>1.0</v>
      </c>
      <c r="J94" s="68">
        <f t="shared" si="78"/>
        <v>27</v>
      </c>
      <c r="K94" s="44"/>
      <c r="L94" s="44"/>
      <c r="M94" s="44"/>
      <c r="N94" s="44"/>
      <c r="O94" s="44"/>
      <c r="P94" s="44"/>
      <c r="Q94" s="97"/>
      <c r="R94" s="9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</row>
    <row r="95" ht="24.75" customHeight="1">
      <c r="A95" s="26">
        <v>7.0</v>
      </c>
      <c r="B95" s="53" t="s">
        <v>69</v>
      </c>
      <c r="C95" s="52"/>
      <c r="D95" s="52"/>
      <c r="E95" s="52"/>
      <c r="F95" s="52"/>
      <c r="G95" s="151"/>
      <c r="H95" s="145">
        <v>19.0</v>
      </c>
      <c r="I95" s="52">
        <v>1.0</v>
      </c>
      <c r="J95" s="68">
        <f t="shared" si="78"/>
        <v>19</v>
      </c>
      <c r="K95" s="44"/>
      <c r="L95" s="44"/>
      <c r="M95" s="44"/>
      <c r="N95" s="44"/>
      <c r="O95" s="44"/>
      <c r="P95" s="44"/>
      <c r="Q95" s="97"/>
      <c r="R95" s="9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</row>
    <row r="96" ht="24.75" customHeight="1">
      <c r="A96" s="26">
        <v>8.0</v>
      </c>
      <c r="B96" s="62" t="s">
        <v>69</v>
      </c>
      <c r="C96" s="52"/>
      <c r="D96" s="52"/>
      <c r="E96" s="52"/>
      <c r="F96" s="52"/>
      <c r="G96" s="151"/>
      <c r="H96" s="145">
        <v>25.0</v>
      </c>
      <c r="I96" s="52">
        <v>1.0</v>
      </c>
      <c r="J96" s="68">
        <f t="shared" si="78"/>
        <v>25</v>
      </c>
      <c r="K96" s="44"/>
      <c r="L96" s="44"/>
      <c r="M96" s="44"/>
      <c r="N96" s="44"/>
      <c r="O96" s="44"/>
      <c r="P96" s="44"/>
      <c r="Q96" s="97"/>
      <c r="R96" s="9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</row>
    <row r="97" ht="24.75" customHeight="1">
      <c r="A97" s="26">
        <v>9.0</v>
      </c>
      <c r="B97" s="53" t="s">
        <v>73</v>
      </c>
      <c r="C97" s="52"/>
      <c r="D97" s="52"/>
      <c r="E97" s="52"/>
      <c r="F97" s="52"/>
      <c r="G97" s="151"/>
      <c r="H97" s="145">
        <v>27.0</v>
      </c>
      <c r="I97" s="52">
        <v>1.0</v>
      </c>
      <c r="J97" s="68">
        <f t="shared" si="78"/>
        <v>27</v>
      </c>
      <c r="K97" s="44"/>
      <c r="L97" s="44"/>
      <c r="M97" s="44"/>
      <c r="N97" s="44"/>
      <c r="O97" s="44"/>
      <c r="P97" s="44"/>
      <c r="Q97" s="97"/>
      <c r="R97" s="9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</row>
    <row r="98" ht="24.75" customHeight="1">
      <c r="A98" s="26">
        <v>10.0</v>
      </c>
      <c r="B98" s="62" t="s">
        <v>73</v>
      </c>
      <c r="C98" s="52"/>
      <c r="D98" s="52"/>
      <c r="E98" s="52"/>
      <c r="F98" s="52"/>
      <c r="G98" s="151"/>
      <c r="H98" s="145">
        <v>12.0</v>
      </c>
      <c r="I98" s="52">
        <v>1.0</v>
      </c>
      <c r="J98" s="68">
        <f t="shared" si="78"/>
        <v>12</v>
      </c>
      <c r="K98" s="44"/>
      <c r="L98" s="44"/>
      <c r="M98" s="44"/>
      <c r="N98" s="44"/>
      <c r="O98" s="44"/>
      <c r="P98" s="44"/>
      <c r="Q98" s="97"/>
      <c r="R98" s="9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</row>
    <row r="99" ht="18.75" customHeight="1">
      <c r="A99" s="1"/>
      <c r="B99" s="1"/>
      <c r="C99" s="1"/>
      <c r="D99" s="1"/>
      <c r="E99" s="1"/>
      <c r="F99" s="1"/>
      <c r="G99" s="2"/>
      <c r="H99" s="3" t="s">
        <v>37</v>
      </c>
      <c r="I99" s="1"/>
      <c r="J99" s="98">
        <f>SUM(J89:J98)</f>
        <v>245</v>
      </c>
      <c r="K99" s="99"/>
      <c r="L99" s="99"/>
      <c r="M99" s="99"/>
      <c r="N99" s="99"/>
      <c r="O99" s="99"/>
      <c r="P99" s="99"/>
      <c r="Q99" s="100"/>
      <c r="R99" s="9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</row>
    <row r="100" ht="18.75" customHeight="1">
      <c r="A100" s="7"/>
      <c r="B100" s="7"/>
      <c r="C100" s="7"/>
      <c r="D100" s="7"/>
      <c r="E100" s="7"/>
      <c r="F100" s="7"/>
      <c r="G100" s="8"/>
      <c r="H100" s="9"/>
      <c r="I100" s="41"/>
      <c r="J100" s="74">
        <f>+J99*60%</f>
        <v>147</v>
      </c>
      <c r="K100" s="74"/>
      <c r="L100" s="74"/>
      <c r="M100" s="74"/>
      <c r="N100" s="74"/>
      <c r="O100" s="74"/>
      <c r="P100" s="74"/>
      <c r="Q100" s="77">
        <f>+J99*40%</f>
        <v>98</v>
      </c>
      <c r="R100" s="9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</row>
    <row r="101" ht="18.75" customHeight="1">
      <c r="A101" s="1"/>
      <c r="B101" s="1"/>
      <c r="C101" s="1"/>
      <c r="D101" s="1"/>
      <c r="E101" s="1"/>
      <c r="F101" s="1"/>
      <c r="G101" s="2"/>
      <c r="H101" s="3"/>
      <c r="I101" s="1"/>
      <c r="J101" s="1"/>
      <c r="K101" s="1"/>
      <c r="L101" s="1"/>
      <c r="M101" s="1"/>
      <c r="N101" s="1"/>
      <c r="O101" s="1"/>
      <c r="P101" s="1"/>
      <c r="Q101" s="4"/>
      <c r="R101" s="9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</row>
    <row r="102" ht="18.75" customHeight="1">
      <c r="A102" s="1"/>
      <c r="B102" s="1"/>
      <c r="C102" s="1"/>
      <c r="D102" s="1"/>
      <c r="E102" s="1"/>
      <c r="F102" s="1"/>
      <c r="G102" s="2"/>
      <c r="H102" s="3"/>
      <c r="I102" s="1"/>
      <c r="J102" s="1"/>
      <c r="K102" s="1"/>
      <c r="L102" s="1"/>
      <c r="M102" s="1"/>
      <c r="N102" s="1"/>
      <c r="O102" s="1"/>
      <c r="P102" s="1"/>
      <c r="Q102" s="4"/>
      <c r="R102" s="9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</row>
    <row r="103" ht="19.5" customHeight="1">
      <c r="A103" s="101" t="s">
        <v>42</v>
      </c>
      <c r="B103" s="1"/>
      <c r="C103" s="1"/>
      <c r="D103" s="1"/>
      <c r="E103" s="1"/>
      <c r="F103" s="1"/>
      <c r="G103" s="2"/>
      <c r="H103" s="3"/>
      <c r="I103" s="1"/>
      <c r="J103" s="1"/>
      <c r="K103" s="1"/>
      <c r="L103" s="1"/>
      <c r="M103" s="1"/>
      <c r="N103" s="1"/>
      <c r="O103" s="1"/>
      <c r="P103" s="1"/>
      <c r="Q103" s="4"/>
      <c r="R103" s="9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</row>
    <row r="104" ht="57.0" customHeight="1">
      <c r="A104" s="102"/>
      <c r="B104" s="103" t="s">
        <v>43</v>
      </c>
      <c r="C104" s="103" t="s">
        <v>44</v>
      </c>
      <c r="D104" s="103" t="s">
        <v>45</v>
      </c>
      <c r="E104" s="103" t="s">
        <v>46</v>
      </c>
      <c r="F104" s="103"/>
      <c r="G104" s="104"/>
      <c r="H104" s="105" t="s">
        <v>47</v>
      </c>
      <c r="I104" s="106" t="s">
        <v>48</v>
      </c>
      <c r="J104" s="1"/>
      <c r="K104" s="1"/>
      <c r="L104" s="1"/>
      <c r="M104" s="1"/>
      <c r="N104" s="1"/>
      <c r="O104" s="1"/>
      <c r="P104" s="1"/>
      <c r="Q104" s="4"/>
      <c r="R104" s="9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</row>
    <row r="105" ht="18.75" customHeight="1">
      <c r="A105" s="107" t="s">
        <v>30</v>
      </c>
      <c r="B105" s="108">
        <f>+E12</f>
        <v>15253.608</v>
      </c>
      <c r="C105" s="109">
        <f>+J72</f>
        <v>14635.31116</v>
      </c>
      <c r="D105" s="109">
        <f>+J82</f>
        <v>68.015556</v>
      </c>
      <c r="E105" s="110">
        <f>J100</f>
        <v>147</v>
      </c>
      <c r="F105" s="110"/>
      <c r="G105" s="111"/>
      <c r="H105" s="112">
        <f>+I12</f>
        <v>224.2855026</v>
      </c>
      <c r="I105" s="113">
        <f>+B105-C105-D105-E105-H105</f>
        <v>178.9957774</v>
      </c>
      <c r="J105" s="1"/>
      <c r="K105" s="1"/>
      <c r="L105" s="1"/>
      <c r="M105" s="1"/>
      <c r="N105" s="1"/>
      <c r="O105" s="1"/>
      <c r="P105" s="1"/>
      <c r="Q105" s="4"/>
      <c r="R105" s="9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</row>
    <row r="106" ht="19.5" customHeight="1">
      <c r="A106" s="114" t="s">
        <v>49</v>
      </c>
      <c r="B106" s="115"/>
      <c r="C106" s="116">
        <f>+C105/B105</f>
        <v>0.9594655352</v>
      </c>
      <c r="D106" s="116">
        <f>+D105/B105</f>
        <v>0.004458981508</v>
      </c>
      <c r="E106" s="116">
        <f>+E105/B105</f>
        <v>0.009637064228</v>
      </c>
      <c r="F106" s="116"/>
      <c r="G106" s="117"/>
      <c r="H106" s="118">
        <f>+H105/B105</f>
        <v>0.01470376731</v>
      </c>
      <c r="I106" s="119">
        <f>+I105/B105</f>
        <v>0.01173465172</v>
      </c>
      <c r="J106" s="1"/>
      <c r="K106" s="1"/>
      <c r="L106" s="1"/>
      <c r="M106" s="1"/>
      <c r="N106" s="1"/>
      <c r="O106" s="1"/>
      <c r="P106" s="1"/>
      <c r="Q106" s="4"/>
      <c r="R106" s="9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</row>
    <row r="107" ht="19.5" customHeight="1">
      <c r="A107" s="30"/>
      <c r="B107" s="120"/>
      <c r="C107" s="121"/>
      <c r="D107" s="121"/>
      <c r="E107" s="121"/>
      <c r="F107" s="121"/>
      <c r="G107" s="122"/>
      <c r="H107" s="123"/>
      <c r="I107" s="124"/>
      <c r="J107" s="1"/>
      <c r="K107" s="1"/>
      <c r="L107" s="1"/>
      <c r="M107" s="1"/>
      <c r="N107" s="1"/>
      <c r="O107" s="1"/>
      <c r="P107" s="1"/>
      <c r="Q107" s="4"/>
      <c r="R107" s="9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</row>
    <row r="108" ht="18.75" customHeight="1">
      <c r="A108" s="125"/>
      <c r="B108" s="126"/>
      <c r="C108" s="126"/>
      <c r="D108" s="126" t="s">
        <v>50</v>
      </c>
      <c r="E108" s="126" t="s">
        <v>30</v>
      </c>
      <c r="F108" s="126"/>
      <c r="G108" s="127"/>
      <c r="H108" s="128">
        <f>+D105+E105+H105+I105</f>
        <v>618.296836</v>
      </c>
      <c r="I108" s="129"/>
      <c r="J108" s="1"/>
      <c r="K108" s="1"/>
      <c r="L108" s="1"/>
      <c r="M108" s="1"/>
      <c r="N108" s="1"/>
      <c r="O108" s="1"/>
      <c r="P108" s="1"/>
      <c r="Q108" s="4"/>
      <c r="R108" s="3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</row>
    <row r="109" ht="18.75" customHeight="1">
      <c r="A109" s="130"/>
      <c r="B109" s="1"/>
      <c r="C109" s="1"/>
      <c r="D109" s="1"/>
      <c r="E109" s="1" t="s">
        <v>49</v>
      </c>
      <c r="F109" s="1"/>
      <c r="G109" s="2"/>
      <c r="H109" s="123">
        <f>+H108/B105</f>
        <v>0.04053446476</v>
      </c>
      <c r="I109" s="131"/>
      <c r="J109" s="1"/>
      <c r="K109" s="1"/>
      <c r="L109" s="1"/>
      <c r="M109" s="1"/>
      <c r="N109" s="1"/>
      <c r="O109" s="1"/>
      <c r="P109" s="1"/>
      <c r="Q109" s="4"/>
      <c r="R109" s="3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</row>
    <row r="110" ht="18.75" customHeight="1">
      <c r="A110" s="130"/>
      <c r="B110" s="1"/>
      <c r="C110" s="1" t="s">
        <v>51</v>
      </c>
      <c r="D110" s="1"/>
      <c r="E110" s="1"/>
      <c r="F110" s="1"/>
      <c r="G110" s="2"/>
      <c r="H110" s="3"/>
      <c r="I110" s="131"/>
      <c r="J110" s="1"/>
      <c r="K110" s="1"/>
      <c r="L110" s="1"/>
      <c r="M110" s="1"/>
      <c r="N110" s="1"/>
      <c r="O110" s="1"/>
      <c r="P110" s="1"/>
      <c r="Q110" s="4"/>
      <c r="R110" s="3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</row>
    <row r="111" ht="18.75" customHeight="1">
      <c r="A111" s="130"/>
      <c r="B111" s="1"/>
      <c r="C111" s="1"/>
      <c r="D111" s="1" t="s">
        <v>52</v>
      </c>
      <c r="E111" s="1"/>
      <c r="F111" s="1"/>
      <c r="G111" s="2"/>
      <c r="H111" s="3">
        <f>+H110*(H108-H105)</f>
        <v>0</v>
      </c>
      <c r="I111" s="131"/>
      <c r="J111" s="1"/>
      <c r="K111" s="1"/>
      <c r="L111" s="1"/>
      <c r="M111" s="1"/>
      <c r="N111" s="1"/>
      <c r="O111" s="1"/>
      <c r="P111" s="1"/>
      <c r="Q111" s="4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</row>
    <row r="112" ht="19.5" customHeight="1">
      <c r="A112" s="132"/>
      <c r="B112" s="133"/>
      <c r="C112" s="133"/>
      <c r="D112" s="133"/>
      <c r="E112" s="133"/>
      <c r="F112" s="133"/>
      <c r="G112" s="134"/>
      <c r="H112" s="135"/>
      <c r="I112" s="136"/>
      <c r="J112" s="1"/>
      <c r="K112" s="1"/>
      <c r="L112" s="1"/>
      <c r="M112" s="1"/>
      <c r="N112" s="1"/>
      <c r="O112" s="1"/>
      <c r="P112" s="1"/>
      <c r="Q112" s="4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</row>
    <row r="113" ht="18.75" customHeight="1">
      <c r="A113" s="1"/>
      <c r="B113" s="1"/>
      <c r="C113" s="1"/>
      <c r="D113" s="1"/>
      <c r="E113" s="1"/>
      <c r="F113" s="1"/>
      <c r="G113" s="2"/>
      <c r="H113" s="3"/>
      <c r="I113" s="1"/>
      <c r="J113" s="1"/>
      <c r="K113" s="1"/>
      <c r="L113" s="1"/>
      <c r="M113" s="1"/>
      <c r="N113" s="1"/>
      <c r="O113" s="1"/>
      <c r="P113" s="1"/>
      <c r="Q113" s="4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</row>
    <row r="114" ht="18.75" customHeight="1">
      <c r="A114" s="1"/>
      <c r="B114" s="1"/>
      <c r="C114" s="1"/>
      <c r="D114" s="1"/>
      <c r="E114" s="1"/>
      <c r="F114" s="1"/>
      <c r="G114" s="2"/>
      <c r="H114" s="3"/>
      <c r="I114" s="1"/>
      <c r="J114" s="1"/>
      <c r="K114" s="1"/>
      <c r="L114" s="1"/>
      <c r="M114" s="1"/>
      <c r="N114" s="1"/>
      <c r="O114" s="1"/>
      <c r="P114" s="1"/>
      <c r="Q114" s="4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</row>
    <row r="115" ht="18.75" customHeight="1">
      <c r="A115" s="1"/>
      <c r="B115" s="1"/>
      <c r="C115" s="1"/>
      <c r="D115" s="1"/>
      <c r="E115" s="1"/>
      <c r="F115" s="1"/>
      <c r="G115" s="2"/>
      <c r="H115" s="3"/>
      <c r="I115" s="1"/>
      <c r="J115" s="1"/>
      <c r="K115" s="1"/>
      <c r="L115" s="1"/>
      <c r="M115" s="1"/>
      <c r="N115" s="1"/>
      <c r="O115" s="1"/>
      <c r="P115" s="1"/>
      <c r="Q115" s="4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</row>
    <row r="116" ht="18.0" customHeight="1">
      <c r="A116" s="137"/>
      <c r="B116" s="137"/>
      <c r="C116" s="137"/>
      <c r="D116" s="137"/>
      <c r="E116" s="137"/>
      <c r="F116" s="137"/>
      <c r="G116" s="138"/>
      <c r="H116" s="139"/>
      <c r="I116" s="137"/>
      <c r="J116" s="137"/>
      <c r="K116" s="137"/>
      <c r="L116" s="137"/>
      <c r="M116" s="137"/>
      <c r="N116" s="137"/>
      <c r="O116" s="137"/>
      <c r="P116" s="137"/>
      <c r="Q116" s="140"/>
      <c r="R116" s="137"/>
      <c r="S116" s="137"/>
      <c r="T116" s="137"/>
      <c r="U116" s="137"/>
      <c r="V116" s="137"/>
      <c r="W116" s="137"/>
      <c r="X116" s="137"/>
      <c r="Y116" s="137"/>
      <c r="Z116" s="137"/>
      <c r="AA116" s="137"/>
      <c r="AB116" s="137"/>
      <c r="AC116" s="137"/>
      <c r="AD116" s="137"/>
      <c r="AE116" s="137"/>
      <c r="AF116" s="137"/>
      <c r="AG116" s="137"/>
      <c r="AH116" s="137"/>
      <c r="AI116" s="137"/>
      <c r="AJ116" s="137"/>
      <c r="AK116" s="137"/>
      <c r="AL116" s="137"/>
      <c r="AM116" s="137"/>
      <c r="AN116" s="137"/>
      <c r="AO116" s="137"/>
      <c r="AP116" s="137"/>
      <c r="AQ116" s="137"/>
      <c r="AR116" s="137"/>
      <c r="AS116" s="137"/>
    </row>
    <row r="117" ht="18.0" customHeight="1">
      <c r="A117" s="137"/>
      <c r="B117" s="137"/>
      <c r="C117" s="137"/>
      <c r="D117" s="137"/>
      <c r="E117" s="137"/>
      <c r="F117" s="137"/>
      <c r="G117" s="138"/>
      <c r="H117" s="139"/>
      <c r="I117" s="137"/>
      <c r="J117" s="137"/>
      <c r="K117" s="137"/>
      <c r="L117" s="137"/>
      <c r="M117" s="137"/>
      <c r="N117" s="137"/>
      <c r="O117" s="137"/>
      <c r="P117" s="137"/>
      <c r="Q117" s="140"/>
      <c r="R117" s="137"/>
      <c r="S117" s="137"/>
      <c r="T117" s="137"/>
      <c r="U117" s="137"/>
      <c r="V117" s="137"/>
      <c r="W117" s="137"/>
      <c r="X117" s="137"/>
      <c r="Y117" s="137"/>
      <c r="Z117" s="137"/>
      <c r="AA117" s="137"/>
      <c r="AB117" s="137"/>
      <c r="AC117" s="137"/>
      <c r="AD117" s="137"/>
      <c r="AE117" s="137"/>
      <c r="AF117" s="137"/>
      <c r="AG117" s="137"/>
      <c r="AH117" s="137"/>
      <c r="AI117" s="137"/>
      <c r="AJ117" s="137"/>
      <c r="AK117" s="137"/>
      <c r="AL117" s="137"/>
      <c r="AM117" s="137"/>
      <c r="AN117" s="137"/>
      <c r="AO117" s="137"/>
      <c r="AP117" s="137"/>
      <c r="AQ117" s="137"/>
      <c r="AR117" s="137"/>
      <c r="AS117" s="137"/>
    </row>
    <row r="118" ht="18.0" customHeight="1">
      <c r="A118" s="137"/>
      <c r="B118" s="137"/>
      <c r="C118" s="137"/>
      <c r="D118" s="137"/>
      <c r="E118" s="137"/>
      <c r="F118" s="137"/>
      <c r="G118" s="138"/>
      <c r="H118" s="139"/>
      <c r="I118" s="137"/>
      <c r="J118" s="137"/>
      <c r="K118" s="137"/>
      <c r="L118" s="137"/>
      <c r="M118" s="137"/>
      <c r="N118" s="137"/>
      <c r="O118" s="137"/>
      <c r="P118" s="137"/>
      <c r="Q118" s="140"/>
      <c r="R118" s="137"/>
      <c r="S118" s="137"/>
      <c r="T118" s="137"/>
      <c r="U118" s="137"/>
      <c r="V118" s="137"/>
      <c r="W118" s="137"/>
      <c r="X118" s="137"/>
      <c r="Y118" s="137"/>
      <c r="Z118" s="137"/>
      <c r="AA118" s="137"/>
      <c r="AB118" s="137"/>
      <c r="AC118" s="137"/>
      <c r="AD118" s="137"/>
      <c r="AE118" s="137"/>
      <c r="AF118" s="137"/>
      <c r="AG118" s="137"/>
      <c r="AH118" s="137"/>
      <c r="AI118" s="137"/>
      <c r="AJ118" s="137"/>
      <c r="AK118" s="137"/>
      <c r="AL118" s="137"/>
      <c r="AM118" s="137"/>
      <c r="AN118" s="137"/>
      <c r="AO118" s="137"/>
      <c r="AP118" s="137"/>
      <c r="AQ118" s="137"/>
      <c r="AR118" s="137"/>
      <c r="AS118" s="137"/>
    </row>
    <row r="119" ht="18.0" customHeight="1">
      <c r="A119" s="137"/>
      <c r="B119" s="137"/>
      <c r="C119" s="137"/>
      <c r="D119" s="137"/>
      <c r="E119" s="137"/>
      <c r="F119" s="137"/>
      <c r="G119" s="138"/>
      <c r="H119" s="139"/>
      <c r="I119" s="137"/>
      <c r="J119" s="137"/>
      <c r="K119" s="137"/>
      <c r="L119" s="137"/>
      <c r="M119" s="137"/>
      <c r="N119" s="137"/>
      <c r="O119" s="137"/>
      <c r="P119" s="137"/>
      <c r="Q119" s="140"/>
      <c r="R119" s="137"/>
      <c r="S119" s="137"/>
      <c r="T119" s="137"/>
      <c r="U119" s="137"/>
      <c r="V119" s="137"/>
      <c r="W119" s="137"/>
      <c r="X119" s="137"/>
      <c r="Y119" s="137"/>
      <c r="Z119" s="137"/>
      <c r="AA119" s="137"/>
      <c r="AB119" s="137"/>
      <c r="AC119" s="137"/>
      <c r="AD119" s="137"/>
      <c r="AE119" s="137"/>
      <c r="AF119" s="137"/>
      <c r="AG119" s="137"/>
      <c r="AH119" s="137"/>
      <c r="AI119" s="137"/>
      <c r="AJ119" s="137"/>
      <c r="AK119" s="137"/>
      <c r="AL119" s="137"/>
      <c r="AM119" s="137"/>
      <c r="AN119" s="137"/>
      <c r="AO119" s="137"/>
      <c r="AP119" s="137"/>
      <c r="AQ119" s="137"/>
      <c r="AR119" s="137"/>
      <c r="AS119" s="137"/>
    </row>
    <row r="120" ht="18.0" customHeight="1">
      <c r="A120" s="137"/>
      <c r="B120" s="137"/>
      <c r="C120" s="137"/>
      <c r="D120" s="137"/>
      <c r="E120" s="137"/>
      <c r="F120" s="137"/>
      <c r="G120" s="138"/>
      <c r="H120" s="139"/>
      <c r="I120" s="137"/>
      <c r="J120" s="137"/>
      <c r="K120" s="137"/>
      <c r="L120" s="137"/>
      <c r="M120" s="137"/>
      <c r="N120" s="137"/>
      <c r="O120" s="137"/>
      <c r="P120" s="137"/>
      <c r="Q120" s="140"/>
      <c r="R120" s="137"/>
      <c r="S120" s="137"/>
      <c r="T120" s="137"/>
      <c r="U120" s="137"/>
      <c r="V120" s="137"/>
      <c r="W120" s="137"/>
      <c r="X120" s="137"/>
      <c r="Y120" s="137"/>
      <c r="Z120" s="137"/>
      <c r="AA120" s="137"/>
      <c r="AB120" s="137"/>
      <c r="AC120" s="137"/>
      <c r="AD120" s="137"/>
      <c r="AE120" s="137"/>
      <c r="AF120" s="137"/>
      <c r="AG120" s="137"/>
      <c r="AH120" s="137"/>
      <c r="AI120" s="137"/>
      <c r="AJ120" s="137"/>
      <c r="AK120" s="137"/>
      <c r="AL120" s="137"/>
      <c r="AM120" s="137"/>
      <c r="AN120" s="137"/>
      <c r="AO120" s="137"/>
      <c r="AP120" s="137"/>
      <c r="AQ120" s="137"/>
      <c r="AR120" s="137"/>
      <c r="AS120" s="137"/>
    </row>
    <row r="121" ht="18.0" customHeight="1">
      <c r="A121" s="137"/>
      <c r="B121" s="137"/>
      <c r="C121" s="137"/>
      <c r="D121" s="137"/>
      <c r="E121" s="137"/>
      <c r="F121" s="137"/>
      <c r="G121" s="138"/>
      <c r="H121" s="139"/>
      <c r="I121" s="137"/>
      <c r="J121" s="137"/>
      <c r="K121" s="137"/>
      <c r="L121" s="137"/>
      <c r="M121" s="137"/>
      <c r="N121" s="137"/>
      <c r="O121" s="137"/>
      <c r="P121" s="137"/>
      <c r="Q121" s="140"/>
      <c r="R121" s="137"/>
      <c r="S121" s="137"/>
      <c r="T121" s="137"/>
      <c r="U121" s="137"/>
      <c r="V121" s="137"/>
      <c r="W121" s="137"/>
      <c r="X121" s="137"/>
      <c r="Y121" s="137"/>
      <c r="Z121" s="137"/>
      <c r="AA121" s="137"/>
      <c r="AB121" s="137"/>
      <c r="AC121" s="137"/>
      <c r="AD121" s="137"/>
      <c r="AE121" s="137"/>
      <c r="AF121" s="137"/>
      <c r="AG121" s="137"/>
      <c r="AH121" s="137"/>
      <c r="AI121" s="137"/>
      <c r="AJ121" s="137"/>
      <c r="AK121" s="137"/>
      <c r="AL121" s="137"/>
      <c r="AM121" s="137"/>
      <c r="AN121" s="137"/>
      <c r="AO121" s="137"/>
      <c r="AP121" s="137"/>
      <c r="AQ121" s="137"/>
      <c r="AR121" s="137"/>
      <c r="AS121" s="137"/>
    </row>
    <row r="122" ht="18.0" customHeight="1">
      <c r="A122" s="137"/>
      <c r="B122" s="137"/>
      <c r="C122" s="137"/>
      <c r="D122" s="137"/>
      <c r="E122" s="137"/>
      <c r="F122" s="137"/>
      <c r="G122" s="138"/>
      <c r="H122" s="139"/>
      <c r="I122" s="137"/>
      <c r="J122" s="137"/>
      <c r="K122" s="137"/>
      <c r="L122" s="137"/>
      <c r="M122" s="137"/>
      <c r="N122" s="137"/>
      <c r="O122" s="137"/>
      <c r="P122" s="137"/>
      <c r="Q122" s="140"/>
      <c r="R122" s="137"/>
      <c r="S122" s="137"/>
      <c r="T122" s="137"/>
      <c r="U122" s="137"/>
      <c r="V122" s="137"/>
      <c r="W122" s="137"/>
      <c r="X122" s="137"/>
      <c r="Y122" s="137"/>
      <c r="Z122" s="137"/>
      <c r="AA122" s="137"/>
      <c r="AB122" s="137"/>
      <c r="AC122" s="137"/>
      <c r="AD122" s="137"/>
      <c r="AE122" s="137"/>
      <c r="AF122" s="137"/>
      <c r="AG122" s="137"/>
      <c r="AH122" s="137"/>
      <c r="AI122" s="137"/>
      <c r="AJ122" s="137"/>
      <c r="AK122" s="137"/>
      <c r="AL122" s="137"/>
      <c r="AM122" s="137"/>
      <c r="AN122" s="137"/>
      <c r="AO122" s="137"/>
      <c r="AP122" s="137"/>
      <c r="AQ122" s="137"/>
      <c r="AR122" s="137"/>
      <c r="AS122" s="137"/>
    </row>
    <row r="123" ht="18.0" customHeight="1">
      <c r="A123" s="137"/>
      <c r="B123" s="137"/>
      <c r="C123" s="137"/>
      <c r="D123" s="137"/>
      <c r="E123" s="137"/>
      <c r="F123" s="137"/>
      <c r="G123" s="138"/>
      <c r="H123" s="139"/>
      <c r="I123" s="137"/>
      <c r="J123" s="137"/>
      <c r="K123" s="137"/>
      <c r="L123" s="137"/>
      <c r="M123" s="137"/>
      <c r="N123" s="137"/>
      <c r="O123" s="137"/>
      <c r="P123" s="137"/>
      <c r="Q123" s="140"/>
      <c r="R123" s="137"/>
      <c r="S123" s="137"/>
      <c r="T123" s="137"/>
      <c r="U123" s="137"/>
      <c r="V123" s="137"/>
      <c r="W123" s="137"/>
      <c r="X123" s="137"/>
      <c r="Y123" s="137"/>
      <c r="Z123" s="137"/>
      <c r="AA123" s="137"/>
      <c r="AB123" s="137"/>
      <c r="AC123" s="137"/>
      <c r="AD123" s="137"/>
      <c r="AE123" s="137"/>
      <c r="AF123" s="137"/>
      <c r="AG123" s="137"/>
      <c r="AH123" s="137"/>
      <c r="AI123" s="137"/>
      <c r="AJ123" s="137"/>
      <c r="AK123" s="137"/>
      <c r="AL123" s="137"/>
      <c r="AM123" s="137"/>
      <c r="AN123" s="137"/>
      <c r="AO123" s="137"/>
      <c r="AP123" s="137"/>
      <c r="AQ123" s="137"/>
      <c r="AR123" s="137"/>
      <c r="AS123" s="137"/>
    </row>
    <row r="124" ht="18.0" customHeight="1">
      <c r="A124" s="137"/>
      <c r="B124" s="137"/>
      <c r="C124" s="137"/>
      <c r="D124" s="137"/>
      <c r="E124" s="137"/>
      <c r="F124" s="137"/>
      <c r="G124" s="138"/>
      <c r="H124" s="139"/>
      <c r="I124" s="137"/>
      <c r="J124" s="137"/>
      <c r="K124" s="137"/>
      <c r="L124" s="137"/>
      <c r="M124" s="137"/>
      <c r="N124" s="137"/>
      <c r="O124" s="137"/>
      <c r="P124" s="137"/>
      <c r="Q124" s="140"/>
      <c r="R124" s="137"/>
      <c r="S124" s="137"/>
      <c r="T124" s="137"/>
      <c r="U124" s="137"/>
      <c r="V124" s="137"/>
      <c r="W124" s="137"/>
      <c r="X124" s="137"/>
      <c r="Y124" s="137"/>
      <c r="Z124" s="137"/>
      <c r="AA124" s="137"/>
      <c r="AB124" s="137"/>
      <c r="AC124" s="137"/>
      <c r="AD124" s="137"/>
      <c r="AE124" s="137"/>
      <c r="AF124" s="137"/>
      <c r="AG124" s="137"/>
      <c r="AH124" s="137"/>
      <c r="AI124" s="137"/>
      <c r="AJ124" s="137"/>
      <c r="AK124" s="137"/>
      <c r="AL124" s="137"/>
      <c r="AM124" s="137"/>
      <c r="AN124" s="137"/>
      <c r="AO124" s="137"/>
      <c r="AP124" s="137"/>
      <c r="AQ124" s="137"/>
      <c r="AR124" s="137"/>
      <c r="AS124" s="137"/>
    </row>
    <row r="125" ht="18.0" customHeight="1">
      <c r="A125" s="137"/>
      <c r="B125" s="137"/>
      <c r="C125" s="137"/>
      <c r="D125" s="137"/>
      <c r="E125" s="137"/>
      <c r="F125" s="137"/>
      <c r="G125" s="138"/>
      <c r="H125" s="139"/>
      <c r="I125" s="137"/>
      <c r="J125" s="137"/>
      <c r="K125" s="137"/>
      <c r="L125" s="137"/>
      <c r="M125" s="137"/>
      <c r="N125" s="137"/>
      <c r="O125" s="137"/>
      <c r="P125" s="137"/>
      <c r="Q125" s="140"/>
      <c r="R125" s="137"/>
      <c r="S125" s="137"/>
      <c r="T125" s="137"/>
      <c r="U125" s="137"/>
      <c r="V125" s="137"/>
      <c r="W125" s="137"/>
      <c r="X125" s="137"/>
      <c r="Y125" s="137"/>
      <c r="Z125" s="137"/>
      <c r="AA125" s="137"/>
      <c r="AB125" s="137"/>
      <c r="AC125" s="137"/>
      <c r="AD125" s="137"/>
      <c r="AE125" s="137"/>
      <c r="AF125" s="137"/>
      <c r="AG125" s="137"/>
      <c r="AH125" s="137"/>
      <c r="AI125" s="137"/>
      <c r="AJ125" s="137"/>
      <c r="AK125" s="137"/>
      <c r="AL125" s="137"/>
      <c r="AM125" s="137"/>
      <c r="AN125" s="137"/>
      <c r="AO125" s="137"/>
      <c r="AP125" s="137"/>
      <c r="AQ125" s="137"/>
      <c r="AR125" s="137"/>
      <c r="AS125" s="137"/>
    </row>
    <row r="126" ht="18.0" customHeight="1">
      <c r="A126" s="137"/>
      <c r="B126" s="137"/>
      <c r="C126" s="137"/>
      <c r="D126" s="137"/>
      <c r="E126" s="137"/>
      <c r="F126" s="137"/>
      <c r="G126" s="138"/>
      <c r="H126" s="139"/>
      <c r="I126" s="137"/>
      <c r="J126" s="137"/>
      <c r="K126" s="137"/>
      <c r="L126" s="137"/>
      <c r="M126" s="137"/>
      <c r="N126" s="137"/>
      <c r="O126" s="137"/>
      <c r="P126" s="137"/>
      <c r="Q126" s="140"/>
      <c r="R126" s="137"/>
      <c r="S126" s="137"/>
      <c r="T126" s="137"/>
      <c r="U126" s="137"/>
      <c r="V126" s="137"/>
      <c r="W126" s="137"/>
      <c r="X126" s="137"/>
      <c r="Y126" s="137"/>
      <c r="Z126" s="137"/>
      <c r="AA126" s="137"/>
      <c r="AB126" s="137"/>
      <c r="AC126" s="137"/>
      <c r="AD126" s="137"/>
      <c r="AE126" s="137"/>
      <c r="AF126" s="137"/>
      <c r="AG126" s="137"/>
      <c r="AH126" s="137"/>
      <c r="AI126" s="137"/>
      <c r="AJ126" s="137"/>
      <c r="AK126" s="137"/>
      <c r="AL126" s="137"/>
      <c r="AM126" s="137"/>
      <c r="AN126" s="137"/>
      <c r="AO126" s="137"/>
      <c r="AP126" s="137"/>
      <c r="AQ126" s="137"/>
      <c r="AR126" s="137"/>
      <c r="AS126" s="137"/>
    </row>
    <row r="127" ht="18.0" customHeight="1">
      <c r="A127" s="137"/>
      <c r="B127" s="137"/>
      <c r="C127" s="137"/>
      <c r="D127" s="137"/>
      <c r="E127" s="137"/>
      <c r="F127" s="137"/>
      <c r="G127" s="138"/>
      <c r="H127" s="139"/>
      <c r="I127" s="137"/>
      <c r="J127" s="137"/>
      <c r="K127" s="137"/>
      <c r="L127" s="137"/>
      <c r="M127" s="137"/>
      <c r="N127" s="137"/>
      <c r="O127" s="137"/>
      <c r="P127" s="137"/>
      <c r="Q127" s="140"/>
      <c r="R127" s="137"/>
      <c r="S127" s="137"/>
      <c r="T127" s="137"/>
      <c r="U127" s="137"/>
      <c r="V127" s="137"/>
      <c r="W127" s="137"/>
      <c r="X127" s="137"/>
      <c r="Y127" s="137"/>
      <c r="Z127" s="137"/>
      <c r="AA127" s="137"/>
      <c r="AB127" s="137"/>
      <c r="AC127" s="137"/>
      <c r="AD127" s="137"/>
      <c r="AE127" s="137"/>
      <c r="AF127" s="137"/>
      <c r="AG127" s="137"/>
      <c r="AH127" s="137"/>
      <c r="AI127" s="137"/>
      <c r="AJ127" s="137"/>
      <c r="AK127" s="137"/>
      <c r="AL127" s="137"/>
      <c r="AM127" s="137"/>
      <c r="AN127" s="137"/>
      <c r="AO127" s="137"/>
      <c r="AP127" s="137"/>
      <c r="AQ127" s="137"/>
      <c r="AR127" s="137"/>
      <c r="AS127" s="137"/>
    </row>
    <row r="128" ht="18.0" customHeight="1">
      <c r="A128" s="137"/>
      <c r="B128" s="137"/>
      <c r="C128" s="137"/>
      <c r="D128" s="137"/>
      <c r="E128" s="137"/>
      <c r="F128" s="137"/>
      <c r="G128" s="138"/>
      <c r="H128" s="139"/>
      <c r="I128" s="137"/>
      <c r="J128" s="137"/>
      <c r="K128" s="137"/>
      <c r="L128" s="137"/>
      <c r="M128" s="137"/>
      <c r="N128" s="137"/>
      <c r="O128" s="137"/>
      <c r="P128" s="137"/>
      <c r="Q128" s="140"/>
      <c r="R128" s="137"/>
      <c r="S128" s="137"/>
      <c r="T128" s="137"/>
      <c r="U128" s="137"/>
      <c r="V128" s="137"/>
      <c r="W128" s="137"/>
      <c r="X128" s="137"/>
      <c r="Y128" s="137"/>
      <c r="Z128" s="137"/>
      <c r="AA128" s="137"/>
      <c r="AB128" s="137"/>
      <c r="AC128" s="137"/>
      <c r="AD128" s="137"/>
      <c r="AE128" s="137"/>
      <c r="AF128" s="137"/>
      <c r="AG128" s="137"/>
      <c r="AH128" s="137"/>
      <c r="AI128" s="137"/>
      <c r="AJ128" s="137"/>
      <c r="AK128" s="137"/>
      <c r="AL128" s="137"/>
      <c r="AM128" s="137"/>
      <c r="AN128" s="137"/>
      <c r="AO128" s="137"/>
      <c r="AP128" s="137"/>
      <c r="AQ128" s="137"/>
      <c r="AR128" s="137"/>
      <c r="AS128" s="137"/>
    </row>
    <row r="129" ht="18.0" customHeight="1">
      <c r="A129" s="137"/>
      <c r="B129" s="137"/>
      <c r="C129" s="137"/>
      <c r="D129" s="137"/>
      <c r="E129" s="137"/>
      <c r="F129" s="137"/>
      <c r="G129" s="138"/>
      <c r="H129" s="139"/>
      <c r="I129" s="137"/>
      <c r="J129" s="137"/>
      <c r="K129" s="137"/>
      <c r="L129" s="137"/>
      <c r="M129" s="137"/>
      <c r="N129" s="137"/>
      <c r="O129" s="137"/>
      <c r="P129" s="137"/>
      <c r="Q129" s="140"/>
      <c r="R129" s="137"/>
      <c r="S129" s="137"/>
      <c r="T129" s="137"/>
      <c r="U129" s="137"/>
      <c r="V129" s="137"/>
      <c r="W129" s="137"/>
      <c r="X129" s="137"/>
      <c r="Y129" s="137"/>
      <c r="Z129" s="137"/>
      <c r="AA129" s="137"/>
      <c r="AB129" s="137"/>
      <c r="AC129" s="137"/>
      <c r="AD129" s="137"/>
      <c r="AE129" s="137"/>
      <c r="AF129" s="137"/>
      <c r="AG129" s="137"/>
      <c r="AH129" s="137"/>
      <c r="AI129" s="137"/>
      <c r="AJ129" s="137"/>
      <c r="AK129" s="137"/>
      <c r="AL129" s="137"/>
      <c r="AM129" s="137"/>
      <c r="AN129" s="137"/>
      <c r="AO129" s="137"/>
      <c r="AP129" s="137"/>
      <c r="AQ129" s="137"/>
      <c r="AR129" s="137"/>
      <c r="AS129" s="137"/>
    </row>
    <row r="130" ht="18.0" customHeight="1">
      <c r="A130" s="137"/>
      <c r="B130" s="137"/>
      <c r="C130" s="137"/>
      <c r="D130" s="137"/>
      <c r="E130" s="137"/>
      <c r="F130" s="137"/>
      <c r="G130" s="138"/>
      <c r="H130" s="139"/>
      <c r="I130" s="137"/>
      <c r="J130" s="137"/>
      <c r="K130" s="137"/>
      <c r="L130" s="137"/>
      <c r="M130" s="137"/>
      <c r="N130" s="137"/>
      <c r="O130" s="137"/>
      <c r="P130" s="137"/>
      <c r="Q130" s="140"/>
      <c r="R130" s="137"/>
      <c r="S130" s="137"/>
      <c r="T130" s="137"/>
      <c r="U130" s="137"/>
      <c r="V130" s="137"/>
      <c r="W130" s="137"/>
      <c r="X130" s="137"/>
      <c r="Y130" s="137"/>
      <c r="Z130" s="137"/>
      <c r="AA130" s="137"/>
      <c r="AB130" s="137"/>
      <c r="AC130" s="137"/>
      <c r="AD130" s="137"/>
      <c r="AE130" s="137"/>
      <c r="AF130" s="137"/>
      <c r="AG130" s="137"/>
      <c r="AH130" s="137"/>
      <c r="AI130" s="137"/>
      <c r="AJ130" s="137"/>
      <c r="AK130" s="137"/>
      <c r="AL130" s="137"/>
      <c r="AM130" s="137"/>
      <c r="AN130" s="137"/>
      <c r="AO130" s="137"/>
      <c r="AP130" s="137"/>
      <c r="AQ130" s="137"/>
      <c r="AR130" s="137"/>
      <c r="AS130" s="137"/>
    </row>
    <row r="131" ht="18.0" customHeight="1">
      <c r="A131" s="137"/>
      <c r="B131" s="137"/>
      <c r="C131" s="137"/>
      <c r="D131" s="137"/>
      <c r="E131" s="137"/>
      <c r="F131" s="137"/>
      <c r="G131" s="138"/>
      <c r="H131" s="139"/>
      <c r="I131" s="137"/>
      <c r="J131" s="137"/>
      <c r="K131" s="137"/>
      <c r="L131" s="137"/>
      <c r="M131" s="137"/>
      <c r="N131" s="137"/>
      <c r="O131" s="137"/>
      <c r="P131" s="137"/>
      <c r="Q131" s="140"/>
      <c r="R131" s="137"/>
      <c r="S131" s="137"/>
      <c r="T131" s="137"/>
      <c r="U131" s="137"/>
      <c r="V131" s="137"/>
      <c r="W131" s="137"/>
      <c r="X131" s="137"/>
      <c r="Y131" s="137"/>
      <c r="Z131" s="137"/>
      <c r="AA131" s="137"/>
      <c r="AB131" s="137"/>
      <c r="AC131" s="137"/>
      <c r="AD131" s="137"/>
      <c r="AE131" s="137"/>
      <c r="AF131" s="137"/>
      <c r="AG131" s="137"/>
      <c r="AH131" s="137"/>
      <c r="AI131" s="137"/>
      <c r="AJ131" s="137"/>
      <c r="AK131" s="137"/>
      <c r="AL131" s="137"/>
      <c r="AM131" s="137"/>
      <c r="AN131" s="137"/>
      <c r="AO131" s="137"/>
      <c r="AP131" s="137"/>
      <c r="AQ131" s="137"/>
      <c r="AR131" s="137"/>
      <c r="AS131" s="137"/>
    </row>
    <row r="132" ht="18.0" customHeight="1">
      <c r="A132" s="137"/>
      <c r="B132" s="137"/>
      <c r="C132" s="137"/>
      <c r="D132" s="137"/>
      <c r="E132" s="137"/>
      <c r="F132" s="137"/>
      <c r="G132" s="138"/>
      <c r="H132" s="139"/>
      <c r="I132" s="137"/>
      <c r="J132" s="137"/>
      <c r="K132" s="137"/>
      <c r="L132" s="137"/>
      <c r="M132" s="137"/>
      <c r="N132" s="137"/>
      <c r="O132" s="137"/>
      <c r="P132" s="137"/>
      <c r="Q132" s="140"/>
      <c r="R132" s="137"/>
      <c r="S132" s="137"/>
      <c r="T132" s="137"/>
      <c r="U132" s="137"/>
      <c r="V132" s="137"/>
      <c r="W132" s="137"/>
      <c r="X132" s="137"/>
      <c r="Y132" s="137"/>
      <c r="Z132" s="137"/>
      <c r="AA132" s="137"/>
      <c r="AB132" s="137"/>
      <c r="AC132" s="137"/>
      <c r="AD132" s="137"/>
      <c r="AE132" s="137"/>
      <c r="AF132" s="137"/>
      <c r="AG132" s="137"/>
      <c r="AH132" s="137"/>
      <c r="AI132" s="137"/>
      <c r="AJ132" s="137"/>
      <c r="AK132" s="137"/>
      <c r="AL132" s="137"/>
      <c r="AM132" s="137"/>
      <c r="AN132" s="137"/>
      <c r="AO132" s="137"/>
      <c r="AP132" s="137"/>
      <c r="AQ132" s="137"/>
      <c r="AR132" s="137"/>
      <c r="AS132" s="137"/>
    </row>
    <row r="133" ht="18.0" customHeight="1">
      <c r="A133" s="137"/>
      <c r="B133" s="137"/>
      <c r="C133" s="137"/>
      <c r="D133" s="137"/>
      <c r="E133" s="137"/>
      <c r="F133" s="137"/>
      <c r="G133" s="138"/>
      <c r="H133" s="139"/>
      <c r="I133" s="137"/>
      <c r="J133" s="137"/>
      <c r="K133" s="137"/>
      <c r="L133" s="137"/>
      <c r="M133" s="137"/>
      <c r="N133" s="137"/>
      <c r="O133" s="137"/>
      <c r="P133" s="137"/>
      <c r="Q133" s="140"/>
      <c r="R133" s="137"/>
      <c r="S133" s="137"/>
      <c r="T133" s="137"/>
      <c r="U133" s="137"/>
      <c r="V133" s="137"/>
      <c r="W133" s="137"/>
      <c r="X133" s="137"/>
      <c r="Y133" s="137"/>
      <c r="Z133" s="137"/>
      <c r="AA133" s="137"/>
      <c r="AB133" s="137"/>
      <c r="AC133" s="137"/>
      <c r="AD133" s="137"/>
      <c r="AE133" s="137"/>
      <c r="AF133" s="137"/>
      <c r="AG133" s="137"/>
      <c r="AH133" s="137"/>
      <c r="AI133" s="137"/>
      <c r="AJ133" s="137"/>
      <c r="AK133" s="137"/>
      <c r="AL133" s="137"/>
      <c r="AM133" s="137"/>
      <c r="AN133" s="137"/>
      <c r="AO133" s="137"/>
      <c r="AP133" s="137"/>
      <c r="AQ133" s="137"/>
      <c r="AR133" s="137"/>
      <c r="AS133" s="137"/>
    </row>
    <row r="134" ht="18.0" customHeight="1">
      <c r="A134" s="137"/>
      <c r="B134" s="137"/>
      <c r="C134" s="137"/>
      <c r="D134" s="137"/>
      <c r="E134" s="137"/>
      <c r="F134" s="137"/>
      <c r="G134" s="138"/>
      <c r="H134" s="139"/>
      <c r="I134" s="137"/>
      <c r="J134" s="137"/>
      <c r="K134" s="137"/>
      <c r="L134" s="137"/>
      <c r="M134" s="137"/>
      <c r="N134" s="137"/>
      <c r="O134" s="137"/>
      <c r="P134" s="137"/>
      <c r="Q134" s="140"/>
      <c r="R134" s="137"/>
      <c r="S134" s="137"/>
      <c r="T134" s="137"/>
      <c r="U134" s="137"/>
      <c r="V134" s="137"/>
      <c r="W134" s="137"/>
      <c r="X134" s="137"/>
      <c r="Y134" s="137"/>
      <c r="Z134" s="137"/>
      <c r="AA134" s="137"/>
      <c r="AB134" s="137"/>
      <c r="AC134" s="137"/>
      <c r="AD134" s="137"/>
      <c r="AE134" s="137"/>
      <c r="AF134" s="137"/>
      <c r="AG134" s="137"/>
      <c r="AH134" s="137"/>
      <c r="AI134" s="137"/>
      <c r="AJ134" s="137"/>
      <c r="AK134" s="137"/>
      <c r="AL134" s="137"/>
      <c r="AM134" s="137"/>
      <c r="AN134" s="137"/>
      <c r="AO134" s="137"/>
      <c r="AP134" s="137"/>
      <c r="AQ134" s="137"/>
      <c r="AR134" s="137"/>
      <c r="AS134" s="137"/>
    </row>
    <row r="135" ht="18.0" customHeight="1">
      <c r="A135" s="137"/>
      <c r="B135" s="137"/>
      <c r="C135" s="137"/>
      <c r="D135" s="137"/>
      <c r="E135" s="137"/>
      <c r="F135" s="137"/>
      <c r="G135" s="138"/>
      <c r="H135" s="139"/>
      <c r="I135" s="137"/>
      <c r="J135" s="137"/>
      <c r="K135" s="137"/>
      <c r="L135" s="137"/>
      <c r="M135" s="137"/>
      <c r="N135" s="137"/>
      <c r="O135" s="137"/>
      <c r="P135" s="137"/>
      <c r="Q135" s="140"/>
      <c r="R135" s="137"/>
      <c r="S135" s="137"/>
      <c r="T135" s="137"/>
      <c r="U135" s="137"/>
      <c r="V135" s="137"/>
      <c r="W135" s="137"/>
      <c r="X135" s="137"/>
      <c r="Y135" s="137"/>
      <c r="Z135" s="137"/>
      <c r="AA135" s="137"/>
      <c r="AB135" s="137"/>
      <c r="AC135" s="137"/>
      <c r="AD135" s="137"/>
      <c r="AE135" s="137"/>
      <c r="AF135" s="137"/>
      <c r="AG135" s="137"/>
      <c r="AH135" s="137"/>
      <c r="AI135" s="137"/>
      <c r="AJ135" s="137"/>
      <c r="AK135" s="137"/>
      <c r="AL135" s="137"/>
      <c r="AM135" s="137"/>
      <c r="AN135" s="137"/>
      <c r="AO135" s="137"/>
      <c r="AP135" s="137"/>
      <c r="AQ135" s="137"/>
      <c r="AR135" s="137"/>
      <c r="AS135" s="137"/>
    </row>
    <row r="136" ht="18.0" customHeight="1">
      <c r="A136" s="137"/>
      <c r="B136" s="137"/>
      <c r="C136" s="137"/>
      <c r="D136" s="137"/>
      <c r="E136" s="137"/>
      <c r="F136" s="137"/>
      <c r="G136" s="138"/>
      <c r="H136" s="139"/>
      <c r="I136" s="137"/>
      <c r="J136" s="137"/>
      <c r="K136" s="137"/>
      <c r="L136" s="137"/>
      <c r="M136" s="137"/>
      <c r="N136" s="137"/>
      <c r="O136" s="137"/>
      <c r="P136" s="137"/>
      <c r="Q136" s="140"/>
      <c r="R136" s="137"/>
      <c r="S136" s="137"/>
      <c r="T136" s="137"/>
      <c r="U136" s="137"/>
      <c r="V136" s="137"/>
      <c r="W136" s="137"/>
      <c r="X136" s="137"/>
      <c r="Y136" s="137"/>
      <c r="Z136" s="137"/>
      <c r="AA136" s="137"/>
      <c r="AB136" s="137"/>
      <c r="AC136" s="137"/>
      <c r="AD136" s="137"/>
      <c r="AE136" s="137"/>
      <c r="AF136" s="137"/>
      <c r="AG136" s="137"/>
      <c r="AH136" s="137"/>
      <c r="AI136" s="137"/>
      <c r="AJ136" s="137"/>
      <c r="AK136" s="137"/>
      <c r="AL136" s="137"/>
      <c r="AM136" s="137"/>
      <c r="AN136" s="137"/>
      <c r="AO136" s="137"/>
      <c r="AP136" s="137"/>
      <c r="AQ136" s="137"/>
      <c r="AR136" s="137"/>
      <c r="AS136" s="137"/>
    </row>
    <row r="137" ht="18.0" customHeight="1">
      <c r="A137" s="137"/>
      <c r="B137" s="137"/>
      <c r="C137" s="137"/>
      <c r="D137" s="137"/>
      <c r="E137" s="137"/>
      <c r="F137" s="137"/>
      <c r="G137" s="138"/>
      <c r="H137" s="139"/>
      <c r="I137" s="137"/>
      <c r="J137" s="137"/>
      <c r="K137" s="137"/>
      <c r="L137" s="137"/>
      <c r="M137" s="137"/>
      <c r="N137" s="137"/>
      <c r="O137" s="137"/>
      <c r="P137" s="137"/>
      <c r="Q137" s="140"/>
      <c r="R137" s="137"/>
      <c r="S137" s="137"/>
      <c r="T137" s="137"/>
      <c r="U137" s="137"/>
      <c r="V137" s="137"/>
      <c r="W137" s="137"/>
      <c r="X137" s="137"/>
      <c r="Y137" s="137"/>
      <c r="Z137" s="137"/>
      <c r="AA137" s="137"/>
      <c r="AB137" s="137"/>
      <c r="AC137" s="137"/>
      <c r="AD137" s="137"/>
      <c r="AE137" s="137"/>
      <c r="AF137" s="137"/>
      <c r="AG137" s="137"/>
      <c r="AH137" s="137"/>
      <c r="AI137" s="137"/>
      <c r="AJ137" s="137"/>
      <c r="AK137" s="137"/>
      <c r="AL137" s="137"/>
      <c r="AM137" s="137"/>
      <c r="AN137" s="137"/>
      <c r="AO137" s="137"/>
      <c r="AP137" s="137"/>
      <c r="AQ137" s="137"/>
      <c r="AR137" s="137"/>
      <c r="AS137" s="137"/>
    </row>
    <row r="138" ht="18.0" customHeight="1">
      <c r="A138" s="137"/>
      <c r="B138" s="137"/>
      <c r="C138" s="137"/>
      <c r="D138" s="137"/>
      <c r="E138" s="137"/>
      <c r="F138" s="137"/>
      <c r="G138" s="138"/>
      <c r="H138" s="139"/>
      <c r="I138" s="137"/>
      <c r="J138" s="137"/>
      <c r="K138" s="137"/>
      <c r="L138" s="137"/>
      <c r="M138" s="137"/>
      <c r="N138" s="137"/>
      <c r="O138" s="137"/>
      <c r="P138" s="137"/>
      <c r="Q138" s="140"/>
      <c r="R138" s="137"/>
      <c r="S138" s="137"/>
      <c r="T138" s="137"/>
      <c r="U138" s="137"/>
      <c r="V138" s="137"/>
      <c r="W138" s="137"/>
      <c r="X138" s="137"/>
      <c r="Y138" s="137"/>
      <c r="Z138" s="137"/>
      <c r="AA138" s="137"/>
      <c r="AB138" s="137"/>
      <c r="AC138" s="137"/>
      <c r="AD138" s="137"/>
      <c r="AE138" s="137"/>
      <c r="AF138" s="137"/>
      <c r="AG138" s="137"/>
      <c r="AH138" s="137"/>
      <c r="AI138" s="137"/>
      <c r="AJ138" s="137"/>
      <c r="AK138" s="137"/>
      <c r="AL138" s="137"/>
      <c r="AM138" s="137"/>
      <c r="AN138" s="137"/>
      <c r="AO138" s="137"/>
      <c r="AP138" s="137"/>
      <c r="AQ138" s="137"/>
      <c r="AR138" s="137"/>
      <c r="AS138" s="137"/>
    </row>
    <row r="139" ht="18.0" customHeight="1">
      <c r="A139" s="137"/>
      <c r="B139" s="137"/>
      <c r="C139" s="137"/>
      <c r="D139" s="137"/>
      <c r="E139" s="137"/>
      <c r="F139" s="137"/>
      <c r="G139" s="138"/>
      <c r="H139" s="139"/>
      <c r="I139" s="137"/>
      <c r="J139" s="137"/>
      <c r="K139" s="137"/>
      <c r="L139" s="137"/>
      <c r="M139" s="137"/>
      <c r="N139" s="137"/>
      <c r="O139" s="137"/>
      <c r="P139" s="137"/>
      <c r="Q139" s="140"/>
      <c r="R139" s="137"/>
      <c r="S139" s="137"/>
      <c r="T139" s="137"/>
      <c r="U139" s="137"/>
      <c r="V139" s="137"/>
      <c r="W139" s="137"/>
      <c r="X139" s="137"/>
      <c r="Y139" s="137"/>
      <c r="Z139" s="137"/>
      <c r="AA139" s="137"/>
      <c r="AB139" s="137"/>
      <c r="AC139" s="137"/>
      <c r="AD139" s="137"/>
      <c r="AE139" s="137"/>
      <c r="AF139" s="137"/>
      <c r="AG139" s="137"/>
      <c r="AH139" s="137"/>
      <c r="AI139" s="137"/>
      <c r="AJ139" s="137"/>
      <c r="AK139" s="137"/>
      <c r="AL139" s="137"/>
      <c r="AM139" s="137"/>
      <c r="AN139" s="137"/>
      <c r="AO139" s="137"/>
      <c r="AP139" s="137"/>
      <c r="AQ139" s="137"/>
      <c r="AR139" s="137"/>
      <c r="AS139" s="137"/>
    </row>
    <row r="140" ht="18.0" customHeight="1">
      <c r="A140" s="137"/>
      <c r="B140" s="137"/>
      <c r="C140" s="137"/>
      <c r="D140" s="137"/>
      <c r="E140" s="137"/>
      <c r="F140" s="137"/>
      <c r="G140" s="138"/>
      <c r="H140" s="139"/>
      <c r="I140" s="137"/>
      <c r="J140" s="137"/>
      <c r="K140" s="137"/>
      <c r="L140" s="137"/>
      <c r="M140" s="137"/>
      <c r="N140" s="137"/>
      <c r="O140" s="137"/>
      <c r="P140" s="137"/>
      <c r="Q140" s="140"/>
      <c r="R140" s="137"/>
      <c r="S140" s="137"/>
      <c r="T140" s="137"/>
      <c r="U140" s="137"/>
      <c r="V140" s="137"/>
      <c r="W140" s="137"/>
      <c r="X140" s="137"/>
      <c r="Y140" s="137"/>
      <c r="Z140" s="137"/>
      <c r="AA140" s="137"/>
      <c r="AB140" s="137"/>
      <c r="AC140" s="137"/>
      <c r="AD140" s="137"/>
      <c r="AE140" s="137"/>
      <c r="AF140" s="137"/>
      <c r="AG140" s="137"/>
      <c r="AH140" s="137"/>
      <c r="AI140" s="137"/>
      <c r="AJ140" s="137"/>
      <c r="AK140" s="137"/>
      <c r="AL140" s="137"/>
      <c r="AM140" s="137"/>
      <c r="AN140" s="137"/>
      <c r="AO140" s="137"/>
      <c r="AP140" s="137"/>
      <c r="AQ140" s="137"/>
      <c r="AR140" s="137"/>
      <c r="AS140" s="137"/>
    </row>
    <row r="141" ht="18.0" customHeight="1">
      <c r="A141" s="137"/>
      <c r="B141" s="137"/>
      <c r="C141" s="137"/>
      <c r="D141" s="137"/>
      <c r="E141" s="137"/>
      <c r="F141" s="137"/>
      <c r="G141" s="138"/>
      <c r="H141" s="139"/>
      <c r="I141" s="137"/>
      <c r="J141" s="137"/>
      <c r="K141" s="137"/>
      <c r="L141" s="137"/>
      <c r="M141" s="137"/>
      <c r="N141" s="137"/>
      <c r="O141" s="137"/>
      <c r="P141" s="137"/>
      <c r="Q141" s="140"/>
      <c r="R141" s="137"/>
      <c r="S141" s="137"/>
      <c r="T141" s="137"/>
      <c r="U141" s="137"/>
      <c r="V141" s="137"/>
      <c r="W141" s="137"/>
      <c r="X141" s="137"/>
      <c r="Y141" s="137"/>
      <c r="Z141" s="137"/>
      <c r="AA141" s="137"/>
      <c r="AB141" s="137"/>
      <c r="AC141" s="137"/>
      <c r="AD141" s="137"/>
      <c r="AE141" s="137"/>
      <c r="AF141" s="137"/>
      <c r="AG141" s="137"/>
      <c r="AH141" s="137"/>
      <c r="AI141" s="137"/>
      <c r="AJ141" s="137"/>
      <c r="AK141" s="137"/>
      <c r="AL141" s="137"/>
      <c r="AM141" s="137"/>
      <c r="AN141" s="137"/>
      <c r="AO141" s="137"/>
      <c r="AP141" s="137"/>
      <c r="AQ141" s="137"/>
      <c r="AR141" s="137"/>
      <c r="AS141" s="137"/>
    </row>
    <row r="142" ht="18.0" customHeight="1">
      <c r="A142" s="137"/>
      <c r="B142" s="137"/>
      <c r="C142" s="137"/>
      <c r="D142" s="137"/>
      <c r="E142" s="137"/>
      <c r="F142" s="137"/>
      <c r="G142" s="138"/>
      <c r="H142" s="139"/>
      <c r="I142" s="137"/>
      <c r="J142" s="137"/>
      <c r="K142" s="137"/>
      <c r="L142" s="137"/>
      <c r="M142" s="137"/>
      <c r="N142" s="137"/>
      <c r="O142" s="137"/>
      <c r="P142" s="137"/>
      <c r="Q142" s="140"/>
      <c r="R142" s="137"/>
      <c r="S142" s="137"/>
      <c r="T142" s="137"/>
      <c r="U142" s="137"/>
      <c r="V142" s="137"/>
      <c r="W142" s="137"/>
      <c r="X142" s="137"/>
      <c r="Y142" s="137"/>
      <c r="Z142" s="137"/>
      <c r="AA142" s="137"/>
      <c r="AB142" s="137"/>
      <c r="AC142" s="137"/>
      <c r="AD142" s="137"/>
      <c r="AE142" s="137"/>
      <c r="AF142" s="137"/>
      <c r="AG142" s="137"/>
      <c r="AH142" s="137"/>
      <c r="AI142" s="137"/>
      <c r="AJ142" s="137"/>
      <c r="AK142" s="137"/>
      <c r="AL142" s="137"/>
      <c r="AM142" s="137"/>
      <c r="AN142" s="137"/>
      <c r="AO142" s="137"/>
      <c r="AP142" s="137"/>
      <c r="AQ142" s="137"/>
      <c r="AR142" s="137"/>
      <c r="AS142" s="137"/>
    </row>
    <row r="143" ht="18.0" customHeight="1">
      <c r="A143" s="137"/>
      <c r="B143" s="137"/>
      <c r="C143" s="137"/>
      <c r="D143" s="137"/>
      <c r="E143" s="137"/>
      <c r="F143" s="137"/>
      <c r="G143" s="138"/>
      <c r="H143" s="139"/>
      <c r="I143" s="137"/>
      <c r="J143" s="137"/>
      <c r="K143" s="137"/>
      <c r="L143" s="137"/>
      <c r="M143" s="137"/>
      <c r="N143" s="137"/>
      <c r="O143" s="137"/>
      <c r="P143" s="137"/>
      <c r="Q143" s="140"/>
      <c r="R143" s="137"/>
      <c r="S143" s="137"/>
      <c r="T143" s="137"/>
      <c r="U143" s="137"/>
      <c r="V143" s="137"/>
      <c r="W143" s="137"/>
      <c r="X143" s="137"/>
      <c r="Y143" s="137"/>
      <c r="Z143" s="137"/>
      <c r="AA143" s="137"/>
      <c r="AB143" s="137"/>
      <c r="AC143" s="137"/>
      <c r="AD143" s="137"/>
      <c r="AE143" s="137"/>
      <c r="AF143" s="137"/>
      <c r="AG143" s="137"/>
      <c r="AH143" s="137"/>
      <c r="AI143" s="137"/>
      <c r="AJ143" s="137"/>
      <c r="AK143" s="137"/>
      <c r="AL143" s="137"/>
      <c r="AM143" s="137"/>
      <c r="AN143" s="137"/>
      <c r="AO143" s="137"/>
      <c r="AP143" s="137"/>
      <c r="AQ143" s="137"/>
      <c r="AR143" s="137"/>
      <c r="AS143" s="137"/>
    </row>
    <row r="144" ht="18.0" customHeight="1">
      <c r="A144" s="137"/>
      <c r="B144" s="137"/>
      <c r="C144" s="137"/>
      <c r="D144" s="137"/>
      <c r="E144" s="137"/>
      <c r="F144" s="137"/>
      <c r="G144" s="138"/>
      <c r="H144" s="139"/>
      <c r="I144" s="137"/>
      <c r="J144" s="137"/>
      <c r="K144" s="137"/>
      <c r="L144" s="137"/>
      <c r="M144" s="137"/>
      <c r="N144" s="137"/>
      <c r="O144" s="137"/>
      <c r="P144" s="137"/>
      <c r="Q144" s="140"/>
      <c r="R144" s="137"/>
      <c r="S144" s="137"/>
      <c r="T144" s="137"/>
      <c r="U144" s="137"/>
      <c r="V144" s="137"/>
      <c r="W144" s="137"/>
      <c r="X144" s="137"/>
      <c r="Y144" s="137"/>
      <c r="Z144" s="137"/>
      <c r="AA144" s="137"/>
      <c r="AB144" s="137"/>
      <c r="AC144" s="137"/>
      <c r="AD144" s="137"/>
      <c r="AE144" s="137"/>
      <c r="AF144" s="137"/>
      <c r="AG144" s="137"/>
      <c r="AH144" s="137"/>
      <c r="AI144" s="137"/>
      <c r="AJ144" s="137"/>
      <c r="AK144" s="137"/>
      <c r="AL144" s="137"/>
      <c r="AM144" s="137"/>
      <c r="AN144" s="137"/>
      <c r="AO144" s="137"/>
      <c r="AP144" s="137"/>
      <c r="AQ144" s="137"/>
      <c r="AR144" s="137"/>
      <c r="AS144" s="137"/>
    </row>
    <row r="145" ht="18.0" customHeight="1">
      <c r="A145" s="137"/>
      <c r="B145" s="137"/>
      <c r="C145" s="137"/>
      <c r="D145" s="137"/>
      <c r="E145" s="137"/>
      <c r="F145" s="137"/>
      <c r="G145" s="138"/>
      <c r="H145" s="139"/>
      <c r="I145" s="137"/>
      <c r="J145" s="137"/>
      <c r="K145" s="137"/>
      <c r="L145" s="137"/>
      <c r="M145" s="137"/>
      <c r="N145" s="137"/>
      <c r="O145" s="137"/>
      <c r="P145" s="137"/>
      <c r="Q145" s="140"/>
      <c r="R145" s="137"/>
      <c r="S145" s="137"/>
      <c r="T145" s="137"/>
      <c r="U145" s="137"/>
      <c r="V145" s="137"/>
      <c r="W145" s="137"/>
      <c r="X145" s="137"/>
      <c r="Y145" s="137"/>
      <c r="Z145" s="137"/>
      <c r="AA145" s="137"/>
      <c r="AB145" s="137"/>
      <c r="AC145" s="137"/>
      <c r="AD145" s="137"/>
      <c r="AE145" s="137"/>
      <c r="AF145" s="137"/>
      <c r="AG145" s="137"/>
      <c r="AH145" s="137"/>
      <c r="AI145" s="137"/>
      <c r="AJ145" s="137"/>
      <c r="AK145" s="137"/>
      <c r="AL145" s="137"/>
      <c r="AM145" s="137"/>
      <c r="AN145" s="137"/>
      <c r="AO145" s="137"/>
      <c r="AP145" s="137"/>
      <c r="AQ145" s="137"/>
      <c r="AR145" s="137"/>
      <c r="AS145" s="137"/>
    </row>
    <row r="146" ht="18.0" customHeight="1">
      <c r="A146" s="137"/>
      <c r="B146" s="137"/>
      <c r="C146" s="137"/>
      <c r="D146" s="137"/>
      <c r="E146" s="137"/>
      <c r="F146" s="137"/>
      <c r="G146" s="138"/>
      <c r="H146" s="139"/>
      <c r="I146" s="137"/>
      <c r="J146" s="137"/>
      <c r="K146" s="137"/>
      <c r="L146" s="137"/>
      <c r="M146" s="137"/>
      <c r="N146" s="137"/>
      <c r="O146" s="137"/>
      <c r="P146" s="137"/>
      <c r="Q146" s="140"/>
      <c r="R146" s="137"/>
      <c r="S146" s="137"/>
      <c r="T146" s="137"/>
      <c r="U146" s="137"/>
      <c r="V146" s="137"/>
      <c r="W146" s="137"/>
      <c r="X146" s="137"/>
      <c r="Y146" s="137"/>
      <c r="Z146" s="137"/>
      <c r="AA146" s="137"/>
      <c r="AB146" s="137"/>
      <c r="AC146" s="137"/>
      <c r="AD146" s="137"/>
      <c r="AE146" s="137"/>
      <c r="AF146" s="137"/>
      <c r="AG146" s="137"/>
      <c r="AH146" s="137"/>
      <c r="AI146" s="137"/>
      <c r="AJ146" s="137"/>
      <c r="AK146" s="137"/>
      <c r="AL146" s="137"/>
      <c r="AM146" s="137"/>
      <c r="AN146" s="137"/>
      <c r="AO146" s="137"/>
      <c r="AP146" s="137"/>
      <c r="AQ146" s="137"/>
      <c r="AR146" s="137"/>
      <c r="AS146" s="137"/>
    </row>
    <row r="147" ht="18.0" customHeight="1">
      <c r="A147" s="137"/>
      <c r="B147" s="137"/>
      <c r="C147" s="137"/>
      <c r="D147" s="137"/>
      <c r="E147" s="137"/>
      <c r="F147" s="137"/>
      <c r="G147" s="138"/>
      <c r="H147" s="139"/>
      <c r="I147" s="137"/>
      <c r="J147" s="137"/>
      <c r="K147" s="137"/>
      <c r="L147" s="137"/>
      <c r="M147" s="137"/>
      <c r="N147" s="137"/>
      <c r="O147" s="137"/>
      <c r="P147" s="137"/>
      <c r="Q147" s="140"/>
      <c r="R147" s="137"/>
      <c r="S147" s="137"/>
      <c r="T147" s="137"/>
      <c r="U147" s="137"/>
      <c r="V147" s="137"/>
      <c r="W147" s="137"/>
      <c r="X147" s="137"/>
      <c r="Y147" s="137"/>
      <c r="Z147" s="137"/>
      <c r="AA147" s="137"/>
      <c r="AB147" s="137"/>
      <c r="AC147" s="137"/>
      <c r="AD147" s="137"/>
      <c r="AE147" s="137"/>
      <c r="AF147" s="137"/>
      <c r="AG147" s="137"/>
      <c r="AH147" s="137"/>
      <c r="AI147" s="137"/>
      <c r="AJ147" s="137"/>
      <c r="AK147" s="137"/>
      <c r="AL147" s="137"/>
      <c r="AM147" s="137"/>
      <c r="AN147" s="137"/>
      <c r="AO147" s="137"/>
      <c r="AP147" s="137"/>
      <c r="AQ147" s="137"/>
      <c r="AR147" s="137"/>
      <c r="AS147" s="137"/>
    </row>
    <row r="148" ht="18.0" customHeight="1">
      <c r="A148" s="137"/>
      <c r="B148" s="137"/>
      <c r="C148" s="137"/>
      <c r="D148" s="137"/>
      <c r="E148" s="137"/>
      <c r="F148" s="137"/>
      <c r="G148" s="138"/>
      <c r="H148" s="139"/>
      <c r="I148" s="137"/>
      <c r="J148" s="137"/>
      <c r="K148" s="137"/>
      <c r="L148" s="137"/>
      <c r="M148" s="137"/>
      <c r="N148" s="137"/>
      <c r="O148" s="137"/>
      <c r="P148" s="137"/>
      <c r="Q148" s="140"/>
      <c r="R148" s="137"/>
      <c r="S148" s="137"/>
      <c r="T148" s="137"/>
      <c r="U148" s="137"/>
      <c r="V148" s="137"/>
      <c r="W148" s="137"/>
      <c r="X148" s="137"/>
      <c r="Y148" s="137"/>
      <c r="Z148" s="137"/>
      <c r="AA148" s="137"/>
      <c r="AB148" s="137"/>
      <c r="AC148" s="137"/>
      <c r="AD148" s="137"/>
      <c r="AE148" s="137"/>
      <c r="AF148" s="137"/>
      <c r="AG148" s="137"/>
      <c r="AH148" s="137"/>
      <c r="AI148" s="137"/>
      <c r="AJ148" s="137"/>
      <c r="AK148" s="137"/>
      <c r="AL148" s="137"/>
      <c r="AM148" s="137"/>
      <c r="AN148" s="137"/>
      <c r="AO148" s="137"/>
      <c r="AP148" s="137"/>
      <c r="AQ148" s="137"/>
      <c r="AR148" s="137"/>
      <c r="AS148" s="137"/>
    </row>
    <row r="149" ht="18.0" customHeight="1">
      <c r="A149" s="137"/>
      <c r="B149" s="137"/>
      <c r="C149" s="137"/>
      <c r="D149" s="137"/>
      <c r="E149" s="137"/>
      <c r="F149" s="137"/>
      <c r="G149" s="138"/>
      <c r="H149" s="139"/>
      <c r="I149" s="137"/>
      <c r="J149" s="137"/>
      <c r="K149" s="137"/>
      <c r="L149" s="137"/>
      <c r="M149" s="137"/>
      <c r="N149" s="137"/>
      <c r="O149" s="137"/>
      <c r="P149" s="137"/>
      <c r="Q149" s="140"/>
      <c r="R149" s="137"/>
      <c r="S149" s="137"/>
      <c r="T149" s="137"/>
      <c r="U149" s="137"/>
      <c r="V149" s="137"/>
      <c r="W149" s="137"/>
      <c r="X149" s="137"/>
      <c r="Y149" s="137"/>
      <c r="Z149" s="137"/>
      <c r="AA149" s="137"/>
      <c r="AB149" s="137"/>
      <c r="AC149" s="137"/>
      <c r="AD149" s="137"/>
      <c r="AE149" s="137"/>
      <c r="AF149" s="137"/>
      <c r="AG149" s="137"/>
      <c r="AH149" s="137"/>
      <c r="AI149" s="137"/>
      <c r="AJ149" s="137"/>
      <c r="AK149" s="137"/>
      <c r="AL149" s="137"/>
      <c r="AM149" s="137"/>
      <c r="AN149" s="137"/>
      <c r="AO149" s="137"/>
      <c r="AP149" s="137"/>
      <c r="AQ149" s="137"/>
      <c r="AR149" s="137"/>
      <c r="AS149" s="137"/>
    </row>
    <row r="150" ht="18.0" customHeight="1">
      <c r="A150" s="137"/>
      <c r="B150" s="137"/>
      <c r="C150" s="137"/>
      <c r="D150" s="137"/>
      <c r="E150" s="137"/>
      <c r="F150" s="137"/>
      <c r="G150" s="138"/>
      <c r="H150" s="139"/>
      <c r="I150" s="137"/>
      <c r="J150" s="137"/>
      <c r="K150" s="137"/>
      <c r="L150" s="137"/>
      <c r="M150" s="137"/>
      <c r="N150" s="137"/>
      <c r="O150" s="137"/>
      <c r="P150" s="137"/>
      <c r="Q150" s="140"/>
      <c r="R150" s="137"/>
      <c r="S150" s="137"/>
      <c r="T150" s="137"/>
      <c r="U150" s="137"/>
      <c r="V150" s="137"/>
      <c r="W150" s="137"/>
      <c r="X150" s="137"/>
      <c r="Y150" s="137"/>
      <c r="Z150" s="137"/>
      <c r="AA150" s="137"/>
      <c r="AB150" s="137"/>
      <c r="AC150" s="137"/>
      <c r="AD150" s="137"/>
      <c r="AE150" s="137"/>
      <c r="AF150" s="137"/>
      <c r="AG150" s="137"/>
      <c r="AH150" s="137"/>
      <c r="AI150" s="137"/>
      <c r="AJ150" s="137"/>
      <c r="AK150" s="137"/>
      <c r="AL150" s="137"/>
      <c r="AM150" s="137"/>
      <c r="AN150" s="137"/>
      <c r="AO150" s="137"/>
      <c r="AP150" s="137"/>
      <c r="AQ150" s="137"/>
      <c r="AR150" s="137"/>
      <c r="AS150" s="137"/>
    </row>
    <row r="151" ht="18.0" customHeight="1">
      <c r="A151" s="137"/>
      <c r="B151" s="137"/>
      <c r="C151" s="137"/>
      <c r="D151" s="137"/>
      <c r="E151" s="137"/>
      <c r="F151" s="137"/>
      <c r="G151" s="138"/>
      <c r="H151" s="139"/>
      <c r="I151" s="137"/>
      <c r="J151" s="137"/>
      <c r="K151" s="137"/>
      <c r="L151" s="137"/>
      <c r="M151" s="137"/>
      <c r="N151" s="137"/>
      <c r="O151" s="137"/>
      <c r="P151" s="137"/>
      <c r="Q151" s="140"/>
      <c r="R151" s="137"/>
      <c r="S151" s="137"/>
      <c r="T151" s="137"/>
      <c r="U151" s="137"/>
      <c r="V151" s="137"/>
      <c r="W151" s="137"/>
      <c r="X151" s="137"/>
      <c r="Y151" s="137"/>
      <c r="Z151" s="137"/>
      <c r="AA151" s="137"/>
      <c r="AB151" s="137"/>
      <c r="AC151" s="137"/>
      <c r="AD151" s="137"/>
      <c r="AE151" s="137"/>
      <c r="AF151" s="137"/>
      <c r="AG151" s="137"/>
      <c r="AH151" s="137"/>
      <c r="AI151" s="137"/>
      <c r="AJ151" s="137"/>
      <c r="AK151" s="137"/>
      <c r="AL151" s="137"/>
      <c r="AM151" s="137"/>
      <c r="AN151" s="137"/>
      <c r="AO151" s="137"/>
      <c r="AP151" s="137"/>
      <c r="AQ151" s="137"/>
      <c r="AR151" s="137"/>
      <c r="AS151" s="137"/>
    </row>
    <row r="152" ht="18.0" customHeight="1">
      <c r="A152" s="137"/>
      <c r="B152" s="137"/>
      <c r="C152" s="137"/>
      <c r="D152" s="137"/>
      <c r="E152" s="137"/>
      <c r="F152" s="137"/>
      <c r="G152" s="138"/>
      <c r="H152" s="139"/>
      <c r="I152" s="137"/>
      <c r="J152" s="137"/>
      <c r="K152" s="137"/>
      <c r="L152" s="137"/>
      <c r="M152" s="137"/>
      <c r="N152" s="137"/>
      <c r="O152" s="137"/>
      <c r="P152" s="137"/>
      <c r="Q152" s="140"/>
      <c r="R152" s="137"/>
      <c r="S152" s="137"/>
      <c r="T152" s="137"/>
      <c r="U152" s="137"/>
      <c r="V152" s="137"/>
      <c r="W152" s="137"/>
      <c r="X152" s="137"/>
      <c r="Y152" s="137"/>
      <c r="Z152" s="137"/>
      <c r="AA152" s="137"/>
      <c r="AB152" s="137"/>
      <c r="AC152" s="137"/>
      <c r="AD152" s="137"/>
      <c r="AE152" s="137"/>
      <c r="AF152" s="137"/>
      <c r="AG152" s="137"/>
      <c r="AH152" s="137"/>
      <c r="AI152" s="137"/>
      <c r="AJ152" s="137"/>
      <c r="AK152" s="137"/>
      <c r="AL152" s="137"/>
      <c r="AM152" s="137"/>
      <c r="AN152" s="137"/>
      <c r="AO152" s="137"/>
      <c r="AP152" s="137"/>
      <c r="AQ152" s="137"/>
      <c r="AR152" s="137"/>
      <c r="AS152" s="137"/>
    </row>
    <row r="153" ht="18.0" customHeight="1">
      <c r="A153" s="137"/>
      <c r="B153" s="137"/>
      <c r="C153" s="137"/>
      <c r="D153" s="137"/>
      <c r="E153" s="137"/>
      <c r="F153" s="137"/>
      <c r="G153" s="138"/>
      <c r="H153" s="139"/>
      <c r="I153" s="137"/>
      <c r="J153" s="137"/>
      <c r="K153" s="137"/>
      <c r="L153" s="137"/>
      <c r="M153" s="137"/>
      <c r="N153" s="137"/>
      <c r="O153" s="137"/>
      <c r="P153" s="137"/>
      <c r="Q153" s="140"/>
      <c r="R153" s="137"/>
      <c r="S153" s="137"/>
      <c r="T153" s="137"/>
      <c r="U153" s="137"/>
      <c r="V153" s="137"/>
      <c r="W153" s="137"/>
      <c r="X153" s="137"/>
      <c r="Y153" s="137"/>
      <c r="Z153" s="137"/>
      <c r="AA153" s="137"/>
      <c r="AB153" s="137"/>
      <c r="AC153" s="137"/>
      <c r="AD153" s="137"/>
      <c r="AE153" s="137"/>
      <c r="AF153" s="137"/>
      <c r="AG153" s="137"/>
      <c r="AH153" s="137"/>
      <c r="AI153" s="137"/>
      <c r="AJ153" s="137"/>
      <c r="AK153" s="137"/>
      <c r="AL153" s="137"/>
      <c r="AM153" s="137"/>
      <c r="AN153" s="137"/>
      <c r="AO153" s="137"/>
      <c r="AP153" s="137"/>
      <c r="AQ153" s="137"/>
      <c r="AR153" s="137"/>
      <c r="AS153" s="137"/>
    </row>
    <row r="154" ht="18.0" customHeight="1">
      <c r="A154" s="137"/>
      <c r="B154" s="137"/>
      <c r="C154" s="137"/>
      <c r="D154" s="137"/>
      <c r="E154" s="137"/>
      <c r="F154" s="137"/>
      <c r="G154" s="138"/>
      <c r="H154" s="139"/>
      <c r="I154" s="137"/>
      <c r="J154" s="137"/>
      <c r="K154" s="137"/>
      <c r="L154" s="137"/>
      <c r="M154" s="137"/>
      <c r="N154" s="137"/>
      <c r="O154" s="137"/>
      <c r="P154" s="137"/>
      <c r="Q154" s="140"/>
      <c r="R154" s="137"/>
      <c r="S154" s="137"/>
      <c r="T154" s="137"/>
      <c r="U154" s="137"/>
      <c r="V154" s="137"/>
      <c r="W154" s="137"/>
      <c r="X154" s="137"/>
      <c r="Y154" s="137"/>
      <c r="Z154" s="137"/>
      <c r="AA154" s="137"/>
      <c r="AB154" s="137"/>
      <c r="AC154" s="137"/>
      <c r="AD154" s="137"/>
      <c r="AE154" s="137"/>
      <c r="AF154" s="137"/>
      <c r="AG154" s="137"/>
      <c r="AH154" s="137"/>
      <c r="AI154" s="137"/>
      <c r="AJ154" s="137"/>
      <c r="AK154" s="137"/>
      <c r="AL154" s="137"/>
      <c r="AM154" s="137"/>
      <c r="AN154" s="137"/>
      <c r="AO154" s="137"/>
      <c r="AP154" s="137"/>
      <c r="AQ154" s="137"/>
      <c r="AR154" s="137"/>
      <c r="AS154" s="137"/>
    </row>
    <row r="155" ht="18.0" customHeight="1">
      <c r="A155" s="137"/>
      <c r="B155" s="137"/>
      <c r="C155" s="137"/>
      <c r="D155" s="137"/>
      <c r="E155" s="137"/>
      <c r="F155" s="137"/>
      <c r="G155" s="138"/>
      <c r="H155" s="139"/>
      <c r="I155" s="137"/>
      <c r="J155" s="137"/>
      <c r="K155" s="137"/>
      <c r="L155" s="137"/>
      <c r="M155" s="137"/>
      <c r="N155" s="137"/>
      <c r="O155" s="137"/>
      <c r="P155" s="137"/>
      <c r="Q155" s="140"/>
      <c r="R155" s="137"/>
      <c r="S155" s="137"/>
      <c r="T155" s="137"/>
      <c r="U155" s="137"/>
      <c r="V155" s="137"/>
      <c r="W155" s="137"/>
      <c r="X155" s="137"/>
      <c r="Y155" s="137"/>
      <c r="Z155" s="137"/>
      <c r="AA155" s="137"/>
      <c r="AB155" s="137"/>
      <c r="AC155" s="137"/>
      <c r="AD155" s="137"/>
      <c r="AE155" s="137"/>
      <c r="AF155" s="137"/>
      <c r="AG155" s="137"/>
      <c r="AH155" s="137"/>
      <c r="AI155" s="137"/>
      <c r="AJ155" s="137"/>
      <c r="AK155" s="137"/>
      <c r="AL155" s="137"/>
      <c r="AM155" s="137"/>
      <c r="AN155" s="137"/>
      <c r="AO155" s="137"/>
      <c r="AP155" s="137"/>
      <c r="AQ155" s="137"/>
      <c r="AR155" s="137"/>
      <c r="AS155" s="137"/>
    </row>
    <row r="156" ht="18.0" customHeight="1">
      <c r="A156" s="137"/>
      <c r="B156" s="137"/>
      <c r="C156" s="137"/>
      <c r="D156" s="137"/>
      <c r="E156" s="137"/>
      <c r="F156" s="137"/>
      <c r="G156" s="138"/>
      <c r="H156" s="139"/>
      <c r="I156" s="137"/>
      <c r="J156" s="137"/>
      <c r="K156" s="137"/>
      <c r="L156" s="137"/>
      <c r="M156" s="137"/>
      <c r="N156" s="137"/>
      <c r="O156" s="137"/>
      <c r="P156" s="137"/>
      <c r="Q156" s="140"/>
      <c r="R156" s="137"/>
      <c r="S156" s="137"/>
      <c r="T156" s="137"/>
      <c r="U156" s="137"/>
      <c r="V156" s="137"/>
      <c r="W156" s="137"/>
      <c r="X156" s="137"/>
      <c r="Y156" s="137"/>
      <c r="Z156" s="137"/>
      <c r="AA156" s="137"/>
      <c r="AB156" s="137"/>
      <c r="AC156" s="137"/>
      <c r="AD156" s="137"/>
      <c r="AE156" s="137"/>
      <c r="AF156" s="137"/>
      <c r="AG156" s="137"/>
      <c r="AH156" s="137"/>
      <c r="AI156" s="137"/>
      <c r="AJ156" s="137"/>
      <c r="AK156" s="137"/>
      <c r="AL156" s="137"/>
      <c r="AM156" s="137"/>
      <c r="AN156" s="137"/>
      <c r="AO156" s="137"/>
      <c r="AP156" s="137"/>
      <c r="AQ156" s="137"/>
      <c r="AR156" s="137"/>
      <c r="AS156" s="137"/>
    </row>
    <row r="157" ht="18.0" customHeight="1">
      <c r="A157" s="137"/>
      <c r="B157" s="137"/>
      <c r="C157" s="137"/>
      <c r="D157" s="137"/>
      <c r="E157" s="137"/>
      <c r="F157" s="137"/>
      <c r="G157" s="138"/>
      <c r="H157" s="139"/>
      <c r="I157" s="137"/>
      <c r="J157" s="137"/>
      <c r="K157" s="137"/>
      <c r="L157" s="137"/>
      <c r="M157" s="137"/>
      <c r="N157" s="137"/>
      <c r="O157" s="137"/>
      <c r="P157" s="137"/>
      <c r="Q157" s="140"/>
      <c r="R157" s="137"/>
      <c r="S157" s="137"/>
      <c r="T157" s="137"/>
      <c r="U157" s="137"/>
      <c r="V157" s="137"/>
      <c r="W157" s="137"/>
      <c r="X157" s="137"/>
      <c r="Y157" s="137"/>
      <c r="Z157" s="137"/>
      <c r="AA157" s="137"/>
      <c r="AB157" s="137"/>
      <c r="AC157" s="137"/>
      <c r="AD157" s="137"/>
      <c r="AE157" s="137"/>
      <c r="AF157" s="137"/>
      <c r="AG157" s="137"/>
      <c r="AH157" s="137"/>
      <c r="AI157" s="137"/>
      <c r="AJ157" s="137"/>
      <c r="AK157" s="137"/>
      <c r="AL157" s="137"/>
      <c r="AM157" s="137"/>
      <c r="AN157" s="137"/>
      <c r="AO157" s="137"/>
      <c r="AP157" s="137"/>
      <c r="AQ157" s="137"/>
      <c r="AR157" s="137"/>
      <c r="AS157" s="137"/>
    </row>
    <row r="158" ht="18.0" customHeight="1">
      <c r="A158" s="137"/>
      <c r="B158" s="137"/>
      <c r="C158" s="137"/>
      <c r="D158" s="137"/>
      <c r="E158" s="137"/>
      <c r="F158" s="137"/>
      <c r="G158" s="138"/>
      <c r="H158" s="139"/>
      <c r="I158" s="137"/>
      <c r="J158" s="137"/>
      <c r="K158" s="137"/>
      <c r="L158" s="137"/>
      <c r="M158" s="137"/>
      <c r="N158" s="137"/>
      <c r="O158" s="137"/>
      <c r="P158" s="137"/>
      <c r="Q158" s="140"/>
      <c r="R158" s="137"/>
      <c r="S158" s="137"/>
      <c r="T158" s="137"/>
      <c r="U158" s="137"/>
      <c r="V158" s="137"/>
      <c r="W158" s="137"/>
      <c r="X158" s="137"/>
      <c r="Y158" s="137"/>
      <c r="Z158" s="137"/>
      <c r="AA158" s="137"/>
      <c r="AB158" s="137"/>
      <c r="AC158" s="137"/>
      <c r="AD158" s="137"/>
      <c r="AE158" s="137"/>
      <c r="AF158" s="137"/>
      <c r="AG158" s="137"/>
      <c r="AH158" s="137"/>
      <c r="AI158" s="137"/>
      <c r="AJ158" s="137"/>
      <c r="AK158" s="137"/>
      <c r="AL158" s="137"/>
      <c r="AM158" s="137"/>
      <c r="AN158" s="137"/>
      <c r="AO158" s="137"/>
      <c r="AP158" s="137"/>
      <c r="AQ158" s="137"/>
      <c r="AR158" s="137"/>
      <c r="AS158" s="137"/>
    </row>
    <row r="159" ht="18.0" customHeight="1">
      <c r="A159" s="137"/>
      <c r="B159" s="137"/>
      <c r="C159" s="137"/>
      <c r="D159" s="137"/>
      <c r="E159" s="137"/>
      <c r="F159" s="137"/>
      <c r="G159" s="138"/>
      <c r="H159" s="139"/>
      <c r="I159" s="137"/>
      <c r="J159" s="137"/>
      <c r="K159" s="137"/>
      <c r="L159" s="137"/>
      <c r="M159" s="137"/>
      <c r="N159" s="137"/>
      <c r="O159" s="137"/>
      <c r="P159" s="137"/>
      <c r="Q159" s="140"/>
      <c r="R159" s="137"/>
      <c r="S159" s="137"/>
      <c r="T159" s="137"/>
      <c r="U159" s="137"/>
      <c r="V159" s="137"/>
      <c r="W159" s="137"/>
      <c r="X159" s="137"/>
      <c r="Y159" s="137"/>
      <c r="Z159" s="137"/>
      <c r="AA159" s="137"/>
      <c r="AB159" s="137"/>
      <c r="AC159" s="137"/>
      <c r="AD159" s="137"/>
      <c r="AE159" s="137"/>
      <c r="AF159" s="137"/>
      <c r="AG159" s="137"/>
      <c r="AH159" s="137"/>
      <c r="AI159" s="137"/>
      <c r="AJ159" s="137"/>
      <c r="AK159" s="137"/>
      <c r="AL159" s="137"/>
      <c r="AM159" s="137"/>
      <c r="AN159" s="137"/>
      <c r="AO159" s="137"/>
      <c r="AP159" s="137"/>
      <c r="AQ159" s="137"/>
      <c r="AR159" s="137"/>
      <c r="AS159" s="137"/>
    </row>
    <row r="160" ht="18.0" customHeight="1">
      <c r="A160" s="137"/>
      <c r="B160" s="137"/>
      <c r="C160" s="137"/>
      <c r="D160" s="137"/>
      <c r="E160" s="137"/>
      <c r="F160" s="137"/>
      <c r="G160" s="138"/>
      <c r="H160" s="139"/>
      <c r="I160" s="137"/>
      <c r="J160" s="137"/>
      <c r="K160" s="137"/>
      <c r="L160" s="137"/>
      <c r="M160" s="137"/>
      <c r="N160" s="137"/>
      <c r="O160" s="137"/>
      <c r="P160" s="137"/>
      <c r="Q160" s="140"/>
      <c r="R160" s="137"/>
      <c r="S160" s="137"/>
      <c r="T160" s="137"/>
      <c r="U160" s="137"/>
      <c r="V160" s="137"/>
      <c r="W160" s="137"/>
      <c r="X160" s="137"/>
      <c r="Y160" s="137"/>
      <c r="Z160" s="137"/>
      <c r="AA160" s="137"/>
      <c r="AB160" s="137"/>
      <c r="AC160" s="137"/>
      <c r="AD160" s="137"/>
      <c r="AE160" s="137"/>
      <c r="AF160" s="137"/>
      <c r="AG160" s="137"/>
      <c r="AH160" s="137"/>
      <c r="AI160" s="137"/>
      <c r="AJ160" s="137"/>
      <c r="AK160" s="137"/>
      <c r="AL160" s="137"/>
      <c r="AM160" s="137"/>
      <c r="AN160" s="137"/>
      <c r="AO160" s="137"/>
      <c r="AP160" s="137"/>
      <c r="AQ160" s="137"/>
      <c r="AR160" s="137"/>
      <c r="AS160" s="137"/>
    </row>
    <row r="161" ht="18.0" customHeight="1">
      <c r="A161" s="137"/>
      <c r="B161" s="137"/>
      <c r="C161" s="137"/>
      <c r="D161" s="137"/>
      <c r="E161" s="137"/>
      <c r="F161" s="137"/>
      <c r="G161" s="138"/>
      <c r="H161" s="139"/>
      <c r="I161" s="137"/>
      <c r="J161" s="137"/>
      <c r="K161" s="137"/>
      <c r="L161" s="137"/>
      <c r="M161" s="137"/>
      <c r="N161" s="137"/>
      <c r="O161" s="137"/>
      <c r="P161" s="137"/>
      <c r="Q161" s="140"/>
      <c r="R161" s="137"/>
      <c r="S161" s="137"/>
      <c r="T161" s="137"/>
      <c r="U161" s="137"/>
      <c r="V161" s="137"/>
      <c r="W161" s="137"/>
      <c r="X161" s="137"/>
      <c r="Y161" s="137"/>
      <c r="Z161" s="137"/>
      <c r="AA161" s="137"/>
      <c r="AB161" s="137"/>
      <c r="AC161" s="137"/>
      <c r="AD161" s="137"/>
      <c r="AE161" s="137"/>
      <c r="AF161" s="137"/>
      <c r="AG161" s="137"/>
      <c r="AH161" s="137"/>
      <c r="AI161" s="137"/>
      <c r="AJ161" s="137"/>
      <c r="AK161" s="137"/>
      <c r="AL161" s="137"/>
      <c r="AM161" s="137"/>
      <c r="AN161" s="137"/>
      <c r="AO161" s="137"/>
      <c r="AP161" s="137"/>
      <c r="AQ161" s="137"/>
      <c r="AR161" s="137"/>
      <c r="AS161" s="137"/>
    </row>
    <row r="162" ht="18.0" customHeight="1">
      <c r="A162" s="137"/>
      <c r="B162" s="137"/>
      <c r="C162" s="137"/>
      <c r="D162" s="137"/>
      <c r="E162" s="137"/>
      <c r="F162" s="137"/>
      <c r="G162" s="138"/>
      <c r="H162" s="139"/>
      <c r="I162" s="137"/>
      <c r="J162" s="137"/>
      <c r="K162" s="137"/>
      <c r="L162" s="137"/>
      <c r="M162" s="137"/>
      <c r="N162" s="137"/>
      <c r="O162" s="137"/>
      <c r="P162" s="137"/>
      <c r="Q162" s="140"/>
      <c r="R162" s="137"/>
      <c r="S162" s="137"/>
      <c r="T162" s="137"/>
      <c r="U162" s="137"/>
      <c r="V162" s="137"/>
      <c r="W162" s="137"/>
      <c r="X162" s="137"/>
      <c r="Y162" s="137"/>
      <c r="Z162" s="137"/>
      <c r="AA162" s="137"/>
      <c r="AB162" s="137"/>
      <c r="AC162" s="137"/>
      <c r="AD162" s="137"/>
      <c r="AE162" s="137"/>
      <c r="AF162" s="137"/>
      <c r="AG162" s="137"/>
      <c r="AH162" s="137"/>
      <c r="AI162" s="137"/>
      <c r="AJ162" s="137"/>
      <c r="AK162" s="137"/>
      <c r="AL162" s="137"/>
      <c r="AM162" s="137"/>
      <c r="AN162" s="137"/>
      <c r="AO162" s="137"/>
      <c r="AP162" s="137"/>
      <c r="AQ162" s="137"/>
      <c r="AR162" s="137"/>
      <c r="AS162" s="137"/>
    </row>
    <row r="163" ht="18.0" customHeight="1">
      <c r="A163" s="137"/>
      <c r="B163" s="137"/>
      <c r="C163" s="137"/>
      <c r="D163" s="137"/>
      <c r="E163" s="137"/>
      <c r="F163" s="137"/>
      <c r="G163" s="138"/>
      <c r="H163" s="139"/>
      <c r="I163" s="137"/>
      <c r="J163" s="137"/>
      <c r="K163" s="137"/>
      <c r="L163" s="137"/>
      <c r="M163" s="137"/>
      <c r="N163" s="137"/>
      <c r="O163" s="137"/>
      <c r="P163" s="137"/>
      <c r="Q163" s="140"/>
      <c r="R163" s="137"/>
      <c r="S163" s="137"/>
      <c r="T163" s="137"/>
      <c r="U163" s="137"/>
      <c r="V163" s="137"/>
      <c r="W163" s="137"/>
      <c r="X163" s="137"/>
      <c r="Y163" s="137"/>
      <c r="Z163" s="137"/>
      <c r="AA163" s="137"/>
      <c r="AB163" s="137"/>
      <c r="AC163" s="137"/>
      <c r="AD163" s="137"/>
      <c r="AE163" s="137"/>
      <c r="AF163" s="137"/>
      <c r="AG163" s="137"/>
      <c r="AH163" s="137"/>
      <c r="AI163" s="137"/>
      <c r="AJ163" s="137"/>
      <c r="AK163" s="137"/>
      <c r="AL163" s="137"/>
      <c r="AM163" s="137"/>
      <c r="AN163" s="137"/>
      <c r="AO163" s="137"/>
      <c r="AP163" s="137"/>
      <c r="AQ163" s="137"/>
      <c r="AR163" s="137"/>
      <c r="AS163" s="137"/>
    </row>
    <row r="164" ht="18.0" customHeight="1">
      <c r="A164" s="137"/>
      <c r="B164" s="137"/>
      <c r="C164" s="137"/>
      <c r="D164" s="137"/>
      <c r="E164" s="137"/>
      <c r="F164" s="137"/>
      <c r="G164" s="138"/>
      <c r="H164" s="139"/>
      <c r="I164" s="137"/>
      <c r="J164" s="137"/>
      <c r="K164" s="137"/>
      <c r="L164" s="137"/>
      <c r="M164" s="137"/>
      <c r="N164" s="137"/>
      <c r="O164" s="137"/>
      <c r="P164" s="137"/>
      <c r="Q164" s="140"/>
      <c r="R164" s="137"/>
      <c r="S164" s="137"/>
      <c r="T164" s="137"/>
      <c r="U164" s="137"/>
      <c r="V164" s="137"/>
      <c r="W164" s="137"/>
      <c r="X164" s="137"/>
      <c r="Y164" s="137"/>
      <c r="Z164" s="137"/>
      <c r="AA164" s="137"/>
      <c r="AB164" s="137"/>
      <c r="AC164" s="137"/>
      <c r="AD164" s="137"/>
      <c r="AE164" s="137"/>
      <c r="AF164" s="137"/>
      <c r="AG164" s="137"/>
      <c r="AH164" s="137"/>
      <c r="AI164" s="137"/>
      <c r="AJ164" s="137"/>
      <c r="AK164" s="137"/>
      <c r="AL164" s="137"/>
      <c r="AM164" s="137"/>
      <c r="AN164" s="137"/>
      <c r="AO164" s="137"/>
      <c r="AP164" s="137"/>
      <c r="AQ164" s="137"/>
      <c r="AR164" s="137"/>
      <c r="AS164" s="137"/>
    </row>
    <row r="165" ht="18.0" customHeight="1">
      <c r="A165" s="137"/>
      <c r="B165" s="137"/>
      <c r="C165" s="137"/>
      <c r="D165" s="137"/>
      <c r="E165" s="137"/>
      <c r="F165" s="137"/>
      <c r="G165" s="138"/>
      <c r="H165" s="139"/>
      <c r="I165" s="137"/>
      <c r="J165" s="137"/>
      <c r="K165" s="137"/>
      <c r="L165" s="137"/>
      <c r="M165" s="137"/>
      <c r="N165" s="137"/>
      <c r="O165" s="137"/>
      <c r="P165" s="137"/>
      <c r="Q165" s="140"/>
      <c r="R165" s="137"/>
      <c r="S165" s="137"/>
      <c r="T165" s="137"/>
      <c r="U165" s="137"/>
      <c r="V165" s="137"/>
      <c r="W165" s="137"/>
      <c r="X165" s="137"/>
      <c r="Y165" s="137"/>
      <c r="Z165" s="137"/>
      <c r="AA165" s="137"/>
      <c r="AB165" s="137"/>
      <c r="AC165" s="137"/>
      <c r="AD165" s="137"/>
      <c r="AE165" s="137"/>
      <c r="AF165" s="137"/>
      <c r="AG165" s="137"/>
      <c r="AH165" s="137"/>
      <c r="AI165" s="137"/>
      <c r="AJ165" s="137"/>
      <c r="AK165" s="137"/>
      <c r="AL165" s="137"/>
      <c r="AM165" s="137"/>
      <c r="AN165" s="137"/>
      <c r="AO165" s="137"/>
      <c r="AP165" s="137"/>
      <c r="AQ165" s="137"/>
      <c r="AR165" s="137"/>
      <c r="AS165" s="137"/>
    </row>
    <row r="166" ht="18.0" customHeight="1">
      <c r="A166" s="137"/>
      <c r="B166" s="137"/>
      <c r="C166" s="137"/>
      <c r="D166" s="137"/>
      <c r="E166" s="137"/>
      <c r="F166" s="137"/>
      <c r="G166" s="138"/>
      <c r="H166" s="139"/>
      <c r="I166" s="137"/>
      <c r="J166" s="137"/>
      <c r="K166" s="137"/>
      <c r="L166" s="137"/>
      <c r="M166" s="137"/>
      <c r="N166" s="137"/>
      <c r="O166" s="137"/>
      <c r="P166" s="137"/>
      <c r="Q166" s="140"/>
      <c r="R166" s="137"/>
      <c r="S166" s="137"/>
      <c r="T166" s="137"/>
      <c r="U166" s="137"/>
      <c r="V166" s="137"/>
      <c r="W166" s="137"/>
      <c r="X166" s="137"/>
      <c r="Y166" s="137"/>
      <c r="Z166" s="137"/>
      <c r="AA166" s="137"/>
      <c r="AB166" s="137"/>
      <c r="AC166" s="137"/>
      <c r="AD166" s="137"/>
      <c r="AE166" s="137"/>
      <c r="AF166" s="137"/>
      <c r="AG166" s="137"/>
      <c r="AH166" s="137"/>
      <c r="AI166" s="137"/>
      <c r="AJ166" s="137"/>
      <c r="AK166" s="137"/>
      <c r="AL166" s="137"/>
      <c r="AM166" s="137"/>
      <c r="AN166" s="137"/>
      <c r="AO166" s="137"/>
      <c r="AP166" s="137"/>
      <c r="AQ166" s="137"/>
      <c r="AR166" s="137"/>
      <c r="AS166" s="137"/>
    </row>
    <row r="167" ht="18.0" customHeight="1">
      <c r="A167" s="137"/>
      <c r="B167" s="137"/>
      <c r="C167" s="137"/>
      <c r="D167" s="137"/>
      <c r="E167" s="137"/>
      <c r="F167" s="137"/>
      <c r="G167" s="138"/>
      <c r="H167" s="139"/>
      <c r="I167" s="137"/>
      <c r="J167" s="137"/>
      <c r="K167" s="137"/>
      <c r="L167" s="137"/>
      <c r="M167" s="137"/>
      <c r="N167" s="137"/>
      <c r="O167" s="137"/>
      <c r="P167" s="137"/>
      <c r="Q167" s="140"/>
      <c r="R167" s="137"/>
      <c r="S167" s="137"/>
      <c r="T167" s="137"/>
      <c r="U167" s="137"/>
      <c r="V167" s="137"/>
      <c r="W167" s="137"/>
      <c r="X167" s="137"/>
      <c r="Y167" s="137"/>
      <c r="Z167" s="137"/>
      <c r="AA167" s="137"/>
      <c r="AB167" s="137"/>
      <c r="AC167" s="137"/>
      <c r="AD167" s="137"/>
      <c r="AE167" s="137"/>
      <c r="AF167" s="137"/>
      <c r="AG167" s="137"/>
      <c r="AH167" s="137"/>
      <c r="AI167" s="137"/>
      <c r="AJ167" s="137"/>
      <c r="AK167" s="137"/>
      <c r="AL167" s="137"/>
      <c r="AM167" s="137"/>
      <c r="AN167" s="137"/>
      <c r="AO167" s="137"/>
      <c r="AP167" s="137"/>
      <c r="AQ167" s="137"/>
      <c r="AR167" s="137"/>
      <c r="AS167" s="137"/>
    </row>
    <row r="168" ht="18.0" customHeight="1">
      <c r="A168" s="137"/>
      <c r="B168" s="137"/>
      <c r="C168" s="137"/>
      <c r="D168" s="137"/>
      <c r="E168" s="137"/>
      <c r="F168" s="137"/>
      <c r="G168" s="138"/>
      <c r="H168" s="139"/>
      <c r="I168" s="137"/>
      <c r="J168" s="137"/>
      <c r="K168" s="137"/>
      <c r="L168" s="137"/>
      <c r="M168" s="137"/>
      <c r="N168" s="137"/>
      <c r="O168" s="137"/>
      <c r="P168" s="137"/>
      <c r="Q168" s="140"/>
      <c r="R168" s="137"/>
      <c r="S168" s="137"/>
      <c r="T168" s="137"/>
      <c r="U168" s="137"/>
      <c r="V168" s="137"/>
      <c r="W168" s="137"/>
      <c r="X168" s="137"/>
      <c r="Y168" s="137"/>
      <c r="Z168" s="137"/>
      <c r="AA168" s="137"/>
      <c r="AB168" s="137"/>
      <c r="AC168" s="137"/>
      <c r="AD168" s="137"/>
      <c r="AE168" s="137"/>
      <c r="AF168" s="137"/>
      <c r="AG168" s="137"/>
      <c r="AH168" s="137"/>
      <c r="AI168" s="137"/>
      <c r="AJ168" s="137"/>
      <c r="AK168" s="137"/>
      <c r="AL168" s="137"/>
      <c r="AM168" s="137"/>
      <c r="AN168" s="137"/>
      <c r="AO168" s="137"/>
      <c r="AP168" s="137"/>
      <c r="AQ168" s="137"/>
      <c r="AR168" s="137"/>
      <c r="AS168" s="137"/>
    </row>
    <row r="169" ht="18.0" customHeight="1">
      <c r="A169" s="137"/>
      <c r="B169" s="137"/>
      <c r="C169" s="137"/>
      <c r="D169" s="137"/>
      <c r="E169" s="137"/>
      <c r="F169" s="137"/>
      <c r="G169" s="138"/>
      <c r="H169" s="139"/>
      <c r="I169" s="137"/>
      <c r="J169" s="137"/>
      <c r="K169" s="137"/>
      <c r="L169" s="137"/>
      <c r="M169" s="137"/>
      <c r="N169" s="137"/>
      <c r="O169" s="137"/>
      <c r="P169" s="137"/>
      <c r="Q169" s="140"/>
      <c r="R169" s="137"/>
      <c r="S169" s="137"/>
      <c r="T169" s="137"/>
      <c r="U169" s="137"/>
      <c r="V169" s="137"/>
      <c r="W169" s="137"/>
      <c r="X169" s="137"/>
      <c r="Y169" s="137"/>
      <c r="Z169" s="137"/>
      <c r="AA169" s="137"/>
      <c r="AB169" s="137"/>
      <c r="AC169" s="137"/>
      <c r="AD169" s="137"/>
      <c r="AE169" s="137"/>
      <c r="AF169" s="137"/>
      <c r="AG169" s="137"/>
      <c r="AH169" s="137"/>
      <c r="AI169" s="137"/>
      <c r="AJ169" s="137"/>
      <c r="AK169" s="137"/>
      <c r="AL169" s="137"/>
      <c r="AM169" s="137"/>
      <c r="AN169" s="137"/>
      <c r="AO169" s="137"/>
      <c r="AP169" s="137"/>
      <c r="AQ169" s="137"/>
      <c r="AR169" s="137"/>
      <c r="AS169" s="137"/>
    </row>
    <row r="170" ht="18.0" customHeight="1">
      <c r="A170" s="137"/>
      <c r="B170" s="137"/>
      <c r="C170" s="137"/>
      <c r="D170" s="137"/>
      <c r="E170" s="137"/>
      <c r="F170" s="137"/>
      <c r="G170" s="138"/>
      <c r="H170" s="139"/>
      <c r="I170" s="137"/>
      <c r="J170" s="137"/>
      <c r="K170" s="137"/>
      <c r="L170" s="137"/>
      <c r="M170" s="137"/>
      <c r="N170" s="137"/>
      <c r="O170" s="137"/>
      <c r="P170" s="137"/>
      <c r="Q170" s="140"/>
      <c r="R170" s="137"/>
      <c r="S170" s="137"/>
      <c r="T170" s="137"/>
      <c r="U170" s="137"/>
      <c r="V170" s="137"/>
      <c r="W170" s="137"/>
      <c r="X170" s="137"/>
      <c r="Y170" s="137"/>
      <c r="Z170" s="137"/>
      <c r="AA170" s="137"/>
      <c r="AB170" s="137"/>
      <c r="AC170" s="137"/>
      <c r="AD170" s="137"/>
      <c r="AE170" s="137"/>
      <c r="AF170" s="137"/>
      <c r="AG170" s="137"/>
      <c r="AH170" s="137"/>
      <c r="AI170" s="137"/>
      <c r="AJ170" s="137"/>
      <c r="AK170" s="137"/>
      <c r="AL170" s="137"/>
      <c r="AM170" s="137"/>
      <c r="AN170" s="137"/>
      <c r="AO170" s="137"/>
      <c r="AP170" s="137"/>
      <c r="AQ170" s="137"/>
      <c r="AR170" s="137"/>
      <c r="AS170" s="137"/>
    </row>
    <row r="171" ht="18.0" customHeight="1">
      <c r="A171" s="137"/>
      <c r="B171" s="137"/>
      <c r="C171" s="137"/>
      <c r="D171" s="137"/>
      <c r="E171" s="137"/>
      <c r="F171" s="137"/>
      <c r="G171" s="138"/>
      <c r="H171" s="139"/>
      <c r="I171" s="137"/>
      <c r="J171" s="137"/>
      <c r="K171" s="137"/>
      <c r="L171" s="137"/>
      <c r="M171" s="137"/>
      <c r="N171" s="137"/>
      <c r="O171" s="137"/>
      <c r="P171" s="137"/>
      <c r="Q171" s="140"/>
      <c r="R171" s="137"/>
      <c r="S171" s="137"/>
      <c r="T171" s="137"/>
      <c r="U171" s="137"/>
      <c r="V171" s="137"/>
      <c r="W171" s="137"/>
      <c r="X171" s="137"/>
      <c r="Y171" s="137"/>
      <c r="Z171" s="137"/>
      <c r="AA171" s="137"/>
      <c r="AB171" s="137"/>
      <c r="AC171" s="137"/>
      <c r="AD171" s="137"/>
      <c r="AE171" s="137"/>
      <c r="AF171" s="137"/>
      <c r="AG171" s="137"/>
      <c r="AH171" s="137"/>
      <c r="AI171" s="137"/>
      <c r="AJ171" s="137"/>
      <c r="AK171" s="137"/>
      <c r="AL171" s="137"/>
      <c r="AM171" s="137"/>
      <c r="AN171" s="137"/>
      <c r="AO171" s="137"/>
      <c r="AP171" s="137"/>
      <c r="AQ171" s="137"/>
      <c r="AR171" s="137"/>
      <c r="AS171" s="137"/>
    </row>
    <row r="172" ht="18.0" customHeight="1">
      <c r="A172" s="137"/>
      <c r="B172" s="137"/>
      <c r="C172" s="137"/>
      <c r="D172" s="137"/>
      <c r="E172" s="137"/>
      <c r="F172" s="137"/>
      <c r="G172" s="138"/>
      <c r="H172" s="139"/>
      <c r="I172" s="137"/>
      <c r="J172" s="137"/>
      <c r="K172" s="137"/>
      <c r="L172" s="137"/>
      <c r="M172" s="137"/>
      <c r="N172" s="137"/>
      <c r="O172" s="137"/>
      <c r="P172" s="137"/>
      <c r="Q172" s="140"/>
      <c r="R172" s="137"/>
      <c r="S172" s="137"/>
      <c r="T172" s="137"/>
      <c r="U172" s="137"/>
      <c r="V172" s="137"/>
      <c r="W172" s="137"/>
      <c r="X172" s="137"/>
      <c r="Y172" s="137"/>
      <c r="Z172" s="137"/>
      <c r="AA172" s="137"/>
      <c r="AB172" s="137"/>
      <c r="AC172" s="137"/>
      <c r="AD172" s="137"/>
      <c r="AE172" s="137"/>
      <c r="AF172" s="137"/>
      <c r="AG172" s="137"/>
      <c r="AH172" s="137"/>
      <c r="AI172" s="137"/>
      <c r="AJ172" s="137"/>
      <c r="AK172" s="137"/>
      <c r="AL172" s="137"/>
      <c r="AM172" s="137"/>
      <c r="AN172" s="137"/>
      <c r="AO172" s="137"/>
      <c r="AP172" s="137"/>
      <c r="AQ172" s="137"/>
      <c r="AR172" s="137"/>
      <c r="AS172" s="137"/>
    </row>
    <row r="173" ht="18.0" customHeight="1">
      <c r="A173" s="137"/>
      <c r="B173" s="137"/>
      <c r="C173" s="137"/>
      <c r="D173" s="137"/>
      <c r="E173" s="137"/>
      <c r="F173" s="137"/>
      <c r="G173" s="138"/>
      <c r="H173" s="139"/>
      <c r="I173" s="137"/>
      <c r="J173" s="137"/>
      <c r="K173" s="137"/>
      <c r="L173" s="137"/>
      <c r="M173" s="137"/>
      <c r="N173" s="137"/>
      <c r="O173" s="137"/>
      <c r="P173" s="137"/>
      <c r="Q173" s="140"/>
      <c r="R173" s="137"/>
      <c r="S173" s="137"/>
      <c r="T173" s="137"/>
      <c r="U173" s="137"/>
      <c r="V173" s="137"/>
      <c r="W173" s="137"/>
      <c r="X173" s="137"/>
      <c r="Y173" s="137"/>
      <c r="Z173" s="137"/>
      <c r="AA173" s="137"/>
      <c r="AB173" s="137"/>
      <c r="AC173" s="137"/>
      <c r="AD173" s="137"/>
      <c r="AE173" s="137"/>
      <c r="AF173" s="137"/>
      <c r="AG173" s="137"/>
      <c r="AH173" s="137"/>
      <c r="AI173" s="137"/>
      <c r="AJ173" s="137"/>
      <c r="AK173" s="137"/>
      <c r="AL173" s="137"/>
      <c r="AM173" s="137"/>
      <c r="AN173" s="137"/>
      <c r="AO173" s="137"/>
      <c r="AP173" s="137"/>
      <c r="AQ173" s="137"/>
      <c r="AR173" s="137"/>
      <c r="AS173" s="137"/>
    </row>
    <row r="174" ht="18.0" customHeight="1">
      <c r="A174" s="137"/>
      <c r="B174" s="137"/>
      <c r="C174" s="137"/>
      <c r="D174" s="137"/>
      <c r="E174" s="137"/>
      <c r="F174" s="137"/>
      <c r="G174" s="138"/>
      <c r="H174" s="139"/>
      <c r="I174" s="137"/>
      <c r="J174" s="137"/>
      <c r="K174" s="137"/>
      <c r="L174" s="137"/>
      <c r="M174" s="137"/>
      <c r="N174" s="137"/>
      <c r="O174" s="137"/>
      <c r="P174" s="137"/>
      <c r="Q174" s="140"/>
      <c r="R174" s="137"/>
      <c r="S174" s="137"/>
      <c r="T174" s="137"/>
      <c r="U174" s="137"/>
      <c r="V174" s="137"/>
      <c r="W174" s="137"/>
      <c r="X174" s="137"/>
      <c r="Y174" s="137"/>
      <c r="Z174" s="137"/>
      <c r="AA174" s="137"/>
      <c r="AB174" s="137"/>
      <c r="AC174" s="137"/>
      <c r="AD174" s="137"/>
      <c r="AE174" s="137"/>
      <c r="AF174" s="137"/>
      <c r="AG174" s="137"/>
      <c r="AH174" s="137"/>
      <c r="AI174" s="137"/>
      <c r="AJ174" s="137"/>
      <c r="AK174" s="137"/>
      <c r="AL174" s="137"/>
      <c r="AM174" s="137"/>
      <c r="AN174" s="137"/>
      <c r="AO174" s="137"/>
      <c r="AP174" s="137"/>
      <c r="AQ174" s="137"/>
      <c r="AR174" s="137"/>
      <c r="AS174" s="137"/>
    </row>
    <row r="175" ht="18.0" customHeight="1">
      <c r="A175" s="137"/>
      <c r="B175" s="137"/>
      <c r="C175" s="137"/>
      <c r="D175" s="137"/>
      <c r="E175" s="137"/>
      <c r="F175" s="137"/>
      <c r="G175" s="138"/>
      <c r="H175" s="139"/>
      <c r="I175" s="137"/>
      <c r="J175" s="137"/>
      <c r="K175" s="137"/>
      <c r="L175" s="137"/>
      <c r="M175" s="137"/>
      <c r="N175" s="137"/>
      <c r="O175" s="137"/>
      <c r="P175" s="137"/>
      <c r="Q175" s="140"/>
      <c r="R175" s="137"/>
      <c r="S175" s="137"/>
      <c r="T175" s="137"/>
      <c r="U175" s="137"/>
      <c r="V175" s="137"/>
      <c r="W175" s="137"/>
      <c r="X175" s="137"/>
      <c r="Y175" s="137"/>
      <c r="Z175" s="137"/>
      <c r="AA175" s="137"/>
      <c r="AB175" s="137"/>
      <c r="AC175" s="137"/>
      <c r="AD175" s="137"/>
      <c r="AE175" s="137"/>
      <c r="AF175" s="137"/>
      <c r="AG175" s="137"/>
      <c r="AH175" s="137"/>
      <c r="AI175" s="137"/>
      <c r="AJ175" s="137"/>
      <c r="AK175" s="137"/>
      <c r="AL175" s="137"/>
      <c r="AM175" s="137"/>
      <c r="AN175" s="137"/>
      <c r="AO175" s="137"/>
      <c r="AP175" s="137"/>
      <c r="AQ175" s="137"/>
      <c r="AR175" s="137"/>
      <c r="AS175" s="137"/>
    </row>
    <row r="176" ht="18.0" customHeight="1">
      <c r="A176" s="137"/>
      <c r="B176" s="137"/>
      <c r="C176" s="137"/>
      <c r="D176" s="137"/>
      <c r="E176" s="137"/>
      <c r="F176" s="137"/>
      <c r="G176" s="138"/>
      <c r="H176" s="139"/>
      <c r="I176" s="137"/>
      <c r="J176" s="137"/>
      <c r="K176" s="137"/>
      <c r="L176" s="137"/>
      <c r="M176" s="137"/>
      <c r="N176" s="137"/>
      <c r="O176" s="137"/>
      <c r="P176" s="137"/>
      <c r="Q176" s="140"/>
      <c r="R176" s="137"/>
      <c r="S176" s="137"/>
      <c r="T176" s="137"/>
      <c r="U176" s="137"/>
      <c r="V176" s="137"/>
      <c r="W176" s="137"/>
      <c r="X176" s="137"/>
      <c r="Y176" s="137"/>
      <c r="Z176" s="137"/>
      <c r="AA176" s="137"/>
      <c r="AB176" s="137"/>
      <c r="AC176" s="137"/>
      <c r="AD176" s="137"/>
      <c r="AE176" s="137"/>
      <c r="AF176" s="137"/>
      <c r="AG176" s="137"/>
      <c r="AH176" s="137"/>
      <c r="AI176" s="137"/>
      <c r="AJ176" s="137"/>
      <c r="AK176" s="137"/>
      <c r="AL176" s="137"/>
      <c r="AM176" s="137"/>
      <c r="AN176" s="137"/>
      <c r="AO176" s="137"/>
      <c r="AP176" s="137"/>
      <c r="AQ176" s="137"/>
      <c r="AR176" s="137"/>
      <c r="AS176" s="137"/>
    </row>
    <row r="177" ht="18.0" customHeight="1">
      <c r="A177" s="137"/>
      <c r="B177" s="137"/>
      <c r="C177" s="137"/>
      <c r="D177" s="137"/>
      <c r="E177" s="137"/>
      <c r="F177" s="137"/>
      <c r="G177" s="138"/>
      <c r="H177" s="139"/>
      <c r="I177" s="137"/>
      <c r="J177" s="137"/>
      <c r="K177" s="137"/>
      <c r="L177" s="137"/>
      <c r="M177" s="137"/>
      <c r="N177" s="137"/>
      <c r="O177" s="137"/>
      <c r="P177" s="137"/>
      <c r="Q177" s="140"/>
      <c r="R177" s="137"/>
      <c r="S177" s="137"/>
      <c r="T177" s="137"/>
      <c r="U177" s="137"/>
      <c r="V177" s="137"/>
      <c r="W177" s="137"/>
      <c r="X177" s="137"/>
      <c r="Y177" s="137"/>
      <c r="Z177" s="137"/>
      <c r="AA177" s="137"/>
      <c r="AB177" s="137"/>
      <c r="AC177" s="137"/>
      <c r="AD177" s="137"/>
      <c r="AE177" s="137"/>
      <c r="AF177" s="137"/>
      <c r="AG177" s="137"/>
      <c r="AH177" s="137"/>
      <c r="AI177" s="137"/>
      <c r="AJ177" s="137"/>
      <c r="AK177" s="137"/>
      <c r="AL177" s="137"/>
      <c r="AM177" s="137"/>
      <c r="AN177" s="137"/>
      <c r="AO177" s="137"/>
      <c r="AP177" s="137"/>
      <c r="AQ177" s="137"/>
      <c r="AR177" s="137"/>
      <c r="AS177" s="137"/>
    </row>
    <row r="178" ht="18.0" customHeight="1">
      <c r="A178" s="137"/>
      <c r="B178" s="137"/>
      <c r="C178" s="137"/>
      <c r="D178" s="137"/>
      <c r="E178" s="137"/>
      <c r="F178" s="137"/>
      <c r="G178" s="138"/>
      <c r="H178" s="139"/>
      <c r="I178" s="137"/>
      <c r="J178" s="137"/>
      <c r="K178" s="137"/>
      <c r="L178" s="137"/>
      <c r="M178" s="137"/>
      <c r="N178" s="137"/>
      <c r="O178" s="137"/>
      <c r="P178" s="137"/>
      <c r="Q178" s="140"/>
      <c r="R178" s="137"/>
      <c r="S178" s="137"/>
      <c r="T178" s="137"/>
      <c r="U178" s="137"/>
      <c r="V178" s="137"/>
      <c r="W178" s="137"/>
      <c r="X178" s="137"/>
      <c r="Y178" s="137"/>
      <c r="Z178" s="137"/>
      <c r="AA178" s="137"/>
      <c r="AB178" s="137"/>
      <c r="AC178" s="137"/>
      <c r="AD178" s="137"/>
      <c r="AE178" s="137"/>
      <c r="AF178" s="137"/>
      <c r="AG178" s="137"/>
      <c r="AH178" s="137"/>
      <c r="AI178" s="137"/>
      <c r="AJ178" s="137"/>
      <c r="AK178" s="137"/>
      <c r="AL178" s="137"/>
      <c r="AM178" s="137"/>
      <c r="AN178" s="137"/>
      <c r="AO178" s="137"/>
      <c r="AP178" s="137"/>
      <c r="AQ178" s="137"/>
      <c r="AR178" s="137"/>
      <c r="AS178" s="137"/>
    </row>
    <row r="179" ht="18.0" customHeight="1">
      <c r="A179" s="137"/>
      <c r="B179" s="137"/>
      <c r="C179" s="137"/>
      <c r="D179" s="137"/>
      <c r="E179" s="137"/>
      <c r="F179" s="137"/>
      <c r="G179" s="138"/>
      <c r="H179" s="139"/>
      <c r="I179" s="137"/>
      <c r="J179" s="137"/>
      <c r="K179" s="137"/>
      <c r="L179" s="137"/>
      <c r="M179" s="137"/>
      <c r="N179" s="137"/>
      <c r="O179" s="137"/>
      <c r="P179" s="137"/>
      <c r="Q179" s="140"/>
      <c r="R179" s="137"/>
      <c r="S179" s="137"/>
      <c r="T179" s="137"/>
      <c r="U179" s="137"/>
      <c r="V179" s="137"/>
      <c r="W179" s="137"/>
      <c r="X179" s="137"/>
      <c r="Y179" s="137"/>
      <c r="Z179" s="137"/>
      <c r="AA179" s="137"/>
      <c r="AB179" s="137"/>
      <c r="AC179" s="137"/>
      <c r="AD179" s="137"/>
      <c r="AE179" s="137"/>
      <c r="AF179" s="137"/>
      <c r="AG179" s="137"/>
      <c r="AH179" s="137"/>
      <c r="AI179" s="137"/>
      <c r="AJ179" s="137"/>
      <c r="AK179" s="137"/>
      <c r="AL179" s="137"/>
      <c r="AM179" s="137"/>
      <c r="AN179" s="137"/>
      <c r="AO179" s="137"/>
      <c r="AP179" s="137"/>
      <c r="AQ179" s="137"/>
      <c r="AR179" s="137"/>
      <c r="AS179" s="137"/>
    </row>
    <row r="180" ht="18.0" customHeight="1">
      <c r="A180" s="137"/>
      <c r="B180" s="137"/>
      <c r="C180" s="137"/>
      <c r="D180" s="137"/>
      <c r="E180" s="137"/>
      <c r="F180" s="137"/>
      <c r="G180" s="138"/>
      <c r="H180" s="139"/>
      <c r="I180" s="137"/>
      <c r="J180" s="137"/>
      <c r="K180" s="137"/>
      <c r="L180" s="137"/>
      <c r="M180" s="137"/>
      <c r="N180" s="137"/>
      <c r="O180" s="137"/>
      <c r="P180" s="137"/>
      <c r="Q180" s="140"/>
      <c r="R180" s="137"/>
      <c r="S180" s="137"/>
      <c r="T180" s="137"/>
      <c r="U180" s="137"/>
      <c r="V180" s="137"/>
      <c r="W180" s="137"/>
      <c r="X180" s="137"/>
      <c r="Y180" s="137"/>
      <c r="Z180" s="137"/>
      <c r="AA180" s="137"/>
      <c r="AB180" s="137"/>
      <c r="AC180" s="137"/>
      <c r="AD180" s="137"/>
      <c r="AE180" s="137"/>
      <c r="AF180" s="137"/>
      <c r="AG180" s="137"/>
      <c r="AH180" s="137"/>
      <c r="AI180" s="137"/>
      <c r="AJ180" s="137"/>
      <c r="AK180" s="137"/>
      <c r="AL180" s="137"/>
      <c r="AM180" s="137"/>
      <c r="AN180" s="137"/>
      <c r="AO180" s="137"/>
      <c r="AP180" s="137"/>
      <c r="AQ180" s="137"/>
      <c r="AR180" s="137"/>
      <c r="AS180" s="137"/>
    </row>
    <row r="181" ht="18.0" customHeight="1">
      <c r="A181" s="137"/>
      <c r="B181" s="137"/>
      <c r="C181" s="137"/>
      <c r="D181" s="137"/>
      <c r="E181" s="137"/>
      <c r="F181" s="137"/>
      <c r="G181" s="138"/>
      <c r="H181" s="139"/>
      <c r="I181" s="137"/>
      <c r="J181" s="137"/>
      <c r="K181" s="137"/>
      <c r="L181" s="137"/>
      <c r="M181" s="137"/>
      <c r="N181" s="137"/>
      <c r="O181" s="137"/>
      <c r="P181" s="137"/>
      <c r="Q181" s="140"/>
      <c r="R181" s="137"/>
      <c r="S181" s="137"/>
      <c r="T181" s="137"/>
      <c r="U181" s="137"/>
      <c r="V181" s="137"/>
      <c r="W181" s="137"/>
      <c r="X181" s="137"/>
      <c r="Y181" s="137"/>
      <c r="Z181" s="137"/>
      <c r="AA181" s="137"/>
      <c r="AB181" s="137"/>
      <c r="AC181" s="137"/>
      <c r="AD181" s="137"/>
      <c r="AE181" s="137"/>
      <c r="AF181" s="137"/>
      <c r="AG181" s="137"/>
      <c r="AH181" s="137"/>
      <c r="AI181" s="137"/>
      <c r="AJ181" s="137"/>
      <c r="AK181" s="137"/>
      <c r="AL181" s="137"/>
      <c r="AM181" s="137"/>
      <c r="AN181" s="137"/>
      <c r="AO181" s="137"/>
      <c r="AP181" s="137"/>
      <c r="AQ181" s="137"/>
      <c r="AR181" s="137"/>
      <c r="AS181" s="137"/>
    </row>
    <row r="182" ht="18.0" customHeight="1">
      <c r="A182" s="137"/>
      <c r="B182" s="137"/>
      <c r="C182" s="137"/>
      <c r="D182" s="137"/>
      <c r="E182" s="137"/>
      <c r="F182" s="137"/>
      <c r="G182" s="138"/>
      <c r="H182" s="139"/>
      <c r="I182" s="137"/>
      <c r="J182" s="137"/>
      <c r="K182" s="137"/>
      <c r="L182" s="137"/>
      <c r="M182" s="137"/>
      <c r="N182" s="137"/>
      <c r="O182" s="137"/>
      <c r="P182" s="137"/>
      <c r="Q182" s="140"/>
      <c r="R182" s="137"/>
      <c r="S182" s="137"/>
      <c r="T182" s="137"/>
      <c r="U182" s="137"/>
      <c r="V182" s="137"/>
      <c r="W182" s="137"/>
      <c r="X182" s="137"/>
      <c r="Y182" s="137"/>
      <c r="Z182" s="137"/>
      <c r="AA182" s="137"/>
      <c r="AB182" s="137"/>
      <c r="AC182" s="137"/>
      <c r="AD182" s="137"/>
      <c r="AE182" s="137"/>
      <c r="AF182" s="137"/>
      <c r="AG182" s="137"/>
      <c r="AH182" s="137"/>
      <c r="AI182" s="137"/>
      <c r="AJ182" s="137"/>
      <c r="AK182" s="137"/>
      <c r="AL182" s="137"/>
      <c r="AM182" s="137"/>
      <c r="AN182" s="137"/>
      <c r="AO182" s="137"/>
      <c r="AP182" s="137"/>
      <c r="AQ182" s="137"/>
      <c r="AR182" s="137"/>
      <c r="AS182" s="137"/>
    </row>
    <row r="183" ht="18.0" customHeight="1">
      <c r="A183" s="137"/>
      <c r="B183" s="137"/>
      <c r="C183" s="137"/>
      <c r="D183" s="137"/>
      <c r="E183" s="137"/>
      <c r="F183" s="137"/>
      <c r="G183" s="138"/>
      <c r="H183" s="139"/>
      <c r="I183" s="137"/>
      <c r="J183" s="137"/>
      <c r="K183" s="137"/>
      <c r="L183" s="137"/>
      <c r="M183" s="137"/>
      <c r="N183" s="137"/>
      <c r="O183" s="137"/>
      <c r="P183" s="137"/>
      <c r="Q183" s="140"/>
      <c r="R183" s="137"/>
      <c r="S183" s="137"/>
      <c r="T183" s="137"/>
      <c r="U183" s="137"/>
      <c r="V183" s="137"/>
      <c r="W183" s="137"/>
      <c r="X183" s="137"/>
      <c r="Y183" s="137"/>
      <c r="Z183" s="137"/>
      <c r="AA183" s="137"/>
      <c r="AB183" s="137"/>
      <c r="AC183" s="137"/>
      <c r="AD183" s="137"/>
      <c r="AE183" s="137"/>
      <c r="AF183" s="137"/>
      <c r="AG183" s="137"/>
      <c r="AH183" s="137"/>
      <c r="AI183" s="137"/>
      <c r="AJ183" s="137"/>
      <c r="AK183" s="137"/>
      <c r="AL183" s="137"/>
      <c r="AM183" s="137"/>
      <c r="AN183" s="137"/>
      <c r="AO183" s="137"/>
      <c r="AP183" s="137"/>
      <c r="AQ183" s="137"/>
      <c r="AR183" s="137"/>
      <c r="AS183" s="137"/>
    </row>
    <row r="184" ht="18.0" customHeight="1">
      <c r="A184" s="137"/>
      <c r="B184" s="137"/>
      <c r="C184" s="137"/>
      <c r="D184" s="137"/>
      <c r="E184" s="137"/>
      <c r="F184" s="137"/>
      <c r="G184" s="138"/>
      <c r="H184" s="139"/>
      <c r="I184" s="137"/>
      <c r="J184" s="137"/>
      <c r="K184" s="137"/>
      <c r="L184" s="137"/>
      <c r="M184" s="137"/>
      <c r="N184" s="137"/>
      <c r="O184" s="137"/>
      <c r="P184" s="137"/>
      <c r="Q184" s="140"/>
      <c r="R184" s="137"/>
      <c r="S184" s="137"/>
      <c r="T184" s="137"/>
      <c r="U184" s="137"/>
      <c r="V184" s="137"/>
      <c r="W184" s="137"/>
      <c r="X184" s="137"/>
      <c r="Y184" s="137"/>
      <c r="Z184" s="137"/>
      <c r="AA184" s="137"/>
      <c r="AB184" s="137"/>
      <c r="AC184" s="137"/>
      <c r="AD184" s="137"/>
      <c r="AE184" s="137"/>
      <c r="AF184" s="137"/>
      <c r="AG184" s="137"/>
      <c r="AH184" s="137"/>
      <c r="AI184" s="137"/>
      <c r="AJ184" s="137"/>
      <c r="AK184" s="137"/>
      <c r="AL184" s="137"/>
      <c r="AM184" s="137"/>
      <c r="AN184" s="137"/>
      <c r="AO184" s="137"/>
      <c r="AP184" s="137"/>
      <c r="AQ184" s="137"/>
      <c r="AR184" s="137"/>
      <c r="AS184" s="137"/>
    </row>
    <row r="185" ht="18.0" customHeight="1">
      <c r="A185" s="137"/>
      <c r="B185" s="137"/>
      <c r="C185" s="137"/>
      <c r="D185" s="137"/>
      <c r="E185" s="137"/>
      <c r="F185" s="137"/>
      <c r="G185" s="138"/>
      <c r="H185" s="139"/>
      <c r="I185" s="137"/>
      <c r="J185" s="137"/>
      <c r="K185" s="137"/>
      <c r="L185" s="137"/>
      <c r="M185" s="137"/>
      <c r="N185" s="137"/>
      <c r="O185" s="137"/>
      <c r="P185" s="137"/>
      <c r="Q185" s="140"/>
      <c r="R185" s="137"/>
      <c r="S185" s="137"/>
      <c r="T185" s="137"/>
      <c r="U185" s="137"/>
      <c r="V185" s="137"/>
      <c r="W185" s="137"/>
      <c r="X185" s="137"/>
      <c r="Y185" s="137"/>
      <c r="Z185" s="137"/>
      <c r="AA185" s="137"/>
      <c r="AB185" s="137"/>
      <c r="AC185" s="137"/>
      <c r="AD185" s="137"/>
      <c r="AE185" s="137"/>
      <c r="AF185" s="137"/>
      <c r="AG185" s="137"/>
      <c r="AH185" s="137"/>
      <c r="AI185" s="137"/>
      <c r="AJ185" s="137"/>
      <c r="AK185" s="137"/>
      <c r="AL185" s="137"/>
      <c r="AM185" s="137"/>
      <c r="AN185" s="137"/>
      <c r="AO185" s="137"/>
      <c r="AP185" s="137"/>
      <c r="AQ185" s="137"/>
      <c r="AR185" s="137"/>
      <c r="AS185" s="137"/>
    </row>
    <row r="186" ht="18.0" customHeight="1">
      <c r="A186" s="137"/>
      <c r="B186" s="137"/>
      <c r="C186" s="137"/>
      <c r="D186" s="137"/>
      <c r="E186" s="137"/>
      <c r="F186" s="137"/>
      <c r="G186" s="138"/>
      <c r="H186" s="139"/>
      <c r="I186" s="137"/>
      <c r="J186" s="137"/>
      <c r="K186" s="137"/>
      <c r="L186" s="137"/>
      <c r="M186" s="137"/>
      <c r="N186" s="137"/>
      <c r="O186" s="137"/>
      <c r="P186" s="137"/>
      <c r="Q186" s="140"/>
      <c r="R186" s="137"/>
      <c r="S186" s="137"/>
      <c r="T186" s="137"/>
      <c r="U186" s="137"/>
      <c r="V186" s="137"/>
      <c r="W186" s="137"/>
      <c r="X186" s="137"/>
      <c r="Y186" s="137"/>
      <c r="Z186" s="137"/>
      <c r="AA186" s="137"/>
      <c r="AB186" s="137"/>
      <c r="AC186" s="137"/>
      <c r="AD186" s="137"/>
      <c r="AE186" s="137"/>
      <c r="AF186" s="137"/>
      <c r="AG186" s="137"/>
      <c r="AH186" s="137"/>
      <c r="AI186" s="137"/>
      <c r="AJ186" s="137"/>
      <c r="AK186" s="137"/>
      <c r="AL186" s="137"/>
      <c r="AM186" s="137"/>
      <c r="AN186" s="137"/>
      <c r="AO186" s="137"/>
      <c r="AP186" s="137"/>
      <c r="AQ186" s="137"/>
      <c r="AR186" s="137"/>
      <c r="AS186" s="137"/>
    </row>
    <row r="187" ht="18.0" customHeight="1">
      <c r="A187" s="137"/>
      <c r="B187" s="137"/>
      <c r="C187" s="137"/>
      <c r="D187" s="137"/>
      <c r="E187" s="137"/>
      <c r="F187" s="137"/>
      <c r="G187" s="138"/>
      <c r="H187" s="139"/>
      <c r="I187" s="137"/>
      <c r="J187" s="137"/>
      <c r="K187" s="137"/>
      <c r="L187" s="137"/>
      <c r="M187" s="137"/>
      <c r="N187" s="137"/>
      <c r="O187" s="137"/>
      <c r="P187" s="137"/>
      <c r="Q187" s="140"/>
      <c r="R187" s="137"/>
      <c r="S187" s="137"/>
      <c r="T187" s="137"/>
      <c r="U187" s="137"/>
      <c r="V187" s="137"/>
      <c r="W187" s="137"/>
      <c r="X187" s="137"/>
      <c r="Y187" s="137"/>
      <c r="Z187" s="137"/>
      <c r="AA187" s="137"/>
      <c r="AB187" s="137"/>
      <c r="AC187" s="137"/>
      <c r="AD187" s="137"/>
      <c r="AE187" s="137"/>
      <c r="AF187" s="137"/>
      <c r="AG187" s="137"/>
      <c r="AH187" s="137"/>
      <c r="AI187" s="137"/>
      <c r="AJ187" s="137"/>
      <c r="AK187" s="137"/>
      <c r="AL187" s="137"/>
      <c r="AM187" s="137"/>
      <c r="AN187" s="137"/>
      <c r="AO187" s="137"/>
      <c r="AP187" s="137"/>
      <c r="AQ187" s="137"/>
      <c r="AR187" s="137"/>
      <c r="AS187" s="137"/>
    </row>
    <row r="188" ht="18.0" customHeight="1">
      <c r="A188" s="137"/>
      <c r="B188" s="137"/>
      <c r="C188" s="137"/>
      <c r="D188" s="137"/>
      <c r="E188" s="137"/>
      <c r="F188" s="137"/>
      <c r="G188" s="138"/>
      <c r="H188" s="139"/>
      <c r="I188" s="137"/>
      <c r="J188" s="137"/>
      <c r="K188" s="137"/>
      <c r="L188" s="137"/>
      <c r="M188" s="137"/>
      <c r="N188" s="137"/>
      <c r="O188" s="137"/>
      <c r="P188" s="137"/>
      <c r="Q188" s="140"/>
      <c r="R188" s="137"/>
      <c r="S188" s="137"/>
      <c r="T188" s="137"/>
      <c r="U188" s="137"/>
      <c r="V188" s="137"/>
      <c r="W188" s="137"/>
      <c r="X188" s="137"/>
      <c r="Y188" s="137"/>
      <c r="Z188" s="137"/>
      <c r="AA188" s="137"/>
      <c r="AB188" s="137"/>
      <c r="AC188" s="137"/>
      <c r="AD188" s="137"/>
      <c r="AE188" s="137"/>
      <c r="AF188" s="137"/>
      <c r="AG188" s="137"/>
      <c r="AH188" s="137"/>
      <c r="AI188" s="137"/>
      <c r="AJ188" s="137"/>
      <c r="AK188" s="137"/>
      <c r="AL188" s="137"/>
      <c r="AM188" s="137"/>
      <c r="AN188" s="137"/>
      <c r="AO188" s="137"/>
      <c r="AP188" s="137"/>
      <c r="AQ188" s="137"/>
      <c r="AR188" s="137"/>
      <c r="AS188" s="137"/>
    </row>
    <row r="189" ht="18.0" customHeight="1">
      <c r="A189" s="137"/>
      <c r="B189" s="137"/>
      <c r="C189" s="137"/>
      <c r="D189" s="137"/>
      <c r="E189" s="137"/>
      <c r="F189" s="137"/>
      <c r="G189" s="138"/>
      <c r="H189" s="139"/>
      <c r="I189" s="137"/>
      <c r="J189" s="137"/>
      <c r="K189" s="137"/>
      <c r="L189" s="137"/>
      <c r="M189" s="137"/>
      <c r="N189" s="137"/>
      <c r="O189" s="137"/>
      <c r="P189" s="137"/>
      <c r="Q189" s="140"/>
      <c r="R189" s="137"/>
      <c r="S189" s="137"/>
      <c r="T189" s="137"/>
      <c r="U189" s="137"/>
      <c r="V189" s="137"/>
      <c r="W189" s="137"/>
      <c r="X189" s="137"/>
      <c r="Y189" s="137"/>
      <c r="Z189" s="137"/>
      <c r="AA189" s="137"/>
      <c r="AB189" s="137"/>
      <c r="AC189" s="137"/>
      <c r="AD189" s="137"/>
      <c r="AE189" s="137"/>
      <c r="AF189" s="137"/>
      <c r="AG189" s="137"/>
      <c r="AH189" s="137"/>
      <c r="AI189" s="137"/>
      <c r="AJ189" s="137"/>
      <c r="AK189" s="137"/>
      <c r="AL189" s="137"/>
      <c r="AM189" s="137"/>
      <c r="AN189" s="137"/>
      <c r="AO189" s="137"/>
      <c r="AP189" s="137"/>
      <c r="AQ189" s="137"/>
      <c r="AR189" s="137"/>
      <c r="AS189" s="137"/>
    </row>
    <row r="190" ht="18.0" customHeight="1">
      <c r="A190" s="137"/>
      <c r="B190" s="137"/>
      <c r="C190" s="137"/>
      <c r="D190" s="137"/>
      <c r="E190" s="137"/>
      <c r="F190" s="137"/>
      <c r="G190" s="138"/>
      <c r="H190" s="139"/>
      <c r="I190" s="137"/>
      <c r="J190" s="137"/>
      <c r="K190" s="137"/>
      <c r="L190" s="137"/>
      <c r="M190" s="137"/>
      <c r="N190" s="137"/>
      <c r="O190" s="137"/>
      <c r="P190" s="137"/>
      <c r="Q190" s="140"/>
      <c r="R190" s="137"/>
      <c r="S190" s="137"/>
      <c r="T190" s="137"/>
      <c r="U190" s="137"/>
      <c r="V190" s="137"/>
      <c r="W190" s="137"/>
      <c r="X190" s="137"/>
      <c r="Y190" s="137"/>
      <c r="Z190" s="137"/>
      <c r="AA190" s="137"/>
      <c r="AB190" s="137"/>
      <c r="AC190" s="137"/>
      <c r="AD190" s="137"/>
      <c r="AE190" s="137"/>
      <c r="AF190" s="137"/>
      <c r="AG190" s="137"/>
      <c r="AH190" s="137"/>
      <c r="AI190" s="137"/>
      <c r="AJ190" s="137"/>
      <c r="AK190" s="137"/>
      <c r="AL190" s="137"/>
      <c r="AM190" s="137"/>
      <c r="AN190" s="137"/>
      <c r="AO190" s="137"/>
      <c r="AP190" s="137"/>
      <c r="AQ190" s="137"/>
      <c r="AR190" s="137"/>
      <c r="AS190" s="137"/>
    </row>
    <row r="191" ht="18.0" customHeight="1">
      <c r="A191" s="137"/>
      <c r="B191" s="137"/>
      <c r="C191" s="137"/>
      <c r="D191" s="137"/>
      <c r="E191" s="137"/>
      <c r="F191" s="137"/>
      <c r="G191" s="138"/>
      <c r="H191" s="139"/>
      <c r="I191" s="137"/>
      <c r="J191" s="137"/>
      <c r="K191" s="137"/>
      <c r="L191" s="137"/>
      <c r="M191" s="137"/>
      <c r="N191" s="137"/>
      <c r="O191" s="137"/>
      <c r="P191" s="137"/>
      <c r="Q191" s="140"/>
      <c r="R191" s="137"/>
      <c r="S191" s="137"/>
      <c r="T191" s="137"/>
      <c r="U191" s="137"/>
      <c r="V191" s="137"/>
      <c r="W191" s="137"/>
      <c r="X191" s="137"/>
      <c r="Y191" s="137"/>
      <c r="Z191" s="137"/>
      <c r="AA191" s="137"/>
      <c r="AB191" s="137"/>
      <c r="AC191" s="137"/>
      <c r="AD191" s="137"/>
      <c r="AE191" s="137"/>
      <c r="AF191" s="137"/>
      <c r="AG191" s="137"/>
      <c r="AH191" s="137"/>
      <c r="AI191" s="137"/>
      <c r="AJ191" s="137"/>
      <c r="AK191" s="137"/>
      <c r="AL191" s="137"/>
      <c r="AM191" s="137"/>
      <c r="AN191" s="137"/>
      <c r="AO191" s="137"/>
      <c r="AP191" s="137"/>
      <c r="AQ191" s="137"/>
      <c r="AR191" s="137"/>
      <c r="AS191" s="137"/>
    </row>
    <row r="192" ht="18.0" customHeight="1">
      <c r="A192" s="137"/>
      <c r="B192" s="137"/>
      <c r="C192" s="137"/>
      <c r="D192" s="137"/>
      <c r="E192" s="137"/>
      <c r="F192" s="137"/>
      <c r="G192" s="138"/>
      <c r="H192" s="139"/>
      <c r="I192" s="137"/>
      <c r="J192" s="137"/>
      <c r="K192" s="137"/>
      <c r="L192" s="137"/>
      <c r="M192" s="137"/>
      <c r="N192" s="137"/>
      <c r="O192" s="137"/>
      <c r="P192" s="137"/>
      <c r="Q192" s="140"/>
      <c r="R192" s="137"/>
      <c r="S192" s="137"/>
      <c r="T192" s="137"/>
      <c r="U192" s="137"/>
      <c r="V192" s="137"/>
      <c r="W192" s="137"/>
      <c r="X192" s="137"/>
      <c r="Y192" s="137"/>
      <c r="Z192" s="137"/>
      <c r="AA192" s="137"/>
      <c r="AB192" s="137"/>
      <c r="AC192" s="137"/>
      <c r="AD192" s="137"/>
      <c r="AE192" s="137"/>
      <c r="AF192" s="137"/>
      <c r="AG192" s="137"/>
      <c r="AH192" s="137"/>
      <c r="AI192" s="137"/>
      <c r="AJ192" s="137"/>
      <c r="AK192" s="137"/>
      <c r="AL192" s="137"/>
      <c r="AM192" s="137"/>
      <c r="AN192" s="137"/>
      <c r="AO192" s="137"/>
      <c r="AP192" s="137"/>
      <c r="AQ192" s="137"/>
      <c r="AR192" s="137"/>
      <c r="AS192" s="137"/>
    </row>
    <row r="193" ht="18.0" customHeight="1">
      <c r="A193" s="137"/>
      <c r="B193" s="137"/>
      <c r="C193" s="137"/>
      <c r="D193" s="137"/>
      <c r="E193" s="137"/>
      <c r="F193" s="137"/>
      <c r="G193" s="138"/>
      <c r="H193" s="139"/>
      <c r="I193" s="137"/>
      <c r="J193" s="137"/>
      <c r="K193" s="137"/>
      <c r="L193" s="137"/>
      <c r="M193" s="137"/>
      <c r="N193" s="137"/>
      <c r="O193" s="137"/>
      <c r="P193" s="137"/>
      <c r="Q193" s="140"/>
      <c r="R193" s="137"/>
      <c r="S193" s="137"/>
      <c r="T193" s="137"/>
      <c r="U193" s="137"/>
      <c r="V193" s="137"/>
      <c r="W193" s="137"/>
      <c r="X193" s="137"/>
      <c r="Y193" s="137"/>
      <c r="Z193" s="137"/>
      <c r="AA193" s="137"/>
      <c r="AB193" s="137"/>
      <c r="AC193" s="137"/>
      <c r="AD193" s="137"/>
      <c r="AE193" s="137"/>
      <c r="AF193" s="137"/>
      <c r="AG193" s="137"/>
      <c r="AH193" s="137"/>
      <c r="AI193" s="137"/>
      <c r="AJ193" s="137"/>
      <c r="AK193" s="137"/>
      <c r="AL193" s="137"/>
      <c r="AM193" s="137"/>
      <c r="AN193" s="137"/>
      <c r="AO193" s="137"/>
      <c r="AP193" s="137"/>
      <c r="AQ193" s="137"/>
      <c r="AR193" s="137"/>
      <c r="AS193" s="137"/>
    </row>
    <row r="194" ht="18.0" customHeight="1">
      <c r="A194" s="137"/>
      <c r="B194" s="137"/>
      <c r="C194" s="137"/>
      <c r="D194" s="137"/>
      <c r="E194" s="137"/>
      <c r="F194" s="137"/>
      <c r="G194" s="138"/>
      <c r="H194" s="139"/>
      <c r="I194" s="137"/>
      <c r="J194" s="137"/>
      <c r="K194" s="137"/>
      <c r="L194" s="137"/>
      <c r="M194" s="137"/>
      <c r="N194" s="137"/>
      <c r="O194" s="137"/>
      <c r="P194" s="137"/>
      <c r="Q194" s="140"/>
      <c r="R194" s="137"/>
      <c r="S194" s="137"/>
      <c r="T194" s="137"/>
      <c r="U194" s="137"/>
      <c r="V194" s="137"/>
      <c r="W194" s="137"/>
      <c r="X194" s="137"/>
      <c r="Y194" s="137"/>
      <c r="Z194" s="137"/>
      <c r="AA194" s="137"/>
      <c r="AB194" s="137"/>
      <c r="AC194" s="137"/>
      <c r="AD194" s="137"/>
      <c r="AE194" s="137"/>
      <c r="AF194" s="137"/>
      <c r="AG194" s="137"/>
      <c r="AH194" s="137"/>
      <c r="AI194" s="137"/>
      <c r="AJ194" s="137"/>
      <c r="AK194" s="137"/>
      <c r="AL194" s="137"/>
      <c r="AM194" s="137"/>
      <c r="AN194" s="137"/>
      <c r="AO194" s="137"/>
      <c r="AP194" s="137"/>
      <c r="AQ194" s="137"/>
      <c r="AR194" s="137"/>
      <c r="AS194" s="137"/>
    </row>
    <row r="195" ht="18.0" customHeight="1">
      <c r="A195" s="137"/>
      <c r="B195" s="137"/>
      <c r="C195" s="137"/>
      <c r="D195" s="137"/>
      <c r="E195" s="137"/>
      <c r="F195" s="137"/>
      <c r="G195" s="138"/>
      <c r="H195" s="139"/>
      <c r="I195" s="137"/>
      <c r="J195" s="137"/>
      <c r="K195" s="137"/>
      <c r="L195" s="137"/>
      <c r="M195" s="137"/>
      <c r="N195" s="137"/>
      <c r="O195" s="137"/>
      <c r="P195" s="137"/>
      <c r="Q195" s="140"/>
      <c r="R195" s="137"/>
      <c r="S195" s="137"/>
      <c r="T195" s="137"/>
      <c r="U195" s="137"/>
      <c r="V195" s="137"/>
      <c r="W195" s="137"/>
      <c r="X195" s="137"/>
      <c r="Y195" s="137"/>
      <c r="Z195" s="137"/>
      <c r="AA195" s="137"/>
      <c r="AB195" s="137"/>
      <c r="AC195" s="137"/>
      <c r="AD195" s="137"/>
      <c r="AE195" s="137"/>
      <c r="AF195" s="137"/>
      <c r="AG195" s="137"/>
      <c r="AH195" s="137"/>
      <c r="AI195" s="137"/>
      <c r="AJ195" s="137"/>
      <c r="AK195" s="137"/>
      <c r="AL195" s="137"/>
      <c r="AM195" s="137"/>
      <c r="AN195" s="137"/>
      <c r="AO195" s="137"/>
      <c r="AP195" s="137"/>
      <c r="AQ195" s="137"/>
      <c r="AR195" s="137"/>
      <c r="AS195" s="137"/>
    </row>
    <row r="196" ht="18.0" customHeight="1">
      <c r="A196" s="137"/>
      <c r="B196" s="137"/>
      <c r="C196" s="137"/>
      <c r="D196" s="137"/>
      <c r="E196" s="137"/>
      <c r="F196" s="137"/>
      <c r="G196" s="138"/>
      <c r="H196" s="139"/>
      <c r="I196" s="137"/>
      <c r="J196" s="137"/>
      <c r="K196" s="137"/>
      <c r="L196" s="137"/>
      <c r="M196" s="137"/>
      <c r="N196" s="137"/>
      <c r="O196" s="137"/>
      <c r="P196" s="137"/>
      <c r="Q196" s="140"/>
      <c r="R196" s="137"/>
      <c r="S196" s="137"/>
      <c r="T196" s="137"/>
      <c r="U196" s="137"/>
      <c r="V196" s="137"/>
      <c r="W196" s="137"/>
      <c r="X196" s="137"/>
      <c r="Y196" s="137"/>
      <c r="Z196" s="137"/>
      <c r="AA196" s="137"/>
      <c r="AB196" s="137"/>
      <c r="AC196" s="137"/>
      <c r="AD196" s="137"/>
      <c r="AE196" s="137"/>
      <c r="AF196" s="137"/>
      <c r="AG196" s="137"/>
      <c r="AH196" s="137"/>
      <c r="AI196" s="137"/>
      <c r="AJ196" s="137"/>
      <c r="AK196" s="137"/>
      <c r="AL196" s="137"/>
      <c r="AM196" s="137"/>
      <c r="AN196" s="137"/>
      <c r="AO196" s="137"/>
      <c r="AP196" s="137"/>
      <c r="AQ196" s="137"/>
      <c r="AR196" s="137"/>
      <c r="AS196" s="137"/>
    </row>
    <row r="197" ht="18.0" customHeight="1">
      <c r="A197" s="137"/>
      <c r="B197" s="137"/>
      <c r="C197" s="137"/>
      <c r="D197" s="137"/>
      <c r="E197" s="137"/>
      <c r="F197" s="137"/>
      <c r="G197" s="138"/>
      <c r="H197" s="139"/>
      <c r="I197" s="137"/>
      <c r="J197" s="137"/>
      <c r="K197" s="137"/>
      <c r="L197" s="137"/>
      <c r="M197" s="137"/>
      <c r="N197" s="137"/>
      <c r="O197" s="137"/>
      <c r="P197" s="137"/>
      <c r="Q197" s="140"/>
      <c r="R197" s="137"/>
      <c r="S197" s="137"/>
      <c r="T197" s="137"/>
      <c r="U197" s="137"/>
      <c r="V197" s="137"/>
      <c r="W197" s="137"/>
      <c r="X197" s="137"/>
      <c r="Y197" s="137"/>
      <c r="Z197" s="137"/>
      <c r="AA197" s="137"/>
      <c r="AB197" s="137"/>
      <c r="AC197" s="137"/>
      <c r="AD197" s="137"/>
      <c r="AE197" s="137"/>
      <c r="AF197" s="137"/>
      <c r="AG197" s="137"/>
      <c r="AH197" s="137"/>
      <c r="AI197" s="137"/>
      <c r="AJ197" s="137"/>
      <c r="AK197" s="137"/>
      <c r="AL197" s="137"/>
      <c r="AM197" s="137"/>
      <c r="AN197" s="137"/>
      <c r="AO197" s="137"/>
      <c r="AP197" s="137"/>
      <c r="AQ197" s="137"/>
      <c r="AR197" s="137"/>
      <c r="AS197" s="137"/>
    </row>
    <row r="198" ht="18.0" customHeight="1">
      <c r="A198" s="137"/>
      <c r="B198" s="137"/>
      <c r="C198" s="137"/>
      <c r="D198" s="137"/>
      <c r="E198" s="137"/>
      <c r="F198" s="137"/>
      <c r="G198" s="138"/>
      <c r="H198" s="139"/>
      <c r="I198" s="137"/>
      <c r="J198" s="137"/>
      <c r="K198" s="137"/>
      <c r="L198" s="137"/>
      <c r="M198" s="137"/>
      <c r="N198" s="137"/>
      <c r="O198" s="137"/>
      <c r="P198" s="137"/>
      <c r="Q198" s="140"/>
      <c r="R198" s="137"/>
      <c r="S198" s="137"/>
      <c r="T198" s="137"/>
      <c r="U198" s="137"/>
      <c r="V198" s="137"/>
      <c r="W198" s="137"/>
      <c r="X198" s="137"/>
      <c r="Y198" s="137"/>
      <c r="Z198" s="137"/>
      <c r="AA198" s="137"/>
      <c r="AB198" s="137"/>
      <c r="AC198" s="137"/>
      <c r="AD198" s="137"/>
      <c r="AE198" s="137"/>
      <c r="AF198" s="137"/>
      <c r="AG198" s="137"/>
      <c r="AH198" s="137"/>
      <c r="AI198" s="137"/>
      <c r="AJ198" s="137"/>
      <c r="AK198" s="137"/>
      <c r="AL198" s="137"/>
      <c r="AM198" s="137"/>
      <c r="AN198" s="137"/>
      <c r="AO198" s="137"/>
      <c r="AP198" s="137"/>
      <c r="AQ198" s="137"/>
      <c r="AR198" s="137"/>
      <c r="AS198" s="137"/>
    </row>
    <row r="199" ht="18.0" customHeight="1">
      <c r="A199" s="137"/>
      <c r="B199" s="137"/>
      <c r="C199" s="137"/>
      <c r="D199" s="137"/>
      <c r="E199" s="137"/>
      <c r="F199" s="137"/>
      <c r="G199" s="138"/>
      <c r="H199" s="139"/>
      <c r="I199" s="137"/>
      <c r="J199" s="137"/>
      <c r="K199" s="137"/>
      <c r="L199" s="137"/>
      <c r="M199" s="137"/>
      <c r="N199" s="137"/>
      <c r="O199" s="137"/>
      <c r="P199" s="137"/>
      <c r="Q199" s="140"/>
      <c r="R199" s="137"/>
      <c r="S199" s="137"/>
      <c r="T199" s="137"/>
      <c r="U199" s="137"/>
      <c r="V199" s="137"/>
      <c r="W199" s="137"/>
      <c r="X199" s="137"/>
      <c r="Y199" s="137"/>
      <c r="Z199" s="137"/>
      <c r="AA199" s="137"/>
      <c r="AB199" s="137"/>
      <c r="AC199" s="137"/>
      <c r="AD199" s="137"/>
      <c r="AE199" s="137"/>
      <c r="AF199" s="137"/>
      <c r="AG199" s="137"/>
      <c r="AH199" s="137"/>
      <c r="AI199" s="137"/>
      <c r="AJ199" s="137"/>
      <c r="AK199" s="137"/>
      <c r="AL199" s="137"/>
      <c r="AM199" s="137"/>
      <c r="AN199" s="137"/>
      <c r="AO199" s="137"/>
      <c r="AP199" s="137"/>
      <c r="AQ199" s="137"/>
      <c r="AR199" s="137"/>
      <c r="AS199" s="137"/>
    </row>
    <row r="200" ht="18.0" customHeight="1">
      <c r="A200" s="137"/>
      <c r="B200" s="137"/>
      <c r="C200" s="137"/>
      <c r="D200" s="137"/>
      <c r="E200" s="137"/>
      <c r="F200" s="137"/>
      <c r="G200" s="138"/>
      <c r="H200" s="139"/>
      <c r="I200" s="137"/>
      <c r="J200" s="137"/>
      <c r="K200" s="137"/>
      <c r="L200" s="137"/>
      <c r="M200" s="137"/>
      <c r="N200" s="137"/>
      <c r="O200" s="137"/>
      <c r="P200" s="137"/>
      <c r="Q200" s="140"/>
      <c r="R200" s="137"/>
      <c r="S200" s="137"/>
      <c r="T200" s="137"/>
      <c r="U200" s="137"/>
      <c r="V200" s="137"/>
      <c r="W200" s="137"/>
      <c r="X200" s="137"/>
      <c r="Y200" s="137"/>
      <c r="Z200" s="137"/>
      <c r="AA200" s="137"/>
      <c r="AB200" s="137"/>
      <c r="AC200" s="137"/>
      <c r="AD200" s="137"/>
      <c r="AE200" s="137"/>
      <c r="AF200" s="137"/>
      <c r="AG200" s="137"/>
      <c r="AH200" s="137"/>
      <c r="AI200" s="137"/>
      <c r="AJ200" s="137"/>
      <c r="AK200" s="137"/>
      <c r="AL200" s="137"/>
      <c r="AM200" s="137"/>
      <c r="AN200" s="137"/>
      <c r="AO200" s="137"/>
      <c r="AP200" s="137"/>
      <c r="AQ200" s="137"/>
      <c r="AR200" s="137"/>
      <c r="AS200" s="137"/>
    </row>
    <row r="201" ht="18.0" customHeight="1">
      <c r="A201" s="137"/>
      <c r="B201" s="137"/>
      <c r="C201" s="137"/>
      <c r="D201" s="137"/>
      <c r="E201" s="137"/>
      <c r="F201" s="137"/>
      <c r="G201" s="138"/>
      <c r="H201" s="139"/>
      <c r="I201" s="137"/>
      <c r="J201" s="137"/>
      <c r="K201" s="137"/>
      <c r="L201" s="137"/>
      <c r="M201" s="137"/>
      <c r="N201" s="137"/>
      <c r="O201" s="137"/>
      <c r="P201" s="137"/>
      <c r="Q201" s="140"/>
      <c r="R201" s="137"/>
      <c r="S201" s="137"/>
      <c r="T201" s="137"/>
      <c r="U201" s="137"/>
      <c r="V201" s="137"/>
      <c r="W201" s="137"/>
      <c r="X201" s="137"/>
      <c r="Y201" s="137"/>
      <c r="Z201" s="137"/>
      <c r="AA201" s="137"/>
      <c r="AB201" s="137"/>
      <c r="AC201" s="137"/>
      <c r="AD201" s="137"/>
      <c r="AE201" s="137"/>
      <c r="AF201" s="137"/>
      <c r="AG201" s="137"/>
      <c r="AH201" s="137"/>
      <c r="AI201" s="137"/>
      <c r="AJ201" s="137"/>
      <c r="AK201" s="137"/>
      <c r="AL201" s="137"/>
      <c r="AM201" s="137"/>
      <c r="AN201" s="137"/>
      <c r="AO201" s="137"/>
      <c r="AP201" s="137"/>
      <c r="AQ201" s="137"/>
      <c r="AR201" s="137"/>
      <c r="AS201" s="137"/>
    </row>
    <row r="202" ht="18.0" customHeight="1">
      <c r="A202" s="137"/>
      <c r="B202" s="137"/>
      <c r="C202" s="137"/>
      <c r="D202" s="137"/>
      <c r="E202" s="137"/>
      <c r="F202" s="137"/>
      <c r="G202" s="138"/>
      <c r="H202" s="139"/>
      <c r="I202" s="137"/>
      <c r="J202" s="137"/>
      <c r="K202" s="137"/>
      <c r="L202" s="137"/>
      <c r="M202" s="137"/>
      <c r="N202" s="137"/>
      <c r="O202" s="137"/>
      <c r="P202" s="137"/>
      <c r="Q202" s="140"/>
      <c r="R202" s="137"/>
      <c r="S202" s="137"/>
      <c r="T202" s="137"/>
      <c r="U202" s="137"/>
      <c r="V202" s="137"/>
      <c r="W202" s="137"/>
      <c r="X202" s="137"/>
      <c r="Y202" s="137"/>
      <c r="Z202" s="137"/>
      <c r="AA202" s="137"/>
      <c r="AB202" s="137"/>
      <c r="AC202" s="137"/>
      <c r="AD202" s="137"/>
      <c r="AE202" s="137"/>
      <c r="AF202" s="137"/>
      <c r="AG202" s="137"/>
      <c r="AH202" s="137"/>
      <c r="AI202" s="137"/>
      <c r="AJ202" s="137"/>
      <c r="AK202" s="137"/>
      <c r="AL202" s="137"/>
      <c r="AM202" s="137"/>
      <c r="AN202" s="137"/>
      <c r="AO202" s="137"/>
      <c r="AP202" s="137"/>
      <c r="AQ202" s="137"/>
      <c r="AR202" s="137"/>
      <c r="AS202" s="137"/>
    </row>
    <row r="203" ht="18.0" customHeight="1">
      <c r="A203" s="137"/>
      <c r="B203" s="137"/>
      <c r="C203" s="137"/>
      <c r="D203" s="137"/>
      <c r="E203" s="137"/>
      <c r="F203" s="137"/>
      <c r="G203" s="138"/>
      <c r="H203" s="139"/>
      <c r="I203" s="137"/>
      <c r="J203" s="137"/>
      <c r="K203" s="137"/>
      <c r="L203" s="137"/>
      <c r="M203" s="137"/>
      <c r="N203" s="137"/>
      <c r="O203" s="137"/>
      <c r="P203" s="137"/>
      <c r="Q203" s="140"/>
      <c r="R203" s="137"/>
      <c r="S203" s="137"/>
      <c r="T203" s="137"/>
      <c r="U203" s="137"/>
      <c r="V203" s="137"/>
      <c r="W203" s="137"/>
      <c r="X203" s="137"/>
      <c r="Y203" s="137"/>
      <c r="Z203" s="137"/>
      <c r="AA203" s="137"/>
      <c r="AB203" s="137"/>
      <c r="AC203" s="137"/>
      <c r="AD203" s="137"/>
      <c r="AE203" s="137"/>
      <c r="AF203" s="137"/>
      <c r="AG203" s="137"/>
      <c r="AH203" s="137"/>
      <c r="AI203" s="137"/>
      <c r="AJ203" s="137"/>
      <c r="AK203" s="137"/>
      <c r="AL203" s="137"/>
      <c r="AM203" s="137"/>
      <c r="AN203" s="137"/>
      <c r="AO203" s="137"/>
      <c r="AP203" s="137"/>
      <c r="AQ203" s="137"/>
      <c r="AR203" s="137"/>
      <c r="AS203" s="137"/>
    </row>
    <row r="204" ht="18.0" customHeight="1">
      <c r="A204" s="137"/>
      <c r="B204" s="137"/>
      <c r="C204" s="137"/>
      <c r="D204" s="137"/>
      <c r="E204" s="137"/>
      <c r="F204" s="137"/>
      <c r="G204" s="138"/>
      <c r="H204" s="139"/>
      <c r="I204" s="137"/>
      <c r="J204" s="137"/>
      <c r="K204" s="137"/>
      <c r="L204" s="137"/>
      <c r="M204" s="137"/>
      <c r="N204" s="137"/>
      <c r="O204" s="137"/>
      <c r="P204" s="137"/>
      <c r="Q204" s="140"/>
      <c r="R204" s="137"/>
      <c r="S204" s="137"/>
      <c r="T204" s="137"/>
      <c r="U204" s="137"/>
      <c r="V204" s="137"/>
      <c r="W204" s="137"/>
      <c r="X204" s="137"/>
      <c r="Y204" s="137"/>
      <c r="Z204" s="137"/>
      <c r="AA204" s="137"/>
      <c r="AB204" s="137"/>
      <c r="AC204" s="137"/>
      <c r="AD204" s="137"/>
      <c r="AE204" s="137"/>
      <c r="AF204" s="137"/>
      <c r="AG204" s="137"/>
      <c r="AH204" s="137"/>
      <c r="AI204" s="137"/>
      <c r="AJ204" s="137"/>
      <c r="AK204" s="137"/>
      <c r="AL204" s="137"/>
      <c r="AM204" s="137"/>
      <c r="AN204" s="137"/>
      <c r="AO204" s="137"/>
      <c r="AP204" s="137"/>
      <c r="AQ204" s="137"/>
      <c r="AR204" s="137"/>
      <c r="AS204" s="137"/>
    </row>
    <row r="205" ht="18.0" customHeight="1">
      <c r="A205" s="137"/>
      <c r="B205" s="137"/>
      <c r="C205" s="137"/>
      <c r="D205" s="137"/>
      <c r="E205" s="137"/>
      <c r="F205" s="137"/>
      <c r="G205" s="138"/>
      <c r="H205" s="139"/>
      <c r="I205" s="137"/>
      <c r="J205" s="137"/>
      <c r="K205" s="137"/>
      <c r="L205" s="137"/>
      <c r="M205" s="137"/>
      <c r="N205" s="137"/>
      <c r="O205" s="137"/>
      <c r="P205" s="137"/>
      <c r="Q205" s="140"/>
      <c r="R205" s="137"/>
      <c r="S205" s="137"/>
      <c r="T205" s="137"/>
      <c r="U205" s="137"/>
      <c r="V205" s="137"/>
      <c r="W205" s="137"/>
      <c r="X205" s="137"/>
      <c r="Y205" s="137"/>
      <c r="Z205" s="137"/>
      <c r="AA205" s="137"/>
      <c r="AB205" s="137"/>
      <c r="AC205" s="137"/>
      <c r="AD205" s="137"/>
      <c r="AE205" s="137"/>
      <c r="AF205" s="137"/>
      <c r="AG205" s="137"/>
      <c r="AH205" s="137"/>
      <c r="AI205" s="137"/>
      <c r="AJ205" s="137"/>
      <c r="AK205" s="137"/>
      <c r="AL205" s="137"/>
      <c r="AM205" s="137"/>
      <c r="AN205" s="137"/>
      <c r="AO205" s="137"/>
      <c r="AP205" s="137"/>
      <c r="AQ205" s="137"/>
      <c r="AR205" s="137"/>
      <c r="AS205" s="137"/>
    </row>
    <row r="206" ht="18.0" customHeight="1">
      <c r="A206" s="137"/>
      <c r="B206" s="137"/>
      <c r="C206" s="137"/>
      <c r="D206" s="137"/>
      <c r="E206" s="137"/>
      <c r="F206" s="137"/>
      <c r="G206" s="138"/>
      <c r="H206" s="139"/>
      <c r="I206" s="137"/>
      <c r="J206" s="137"/>
      <c r="K206" s="137"/>
      <c r="L206" s="137"/>
      <c r="M206" s="137"/>
      <c r="N206" s="137"/>
      <c r="O206" s="137"/>
      <c r="P206" s="137"/>
      <c r="Q206" s="140"/>
      <c r="R206" s="137"/>
      <c r="S206" s="137"/>
      <c r="T206" s="137"/>
      <c r="U206" s="137"/>
      <c r="V206" s="137"/>
      <c r="W206" s="137"/>
      <c r="X206" s="137"/>
      <c r="Y206" s="137"/>
      <c r="Z206" s="137"/>
      <c r="AA206" s="137"/>
      <c r="AB206" s="137"/>
      <c r="AC206" s="137"/>
      <c r="AD206" s="137"/>
      <c r="AE206" s="137"/>
      <c r="AF206" s="137"/>
      <c r="AG206" s="137"/>
      <c r="AH206" s="137"/>
      <c r="AI206" s="137"/>
      <c r="AJ206" s="137"/>
      <c r="AK206" s="137"/>
      <c r="AL206" s="137"/>
      <c r="AM206" s="137"/>
      <c r="AN206" s="137"/>
      <c r="AO206" s="137"/>
      <c r="AP206" s="137"/>
      <c r="AQ206" s="137"/>
      <c r="AR206" s="137"/>
      <c r="AS206" s="137"/>
    </row>
    <row r="207" ht="18.0" customHeight="1">
      <c r="A207" s="137"/>
      <c r="B207" s="137"/>
      <c r="C207" s="137"/>
      <c r="D207" s="137"/>
      <c r="E207" s="137"/>
      <c r="F207" s="137"/>
      <c r="G207" s="138"/>
      <c r="H207" s="139"/>
      <c r="I207" s="137"/>
      <c r="J207" s="137"/>
      <c r="K207" s="137"/>
      <c r="L207" s="137"/>
      <c r="M207" s="137"/>
      <c r="N207" s="137"/>
      <c r="O207" s="137"/>
      <c r="P207" s="137"/>
      <c r="Q207" s="140"/>
      <c r="R207" s="137"/>
      <c r="S207" s="137"/>
      <c r="T207" s="137"/>
      <c r="U207" s="137"/>
      <c r="V207" s="137"/>
      <c r="W207" s="137"/>
      <c r="X207" s="137"/>
      <c r="Y207" s="137"/>
      <c r="Z207" s="137"/>
      <c r="AA207" s="137"/>
      <c r="AB207" s="137"/>
      <c r="AC207" s="137"/>
      <c r="AD207" s="137"/>
      <c r="AE207" s="137"/>
      <c r="AF207" s="137"/>
      <c r="AG207" s="137"/>
      <c r="AH207" s="137"/>
      <c r="AI207" s="137"/>
      <c r="AJ207" s="137"/>
      <c r="AK207" s="137"/>
      <c r="AL207" s="137"/>
      <c r="AM207" s="137"/>
      <c r="AN207" s="137"/>
      <c r="AO207" s="137"/>
      <c r="AP207" s="137"/>
      <c r="AQ207" s="137"/>
      <c r="AR207" s="137"/>
      <c r="AS207" s="137"/>
    </row>
    <row r="208" ht="18.0" customHeight="1">
      <c r="A208" s="137"/>
      <c r="B208" s="137"/>
      <c r="C208" s="137"/>
      <c r="D208" s="137"/>
      <c r="E208" s="137"/>
      <c r="F208" s="137"/>
      <c r="G208" s="138"/>
      <c r="H208" s="139"/>
      <c r="I208" s="137"/>
      <c r="J208" s="137"/>
      <c r="K208" s="137"/>
      <c r="L208" s="137"/>
      <c r="M208" s="137"/>
      <c r="N208" s="137"/>
      <c r="O208" s="137"/>
      <c r="P208" s="137"/>
      <c r="Q208" s="140"/>
      <c r="R208" s="137"/>
      <c r="S208" s="137"/>
      <c r="T208" s="137"/>
      <c r="U208" s="137"/>
      <c r="V208" s="137"/>
      <c r="W208" s="137"/>
      <c r="X208" s="137"/>
      <c r="Y208" s="137"/>
      <c r="Z208" s="137"/>
      <c r="AA208" s="137"/>
      <c r="AB208" s="137"/>
      <c r="AC208" s="137"/>
      <c r="AD208" s="137"/>
      <c r="AE208" s="137"/>
      <c r="AF208" s="137"/>
      <c r="AG208" s="137"/>
      <c r="AH208" s="137"/>
      <c r="AI208" s="137"/>
      <c r="AJ208" s="137"/>
      <c r="AK208" s="137"/>
      <c r="AL208" s="137"/>
      <c r="AM208" s="137"/>
      <c r="AN208" s="137"/>
      <c r="AO208" s="137"/>
      <c r="AP208" s="137"/>
      <c r="AQ208" s="137"/>
      <c r="AR208" s="137"/>
      <c r="AS208" s="137"/>
    </row>
    <row r="209" ht="18.0" customHeight="1">
      <c r="A209" s="137"/>
      <c r="B209" s="137"/>
      <c r="C209" s="137"/>
      <c r="D209" s="137"/>
      <c r="E209" s="137"/>
      <c r="F209" s="137"/>
      <c r="G209" s="138"/>
      <c r="H209" s="139"/>
      <c r="I209" s="137"/>
      <c r="J209" s="137"/>
      <c r="K209" s="137"/>
      <c r="L209" s="137"/>
      <c r="M209" s="137"/>
      <c r="N209" s="137"/>
      <c r="O209" s="137"/>
      <c r="P209" s="137"/>
      <c r="Q209" s="140"/>
      <c r="R209" s="137"/>
      <c r="S209" s="137"/>
      <c r="T209" s="137"/>
      <c r="U209" s="137"/>
      <c r="V209" s="137"/>
      <c r="W209" s="137"/>
      <c r="X209" s="137"/>
      <c r="Y209" s="137"/>
      <c r="Z209" s="137"/>
      <c r="AA209" s="137"/>
      <c r="AB209" s="137"/>
      <c r="AC209" s="137"/>
      <c r="AD209" s="137"/>
      <c r="AE209" s="137"/>
      <c r="AF209" s="137"/>
      <c r="AG209" s="137"/>
      <c r="AH209" s="137"/>
      <c r="AI209" s="137"/>
      <c r="AJ209" s="137"/>
      <c r="AK209" s="137"/>
      <c r="AL209" s="137"/>
      <c r="AM209" s="137"/>
      <c r="AN209" s="137"/>
      <c r="AO209" s="137"/>
      <c r="AP209" s="137"/>
      <c r="AQ209" s="137"/>
      <c r="AR209" s="137"/>
      <c r="AS209" s="137"/>
    </row>
    <row r="210" ht="18.0" customHeight="1">
      <c r="A210" s="137"/>
      <c r="B210" s="137"/>
      <c r="C210" s="137"/>
      <c r="D210" s="137"/>
      <c r="E210" s="137"/>
      <c r="F210" s="137"/>
      <c r="G210" s="138"/>
      <c r="H210" s="139"/>
      <c r="I210" s="137"/>
      <c r="J210" s="137"/>
      <c r="K210" s="137"/>
      <c r="L210" s="137"/>
      <c r="M210" s="137"/>
      <c r="N210" s="137"/>
      <c r="O210" s="137"/>
      <c r="P210" s="137"/>
      <c r="Q210" s="140"/>
      <c r="R210" s="137"/>
      <c r="S210" s="137"/>
      <c r="T210" s="137"/>
      <c r="U210" s="137"/>
      <c r="V210" s="137"/>
      <c r="W210" s="137"/>
      <c r="X210" s="137"/>
      <c r="Y210" s="137"/>
      <c r="Z210" s="137"/>
      <c r="AA210" s="137"/>
      <c r="AB210" s="137"/>
      <c r="AC210" s="137"/>
      <c r="AD210" s="137"/>
      <c r="AE210" s="137"/>
      <c r="AF210" s="137"/>
      <c r="AG210" s="137"/>
      <c r="AH210" s="137"/>
      <c r="AI210" s="137"/>
      <c r="AJ210" s="137"/>
      <c r="AK210" s="137"/>
      <c r="AL210" s="137"/>
      <c r="AM210" s="137"/>
      <c r="AN210" s="137"/>
      <c r="AO210" s="137"/>
      <c r="AP210" s="137"/>
      <c r="AQ210" s="137"/>
      <c r="AR210" s="137"/>
      <c r="AS210" s="137"/>
    </row>
    <row r="211" ht="18.0" customHeight="1">
      <c r="A211" s="137"/>
      <c r="B211" s="137"/>
      <c r="C211" s="137"/>
      <c r="D211" s="137"/>
      <c r="E211" s="137"/>
      <c r="F211" s="137"/>
      <c r="G211" s="138"/>
      <c r="H211" s="139"/>
      <c r="I211" s="137"/>
      <c r="J211" s="137"/>
      <c r="K211" s="137"/>
      <c r="L211" s="137"/>
      <c r="M211" s="137"/>
      <c r="N211" s="137"/>
      <c r="O211" s="137"/>
      <c r="P211" s="137"/>
      <c r="Q211" s="140"/>
      <c r="R211" s="137"/>
      <c r="S211" s="137"/>
      <c r="T211" s="137"/>
      <c r="U211" s="137"/>
      <c r="V211" s="137"/>
      <c r="W211" s="137"/>
      <c r="X211" s="137"/>
      <c r="Y211" s="137"/>
      <c r="Z211" s="137"/>
      <c r="AA211" s="137"/>
      <c r="AB211" s="137"/>
      <c r="AC211" s="137"/>
      <c r="AD211" s="137"/>
      <c r="AE211" s="137"/>
      <c r="AF211" s="137"/>
      <c r="AG211" s="137"/>
      <c r="AH211" s="137"/>
      <c r="AI211" s="137"/>
      <c r="AJ211" s="137"/>
      <c r="AK211" s="137"/>
      <c r="AL211" s="137"/>
      <c r="AM211" s="137"/>
      <c r="AN211" s="137"/>
      <c r="AO211" s="137"/>
      <c r="AP211" s="137"/>
      <c r="AQ211" s="137"/>
      <c r="AR211" s="137"/>
      <c r="AS211" s="137"/>
    </row>
    <row r="212" ht="18.0" customHeight="1">
      <c r="A212" s="137"/>
      <c r="B212" s="137"/>
      <c r="C212" s="137"/>
      <c r="D212" s="137"/>
      <c r="E212" s="137"/>
      <c r="F212" s="137"/>
      <c r="G212" s="138"/>
      <c r="H212" s="139"/>
      <c r="I212" s="137"/>
      <c r="J212" s="137"/>
      <c r="K212" s="137"/>
      <c r="L212" s="137"/>
      <c r="M212" s="137"/>
      <c r="N212" s="137"/>
      <c r="O212" s="137"/>
      <c r="P212" s="137"/>
      <c r="Q212" s="140"/>
      <c r="R212" s="137"/>
      <c r="S212" s="137"/>
      <c r="T212" s="137"/>
      <c r="U212" s="137"/>
      <c r="V212" s="137"/>
      <c r="W212" s="137"/>
      <c r="X212" s="137"/>
      <c r="Y212" s="137"/>
      <c r="Z212" s="137"/>
      <c r="AA212" s="137"/>
      <c r="AB212" s="137"/>
      <c r="AC212" s="137"/>
      <c r="AD212" s="137"/>
      <c r="AE212" s="137"/>
      <c r="AF212" s="137"/>
      <c r="AG212" s="137"/>
      <c r="AH212" s="137"/>
      <c r="AI212" s="137"/>
      <c r="AJ212" s="137"/>
      <c r="AK212" s="137"/>
      <c r="AL212" s="137"/>
      <c r="AM212" s="137"/>
      <c r="AN212" s="137"/>
      <c r="AO212" s="137"/>
      <c r="AP212" s="137"/>
      <c r="AQ212" s="137"/>
      <c r="AR212" s="137"/>
      <c r="AS212" s="137"/>
    </row>
    <row r="213" ht="18.0" customHeight="1">
      <c r="A213" s="137"/>
      <c r="B213" s="137"/>
      <c r="C213" s="137"/>
      <c r="D213" s="137"/>
      <c r="E213" s="137"/>
      <c r="F213" s="137"/>
      <c r="G213" s="138"/>
      <c r="H213" s="139"/>
      <c r="I213" s="137"/>
      <c r="J213" s="137"/>
      <c r="K213" s="137"/>
      <c r="L213" s="137"/>
      <c r="M213" s="137"/>
      <c r="N213" s="137"/>
      <c r="O213" s="137"/>
      <c r="P213" s="137"/>
      <c r="Q213" s="140"/>
      <c r="R213" s="137"/>
      <c r="S213" s="137"/>
      <c r="T213" s="137"/>
      <c r="U213" s="137"/>
      <c r="V213" s="137"/>
      <c r="W213" s="137"/>
      <c r="X213" s="137"/>
      <c r="Y213" s="137"/>
      <c r="Z213" s="137"/>
      <c r="AA213" s="137"/>
      <c r="AB213" s="137"/>
      <c r="AC213" s="137"/>
      <c r="AD213" s="137"/>
      <c r="AE213" s="137"/>
      <c r="AF213" s="137"/>
      <c r="AG213" s="137"/>
      <c r="AH213" s="137"/>
      <c r="AI213" s="137"/>
      <c r="AJ213" s="137"/>
      <c r="AK213" s="137"/>
      <c r="AL213" s="137"/>
      <c r="AM213" s="137"/>
      <c r="AN213" s="137"/>
      <c r="AO213" s="137"/>
      <c r="AP213" s="137"/>
      <c r="AQ213" s="137"/>
      <c r="AR213" s="137"/>
      <c r="AS213" s="137"/>
    </row>
    <row r="214" ht="18.0" customHeight="1">
      <c r="A214" s="137"/>
      <c r="B214" s="137"/>
      <c r="C214" s="137"/>
      <c r="D214" s="137"/>
      <c r="E214" s="137"/>
      <c r="F214" s="137"/>
      <c r="G214" s="138"/>
      <c r="H214" s="139"/>
      <c r="I214" s="137"/>
      <c r="J214" s="137"/>
      <c r="K214" s="137"/>
      <c r="L214" s="137"/>
      <c r="M214" s="137"/>
      <c r="N214" s="137"/>
      <c r="O214" s="137"/>
      <c r="P214" s="137"/>
      <c r="Q214" s="140"/>
      <c r="R214" s="137"/>
      <c r="S214" s="137"/>
      <c r="T214" s="137"/>
      <c r="U214" s="137"/>
      <c r="V214" s="137"/>
      <c r="W214" s="137"/>
      <c r="X214" s="137"/>
      <c r="Y214" s="137"/>
      <c r="Z214" s="137"/>
      <c r="AA214" s="137"/>
      <c r="AB214" s="137"/>
      <c r="AC214" s="137"/>
      <c r="AD214" s="137"/>
      <c r="AE214" s="137"/>
      <c r="AF214" s="137"/>
      <c r="AG214" s="137"/>
      <c r="AH214" s="137"/>
      <c r="AI214" s="137"/>
      <c r="AJ214" s="137"/>
      <c r="AK214" s="137"/>
      <c r="AL214" s="137"/>
      <c r="AM214" s="137"/>
      <c r="AN214" s="137"/>
      <c r="AO214" s="137"/>
      <c r="AP214" s="137"/>
      <c r="AQ214" s="137"/>
      <c r="AR214" s="137"/>
      <c r="AS214" s="137"/>
    </row>
    <row r="215" ht="18.0" customHeight="1">
      <c r="A215" s="137"/>
      <c r="B215" s="137"/>
      <c r="C215" s="137"/>
      <c r="D215" s="137"/>
      <c r="E215" s="137"/>
      <c r="F215" s="137"/>
      <c r="G215" s="138"/>
      <c r="H215" s="139"/>
      <c r="I215" s="137"/>
      <c r="J215" s="137"/>
      <c r="K215" s="137"/>
      <c r="L215" s="137"/>
      <c r="M215" s="137"/>
      <c r="N215" s="137"/>
      <c r="O215" s="137"/>
      <c r="P215" s="137"/>
      <c r="Q215" s="140"/>
      <c r="R215" s="137"/>
      <c r="S215" s="137"/>
      <c r="T215" s="137"/>
      <c r="U215" s="137"/>
      <c r="V215" s="137"/>
      <c r="W215" s="137"/>
      <c r="X215" s="137"/>
      <c r="Y215" s="137"/>
      <c r="Z215" s="137"/>
      <c r="AA215" s="137"/>
      <c r="AB215" s="137"/>
      <c r="AC215" s="137"/>
      <c r="AD215" s="137"/>
      <c r="AE215" s="137"/>
      <c r="AF215" s="137"/>
      <c r="AG215" s="137"/>
      <c r="AH215" s="137"/>
      <c r="AI215" s="137"/>
      <c r="AJ215" s="137"/>
      <c r="AK215" s="137"/>
      <c r="AL215" s="137"/>
      <c r="AM215" s="137"/>
      <c r="AN215" s="137"/>
      <c r="AO215" s="137"/>
      <c r="AP215" s="137"/>
      <c r="AQ215" s="137"/>
      <c r="AR215" s="137"/>
      <c r="AS215" s="137"/>
    </row>
    <row r="216" ht="18.0" customHeight="1">
      <c r="A216" s="137"/>
      <c r="B216" s="137"/>
      <c r="C216" s="137"/>
      <c r="D216" s="137"/>
      <c r="E216" s="137"/>
      <c r="F216" s="137"/>
      <c r="G216" s="138"/>
      <c r="H216" s="139"/>
      <c r="I216" s="137"/>
      <c r="J216" s="137"/>
      <c r="K216" s="137"/>
      <c r="L216" s="137"/>
      <c r="M216" s="137"/>
      <c r="N216" s="137"/>
      <c r="O216" s="137"/>
      <c r="P216" s="137"/>
      <c r="Q216" s="140"/>
      <c r="R216" s="137"/>
      <c r="S216" s="137"/>
      <c r="T216" s="137"/>
      <c r="U216" s="137"/>
      <c r="V216" s="137"/>
      <c r="W216" s="137"/>
      <c r="X216" s="137"/>
      <c r="Y216" s="137"/>
      <c r="Z216" s="137"/>
      <c r="AA216" s="137"/>
      <c r="AB216" s="137"/>
      <c r="AC216" s="137"/>
      <c r="AD216" s="137"/>
      <c r="AE216" s="137"/>
      <c r="AF216" s="137"/>
      <c r="AG216" s="137"/>
      <c r="AH216" s="137"/>
      <c r="AI216" s="137"/>
      <c r="AJ216" s="137"/>
      <c r="AK216" s="137"/>
      <c r="AL216" s="137"/>
      <c r="AM216" s="137"/>
      <c r="AN216" s="137"/>
      <c r="AO216" s="137"/>
      <c r="AP216" s="137"/>
      <c r="AQ216" s="137"/>
      <c r="AR216" s="137"/>
      <c r="AS216" s="137"/>
    </row>
    <row r="217" ht="18.0" customHeight="1">
      <c r="A217" s="137"/>
      <c r="B217" s="137"/>
      <c r="C217" s="137"/>
      <c r="D217" s="137"/>
      <c r="E217" s="137"/>
      <c r="F217" s="137"/>
      <c r="G217" s="138"/>
      <c r="H217" s="139"/>
      <c r="I217" s="137"/>
      <c r="J217" s="137"/>
      <c r="K217" s="137"/>
      <c r="L217" s="137"/>
      <c r="M217" s="137"/>
      <c r="N217" s="137"/>
      <c r="O217" s="137"/>
      <c r="P217" s="137"/>
      <c r="Q217" s="140"/>
      <c r="R217" s="137"/>
      <c r="S217" s="137"/>
      <c r="T217" s="137"/>
      <c r="U217" s="137"/>
      <c r="V217" s="137"/>
      <c r="W217" s="137"/>
      <c r="X217" s="137"/>
      <c r="Y217" s="137"/>
      <c r="Z217" s="137"/>
      <c r="AA217" s="137"/>
      <c r="AB217" s="137"/>
      <c r="AC217" s="137"/>
      <c r="AD217" s="137"/>
      <c r="AE217" s="137"/>
      <c r="AF217" s="137"/>
      <c r="AG217" s="137"/>
      <c r="AH217" s="137"/>
      <c r="AI217" s="137"/>
      <c r="AJ217" s="137"/>
      <c r="AK217" s="137"/>
      <c r="AL217" s="137"/>
      <c r="AM217" s="137"/>
      <c r="AN217" s="137"/>
      <c r="AO217" s="137"/>
      <c r="AP217" s="137"/>
      <c r="AQ217" s="137"/>
      <c r="AR217" s="137"/>
      <c r="AS217" s="137"/>
    </row>
    <row r="218" ht="18.0" customHeight="1">
      <c r="A218" s="137"/>
      <c r="B218" s="137"/>
      <c r="C218" s="137"/>
      <c r="D218" s="137"/>
      <c r="E218" s="137"/>
      <c r="F218" s="137"/>
      <c r="G218" s="138"/>
      <c r="H218" s="139"/>
      <c r="I218" s="137"/>
      <c r="J218" s="137"/>
      <c r="K218" s="137"/>
      <c r="L218" s="137"/>
      <c r="M218" s="137"/>
      <c r="N218" s="137"/>
      <c r="O218" s="137"/>
      <c r="P218" s="137"/>
      <c r="Q218" s="140"/>
      <c r="R218" s="137"/>
      <c r="S218" s="137"/>
      <c r="T218" s="137"/>
      <c r="U218" s="137"/>
      <c r="V218" s="137"/>
      <c r="W218" s="137"/>
      <c r="X218" s="137"/>
      <c r="Y218" s="137"/>
      <c r="Z218" s="137"/>
      <c r="AA218" s="137"/>
      <c r="AB218" s="137"/>
      <c r="AC218" s="137"/>
      <c r="AD218" s="137"/>
      <c r="AE218" s="137"/>
      <c r="AF218" s="137"/>
      <c r="AG218" s="137"/>
      <c r="AH218" s="137"/>
      <c r="AI218" s="137"/>
      <c r="AJ218" s="137"/>
      <c r="AK218" s="137"/>
      <c r="AL218" s="137"/>
      <c r="AM218" s="137"/>
      <c r="AN218" s="137"/>
      <c r="AO218" s="137"/>
      <c r="AP218" s="137"/>
      <c r="AQ218" s="137"/>
      <c r="AR218" s="137"/>
      <c r="AS218" s="137"/>
    </row>
    <row r="219" ht="18.0" customHeight="1">
      <c r="A219" s="137"/>
      <c r="B219" s="137"/>
      <c r="C219" s="137"/>
      <c r="D219" s="137"/>
      <c r="E219" s="137"/>
      <c r="F219" s="137"/>
      <c r="G219" s="138"/>
      <c r="H219" s="139"/>
      <c r="I219" s="137"/>
      <c r="J219" s="137"/>
      <c r="K219" s="137"/>
      <c r="L219" s="137"/>
      <c r="M219" s="137"/>
      <c r="N219" s="137"/>
      <c r="O219" s="137"/>
      <c r="P219" s="137"/>
      <c r="Q219" s="140"/>
      <c r="R219" s="137"/>
      <c r="S219" s="137"/>
      <c r="T219" s="137"/>
      <c r="U219" s="137"/>
      <c r="V219" s="137"/>
      <c r="W219" s="137"/>
      <c r="X219" s="137"/>
      <c r="Y219" s="137"/>
      <c r="Z219" s="137"/>
      <c r="AA219" s="137"/>
      <c r="AB219" s="137"/>
      <c r="AC219" s="137"/>
      <c r="AD219" s="137"/>
      <c r="AE219" s="137"/>
      <c r="AF219" s="137"/>
      <c r="AG219" s="137"/>
      <c r="AH219" s="137"/>
      <c r="AI219" s="137"/>
      <c r="AJ219" s="137"/>
      <c r="AK219" s="137"/>
      <c r="AL219" s="137"/>
      <c r="AM219" s="137"/>
      <c r="AN219" s="137"/>
      <c r="AO219" s="137"/>
      <c r="AP219" s="137"/>
      <c r="AQ219" s="137"/>
      <c r="AR219" s="137"/>
      <c r="AS219" s="137"/>
    </row>
    <row r="220" ht="18.0" customHeight="1">
      <c r="A220" s="137"/>
      <c r="B220" s="137"/>
      <c r="C220" s="137"/>
      <c r="D220" s="137"/>
      <c r="E220" s="137"/>
      <c r="F220" s="137"/>
      <c r="G220" s="138"/>
      <c r="H220" s="139"/>
      <c r="I220" s="137"/>
      <c r="J220" s="137"/>
      <c r="K220" s="137"/>
      <c r="L220" s="137"/>
      <c r="M220" s="137"/>
      <c r="N220" s="137"/>
      <c r="O220" s="137"/>
      <c r="P220" s="137"/>
      <c r="Q220" s="140"/>
      <c r="R220" s="137"/>
      <c r="S220" s="137"/>
      <c r="T220" s="137"/>
      <c r="U220" s="137"/>
      <c r="V220" s="137"/>
      <c r="W220" s="137"/>
      <c r="X220" s="137"/>
      <c r="Y220" s="137"/>
      <c r="Z220" s="137"/>
      <c r="AA220" s="137"/>
      <c r="AB220" s="137"/>
      <c r="AC220" s="137"/>
      <c r="AD220" s="137"/>
      <c r="AE220" s="137"/>
      <c r="AF220" s="137"/>
      <c r="AG220" s="137"/>
      <c r="AH220" s="137"/>
      <c r="AI220" s="137"/>
      <c r="AJ220" s="137"/>
      <c r="AK220" s="137"/>
      <c r="AL220" s="137"/>
      <c r="AM220" s="137"/>
      <c r="AN220" s="137"/>
      <c r="AO220" s="137"/>
      <c r="AP220" s="137"/>
      <c r="AQ220" s="137"/>
      <c r="AR220" s="137"/>
      <c r="AS220" s="137"/>
    </row>
    <row r="221" ht="18.0" customHeight="1">
      <c r="A221" s="137"/>
      <c r="B221" s="137"/>
      <c r="C221" s="137"/>
      <c r="D221" s="137"/>
      <c r="E221" s="137"/>
      <c r="F221" s="137"/>
      <c r="G221" s="138"/>
      <c r="H221" s="139"/>
      <c r="I221" s="137"/>
      <c r="J221" s="137"/>
      <c r="K221" s="137"/>
      <c r="L221" s="137"/>
      <c r="M221" s="137"/>
      <c r="N221" s="137"/>
      <c r="O221" s="137"/>
      <c r="P221" s="137"/>
      <c r="Q221" s="140"/>
      <c r="R221" s="137"/>
      <c r="S221" s="137"/>
      <c r="T221" s="137"/>
      <c r="U221" s="137"/>
      <c r="V221" s="137"/>
      <c r="W221" s="137"/>
      <c r="X221" s="137"/>
      <c r="Y221" s="137"/>
      <c r="Z221" s="137"/>
      <c r="AA221" s="137"/>
      <c r="AB221" s="137"/>
      <c r="AC221" s="137"/>
      <c r="AD221" s="137"/>
      <c r="AE221" s="137"/>
      <c r="AF221" s="137"/>
      <c r="AG221" s="137"/>
      <c r="AH221" s="137"/>
      <c r="AI221" s="137"/>
      <c r="AJ221" s="137"/>
      <c r="AK221" s="137"/>
      <c r="AL221" s="137"/>
      <c r="AM221" s="137"/>
      <c r="AN221" s="137"/>
      <c r="AO221" s="137"/>
      <c r="AP221" s="137"/>
      <c r="AQ221" s="137"/>
      <c r="AR221" s="137"/>
      <c r="AS221" s="137"/>
    </row>
    <row r="222" ht="18.0" customHeight="1">
      <c r="A222" s="137"/>
      <c r="B222" s="137"/>
      <c r="C222" s="137"/>
      <c r="D222" s="137"/>
      <c r="E222" s="137"/>
      <c r="F222" s="137"/>
      <c r="G222" s="138"/>
      <c r="H222" s="139"/>
      <c r="I222" s="137"/>
      <c r="J222" s="137"/>
      <c r="K222" s="137"/>
      <c r="L222" s="137"/>
      <c r="M222" s="137"/>
      <c r="N222" s="137"/>
      <c r="O222" s="137"/>
      <c r="P222" s="137"/>
      <c r="Q222" s="140"/>
      <c r="R222" s="137"/>
      <c r="S222" s="137"/>
      <c r="T222" s="137"/>
      <c r="U222" s="137"/>
      <c r="V222" s="137"/>
      <c r="W222" s="137"/>
      <c r="X222" s="137"/>
      <c r="Y222" s="137"/>
      <c r="Z222" s="137"/>
      <c r="AA222" s="137"/>
      <c r="AB222" s="137"/>
      <c r="AC222" s="137"/>
      <c r="AD222" s="137"/>
      <c r="AE222" s="137"/>
      <c r="AF222" s="137"/>
      <c r="AG222" s="137"/>
      <c r="AH222" s="137"/>
      <c r="AI222" s="137"/>
      <c r="AJ222" s="137"/>
      <c r="AK222" s="137"/>
      <c r="AL222" s="137"/>
      <c r="AM222" s="137"/>
      <c r="AN222" s="137"/>
      <c r="AO222" s="137"/>
      <c r="AP222" s="137"/>
      <c r="AQ222" s="137"/>
      <c r="AR222" s="137"/>
      <c r="AS222" s="137"/>
    </row>
    <row r="223" ht="18.0" customHeight="1">
      <c r="A223" s="137"/>
      <c r="B223" s="137"/>
      <c r="C223" s="137"/>
      <c r="D223" s="137"/>
      <c r="E223" s="137"/>
      <c r="F223" s="137"/>
      <c r="G223" s="138"/>
      <c r="H223" s="139"/>
      <c r="I223" s="137"/>
      <c r="J223" s="137"/>
      <c r="K223" s="137"/>
      <c r="L223" s="137"/>
      <c r="M223" s="137"/>
      <c r="N223" s="137"/>
      <c r="O223" s="137"/>
      <c r="P223" s="137"/>
      <c r="Q223" s="140"/>
      <c r="R223" s="137"/>
      <c r="S223" s="137"/>
      <c r="T223" s="137"/>
      <c r="U223" s="137"/>
      <c r="V223" s="137"/>
      <c r="W223" s="137"/>
      <c r="X223" s="137"/>
      <c r="Y223" s="137"/>
      <c r="Z223" s="137"/>
      <c r="AA223" s="137"/>
      <c r="AB223" s="137"/>
      <c r="AC223" s="137"/>
      <c r="AD223" s="137"/>
      <c r="AE223" s="137"/>
      <c r="AF223" s="137"/>
      <c r="AG223" s="137"/>
      <c r="AH223" s="137"/>
      <c r="AI223" s="137"/>
      <c r="AJ223" s="137"/>
      <c r="AK223" s="137"/>
      <c r="AL223" s="137"/>
      <c r="AM223" s="137"/>
      <c r="AN223" s="137"/>
      <c r="AO223" s="137"/>
      <c r="AP223" s="137"/>
      <c r="AQ223" s="137"/>
      <c r="AR223" s="137"/>
      <c r="AS223" s="137"/>
    </row>
    <row r="224" ht="18.0" customHeight="1">
      <c r="A224" s="137"/>
      <c r="B224" s="137"/>
      <c r="C224" s="137"/>
      <c r="D224" s="137"/>
      <c r="E224" s="137"/>
      <c r="F224" s="137"/>
      <c r="G224" s="138"/>
      <c r="H224" s="139"/>
      <c r="I224" s="137"/>
      <c r="J224" s="137"/>
      <c r="K224" s="137"/>
      <c r="L224" s="137"/>
      <c r="M224" s="137"/>
      <c r="N224" s="137"/>
      <c r="O224" s="137"/>
      <c r="P224" s="137"/>
      <c r="Q224" s="140"/>
      <c r="R224" s="137"/>
      <c r="S224" s="137"/>
      <c r="T224" s="137"/>
      <c r="U224" s="137"/>
      <c r="V224" s="137"/>
      <c r="W224" s="137"/>
      <c r="X224" s="137"/>
      <c r="Y224" s="137"/>
      <c r="Z224" s="137"/>
      <c r="AA224" s="137"/>
      <c r="AB224" s="137"/>
      <c r="AC224" s="137"/>
      <c r="AD224" s="137"/>
      <c r="AE224" s="137"/>
      <c r="AF224" s="137"/>
      <c r="AG224" s="137"/>
      <c r="AH224" s="137"/>
      <c r="AI224" s="137"/>
      <c r="AJ224" s="137"/>
      <c r="AK224" s="137"/>
      <c r="AL224" s="137"/>
      <c r="AM224" s="137"/>
      <c r="AN224" s="137"/>
      <c r="AO224" s="137"/>
      <c r="AP224" s="137"/>
      <c r="AQ224" s="137"/>
      <c r="AR224" s="137"/>
      <c r="AS224" s="137"/>
    </row>
    <row r="225" ht="18.0" customHeight="1">
      <c r="A225" s="137"/>
      <c r="B225" s="137"/>
      <c r="C225" s="137"/>
      <c r="D225" s="137"/>
      <c r="E225" s="137"/>
      <c r="F225" s="137"/>
      <c r="G225" s="138"/>
      <c r="H225" s="139"/>
      <c r="I225" s="137"/>
      <c r="J225" s="137"/>
      <c r="K225" s="137"/>
      <c r="L225" s="137"/>
      <c r="M225" s="137"/>
      <c r="N225" s="137"/>
      <c r="O225" s="137"/>
      <c r="P225" s="137"/>
      <c r="Q225" s="140"/>
      <c r="R225" s="137"/>
      <c r="S225" s="137"/>
      <c r="T225" s="137"/>
      <c r="U225" s="137"/>
      <c r="V225" s="137"/>
      <c r="W225" s="137"/>
      <c r="X225" s="137"/>
      <c r="Y225" s="137"/>
      <c r="Z225" s="137"/>
      <c r="AA225" s="137"/>
      <c r="AB225" s="137"/>
      <c r="AC225" s="137"/>
      <c r="AD225" s="137"/>
      <c r="AE225" s="137"/>
      <c r="AF225" s="137"/>
      <c r="AG225" s="137"/>
      <c r="AH225" s="137"/>
      <c r="AI225" s="137"/>
      <c r="AJ225" s="137"/>
      <c r="AK225" s="137"/>
      <c r="AL225" s="137"/>
      <c r="AM225" s="137"/>
      <c r="AN225" s="137"/>
      <c r="AO225" s="137"/>
      <c r="AP225" s="137"/>
      <c r="AQ225" s="137"/>
      <c r="AR225" s="137"/>
      <c r="AS225" s="137"/>
    </row>
    <row r="226" ht="18.0" customHeight="1">
      <c r="A226" s="137"/>
      <c r="B226" s="137"/>
      <c r="C226" s="137"/>
      <c r="D226" s="137"/>
      <c r="E226" s="137"/>
      <c r="F226" s="137"/>
      <c r="G226" s="138"/>
      <c r="H226" s="139"/>
      <c r="I226" s="137"/>
      <c r="J226" s="137"/>
      <c r="K226" s="137"/>
      <c r="L226" s="137"/>
      <c r="M226" s="137"/>
      <c r="N226" s="137"/>
      <c r="O226" s="137"/>
      <c r="P226" s="137"/>
      <c r="Q226" s="140"/>
      <c r="R226" s="137"/>
      <c r="S226" s="137"/>
      <c r="T226" s="137"/>
      <c r="U226" s="137"/>
      <c r="V226" s="137"/>
      <c r="W226" s="137"/>
      <c r="X226" s="137"/>
      <c r="Y226" s="137"/>
      <c r="Z226" s="137"/>
      <c r="AA226" s="137"/>
      <c r="AB226" s="137"/>
      <c r="AC226" s="137"/>
      <c r="AD226" s="137"/>
      <c r="AE226" s="137"/>
      <c r="AF226" s="137"/>
      <c r="AG226" s="137"/>
      <c r="AH226" s="137"/>
      <c r="AI226" s="137"/>
      <c r="AJ226" s="137"/>
      <c r="AK226" s="137"/>
      <c r="AL226" s="137"/>
      <c r="AM226" s="137"/>
      <c r="AN226" s="137"/>
      <c r="AO226" s="137"/>
      <c r="AP226" s="137"/>
      <c r="AQ226" s="137"/>
      <c r="AR226" s="137"/>
      <c r="AS226" s="137"/>
    </row>
    <row r="227" ht="18.0" customHeight="1">
      <c r="A227" s="137"/>
      <c r="B227" s="137"/>
      <c r="C227" s="137"/>
      <c r="D227" s="137"/>
      <c r="E227" s="137"/>
      <c r="F227" s="137"/>
      <c r="G227" s="138"/>
      <c r="H227" s="139"/>
      <c r="I227" s="137"/>
      <c r="J227" s="137"/>
      <c r="K227" s="137"/>
      <c r="L227" s="137"/>
      <c r="M227" s="137"/>
      <c r="N227" s="137"/>
      <c r="O227" s="137"/>
      <c r="P227" s="137"/>
      <c r="Q227" s="140"/>
      <c r="R227" s="137"/>
      <c r="S227" s="137"/>
      <c r="T227" s="137"/>
      <c r="U227" s="137"/>
      <c r="V227" s="137"/>
      <c r="W227" s="137"/>
      <c r="X227" s="137"/>
      <c r="Y227" s="137"/>
      <c r="Z227" s="137"/>
      <c r="AA227" s="137"/>
      <c r="AB227" s="137"/>
      <c r="AC227" s="137"/>
      <c r="AD227" s="137"/>
      <c r="AE227" s="137"/>
      <c r="AF227" s="137"/>
      <c r="AG227" s="137"/>
      <c r="AH227" s="137"/>
      <c r="AI227" s="137"/>
      <c r="AJ227" s="137"/>
      <c r="AK227" s="137"/>
      <c r="AL227" s="137"/>
      <c r="AM227" s="137"/>
      <c r="AN227" s="137"/>
      <c r="AO227" s="137"/>
      <c r="AP227" s="137"/>
      <c r="AQ227" s="137"/>
      <c r="AR227" s="137"/>
      <c r="AS227" s="137"/>
    </row>
    <row r="228" ht="18.0" customHeight="1">
      <c r="A228" s="137"/>
      <c r="B228" s="137"/>
      <c r="C228" s="137"/>
      <c r="D228" s="137"/>
      <c r="E228" s="137"/>
      <c r="F228" s="137"/>
      <c r="G228" s="138"/>
      <c r="H228" s="139"/>
      <c r="I228" s="137"/>
      <c r="J228" s="137"/>
      <c r="K228" s="137"/>
      <c r="L228" s="137"/>
      <c r="M228" s="137"/>
      <c r="N228" s="137"/>
      <c r="O228" s="137"/>
      <c r="P228" s="137"/>
      <c r="Q228" s="140"/>
      <c r="R228" s="137"/>
      <c r="S228" s="137"/>
      <c r="T228" s="137"/>
      <c r="U228" s="137"/>
      <c r="V228" s="137"/>
      <c r="W228" s="137"/>
      <c r="X228" s="137"/>
      <c r="Y228" s="137"/>
      <c r="Z228" s="137"/>
      <c r="AA228" s="137"/>
      <c r="AB228" s="137"/>
      <c r="AC228" s="137"/>
      <c r="AD228" s="137"/>
      <c r="AE228" s="137"/>
      <c r="AF228" s="137"/>
      <c r="AG228" s="137"/>
      <c r="AH228" s="137"/>
      <c r="AI228" s="137"/>
      <c r="AJ228" s="137"/>
      <c r="AK228" s="137"/>
      <c r="AL228" s="137"/>
      <c r="AM228" s="137"/>
      <c r="AN228" s="137"/>
      <c r="AO228" s="137"/>
      <c r="AP228" s="137"/>
      <c r="AQ228" s="137"/>
      <c r="AR228" s="137"/>
      <c r="AS228" s="137"/>
    </row>
    <row r="229" ht="18.0" customHeight="1">
      <c r="A229" s="137"/>
      <c r="B229" s="137"/>
      <c r="C229" s="137"/>
      <c r="D229" s="137"/>
      <c r="E229" s="137"/>
      <c r="F229" s="137"/>
      <c r="G229" s="138"/>
      <c r="H229" s="139"/>
      <c r="I229" s="137"/>
      <c r="J229" s="137"/>
      <c r="K229" s="137"/>
      <c r="L229" s="137"/>
      <c r="M229" s="137"/>
      <c r="N229" s="137"/>
      <c r="O229" s="137"/>
      <c r="P229" s="137"/>
      <c r="Q229" s="140"/>
      <c r="R229" s="137"/>
      <c r="S229" s="137"/>
      <c r="T229" s="137"/>
      <c r="U229" s="137"/>
      <c r="V229" s="137"/>
      <c r="W229" s="137"/>
      <c r="X229" s="137"/>
      <c r="Y229" s="137"/>
      <c r="Z229" s="137"/>
      <c r="AA229" s="137"/>
      <c r="AB229" s="137"/>
      <c r="AC229" s="137"/>
      <c r="AD229" s="137"/>
      <c r="AE229" s="137"/>
      <c r="AF229" s="137"/>
      <c r="AG229" s="137"/>
      <c r="AH229" s="137"/>
      <c r="AI229" s="137"/>
      <c r="AJ229" s="137"/>
      <c r="AK229" s="137"/>
      <c r="AL229" s="137"/>
      <c r="AM229" s="137"/>
      <c r="AN229" s="137"/>
      <c r="AO229" s="137"/>
      <c r="AP229" s="137"/>
      <c r="AQ229" s="137"/>
      <c r="AR229" s="137"/>
      <c r="AS229" s="137"/>
    </row>
    <row r="230" ht="18.0" customHeight="1">
      <c r="A230" s="137"/>
      <c r="B230" s="137"/>
      <c r="C230" s="137"/>
      <c r="D230" s="137"/>
      <c r="E230" s="137"/>
      <c r="F230" s="137"/>
      <c r="G230" s="138"/>
      <c r="H230" s="139"/>
      <c r="I230" s="137"/>
      <c r="J230" s="137"/>
      <c r="K230" s="137"/>
      <c r="L230" s="137"/>
      <c r="M230" s="137"/>
      <c r="N230" s="137"/>
      <c r="O230" s="137"/>
      <c r="P230" s="137"/>
      <c r="Q230" s="140"/>
      <c r="R230" s="137"/>
      <c r="S230" s="137"/>
      <c r="T230" s="137"/>
      <c r="U230" s="137"/>
      <c r="V230" s="137"/>
      <c r="W230" s="137"/>
      <c r="X230" s="137"/>
      <c r="Y230" s="137"/>
      <c r="Z230" s="137"/>
      <c r="AA230" s="137"/>
      <c r="AB230" s="137"/>
      <c r="AC230" s="137"/>
      <c r="AD230" s="137"/>
      <c r="AE230" s="137"/>
      <c r="AF230" s="137"/>
      <c r="AG230" s="137"/>
      <c r="AH230" s="137"/>
      <c r="AI230" s="137"/>
      <c r="AJ230" s="137"/>
      <c r="AK230" s="137"/>
      <c r="AL230" s="137"/>
      <c r="AM230" s="137"/>
      <c r="AN230" s="137"/>
      <c r="AO230" s="137"/>
      <c r="AP230" s="137"/>
      <c r="AQ230" s="137"/>
      <c r="AR230" s="137"/>
      <c r="AS230" s="137"/>
    </row>
    <row r="231" ht="18.0" customHeight="1">
      <c r="A231" s="137"/>
      <c r="B231" s="137"/>
      <c r="C231" s="137"/>
      <c r="D231" s="137"/>
      <c r="E231" s="137"/>
      <c r="F231" s="137"/>
      <c r="G231" s="138"/>
      <c r="H231" s="139"/>
      <c r="I231" s="137"/>
      <c r="J231" s="137"/>
      <c r="K231" s="137"/>
      <c r="L231" s="137"/>
      <c r="M231" s="137"/>
      <c r="N231" s="137"/>
      <c r="O231" s="137"/>
      <c r="P231" s="137"/>
      <c r="Q231" s="140"/>
      <c r="R231" s="137"/>
      <c r="S231" s="137"/>
      <c r="T231" s="137"/>
      <c r="U231" s="137"/>
      <c r="V231" s="137"/>
      <c r="W231" s="137"/>
      <c r="X231" s="137"/>
      <c r="Y231" s="137"/>
      <c r="Z231" s="137"/>
      <c r="AA231" s="137"/>
      <c r="AB231" s="137"/>
      <c r="AC231" s="137"/>
      <c r="AD231" s="137"/>
      <c r="AE231" s="137"/>
      <c r="AF231" s="137"/>
      <c r="AG231" s="137"/>
      <c r="AH231" s="137"/>
      <c r="AI231" s="137"/>
      <c r="AJ231" s="137"/>
      <c r="AK231" s="137"/>
      <c r="AL231" s="137"/>
      <c r="AM231" s="137"/>
      <c r="AN231" s="137"/>
      <c r="AO231" s="137"/>
      <c r="AP231" s="137"/>
      <c r="AQ231" s="137"/>
      <c r="AR231" s="137"/>
      <c r="AS231" s="137"/>
    </row>
    <row r="232" ht="18.0" customHeight="1">
      <c r="A232" s="137"/>
      <c r="B232" s="137"/>
      <c r="C232" s="137"/>
      <c r="D232" s="137"/>
      <c r="E232" s="137"/>
      <c r="F232" s="137"/>
      <c r="G232" s="138"/>
      <c r="H232" s="139"/>
      <c r="I232" s="137"/>
      <c r="J232" s="137"/>
      <c r="K232" s="137"/>
      <c r="L232" s="137"/>
      <c r="M232" s="137"/>
      <c r="N232" s="137"/>
      <c r="O232" s="137"/>
      <c r="P232" s="137"/>
      <c r="Q232" s="140"/>
      <c r="R232" s="137"/>
      <c r="S232" s="137"/>
      <c r="T232" s="137"/>
      <c r="U232" s="137"/>
      <c r="V232" s="137"/>
      <c r="W232" s="137"/>
      <c r="X232" s="137"/>
      <c r="Y232" s="137"/>
      <c r="Z232" s="137"/>
      <c r="AA232" s="137"/>
      <c r="AB232" s="137"/>
      <c r="AC232" s="137"/>
      <c r="AD232" s="137"/>
      <c r="AE232" s="137"/>
      <c r="AF232" s="137"/>
      <c r="AG232" s="137"/>
      <c r="AH232" s="137"/>
      <c r="AI232" s="137"/>
      <c r="AJ232" s="137"/>
      <c r="AK232" s="137"/>
      <c r="AL232" s="137"/>
      <c r="AM232" s="137"/>
      <c r="AN232" s="137"/>
      <c r="AO232" s="137"/>
      <c r="AP232" s="137"/>
      <c r="AQ232" s="137"/>
      <c r="AR232" s="137"/>
      <c r="AS232" s="137"/>
    </row>
    <row r="233" ht="18.0" customHeight="1">
      <c r="A233" s="137"/>
      <c r="B233" s="137"/>
      <c r="C233" s="137"/>
      <c r="D233" s="137"/>
      <c r="E233" s="137"/>
      <c r="F233" s="137"/>
      <c r="G233" s="138"/>
      <c r="H233" s="139"/>
      <c r="I233" s="137"/>
      <c r="J233" s="137"/>
      <c r="K233" s="137"/>
      <c r="L233" s="137"/>
      <c r="M233" s="137"/>
      <c r="N233" s="137"/>
      <c r="O233" s="137"/>
      <c r="P233" s="137"/>
      <c r="Q233" s="140"/>
      <c r="R233" s="137"/>
      <c r="S233" s="137"/>
      <c r="T233" s="137"/>
      <c r="U233" s="137"/>
      <c r="V233" s="137"/>
      <c r="W233" s="137"/>
      <c r="X233" s="137"/>
      <c r="Y233" s="137"/>
      <c r="Z233" s="137"/>
      <c r="AA233" s="137"/>
      <c r="AB233" s="137"/>
      <c r="AC233" s="137"/>
      <c r="AD233" s="137"/>
      <c r="AE233" s="137"/>
      <c r="AF233" s="137"/>
      <c r="AG233" s="137"/>
      <c r="AH233" s="137"/>
      <c r="AI233" s="137"/>
      <c r="AJ233" s="137"/>
      <c r="AK233" s="137"/>
      <c r="AL233" s="137"/>
      <c r="AM233" s="137"/>
      <c r="AN233" s="137"/>
      <c r="AO233" s="137"/>
      <c r="AP233" s="137"/>
      <c r="AQ233" s="137"/>
      <c r="AR233" s="137"/>
      <c r="AS233" s="137"/>
    </row>
    <row r="234" ht="18.0" customHeight="1">
      <c r="A234" s="137"/>
      <c r="B234" s="137"/>
      <c r="C234" s="137"/>
      <c r="D234" s="137"/>
      <c r="E234" s="137"/>
      <c r="F234" s="137"/>
      <c r="G234" s="138"/>
      <c r="H234" s="139"/>
      <c r="I234" s="137"/>
      <c r="J234" s="137"/>
      <c r="K234" s="137"/>
      <c r="L234" s="137"/>
      <c r="M234" s="137"/>
      <c r="N234" s="137"/>
      <c r="O234" s="137"/>
      <c r="P234" s="137"/>
      <c r="Q234" s="140"/>
      <c r="R234" s="137"/>
      <c r="S234" s="137"/>
      <c r="T234" s="137"/>
      <c r="U234" s="137"/>
      <c r="V234" s="137"/>
      <c r="W234" s="137"/>
      <c r="X234" s="137"/>
      <c r="Y234" s="137"/>
      <c r="Z234" s="137"/>
      <c r="AA234" s="137"/>
      <c r="AB234" s="137"/>
      <c r="AC234" s="137"/>
      <c r="AD234" s="137"/>
      <c r="AE234" s="137"/>
      <c r="AF234" s="137"/>
      <c r="AG234" s="137"/>
      <c r="AH234" s="137"/>
      <c r="AI234" s="137"/>
      <c r="AJ234" s="137"/>
      <c r="AK234" s="137"/>
      <c r="AL234" s="137"/>
      <c r="AM234" s="137"/>
      <c r="AN234" s="137"/>
      <c r="AO234" s="137"/>
      <c r="AP234" s="137"/>
      <c r="AQ234" s="137"/>
      <c r="AR234" s="137"/>
      <c r="AS234" s="137"/>
    </row>
    <row r="235" ht="18.0" customHeight="1">
      <c r="A235" s="137"/>
      <c r="B235" s="137"/>
      <c r="C235" s="137"/>
      <c r="D235" s="137"/>
      <c r="E235" s="137"/>
      <c r="F235" s="137"/>
      <c r="G235" s="138"/>
      <c r="H235" s="139"/>
      <c r="I235" s="137"/>
      <c r="J235" s="137"/>
      <c r="K235" s="137"/>
      <c r="L235" s="137"/>
      <c r="M235" s="137"/>
      <c r="N235" s="137"/>
      <c r="O235" s="137"/>
      <c r="P235" s="137"/>
      <c r="Q235" s="140"/>
      <c r="R235" s="137"/>
      <c r="S235" s="137"/>
      <c r="T235" s="137"/>
      <c r="U235" s="137"/>
      <c r="V235" s="137"/>
      <c r="W235" s="137"/>
      <c r="X235" s="137"/>
      <c r="Y235" s="137"/>
      <c r="Z235" s="137"/>
      <c r="AA235" s="137"/>
      <c r="AB235" s="137"/>
      <c r="AC235" s="137"/>
      <c r="AD235" s="137"/>
      <c r="AE235" s="137"/>
      <c r="AF235" s="137"/>
      <c r="AG235" s="137"/>
      <c r="AH235" s="137"/>
      <c r="AI235" s="137"/>
      <c r="AJ235" s="137"/>
      <c r="AK235" s="137"/>
      <c r="AL235" s="137"/>
      <c r="AM235" s="137"/>
      <c r="AN235" s="137"/>
      <c r="AO235" s="137"/>
      <c r="AP235" s="137"/>
      <c r="AQ235" s="137"/>
      <c r="AR235" s="137"/>
      <c r="AS235" s="137"/>
    </row>
    <row r="236" ht="18.0" customHeight="1">
      <c r="A236" s="137"/>
      <c r="B236" s="137"/>
      <c r="C236" s="137"/>
      <c r="D236" s="137"/>
      <c r="E236" s="137"/>
      <c r="F236" s="137"/>
      <c r="G236" s="138"/>
      <c r="H236" s="139"/>
      <c r="I236" s="137"/>
      <c r="J236" s="137"/>
      <c r="K236" s="137"/>
      <c r="L236" s="137"/>
      <c r="M236" s="137"/>
      <c r="N236" s="137"/>
      <c r="O236" s="137"/>
      <c r="P236" s="137"/>
      <c r="Q236" s="140"/>
      <c r="R236" s="137"/>
      <c r="S236" s="137"/>
      <c r="T236" s="137"/>
      <c r="U236" s="137"/>
      <c r="V236" s="137"/>
      <c r="W236" s="137"/>
      <c r="X236" s="137"/>
      <c r="Y236" s="137"/>
      <c r="Z236" s="137"/>
      <c r="AA236" s="137"/>
      <c r="AB236" s="137"/>
      <c r="AC236" s="137"/>
      <c r="AD236" s="137"/>
      <c r="AE236" s="137"/>
      <c r="AF236" s="137"/>
      <c r="AG236" s="137"/>
      <c r="AH236" s="137"/>
      <c r="AI236" s="137"/>
      <c r="AJ236" s="137"/>
      <c r="AK236" s="137"/>
      <c r="AL236" s="137"/>
      <c r="AM236" s="137"/>
      <c r="AN236" s="137"/>
      <c r="AO236" s="137"/>
      <c r="AP236" s="137"/>
      <c r="AQ236" s="137"/>
      <c r="AR236" s="137"/>
      <c r="AS236" s="137"/>
    </row>
    <row r="237" ht="18.0" customHeight="1">
      <c r="A237" s="137"/>
      <c r="B237" s="137"/>
      <c r="C237" s="137"/>
      <c r="D237" s="137"/>
      <c r="E237" s="137"/>
      <c r="F237" s="137"/>
      <c r="G237" s="138"/>
      <c r="H237" s="139"/>
      <c r="I237" s="137"/>
      <c r="J237" s="137"/>
      <c r="K237" s="137"/>
      <c r="L237" s="137"/>
      <c r="M237" s="137"/>
      <c r="N237" s="137"/>
      <c r="O237" s="137"/>
      <c r="P237" s="137"/>
      <c r="Q237" s="140"/>
      <c r="R237" s="137"/>
      <c r="S237" s="137"/>
      <c r="T237" s="137"/>
      <c r="U237" s="137"/>
      <c r="V237" s="137"/>
      <c r="W237" s="137"/>
      <c r="X237" s="137"/>
      <c r="Y237" s="137"/>
      <c r="Z237" s="137"/>
      <c r="AA237" s="137"/>
      <c r="AB237" s="137"/>
      <c r="AC237" s="137"/>
      <c r="AD237" s="137"/>
      <c r="AE237" s="137"/>
      <c r="AF237" s="137"/>
      <c r="AG237" s="137"/>
      <c r="AH237" s="137"/>
      <c r="AI237" s="137"/>
      <c r="AJ237" s="137"/>
      <c r="AK237" s="137"/>
      <c r="AL237" s="137"/>
      <c r="AM237" s="137"/>
      <c r="AN237" s="137"/>
      <c r="AO237" s="137"/>
      <c r="AP237" s="137"/>
      <c r="AQ237" s="137"/>
      <c r="AR237" s="137"/>
      <c r="AS237" s="137"/>
    </row>
    <row r="238" ht="18.0" customHeight="1">
      <c r="A238" s="137"/>
      <c r="B238" s="137"/>
      <c r="C238" s="137"/>
      <c r="D238" s="137"/>
      <c r="E238" s="137"/>
      <c r="F238" s="137"/>
      <c r="G238" s="138"/>
      <c r="H238" s="139"/>
      <c r="I238" s="137"/>
      <c r="J238" s="137"/>
      <c r="K238" s="137"/>
      <c r="L238" s="137"/>
      <c r="M238" s="137"/>
      <c r="N238" s="137"/>
      <c r="O238" s="137"/>
      <c r="P238" s="137"/>
      <c r="Q238" s="140"/>
      <c r="R238" s="137"/>
      <c r="S238" s="137"/>
      <c r="T238" s="137"/>
      <c r="U238" s="137"/>
      <c r="V238" s="137"/>
      <c r="W238" s="137"/>
      <c r="X238" s="137"/>
      <c r="Y238" s="137"/>
      <c r="Z238" s="137"/>
      <c r="AA238" s="137"/>
      <c r="AB238" s="137"/>
      <c r="AC238" s="137"/>
      <c r="AD238" s="137"/>
      <c r="AE238" s="137"/>
      <c r="AF238" s="137"/>
      <c r="AG238" s="137"/>
      <c r="AH238" s="137"/>
      <c r="AI238" s="137"/>
      <c r="AJ238" s="137"/>
      <c r="AK238" s="137"/>
      <c r="AL238" s="137"/>
      <c r="AM238" s="137"/>
      <c r="AN238" s="137"/>
      <c r="AO238" s="137"/>
      <c r="AP238" s="137"/>
      <c r="AQ238" s="137"/>
      <c r="AR238" s="137"/>
      <c r="AS238" s="137"/>
    </row>
    <row r="239" ht="18.0" customHeight="1">
      <c r="A239" s="137"/>
      <c r="B239" s="137"/>
      <c r="C239" s="137"/>
      <c r="D239" s="137"/>
      <c r="E239" s="137"/>
      <c r="F239" s="137"/>
      <c r="G239" s="138"/>
      <c r="H239" s="139"/>
      <c r="I239" s="137"/>
      <c r="J239" s="137"/>
      <c r="K239" s="137"/>
      <c r="L239" s="137"/>
      <c r="M239" s="137"/>
      <c r="N239" s="137"/>
      <c r="O239" s="137"/>
      <c r="P239" s="137"/>
      <c r="Q239" s="140"/>
      <c r="R239" s="137"/>
      <c r="S239" s="137"/>
      <c r="T239" s="137"/>
      <c r="U239" s="137"/>
      <c r="V239" s="137"/>
      <c r="W239" s="137"/>
      <c r="X239" s="137"/>
      <c r="Y239" s="137"/>
      <c r="Z239" s="137"/>
      <c r="AA239" s="137"/>
      <c r="AB239" s="137"/>
      <c r="AC239" s="137"/>
      <c r="AD239" s="137"/>
      <c r="AE239" s="137"/>
      <c r="AF239" s="137"/>
      <c r="AG239" s="137"/>
      <c r="AH239" s="137"/>
      <c r="AI239" s="137"/>
      <c r="AJ239" s="137"/>
      <c r="AK239" s="137"/>
      <c r="AL239" s="137"/>
      <c r="AM239" s="137"/>
      <c r="AN239" s="137"/>
      <c r="AO239" s="137"/>
      <c r="AP239" s="137"/>
      <c r="AQ239" s="137"/>
      <c r="AR239" s="137"/>
      <c r="AS239" s="137"/>
    </row>
    <row r="240" ht="18.0" customHeight="1">
      <c r="A240" s="137"/>
      <c r="B240" s="137"/>
      <c r="C240" s="137"/>
      <c r="D240" s="137"/>
      <c r="E240" s="137"/>
      <c r="F240" s="137"/>
      <c r="G240" s="138"/>
      <c r="H240" s="139"/>
      <c r="I240" s="137"/>
      <c r="J240" s="137"/>
      <c r="K240" s="137"/>
      <c r="L240" s="137"/>
      <c r="M240" s="137"/>
      <c r="N240" s="137"/>
      <c r="O240" s="137"/>
      <c r="P240" s="137"/>
      <c r="Q240" s="140"/>
      <c r="R240" s="137"/>
      <c r="S240" s="137"/>
      <c r="T240" s="137"/>
      <c r="U240" s="137"/>
      <c r="V240" s="137"/>
      <c r="W240" s="137"/>
      <c r="X240" s="137"/>
      <c r="Y240" s="137"/>
      <c r="Z240" s="137"/>
      <c r="AA240" s="137"/>
      <c r="AB240" s="137"/>
      <c r="AC240" s="137"/>
      <c r="AD240" s="137"/>
      <c r="AE240" s="137"/>
      <c r="AF240" s="137"/>
      <c r="AG240" s="137"/>
      <c r="AH240" s="137"/>
      <c r="AI240" s="137"/>
      <c r="AJ240" s="137"/>
      <c r="AK240" s="137"/>
      <c r="AL240" s="137"/>
      <c r="AM240" s="137"/>
      <c r="AN240" s="137"/>
      <c r="AO240" s="137"/>
      <c r="AP240" s="137"/>
      <c r="AQ240" s="137"/>
      <c r="AR240" s="137"/>
      <c r="AS240" s="137"/>
    </row>
    <row r="241" ht="18.0" customHeight="1">
      <c r="A241" s="137"/>
      <c r="B241" s="137"/>
      <c r="C241" s="137"/>
      <c r="D241" s="137"/>
      <c r="E241" s="137"/>
      <c r="F241" s="137"/>
      <c r="G241" s="138"/>
      <c r="H241" s="139"/>
      <c r="I241" s="137"/>
      <c r="J241" s="137"/>
      <c r="K241" s="137"/>
      <c r="L241" s="137"/>
      <c r="M241" s="137"/>
      <c r="N241" s="137"/>
      <c r="O241" s="137"/>
      <c r="P241" s="137"/>
      <c r="Q241" s="140"/>
      <c r="R241" s="137"/>
      <c r="S241" s="137"/>
      <c r="T241" s="137"/>
      <c r="U241" s="137"/>
      <c r="V241" s="137"/>
      <c r="W241" s="137"/>
      <c r="X241" s="137"/>
      <c r="Y241" s="137"/>
      <c r="Z241" s="137"/>
      <c r="AA241" s="137"/>
      <c r="AB241" s="137"/>
      <c r="AC241" s="137"/>
      <c r="AD241" s="137"/>
      <c r="AE241" s="137"/>
      <c r="AF241" s="137"/>
      <c r="AG241" s="137"/>
      <c r="AH241" s="137"/>
      <c r="AI241" s="137"/>
      <c r="AJ241" s="137"/>
      <c r="AK241" s="137"/>
      <c r="AL241" s="137"/>
      <c r="AM241" s="137"/>
      <c r="AN241" s="137"/>
      <c r="AO241" s="137"/>
      <c r="AP241" s="137"/>
      <c r="AQ241" s="137"/>
      <c r="AR241" s="137"/>
      <c r="AS241" s="137"/>
    </row>
    <row r="242" ht="18.0" customHeight="1">
      <c r="A242" s="137"/>
      <c r="B242" s="137"/>
      <c r="C242" s="137"/>
      <c r="D242" s="137"/>
      <c r="E242" s="137"/>
      <c r="F242" s="137"/>
      <c r="G242" s="138"/>
      <c r="H242" s="139"/>
      <c r="I242" s="137"/>
      <c r="J242" s="137"/>
      <c r="K242" s="137"/>
      <c r="L242" s="137"/>
      <c r="M242" s="137"/>
      <c r="N242" s="137"/>
      <c r="O242" s="137"/>
      <c r="P242" s="137"/>
      <c r="Q242" s="140"/>
      <c r="R242" s="137"/>
      <c r="S242" s="137"/>
      <c r="T242" s="137"/>
      <c r="U242" s="137"/>
      <c r="V242" s="137"/>
      <c r="W242" s="137"/>
      <c r="X242" s="137"/>
      <c r="Y242" s="137"/>
      <c r="Z242" s="137"/>
      <c r="AA242" s="137"/>
      <c r="AB242" s="137"/>
      <c r="AC242" s="137"/>
      <c r="AD242" s="137"/>
      <c r="AE242" s="137"/>
      <c r="AF242" s="137"/>
      <c r="AG242" s="137"/>
      <c r="AH242" s="137"/>
      <c r="AI242" s="137"/>
      <c r="AJ242" s="137"/>
      <c r="AK242" s="137"/>
      <c r="AL242" s="137"/>
      <c r="AM242" s="137"/>
      <c r="AN242" s="137"/>
      <c r="AO242" s="137"/>
      <c r="AP242" s="137"/>
      <c r="AQ242" s="137"/>
      <c r="AR242" s="137"/>
      <c r="AS242" s="137"/>
    </row>
    <row r="243" ht="18.0" customHeight="1">
      <c r="A243" s="137"/>
      <c r="B243" s="137"/>
      <c r="C243" s="137"/>
      <c r="D243" s="137"/>
      <c r="E243" s="137"/>
      <c r="F243" s="137"/>
      <c r="G243" s="138"/>
      <c r="H243" s="139"/>
      <c r="I243" s="137"/>
      <c r="J243" s="137"/>
      <c r="K243" s="137"/>
      <c r="L243" s="137"/>
      <c r="M243" s="137"/>
      <c r="N243" s="137"/>
      <c r="O243" s="137"/>
      <c r="P243" s="137"/>
      <c r="Q243" s="140"/>
      <c r="R243" s="137"/>
      <c r="S243" s="137"/>
      <c r="T243" s="137"/>
      <c r="U243" s="137"/>
      <c r="V243" s="137"/>
      <c r="W243" s="137"/>
      <c r="X243" s="137"/>
      <c r="Y243" s="137"/>
      <c r="Z243" s="137"/>
      <c r="AA243" s="137"/>
      <c r="AB243" s="137"/>
      <c r="AC243" s="137"/>
      <c r="AD243" s="137"/>
      <c r="AE243" s="137"/>
      <c r="AF243" s="137"/>
      <c r="AG243" s="137"/>
      <c r="AH243" s="137"/>
      <c r="AI243" s="137"/>
      <c r="AJ243" s="137"/>
      <c r="AK243" s="137"/>
      <c r="AL243" s="137"/>
      <c r="AM243" s="137"/>
      <c r="AN243" s="137"/>
      <c r="AO243" s="137"/>
      <c r="AP243" s="137"/>
      <c r="AQ243" s="137"/>
      <c r="AR243" s="137"/>
      <c r="AS243" s="137"/>
    </row>
    <row r="244" ht="18.0" customHeight="1">
      <c r="A244" s="137"/>
      <c r="B244" s="137"/>
      <c r="C244" s="137"/>
      <c r="D244" s="137"/>
      <c r="E244" s="137"/>
      <c r="F244" s="137"/>
      <c r="G244" s="138"/>
      <c r="H244" s="139"/>
      <c r="I244" s="137"/>
      <c r="J244" s="137"/>
      <c r="K244" s="137"/>
      <c r="L244" s="137"/>
      <c r="M244" s="137"/>
      <c r="N244" s="137"/>
      <c r="O244" s="137"/>
      <c r="P244" s="137"/>
      <c r="Q244" s="140"/>
      <c r="R244" s="137"/>
      <c r="S244" s="137"/>
      <c r="T244" s="137"/>
      <c r="U244" s="137"/>
      <c r="V244" s="137"/>
      <c r="W244" s="137"/>
      <c r="X244" s="137"/>
      <c r="Y244" s="137"/>
      <c r="Z244" s="137"/>
      <c r="AA244" s="137"/>
      <c r="AB244" s="137"/>
      <c r="AC244" s="137"/>
      <c r="AD244" s="137"/>
      <c r="AE244" s="137"/>
      <c r="AF244" s="137"/>
      <c r="AG244" s="137"/>
      <c r="AH244" s="137"/>
      <c r="AI244" s="137"/>
      <c r="AJ244" s="137"/>
      <c r="AK244" s="137"/>
      <c r="AL244" s="137"/>
      <c r="AM244" s="137"/>
      <c r="AN244" s="137"/>
      <c r="AO244" s="137"/>
      <c r="AP244" s="137"/>
      <c r="AQ244" s="137"/>
      <c r="AR244" s="137"/>
      <c r="AS244" s="137"/>
    </row>
    <row r="245" ht="18.0" customHeight="1">
      <c r="A245" s="137"/>
      <c r="B245" s="137"/>
      <c r="C245" s="137"/>
      <c r="D245" s="137"/>
      <c r="E245" s="137"/>
      <c r="F245" s="137"/>
      <c r="G245" s="138"/>
      <c r="H245" s="139"/>
      <c r="I245" s="137"/>
      <c r="J245" s="137"/>
      <c r="K245" s="137"/>
      <c r="L245" s="137"/>
      <c r="M245" s="137"/>
      <c r="N245" s="137"/>
      <c r="O245" s="137"/>
      <c r="P245" s="137"/>
      <c r="Q245" s="140"/>
      <c r="R245" s="137"/>
      <c r="S245" s="137"/>
      <c r="T245" s="137"/>
      <c r="U245" s="137"/>
      <c r="V245" s="137"/>
      <c r="W245" s="137"/>
      <c r="X245" s="137"/>
      <c r="Y245" s="137"/>
      <c r="Z245" s="137"/>
      <c r="AA245" s="137"/>
      <c r="AB245" s="137"/>
      <c r="AC245" s="137"/>
      <c r="AD245" s="137"/>
      <c r="AE245" s="137"/>
      <c r="AF245" s="137"/>
      <c r="AG245" s="137"/>
      <c r="AH245" s="137"/>
      <c r="AI245" s="137"/>
      <c r="AJ245" s="137"/>
      <c r="AK245" s="137"/>
      <c r="AL245" s="137"/>
      <c r="AM245" s="137"/>
      <c r="AN245" s="137"/>
      <c r="AO245" s="137"/>
      <c r="AP245" s="137"/>
      <c r="AQ245" s="137"/>
      <c r="AR245" s="137"/>
      <c r="AS245" s="137"/>
    </row>
    <row r="246" ht="18.0" customHeight="1">
      <c r="A246" s="137"/>
      <c r="B246" s="137"/>
      <c r="C246" s="137"/>
      <c r="D246" s="137"/>
      <c r="E246" s="137"/>
      <c r="F246" s="137"/>
      <c r="G246" s="138"/>
      <c r="H246" s="139"/>
      <c r="I246" s="137"/>
      <c r="J246" s="137"/>
      <c r="K246" s="137"/>
      <c r="L246" s="137"/>
      <c r="M246" s="137"/>
      <c r="N246" s="137"/>
      <c r="O246" s="137"/>
      <c r="P246" s="137"/>
      <c r="Q246" s="140"/>
      <c r="R246" s="137"/>
      <c r="S246" s="137"/>
      <c r="T246" s="137"/>
      <c r="U246" s="137"/>
      <c r="V246" s="137"/>
      <c r="W246" s="137"/>
      <c r="X246" s="137"/>
      <c r="Y246" s="137"/>
      <c r="Z246" s="137"/>
      <c r="AA246" s="137"/>
      <c r="AB246" s="137"/>
      <c r="AC246" s="137"/>
      <c r="AD246" s="137"/>
      <c r="AE246" s="137"/>
      <c r="AF246" s="137"/>
      <c r="AG246" s="137"/>
      <c r="AH246" s="137"/>
      <c r="AI246" s="137"/>
      <c r="AJ246" s="137"/>
      <c r="AK246" s="137"/>
      <c r="AL246" s="137"/>
      <c r="AM246" s="137"/>
      <c r="AN246" s="137"/>
      <c r="AO246" s="137"/>
      <c r="AP246" s="137"/>
      <c r="AQ246" s="137"/>
      <c r="AR246" s="137"/>
      <c r="AS246" s="137"/>
    </row>
    <row r="247" ht="18.0" customHeight="1">
      <c r="A247" s="137"/>
      <c r="B247" s="137"/>
      <c r="C247" s="137"/>
      <c r="D247" s="137"/>
      <c r="E247" s="137"/>
      <c r="F247" s="137"/>
      <c r="G247" s="138"/>
      <c r="H247" s="139"/>
      <c r="I247" s="137"/>
      <c r="J247" s="137"/>
      <c r="K247" s="137"/>
      <c r="L247" s="137"/>
      <c r="M247" s="137"/>
      <c r="N247" s="137"/>
      <c r="O247" s="137"/>
      <c r="P247" s="137"/>
      <c r="Q247" s="140"/>
      <c r="R247" s="137"/>
      <c r="S247" s="137"/>
      <c r="T247" s="137"/>
      <c r="U247" s="137"/>
      <c r="V247" s="137"/>
      <c r="W247" s="137"/>
      <c r="X247" s="137"/>
      <c r="Y247" s="137"/>
      <c r="Z247" s="137"/>
      <c r="AA247" s="137"/>
      <c r="AB247" s="137"/>
      <c r="AC247" s="137"/>
      <c r="AD247" s="137"/>
      <c r="AE247" s="137"/>
      <c r="AF247" s="137"/>
      <c r="AG247" s="137"/>
      <c r="AH247" s="137"/>
      <c r="AI247" s="137"/>
      <c r="AJ247" s="137"/>
      <c r="AK247" s="137"/>
      <c r="AL247" s="137"/>
      <c r="AM247" s="137"/>
      <c r="AN247" s="137"/>
      <c r="AO247" s="137"/>
      <c r="AP247" s="137"/>
      <c r="AQ247" s="137"/>
      <c r="AR247" s="137"/>
      <c r="AS247" s="137"/>
    </row>
    <row r="248" ht="18.0" customHeight="1">
      <c r="A248" s="137"/>
      <c r="B248" s="137"/>
      <c r="C248" s="137"/>
      <c r="D248" s="137"/>
      <c r="E248" s="137"/>
      <c r="F248" s="137"/>
      <c r="G248" s="138"/>
      <c r="H248" s="139"/>
      <c r="I248" s="137"/>
      <c r="J248" s="137"/>
      <c r="K248" s="137"/>
      <c r="L248" s="137"/>
      <c r="M248" s="137"/>
      <c r="N248" s="137"/>
      <c r="O248" s="137"/>
      <c r="P248" s="137"/>
      <c r="Q248" s="140"/>
      <c r="R248" s="137"/>
      <c r="S248" s="137"/>
      <c r="T248" s="137"/>
      <c r="U248" s="137"/>
      <c r="V248" s="137"/>
      <c r="W248" s="137"/>
      <c r="X248" s="137"/>
      <c r="Y248" s="137"/>
      <c r="Z248" s="137"/>
      <c r="AA248" s="137"/>
      <c r="AB248" s="137"/>
      <c r="AC248" s="137"/>
      <c r="AD248" s="137"/>
      <c r="AE248" s="137"/>
      <c r="AF248" s="137"/>
      <c r="AG248" s="137"/>
      <c r="AH248" s="137"/>
      <c r="AI248" s="137"/>
      <c r="AJ248" s="137"/>
      <c r="AK248" s="137"/>
      <c r="AL248" s="137"/>
      <c r="AM248" s="137"/>
      <c r="AN248" s="137"/>
      <c r="AO248" s="137"/>
      <c r="AP248" s="137"/>
      <c r="AQ248" s="137"/>
      <c r="AR248" s="137"/>
      <c r="AS248" s="137"/>
    </row>
    <row r="249" ht="18.0" customHeight="1">
      <c r="A249" s="137"/>
      <c r="B249" s="137"/>
      <c r="C249" s="137"/>
      <c r="D249" s="137"/>
      <c r="E249" s="137"/>
      <c r="F249" s="137"/>
      <c r="G249" s="138"/>
      <c r="H249" s="139"/>
      <c r="I249" s="137"/>
      <c r="J249" s="137"/>
      <c r="K249" s="137"/>
      <c r="L249" s="137"/>
      <c r="M249" s="137"/>
      <c r="N249" s="137"/>
      <c r="O249" s="137"/>
      <c r="P249" s="137"/>
      <c r="Q249" s="140"/>
      <c r="R249" s="137"/>
      <c r="S249" s="137"/>
      <c r="T249" s="137"/>
      <c r="U249" s="137"/>
      <c r="V249" s="137"/>
      <c r="W249" s="137"/>
      <c r="X249" s="137"/>
      <c r="Y249" s="137"/>
      <c r="Z249" s="137"/>
      <c r="AA249" s="137"/>
      <c r="AB249" s="137"/>
      <c r="AC249" s="137"/>
      <c r="AD249" s="137"/>
      <c r="AE249" s="137"/>
      <c r="AF249" s="137"/>
      <c r="AG249" s="137"/>
      <c r="AH249" s="137"/>
      <c r="AI249" s="137"/>
      <c r="AJ249" s="137"/>
      <c r="AK249" s="137"/>
      <c r="AL249" s="137"/>
      <c r="AM249" s="137"/>
      <c r="AN249" s="137"/>
      <c r="AO249" s="137"/>
      <c r="AP249" s="137"/>
      <c r="AQ249" s="137"/>
      <c r="AR249" s="137"/>
      <c r="AS249" s="137"/>
    </row>
    <row r="250" ht="18.0" customHeight="1">
      <c r="A250" s="137"/>
      <c r="B250" s="137"/>
      <c r="C250" s="137"/>
      <c r="D250" s="137"/>
      <c r="E250" s="137"/>
      <c r="F250" s="137"/>
      <c r="G250" s="138"/>
      <c r="H250" s="139"/>
      <c r="I250" s="137"/>
      <c r="J250" s="137"/>
      <c r="K250" s="137"/>
      <c r="L250" s="137"/>
      <c r="M250" s="137"/>
      <c r="N250" s="137"/>
      <c r="O250" s="137"/>
      <c r="P250" s="137"/>
      <c r="Q250" s="140"/>
      <c r="R250" s="137"/>
      <c r="S250" s="137"/>
      <c r="T250" s="137"/>
      <c r="U250" s="137"/>
      <c r="V250" s="137"/>
      <c r="W250" s="137"/>
      <c r="X250" s="137"/>
      <c r="Y250" s="137"/>
      <c r="Z250" s="137"/>
      <c r="AA250" s="137"/>
      <c r="AB250" s="137"/>
      <c r="AC250" s="137"/>
      <c r="AD250" s="137"/>
      <c r="AE250" s="137"/>
      <c r="AF250" s="137"/>
      <c r="AG250" s="137"/>
      <c r="AH250" s="137"/>
      <c r="AI250" s="137"/>
      <c r="AJ250" s="137"/>
      <c r="AK250" s="137"/>
      <c r="AL250" s="137"/>
      <c r="AM250" s="137"/>
      <c r="AN250" s="137"/>
      <c r="AO250" s="137"/>
      <c r="AP250" s="137"/>
      <c r="AQ250" s="137"/>
      <c r="AR250" s="137"/>
      <c r="AS250" s="137"/>
    </row>
    <row r="251" ht="18.0" customHeight="1">
      <c r="A251" s="137"/>
      <c r="B251" s="137"/>
      <c r="C251" s="137"/>
      <c r="D251" s="137"/>
      <c r="E251" s="137"/>
      <c r="F251" s="137"/>
      <c r="G251" s="138"/>
      <c r="H251" s="139"/>
      <c r="I251" s="137"/>
      <c r="J251" s="137"/>
      <c r="K251" s="137"/>
      <c r="L251" s="137"/>
      <c r="M251" s="137"/>
      <c r="N251" s="137"/>
      <c r="O251" s="137"/>
      <c r="P251" s="137"/>
      <c r="Q251" s="140"/>
      <c r="R251" s="137"/>
      <c r="S251" s="137"/>
      <c r="T251" s="137"/>
      <c r="U251" s="137"/>
      <c r="V251" s="137"/>
      <c r="W251" s="137"/>
      <c r="X251" s="137"/>
      <c r="Y251" s="137"/>
      <c r="Z251" s="137"/>
      <c r="AA251" s="137"/>
      <c r="AB251" s="137"/>
      <c r="AC251" s="137"/>
      <c r="AD251" s="137"/>
      <c r="AE251" s="137"/>
      <c r="AF251" s="137"/>
      <c r="AG251" s="137"/>
      <c r="AH251" s="137"/>
      <c r="AI251" s="137"/>
      <c r="AJ251" s="137"/>
      <c r="AK251" s="137"/>
      <c r="AL251" s="137"/>
      <c r="AM251" s="137"/>
      <c r="AN251" s="137"/>
      <c r="AO251" s="137"/>
      <c r="AP251" s="137"/>
      <c r="AQ251" s="137"/>
      <c r="AR251" s="137"/>
      <c r="AS251" s="137"/>
    </row>
    <row r="252" ht="18.0" customHeight="1">
      <c r="A252" s="137"/>
      <c r="B252" s="137"/>
      <c r="C252" s="137"/>
      <c r="D252" s="137"/>
      <c r="E252" s="137"/>
      <c r="F252" s="137"/>
      <c r="G252" s="138"/>
      <c r="H252" s="139"/>
      <c r="I252" s="137"/>
      <c r="J252" s="137"/>
      <c r="K252" s="137"/>
      <c r="L252" s="137"/>
      <c r="M252" s="137"/>
      <c r="N252" s="137"/>
      <c r="O252" s="137"/>
      <c r="P252" s="137"/>
      <c r="Q252" s="140"/>
      <c r="R252" s="137"/>
      <c r="S252" s="137"/>
      <c r="T252" s="137"/>
      <c r="U252" s="137"/>
      <c r="V252" s="137"/>
      <c r="W252" s="137"/>
      <c r="X252" s="137"/>
      <c r="Y252" s="137"/>
      <c r="Z252" s="137"/>
      <c r="AA252" s="137"/>
      <c r="AB252" s="137"/>
      <c r="AC252" s="137"/>
      <c r="AD252" s="137"/>
      <c r="AE252" s="137"/>
      <c r="AF252" s="137"/>
      <c r="AG252" s="137"/>
      <c r="AH252" s="137"/>
      <c r="AI252" s="137"/>
      <c r="AJ252" s="137"/>
      <c r="AK252" s="137"/>
      <c r="AL252" s="137"/>
      <c r="AM252" s="137"/>
      <c r="AN252" s="137"/>
      <c r="AO252" s="137"/>
      <c r="AP252" s="137"/>
      <c r="AQ252" s="137"/>
      <c r="AR252" s="137"/>
      <c r="AS252" s="137"/>
    </row>
    <row r="253" ht="18.0" customHeight="1">
      <c r="A253" s="137"/>
      <c r="B253" s="137"/>
      <c r="C253" s="137"/>
      <c r="D253" s="137"/>
      <c r="E253" s="137"/>
      <c r="F253" s="137"/>
      <c r="G253" s="138"/>
      <c r="H253" s="139"/>
      <c r="I253" s="137"/>
      <c r="J253" s="137"/>
      <c r="K253" s="137"/>
      <c r="L253" s="137"/>
      <c r="M253" s="137"/>
      <c r="N253" s="137"/>
      <c r="O253" s="137"/>
      <c r="P253" s="137"/>
      <c r="Q253" s="140"/>
      <c r="R253" s="137"/>
      <c r="S253" s="137"/>
      <c r="T253" s="137"/>
      <c r="U253" s="137"/>
      <c r="V253" s="137"/>
      <c r="W253" s="137"/>
      <c r="X253" s="137"/>
      <c r="Y253" s="137"/>
      <c r="Z253" s="137"/>
      <c r="AA253" s="137"/>
      <c r="AB253" s="137"/>
      <c r="AC253" s="137"/>
      <c r="AD253" s="137"/>
      <c r="AE253" s="137"/>
      <c r="AF253" s="137"/>
      <c r="AG253" s="137"/>
      <c r="AH253" s="137"/>
      <c r="AI253" s="137"/>
      <c r="AJ253" s="137"/>
      <c r="AK253" s="137"/>
      <c r="AL253" s="137"/>
      <c r="AM253" s="137"/>
      <c r="AN253" s="137"/>
      <c r="AO253" s="137"/>
      <c r="AP253" s="137"/>
      <c r="AQ253" s="137"/>
      <c r="AR253" s="137"/>
      <c r="AS253" s="137"/>
    </row>
    <row r="254" ht="18.0" customHeight="1">
      <c r="A254" s="137"/>
      <c r="B254" s="137"/>
      <c r="C254" s="137"/>
      <c r="D254" s="137"/>
      <c r="E254" s="137"/>
      <c r="F254" s="137"/>
      <c r="G254" s="138"/>
      <c r="H254" s="139"/>
      <c r="I254" s="137"/>
      <c r="J254" s="137"/>
      <c r="K254" s="137"/>
      <c r="L254" s="137"/>
      <c r="M254" s="137"/>
      <c r="N254" s="137"/>
      <c r="O254" s="137"/>
      <c r="P254" s="137"/>
      <c r="Q254" s="140"/>
      <c r="R254" s="137"/>
      <c r="S254" s="137"/>
      <c r="T254" s="137"/>
      <c r="U254" s="137"/>
      <c r="V254" s="137"/>
      <c r="W254" s="137"/>
      <c r="X254" s="137"/>
      <c r="Y254" s="137"/>
      <c r="Z254" s="137"/>
      <c r="AA254" s="137"/>
      <c r="AB254" s="137"/>
      <c r="AC254" s="137"/>
      <c r="AD254" s="137"/>
      <c r="AE254" s="137"/>
      <c r="AF254" s="137"/>
      <c r="AG254" s="137"/>
      <c r="AH254" s="137"/>
      <c r="AI254" s="137"/>
      <c r="AJ254" s="137"/>
      <c r="AK254" s="137"/>
      <c r="AL254" s="137"/>
      <c r="AM254" s="137"/>
      <c r="AN254" s="137"/>
      <c r="AO254" s="137"/>
      <c r="AP254" s="137"/>
      <c r="AQ254" s="137"/>
      <c r="AR254" s="137"/>
      <c r="AS254" s="137"/>
    </row>
    <row r="255" ht="18.0" customHeight="1">
      <c r="A255" s="137"/>
      <c r="B255" s="137"/>
      <c r="C255" s="137"/>
      <c r="D255" s="137"/>
      <c r="E255" s="137"/>
      <c r="F255" s="137"/>
      <c r="G255" s="138"/>
      <c r="H255" s="139"/>
      <c r="I255" s="137"/>
      <c r="J255" s="137"/>
      <c r="K255" s="137"/>
      <c r="L255" s="137"/>
      <c r="M255" s="137"/>
      <c r="N255" s="137"/>
      <c r="O255" s="137"/>
      <c r="P255" s="137"/>
      <c r="Q255" s="140"/>
      <c r="R255" s="137"/>
      <c r="S255" s="137"/>
      <c r="T255" s="137"/>
      <c r="U255" s="137"/>
      <c r="V255" s="137"/>
      <c r="W255" s="137"/>
      <c r="X255" s="137"/>
      <c r="Y255" s="137"/>
      <c r="Z255" s="137"/>
      <c r="AA255" s="137"/>
      <c r="AB255" s="137"/>
      <c r="AC255" s="137"/>
      <c r="AD255" s="137"/>
      <c r="AE255" s="137"/>
      <c r="AF255" s="137"/>
      <c r="AG255" s="137"/>
      <c r="AH255" s="137"/>
      <c r="AI255" s="137"/>
      <c r="AJ255" s="137"/>
      <c r="AK255" s="137"/>
      <c r="AL255" s="137"/>
      <c r="AM255" s="137"/>
      <c r="AN255" s="137"/>
      <c r="AO255" s="137"/>
      <c r="AP255" s="137"/>
      <c r="AQ255" s="137"/>
      <c r="AR255" s="137"/>
      <c r="AS255" s="137"/>
    </row>
    <row r="256" ht="18.0" customHeight="1">
      <c r="A256" s="137"/>
      <c r="B256" s="137"/>
      <c r="C256" s="137"/>
      <c r="D256" s="137"/>
      <c r="E256" s="137"/>
      <c r="F256" s="137"/>
      <c r="G256" s="138"/>
      <c r="H256" s="139"/>
      <c r="I256" s="137"/>
      <c r="J256" s="137"/>
      <c r="K256" s="137"/>
      <c r="L256" s="137"/>
      <c r="M256" s="137"/>
      <c r="N256" s="137"/>
      <c r="O256" s="137"/>
      <c r="P256" s="137"/>
      <c r="Q256" s="140"/>
      <c r="R256" s="137"/>
      <c r="S256" s="137"/>
      <c r="T256" s="137"/>
      <c r="U256" s="137"/>
      <c r="V256" s="137"/>
      <c r="W256" s="137"/>
      <c r="X256" s="137"/>
      <c r="Y256" s="137"/>
      <c r="Z256" s="137"/>
      <c r="AA256" s="137"/>
      <c r="AB256" s="137"/>
      <c r="AC256" s="137"/>
      <c r="AD256" s="137"/>
      <c r="AE256" s="137"/>
      <c r="AF256" s="137"/>
      <c r="AG256" s="137"/>
      <c r="AH256" s="137"/>
      <c r="AI256" s="137"/>
      <c r="AJ256" s="137"/>
      <c r="AK256" s="137"/>
      <c r="AL256" s="137"/>
      <c r="AM256" s="137"/>
      <c r="AN256" s="137"/>
      <c r="AO256" s="137"/>
      <c r="AP256" s="137"/>
      <c r="AQ256" s="137"/>
      <c r="AR256" s="137"/>
      <c r="AS256" s="137"/>
    </row>
    <row r="257" ht="18.0" customHeight="1">
      <c r="A257" s="137"/>
      <c r="B257" s="137"/>
      <c r="C257" s="137"/>
      <c r="D257" s="137"/>
      <c r="E257" s="137"/>
      <c r="F257" s="137"/>
      <c r="G257" s="138"/>
      <c r="H257" s="139"/>
      <c r="I257" s="137"/>
      <c r="J257" s="137"/>
      <c r="K257" s="137"/>
      <c r="L257" s="137"/>
      <c r="M257" s="137"/>
      <c r="N257" s="137"/>
      <c r="O257" s="137"/>
      <c r="P257" s="137"/>
      <c r="Q257" s="140"/>
      <c r="R257" s="137"/>
      <c r="S257" s="137"/>
      <c r="T257" s="137"/>
      <c r="U257" s="137"/>
      <c r="V257" s="137"/>
      <c r="W257" s="137"/>
      <c r="X257" s="137"/>
      <c r="Y257" s="137"/>
      <c r="Z257" s="137"/>
      <c r="AA257" s="137"/>
      <c r="AB257" s="137"/>
      <c r="AC257" s="137"/>
      <c r="AD257" s="137"/>
      <c r="AE257" s="137"/>
      <c r="AF257" s="137"/>
      <c r="AG257" s="137"/>
      <c r="AH257" s="137"/>
      <c r="AI257" s="137"/>
      <c r="AJ257" s="137"/>
      <c r="AK257" s="137"/>
      <c r="AL257" s="137"/>
      <c r="AM257" s="137"/>
      <c r="AN257" s="137"/>
      <c r="AO257" s="137"/>
      <c r="AP257" s="137"/>
      <c r="AQ257" s="137"/>
      <c r="AR257" s="137"/>
      <c r="AS257" s="137"/>
    </row>
    <row r="258" ht="18.0" customHeight="1">
      <c r="A258" s="137"/>
      <c r="B258" s="137"/>
      <c r="C258" s="137"/>
      <c r="D258" s="137"/>
      <c r="E258" s="137"/>
      <c r="F258" s="137"/>
      <c r="G258" s="138"/>
      <c r="H258" s="139"/>
      <c r="I258" s="137"/>
      <c r="J258" s="137"/>
      <c r="K258" s="137"/>
      <c r="L258" s="137"/>
      <c r="M258" s="137"/>
      <c r="N258" s="137"/>
      <c r="O258" s="137"/>
      <c r="P258" s="137"/>
      <c r="Q258" s="140"/>
      <c r="R258" s="137"/>
      <c r="S258" s="137"/>
      <c r="T258" s="137"/>
      <c r="U258" s="137"/>
      <c r="V258" s="137"/>
      <c r="W258" s="137"/>
      <c r="X258" s="137"/>
      <c r="Y258" s="137"/>
      <c r="Z258" s="137"/>
      <c r="AA258" s="137"/>
      <c r="AB258" s="137"/>
      <c r="AC258" s="137"/>
      <c r="AD258" s="137"/>
      <c r="AE258" s="137"/>
      <c r="AF258" s="137"/>
      <c r="AG258" s="137"/>
      <c r="AH258" s="137"/>
      <c r="AI258" s="137"/>
      <c r="AJ258" s="137"/>
      <c r="AK258" s="137"/>
      <c r="AL258" s="137"/>
      <c r="AM258" s="137"/>
      <c r="AN258" s="137"/>
      <c r="AO258" s="137"/>
      <c r="AP258" s="137"/>
      <c r="AQ258" s="137"/>
      <c r="AR258" s="137"/>
      <c r="AS258" s="137"/>
    </row>
    <row r="259" ht="18.0" customHeight="1">
      <c r="A259" s="137"/>
      <c r="B259" s="137"/>
      <c r="C259" s="137"/>
      <c r="D259" s="137"/>
      <c r="E259" s="137"/>
      <c r="F259" s="137"/>
      <c r="G259" s="138"/>
      <c r="H259" s="139"/>
      <c r="I259" s="137"/>
      <c r="J259" s="137"/>
      <c r="K259" s="137"/>
      <c r="L259" s="137"/>
      <c r="M259" s="137"/>
      <c r="N259" s="137"/>
      <c r="O259" s="137"/>
      <c r="P259" s="137"/>
      <c r="Q259" s="140"/>
      <c r="R259" s="137"/>
      <c r="S259" s="137"/>
      <c r="T259" s="137"/>
      <c r="U259" s="137"/>
      <c r="V259" s="137"/>
      <c r="W259" s="137"/>
      <c r="X259" s="137"/>
      <c r="Y259" s="137"/>
      <c r="Z259" s="137"/>
      <c r="AA259" s="137"/>
      <c r="AB259" s="137"/>
      <c r="AC259" s="137"/>
      <c r="AD259" s="137"/>
      <c r="AE259" s="137"/>
      <c r="AF259" s="137"/>
      <c r="AG259" s="137"/>
      <c r="AH259" s="137"/>
      <c r="AI259" s="137"/>
      <c r="AJ259" s="137"/>
      <c r="AK259" s="137"/>
      <c r="AL259" s="137"/>
      <c r="AM259" s="137"/>
      <c r="AN259" s="137"/>
      <c r="AO259" s="137"/>
      <c r="AP259" s="137"/>
      <c r="AQ259" s="137"/>
      <c r="AR259" s="137"/>
      <c r="AS259" s="137"/>
    </row>
    <row r="260" ht="18.0" customHeight="1">
      <c r="A260" s="137"/>
      <c r="B260" s="137"/>
      <c r="C260" s="137"/>
      <c r="D260" s="137"/>
      <c r="E260" s="137"/>
      <c r="F260" s="137"/>
      <c r="G260" s="138"/>
      <c r="H260" s="139"/>
      <c r="I260" s="137"/>
      <c r="J260" s="137"/>
      <c r="K260" s="137"/>
      <c r="L260" s="137"/>
      <c r="M260" s="137"/>
      <c r="N260" s="137"/>
      <c r="O260" s="137"/>
      <c r="P260" s="137"/>
      <c r="Q260" s="140"/>
      <c r="R260" s="137"/>
      <c r="S260" s="137"/>
      <c r="T260" s="137"/>
      <c r="U260" s="137"/>
      <c r="V260" s="137"/>
      <c r="W260" s="137"/>
      <c r="X260" s="137"/>
      <c r="Y260" s="137"/>
      <c r="Z260" s="137"/>
      <c r="AA260" s="137"/>
      <c r="AB260" s="137"/>
      <c r="AC260" s="137"/>
      <c r="AD260" s="137"/>
      <c r="AE260" s="137"/>
      <c r="AF260" s="137"/>
      <c r="AG260" s="137"/>
      <c r="AH260" s="137"/>
      <c r="AI260" s="137"/>
      <c r="AJ260" s="137"/>
      <c r="AK260" s="137"/>
      <c r="AL260" s="137"/>
      <c r="AM260" s="137"/>
      <c r="AN260" s="137"/>
      <c r="AO260" s="137"/>
      <c r="AP260" s="137"/>
      <c r="AQ260" s="137"/>
      <c r="AR260" s="137"/>
      <c r="AS260" s="137"/>
    </row>
    <row r="261" ht="18.0" customHeight="1">
      <c r="A261" s="137"/>
      <c r="B261" s="137"/>
      <c r="C261" s="137"/>
      <c r="D261" s="137"/>
      <c r="E261" s="137"/>
      <c r="F261" s="137"/>
      <c r="G261" s="138"/>
      <c r="H261" s="139"/>
      <c r="I261" s="137"/>
      <c r="J261" s="137"/>
      <c r="K261" s="137"/>
      <c r="L261" s="137"/>
      <c r="M261" s="137"/>
      <c r="N261" s="137"/>
      <c r="O261" s="137"/>
      <c r="P261" s="137"/>
      <c r="Q261" s="140"/>
      <c r="R261" s="137"/>
      <c r="S261" s="137"/>
      <c r="T261" s="137"/>
      <c r="U261" s="137"/>
      <c r="V261" s="137"/>
      <c r="W261" s="137"/>
      <c r="X261" s="137"/>
      <c r="Y261" s="137"/>
      <c r="Z261" s="137"/>
      <c r="AA261" s="137"/>
      <c r="AB261" s="137"/>
      <c r="AC261" s="137"/>
      <c r="AD261" s="137"/>
      <c r="AE261" s="137"/>
      <c r="AF261" s="137"/>
      <c r="AG261" s="137"/>
      <c r="AH261" s="137"/>
      <c r="AI261" s="137"/>
      <c r="AJ261" s="137"/>
      <c r="AK261" s="137"/>
      <c r="AL261" s="137"/>
      <c r="AM261" s="137"/>
      <c r="AN261" s="137"/>
      <c r="AO261" s="137"/>
      <c r="AP261" s="137"/>
      <c r="AQ261" s="137"/>
      <c r="AR261" s="137"/>
      <c r="AS261" s="137"/>
    </row>
    <row r="262" ht="18.0" customHeight="1">
      <c r="A262" s="137"/>
      <c r="B262" s="137"/>
      <c r="C262" s="137"/>
      <c r="D262" s="137"/>
      <c r="E262" s="137"/>
      <c r="F262" s="137"/>
      <c r="G262" s="138"/>
      <c r="H262" s="139"/>
      <c r="I262" s="137"/>
      <c r="J262" s="137"/>
      <c r="K262" s="137"/>
      <c r="L262" s="137"/>
      <c r="M262" s="137"/>
      <c r="N262" s="137"/>
      <c r="O262" s="137"/>
      <c r="P262" s="137"/>
      <c r="Q262" s="140"/>
      <c r="R262" s="137"/>
      <c r="S262" s="137"/>
      <c r="T262" s="137"/>
      <c r="U262" s="137"/>
      <c r="V262" s="137"/>
      <c r="W262" s="137"/>
      <c r="X262" s="137"/>
      <c r="Y262" s="137"/>
      <c r="Z262" s="137"/>
      <c r="AA262" s="137"/>
      <c r="AB262" s="137"/>
      <c r="AC262" s="137"/>
      <c r="AD262" s="137"/>
      <c r="AE262" s="137"/>
      <c r="AF262" s="137"/>
      <c r="AG262" s="137"/>
      <c r="AH262" s="137"/>
      <c r="AI262" s="137"/>
      <c r="AJ262" s="137"/>
      <c r="AK262" s="137"/>
      <c r="AL262" s="137"/>
      <c r="AM262" s="137"/>
      <c r="AN262" s="137"/>
      <c r="AO262" s="137"/>
      <c r="AP262" s="137"/>
      <c r="AQ262" s="137"/>
      <c r="AR262" s="137"/>
      <c r="AS262" s="137"/>
    </row>
    <row r="263" ht="18.0" customHeight="1">
      <c r="A263" s="137"/>
      <c r="B263" s="137"/>
      <c r="C263" s="137"/>
      <c r="D263" s="137"/>
      <c r="E263" s="137"/>
      <c r="F263" s="137"/>
      <c r="G263" s="138"/>
      <c r="H263" s="139"/>
      <c r="I263" s="137"/>
      <c r="J263" s="137"/>
      <c r="K263" s="137"/>
      <c r="L263" s="137"/>
      <c r="M263" s="137"/>
      <c r="N263" s="137"/>
      <c r="O263" s="137"/>
      <c r="P263" s="137"/>
      <c r="Q263" s="140"/>
      <c r="R263" s="137"/>
      <c r="S263" s="137"/>
      <c r="T263" s="137"/>
      <c r="U263" s="137"/>
      <c r="V263" s="137"/>
      <c r="W263" s="137"/>
      <c r="X263" s="137"/>
      <c r="Y263" s="137"/>
      <c r="Z263" s="137"/>
      <c r="AA263" s="137"/>
      <c r="AB263" s="137"/>
      <c r="AC263" s="137"/>
      <c r="AD263" s="137"/>
      <c r="AE263" s="137"/>
      <c r="AF263" s="137"/>
      <c r="AG263" s="137"/>
      <c r="AH263" s="137"/>
      <c r="AI263" s="137"/>
      <c r="AJ263" s="137"/>
      <c r="AK263" s="137"/>
      <c r="AL263" s="137"/>
      <c r="AM263" s="137"/>
      <c r="AN263" s="137"/>
      <c r="AO263" s="137"/>
      <c r="AP263" s="137"/>
      <c r="AQ263" s="137"/>
      <c r="AR263" s="137"/>
      <c r="AS263" s="137"/>
    </row>
    <row r="264" ht="18.0" customHeight="1">
      <c r="A264" s="137"/>
      <c r="B264" s="137"/>
      <c r="C264" s="137"/>
      <c r="D264" s="137"/>
      <c r="E264" s="137"/>
      <c r="F264" s="137"/>
      <c r="G264" s="138"/>
      <c r="H264" s="139"/>
      <c r="I264" s="137"/>
      <c r="J264" s="137"/>
      <c r="K264" s="137"/>
      <c r="L264" s="137"/>
      <c r="M264" s="137"/>
      <c r="N264" s="137"/>
      <c r="O264" s="137"/>
      <c r="P264" s="137"/>
      <c r="Q264" s="140"/>
      <c r="R264" s="137"/>
      <c r="S264" s="137"/>
      <c r="T264" s="137"/>
      <c r="U264" s="137"/>
      <c r="V264" s="137"/>
      <c r="W264" s="137"/>
      <c r="X264" s="137"/>
      <c r="Y264" s="137"/>
      <c r="Z264" s="137"/>
      <c r="AA264" s="137"/>
      <c r="AB264" s="137"/>
      <c r="AC264" s="137"/>
      <c r="AD264" s="137"/>
      <c r="AE264" s="137"/>
      <c r="AF264" s="137"/>
      <c r="AG264" s="137"/>
      <c r="AH264" s="137"/>
      <c r="AI264" s="137"/>
      <c r="AJ264" s="137"/>
      <c r="AK264" s="137"/>
      <c r="AL264" s="137"/>
      <c r="AM264" s="137"/>
      <c r="AN264" s="137"/>
      <c r="AO264" s="137"/>
      <c r="AP264" s="137"/>
      <c r="AQ264" s="137"/>
      <c r="AR264" s="137"/>
      <c r="AS264" s="137"/>
    </row>
    <row r="265" ht="18.0" customHeight="1">
      <c r="A265" s="137"/>
      <c r="B265" s="137"/>
      <c r="C265" s="137"/>
      <c r="D265" s="137"/>
      <c r="E265" s="137"/>
      <c r="F265" s="137"/>
      <c r="G265" s="138"/>
      <c r="H265" s="139"/>
      <c r="I265" s="137"/>
      <c r="J265" s="137"/>
      <c r="K265" s="137"/>
      <c r="L265" s="137"/>
      <c r="M265" s="137"/>
      <c r="N265" s="137"/>
      <c r="O265" s="137"/>
      <c r="P265" s="137"/>
      <c r="Q265" s="140"/>
      <c r="R265" s="137"/>
      <c r="S265" s="137"/>
      <c r="T265" s="137"/>
      <c r="U265" s="137"/>
      <c r="V265" s="137"/>
      <c r="W265" s="137"/>
      <c r="X265" s="137"/>
      <c r="Y265" s="137"/>
      <c r="Z265" s="137"/>
      <c r="AA265" s="137"/>
      <c r="AB265" s="137"/>
      <c r="AC265" s="137"/>
      <c r="AD265" s="137"/>
      <c r="AE265" s="137"/>
      <c r="AF265" s="137"/>
      <c r="AG265" s="137"/>
      <c r="AH265" s="137"/>
      <c r="AI265" s="137"/>
      <c r="AJ265" s="137"/>
      <c r="AK265" s="137"/>
      <c r="AL265" s="137"/>
      <c r="AM265" s="137"/>
      <c r="AN265" s="137"/>
      <c r="AO265" s="137"/>
      <c r="AP265" s="137"/>
      <c r="AQ265" s="137"/>
      <c r="AR265" s="137"/>
      <c r="AS265" s="137"/>
    </row>
    <row r="266" ht="18.0" customHeight="1">
      <c r="A266" s="137"/>
      <c r="B266" s="137"/>
      <c r="C266" s="137"/>
      <c r="D266" s="137"/>
      <c r="E266" s="137"/>
      <c r="F266" s="137"/>
      <c r="G266" s="138"/>
      <c r="H266" s="139"/>
      <c r="I266" s="137"/>
      <c r="J266" s="137"/>
      <c r="K266" s="137"/>
      <c r="L266" s="137"/>
      <c r="M266" s="137"/>
      <c r="N266" s="137"/>
      <c r="O266" s="137"/>
      <c r="P266" s="137"/>
      <c r="Q266" s="140"/>
      <c r="R266" s="137"/>
      <c r="S266" s="137"/>
      <c r="T266" s="137"/>
      <c r="U266" s="137"/>
      <c r="V266" s="137"/>
      <c r="W266" s="137"/>
      <c r="X266" s="137"/>
      <c r="Y266" s="137"/>
      <c r="Z266" s="137"/>
      <c r="AA266" s="137"/>
      <c r="AB266" s="137"/>
      <c r="AC266" s="137"/>
      <c r="AD266" s="137"/>
      <c r="AE266" s="137"/>
      <c r="AF266" s="137"/>
      <c r="AG266" s="137"/>
      <c r="AH266" s="137"/>
      <c r="AI266" s="137"/>
      <c r="AJ266" s="137"/>
      <c r="AK266" s="137"/>
      <c r="AL266" s="137"/>
      <c r="AM266" s="137"/>
      <c r="AN266" s="137"/>
      <c r="AO266" s="137"/>
      <c r="AP266" s="137"/>
      <c r="AQ266" s="137"/>
      <c r="AR266" s="137"/>
      <c r="AS266" s="137"/>
    </row>
    <row r="267" ht="18.0" customHeight="1">
      <c r="A267" s="137"/>
      <c r="B267" s="137"/>
      <c r="C267" s="137"/>
      <c r="D267" s="137"/>
      <c r="E267" s="137"/>
      <c r="F267" s="137"/>
      <c r="G267" s="138"/>
      <c r="H267" s="139"/>
      <c r="I267" s="137"/>
      <c r="J267" s="137"/>
      <c r="K267" s="137"/>
      <c r="L267" s="137"/>
      <c r="M267" s="137"/>
      <c r="N267" s="137"/>
      <c r="O267" s="137"/>
      <c r="P267" s="137"/>
      <c r="Q267" s="140"/>
      <c r="R267" s="137"/>
      <c r="S267" s="137"/>
      <c r="T267" s="137"/>
      <c r="U267" s="137"/>
      <c r="V267" s="137"/>
      <c r="W267" s="137"/>
      <c r="X267" s="137"/>
      <c r="Y267" s="137"/>
      <c r="Z267" s="137"/>
      <c r="AA267" s="137"/>
      <c r="AB267" s="137"/>
      <c r="AC267" s="137"/>
      <c r="AD267" s="137"/>
      <c r="AE267" s="137"/>
      <c r="AF267" s="137"/>
      <c r="AG267" s="137"/>
      <c r="AH267" s="137"/>
      <c r="AI267" s="137"/>
      <c r="AJ267" s="137"/>
      <c r="AK267" s="137"/>
      <c r="AL267" s="137"/>
      <c r="AM267" s="137"/>
      <c r="AN267" s="137"/>
      <c r="AO267" s="137"/>
      <c r="AP267" s="137"/>
      <c r="AQ267" s="137"/>
      <c r="AR267" s="137"/>
      <c r="AS267" s="137"/>
    </row>
    <row r="268" ht="18.0" customHeight="1">
      <c r="A268" s="137"/>
      <c r="B268" s="137"/>
      <c r="C268" s="137"/>
      <c r="D268" s="137"/>
      <c r="E268" s="137"/>
      <c r="F268" s="137"/>
      <c r="G268" s="138"/>
      <c r="H268" s="139"/>
      <c r="I268" s="137"/>
      <c r="J268" s="137"/>
      <c r="K268" s="137"/>
      <c r="L268" s="137"/>
      <c r="M268" s="137"/>
      <c r="N268" s="137"/>
      <c r="O268" s="137"/>
      <c r="P268" s="137"/>
      <c r="Q268" s="140"/>
      <c r="R268" s="137"/>
      <c r="S268" s="137"/>
      <c r="T268" s="137"/>
      <c r="U268" s="137"/>
      <c r="V268" s="137"/>
      <c r="W268" s="137"/>
      <c r="X268" s="137"/>
      <c r="Y268" s="137"/>
      <c r="Z268" s="137"/>
      <c r="AA268" s="137"/>
      <c r="AB268" s="137"/>
      <c r="AC268" s="137"/>
      <c r="AD268" s="137"/>
      <c r="AE268" s="137"/>
      <c r="AF268" s="137"/>
      <c r="AG268" s="137"/>
      <c r="AH268" s="137"/>
      <c r="AI268" s="137"/>
      <c r="AJ268" s="137"/>
      <c r="AK268" s="137"/>
      <c r="AL268" s="137"/>
      <c r="AM268" s="137"/>
      <c r="AN268" s="137"/>
      <c r="AO268" s="137"/>
      <c r="AP268" s="137"/>
      <c r="AQ268" s="137"/>
      <c r="AR268" s="137"/>
      <c r="AS268" s="137"/>
    </row>
    <row r="269" ht="18.0" customHeight="1">
      <c r="A269" s="137"/>
      <c r="B269" s="137"/>
      <c r="C269" s="137"/>
      <c r="D269" s="137"/>
      <c r="E269" s="137"/>
      <c r="F269" s="137"/>
      <c r="G269" s="138"/>
      <c r="H269" s="139"/>
      <c r="I269" s="137"/>
      <c r="J269" s="137"/>
      <c r="K269" s="137"/>
      <c r="L269" s="137"/>
      <c r="M269" s="137"/>
      <c r="N269" s="137"/>
      <c r="O269" s="137"/>
      <c r="P269" s="137"/>
      <c r="Q269" s="140"/>
      <c r="R269" s="137"/>
      <c r="S269" s="137"/>
      <c r="T269" s="137"/>
      <c r="U269" s="137"/>
      <c r="V269" s="137"/>
      <c r="W269" s="137"/>
      <c r="X269" s="137"/>
      <c r="Y269" s="137"/>
      <c r="Z269" s="137"/>
      <c r="AA269" s="137"/>
      <c r="AB269" s="137"/>
      <c r="AC269" s="137"/>
      <c r="AD269" s="137"/>
      <c r="AE269" s="137"/>
      <c r="AF269" s="137"/>
      <c r="AG269" s="137"/>
      <c r="AH269" s="137"/>
      <c r="AI269" s="137"/>
      <c r="AJ269" s="137"/>
      <c r="AK269" s="137"/>
      <c r="AL269" s="137"/>
      <c r="AM269" s="137"/>
      <c r="AN269" s="137"/>
      <c r="AO269" s="137"/>
      <c r="AP269" s="137"/>
      <c r="AQ269" s="137"/>
      <c r="AR269" s="137"/>
      <c r="AS269" s="137"/>
    </row>
    <row r="270" ht="18.0" customHeight="1">
      <c r="A270" s="137"/>
      <c r="B270" s="137"/>
      <c r="C270" s="137"/>
      <c r="D270" s="137"/>
      <c r="E270" s="137"/>
      <c r="F270" s="137"/>
      <c r="G270" s="138"/>
      <c r="H270" s="139"/>
      <c r="I270" s="137"/>
      <c r="J270" s="137"/>
      <c r="K270" s="137"/>
      <c r="L270" s="137"/>
      <c r="M270" s="137"/>
      <c r="N270" s="137"/>
      <c r="O270" s="137"/>
      <c r="P270" s="137"/>
      <c r="Q270" s="140"/>
      <c r="R270" s="137"/>
      <c r="S270" s="137"/>
      <c r="T270" s="137"/>
      <c r="U270" s="137"/>
      <c r="V270" s="137"/>
      <c r="W270" s="137"/>
      <c r="X270" s="137"/>
      <c r="Y270" s="137"/>
      <c r="Z270" s="137"/>
      <c r="AA270" s="137"/>
      <c r="AB270" s="137"/>
      <c r="AC270" s="137"/>
      <c r="AD270" s="137"/>
      <c r="AE270" s="137"/>
      <c r="AF270" s="137"/>
      <c r="AG270" s="137"/>
      <c r="AH270" s="137"/>
      <c r="AI270" s="137"/>
      <c r="AJ270" s="137"/>
      <c r="AK270" s="137"/>
      <c r="AL270" s="137"/>
      <c r="AM270" s="137"/>
      <c r="AN270" s="137"/>
      <c r="AO270" s="137"/>
      <c r="AP270" s="137"/>
      <c r="AQ270" s="137"/>
      <c r="AR270" s="137"/>
      <c r="AS270" s="137"/>
    </row>
    <row r="271" ht="18.0" customHeight="1">
      <c r="A271" s="137"/>
      <c r="B271" s="137"/>
      <c r="C271" s="137"/>
      <c r="D271" s="137"/>
      <c r="E271" s="137"/>
      <c r="F271" s="137"/>
      <c r="G271" s="138"/>
      <c r="H271" s="139"/>
      <c r="I271" s="137"/>
      <c r="J271" s="137"/>
      <c r="K271" s="137"/>
      <c r="L271" s="137"/>
      <c r="M271" s="137"/>
      <c r="N271" s="137"/>
      <c r="O271" s="137"/>
      <c r="P271" s="137"/>
      <c r="Q271" s="140"/>
      <c r="R271" s="137"/>
      <c r="S271" s="137"/>
      <c r="T271" s="137"/>
      <c r="U271" s="137"/>
      <c r="V271" s="137"/>
      <c r="W271" s="137"/>
      <c r="X271" s="137"/>
      <c r="Y271" s="137"/>
      <c r="Z271" s="137"/>
      <c r="AA271" s="137"/>
      <c r="AB271" s="137"/>
      <c r="AC271" s="137"/>
      <c r="AD271" s="137"/>
      <c r="AE271" s="137"/>
      <c r="AF271" s="137"/>
      <c r="AG271" s="137"/>
      <c r="AH271" s="137"/>
      <c r="AI271" s="137"/>
      <c r="AJ271" s="137"/>
      <c r="AK271" s="137"/>
      <c r="AL271" s="137"/>
      <c r="AM271" s="137"/>
      <c r="AN271" s="137"/>
      <c r="AO271" s="137"/>
      <c r="AP271" s="137"/>
      <c r="AQ271" s="137"/>
      <c r="AR271" s="137"/>
      <c r="AS271" s="137"/>
    </row>
    <row r="272" ht="18.0" customHeight="1">
      <c r="A272" s="137"/>
      <c r="B272" s="137"/>
      <c r="C272" s="137"/>
      <c r="D272" s="137"/>
      <c r="E272" s="137"/>
      <c r="F272" s="137"/>
      <c r="G272" s="138"/>
      <c r="H272" s="139"/>
      <c r="I272" s="137"/>
      <c r="J272" s="137"/>
      <c r="K272" s="137"/>
      <c r="L272" s="137"/>
      <c r="M272" s="137"/>
      <c r="N272" s="137"/>
      <c r="O272" s="137"/>
      <c r="P272" s="137"/>
      <c r="Q272" s="140"/>
      <c r="R272" s="137"/>
      <c r="S272" s="137"/>
      <c r="T272" s="137"/>
      <c r="U272" s="137"/>
      <c r="V272" s="137"/>
      <c r="W272" s="137"/>
      <c r="X272" s="137"/>
      <c r="Y272" s="137"/>
      <c r="Z272" s="137"/>
      <c r="AA272" s="137"/>
      <c r="AB272" s="137"/>
      <c r="AC272" s="137"/>
      <c r="AD272" s="137"/>
      <c r="AE272" s="137"/>
      <c r="AF272" s="137"/>
      <c r="AG272" s="137"/>
      <c r="AH272" s="137"/>
      <c r="AI272" s="137"/>
      <c r="AJ272" s="137"/>
      <c r="AK272" s="137"/>
      <c r="AL272" s="137"/>
      <c r="AM272" s="137"/>
      <c r="AN272" s="137"/>
      <c r="AO272" s="137"/>
      <c r="AP272" s="137"/>
      <c r="AQ272" s="137"/>
      <c r="AR272" s="137"/>
      <c r="AS272" s="137"/>
    </row>
    <row r="273" ht="18.0" customHeight="1">
      <c r="A273" s="137"/>
      <c r="B273" s="137"/>
      <c r="C273" s="137"/>
      <c r="D273" s="137"/>
      <c r="E273" s="137"/>
      <c r="F273" s="137"/>
      <c r="G273" s="138"/>
      <c r="H273" s="139"/>
      <c r="I273" s="137"/>
      <c r="J273" s="137"/>
      <c r="K273" s="137"/>
      <c r="L273" s="137"/>
      <c r="M273" s="137"/>
      <c r="N273" s="137"/>
      <c r="O273" s="137"/>
      <c r="P273" s="137"/>
      <c r="Q273" s="140"/>
      <c r="R273" s="137"/>
      <c r="S273" s="137"/>
      <c r="T273" s="137"/>
      <c r="U273" s="137"/>
      <c r="V273" s="137"/>
      <c r="W273" s="137"/>
      <c r="X273" s="137"/>
      <c r="Y273" s="137"/>
      <c r="Z273" s="137"/>
      <c r="AA273" s="137"/>
      <c r="AB273" s="137"/>
      <c r="AC273" s="137"/>
      <c r="AD273" s="137"/>
      <c r="AE273" s="137"/>
      <c r="AF273" s="137"/>
      <c r="AG273" s="137"/>
      <c r="AH273" s="137"/>
      <c r="AI273" s="137"/>
      <c r="AJ273" s="137"/>
      <c r="AK273" s="137"/>
      <c r="AL273" s="137"/>
      <c r="AM273" s="137"/>
      <c r="AN273" s="137"/>
      <c r="AO273" s="137"/>
      <c r="AP273" s="137"/>
      <c r="AQ273" s="137"/>
      <c r="AR273" s="137"/>
      <c r="AS273" s="137"/>
    </row>
    <row r="274" ht="18.0" customHeight="1">
      <c r="A274" s="137"/>
      <c r="B274" s="137"/>
      <c r="C274" s="137"/>
      <c r="D274" s="137"/>
      <c r="E274" s="137"/>
      <c r="F274" s="137"/>
      <c r="G274" s="138"/>
      <c r="H274" s="139"/>
      <c r="I274" s="137"/>
      <c r="J274" s="137"/>
      <c r="K274" s="137"/>
      <c r="L274" s="137"/>
      <c r="M274" s="137"/>
      <c r="N274" s="137"/>
      <c r="O274" s="137"/>
      <c r="P274" s="137"/>
      <c r="Q274" s="140"/>
      <c r="R274" s="137"/>
      <c r="S274" s="137"/>
      <c r="T274" s="137"/>
      <c r="U274" s="137"/>
      <c r="V274" s="137"/>
      <c r="W274" s="137"/>
      <c r="X274" s="137"/>
      <c r="Y274" s="137"/>
      <c r="Z274" s="137"/>
      <c r="AA274" s="137"/>
      <c r="AB274" s="137"/>
      <c r="AC274" s="137"/>
      <c r="AD274" s="137"/>
      <c r="AE274" s="137"/>
      <c r="AF274" s="137"/>
      <c r="AG274" s="137"/>
      <c r="AH274" s="137"/>
      <c r="AI274" s="137"/>
      <c r="AJ274" s="137"/>
      <c r="AK274" s="137"/>
      <c r="AL274" s="137"/>
      <c r="AM274" s="137"/>
      <c r="AN274" s="137"/>
      <c r="AO274" s="137"/>
      <c r="AP274" s="137"/>
      <c r="AQ274" s="137"/>
      <c r="AR274" s="137"/>
      <c r="AS274" s="137"/>
    </row>
    <row r="275" ht="18.0" customHeight="1">
      <c r="A275" s="137"/>
      <c r="B275" s="137"/>
      <c r="C275" s="137"/>
      <c r="D275" s="137"/>
      <c r="E275" s="137"/>
      <c r="F275" s="137"/>
      <c r="G275" s="138"/>
      <c r="H275" s="139"/>
      <c r="I275" s="137"/>
      <c r="J275" s="137"/>
      <c r="K275" s="137"/>
      <c r="L275" s="137"/>
      <c r="M275" s="137"/>
      <c r="N275" s="137"/>
      <c r="O275" s="137"/>
      <c r="P275" s="137"/>
      <c r="Q275" s="140"/>
      <c r="R275" s="137"/>
      <c r="S275" s="137"/>
      <c r="T275" s="137"/>
      <c r="U275" s="137"/>
      <c r="V275" s="137"/>
      <c r="W275" s="137"/>
      <c r="X275" s="137"/>
      <c r="Y275" s="137"/>
      <c r="Z275" s="137"/>
      <c r="AA275" s="137"/>
      <c r="AB275" s="137"/>
      <c r="AC275" s="137"/>
      <c r="AD275" s="137"/>
      <c r="AE275" s="137"/>
      <c r="AF275" s="137"/>
      <c r="AG275" s="137"/>
      <c r="AH275" s="137"/>
      <c r="AI275" s="137"/>
      <c r="AJ275" s="137"/>
      <c r="AK275" s="137"/>
      <c r="AL275" s="137"/>
      <c r="AM275" s="137"/>
      <c r="AN275" s="137"/>
      <c r="AO275" s="137"/>
      <c r="AP275" s="137"/>
      <c r="AQ275" s="137"/>
      <c r="AR275" s="137"/>
      <c r="AS275" s="137"/>
    </row>
    <row r="276" ht="18.0" customHeight="1">
      <c r="A276" s="137"/>
      <c r="B276" s="137"/>
      <c r="C276" s="137"/>
      <c r="D276" s="137"/>
      <c r="E276" s="137"/>
      <c r="F276" s="137"/>
      <c r="G276" s="138"/>
      <c r="H276" s="139"/>
      <c r="I276" s="137"/>
      <c r="J276" s="137"/>
      <c r="K276" s="137"/>
      <c r="L276" s="137"/>
      <c r="M276" s="137"/>
      <c r="N276" s="137"/>
      <c r="O276" s="137"/>
      <c r="P276" s="137"/>
      <c r="Q276" s="140"/>
      <c r="R276" s="137"/>
      <c r="S276" s="137"/>
      <c r="T276" s="137"/>
      <c r="U276" s="137"/>
      <c r="V276" s="137"/>
      <c r="W276" s="137"/>
      <c r="X276" s="137"/>
      <c r="Y276" s="137"/>
      <c r="Z276" s="137"/>
      <c r="AA276" s="137"/>
      <c r="AB276" s="137"/>
      <c r="AC276" s="137"/>
      <c r="AD276" s="137"/>
      <c r="AE276" s="137"/>
      <c r="AF276" s="137"/>
      <c r="AG276" s="137"/>
      <c r="AH276" s="137"/>
      <c r="AI276" s="137"/>
      <c r="AJ276" s="137"/>
      <c r="AK276" s="137"/>
      <c r="AL276" s="137"/>
      <c r="AM276" s="137"/>
      <c r="AN276" s="137"/>
      <c r="AO276" s="137"/>
      <c r="AP276" s="137"/>
      <c r="AQ276" s="137"/>
      <c r="AR276" s="137"/>
      <c r="AS276" s="137"/>
    </row>
    <row r="277" ht="18.0" customHeight="1">
      <c r="A277" s="137"/>
      <c r="B277" s="137"/>
      <c r="C277" s="137"/>
      <c r="D277" s="137"/>
      <c r="E277" s="137"/>
      <c r="F277" s="137"/>
      <c r="G277" s="138"/>
      <c r="H277" s="139"/>
      <c r="I277" s="137"/>
      <c r="J277" s="137"/>
      <c r="K277" s="137"/>
      <c r="L277" s="137"/>
      <c r="M277" s="137"/>
      <c r="N277" s="137"/>
      <c r="O277" s="137"/>
      <c r="P277" s="137"/>
      <c r="Q277" s="140"/>
      <c r="R277" s="137"/>
      <c r="S277" s="137"/>
      <c r="T277" s="137"/>
      <c r="U277" s="137"/>
      <c r="V277" s="137"/>
      <c r="W277" s="137"/>
      <c r="X277" s="137"/>
      <c r="Y277" s="137"/>
      <c r="Z277" s="137"/>
      <c r="AA277" s="137"/>
      <c r="AB277" s="137"/>
      <c r="AC277" s="137"/>
      <c r="AD277" s="137"/>
      <c r="AE277" s="137"/>
      <c r="AF277" s="137"/>
      <c r="AG277" s="137"/>
      <c r="AH277" s="137"/>
      <c r="AI277" s="137"/>
      <c r="AJ277" s="137"/>
      <c r="AK277" s="137"/>
      <c r="AL277" s="137"/>
      <c r="AM277" s="137"/>
      <c r="AN277" s="137"/>
      <c r="AO277" s="137"/>
      <c r="AP277" s="137"/>
      <c r="AQ277" s="137"/>
      <c r="AR277" s="137"/>
      <c r="AS277" s="137"/>
    </row>
    <row r="278" ht="18.0" customHeight="1">
      <c r="A278" s="137"/>
      <c r="B278" s="137"/>
      <c r="C278" s="137"/>
      <c r="D278" s="137"/>
      <c r="E278" s="137"/>
      <c r="F278" s="137"/>
      <c r="G278" s="138"/>
      <c r="H278" s="139"/>
      <c r="I278" s="137"/>
      <c r="J278" s="137"/>
      <c r="K278" s="137"/>
      <c r="L278" s="137"/>
      <c r="M278" s="137"/>
      <c r="N278" s="137"/>
      <c r="O278" s="137"/>
      <c r="P278" s="137"/>
      <c r="Q278" s="140"/>
      <c r="R278" s="137"/>
      <c r="S278" s="137"/>
      <c r="T278" s="137"/>
      <c r="U278" s="137"/>
      <c r="V278" s="137"/>
      <c r="W278" s="137"/>
      <c r="X278" s="137"/>
      <c r="Y278" s="137"/>
      <c r="Z278" s="137"/>
      <c r="AA278" s="137"/>
      <c r="AB278" s="137"/>
      <c r="AC278" s="137"/>
      <c r="AD278" s="137"/>
      <c r="AE278" s="137"/>
      <c r="AF278" s="137"/>
      <c r="AG278" s="137"/>
      <c r="AH278" s="137"/>
      <c r="AI278" s="137"/>
      <c r="AJ278" s="137"/>
      <c r="AK278" s="137"/>
      <c r="AL278" s="137"/>
      <c r="AM278" s="137"/>
      <c r="AN278" s="137"/>
      <c r="AO278" s="137"/>
      <c r="AP278" s="137"/>
      <c r="AQ278" s="137"/>
      <c r="AR278" s="137"/>
      <c r="AS278" s="137"/>
    </row>
    <row r="279" ht="18.0" customHeight="1">
      <c r="A279" s="137"/>
      <c r="B279" s="137"/>
      <c r="C279" s="137"/>
      <c r="D279" s="137"/>
      <c r="E279" s="137"/>
      <c r="F279" s="137"/>
      <c r="G279" s="138"/>
      <c r="H279" s="139"/>
      <c r="I279" s="137"/>
      <c r="J279" s="137"/>
      <c r="K279" s="137"/>
      <c r="L279" s="137"/>
      <c r="M279" s="137"/>
      <c r="N279" s="137"/>
      <c r="O279" s="137"/>
      <c r="P279" s="137"/>
      <c r="Q279" s="140"/>
      <c r="R279" s="137"/>
      <c r="S279" s="137"/>
      <c r="T279" s="137"/>
      <c r="U279" s="137"/>
      <c r="V279" s="137"/>
      <c r="W279" s="137"/>
      <c r="X279" s="137"/>
      <c r="Y279" s="137"/>
      <c r="Z279" s="137"/>
      <c r="AA279" s="137"/>
      <c r="AB279" s="137"/>
      <c r="AC279" s="137"/>
      <c r="AD279" s="137"/>
      <c r="AE279" s="137"/>
      <c r="AF279" s="137"/>
      <c r="AG279" s="137"/>
      <c r="AH279" s="137"/>
      <c r="AI279" s="137"/>
      <c r="AJ279" s="137"/>
      <c r="AK279" s="137"/>
      <c r="AL279" s="137"/>
      <c r="AM279" s="137"/>
      <c r="AN279" s="137"/>
      <c r="AO279" s="137"/>
      <c r="AP279" s="137"/>
      <c r="AQ279" s="137"/>
      <c r="AR279" s="137"/>
      <c r="AS279" s="137"/>
    </row>
    <row r="280" ht="18.0" customHeight="1">
      <c r="A280" s="137"/>
      <c r="B280" s="137"/>
      <c r="C280" s="137"/>
      <c r="D280" s="137"/>
      <c r="E280" s="137"/>
      <c r="F280" s="137"/>
      <c r="G280" s="138"/>
      <c r="H280" s="139"/>
      <c r="I280" s="137"/>
      <c r="J280" s="137"/>
      <c r="K280" s="137"/>
      <c r="L280" s="137"/>
      <c r="M280" s="137"/>
      <c r="N280" s="137"/>
      <c r="O280" s="137"/>
      <c r="P280" s="137"/>
      <c r="Q280" s="140"/>
      <c r="R280" s="137"/>
      <c r="S280" s="137"/>
      <c r="T280" s="137"/>
      <c r="U280" s="137"/>
      <c r="V280" s="137"/>
      <c r="W280" s="137"/>
      <c r="X280" s="137"/>
      <c r="Y280" s="137"/>
      <c r="Z280" s="137"/>
      <c r="AA280" s="137"/>
      <c r="AB280" s="137"/>
      <c r="AC280" s="137"/>
      <c r="AD280" s="137"/>
      <c r="AE280" s="137"/>
      <c r="AF280" s="137"/>
      <c r="AG280" s="137"/>
      <c r="AH280" s="137"/>
      <c r="AI280" s="137"/>
      <c r="AJ280" s="137"/>
      <c r="AK280" s="137"/>
      <c r="AL280" s="137"/>
      <c r="AM280" s="137"/>
      <c r="AN280" s="137"/>
      <c r="AO280" s="137"/>
      <c r="AP280" s="137"/>
      <c r="AQ280" s="137"/>
      <c r="AR280" s="137"/>
      <c r="AS280" s="137"/>
    </row>
    <row r="281" ht="18.0" customHeight="1">
      <c r="A281" s="137"/>
      <c r="B281" s="137"/>
      <c r="C281" s="137"/>
      <c r="D281" s="137"/>
      <c r="E281" s="137"/>
      <c r="F281" s="137"/>
      <c r="G281" s="138"/>
      <c r="H281" s="139"/>
      <c r="I281" s="137"/>
      <c r="J281" s="137"/>
      <c r="K281" s="137"/>
      <c r="L281" s="137"/>
      <c r="M281" s="137"/>
      <c r="N281" s="137"/>
      <c r="O281" s="137"/>
      <c r="P281" s="137"/>
      <c r="Q281" s="140"/>
      <c r="R281" s="137"/>
      <c r="S281" s="137"/>
      <c r="T281" s="137"/>
      <c r="U281" s="137"/>
      <c r="V281" s="137"/>
      <c r="W281" s="137"/>
      <c r="X281" s="137"/>
      <c r="Y281" s="137"/>
      <c r="Z281" s="137"/>
      <c r="AA281" s="137"/>
      <c r="AB281" s="137"/>
      <c r="AC281" s="137"/>
      <c r="AD281" s="137"/>
      <c r="AE281" s="137"/>
      <c r="AF281" s="137"/>
      <c r="AG281" s="137"/>
      <c r="AH281" s="137"/>
      <c r="AI281" s="137"/>
      <c r="AJ281" s="137"/>
      <c r="AK281" s="137"/>
      <c r="AL281" s="137"/>
      <c r="AM281" s="137"/>
      <c r="AN281" s="137"/>
      <c r="AO281" s="137"/>
      <c r="AP281" s="137"/>
      <c r="AQ281" s="137"/>
      <c r="AR281" s="137"/>
      <c r="AS281" s="137"/>
    </row>
    <row r="282" ht="18.0" customHeight="1">
      <c r="A282" s="137"/>
      <c r="B282" s="137"/>
      <c r="C282" s="137"/>
      <c r="D282" s="137"/>
      <c r="E282" s="137"/>
      <c r="F282" s="137"/>
      <c r="G282" s="138"/>
      <c r="H282" s="139"/>
      <c r="I282" s="137"/>
      <c r="J282" s="137"/>
      <c r="K282" s="137"/>
      <c r="L282" s="137"/>
      <c r="M282" s="137"/>
      <c r="N282" s="137"/>
      <c r="O282" s="137"/>
      <c r="P282" s="137"/>
      <c r="Q282" s="140"/>
      <c r="R282" s="137"/>
      <c r="S282" s="137"/>
      <c r="T282" s="137"/>
      <c r="U282" s="137"/>
      <c r="V282" s="137"/>
      <c r="W282" s="137"/>
      <c r="X282" s="137"/>
      <c r="Y282" s="137"/>
      <c r="Z282" s="137"/>
      <c r="AA282" s="137"/>
      <c r="AB282" s="137"/>
      <c r="AC282" s="137"/>
      <c r="AD282" s="137"/>
      <c r="AE282" s="137"/>
      <c r="AF282" s="137"/>
      <c r="AG282" s="137"/>
      <c r="AH282" s="137"/>
      <c r="AI282" s="137"/>
      <c r="AJ282" s="137"/>
      <c r="AK282" s="137"/>
      <c r="AL282" s="137"/>
      <c r="AM282" s="137"/>
      <c r="AN282" s="137"/>
      <c r="AO282" s="137"/>
      <c r="AP282" s="137"/>
      <c r="AQ282" s="137"/>
      <c r="AR282" s="137"/>
      <c r="AS282" s="137"/>
    </row>
    <row r="283" ht="18.0" customHeight="1">
      <c r="A283" s="137"/>
      <c r="B283" s="137"/>
      <c r="C283" s="137"/>
      <c r="D283" s="137"/>
      <c r="E283" s="137"/>
      <c r="F283" s="137"/>
      <c r="G283" s="138"/>
      <c r="H283" s="139"/>
      <c r="I283" s="137"/>
      <c r="J283" s="137"/>
      <c r="K283" s="137"/>
      <c r="L283" s="137"/>
      <c r="M283" s="137"/>
      <c r="N283" s="137"/>
      <c r="O283" s="137"/>
      <c r="P283" s="137"/>
      <c r="Q283" s="140"/>
      <c r="R283" s="137"/>
      <c r="S283" s="137"/>
      <c r="T283" s="137"/>
      <c r="U283" s="137"/>
      <c r="V283" s="137"/>
      <c r="W283" s="137"/>
      <c r="X283" s="137"/>
      <c r="Y283" s="137"/>
      <c r="Z283" s="137"/>
      <c r="AA283" s="137"/>
      <c r="AB283" s="137"/>
      <c r="AC283" s="137"/>
      <c r="AD283" s="137"/>
      <c r="AE283" s="137"/>
      <c r="AF283" s="137"/>
      <c r="AG283" s="137"/>
      <c r="AH283" s="137"/>
      <c r="AI283" s="137"/>
      <c r="AJ283" s="137"/>
      <c r="AK283" s="137"/>
      <c r="AL283" s="137"/>
      <c r="AM283" s="137"/>
      <c r="AN283" s="137"/>
      <c r="AO283" s="137"/>
      <c r="AP283" s="137"/>
      <c r="AQ283" s="137"/>
      <c r="AR283" s="137"/>
      <c r="AS283" s="137"/>
    </row>
    <row r="284" ht="18.0" customHeight="1">
      <c r="A284" s="137"/>
      <c r="B284" s="137"/>
      <c r="C284" s="137"/>
      <c r="D284" s="137"/>
      <c r="E284" s="137"/>
      <c r="F284" s="137"/>
      <c r="G284" s="138"/>
      <c r="H284" s="139"/>
      <c r="I284" s="137"/>
      <c r="J284" s="137"/>
      <c r="K284" s="137"/>
      <c r="L284" s="137"/>
      <c r="M284" s="137"/>
      <c r="N284" s="137"/>
      <c r="O284" s="137"/>
      <c r="P284" s="137"/>
      <c r="Q284" s="140"/>
      <c r="R284" s="137"/>
      <c r="S284" s="137"/>
      <c r="T284" s="137"/>
      <c r="U284" s="137"/>
      <c r="V284" s="137"/>
      <c r="W284" s="137"/>
      <c r="X284" s="137"/>
      <c r="Y284" s="137"/>
      <c r="Z284" s="137"/>
      <c r="AA284" s="137"/>
      <c r="AB284" s="137"/>
      <c r="AC284" s="137"/>
      <c r="AD284" s="137"/>
      <c r="AE284" s="137"/>
      <c r="AF284" s="137"/>
      <c r="AG284" s="137"/>
      <c r="AH284" s="137"/>
      <c r="AI284" s="137"/>
      <c r="AJ284" s="137"/>
      <c r="AK284" s="137"/>
      <c r="AL284" s="137"/>
      <c r="AM284" s="137"/>
      <c r="AN284" s="137"/>
      <c r="AO284" s="137"/>
      <c r="AP284" s="137"/>
      <c r="AQ284" s="137"/>
      <c r="AR284" s="137"/>
      <c r="AS284" s="137"/>
    </row>
    <row r="285" ht="18.0" customHeight="1">
      <c r="A285" s="137"/>
      <c r="B285" s="137"/>
      <c r="C285" s="137"/>
      <c r="D285" s="137"/>
      <c r="E285" s="137"/>
      <c r="F285" s="137"/>
      <c r="G285" s="138"/>
      <c r="H285" s="139"/>
      <c r="I285" s="137"/>
      <c r="J285" s="137"/>
      <c r="K285" s="137"/>
      <c r="L285" s="137"/>
      <c r="M285" s="137"/>
      <c r="N285" s="137"/>
      <c r="O285" s="137"/>
      <c r="P285" s="137"/>
      <c r="Q285" s="140"/>
      <c r="R285" s="137"/>
      <c r="S285" s="137"/>
      <c r="T285" s="137"/>
      <c r="U285" s="137"/>
      <c r="V285" s="137"/>
      <c r="W285" s="137"/>
      <c r="X285" s="137"/>
      <c r="Y285" s="137"/>
      <c r="Z285" s="137"/>
      <c r="AA285" s="137"/>
      <c r="AB285" s="137"/>
      <c r="AC285" s="137"/>
      <c r="AD285" s="137"/>
      <c r="AE285" s="137"/>
      <c r="AF285" s="137"/>
      <c r="AG285" s="137"/>
      <c r="AH285" s="137"/>
      <c r="AI285" s="137"/>
      <c r="AJ285" s="137"/>
      <c r="AK285" s="137"/>
      <c r="AL285" s="137"/>
      <c r="AM285" s="137"/>
      <c r="AN285" s="137"/>
      <c r="AO285" s="137"/>
      <c r="AP285" s="137"/>
      <c r="AQ285" s="137"/>
      <c r="AR285" s="137"/>
      <c r="AS285" s="137"/>
    </row>
    <row r="286" ht="18.0" customHeight="1">
      <c r="A286" s="137"/>
      <c r="B286" s="137"/>
      <c r="C286" s="137"/>
      <c r="D286" s="137"/>
      <c r="E286" s="137"/>
      <c r="F286" s="137"/>
      <c r="G286" s="138"/>
      <c r="H286" s="139"/>
      <c r="I286" s="137"/>
      <c r="J286" s="137"/>
      <c r="K286" s="137"/>
      <c r="L286" s="137"/>
      <c r="M286" s="137"/>
      <c r="N286" s="137"/>
      <c r="O286" s="137"/>
      <c r="P286" s="137"/>
      <c r="Q286" s="140"/>
      <c r="R286" s="137"/>
      <c r="S286" s="137"/>
      <c r="T286" s="137"/>
      <c r="U286" s="137"/>
      <c r="V286" s="137"/>
      <c r="W286" s="137"/>
      <c r="X286" s="137"/>
      <c r="Y286" s="137"/>
      <c r="Z286" s="137"/>
      <c r="AA286" s="137"/>
      <c r="AB286" s="137"/>
      <c r="AC286" s="137"/>
      <c r="AD286" s="137"/>
      <c r="AE286" s="137"/>
      <c r="AF286" s="137"/>
      <c r="AG286" s="137"/>
      <c r="AH286" s="137"/>
      <c r="AI286" s="137"/>
      <c r="AJ286" s="137"/>
      <c r="AK286" s="137"/>
      <c r="AL286" s="137"/>
      <c r="AM286" s="137"/>
      <c r="AN286" s="137"/>
      <c r="AO286" s="137"/>
      <c r="AP286" s="137"/>
      <c r="AQ286" s="137"/>
      <c r="AR286" s="137"/>
      <c r="AS286" s="137"/>
    </row>
    <row r="287" ht="18.0" customHeight="1">
      <c r="A287" s="137"/>
      <c r="B287" s="137"/>
      <c r="C287" s="137"/>
      <c r="D287" s="137"/>
      <c r="E287" s="137"/>
      <c r="F287" s="137"/>
      <c r="G287" s="138"/>
      <c r="H287" s="139"/>
      <c r="I287" s="137"/>
      <c r="J287" s="137"/>
      <c r="K287" s="137"/>
      <c r="L287" s="137"/>
      <c r="M287" s="137"/>
      <c r="N287" s="137"/>
      <c r="O287" s="137"/>
      <c r="P287" s="137"/>
      <c r="Q287" s="140"/>
      <c r="R287" s="137"/>
      <c r="S287" s="137"/>
      <c r="T287" s="137"/>
      <c r="U287" s="137"/>
      <c r="V287" s="137"/>
      <c r="W287" s="137"/>
      <c r="X287" s="137"/>
      <c r="Y287" s="137"/>
      <c r="Z287" s="137"/>
      <c r="AA287" s="137"/>
      <c r="AB287" s="137"/>
      <c r="AC287" s="137"/>
      <c r="AD287" s="137"/>
      <c r="AE287" s="137"/>
      <c r="AF287" s="137"/>
      <c r="AG287" s="137"/>
      <c r="AH287" s="137"/>
      <c r="AI287" s="137"/>
      <c r="AJ287" s="137"/>
      <c r="AK287" s="137"/>
      <c r="AL287" s="137"/>
      <c r="AM287" s="137"/>
      <c r="AN287" s="137"/>
      <c r="AO287" s="137"/>
      <c r="AP287" s="137"/>
      <c r="AQ287" s="137"/>
      <c r="AR287" s="137"/>
      <c r="AS287" s="137"/>
    </row>
    <row r="288" ht="18.0" customHeight="1">
      <c r="A288" s="137"/>
      <c r="B288" s="137"/>
      <c r="C288" s="137"/>
      <c r="D288" s="137"/>
      <c r="E288" s="137"/>
      <c r="F288" s="137"/>
      <c r="G288" s="138"/>
      <c r="H288" s="139"/>
      <c r="I288" s="137"/>
      <c r="J288" s="137"/>
      <c r="K288" s="137"/>
      <c r="L288" s="137"/>
      <c r="M288" s="137"/>
      <c r="N288" s="137"/>
      <c r="O288" s="137"/>
      <c r="P288" s="137"/>
      <c r="Q288" s="140"/>
      <c r="R288" s="137"/>
      <c r="S288" s="137"/>
      <c r="T288" s="137"/>
      <c r="U288" s="137"/>
      <c r="V288" s="137"/>
      <c r="W288" s="137"/>
      <c r="X288" s="137"/>
      <c r="Y288" s="137"/>
      <c r="Z288" s="137"/>
      <c r="AA288" s="137"/>
      <c r="AB288" s="137"/>
      <c r="AC288" s="137"/>
      <c r="AD288" s="137"/>
      <c r="AE288" s="137"/>
      <c r="AF288" s="137"/>
      <c r="AG288" s="137"/>
      <c r="AH288" s="137"/>
      <c r="AI288" s="137"/>
      <c r="AJ288" s="137"/>
      <c r="AK288" s="137"/>
      <c r="AL288" s="137"/>
      <c r="AM288" s="137"/>
      <c r="AN288" s="137"/>
      <c r="AO288" s="137"/>
      <c r="AP288" s="137"/>
      <c r="AQ288" s="137"/>
      <c r="AR288" s="137"/>
      <c r="AS288" s="137"/>
    </row>
    <row r="289" ht="18.0" customHeight="1">
      <c r="A289" s="137"/>
      <c r="B289" s="137"/>
      <c r="C289" s="137"/>
      <c r="D289" s="137"/>
      <c r="E289" s="137"/>
      <c r="F289" s="137"/>
      <c r="G289" s="138"/>
      <c r="H289" s="139"/>
      <c r="I289" s="137"/>
      <c r="J289" s="137"/>
      <c r="K289" s="137"/>
      <c r="L289" s="137"/>
      <c r="M289" s="137"/>
      <c r="N289" s="137"/>
      <c r="O289" s="137"/>
      <c r="P289" s="137"/>
      <c r="Q289" s="140"/>
      <c r="R289" s="137"/>
      <c r="S289" s="137"/>
      <c r="T289" s="137"/>
      <c r="U289" s="137"/>
      <c r="V289" s="137"/>
      <c r="W289" s="137"/>
      <c r="X289" s="137"/>
      <c r="Y289" s="137"/>
      <c r="Z289" s="137"/>
      <c r="AA289" s="137"/>
      <c r="AB289" s="137"/>
      <c r="AC289" s="137"/>
      <c r="AD289" s="137"/>
      <c r="AE289" s="137"/>
      <c r="AF289" s="137"/>
      <c r="AG289" s="137"/>
      <c r="AH289" s="137"/>
      <c r="AI289" s="137"/>
      <c r="AJ289" s="137"/>
      <c r="AK289" s="137"/>
      <c r="AL289" s="137"/>
      <c r="AM289" s="137"/>
      <c r="AN289" s="137"/>
      <c r="AO289" s="137"/>
      <c r="AP289" s="137"/>
      <c r="AQ289" s="137"/>
      <c r="AR289" s="137"/>
      <c r="AS289" s="137"/>
    </row>
    <row r="290" ht="18.0" customHeight="1">
      <c r="A290" s="137"/>
      <c r="B290" s="137"/>
      <c r="C290" s="137"/>
      <c r="D290" s="137"/>
      <c r="E290" s="137"/>
      <c r="F290" s="137"/>
      <c r="G290" s="138"/>
      <c r="H290" s="139"/>
      <c r="I290" s="137"/>
      <c r="J290" s="137"/>
      <c r="K290" s="137"/>
      <c r="L290" s="137"/>
      <c r="M290" s="137"/>
      <c r="N290" s="137"/>
      <c r="O290" s="137"/>
      <c r="P290" s="137"/>
      <c r="Q290" s="140"/>
      <c r="R290" s="137"/>
      <c r="S290" s="137"/>
      <c r="T290" s="137"/>
      <c r="U290" s="137"/>
      <c r="V290" s="137"/>
      <c r="W290" s="137"/>
      <c r="X290" s="137"/>
      <c r="Y290" s="137"/>
      <c r="Z290" s="137"/>
      <c r="AA290" s="137"/>
      <c r="AB290" s="137"/>
      <c r="AC290" s="137"/>
      <c r="AD290" s="137"/>
      <c r="AE290" s="137"/>
      <c r="AF290" s="137"/>
      <c r="AG290" s="137"/>
      <c r="AH290" s="137"/>
      <c r="AI290" s="137"/>
      <c r="AJ290" s="137"/>
      <c r="AK290" s="137"/>
      <c r="AL290" s="137"/>
      <c r="AM290" s="137"/>
      <c r="AN290" s="137"/>
      <c r="AO290" s="137"/>
      <c r="AP290" s="137"/>
      <c r="AQ290" s="137"/>
      <c r="AR290" s="137"/>
      <c r="AS290" s="137"/>
    </row>
    <row r="291" ht="18.0" customHeight="1">
      <c r="A291" s="137"/>
      <c r="B291" s="137"/>
      <c r="C291" s="137"/>
      <c r="D291" s="137"/>
      <c r="E291" s="137"/>
      <c r="F291" s="137"/>
      <c r="G291" s="138"/>
      <c r="H291" s="139"/>
      <c r="I291" s="137"/>
      <c r="J291" s="137"/>
      <c r="K291" s="137"/>
      <c r="L291" s="137"/>
      <c r="M291" s="137"/>
      <c r="N291" s="137"/>
      <c r="O291" s="137"/>
      <c r="P291" s="137"/>
      <c r="Q291" s="140"/>
      <c r="R291" s="137"/>
      <c r="S291" s="137"/>
      <c r="T291" s="137"/>
      <c r="U291" s="137"/>
      <c r="V291" s="137"/>
      <c r="W291" s="137"/>
      <c r="X291" s="137"/>
      <c r="Y291" s="137"/>
      <c r="Z291" s="137"/>
      <c r="AA291" s="137"/>
      <c r="AB291" s="137"/>
      <c r="AC291" s="137"/>
      <c r="AD291" s="137"/>
      <c r="AE291" s="137"/>
      <c r="AF291" s="137"/>
      <c r="AG291" s="137"/>
      <c r="AH291" s="137"/>
      <c r="AI291" s="137"/>
      <c r="AJ291" s="137"/>
      <c r="AK291" s="137"/>
      <c r="AL291" s="137"/>
      <c r="AM291" s="137"/>
      <c r="AN291" s="137"/>
      <c r="AO291" s="137"/>
      <c r="AP291" s="137"/>
      <c r="AQ291" s="137"/>
      <c r="AR291" s="137"/>
      <c r="AS291" s="137"/>
    </row>
    <row r="292" ht="18.0" customHeight="1">
      <c r="A292" s="137"/>
      <c r="B292" s="137"/>
      <c r="C292" s="137"/>
      <c r="D292" s="137"/>
      <c r="E292" s="137"/>
      <c r="F292" s="137"/>
      <c r="G292" s="138"/>
      <c r="H292" s="139"/>
      <c r="I292" s="137"/>
      <c r="J292" s="137"/>
      <c r="K292" s="137"/>
      <c r="L292" s="137"/>
      <c r="M292" s="137"/>
      <c r="N292" s="137"/>
      <c r="O292" s="137"/>
      <c r="P292" s="137"/>
      <c r="Q292" s="140"/>
      <c r="R292" s="137"/>
      <c r="S292" s="137"/>
      <c r="T292" s="137"/>
      <c r="U292" s="137"/>
      <c r="V292" s="137"/>
      <c r="W292" s="137"/>
      <c r="X292" s="137"/>
      <c r="Y292" s="137"/>
      <c r="Z292" s="137"/>
      <c r="AA292" s="137"/>
      <c r="AB292" s="137"/>
      <c r="AC292" s="137"/>
      <c r="AD292" s="137"/>
      <c r="AE292" s="137"/>
      <c r="AF292" s="137"/>
      <c r="AG292" s="137"/>
      <c r="AH292" s="137"/>
      <c r="AI292" s="137"/>
      <c r="AJ292" s="137"/>
      <c r="AK292" s="137"/>
      <c r="AL292" s="137"/>
      <c r="AM292" s="137"/>
      <c r="AN292" s="137"/>
      <c r="AO292" s="137"/>
      <c r="AP292" s="137"/>
      <c r="AQ292" s="137"/>
      <c r="AR292" s="137"/>
      <c r="AS292" s="137"/>
    </row>
    <row r="293" ht="18.0" customHeight="1">
      <c r="A293" s="137"/>
      <c r="B293" s="137"/>
      <c r="C293" s="137"/>
      <c r="D293" s="137"/>
      <c r="E293" s="137"/>
      <c r="F293" s="137"/>
      <c r="G293" s="138"/>
      <c r="H293" s="139"/>
      <c r="I293" s="137"/>
      <c r="J293" s="137"/>
      <c r="K293" s="137"/>
      <c r="L293" s="137"/>
      <c r="M293" s="137"/>
      <c r="N293" s="137"/>
      <c r="O293" s="137"/>
      <c r="P293" s="137"/>
      <c r="Q293" s="140"/>
      <c r="R293" s="137"/>
      <c r="S293" s="137"/>
      <c r="T293" s="137"/>
      <c r="U293" s="137"/>
      <c r="V293" s="137"/>
      <c r="W293" s="137"/>
      <c r="X293" s="137"/>
      <c r="Y293" s="137"/>
      <c r="Z293" s="137"/>
      <c r="AA293" s="137"/>
      <c r="AB293" s="137"/>
      <c r="AC293" s="137"/>
      <c r="AD293" s="137"/>
      <c r="AE293" s="137"/>
      <c r="AF293" s="137"/>
      <c r="AG293" s="137"/>
      <c r="AH293" s="137"/>
      <c r="AI293" s="137"/>
      <c r="AJ293" s="137"/>
      <c r="AK293" s="137"/>
      <c r="AL293" s="137"/>
      <c r="AM293" s="137"/>
      <c r="AN293" s="137"/>
      <c r="AO293" s="137"/>
      <c r="AP293" s="137"/>
      <c r="AQ293" s="137"/>
      <c r="AR293" s="137"/>
      <c r="AS293" s="137"/>
    </row>
    <row r="294" ht="18.0" customHeight="1">
      <c r="A294" s="137"/>
      <c r="B294" s="137"/>
      <c r="C294" s="137"/>
      <c r="D294" s="137"/>
      <c r="E294" s="137"/>
      <c r="F294" s="137"/>
      <c r="G294" s="138"/>
      <c r="H294" s="139"/>
      <c r="I294" s="137"/>
      <c r="J294" s="137"/>
      <c r="K294" s="137"/>
      <c r="L294" s="137"/>
      <c r="M294" s="137"/>
      <c r="N294" s="137"/>
      <c r="O294" s="137"/>
      <c r="P294" s="137"/>
      <c r="Q294" s="140"/>
      <c r="R294" s="137"/>
      <c r="S294" s="137"/>
      <c r="T294" s="137"/>
      <c r="U294" s="137"/>
      <c r="V294" s="137"/>
      <c r="W294" s="137"/>
      <c r="X294" s="137"/>
      <c r="Y294" s="137"/>
      <c r="Z294" s="137"/>
      <c r="AA294" s="137"/>
      <c r="AB294" s="137"/>
      <c r="AC294" s="137"/>
      <c r="AD294" s="137"/>
      <c r="AE294" s="137"/>
      <c r="AF294" s="137"/>
      <c r="AG294" s="137"/>
      <c r="AH294" s="137"/>
      <c r="AI294" s="137"/>
      <c r="AJ294" s="137"/>
      <c r="AK294" s="137"/>
      <c r="AL294" s="137"/>
      <c r="AM294" s="137"/>
      <c r="AN294" s="137"/>
      <c r="AO294" s="137"/>
      <c r="AP294" s="137"/>
      <c r="AQ294" s="137"/>
      <c r="AR294" s="137"/>
      <c r="AS294" s="137"/>
    </row>
    <row r="295" ht="18.0" customHeight="1">
      <c r="A295" s="137"/>
      <c r="B295" s="137"/>
      <c r="C295" s="137"/>
      <c r="D295" s="137"/>
      <c r="E295" s="137"/>
      <c r="F295" s="137"/>
      <c r="G295" s="138"/>
      <c r="H295" s="139"/>
      <c r="I295" s="137"/>
      <c r="J295" s="137"/>
      <c r="K295" s="137"/>
      <c r="L295" s="137"/>
      <c r="M295" s="137"/>
      <c r="N295" s="137"/>
      <c r="O295" s="137"/>
      <c r="P295" s="137"/>
      <c r="Q295" s="140"/>
      <c r="R295" s="137"/>
      <c r="S295" s="137"/>
      <c r="T295" s="137"/>
      <c r="U295" s="137"/>
      <c r="V295" s="137"/>
      <c r="W295" s="137"/>
      <c r="X295" s="137"/>
      <c r="Y295" s="137"/>
      <c r="Z295" s="137"/>
      <c r="AA295" s="137"/>
      <c r="AB295" s="137"/>
      <c r="AC295" s="137"/>
      <c r="AD295" s="137"/>
      <c r="AE295" s="137"/>
      <c r="AF295" s="137"/>
      <c r="AG295" s="137"/>
      <c r="AH295" s="137"/>
      <c r="AI295" s="137"/>
      <c r="AJ295" s="137"/>
      <c r="AK295" s="137"/>
      <c r="AL295" s="137"/>
      <c r="AM295" s="137"/>
      <c r="AN295" s="137"/>
      <c r="AO295" s="137"/>
      <c r="AP295" s="137"/>
      <c r="AQ295" s="137"/>
      <c r="AR295" s="137"/>
      <c r="AS295" s="137"/>
    </row>
    <row r="296" ht="18.0" customHeight="1">
      <c r="A296" s="137"/>
      <c r="B296" s="137"/>
      <c r="C296" s="137"/>
      <c r="D296" s="137"/>
      <c r="E296" s="137"/>
      <c r="F296" s="137"/>
      <c r="G296" s="138"/>
      <c r="H296" s="139"/>
      <c r="I296" s="137"/>
      <c r="J296" s="137"/>
      <c r="K296" s="137"/>
      <c r="L296" s="137"/>
      <c r="M296" s="137"/>
      <c r="N296" s="137"/>
      <c r="O296" s="137"/>
      <c r="P296" s="137"/>
      <c r="Q296" s="140"/>
      <c r="R296" s="137"/>
      <c r="S296" s="137"/>
      <c r="T296" s="137"/>
      <c r="U296" s="137"/>
      <c r="V296" s="137"/>
      <c r="W296" s="137"/>
      <c r="X296" s="137"/>
      <c r="Y296" s="137"/>
      <c r="Z296" s="137"/>
      <c r="AA296" s="137"/>
      <c r="AB296" s="137"/>
      <c r="AC296" s="137"/>
      <c r="AD296" s="137"/>
      <c r="AE296" s="137"/>
      <c r="AF296" s="137"/>
      <c r="AG296" s="137"/>
      <c r="AH296" s="137"/>
      <c r="AI296" s="137"/>
      <c r="AJ296" s="137"/>
      <c r="AK296" s="137"/>
      <c r="AL296" s="137"/>
      <c r="AM296" s="137"/>
      <c r="AN296" s="137"/>
      <c r="AO296" s="137"/>
      <c r="AP296" s="137"/>
      <c r="AQ296" s="137"/>
      <c r="AR296" s="137"/>
      <c r="AS296" s="137"/>
    </row>
    <row r="297" ht="18.0" customHeight="1">
      <c r="A297" s="137"/>
      <c r="B297" s="137"/>
      <c r="C297" s="137"/>
      <c r="D297" s="137"/>
      <c r="E297" s="137"/>
      <c r="F297" s="137"/>
      <c r="G297" s="138"/>
      <c r="H297" s="139"/>
      <c r="I297" s="137"/>
      <c r="J297" s="137"/>
      <c r="K297" s="137"/>
      <c r="L297" s="137"/>
      <c r="M297" s="137"/>
      <c r="N297" s="137"/>
      <c r="O297" s="137"/>
      <c r="P297" s="137"/>
      <c r="Q297" s="140"/>
      <c r="R297" s="137"/>
      <c r="S297" s="137"/>
      <c r="T297" s="137"/>
      <c r="U297" s="137"/>
      <c r="V297" s="137"/>
      <c r="W297" s="137"/>
      <c r="X297" s="137"/>
      <c r="Y297" s="137"/>
      <c r="Z297" s="137"/>
      <c r="AA297" s="137"/>
      <c r="AB297" s="137"/>
      <c r="AC297" s="137"/>
      <c r="AD297" s="137"/>
      <c r="AE297" s="137"/>
      <c r="AF297" s="137"/>
      <c r="AG297" s="137"/>
      <c r="AH297" s="137"/>
      <c r="AI297" s="137"/>
      <c r="AJ297" s="137"/>
      <c r="AK297" s="137"/>
      <c r="AL297" s="137"/>
      <c r="AM297" s="137"/>
      <c r="AN297" s="137"/>
      <c r="AO297" s="137"/>
      <c r="AP297" s="137"/>
      <c r="AQ297" s="137"/>
      <c r="AR297" s="137"/>
      <c r="AS297" s="137"/>
    </row>
    <row r="298" ht="18.0" customHeight="1">
      <c r="A298" s="137"/>
      <c r="B298" s="137"/>
      <c r="C298" s="137"/>
      <c r="D298" s="137"/>
      <c r="E298" s="137"/>
      <c r="F298" s="137"/>
      <c r="G298" s="138"/>
      <c r="H298" s="139"/>
      <c r="I298" s="137"/>
      <c r="J298" s="137"/>
      <c r="K298" s="137"/>
      <c r="L298" s="137"/>
      <c r="M298" s="137"/>
      <c r="N298" s="137"/>
      <c r="O298" s="137"/>
      <c r="P298" s="137"/>
      <c r="Q298" s="140"/>
      <c r="R298" s="137"/>
      <c r="S298" s="137"/>
      <c r="T298" s="137"/>
      <c r="U298" s="137"/>
      <c r="V298" s="137"/>
      <c r="W298" s="137"/>
      <c r="X298" s="137"/>
      <c r="Y298" s="137"/>
      <c r="Z298" s="137"/>
      <c r="AA298" s="137"/>
      <c r="AB298" s="137"/>
      <c r="AC298" s="137"/>
      <c r="AD298" s="137"/>
      <c r="AE298" s="137"/>
      <c r="AF298" s="137"/>
      <c r="AG298" s="137"/>
      <c r="AH298" s="137"/>
      <c r="AI298" s="137"/>
      <c r="AJ298" s="137"/>
      <c r="AK298" s="137"/>
      <c r="AL298" s="137"/>
      <c r="AM298" s="137"/>
      <c r="AN298" s="137"/>
      <c r="AO298" s="137"/>
      <c r="AP298" s="137"/>
      <c r="AQ298" s="137"/>
      <c r="AR298" s="137"/>
      <c r="AS298" s="137"/>
    </row>
    <row r="299" ht="18.0" customHeight="1">
      <c r="A299" s="137"/>
      <c r="B299" s="137"/>
      <c r="C299" s="137"/>
      <c r="D299" s="137"/>
      <c r="E299" s="137"/>
      <c r="F299" s="137"/>
      <c r="G299" s="138"/>
      <c r="H299" s="139"/>
      <c r="I299" s="137"/>
      <c r="J299" s="137"/>
      <c r="K299" s="137"/>
      <c r="L299" s="137"/>
      <c r="M299" s="137"/>
      <c r="N299" s="137"/>
      <c r="O299" s="137"/>
      <c r="P299" s="137"/>
      <c r="Q299" s="140"/>
      <c r="R299" s="137"/>
      <c r="S299" s="137"/>
      <c r="T299" s="137"/>
      <c r="U299" s="137"/>
      <c r="V299" s="137"/>
      <c r="W299" s="137"/>
      <c r="X299" s="137"/>
      <c r="Y299" s="137"/>
      <c r="Z299" s="137"/>
      <c r="AA299" s="137"/>
      <c r="AB299" s="137"/>
      <c r="AC299" s="137"/>
      <c r="AD299" s="137"/>
      <c r="AE299" s="137"/>
      <c r="AF299" s="137"/>
      <c r="AG299" s="137"/>
      <c r="AH299" s="137"/>
      <c r="AI299" s="137"/>
      <c r="AJ299" s="137"/>
      <c r="AK299" s="137"/>
      <c r="AL299" s="137"/>
      <c r="AM299" s="137"/>
      <c r="AN299" s="137"/>
      <c r="AO299" s="137"/>
      <c r="AP299" s="137"/>
      <c r="AQ299" s="137"/>
      <c r="AR299" s="137"/>
      <c r="AS299" s="137"/>
    </row>
    <row r="300" ht="18.0" customHeight="1">
      <c r="A300" s="137"/>
      <c r="B300" s="137"/>
      <c r="C300" s="137"/>
      <c r="D300" s="137"/>
      <c r="E300" s="137"/>
      <c r="F300" s="137"/>
      <c r="G300" s="138"/>
      <c r="H300" s="139"/>
      <c r="I300" s="137"/>
      <c r="J300" s="137"/>
      <c r="K300" s="137"/>
      <c r="L300" s="137"/>
      <c r="M300" s="137"/>
      <c r="N300" s="137"/>
      <c r="O300" s="137"/>
      <c r="P300" s="137"/>
      <c r="Q300" s="140"/>
      <c r="R300" s="137"/>
      <c r="S300" s="137"/>
      <c r="T300" s="137"/>
      <c r="U300" s="137"/>
      <c r="V300" s="137"/>
      <c r="W300" s="137"/>
      <c r="X300" s="137"/>
      <c r="Y300" s="137"/>
      <c r="Z300" s="137"/>
      <c r="AA300" s="137"/>
      <c r="AB300" s="137"/>
      <c r="AC300" s="137"/>
      <c r="AD300" s="137"/>
      <c r="AE300" s="137"/>
      <c r="AF300" s="137"/>
      <c r="AG300" s="137"/>
      <c r="AH300" s="137"/>
      <c r="AI300" s="137"/>
      <c r="AJ300" s="137"/>
      <c r="AK300" s="137"/>
      <c r="AL300" s="137"/>
      <c r="AM300" s="137"/>
      <c r="AN300" s="137"/>
      <c r="AO300" s="137"/>
      <c r="AP300" s="137"/>
      <c r="AQ300" s="137"/>
      <c r="AR300" s="137"/>
      <c r="AS300" s="137"/>
    </row>
    <row r="301" ht="18.0" customHeight="1">
      <c r="A301" s="137"/>
      <c r="B301" s="137"/>
      <c r="C301" s="137"/>
      <c r="D301" s="137"/>
      <c r="E301" s="137"/>
      <c r="F301" s="137"/>
      <c r="G301" s="138"/>
      <c r="H301" s="139"/>
      <c r="I301" s="137"/>
      <c r="J301" s="137"/>
      <c r="K301" s="137"/>
      <c r="L301" s="137"/>
      <c r="M301" s="137"/>
      <c r="N301" s="137"/>
      <c r="O301" s="137"/>
      <c r="P301" s="137"/>
      <c r="Q301" s="140"/>
      <c r="R301" s="137"/>
      <c r="S301" s="137"/>
      <c r="T301" s="137"/>
      <c r="U301" s="137"/>
      <c r="V301" s="137"/>
      <c r="W301" s="137"/>
      <c r="X301" s="137"/>
      <c r="Y301" s="137"/>
      <c r="Z301" s="137"/>
      <c r="AA301" s="137"/>
      <c r="AB301" s="137"/>
      <c r="AC301" s="137"/>
      <c r="AD301" s="137"/>
      <c r="AE301" s="137"/>
      <c r="AF301" s="137"/>
      <c r="AG301" s="137"/>
      <c r="AH301" s="137"/>
      <c r="AI301" s="137"/>
      <c r="AJ301" s="137"/>
      <c r="AK301" s="137"/>
      <c r="AL301" s="137"/>
      <c r="AM301" s="137"/>
      <c r="AN301" s="137"/>
      <c r="AO301" s="137"/>
      <c r="AP301" s="137"/>
      <c r="AQ301" s="137"/>
      <c r="AR301" s="137"/>
      <c r="AS301" s="137"/>
    </row>
    <row r="302" ht="18.0" customHeight="1">
      <c r="A302" s="137"/>
      <c r="B302" s="137"/>
      <c r="C302" s="137"/>
      <c r="D302" s="137"/>
      <c r="E302" s="137"/>
      <c r="F302" s="137"/>
      <c r="G302" s="138"/>
      <c r="H302" s="139"/>
      <c r="I302" s="137"/>
      <c r="J302" s="137"/>
      <c r="K302" s="137"/>
      <c r="L302" s="137"/>
      <c r="M302" s="137"/>
      <c r="N302" s="137"/>
      <c r="O302" s="137"/>
      <c r="P302" s="137"/>
      <c r="Q302" s="140"/>
      <c r="R302" s="137"/>
      <c r="S302" s="137"/>
      <c r="T302" s="137"/>
      <c r="U302" s="137"/>
      <c r="V302" s="137"/>
      <c r="W302" s="137"/>
      <c r="X302" s="137"/>
      <c r="Y302" s="137"/>
      <c r="Z302" s="137"/>
      <c r="AA302" s="137"/>
      <c r="AB302" s="137"/>
      <c r="AC302" s="137"/>
      <c r="AD302" s="137"/>
      <c r="AE302" s="137"/>
      <c r="AF302" s="137"/>
      <c r="AG302" s="137"/>
      <c r="AH302" s="137"/>
      <c r="AI302" s="137"/>
      <c r="AJ302" s="137"/>
      <c r="AK302" s="137"/>
      <c r="AL302" s="137"/>
      <c r="AM302" s="137"/>
      <c r="AN302" s="137"/>
      <c r="AO302" s="137"/>
      <c r="AP302" s="137"/>
      <c r="AQ302" s="137"/>
      <c r="AR302" s="137"/>
      <c r="AS302" s="137"/>
    </row>
    <row r="303" ht="18.0" customHeight="1">
      <c r="A303" s="137"/>
      <c r="B303" s="137"/>
      <c r="C303" s="137"/>
      <c r="D303" s="137"/>
      <c r="E303" s="137"/>
      <c r="F303" s="137"/>
      <c r="G303" s="138"/>
      <c r="H303" s="139"/>
      <c r="I303" s="137"/>
      <c r="J303" s="137"/>
      <c r="K303" s="137"/>
      <c r="L303" s="137"/>
      <c r="M303" s="137"/>
      <c r="N303" s="137"/>
      <c r="O303" s="137"/>
      <c r="P303" s="137"/>
      <c r="Q303" s="140"/>
      <c r="R303" s="137"/>
      <c r="S303" s="137"/>
      <c r="T303" s="137"/>
      <c r="U303" s="137"/>
      <c r="V303" s="137"/>
      <c r="W303" s="137"/>
      <c r="X303" s="137"/>
      <c r="Y303" s="137"/>
      <c r="Z303" s="137"/>
      <c r="AA303" s="137"/>
      <c r="AB303" s="137"/>
      <c r="AC303" s="137"/>
      <c r="AD303" s="137"/>
      <c r="AE303" s="137"/>
      <c r="AF303" s="137"/>
      <c r="AG303" s="137"/>
      <c r="AH303" s="137"/>
      <c r="AI303" s="137"/>
      <c r="AJ303" s="137"/>
      <c r="AK303" s="137"/>
      <c r="AL303" s="137"/>
      <c r="AM303" s="137"/>
      <c r="AN303" s="137"/>
      <c r="AO303" s="137"/>
      <c r="AP303" s="137"/>
      <c r="AQ303" s="137"/>
      <c r="AR303" s="137"/>
      <c r="AS303" s="137"/>
    </row>
    <row r="304" ht="18.0" customHeight="1">
      <c r="A304" s="137"/>
      <c r="B304" s="137"/>
      <c r="C304" s="137"/>
      <c r="D304" s="137"/>
      <c r="E304" s="137"/>
      <c r="F304" s="137"/>
      <c r="G304" s="138"/>
      <c r="H304" s="139"/>
      <c r="I304" s="137"/>
      <c r="J304" s="137"/>
      <c r="K304" s="137"/>
      <c r="L304" s="137"/>
      <c r="M304" s="137"/>
      <c r="N304" s="137"/>
      <c r="O304" s="137"/>
      <c r="P304" s="137"/>
      <c r="Q304" s="140"/>
      <c r="R304" s="137"/>
      <c r="S304" s="137"/>
      <c r="T304" s="137"/>
      <c r="U304" s="137"/>
      <c r="V304" s="137"/>
      <c r="W304" s="137"/>
      <c r="X304" s="137"/>
      <c r="Y304" s="137"/>
      <c r="Z304" s="137"/>
      <c r="AA304" s="137"/>
      <c r="AB304" s="137"/>
      <c r="AC304" s="137"/>
      <c r="AD304" s="137"/>
      <c r="AE304" s="137"/>
      <c r="AF304" s="137"/>
      <c r="AG304" s="137"/>
      <c r="AH304" s="137"/>
      <c r="AI304" s="137"/>
      <c r="AJ304" s="137"/>
      <c r="AK304" s="137"/>
      <c r="AL304" s="137"/>
      <c r="AM304" s="137"/>
      <c r="AN304" s="137"/>
      <c r="AO304" s="137"/>
      <c r="AP304" s="137"/>
      <c r="AQ304" s="137"/>
      <c r="AR304" s="137"/>
      <c r="AS304" s="137"/>
    </row>
    <row r="305" ht="18.0" customHeight="1">
      <c r="A305" s="137"/>
      <c r="B305" s="137"/>
      <c r="C305" s="137"/>
      <c r="D305" s="137"/>
      <c r="E305" s="137"/>
      <c r="F305" s="137"/>
      <c r="G305" s="138"/>
      <c r="H305" s="139"/>
      <c r="I305" s="137"/>
      <c r="J305" s="137"/>
      <c r="K305" s="137"/>
      <c r="L305" s="137"/>
      <c r="M305" s="137"/>
      <c r="N305" s="137"/>
      <c r="O305" s="137"/>
      <c r="P305" s="137"/>
      <c r="Q305" s="140"/>
      <c r="R305" s="137"/>
      <c r="S305" s="137"/>
      <c r="T305" s="137"/>
      <c r="U305" s="137"/>
      <c r="V305" s="137"/>
      <c r="W305" s="137"/>
      <c r="X305" s="137"/>
      <c r="Y305" s="137"/>
      <c r="Z305" s="137"/>
      <c r="AA305" s="137"/>
      <c r="AB305" s="137"/>
      <c r="AC305" s="137"/>
      <c r="AD305" s="137"/>
      <c r="AE305" s="137"/>
      <c r="AF305" s="137"/>
      <c r="AG305" s="137"/>
      <c r="AH305" s="137"/>
      <c r="AI305" s="137"/>
      <c r="AJ305" s="137"/>
      <c r="AK305" s="137"/>
      <c r="AL305" s="137"/>
      <c r="AM305" s="137"/>
      <c r="AN305" s="137"/>
      <c r="AO305" s="137"/>
      <c r="AP305" s="137"/>
      <c r="AQ305" s="137"/>
      <c r="AR305" s="137"/>
      <c r="AS305" s="137"/>
    </row>
    <row r="306" ht="18.0" customHeight="1">
      <c r="A306" s="137"/>
      <c r="B306" s="137"/>
      <c r="C306" s="137"/>
      <c r="D306" s="137"/>
      <c r="E306" s="137"/>
      <c r="F306" s="137"/>
      <c r="G306" s="138"/>
      <c r="H306" s="139"/>
      <c r="I306" s="137"/>
      <c r="J306" s="137"/>
      <c r="K306" s="137"/>
      <c r="L306" s="137"/>
      <c r="M306" s="137"/>
      <c r="N306" s="137"/>
      <c r="O306" s="137"/>
      <c r="P306" s="137"/>
      <c r="Q306" s="140"/>
      <c r="R306" s="137"/>
      <c r="S306" s="137"/>
      <c r="T306" s="137"/>
      <c r="U306" s="137"/>
      <c r="V306" s="137"/>
      <c r="W306" s="137"/>
      <c r="X306" s="137"/>
      <c r="Y306" s="137"/>
      <c r="Z306" s="137"/>
      <c r="AA306" s="137"/>
      <c r="AB306" s="137"/>
      <c r="AC306" s="137"/>
      <c r="AD306" s="137"/>
      <c r="AE306" s="137"/>
      <c r="AF306" s="137"/>
      <c r="AG306" s="137"/>
      <c r="AH306" s="137"/>
      <c r="AI306" s="137"/>
      <c r="AJ306" s="137"/>
      <c r="AK306" s="137"/>
      <c r="AL306" s="137"/>
      <c r="AM306" s="137"/>
      <c r="AN306" s="137"/>
      <c r="AO306" s="137"/>
      <c r="AP306" s="137"/>
      <c r="AQ306" s="137"/>
      <c r="AR306" s="137"/>
      <c r="AS306" s="137"/>
    </row>
    <row r="307" ht="18.0" customHeight="1">
      <c r="A307" s="137"/>
      <c r="B307" s="137"/>
      <c r="C307" s="137"/>
      <c r="D307" s="137"/>
      <c r="E307" s="137"/>
      <c r="F307" s="137"/>
      <c r="G307" s="138"/>
      <c r="H307" s="139"/>
      <c r="I307" s="137"/>
      <c r="J307" s="137"/>
      <c r="K307" s="137"/>
      <c r="L307" s="137"/>
      <c r="M307" s="137"/>
      <c r="N307" s="137"/>
      <c r="O307" s="137"/>
      <c r="P307" s="137"/>
      <c r="Q307" s="140"/>
      <c r="R307" s="137"/>
      <c r="S307" s="137"/>
      <c r="T307" s="137"/>
      <c r="U307" s="137"/>
      <c r="V307" s="137"/>
      <c r="W307" s="137"/>
      <c r="X307" s="137"/>
      <c r="Y307" s="137"/>
      <c r="Z307" s="137"/>
      <c r="AA307" s="137"/>
      <c r="AB307" s="137"/>
      <c r="AC307" s="137"/>
      <c r="AD307" s="137"/>
      <c r="AE307" s="137"/>
      <c r="AF307" s="137"/>
      <c r="AG307" s="137"/>
      <c r="AH307" s="137"/>
      <c r="AI307" s="137"/>
      <c r="AJ307" s="137"/>
      <c r="AK307" s="137"/>
      <c r="AL307" s="137"/>
      <c r="AM307" s="137"/>
      <c r="AN307" s="137"/>
      <c r="AO307" s="137"/>
      <c r="AP307" s="137"/>
      <c r="AQ307" s="137"/>
      <c r="AR307" s="137"/>
      <c r="AS307" s="137"/>
    </row>
    <row r="308" ht="18.0" customHeight="1">
      <c r="A308" s="137"/>
      <c r="B308" s="137"/>
      <c r="C308" s="137"/>
      <c r="D308" s="137"/>
      <c r="E308" s="137"/>
      <c r="F308" s="137"/>
      <c r="G308" s="138"/>
      <c r="H308" s="139"/>
      <c r="I308" s="137"/>
      <c r="J308" s="137"/>
      <c r="K308" s="137"/>
      <c r="L308" s="137"/>
      <c r="M308" s="137"/>
      <c r="N308" s="137"/>
      <c r="O308" s="137"/>
      <c r="P308" s="137"/>
      <c r="Q308" s="140"/>
      <c r="R308" s="137"/>
      <c r="S308" s="137"/>
      <c r="T308" s="137"/>
      <c r="U308" s="137"/>
      <c r="V308" s="137"/>
      <c r="W308" s="137"/>
      <c r="X308" s="137"/>
      <c r="Y308" s="137"/>
      <c r="Z308" s="137"/>
      <c r="AA308" s="137"/>
      <c r="AB308" s="137"/>
      <c r="AC308" s="137"/>
      <c r="AD308" s="137"/>
      <c r="AE308" s="137"/>
      <c r="AF308" s="137"/>
      <c r="AG308" s="137"/>
      <c r="AH308" s="137"/>
      <c r="AI308" s="137"/>
      <c r="AJ308" s="137"/>
      <c r="AK308" s="137"/>
      <c r="AL308" s="137"/>
      <c r="AM308" s="137"/>
      <c r="AN308" s="137"/>
      <c r="AO308" s="137"/>
      <c r="AP308" s="137"/>
      <c r="AQ308" s="137"/>
      <c r="AR308" s="137"/>
      <c r="AS308" s="137"/>
    </row>
    <row r="309" ht="18.0" customHeight="1">
      <c r="A309" s="137"/>
      <c r="B309" s="137"/>
      <c r="C309" s="137"/>
      <c r="D309" s="137"/>
      <c r="E309" s="137"/>
      <c r="F309" s="137"/>
      <c r="G309" s="138"/>
      <c r="H309" s="139"/>
      <c r="I309" s="137"/>
      <c r="J309" s="137"/>
      <c r="K309" s="137"/>
      <c r="L309" s="137"/>
      <c r="M309" s="137"/>
      <c r="N309" s="137"/>
      <c r="O309" s="137"/>
      <c r="P309" s="137"/>
      <c r="Q309" s="140"/>
      <c r="R309" s="137"/>
      <c r="S309" s="137"/>
      <c r="T309" s="137"/>
      <c r="U309" s="137"/>
      <c r="V309" s="137"/>
      <c r="W309" s="137"/>
      <c r="X309" s="137"/>
      <c r="Y309" s="137"/>
      <c r="Z309" s="137"/>
      <c r="AA309" s="137"/>
      <c r="AB309" s="137"/>
      <c r="AC309" s="137"/>
      <c r="AD309" s="137"/>
      <c r="AE309" s="137"/>
      <c r="AF309" s="137"/>
      <c r="AG309" s="137"/>
      <c r="AH309" s="137"/>
      <c r="AI309" s="137"/>
      <c r="AJ309" s="137"/>
      <c r="AK309" s="137"/>
      <c r="AL309" s="137"/>
      <c r="AM309" s="137"/>
      <c r="AN309" s="137"/>
      <c r="AO309" s="137"/>
      <c r="AP309" s="137"/>
      <c r="AQ309" s="137"/>
      <c r="AR309" s="137"/>
      <c r="AS309" s="137"/>
    </row>
    <row r="310" ht="18.0" customHeight="1">
      <c r="A310" s="137"/>
      <c r="B310" s="137"/>
      <c r="C310" s="137"/>
      <c r="D310" s="137"/>
      <c r="E310" s="137"/>
      <c r="F310" s="137"/>
      <c r="G310" s="138"/>
      <c r="H310" s="139"/>
      <c r="I310" s="137"/>
      <c r="J310" s="137"/>
      <c r="K310" s="137"/>
      <c r="L310" s="137"/>
      <c r="M310" s="137"/>
      <c r="N310" s="137"/>
      <c r="O310" s="137"/>
      <c r="P310" s="137"/>
      <c r="Q310" s="140"/>
      <c r="R310" s="137"/>
      <c r="S310" s="137"/>
      <c r="T310" s="137"/>
      <c r="U310" s="137"/>
      <c r="V310" s="137"/>
      <c r="W310" s="137"/>
      <c r="X310" s="137"/>
      <c r="Y310" s="137"/>
      <c r="Z310" s="137"/>
      <c r="AA310" s="137"/>
      <c r="AB310" s="137"/>
      <c r="AC310" s="137"/>
      <c r="AD310" s="137"/>
      <c r="AE310" s="137"/>
      <c r="AF310" s="137"/>
      <c r="AG310" s="137"/>
      <c r="AH310" s="137"/>
      <c r="AI310" s="137"/>
      <c r="AJ310" s="137"/>
      <c r="AK310" s="137"/>
      <c r="AL310" s="137"/>
      <c r="AM310" s="137"/>
      <c r="AN310" s="137"/>
      <c r="AO310" s="137"/>
      <c r="AP310" s="137"/>
      <c r="AQ310" s="137"/>
      <c r="AR310" s="137"/>
      <c r="AS310" s="137"/>
    </row>
    <row r="311" ht="18.0" customHeight="1">
      <c r="A311" s="137"/>
      <c r="B311" s="137"/>
      <c r="C311" s="137"/>
      <c r="D311" s="137"/>
      <c r="E311" s="137"/>
      <c r="F311" s="137"/>
      <c r="G311" s="138"/>
      <c r="H311" s="139"/>
      <c r="I311" s="137"/>
      <c r="J311" s="137"/>
      <c r="K311" s="137"/>
      <c r="L311" s="137"/>
      <c r="M311" s="137"/>
      <c r="N311" s="137"/>
      <c r="O311" s="137"/>
      <c r="P311" s="137"/>
      <c r="Q311" s="140"/>
      <c r="R311" s="137"/>
      <c r="S311" s="137"/>
      <c r="T311" s="137"/>
      <c r="U311" s="137"/>
      <c r="V311" s="137"/>
      <c r="W311" s="137"/>
      <c r="X311" s="137"/>
      <c r="Y311" s="137"/>
      <c r="Z311" s="137"/>
      <c r="AA311" s="137"/>
      <c r="AB311" s="137"/>
      <c r="AC311" s="137"/>
      <c r="AD311" s="137"/>
      <c r="AE311" s="137"/>
      <c r="AF311" s="137"/>
      <c r="AG311" s="137"/>
      <c r="AH311" s="137"/>
      <c r="AI311" s="137"/>
      <c r="AJ311" s="137"/>
      <c r="AK311" s="137"/>
      <c r="AL311" s="137"/>
      <c r="AM311" s="137"/>
      <c r="AN311" s="137"/>
      <c r="AO311" s="137"/>
      <c r="AP311" s="137"/>
      <c r="AQ311" s="137"/>
      <c r="AR311" s="137"/>
      <c r="AS311" s="137"/>
    </row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12:D12"/>
    <mergeCell ref="E13:H13"/>
    <mergeCell ref="C18:E18"/>
    <mergeCell ref="C78:E78"/>
    <mergeCell ref="C88:E88"/>
  </mergeCells>
  <printOptions/>
  <pageMargins bottom="0.75" footer="0.0" header="0.0" left="0.7" right="0.7" top="0.75"/>
  <pageSetup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FF"/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9.57"/>
    <col customWidth="1" min="18" max="18" width="17.43"/>
    <col customWidth="1" min="19" max="19" width="17.86"/>
    <col customWidth="1" min="20" max="20" width="17.0"/>
    <col customWidth="1" min="21" max="21" width="15.14"/>
    <col customWidth="1" min="22" max="22" width="13.86"/>
    <col customWidth="1" min="23" max="24" width="9.14"/>
    <col customWidth="1" min="25" max="25" width="16.0"/>
    <col customWidth="1" min="26" max="39" width="9.14"/>
  </cols>
  <sheetData>
    <row r="1" ht="18.75" customHeight="1">
      <c r="A1" s="1" t="s">
        <v>0</v>
      </c>
      <c r="B1" s="1"/>
      <c r="C1" s="1"/>
      <c r="D1" s="1"/>
      <c r="E1" s="1"/>
      <c r="F1" s="1"/>
      <c r="G1" s="1"/>
      <c r="H1" s="3"/>
      <c r="I1" s="1"/>
      <c r="J1" s="1"/>
      <c r="K1" s="1"/>
      <c r="L1" s="1"/>
      <c r="M1" s="1"/>
      <c r="N1" s="1"/>
      <c r="O1" s="1"/>
      <c r="P1" s="1"/>
      <c r="Q1" s="4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</row>
    <row r="2" ht="18.75" customHeight="1">
      <c r="A2" s="1"/>
      <c r="B2" s="1"/>
      <c r="C2" s="1"/>
      <c r="D2" s="1"/>
      <c r="E2" s="1"/>
      <c r="F2" s="1"/>
      <c r="G2" s="1"/>
      <c r="H2" s="3"/>
      <c r="I2" s="1"/>
      <c r="J2" s="1"/>
      <c r="K2" s="1"/>
      <c r="L2" s="1"/>
      <c r="M2" s="1"/>
      <c r="N2" s="1"/>
      <c r="O2" s="1"/>
      <c r="P2" s="1"/>
      <c r="Q2" s="4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</row>
    <row r="3" ht="18.75" customHeight="1">
      <c r="A3" s="5" t="s">
        <v>1</v>
      </c>
      <c r="B3" s="5"/>
      <c r="C3" s="5"/>
      <c r="D3" s="1"/>
      <c r="E3" s="1"/>
      <c r="F3" s="1"/>
      <c r="G3" s="1"/>
      <c r="H3" s="3"/>
      <c r="I3" s="1"/>
      <c r="J3" s="1"/>
      <c r="K3" s="1"/>
      <c r="L3" s="1"/>
      <c r="M3" s="1"/>
      <c r="N3" s="1"/>
      <c r="O3" s="1"/>
      <c r="P3" s="1"/>
      <c r="Q3" s="4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</row>
    <row r="4" ht="29.25" customHeight="1">
      <c r="A4" s="1"/>
      <c r="B4" s="1"/>
      <c r="C4" s="1"/>
      <c r="D4" s="1"/>
      <c r="E4" s="1"/>
      <c r="F4" s="1"/>
      <c r="G4" s="1"/>
      <c r="H4" s="3" t="s">
        <v>2</v>
      </c>
      <c r="I4" s="6">
        <v>44308.0</v>
      </c>
      <c r="J4" s="1"/>
      <c r="K4" s="1"/>
      <c r="L4" s="1"/>
      <c r="M4" s="1"/>
      <c r="N4" s="1"/>
      <c r="O4" s="1"/>
      <c r="P4" s="1"/>
      <c r="Q4" s="4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</row>
    <row r="5" ht="18.75" customHeight="1">
      <c r="A5" s="1" t="s">
        <v>3</v>
      </c>
      <c r="B5" s="1"/>
      <c r="C5" s="1"/>
      <c r="D5" s="1"/>
      <c r="E5" s="1"/>
      <c r="F5" s="1"/>
      <c r="G5" s="1"/>
      <c r="H5" s="3"/>
      <c r="I5" s="1"/>
      <c r="J5" s="1"/>
      <c r="K5" s="1"/>
      <c r="L5" s="1"/>
      <c r="M5" s="1"/>
      <c r="N5" s="1"/>
      <c r="O5" s="1"/>
      <c r="P5" s="1"/>
      <c r="Q5" s="4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</row>
    <row r="6" ht="18.75" customHeight="1">
      <c r="A6" s="7"/>
      <c r="B6" s="7"/>
      <c r="C6" s="7"/>
      <c r="D6" s="7"/>
      <c r="E6" s="7"/>
      <c r="F6" s="7"/>
      <c r="G6" s="7"/>
      <c r="H6" s="9"/>
      <c r="I6" s="7"/>
      <c r="J6" s="1"/>
      <c r="K6" s="1"/>
      <c r="L6" s="1"/>
      <c r="M6" s="1"/>
      <c r="N6" s="1"/>
      <c r="O6" s="1"/>
      <c r="P6" s="1"/>
      <c r="Q6" s="4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</row>
    <row r="7" ht="36.0" customHeight="1">
      <c r="A7" s="10" t="s">
        <v>4</v>
      </c>
      <c r="B7" s="11"/>
      <c r="C7" s="12" t="s">
        <v>117</v>
      </c>
      <c r="D7" s="13" t="s">
        <v>6</v>
      </c>
      <c r="E7" s="14" t="s">
        <v>7</v>
      </c>
      <c r="F7" s="15"/>
      <c r="G7" s="15"/>
      <c r="H7" s="11"/>
      <c r="I7" s="16" t="s">
        <v>8</v>
      </c>
      <c r="J7" s="1"/>
      <c r="K7" s="1"/>
      <c r="L7" s="1"/>
      <c r="M7" s="1"/>
      <c r="N7" s="1"/>
      <c r="O7" s="1"/>
      <c r="P7" s="1"/>
      <c r="Q7" s="25">
        <f>+I199</f>
        <v>0.0008950958565</v>
      </c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</row>
    <row r="8" ht="26.25" customHeight="1">
      <c r="A8" s="17">
        <v>1.0</v>
      </c>
      <c r="B8" s="18" t="s">
        <v>55</v>
      </c>
      <c r="C8" s="26">
        <v>22.0</v>
      </c>
      <c r="D8" s="27">
        <v>0.1086</v>
      </c>
      <c r="E8" s="20">
        <f>200.876*12</f>
        <v>2410.512</v>
      </c>
      <c r="F8" s="20"/>
      <c r="G8" s="20"/>
      <c r="H8" s="22">
        <v>12.0</v>
      </c>
      <c r="I8" s="23">
        <f t="shared" ref="I8:I14" si="1">+D8*E8</f>
        <v>261.7816032</v>
      </c>
      <c r="J8" s="24">
        <f t="shared" ref="J8:J14" si="2">E8-I8</f>
        <v>2148.730397</v>
      </c>
      <c r="K8" s="1"/>
      <c r="L8" s="1"/>
      <c r="M8" s="1"/>
      <c r="N8" s="1"/>
      <c r="O8" s="1"/>
      <c r="P8" s="1"/>
      <c r="Q8" s="4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</row>
    <row r="9" ht="26.25" customHeight="1">
      <c r="A9" s="17">
        <v>2.0</v>
      </c>
      <c r="B9" s="26" t="s">
        <v>62</v>
      </c>
      <c r="C9" s="26">
        <v>25.0</v>
      </c>
      <c r="D9" s="27">
        <v>0.0577</v>
      </c>
      <c r="E9" s="28">
        <f>254.809*7</f>
        <v>1783.663</v>
      </c>
      <c r="F9" s="28"/>
      <c r="G9" s="28"/>
      <c r="H9" s="22">
        <v>7.0</v>
      </c>
      <c r="I9" s="23">
        <f t="shared" si="1"/>
        <v>102.9173551</v>
      </c>
      <c r="J9" s="24">
        <f t="shared" si="2"/>
        <v>1680.745645</v>
      </c>
      <c r="K9" s="1"/>
      <c r="L9" s="1"/>
      <c r="M9" s="1"/>
      <c r="N9" s="1"/>
      <c r="O9" s="1"/>
      <c r="P9" s="1"/>
      <c r="Q9" s="4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</row>
    <row r="10" ht="26.25" customHeight="1">
      <c r="A10" s="17">
        <v>3.0</v>
      </c>
      <c r="B10" s="26" t="s">
        <v>58</v>
      </c>
      <c r="C10" s="18">
        <v>18.0</v>
      </c>
      <c r="D10" s="19">
        <v>0.1175</v>
      </c>
      <c r="E10" s="28">
        <f>204.754*7</f>
        <v>1433.278</v>
      </c>
      <c r="F10" s="28"/>
      <c r="G10" s="28"/>
      <c r="H10" s="22">
        <v>7.0</v>
      </c>
      <c r="I10" s="23">
        <f t="shared" si="1"/>
        <v>168.410165</v>
      </c>
      <c r="J10" s="24">
        <f t="shared" si="2"/>
        <v>1264.867835</v>
      </c>
      <c r="K10" s="1"/>
      <c r="L10" s="1"/>
      <c r="M10" s="1"/>
      <c r="N10" s="1"/>
      <c r="O10" s="1"/>
      <c r="P10" s="1"/>
      <c r="Q10" s="4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</row>
    <row r="11" ht="26.25" customHeight="1">
      <c r="A11" s="17">
        <v>4.0</v>
      </c>
      <c r="B11" s="26" t="s">
        <v>73</v>
      </c>
      <c r="C11" s="18">
        <v>29.0</v>
      </c>
      <c r="D11" s="27">
        <v>0.0147</v>
      </c>
      <c r="E11" s="28">
        <f>230.282*23</f>
        <v>5296.486</v>
      </c>
      <c r="F11" s="28"/>
      <c r="G11" s="28"/>
      <c r="H11" s="22">
        <v>23.0</v>
      </c>
      <c r="I11" s="23">
        <f t="shared" si="1"/>
        <v>77.8583442</v>
      </c>
      <c r="J11" s="24">
        <f t="shared" si="2"/>
        <v>5218.627656</v>
      </c>
      <c r="K11" s="1"/>
      <c r="L11" s="1"/>
      <c r="M11" s="1"/>
      <c r="N11" s="1"/>
      <c r="O11" s="1"/>
      <c r="P11" s="1"/>
      <c r="Q11" s="4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</row>
    <row r="12" ht="26.25" customHeight="1">
      <c r="A12" s="17">
        <v>8.0</v>
      </c>
      <c r="B12" s="26" t="s">
        <v>69</v>
      </c>
      <c r="C12" s="18">
        <v>29.0</v>
      </c>
      <c r="D12" s="27">
        <v>0.015</v>
      </c>
      <c r="E12" s="28">
        <f t="shared" ref="E12:E13" si="3">228.99*9</f>
        <v>2060.91</v>
      </c>
      <c r="F12" s="28"/>
      <c r="G12" s="28"/>
      <c r="H12" s="22">
        <v>9.0</v>
      </c>
      <c r="I12" s="23">
        <f t="shared" si="1"/>
        <v>30.91365</v>
      </c>
      <c r="J12" s="24">
        <f t="shared" si="2"/>
        <v>2029.99635</v>
      </c>
      <c r="K12" s="1"/>
      <c r="L12" s="1"/>
      <c r="M12" s="1"/>
      <c r="N12" s="1"/>
      <c r="O12" s="1"/>
      <c r="P12" s="1"/>
      <c r="Q12" s="4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</row>
    <row r="13" ht="26.25" customHeight="1">
      <c r="A13" s="17">
        <v>9.0</v>
      </c>
      <c r="B13" s="26" t="s">
        <v>69</v>
      </c>
      <c r="C13" s="18">
        <v>29.0</v>
      </c>
      <c r="D13" s="27">
        <v>0.015</v>
      </c>
      <c r="E13" s="28">
        <f t="shared" si="3"/>
        <v>2060.91</v>
      </c>
      <c r="F13" s="28"/>
      <c r="G13" s="28"/>
      <c r="H13" s="22">
        <v>9.0</v>
      </c>
      <c r="I13" s="23">
        <f t="shared" si="1"/>
        <v>30.91365</v>
      </c>
      <c r="J13" s="24">
        <f t="shared" si="2"/>
        <v>2029.99635</v>
      </c>
      <c r="K13" s="1"/>
      <c r="L13" s="1"/>
      <c r="M13" s="1"/>
      <c r="N13" s="1"/>
      <c r="O13" s="1"/>
      <c r="P13" s="1"/>
      <c r="Q13" s="4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</row>
    <row r="14" ht="26.25" customHeight="1">
      <c r="A14" s="17">
        <v>10.0</v>
      </c>
      <c r="B14" s="26" t="s">
        <v>73</v>
      </c>
      <c r="C14" s="18">
        <v>29.0</v>
      </c>
      <c r="D14" s="27">
        <v>0.0147</v>
      </c>
      <c r="E14" s="28">
        <f>230.282*15</f>
        <v>3454.23</v>
      </c>
      <c r="F14" s="28"/>
      <c r="G14" s="28"/>
      <c r="H14" s="22">
        <v>15.0</v>
      </c>
      <c r="I14" s="23">
        <f t="shared" si="1"/>
        <v>50.777181</v>
      </c>
      <c r="J14" s="24">
        <f t="shared" si="2"/>
        <v>3403.452819</v>
      </c>
      <c r="K14" s="1"/>
      <c r="L14" s="1"/>
      <c r="M14" s="1"/>
      <c r="N14" s="1"/>
      <c r="O14" s="1"/>
      <c r="P14" s="1"/>
      <c r="Q14" s="4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</row>
    <row r="15" ht="18.75" customHeight="1">
      <c r="A15" s="30"/>
      <c r="B15" s="31"/>
      <c r="C15" s="32"/>
      <c r="D15" s="33"/>
      <c r="E15" s="34">
        <f>SUM(E8:E14)</f>
        <v>18499.989</v>
      </c>
      <c r="F15" s="35"/>
      <c r="G15" s="35"/>
      <c r="H15" s="37"/>
      <c r="I15" s="38">
        <f t="shared" ref="I15:J15" si="4">SUM(I8:I14)</f>
        <v>723.5719485</v>
      </c>
      <c r="J15" s="39">
        <f t="shared" si="4"/>
        <v>17776.41705</v>
      </c>
      <c r="K15" s="1"/>
      <c r="L15" s="1"/>
      <c r="M15" s="1"/>
      <c r="N15" s="1"/>
      <c r="O15" s="1"/>
      <c r="P15" s="1"/>
      <c r="Q15" s="4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</row>
    <row r="16" ht="18.75" customHeight="1">
      <c r="A16" s="40"/>
      <c r="B16" s="7"/>
      <c r="C16" s="7"/>
      <c r="D16" s="41"/>
      <c r="E16" s="42"/>
      <c r="F16" s="15"/>
      <c r="G16" s="15"/>
      <c r="H16" s="11"/>
      <c r="I16" s="43"/>
      <c r="J16" s="1"/>
      <c r="K16" s="1"/>
      <c r="L16" s="1"/>
      <c r="M16" s="1"/>
      <c r="N16" s="1"/>
      <c r="O16" s="1"/>
      <c r="P16" s="1"/>
      <c r="Q16" s="4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</row>
    <row r="17" ht="18.75" customHeight="1">
      <c r="A17" s="1"/>
      <c r="B17" s="1"/>
      <c r="C17" s="1"/>
      <c r="D17" s="1"/>
      <c r="E17" s="1"/>
      <c r="F17" s="1"/>
      <c r="G17" s="1"/>
      <c r="H17" s="3"/>
      <c r="I17" s="1"/>
      <c r="J17" s="1"/>
      <c r="K17" s="1"/>
      <c r="L17" s="1"/>
      <c r="M17" s="1"/>
      <c r="N17" s="1"/>
      <c r="O17" s="1"/>
      <c r="P17" s="1"/>
      <c r="Q17" s="4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</row>
    <row r="18" ht="18.75" customHeight="1">
      <c r="A18" s="1"/>
      <c r="B18" s="1"/>
      <c r="C18" s="1"/>
      <c r="D18" s="1"/>
      <c r="E18" s="1"/>
      <c r="F18" s="1"/>
      <c r="G18" s="1"/>
      <c r="H18" s="3"/>
      <c r="I18" s="1"/>
      <c r="J18" s="1"/>
      <c r="K18" s="1"/>
      <c r="L18" s="1"/>
      <c r="M18" s="1"/>
      <c r="N18" s="1"/>
      <c r="O18" s="1"/>
      <c r="P18" s="1"/>
      <c r="Q18" s="4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</row>
    <row r="19" ht="18.75" customHeight="1">
      <c r="A19" s="1" t="s">
        <v>13</v>
      </c>
      <c r="B19" s="1"/>
      <c r="C19" s="1"/>
      <c r="D19" s="1"/>
      <c r="E19" s="1"/>
      <c r="F19" s="1"/>
      <c r="G19" s="1"/>
      <c r="H19" s="3"/>
      <c r="I19" s="1"/>
      <c r="J19" s="1"/>
      <c r="K19" s="1"/>
      <c r="L19" s="1"/>
      <c r="M19" s="1"/>
      <c r="N19" s="1"/>
      <c r="O19" s="1"/>
      <c r="P19" s="1"/>
      <c r="Q19" s="4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</row>
    <row r="20" ht="18.75" customHeight="1">
      <c r="A20" s="1"/>
      <c r="B20" s="1"/>
      <c r="C20" s="1"/>
      <c r="D20" s="1"/>
      <c r="E20" s="1"/>
      <c r="F20" s="1"/>
      <c r="G20" s="1"/>
      <c r="H20" s="3"/>
      <c r="I20" s="1"/>
      <c r="J20" s="1"/>
      <c r="K20" s="1"/>
      <c r="L20" s="1"/>
      <c r="M20" s="1"/>
      <c r="N20" s="1"/>
      <c r="O20" s="1"/>
      <c r="P20" s="1"/>
      <c r="Q20" s="4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</row>
    <row r="21" ht="40.5" customHeight="1">
      <c r="A21" s="44"/>
      <c r="B21" s="26" t="s">
        <v>14</v>
      </c>
      <c r="C21" s="45" t="s">
        <v>15</v>
      </c>
      <c r="D21" s="46"/>
      <c r="E21" s="47"/>
      <c r="F21" s="48"/>
      <c r="G21" s="48"/>
      <c r="H21" s="50" t="s">
        <v>16</v>
      </c>
      <c r="I21" s="26" t="s">
        <v>17</v>
      </c>
      <c r="J21" s="26" t="s">
        <v>18</v>
      </c>
      <c r="K21" s="1"/>
      <c r="L21" s="26" t="s">
        <v>19</v>
      </c>
      <c r="M21" s="26" t="s">
        <v>17</v>
      </c>
      <c r="N21" s="44" t="s">
        <v>20</v>
      </c>
      <c r="O21" s="1"/>
      <c r="P21" s="1"/>
      <c r="Q21" s="51"/>
      <c r="R21" s="26" t="s">
        <v>19</v>
      </c>
      <c r="S21" s="26" t="s">
        <v>17</v>
      </c>
      <c r="T21" s="44" t="s">
        <v>20</v>
      </c>
      <c r="U21" s="1"/>
      <c r="V21" s="44" t="s">
        <v>21</v>
      </c>
      <c r="W21" s="44" t="s">
        <v>22</v>
      </c>
      <c r="X21" s="44" t="s">
        <v>23</v>
      </c>
      <c r="Y21" s="44" t="s">
        <v>118</v>
      </c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</row>
    <row r="22" ht="27.0" customHeight="1">
      <c r="A22" s="52">
        <v>1.0</v>
      </c>
      <c r="B22" s="53" t="s">
        <v>57</v>
      </c>
      <c r="C22" s="54">
        <v>83.0</v>
      </c>
      <c r="D22" s="54">
        <v>207.0</v>
      </c>
      <c r="E22" s="54">
        <v>175.0</v>
      </c>
      <c r="F22" s="54">
        <f t="shared" ref="F22:F147" si="6">VALUE(IF(RIGHT(B22,1)="%",RIGHT(B22,3),0))</f>
        <v>0.8</v>
      </c>
      <c r="G22" s="54">
        <f t="shared" ref="G22:G147" si="7">Q22*C22/100*D22/100*E22/100</f>
        <v>66.14685</v>
      </c>
      <c r="H22" s="55">
        <f t="shared" ref="H22:H147" si="8">IF(F22=0,G22,F22*G22)</f>
        <v>52.91748</v>
      </c>
      <c r="I22" s="54">
        <v>1.0</v>
      </c>
      <c r="J22" s="66">
        <f t="shared" ref="J22:J147" si="9">+I22*H22</f>
        <v>52.91748</v>
      </c>
      <c r="K22" s="57"/>
      <c r="L22" s="58">
        <f>D22*25.4/1000</f>
        <v>5.2578</v>
      </c>
      <c r="M22" s="52">
        <f>+I22</f>
        <v>1</v>
      </c>
      <c r="N22" s="52">
        <f>M22*L22</f>
        <v>5.2578</v>
      </c>
      <c r="O22" s="57"/>
      <c r="P22" s="57"/>
      <c r="Q22" s="59">
        <v>22.0</v>
      </c>
      <c r="R22" s="58">
        <f t="shared" ref="R22:R148" si="10">E22/100</f>
        <v>1.75</v>
      </c>
      <c r="S22" s="52">
        <f t="shared" ref="S22:S148" si="11">I22</f>
        <v>1</v>
      </c>
      <c r="T22" s="52">
        <f t="shared" ref="T22:T148" si="12">S22*R22</f>
        <v>1.75</v>
      </c>
      <c r="U22" s="60">
        <f t="shared" ref="U22:U147" si="13">+Q22*C22/100*D22/100*E22/100</f>
        <v>66.14685</v>
      </c>
      <c r="V22" s="58">
        <f t="shared" ref="V22:W22" si="5">C22/100</f>
        <v>0.83</v>
      </c>
      <c r="W22" s="58">
        <f t="shared" si="5"/>
        <v>2.07</v>
      </c>
      <c r="X22" s="58">
        <f t="shared" ref="X22:X148" si="15">T22</f>
        <v>1.75</v>
      </c>
      <c r="Y22" s="61">
        <f t="shared" ref="Y22:Y148" si="16">V22*W22*X22</f>
        <v>3.006675</v>
      </c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</row>
    <row r="23" ht="27.0" customHeight="1">
      <c r="A23" s="52">
        <v>2.0</v>
      </c>
      <c r="B23" s="62" t="s">
        <v>55</v>
      </c>
      <c r="C23" s="62">
        <v>83.0</v>
      </c>
      <c r="D23" s="62">
        <v>207.0</v>
      </c>
      <c r="E23" s="62">
        <v>157.0</v>
      </c>
      <c r="F23" s="62">
        <f t="shared" si="6"/>
        <v>0</v>
      </c>
      <c r="G23" s="62">
        <f t="shared" si="7"/>
        <v>59.343174</v>
      </c>
      <c r="H23" s="63">
        <f t="shared" si="8"/>
        <v>59.343174</v>
      </c>
      <c r="I23" s="62">
        <v>1.0</v>
      </c>
      <c r="J23" s="66">
        <f t="shared" si="9"/>
        <v>59.343174</v>
      </c>
      <c r="K23" s="57"/>
      <c r="L23" s="58"/>
      <c r="M23" s="52"/>
      <c r="N23" s="52"/>
      <c r="O23" s="57"/>
      <c r="P23" s="57"/>
      <c r="Q23" s="59">
        <v>22.0</v>
      </c>
      <c r="R23" s="58">
        <f t="shared" si="10"/>
        <v>1.57</v>
      </c>
      <c r="S23" s="52">
        <f t="shared" si="11"/>
        <v>1</v>
      </c>
      <c r="T23" s="52">
        <f t="shared" si="12"/>
        <v>1.57</v>
      </c>
      <c r="U23" s="60">
        <f t="shared" si="13"/>
        <v>59.343174</v>
      </c>
      <c r="V23" s="58">
        <f t="shared" ref="V23:W23" si="14">C23/100</f>
        <v>0.83</v>
      </c>
      <c r="W23" s="58">
        <f t="shared" si="14"/>
        <v>2.07</v>
      </c>
      <c r="X23" s="58">
        <f t="shared" si="15"/>
        <v>1.57</v>
      </c>
      <c r="Y23" s="61">
        <f t="shared" si="16"/>
        <v>2.697417</v>
      </c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  <c r="AL23" s="57"/>
      <c r="AM23" s="57"/>
    </row>
    <row r="24" ht="27.0" customHeight="1">
      <c r="A24" s="52">
        <v>3.0</v>
      </c>
      <c r="B24" s="62" t="s">
        <v>55</v>
      </c>
      <c r="C24" s="62">
        <v>68.0</v>
      </c>
      <c r="D24" s="62">
        <v>207.0</v>
      </c>
      <c r="E24" s="62">
        <v>158.0</v>
      </c>
      <c r="F24" s="62">
        <f t="shared" si="6"/>
        <v>0</v>
      </c>
      <c r="G24" s="62">
        <f t="shared" si="7"/>
        <v>48.928176</v>
      </c>
      <c r="H24" s="63">
        <f t="shared" si="8"/>
        <v>48.928176</v>
      </c>
      <c r="I24" s="62">
        <v>1.0</v>
      </c>
      <c r="J24" s="66">
        <f t="shared" si="9"/>
        <v>48.928176</v>
      </c>
      <c r="K24" s="57"/>
      <c r="L24" s="58">
        <f t="shared" ref="L24:L39" si="18">D24*25.4/1000</f>
        <v>5.2578</v>
      </c>
      <c r="M24" s="52">
        <f t="shared" ref="M24:M42" si="19">+I24</f>
        <v>1</v>
      </c>
      <c r="N24" s="52">
        <f t="shared" ref="N24:N39" si="20">M24*L24</f>
        <v>5.2578</v>
      </c>
      <c r="O24" s="57"/>
      <c r="P24" s="57"/>
      <c r="Q24" s="59">
        <v>22.0</v>
      </c>
      <c r="R24" s="58">
        <f t="shared" si="10"/>
        <v>1.58</v>
      </c>
      <c r="S24" s="52">
        <f t="shared" si="11"/>
        <v>1</v>
      </c>
      <c r="T24" s="52">
        <f t="shared" si="12"/>
        <v>1.58</v>
      </c>
      <c r="U24" s="60">
        <f t="shared" si="13"/>
        <v>48.928176</v>
      </c>
      <c r="V24" s="58">
        <f t="shared" ref="V24:W24" si="17">C24/100</f>
        <v>0.68</v>
      </c>
      <c r="W24" s="58">
        <f t="shared" si="17"/>
        <v>2.07</v>
      </c>
      <c r="X24" s="58">
        <f t="shared" si="15"/>
        <v>1.58</v>
      </c>
      <c r="Y24" s="61">
        <f t="shared" si="16"/>
        <v>2.224008</v>
      </c>
      <c r="Z24" s="57"/>
      <c r="AA24" s="57"/>
      <c r="AB24" s="57"/>
      <c r="AC24" s="57"/>
      <c r="AD24" s="57"/>
      <c r="AE24" s="57"/>
      <c r="AF24" s="57"/>
      <c r="AG24" s="57"/>
      <c r="AH24" s="57"/>
      <c r="AI24" s="57"/>
      <c r="AJ24" s="57"/>
      <c r="AK24" s="57"/>
      <c r="AL24" s="57"/>
      <c r="AM24" s="57"/>
    </row>
    <row r="25" ht="27.0" customHeight="1">
      <c r="A25" s="52">
        <v>4.0</v>
      </c>
      <c r="B25" s="62" t="s">
        <v>55</v>
      </c>
      <c r="C25" s="62">
        <v>94.0</v>
      </c>
      <c r="D25" s="62">
        <v>207.0</v>
      </c>
      <c r="E25" s="62">
        <v>175.0</v>
      </c>
      <c r="F25" s="62">
        <f t="shared" si="6"/>
        <v>0</v>
      </c>
      <c r="G25" s="62">
        <f t="shared" si="7"/>
        <v>74.9133</v>
      </c>
      <c r="H25" s="63">
        <f t="shared" si="8"/>
        <v>74.9133</v>
      </c>
      <c r="I25" s="62">
        <v>2.0</v>
      </c>
      <c r="J25" s="66">
        <f t="shared" si="9"/>
        <v>149.8266</v>
      </c>
      <c r="K25" s="57"/>
      <c r="L25" s="58">
        <f t="shared" si="18"/>
        <v>5.2578</v>
      </c>
      <c r="M25" s="52">
        <f t="shared" si="19"/>
        <v>2</v>
      </c>
      <c r="N25" s="52">
        <f t="shared" si="20"/>
        <v>10.5156</v>
      </c>
      <c r="O25" s="57"/>
      <c r="P25" s="57"/>
      <c r="Q25" s="59">
        <v>22.0</v>
      </c>
      <c r="R25" s="58">
        <f t="shared" si="10"/>
        <v>1.75</v>
      </c>
      <c r="S25" s="52">
        <f t="shared" si="11"/>
        <v>2</v>
      </c>
      <c r="T25" s="52">
        <f t="shared" si="12"/>
        <v>3.5</v>
      </c>
      <c r="U25" s="60">
        <f t="shared" si="13"/>
        <v>74.9133</v>
      </c>
      <c r="V25" s="58">
        <f t="shared" ref="V25:W25" si="21">C25/100</f>
        <v>0.94</v>
      </c>
      <c r="W25" s="58">
        <f t="shared" si="21"/>
        <v>2.07</v>
      </c>
      <c r="X25" s="58">
        <f t="shared" si="15"/>
        <v>3.5</v>
      </c>
      <c r="Y25" s="61">
        <f t="shared" si="16"/>
        <v>6.8103</v>
      </c>
      <c r="Z25" s="57"/>
      <c r="AA25" s="57"/>
      <c r="AB25" s="57"/>
      <c r="AC25" s="57"/>
      <c r="AD25" s="57"/>
      <c r="AE25" s="57"/>
      <c r="AF25" s="57"/>
      <c r="AG25" s="57"/>
      <c r="AH25" s="57"/>
      <c r="AI25" s="57"/>
      <c r="AJ25" s="57"/>
      <c r="AK25" s="57"/>
      <c r="AL25" s="57"/>
      <c r="AM25" s="57"/>
    </row>
    <row r="26" ht="27.0" customHeight="1">
      <c r="A26" s="52">
        <v>5.0</v>
      </c>
      <c r="B26" s="62" t="s">
        <v>55</v>
      </c>
      <c r="C26" s="62">
        <v>99.0</v>
      </c>
      <c r="D26" s="62">
        <v>207.0</v>
      </c>
      <c r="E26" s="62">
        <v>176.0</v>
      </c>
      <c r="F26" s="62">
        <f t="shared" si="6"/>
        <v>0</v>
      </c>
      <c r="G26" s="62">
        <f t="shared" si="7"/>
        <v>79.348896</v>
      </c>
      <c r="H26" s="63">
        <f t="shared" si="8"/>
        <v>79.348896</v>
      </c>
      <c r="I26" s="62">
        <v>3.0</v>
      </c>
      <c r="J26" s="66">
        <f t="shared" si="9"/>
        <v>238.046688</v>
      </c>
      <c r="K26" s="57"/>
      <c r="L26" s="58">
        <f t="shared" si="18"/>
        <v>5.2578</v>
      </c>
      <c r="M26" s="52">
        <f t="shared" si="19"/>
        <v>3</v>
      </c>
      <c r="N26" s="52">
        <f t="shared" si="20"/>
        <v>15.7734</v>
      </c>
      <c r="O26" s="57"/>
      <c r="P26" s="57"/>
      <c r="Q26" s="59">
        <v>22.0</v>
      </c>
      <c r="R26" s="58">
        <f t="shared" si="10"/>
        <v>1.76</v>
      </c>
      <c r="S26" s="52">
        <f t="shared" si="11"/>
        <v>3</v>
      </c>
      <c r="T26" s="52">
        <f t="shared" si="12"/>
        <v>5.28</v>
      </c>
      <c r="U26" s="60">
        <f t="shared" si="13"/>
        <v>79.348896</v>
      </c>
      <c r="V26" s="58">
        <f t="shared" ref="V26:W26" si="22">C26/100</f>
        <v>0.99</v>
      </c>
      <c r="W26" s="58">
        <f t="shared" si="22"/>
        <v>2.07</v>
      </c>
      <c r="X26" s="58">
        <f t="shared" si="15"/>
        <v>5.28</v>
      </c>
      <c r="Y26" s="61">
        <f t="shared" si="16"/>
        <v>10.820304</v>
      </c>
      <c r="Z26" s="57"/>
      <c r="AA26" s="57"/>
      <c r="AB26" s="57"/>
      <c r="AC26" s="57"/>
      <c r="AD26" s="57"/>
      <c r="AE26" s="57"/>
      <c r="AF26" s="57"/>
      <c r="AG26" s="57"/>
      <c r="AH26" s="57"/>
      <c r="AI26" s="57"/>
      <c r="AJ26" s="57"/>
      <c r="AK26" s="57"/>
      <c r="AL26" s="57"/>
      <c r="AM26" s="57"/>
    </row>
    <row r="27" ht="27.0" customHeight="1">
      <c r="A27" s="52">
        <v>6.0</v>
      </c>
      <c r="B27" s="62" t="s">
        <v>55</v>
      </c>
      <c r="C27" s="62">
        <v>100.0</v>
      </c>
      <c r="D27" s="62">
        <v>207.0</v>
      </c>
      <c r="E27" s="62">
        <v>172.0</v>
      </c>
      <c r="F27" s="62">
        <f t="shared" si="6"/>
        <v>0</v>
      </c>
      <c r="G27" s="62">
        <f t="shared" si="7"/>
        <v>78.3288</v>
      </c>
      <c r="H27" s="63">
        <f t="shared" si="8"/>
        <v>78.3288</v>
      </c>
      <c r="I27" s="62">
        <v>1.0</v>
      </c>
      <c r="J27" s="66">
        <f t="shared" si="9"/>
        <v>78.3288</v>
      </c>
      <c r="K27" s="57"/>
      <c r="L27" s="58">
        <f t="shared" si="18"/>
        <v>5.2578</v>
      </c>
      <c r="M27" s="52">
        <f t="shared" si="19"/>
        <v>1</v>
      </c>
      <c r="N27" s="52">
        <f t="shared" si="20"/>
        <v>5.2578</v>
      </c>
      <c r="O27" s="57"/>
      <c r="P27" s="57"/>
      <c r="Q27" s="59">
        <v>22.0</v>
      </c>
      <c r="R27" s="58">
        <f t="shared" si="10"/>
        <v>1.72</v>
      </c>
      <c r="S27" s="52">
        <f t="shared" si="11"/>
        <v>1</v>
      </c>
      <c r="T27" s="52">
        <f t="shared" si="12"/>
        <v>1.72</v>
      </c>
      <c r="U27" s="60">
        <f t="shared" si="13"/>
        <v>78.3288</v>
      </c>
      <c r="V27" s="58">
        <f t="shared" ref="V27:W27" si="23">C27/100</f>
        <v>1</v>
      </c>
      <c r="W27" s="58">
        <f t="shared" si="23"/>
        <v>2.07</v>
      </c>
      <c r="X27" s="58">
        <f t="shared" si="15"/>
        <v>1.72</v>
      </c>
      <c r="Y27" s="61">
        <f t="shared" si="16"/>
        <v>3.5604</v>
      </c>
      <c r="Z27" s="57"/>
      <c r="AA27" s="57"/>
      <c r="AB27" s="57"/>
      <c r="AC27" s="57"/>
      <c r="AD27" s="57"/>
      <c r="AE27" s="57"/>
      <c r="AF27" s="57"/>
      <c r="AG27" s="57"/>
      <c r="AH27" s="57"/>
      <c r="AI27" s="57"/>
      <c r="AJ27" s="57"/>
      <c r="AK27" s="57"/>
      <c r="AL27" s="57"/>
      <c r="AM27" s="57"/>
    </row>
    <row r="28" ht="27.0" customHeight="1">
      <c r="A28" s="52">
        <v>7.0</v>
      </c>
      <c r="B28" s="62" t="s">
        <v>55</v>
      </c>
      <c r="C28" s="62">
        <v>98.0</v>
      </c>
      <c r="D28" s="62">
        <v>207.0</v>
      </c>
      <c r="E28" s="62">
        <v>176.0</v>
      </c>
      <c r="F28" s="62">
        <f t="shared" si="6"/>
        <v>0</v>
      </c>
      <c r="G28" s="62">
        <f t="shared" si="7"/>
        <v>78.547392</v>
      </c>
      <c r="H28" s="63">
        <f t="shared" si="8"/>
        <v>78.547392</v>
      </c>
      <c r="I28" s="62">
        <v>1.0</v>
      </c>
      <c r="J28" s="66">
        <f t="shared" si="9"/>
        <v>78.547392</v>
      </c>
      <c r="K28" s="57"/>
      <c r="L28" s="58">
        <f t="shared" si="18"/>
        <v>5.2578</v>
      </c>
      <c r="M28" s="52">
        <f t="shared" si="19"/>
        <v>1</v>
      </c>
      <c r="N28" s="52">
        <f t="shared" si="20"/>
        <v>5.2578</v>
      </c>
      <c r="O28" s="57"/>
      <c r="P28" s="57"/>
      <c r="Q28" s="59">
        <v>22.0</v>
      </c>
      <c r="R28" s="58">
        <f t="shared" si="10"/>
        <v>1.76</v>
      </c>
      <c r="S28" s="52">
        <f t="shared" si="11"/>
        <v>1</v>
      </c>
      <c r="T28" s="52">
        <f t="shared" si="12"/>
        <v>1.76</v>
      </c>
      <c r="U28" s="60">
        <f t="shared" si="13"/>
        <v>78.547392</v>
      </c>
      <c r="V28" s="58">
        <f t="shared" ref="V28:W28" si="24">C28/100</f>
        <v>0.98</v>
      </c>
      <c r="W28" s="58">
        <f t="shared" si="24"/>
        <v>2.07</v>
      </c>
      <c r="X28" s="58">
        <f t="shared" si="15"/>
        <v>1.76</v>
      </c>
      <c r="Y28" s="61">
        <f t="shared" si="16"/>
        <v>3.570336</v>
      </c>
      <c r="Z28" s="57"/>
      <c r="AA28" s="57"/>
      <c r="AB28" s="57"/>
      <c r="AC28" s="57"/>
      <c r="AD28" s="57"/>
      <c r="AE28" s="57"/>
      <c r="AF28" s="57"/>
      <c r="AG28" s="57"/>
      <c r="AH28" s="57"/>
      <c r="AI28" s="57"/>
      <c r="AJ28" s="57"/>
      <c r="AK28" s="57"/>
      <c r="AL28" s="57"/>
      <c r="AM28" s="57"/>
    </row>
    <row r="29" ht="27.0" customHeight="1">
      <c r="A29" s="52">
        <v>8.0</v>
      </c>
      <c r="B29" s="62" t="s">
        <v>55</v>
      </c>
      <c r="C29" s="62">
        <v>96.0</v>
      </c>
      <c r="D29" s="62">
        <v>207.0</v>
      </c>
      <c r="E29" s="62">
        <v>176.0</v>
      </c>
      <c r="F29" s="62">
        <f t="shared" si="6"/>
        <v>0</v>
      </c>
      <c r="G29" s="62">
        <f t="shared" si="7"/>
        <v>76.944384</v>
      </c>
      <c r="H29" s="63">
        <f t="shared" si="8"/>
        <v>76.944384</v>
      </c>
      <c r="I29" s="62">
        <v>1.0</v>
      </c>
      <c r="J29" s="66">
        <f t="shared" si="9"/>
        <v>76.944384</v>
      </c>
      <c r="K29" s="57"/>
      <c r="L29" s="58">
        <f t="shared" si="18"/>
        <v>5.2578</v>
      </c>
      <c r="M29" s="52">
        <f t="shared" si="19"/>
        <v>1</v>
      </c>
      <c r="N29" s="52">
        <f t="shared" si="20"/>
        <v>5.2578</v>
      </c>
      <c r="O29" s="57"/>
      <c r="P29" s="57"/>
      <c r="Q29" s="59">
        <v>22.0</v>
      </c>
      <c r="R29" s="58">
        <f t="shared" si="10"/>
        <v>1.76</v>
      </c>
      <c r="S29" s="52">
        <f t="shared" si="11"/>
        <v>1</v>
      </c>
      <c r="T29" s="52">
        <f t="shared" si="12"/>
        <v>1.76</v>
      </c>
      <c r="U29" s="60">
        <f t="shared" si="13"/>
        <v>76.944384</v>
      </c>
      <c r="V29" s="58">
        <f t="shared" ref="V29:W29" si="25">C29/100</f>
        <v>0.96</v>
      </c>
      <c r="W29" s="58">
        <f t="shared" si="25"/>
        <v>2.07</v>
      </c>
      <c r="X29" s="58">
        <f t="shared" si="15"/>
        <v>1.76</v>
      </c>
      <c r="Y29" s="61">
        <f t="shared" si="16"/>
        <v>3.497472</v>
      </c>
      <c r="Z29" s="57"/>
      <c r="AA29" s="57"/>
      <c r="AB29" s="57"/>
      <c r="AC29" s="57"/>
      <c r="AD29" s="57"/>
      <c r="AE29" s="57"/>
      <c r="AF29" s="57"/>
      <c r="AG29" s="57"/>
      <c r="AH29" s="57"/>
      <c r="AI29" s="57"/>
      <c r="AJ29" s="57"/>
      <c r="AK29" s="57"/>
      <c r="AL29" s="57"/>
      <c r="AM29" s="57"/>
    </row>
    <row r="30" ht="27.0" customHeight="1">
      <c r="A30" s="52">
        <v>9.0</v>
      </c>
      <c r="B30" s="62" t="s">
        <v>55</v>
      </c>
      <c r="C30" s="62">
        <v>93.0</v>
      </c>
      <c r="D30" s="62">
        <v>207.0</v>
      </c>
      <c r="E30" s="62">
        <v>176.0</v>
      </c>
      <c r="F30" s="62">
        <f t="shared" si="6"/>
        <v>0</v>
      </c>
      <c r="G30" s="62">
        <f t="shared" si="7"/>
        <v>74.539872</v>
      </c>
      <c r="H30" s="63">
        <f t="shared" si="8"/>
        <v>74.539872</v>
      </c>
      <c r="I30" s="62">
        <v>1.0</v>
      </c>
      <c r="J30" s="66">
        <f t="shared" si="9"/>
        <v>74.539872</v>
      </c>
      <c r="K30" s="57"/>
      <c r="L30" s="58">
        <f t="shared" si="18"/>
        <v>5.2578</v>
      </c>
      <c r="M30" s="52">
        <f t="shared" si="19"/>
        <v>1</v>
      </c>
      <c r="N30" s="52">
        <f t="shared" si="20"/>
        <v>5.2578</v>
      </c>
      <c r="O30" s="57"/>
      <c r="P30" s="57"/>
      <c r="Q30" s="59">
        <v>22.0</v>
      </c>
      <c r="R30" s="58">
        <f t="shared" si="10"/>
        <v>1.76</v>
      </c>
      <c r="S30" s="52">
        <f t="shared" si="11"/>
        <v>1</v>
      </c>
      <c r="T30" s="52">
        <f t="shared" si="12"/>
        <v>1.76</v>
      </c>
      <c r="U30" s="60">
        <f t="shared" si="13"/>
        <v>74.539872</v>
      </c>
      <c r="V30" s="58">
        <f t="shared" ref="V30:W30" si="26">C30/100</f>
        <v>0.93</v>
      </c>
      <c r="W30" s="58">
        <f t="shared" si="26"/>
        <v>2.07</v>
      </c>
      <c r="X30" s="58">
        <f t="shared" si="15"/>
        <v>1.76</v>
      </c>
      <c r="Y30" s="61">
        <f t="shared" si="16"/>
        <v>3.388176</v>
      </c>
      <c r="Z30" s="57"/>
      <c r="AA30" s="57"/>
      <c r="AB30" s="57"/>
      <c r="AC30" s="57"/>
      <c r="AD30" s="57"/>
      <c r="AE30" s="57"/>
      <c r="AF30" s="57"/>
      <c r="AG30" s="57"/>
      <c r="AH30" s="57"/>
      <c r="AI30" s="57"/>
      <c r="AJ30" s="57"/>
      <c r="AK30" s="57"/>
      <c r="AL30" s="57"/>
      <c r="AM30" s="57"/>
    </row>
    <row r="31" ht="27.0" customHeight="1">
      <c r="A31" s="52">
        <v>10.0</v>
      </c>
      <c r="B31" s="62" t="s">
        <v>55</v>
      </c>
      <c r="C31" s="62">
        <v>90.0</v>
      </c>
      <c r="D31" s="62">
        <v>207.0</v>
      </c>
      <c r="E31" s="62">
        <v>176.0</v>
      </c>
      <c r="F31" s="62">
        <f t="shared" si="6"/>
        <v>0</v>
      </c>
      <c r="G31" s="62">
        <f t="shared" si="7"/>
        <v>72.13536</v>
      </c>
      <c r="H31" s="63">
        <f t="shared" si="8"/>
        <v>72.13536</v>
      </c>
      <c r="I31" s="62">
        <v>1.0</v>
      </c>
      <c r="J31" s="66">
        <f t="shared" si="9"/>
        <v>72.13536</v>
      </c>
      <c r="K31" s="57"/>
      <c r="L31" s="58">
        <f t="shared" si="18"/>
        <v>5.2578</v>
      </c>
      <c r="M31" s="52">
        <f t="shared" si="19"/>
        <v>1</v>
      </c>
      <c r="N31" s="52">
        <f t="shared" si="20"/>
        <v>5.2578</v>
      </c>
      <c r="O31" s="57"/>
      <c r="P31" s="57"/>
      <c r="Q31" s="59">
        <v>22.0</v>
      </c>
      <c r="R31" s="58">
        <f t="shared" si="10"/>
        <v>1.76</v>
      </c>
      <c r="S31" s="52">
        <f t="shared" si="11"/>
        <v>1</v>
      </c>
      <c r="T31" s="52">
        <f t="shared" si="12"/>
        <v>1.76</v>
      </c>
      <c r="U31" s="60">
        <f t="shared" si="13"/>
        <v>72.13536</v>
      </c>
      <c r="V31" s="58">
        <f t="shared" ref="V31:W31" si="27">C31/100</f>
        <v>0.9</v>
      </c>
      <c r="W31" s="58">
        <f t="shared" si="27"/>
        <v>2.07</v>
      </c>
      <c r="X31" s="58">
        <f t="shared" si="15"/>
        <v>1.76</v>
      </c>
      <c r="Y31" s="61">
        <f t="shared" si="16"/>
        <v>3.27888</v>
      </c>
      <c r="Z31" s="57"/>
      <c r="AA31" s="57"/>
      <c r="AB31" s="57"/>
      <c r="AC31" s="57"/>
      <c r="AD31" s="57"/>
      <c r="AE31" s="57"/>
      <c r="AF31" s="57"/>
      <c r="AG31" s="57"/>
      <c r="AH31" s="57"/>
      <c r="AI31" s="57"/>
      <c r="AJ31" s="57"/>
      <c r="AK31" s="57"/>
      <c r="AL31" s="57"/>
      <c r="AM31" s="57"/>
    </row>
    <row r="32" ht="27.0" customHeight="1">
      <c r="A32" s="52">
        <v>11.0</v>
      </c>
      <c r="B32" s="62" t="s">
        <v>55</v>
      </c>
      <c r="C32" s="62">
        <v>88.0</v>
      </c>
      <c r="D32" s="62">
        <v>207.0</v>
      </c>
      <c r="E32" s="62">
        <v>175.0</v>
      </c>
      <c r="F32" s="62">
        <f t="shared" si="6"/>
        <v>0</v>
      </c>
      <c r="G32" s="62">
        <f t="shared" si="7"/>
        <v>70.1316</v>
      </c>
      <c r="H32" s="63">
        <f t="shared" si="8"/>
        <v>70.1316</v>
      </c>
      <c r="I32" s="62">
        <v>1.0</v>
      </c>
      <c r="J32" s="66">
        <f t="shared" si="9"/>
        <v>70.1316</v>
      </c>
      <c r="K32" s="57"/>
      <c r="L32" s="58">
        <f t="shared" si="18"/>
        <v>5.2578</v>
      </c>
      <c r="M32" s="52">
        <f t="shared" si="19"/>
        <v>1</v>
      </c>
      <c r="N32" s="52">
        <f t="shared" si="20"/>
        <v>5.2578</v>
      </c>
      <c r="O32" s="57"/>
      <c r="P32" s="57"/>
      <c r="Q32" s="59">
        <v>22.0</v>
      </c>
      <c r="R32" s="58">
        <f t="shared" si="10"/>
        <v>1.75</v>
      </c>
      <c r="S32" s="52">
        <f t="shared" si="11"/>
        <v>1</v>
      </c>
      <c r="T32" s="52">
        <f t="shared" si="12"/>
        <v>1.75</v>
      </c>
      <c r="U32" s="60">
        <f t="shared" si="13"/>
        <v>70.1316</v>
      </c>
      <c r="V32" s="58">
        <f t="shared" ref="V32:W32" si="28">C32/100</f>
        <v>0.88</v>
      </c>
      <c r="W32" s="58">
        <f t="shared" si="28"/>
        <v>2.07</v>
      </c>
      <c r="X32" s="58">
        <f t="shared" si="15"/>
        <v>1.75</v>
      </c>
      <c r="Y32" s="61">
        <f t="shared" si="16"/>
        <v>3.1878</v>
      </c>
      <c r="Z32" s="57"/>
      <c r="AA32" s="57"/>
      <c r="AB32" s="57"/>
      <c r="AC32" s="57"/>
      <c r="AD32" s="57"/>
      <c r="AE32" s="57"/>
      <c r="AF32" s="57"/>
      <c r="AG32" s="57"/>
      <c r="AH32" s="57"/>
      <c r="AI32" s="57"/>
      <c r="AJ32" s="57"/>
      <c r="AK32" s="57"/>
      <c r="AL32" s="57"/>
      <c r="AM32" s="57"/>
    </row>
    <row r="33" ht="27.0" customHeight="1">
      <c r="A33" s="52">
        <v>12.0</v>
      </c>
      <c r="B33" s="62" t="s">
        <v>55</v>
      </c>
      <c r="C33" s="62">
        <v>87.0</v>
      </c>
      <c r="D33" s="62">
        <v>207.0</v>
      </c>
      <c r="E33" s="62">
        <v>176.0</v>
      </c>
      <c r="F33" s="62">
        <f t="shared" si="6"/>
        <v>0</v>
      </c>
      <c r="G33" s="62">
        <f t="shared" si="7"/>
        <v>69.730848</v>
      </c>
      <c r="H33" s="63">
        <f t="shared" si="8"/>
        <v>69.730848</v>
      </c>
      <c r="I33" s="62">
        <v>1.0</v>
      </c>
      <c r="J33" s="66">
        <f t="shared" si="9"/>
        <v>69.730848</v>
      </c>
      <c r="K33" s="57"/>
      <c r="L33" s="58">
        <f t="shared" si="18"/>
        <v>5.2578</v>
      </c>
      <c r="M33" s="52">
        <f t="shared" si="19"/>
        <v>1</v>
      </c>
      <c r="N33" s="52">
        <f t="shared" si="20"/>
        <v>5.2578</v>
      </c>
      <c r="O33" s="57"/>
      <c r="P33" s="57"/>
      <c r="Q33" s="59">
        <v>22.0</v>
      </c>
      <c r="R33" s="58">
        <f t="shared" si="10"/>
        <v>1.76</v>
      </c>
      <c r="S33" s="52">
        <f t="shared" si="11"/>
        <v>1</v>
      </c>
      <c r="T33" s="52">
        <f t="shared" si="12"/>
        <v>1.76</v>
      </c>
      <c r="U33" s="60">
        <f t="shared" si="13"/>
        <v>69.730848</v>
      </c>
      <c r="V33" s="58">
        <f t="shared" ref="V33:W33" si="29">C33/100</f>
        <v>0.87</v>
      </c>
      <c r="W33" s="58">
        <f t="shared" si="29"/>
        <v>2.07</v>
      </c>
      <c r="X33" s="58">
        <f t="shared" si="15"/>
        <v>1.76</v>
      </c>
      <c r="Y33" s="61">
        <f t="shared" si="16"/>
        <v>3.169584</v>
      </c>
      <c r="Z33" s="57"/>
      <c r="AA33" s="57"/>
      <c r="AB33" s="57"/>
      <c r="AC33" s="57"/>
      <c r="AD33" s="57"/>
      <c r="AE33" s="57"/>
      <c r="AF33" s="57"/>
      <c r="AG33" s="57"/>
      <c r="AH33" s="57"/>
      <c r="AI33" s="57"/>
      <c r="AJ33" s="57"/>
      <c r="AK33" s="57"/>
      <c r="AL33" s="57"/>
      <c r="AM33" s="57"/>
    </row>
    <row r="34" ht="27.0" customHeight="1">
      <c r="A34" s="52">
        <v>13.0</v>
      </c>
      <c r="B34" s="62" t="s">
        <v>55</v>
      </c>
      <c r="C34" s="62">
        <v>85.0</v>
      </c>
      <c r="D34" s="62">
        <v>207.0</v>
      </c>
      <c r="E34" s="62">
        <v>176.0</v>
      </c>
      <c r="F34" s="62">
        <f t="shared" si="6"/>
        <v>0</v>
      </c>
      <c r="G34" s="62">
        <f t="shared" si="7"/>
        <v>68.12784</v>
      </c>
      <c r="H34" s="63">
        <f t="shared" si="8"/>
        <v>68.12784</v>
      </c>
      <c r="I34" s="62">
        <v>1.0</v>
      </c>
      <c r="J34" s="66">
        <f t="shared" si="9"/>
        <v>68.12784</v>
      </c>
      <c r="K34" s="57"/>
      <c r="L34" s="58">
        <f t="shared" si="18"/>
        <v>5.2578</v>
      </c>
      <c r="M34" s="52">
        <f t="shared" si="19"/>
        <v>1</v>
      </c>
      <c r="N34" s="52">
        <f t="shared" si="20"/>
        <v>5.2578</v>
      </c>
      <c r="O34" s="57"/>
      <c r="P34" s="57"/>
      <c r="Q34" s="59">
        <v>22.0</v>
      </c>
      <c r="R34" s="58">
        <f t="shared" si="10"/>
        <v>1.76</v>
      </c>
      <c r="S34" s="52">
        <f t="shared" si="11"/>
        <v>1</v>
      </c>
      <c r="T34" s="52">
        <f t="shared" si="12"/>
        <v>1.76</v>
      </c>
      <c r="U34" s="60">
        <f t="shared" si="13"/>
        <v>68.12784</v>
      </c>
      <c r="V34" s="58">
        <f t="shared" ref="V34:W34" si="30">C34/100</f>
        <v>0.85</v>
      </c>
      <c r="W34" s="58">
        <f t="shared" si="30"/>
        <v>2.07</v>
      </c>
      <c r="X34" s="58">
        <f t="shared" si="15"/>
        <v>1.76</v>
      </c>
      <c r="Y34" s="61">
        <f t="shared" si="16"/>
        <v>3.09672</v>
      </c>
      <c r="Z34" s="57"/>
      <c r="AA34" s="57"/>
      <c r="AB34" s="57"/>
      <c r="AC34" s="57"/>
      <c r="AD34" s="57"/>
      <c r="AE34" s="57"/>
      <c r="AF34" s="57"/>
      <c r="AG34" s="57"/>
      <c r="AH34" s="57"/>
      <c r="AI34" s="57"/>
      <c r="AJ34" s="57"/>
      <c r="AK34" s="57"/>
      <c r="AL34" s="57"/>
      <c r="AM34" s="57"/>
    </row>
    <row r="35" ht="27.0" customHeight="1">
      <c r="A35" s="52">
        <v>14.0</v>
      </c>
      <c r="B35" s="62" t="s">
        <v>55</v>
      </c>
      <c r="C35" s="62">
        <v>86.0</v>
      </c>
      <c r="D35" s="62">
        <v>207.0</v>
      </c>
      <c r="E35" s="62">
        <v>176.0</v>
      </c>
      <c r="F35" s="62">
        <f t="shared" si="6"/>
        <v>0</v>
      </c>
      <c r="G35" s="62">
        <f t="shared" si="7"/>
        <v>68.929344</v>
      </c>
      <c r="H35" s="63">
        <f t="shared" si="8"/>
        <v>68.929344</v>
      </c>
      <c r="I35" s="62">
        <v>1.0</v>
      </c>
      <c r="J35" s="66">
        <f t="shared" si="9"/>
        <v>68.929344</v>
      </c>
      <c r="K35" s="57"/>
      <c r="L35" s="58">
        <f t="shared" si="18"/>
        <v>5.2578</v>
      </c>
      <c r="M35" s="52">
        <f t="shared" si="19"/>
        <v>1</v>
      </c>
      <c r="N35" s="52">
        <f t="shared" si="20"/>
        <v>5.2578</v>
      </c>
      <c r="O35" s="57"/>
      <c r="P35" s="57"/>
      <c r="Q35" s="59">
        <v>22.0</v>
      </c>
      <c r="R35" s="58">
        <f t="shared" si="10"/>
        <v>1.76</v>
      </c>
      <c r="S35" s="52">
        <f t="shared" si="11"/>
        <v>1</v>
      </c>
      <c r="T35" s="52">
        <f t="shared" si="12"/>
        <v>1.76</v>
      </c>
      <c r="U35" s="60">
        <f t="shared" si="13"/>
        <v>68.929344</v>
      </c>
      <c r="V35" s="58">
        <f t="shared" ref="V35:W35" si="31">C35/100</f>
        <v>0.86</v>
      </c>
      <c r="W35" s="58">
        <f t="shared" si="31"/>
        <v>2.07</v>
      </c>
      <c r="X35" s="58">
        <f t="shared" si="15"/>
        <v>1.76</v>
      </c>
      <c r="Y35" s="61">
        <f t="shared" si="16"/>
        <v>3.133152</v>
      </c>
      <c r="Z35" s="57"/>
      <c r="AA35" s="57"/>
      <c r="AB35" s="57"/>
      <c r="AC35" s="57"/>
      <c r="AD35" s="57"/>
      <c r="AE35" s="57"/>
      <c r="AF35" s="57"/>
      <c r="AG35" s="57"/>
      <c r="AH35" s="57"/>
      <c r="AI35" s="57"/>
      <c r="AJ35" s="57"/>
      <c r="AK35" s="57"/>
      <c r="AL35" s="57"/>
      <c r="AM35" s="57"/>
    </row>
    <row r="36" ht="27.0" customHeight="1">
      <c r="A36" s="52">
        <v>15.0</v>
      </c>
      <c r="B36" s="62" t="s">
        <v>55</v>
      </c>
      <c r="C36" s="62">
        <v>86.0</v>
      </c>
      <c r="D36" s="62">
        <v>207.0</v>
      </c>
      <c r="E36" s="62">
        <v>177.0</v>
      </c>
      <c r="F36" s="62">
        <f t="shared" si="6"/>
        <v>0</v>
      </c>
      <c r="G36" s="62">
        <f t="shared" si="7"/>
        <v>69.320988</v>
      </c>
      <c r="H36" s="63">
        <f t="shared" si="8"/>
        <v>69.320988</v>
      </c>
      <c r="I36" s="62">
        <v>1.0</v>
      </c>
      <c r="J36" s="66">
        <f t="shared" si="9"/>
        <v>69.320988</v>
      </c>
      <c r="K36" s="57"/>
      <c r="L36" s="58">
        <f t="shared" si="18"/>
        <v>5.2578</v>
      </c>
      <c r="M36" s="52">
        <f t="shared" si="19"/>
        <v>1</v>
      </c>
      <c r="N36" s="52">
        <f t="shared" si="20"/>
        <v>5.2578</v>
      </c>
      <c r="O36" s="57"/>
      <c r="P36" s="57"/>
      <c r="Q36" s="59">
        <v>22.0</v>
      </c>
      <c r="R36" s="58">
        <f t="shared" si="10"/>
        <v>1.77</v>
      </c>
      <c r="S36" s="52">
        <f t="shared" si="11"/>
        <v>1</v>
      </c>
      <c r="T36" s="52">
        <f t="shared" si="12"/>
        <v>1.77</v>
      </c>
      <c r="U36" s="60">
        <f t="shared" si="13"/>
        <v>69.320988</v>
      </c>
      <c r="V36" s="58">
        <f t="shared" ref="V36:W36" si="32">C36/100</f>
        <v>0.86</v>
      </c>
      <c r="W36" s="58">
        <f t="shared" si="32"/>
        <v>2.07</v>
      </c>
      <c r="X36" s="58">
        <f t="shared" si="15"/>
        <v>1.77</v>
      </c>
      <c r="Y36" s="61">
        <f t="shared" si="16"/>
        <v>3.150954</v>
      </c>
      <c r="Z36" s="57"/>
      <c r="AA36" s="57"/>
      <c r="AB36" s="57"/>
      <c r="AC36" s="57"/>
      <c r="AD36" s="57"/>
      <c r="AE36" s="57"/>
      <c r="AF36" s="57"/>
      <c r="AG36" s="57"/>
      <c r="AH36" s="57"/>
      <c r="AI36" s="57"/>
      <c r="AJ36" s="57"/>
      <c r="AK36" s="57"/>
      <c r="AL36" s="57"/>
      <c r="AM36" s="57"/>
    </row>
    <row r="37" ht="27.0" customHeight="1">
      <c r="A37" s="52">
        <v>16.0</v>
      </c>
      <c r="B37" s="62" t="s">
        <v>55</v>
      </c>
      <c r="C37" s="62">
        <v>103.0</v>
      </c>
      <c r="D37" s="62">
        <v>207.0</v>
      </c>
      <c r="E37" s="62">
        <v>175.0</v>
      </c>
      <c r="F37" s="62">
        <f t="shared" si="6"/>
        <v>0</v>
      </c>
      <c r="G37" s="62">
        <f t="shared" si="7"/>
        <v>82.08585</v>
      </c>
      <c r="H37" s="63">
        <f t="shared" si="8"/>
        <v>82.08585</v>
      </c>
      <c r="I37" s="62">
        <v>1.0</v>
      </c>
      <c r="J37" s="66">
        <f t="shared" si="9"/>
        <v>82.08585</v>
      </c>
      <c r="K37" s="57"/>
      <c r="L37" s="58">
        <f t="shared" si="18"/>
        <v>5.2578</v>
      </c>
      <c r="M37" s="52">
        <f t="shared" si="19"/>
        <v>1</v>
      </c>
      <c r="N37" s="52">
        <f t="shared" si="20"/>
        <v>5.2578</v>
      </c>
      <c r="O37" s="57"/>
      <c r="P37" s="57"/>
      <c r="Q37" s="59">
        <v>22.0</v>
      </c>
      <c r="R37" s="58">
        <f t="shared" si="10"/>
        <v>1.75</v>
      </c>
      <c r="S37" s="52">
        <f t="shared" si="11"/>
        <v>1</v>
      </c>
      <c r="T37" s="52">
        <f t="shared" si="12"/>
        <v>1.75</v>
      </c>
      <c r="U37" s="60">
        <f t="shared" si="13"/>
        <v>82.08585</v>
      </c>
      <c r="V37" s="58">
        <f t="shared" ref="V37:W37" si="33">C37/100</f>
        <v>1.03</v>
      </c>
      <c r="W37" s="58">
        <f t="shared" si="33"/>
        <v>2.07</v>
      </c>
      <c r="X37" s="58">
        <f t="shared" si="15"/>
        <v>1.75</v>
      </c>
      <c r="Y37" s="61">
        <f t="shared" si="16"/>
        <v>3.731175</v>
      </c>
      <c r="Z37" s="57"/>
      <c r="AA37" s="57"/>
      <c r="AB37" s="57"/>
      <c r="AC37" s="57"/>
      <c r="AD37" s="57"/>
      <c r="AE37" s="57"/>
      <c r="AF37" s="57"/>
      <c r="AG37" s="57"/>
      <c r="AH37" s="57"/>
      <c r="AI37" s="57"/>
      <c r="AJ37" s="57"/>
      <c r="AK37" s="57"/>
      <c r="AL37" s="57"/>
      <c r="AM37" s="57"/>
    </row>
    <row r="38" ht="27.0" customHeight="1">
      <c r="A38" s="52">
        <v>17.0</v>
      </c>
      <c r="B38" s="62" t="s">
        <v>55</v>
      </c>
      <c r="C38" s="62">
        <v>103.0</v>
      </c>
      <c r="D38" s="62">
        <v>207.0</v>
      </c>
      <c r="E38" s="62">
        <v>182.0</v>
      </c>
      <c r="F38" s="62">
        <f t="shared" si="6"/>
        <v>0</v>
      </c>
      <c r="G38" s="62">
        <f t="shared" si="7"/>
        <v>85.369284</v>
      </c>
      <c r="H38" s="63">
        <f t="shared" si="8"/>
        <v>85.369284</v>
      </c>
      <c r="I38" s="62">
        <v>1.0</v>
      </c>
      <c r="J38" s="66">
        <f t="shared" si="9"/>
        <v>85.369284</v>
      </c>
      <c r="K38" s="57"/>
      <c r="L38" s="58">
        <f t="shared" si="18"/>
        <v>5.2578</v>
      </c>
      <c r="M38" s="52">
        <f t="shared" si="19"/>
        <v>1</v>
      </c>
      <c r="N38" s="52">
        <f t="shared" si="20"/>
        <v>5.2578</v>
      </c>
      <c r="O38" s="57"/>
      <c r="P38" s="57"/>
      <c r="Q38" s="59">
        <v>22.0</v>
      </c>
      <c r="R38" s="58">
        <f t="shared" si="10"/>
        <v>1.82</v>
      </c>
      <c r="S38" s="52">
        <f t="shared" si="11"/>
        <v>1</v>
      </c>
      <c r="T38" s="52">
        <f t="shared" si="12"/>
        <v>1.82</v>
      </c>
      <c r="U38" s="60">
        <f t="shared" si="13"/>
        <v>85.369284</v>
      </c>
      <c r="V38" s="58">
        <f t="shared" ref="V38:W38" si="34">C38/100</f>
        <v>1.03</v>
      </c>
      <c r="W38" s="58">
        <f t="shared" si="34"/>
        <v>2.07</v>
      </c>
      <c r="X38" s="58">
        <f t="shared" si="15"/>
        <v>1.82</v>
      </c>
      <c r="Y38" s="61">
        <f t="shared" si="16"/>
        <v>3.880422</v>
      </c>
      <c r="Z38" s="57"/>
      <c r="AA38" s="57"/>
      <c r="AB38" s="57"/>
      <c r="AC38" s="57"/>
      <c r="AD38" s="57"/>
      <c r="AE38" s="57"/>
      <c r="AF38" s="57"/>
      <c r="AG38" s="57"/>
      <c r="AH38" s="57"/>
      <c r="AI38" s="57"/>
      <c r="AJ38" s="57"/>
      <c r="AK38" s="57"/>
      <c r="AL38" s="57"/>
      <c r="AM38" s="57"/>
    </row>
    <row r="39" ht="27.0" customHeight="1">
      <c r="A39" s="52">
        <v>18.0</v>
      </c>
      <c r="B39" s="62" t="s">
        <v>55</v>
      </c>
      <c r="C39" s="62">
        <v>102.0</v>
      </c>
      <c r="D39" s="62">
        <v>207.0</v>
      </c>
      <c r="E39" s="62">
        <v>175.0</v>
      </c>
      <c r="F39" s="62">
        <f t="shared" si="6"/>
        <v>0</v>
      </c>
      <c r="G39" s="62">
        <f t="shared" si="7"/>
        <v>81.2889</v>
      </c>
      <c r="H39" s="63">
        <f t="shared" si="8"/>
        <v>81.2889</v>
      </c>
      <c r="I39" s="62">
        <v>1.0</v>
      </c>
      <c r="J39" s="66">
        <f t="shared" si="9"/>
        <v>81.2889</v>
      </c>
      <c r="K39" s="57"/>
      <c r="L39" s="31">
        <f t="shared" si="18"/>
        <v>5.2578</v>
      </c>
      <c r="M39" s="67">
        <f t="shared" si="19"/>
        <v>1</v>
      </c>
      <c r="N39" s="67">
        <f t="shared" si="20"/>
        <v>5.2578</v>
      </c>
      <c r="O39" s="57"/>
      <c r="P39" s="57"/>
      <c r="Q39" s="59">
        <v>22.0</v>
      </c>
      <c r="R39" s="58">
        <f t="shared" si="10"/>
        <v>1.75</v>
      </c>
      <c r="S39" s="52">
        <f t="shared" si="11"/>
        <v>1</v>
      </c>
      <c r="T39" s="52">
        <f t="shared" si="12"/>
        <v>1.75</v>
      </c>
      <c r="U39" s="60">
        <f t="shared" si="13"/>
        <v>81.2889</v>
      </c>
      <c r="V39" s="58">
        <f t="shared" ref="V39:W39" si="35">C39/100</f>
        <v>1.02</v>
      </c>
      <c r="W39" s="58">
        <f t="shared" si="35"/>
        <v>2.07</v>
      </c>
      <c r="X39" s="58">
        <f t="shared" si="15"/>
        <v>1.75</v>
      </c>
      <c r="Y39" s="61">
        <f t="shared" si="16"/>
        <v>3.69495</v>
      </c>
      <c r="Z39" s="57"/>
      <c r="AA39" s="57"/>
      <c r="AB39" s="57"/>
      <c r="AC39" s="57"/>
      <c r="AD39" s="57"/>
      <c r="AE39" s="57"/>
      <c r="AF39" s="57"/>
      <c r="AG39" s="57"/>
      <c r="AH39" s="57"/>
      <c r="AI39" s="57"/>
      <c r="AJ39" s="57"/>
      <c r="AK39" s="57"/>
      <c r="AL39" s="57"/>
      <c r="AM39" s="57"/>
    </row>
    <row r="40" ht="27.0" customHeight="1">
      <c r="A40" s="52">
        <v>19.0</v>
      </c>
      <c r="B40" s="62" t="s">
        <v>55</v>
      </c>
      <c r="C40" s="62">
        <v>101.0</v>
      </c>
      <c r="D40" s="62">
        <v>207.0</v>
      </c>
      <c r="E40" s="62">
        <v>177.0</v>
      </c>
      <c r="F40" s="62">
        <f t="shared" si="6"/>
        <v>0</v>
      </c>
      <c r="G40" s="62">
        <f t="shared" si="7"/>
        <v>81.411858</v>
      </c>
      <c r="H40" s="63">
        <f t="shared" si="8"/>
        <v>81.411858</v>
      </c>
      <c r="I40" s="62">
        <v>2.0</v>
      </c>
      <c r="J40" s="66">
        <f t="shared" si="9"/>
        <v>162.823716</v>
      </c>
      <c r="K40" s="57"/>
      <c r="L40" s="31"/>
      <c r="M40" s="67">
        <f t="shared" si="19"/>
        <v>2</v>
      </c>
      <c r="N40" s="67"/>
      <c r="O40" s="57"/>
      <c r="P40" s="57"/>
      <c r="Q40" s="59">
        <v>22.0</v>
      </c>
      <c r="R40" s="58">
        <f t="shared" si="10"/>
        <v>1.77</v>
      </c>
      <c r="S40" s="52">
        <f t="shared" si="11"/>
        <v>2</v>
      </c>
      <c r="T40" s="52">
        <f t="shared" si="12"/>
        <v>3.54</v>
      </c>
      <c r="U40" s="60">
        <f t="shared" si="13"/>
        <v>81.411858</v>
      </c>
      <c r="V40" s="58">
        <f t="shared" ref="V40:W40" si="36">C40/100</f>
        <v>1.01</v>
      </c>
      <c r="W40" s="58">
        <f t="shared" si="36"/>
        <v>2.07</v>
      </c>
      <c r="X40" s="58">
        <f t="shared" si="15"/>
        <v>3.54</v>
      </c>
      <c r="Y40" s="61">
        <f t="shared" si="16"/>
        <v>7.401078</v>
      </c>
      <c r="Z40" s="57"/>
      <c r="AA40" s="57"/>
      <c r="AB40" s="57"/>
      <c r="AC40" s="57"/>
      <c r="AD40" s="57"/>
      <c r="AE40" s="57"/>
      <c r="AF40" s="57"/>
      <c r="AG40" s="57"/>
      <c r="AH40" s="57"/>
      <c r="AI40" s="57"/>
      <c r="AJ40" s="57"/>
      <c r="AK40" s="57"/>
      <c r="AL40" s="57"/>
      <c r="AM40" s="57"/>
    </row>
    <row r="41" ht="27.0" customHeight="1">
      <c r="A41" s="52">
        <v>20.0</v>
      </c>
      <c r="B41" s="62" t="s">
        <v>55</v>
      </c>
      <c r="C41" s="62">
        <v>101.0</v>
      </c>
      <c r="D41" s="62">
        <v>207.0</v>
      </c>
      <c r="E41" s="62">
        <v>174.0</v>
      </c>
      <c r="F41" s="62">
        <f t="shared" si="6"/>
        <v>0</v>
      </c>
      <c r="G41" s="62">
        <f t="shared" si="7"/>
        <v>80.031996</v>
      </c>
      <c r="H41" s="63">
        <f t="shared" si="8"/>
        <v>80.031996</v>
      </c>
      <c r="I41" s="62">
        <v>1.0</v>
      </c>
      <c r="J41" s="66">
        <f t="shared" si="9"/>
        <v>80.031996</v>
      </c>
      <c r="K41" s="57"/>
      <c r="L41" s="31"/>
      <c r="M41" s="67">
        <f t="shared" si="19"/>
        <v>1</v>
      </c>
      <c r="N41" s="67"/>
      <c r="O41" s="57"/>
      <c r="P41" s="57"/>
      <c r="Q41" s="59">
        <v>22.0</v>
      </c>
      <c r="R41" s="58">
        <f t="shared" si="10"/>
        <v>1.74</v>
      </c>
      <c r="S41" s="52">
        <f t="shared" si="11"/>
        <v>1</v>
      </c>
      <c r="T41" s="52">
        <f t="shared" si="12"/>
        <v>1.74</v>
      </c>
      <c r="U41" s="60">
        <f t="shared" si="13"/>
        <v>80.031996</v>
      </c>
      <c r="V41" s="58">
        <f t="shared" ref="V41:W41" si="37">C41/100</f>
        <v>1.01</v>
      </c>
      <c r="W41" s="58">
        <f t="shared" si="37"/>
        <v>2.07</v>
      </c>
      <c r="X41" s="58">
        <f t="shared" si="15"/>
        <v>1.74</v>
      </c>
      <c r="Y41" s="61">
        <f t="shared" si="16"/>
        <v>3.637818</v>
      </c>
      <c r="Z41" s="57"/>
      <c r="AA41" s="57"/>
      <c r="AB41" s="57"/>
      <c r="AC41" s="57"/>
      <c r="AD41" s="57"/>
      <c r="AE41" s="57"/>
      <c r="AF41" s="57"/>
      <c r="AG41" s="57"/>
      <c r="AH41" s="57"/>
      <c r="AI41" s="57"/>
      <c r="AJ41" s="57"/>
      <c r="AK41" s="57"/>
      <c r="AL41" s="57"/>
      <c r="AM41" s="57"/>
    </row>
    <row r="42" ht="27.0" customHeight="1">
      <c r="A42" s="52">
        <v>21.0</v>
      </c>
      <c r="B42" s="62" t="s">
        <v>55</v>
      </c>
      <c r="C42" s="62">
        <v>97.0</v>
      </c>
      <c r="D42" s="62">
        <v>207.0</v>
      </c>
      <c r="E42" s="62">
        <v>177.0</v>
      </c>
      <c r="F42" s="62">
        <f t="shared" si="6"/>
        <v>0</v>
      </c>
      <c r="G42" s="62">
        <f t="shared" si="7"/>
        <v>78.187626</v>
      </c>
      <c r="H42" s="63">
        <f t="shared" si="8"/>
        <v>78.187626</v>
      </c>
      <c r="I42" s="62">
        <v>2.0</v>
      </c>
      <c r="J42" s="66">
        <f t="shared" si="9"/>
        <v>156.375252</v>
      </c>
      <c r="K42" s="57"/>
      <c r="L42" s="31"/>
      <c r="M42" s="67">
        <f t="shared" si="19"/>
        <v>2</v>
      </c>
      <c r="N42" s="67"/>
      <c r="O42" s="57"/>
      <c r="P42" s="57"/>
      <c r="Q42" s="59">
        <v>22.0</v>
      </c>
      <c r="R42" s="58">
        <f t="shared" si="10"/>
        <v>1.77</v>
      </c>
      <c r="S42" s="52">
        <f t="shared" si="11"/>
        <v>2</v>
      </c>
      <c r="T42" s="52">
        <f t="shared" si="12"/>
        <v>3.54</v>
      </c>
      <c r="U42" s="60">
        <f t="shared" si="13"/>
        <v>78.187626</v>
      </c>
      <c r="V42" s="58">
        <f t="shared" ref="V42:W42" si="38">C42/100</f>
        <v>0.97</v>
      </c>
      <c r="W42" s="58">
        <f t="shared" si="38"/>
        <v>2.07</v>
      </c>
      <c r="X42" s="58">
        <f t="shared" si="15"/>
        <v>3.54</v>
      </c>
      <c r="Y42" s="61">
        <f t="shared" si="16"/>
        <v>7.107966</v>
      </c>
      <c r="Z42" s="57"/>
      <c r="AA42" s="57"/>
      <c r="AB42" s="57"/>
      <c r="AC42" s="57"/>
      <c r="AD42" s="57"/>
      <c r="AE42" s="57"/>
      <c r="AF42" s="57"/>
      <c r="AG42" s="57"/>
      <c r="AH42" s="57"/>
      <c r="AI42" s="57"/>
      <c r="AJ42" s="57"/>
      <c r="AK42" s="57"/>
      <c r="AL42" s="57"/>
      <c r="AM42" s="57"/>
    </row>
    <row r="43" ht="27.0" customHeight="1">
      <c r="A43" s="52">
        <v>22.0</v>
      </c>
      <c r="B43" s="62" t="s">
        <v>55</v>
      </c>
      <c r="C43" s="62">
        <v>94.0</v>
      </c>
      <c r="D43" s="62">
        <v>207.0</v>
      </c>
      <c r="E43" s="62">
        <v>176.0</v>
      </c>
      <c r="F43" s="62">
        <f t="shared" si="6"/>
        <v>0</v>
      </c>
      <c r="G43" s="62">
        <f t="shared" si="7"/>
        <v>75.341376</v>
      </c>
      <c r="H43" s="63">
        <f t="shared" si="8"/>
        <v>75.341376</v>
      </c>
      <c r="I43" s="62">
        <v>1.0</v>
      </c>
      <c r="J43" s="66">
        <f t="shared" si="9"/>
        <v>75.341376</v>
      </c>
      <c r="K43" s="57"/>
      <c r="L43" s="31"/>
      <c r="M43" s="67"/>
      <c r="N43" s="67"/>
      <c r="O43" s="57"/>
      <c r="P43" s="57"/>
      <c r="Q43" s="59">
        <v>22.0</v>
      </c>
      <c r="R43" s="58">
        <f t="shared" si="10"/>
        <v>1.76</v>
      </c>
      <c r="S43" s="52">
        <f t="shared" si="11"/>
        <v>1</v>
      </c>
      <c r="T43" s="52">
        <f t="shared" si="12"/>
        <v>1.76</v>
      </c>
      <c r="U43" s="60">
        <f t="shared" si="13"/>
        <v>75.341376</v>
      </c>
      <c r="V43" s="58">
        <f t="shared" ref="V43:W43" si="39">C43/100</f>
        <v>0.94</v>
      </c>
      <c r="W43" s="58">
        <f t="shared" si="39"/>
        <v>2.07</v>
      </c>
      <c r="X43" s="58">
        <f t="shared" si="15"/>
        <v>1.76</v>
      </c>
      <c r="Y43" s="61">
        <f t="shared" si="16"/>
        <v>3.424608</v>
      </c>
      <c r="Z43" s="57"/>
      <c r="AA43" s="57"/>
      <c r="AB43" s="57"/>
      <c r="AC43" s="57"/>
      <c r="AD43" s="57"/>
      <c r="AE43" s="57"/>
      <c r="AF43" s="57"/>
      <c r="AG43" s="57"/>
      <c r="AH43" s="57"/>
      <c r="AI43" s="57"/>
      <c r="AJ43" s="57"/>
      <c r="AK43" s="57"/>
      <c r="AL43" s="57"/>
      <c r="AM43" s="57"/>
    </row>
    <row r="44" ht="27.0" customHeight="1">
      <c r="A44" s="52">
        <v>23.0</v>
      </c>
      <c r="B44" s="62" t="s">
        <v>55</v>
      </c>
      <c r="C44" s="62">
        <v>95.0</v>
      </c>
      <c r="D44" s="62">
        <v>207.0</v>
      </c>
      <c r="E44" s="62">
        <v>175.0</v>
      </c>
      <c r="F44" s="62">
        <f t="shared" si="6"/>
        <v>0</v>
      </c>
      <c r="G44" s="62">
        <f t="shared" si="7"/>
        <v>75.71025</v>
      </c>
      <c r="H44" s="63">
        <f t="shared" si="8"/>
        <v>75.71025</v>
      </c>
      <c r="I44" s="62">
        <v>1.0</v>
      </c>
      <c r="J44" s="66">
        <f t="shared" si="9"/>
        <v>75.71025</v>
      </c>
      <c r="K44" s="57"/>
      <c r="L44" s="31"/>
      <c r="M44" s="67"/>
      <c r="N44" s="67"/>
      <c r="O44" s="57"/>
      <c r="P44" s="57"/>
      <c r="Q44" s="59">
        <v>22.0</v>
      </c>
      <c r="R44" s="58">
        <f t="shared" si="10"/>
        <v>1.75</v>
      </c>
      <c r="S44" s="52">
        <f t="shared" si="11"/>
        <v>1</v>
      </c>
      <c r="T44" s="52">
        <f t="shared" si="12"/>
        <v>1.75</v>
      </c>
      <c r="U44" s="60">
        <f t="shared" si="13"/>
        <v>75.71025</v>
      </c>
      <c r="V44" s="58">
        <f t="shared" ref="V44:W44" si="40">C44/100</f>
        <v>0.95</v>
      </c>
      <c r="W44" s="58">
        <f t="shared" si="40"/>
        <v>2.07</v>
      </c>
      <c r="X44" s="58">
        <f t="shared" si="15"/>
        <v>1.75</v>
      </c>
      <c r="Y44" s="61">
        <f t="shared" si="16"/>
        <v>3.441375</v>
      </c>
      <c r="Z44" s="57"/>
      <c r="AA44" s="57"/>
      <c r="AB44" s="57"/>
      <c r="AC44" s="57"/>
      <c r="AD44" s="57"/>
      <c r="AE44" s="57"/>
      <c r="AF44" s="57"/>
      <c r="AG44" s="57"/>
      <c r="AH44" s="57"/>
      <c r="AI44" s="57"/>
      <c r="AJ44" s="57"/>
      <c r="AK44" s="57"/>
      <c r="AL44" s="57"/>
      <c r="AM44" s="57"/>
    </row>
    <row r="45" ht="27.0" customHeight="1">
      <c r="A45" s="52">
        <v>24.0</v>
      </c>
      <c r="B45" s="62" t="s">
        <v>55</v>
      </c>
      <c r="C45" s="62">
        <v>98.0</v>
      </c>
      <c r="D45" s="62">
        <v>207.0</v>
      </c>
      <c r="E45" s="62">
        <v>178.0</v>
      </c>
      <c r="F45" s="62">
        <f t="shared" si="6"/>
        <v>0</v>
      </c>
      <c r="G45" s="62">
        <f t="shared" si="7"/>
        <v>79.439976</v>
      </c>
      <c r="H45" s="63">
        <f t="shared" si="8"/>
        <v>79.439976</v>
      </c>
      <c r="I45" s="62">
        <v>1.0</v>
      </c>
      <c r="J45" s="66">
        <f t="shared" si="9"/>
        <v>79.439976</v>
      </c>
      <c r="K45" s="57"/>
      <c r="L45" s="31"/>
      <c r="M45" s="67"/>
      <c r="N45" s="67"/>
      <c r="O45" s="57"/>
      <c r="P45" s="57"/>
      <c r="Q45" s="59">
        <v>22.0</v>
      </c>
      <c r="R45" s="58">
        <f t="shared" si="10"/>
        <v>1.78</v>
      </c>
      <c r="S45" s="52">
        <f t="shared" si="11"/>
        <v>1</v>
      </c>
      <c r="T45" s="52">
        <f t="shared" si="12"/>
        <v>1.78</v>
      </c>
      <c r="U45" s="60">
        <f t="shared" si="13"/>
        <v>79.439976</v>
      </c>
      <c r="V45" s="58">
        <f t="shared" ref="V45:W45" si="41">C45/100</f>
        <v>0.98</v>
      </c>
      <c r="W45" s="58">
        <f t="shared" si="41"/>
        <v>2.07</v>
      </c>
      <c r="X45" s="58">
        <f t="shared" si="15"/>
        <v>1.78</v>
      </c>
      <c r="Y45" s="61">
        <f t="shared" si="16"/>
        <v>3.610908</v>
      </c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</row>
    <row r="46" ht="27.0" customHeight="1">
      <c r="A46" s="52">
        <v>25.0</v>
      </c>
      <c r="B46" s="53" t="s">
        <v>65</v>
      </c>
      <c r="C46" s="54">
        <v>73.0</v>
      </c>
      <c r="D46" s="54">
        <v>203.0</v>
      </c>
      <c r="E46" s="54">
        <v>151.0</v>
      </c>
      <c r="F46" s="54">
        <f t="shared" si="6"/>
        <v>0.8</v>
      </c>
      <c r="G46" s="54">
        <f t="shared" si="7"/>
        <v>53.704056</v>
      </c>
      <c r="H46" s="55">
        <f t="shared" si="8"/>
        <v>42.9632448</v>
      </c>
      <c r="I46" s="54">
        <v>1.0</v>
      </c>
      <c r="J46" s="66">
        <f t="shared" si="9"/>
        <v>42.9632448</v>
      </c>
      <c r="K46" s="57"/>
      <c r="L46" s="31"/>
      <c r="M46" s="67"/>
      <c r="N46" s="67"/>
      <c r="O46" s="57"/>
      <c r="P46" s="57"/>
      <c r="Q46" s="71">
        <v>24.0</v>
      </c>
      <c r="R46" s="58">
        <f t="shared" si="10"/>
        <v>1.51</v>
      </c>
      <c r="S46" s="52">
        <f t="shared" si="11"/>
        <v>1</v>
      </c>
      <c r="T46" s="52">
        <f t="shared" si="12"/>
        <v>1.51</v>
      </c>
      <c r="U46" s="60">
        <f t="shared" si="13"/>
        <v>53.704056</v>
      </c>
      <c r="V46" s="58">
        <f t="shared" ref="V46:W46" si="42">C46/100</f>
        <v>0.73</v>
      </c>
      <c r="W46" s="58">
        <f t="shared" si="42"/>
        <v>2.03</v>
      </c>
      <c r="X46" s="58">
        <f t="shared" si="15"/>
        <v>1.51</v>
      </c>
      <c r="Y46" s="61">
        <f t="shared" si="16"/>
        <v>2.237669</v>
      </c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</row>
    <row r="47" ht="27.0" customHeight="1">
      <c r="A47" s="52">
        <v>26.0</v>
      </c>
      <c r="B47" s="62" t="s">
        <v>59</v>
      </c>
      <c r="C47" s="62">
        <v>88.0</v>
      </c>
      <c r="D47" s="62">
        <v>203.0</v>
      </c>
      <c r="E47" s="62">
        <v>152.0</v>
      </c>
      <c r="F47" s="62">
        <f t="shared" si="6"/>
        <v>0</v>
      </c>
      <c r="G47" s="62">
        <f t="shared" si="7"/>
        <v>65.167872</v>
      </c>
      <c r="H47" s="63">
        <f t="shared" si="8"/>
        <v>65.167872</v>
      </c>
      <c r="I47" s="62">
        <v>1.0</v>
      </c>
      <c r="J47" s="66">
        <f t="shared" si="9"/>
        <v>65.167872</v>
      </c>
      <c r="K47" s="57"/>
      <c r="L47" s="31"/>
      <c r="M47" s="67"/>
      <c r="N47" s="67"/>
      <c r="O47" s="57"/>
      <c r="P47" s="57"/>
      <c r="Q47" s="71">
        <v>24.0</v>
      </c>
      <c r="R47" s="58">
        <f t="shared" si="10"/>
        <v>1.52</v>
      </c>
      <c r="S47" s="52">
        <f t="shared" si="11"/>
        <v>1</v>
      </c>
      <c r="T47" s="52">
        <f t="shared" si="12"/>
        <v>1.52</v>
      </c>
      <c r="U47" s="60">
        <f t="shared" si="13"/>
        <v>65.167872</v>
      </c>
      <c r="V47" s="58">
        <f t="shared" ref="V47:W47" si="43">C47/100</f>
        <v>0.88</v>
      </c>
      <c r="W47" s="58">
        <f t="shared" si="43"/>
        <v>2.03</v>
      </c>
      <c r="X47" s="58">
        <f t="shared" si="15"/>
        <v>1.52</v>
      </c>
      <c r="Y47" s="61">
        <f t="shared" si="16"/>
        <v>2.715328</v>
      </c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</row>
    <row r="48" ht="27.0" customHeight="1">
      <c r="A48" s="52">
        <v>27.0</v>
      </c>
      <c r="B48" s="62" t="s">
        <v>59</v>
      </c>
      <c r="C48" s="62">
        <v>96.0</v>
      </c>
      <c r="D48" s="62">
        <v>203.0</v>
      </c>
      <c r="E48" s="62">
        <v>153.0</v>
      </c>
      <c r="F48" s="62">
        <f t="shared" si="6"/>
        <v>0</v>
      </c>
      <c r="G48" s="62">
        <f t="shared" si="7"/>
        <v>71.559936</v>
      </c>
      <c r="H48" s="63">
        <f t="shared" si="8"/>
        <v>71.559936</v>
      </c>
      <c r="I48" s="62">
        <v>1.0</v>
      </c>
      <c r="J48" s="66">
        <f t="shared" si="9"/>
        <v>71.559936</v>
      </c>
      <c r="K48" s="57"/>
      <c r="L48" s="31"/>
      <c r="M48" s="67"/>
      <c r="N48" s="67"/>
      <c r="O48" s="57"/>
      <c r="P48" s="57"/>
      <c r="Q48" s="71">
        <v>24.0</v>
      </c>
      <c r="R48" s="58">
        <f t="shared" si="10"/>
        <v>1.53</v>
      </c>
      <c r="S48" s="52">
        <f t="shared" si="11"/>
        <v>1</v>
      </c>
      <c r="T48" s="52">
        <f t="shared" si="12"/>
        <v>1.53</v>
      </c>
      <c r="U48" s="60">
        <f t="shared" si="13"/>
        <v>71.559936</v>
      </c>
      <c r="V48" s="58">
        <f t="shared" ref="V48:W48" si="44">C48/100</f>
        <v>0.96</v>
      </c>
      <c r="W48" s="58">
        <f t="shared" si="44"/>
        <v>2.03</v>
      </c>
      <c r="X48" s="58">
        <f t="shared" si="15"/>
        <v>1.53</v>
      </c>
      <c r="Y48" s="61">
        <f t="shared" si="16"/>
        <v>2.981664</v>
      </c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</row>
    <row r="49" ht="27.0" customHeight="1">
      <c r="A49" s="52">
        <v>28.0</v>
      </c>
      <c r="B49" s="62" t="s">
        <v>59</v>
      </c>
      <c r="C49" s="62">
        <v>93.0</v>
      </c>
      <c r="D49" s="62">
        <v>203.0</v>
      </c>
      <c r="E49" s="62">
        <v>152.0</v>
      </c>
      <c r="F49" s="62">
        <f t="shared" si="6"/>
        <v>0</v>
      </c>
      <c r="G49" s="62">
        <f t="shared" si="7"/>
        <v>68.870592</v>
      </c>
      <c r="H49" s="63">
        <f t="shared" si="8"/>
        <v>68.870592</v>
      </c>
      <c r="I49" s="62">
        <v>2.0</v>
      </c>
      <c r="J49" s="68">
        <f t="shared" si="9"/>
        <v>137.741184</v>
      </c>
      <c r="K49" s="1"/>
      <c r="L49" s="69"/>
      <c r="M49" s="70"/>
      <c r="N49" s="70"/>
      <c r="O49" s="1"/>
      <c r="P49" s="1"/>
      <c r="Q49" s="71">
        <v>24.0</v>
      </c>
      <c r="R49" s="58">
        <f t="shared" si="10"/>
        <v>1.52</v>
      </c>
      <c r="S49" s="52">
        <f t="shared" si="11"/>
        <v>2</v>
      </c>
      <c r="T49" s="52">
        <f t="shared" si="12"/>
        <v>3.04</v>
      </c>
      <c r="U49" s="60">
        <f t="shared" si="13"/>
        <v>68.870592</v>
      </c>
      <c r="V49" s="58">
        <f t="shared" ref="V49:W49" si="45">C49/100</f>
        <v>0.93</v>
      </c>
      <c r="W49" s="58">
        <f t="shared" si="45"/>
        <v>2.03</v>
      </c>
      <c r="X49" s="58">
        <f t="shared" si="15"/>
        <v>3.04</v>
      </c>
      <c r="Y49" s="61">
        <f t="shared" si="16"/>
        <v>5.739216</v>
      </c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</row>
    <row r="50" ht="27.0" customHeight="1">
      <c r="A50" s="52">
        <v>29.0</v>
      </c>
      <c r="B50" s="62" t="s">
        <v>59</v>
      </c>
      <c r="C50" s="62">
        <v>83.0</v>
      </c>
      <c r="D50" s="62">
        <v>203.0</v>
      </c>
      <c r="E50" s="62">
        <v>156.0</v>
      </c>
      <c r="F50" s="62">
        <f t="shared" si="6"/>
        <v>0</v>
      </c>
      <c r="G50" s="62">
        <f t="shared" si="7"/>
        <v>63.082656</v>
      </c>
      <c r="H50" s="63">
        <f t="shared" si="8"/>
        <v>63.082656</v>
      </c>
      <c r="I50" s="62">
        <v>1.0</v>
      </c>
      <c r="J50" s="68">
        <f t="shared" si="9"/>
        <v>63.082656</v>
      </c>
      <c r="K50" s="1"/>
      <c r="L50" s="69"/>
      <c r="M50" s="70"/>
      <c r="N50" s="70"/>
      <c r="O50" s="1"/>
      <c r="P50" s="1"/>
      <c r="Q50" s="71">
        <v>24.0</v>
      </c>
      <c r="R50" s="58">
        <f t="shared" si="10"/>
        <v>1.56</v>
      </c>
      <c r="S50" s="52">
        <f t="shared" si="11"/>
        <v>1</v>
      </c>
      <c r="T50" s="52">
        <f t="shared" si="12"/>
        <v>1.56</v>
      </c>
      <c r="U50" s="60">
        <f t="shared" si="13"/>
        <v>63.082656</v>
      </c>
      <c r="V50" s="58">
        <f t="shared" ref="V50:W50" si="46">C50/100</f>
        <v>0.83</v>
      </c>
      <c r="W50" s="58">
        <f t="shared" si="46"/>
        <v>2.03</v>
      </c>
      <c r="X50" s="58">
        <f t="shared" si="15"/>
        <v>1.56</v>
      </c>
      <c r="Y50" s="61">
        <f t="shared" si="16"/>
        <v>2.628444</v>
      </c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</row>
    <row r="51" ht="27.0" customHeight="1">
      <c r="A51" s="52">
        <v>30.0</v>
      </c>
      <c r="B51" s="62" t="s">
        <v>59</v>
      </c>
      <c r="C51" s="62">
        <v>91.0</v>
      </c>
      <c r="D51" s="62">
        <v>203.0</v>
      </c>
      <c r="E51" s="62">
        <v>153.0</v>
      </c>
      <c r="F51" s="62">
        <f t="shared" si="6"/>
        <v>0</v>
      </c>
      <c r="G51" s="62">
        <f t="shared" si="7"/>
        <v>67.832856</v>
      </c>
      <c r="H51" s="63">
        <f t="shared" si="8"/>
        <v>67.832856</v>
      </c>
      <c r="I51" s="62">
        <v>1.0</v>
      </c>
      <c r="J51" s="68">
        <f t="shared" si="9"/>
        <v>67.832856</v>
      </c>
      <c r="K51" s="1"/>
      <c r="L51" s="69"/>
      <c r="M51" s="70"/>
      <c r="N51" s="70"/>
      <c r="O51" s="1"/>
      <c r="P51" s="1"/>
      <c r="Q51" s="71">
        <v>24.0</v>
      </c>
      <c r="R51" s="58">
        <f t="shared" si="10"/>
        <v>1.53</v>
      </c>
      <c r="S51" s="52">
        <f t="shared" si="11"/>
        <v>1</v>
      </c>
      <c r="T51" s="52">
        <f t="shared" si="12"/>
        <v>1.53</v>
      </c>
      <c r="U51" s="60">
        <f t="shared" si="13"/>
        <v>67.832856</v>
      </c>
      <c r="V51" s="58">
        <f t="shared" ref="V51:W51" si="47">C51/100</f>
        <v>0.91</v>
      </c>
      <c r="W51" s="58">
        <f t="shared" si="47"/>
        <v>2.03</v>
      </c>
      <c r="X51" s="58">
        <f t="shared" si="15"/>
        <v>1.53</v>
      </c>
      <c r="Y51" s="61">
        <f t="shared" si="16"/>
        <v>2.826369</v>
      </c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</row>
    <row r="52" ht="27.0" customHeight="1">
      <c r="A52" s="52">
        <v>31.0</v>
      </c>
      <c r="B52" s="62" t="s">
        <v>59</v>
      </c>
      <c r="C52" s="62">
        <v>97.0</v>
      </c>
      <c r="D52" s="62">
        <v>203.0</v>
      </c>
      <c r="E52" s="62">
        <v>153.0</v>
      </c>
      <c r="F52" s="62">
        <f t="shared" si="6"/>
        <v>0</v>
      </c>
      <c r="G52" s="62">
        <f t="shared" si="7"/>
        <v>72.305352</v>
      </c>
      <c r="H52" s="63">
        <f t="shared" si="8"/>
        <v>72.305352</v>
      </c>
      <c r="I52" s="62">
        <v>2.0</v>
      </c>
      <c r="J52" s="68">
        <f t="shared" si="9"/>
        <v>144.610704</v>
      </c>
      <c r="K52" s="1"/>
      <c r="L52" s="69"/>
      <c r="M52" s="70"/>
      <c r="N52" s="70"/>
      <c r="O52" s="1"/>
      <c r="P52" s="1"/>
      <c r="Q52" s="71">
        <v>24.0</v>
      </c>
      <c r="R52" s="58">
        <f t="shared" si="10"/>
        <v>1.53</v>
      </c>
      <c r="S52" s="52">
        <f t="shared" si="11"/>
        <v>2</v>
      </c>
      <c r="T52" s="52">
        <f t="shared" si="12"/>
        <v>3.06</v>
      </c>
      <c r="U52" s="60">
        <f t="shared" si="13"/>
        <v>72.305352</v>
      </c>
      <c r="V52" s="58">
        <f t="shared" ref="V52:W52" si="48">C52/100</f>
        <v>0.97</v>
      </c>
      <c r="W52" s="58">
        <f t="shared" si="48"/>
        <v>2.03</v>
      </c>
      <c r="X52" s="58">
        <f t="shared" si="15"/>
        <v>3.06</v>
      </c>
      <c r="Y52" s="61">
        <f t="shared" si="16"/>
        <v>6.025446</v>
      </c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</row>
    <row r="53" ht="27.0" customHeight="1">
      <c r="A53" s="52">
        <v>32.0</v>
      </c>
      <c r="B53" s="62" t="s">
        <v>59</v>
      </c>
      <c r="C53" s="62">
        <v>97.0</v>
      </c>
      <c r="D53" s="62">
        <v>203.0</v>
      </c>
      <c r="E53" s="62">
        <v>152.0</v>
      </c>
      <c r="F53" s="62">
        <f t="shared" si="6"/>
        <v>0</v>
      </c>
      <c r="G53" s="62">
        <f t="shared" si="7"/>
        <v>71.832768</v>
      </c>
      <c r="H53" s="63">
        <f t="shared" si="8"/>
        <v>71.832768</v>
      </c>
      <c r="I53" s="62">
        <v>2.0</v>
      </c>
      <c r="J53" s="68">
        <f t="shared" si="9"/>
        <v>143.665536</v>
      </c>
      <c r="K53" s="1"/>
      <c r="L53" s="69"/>
      <c r="M53" s="70"/>
      <c r="N53" s="70"/>
      <c r="O53" s="1"/>
      <c r="P53" s="1"/>
      <c r="Q53" s="71">
        <v>24.0</v>
      </c>
      <c r="R53" s="58">
        <f t="shared" si="10"/>
        <v>1.52</v>
      </c>
      <c r="S53" s="52">
        <f t="shared" si="11"/>
        <v>2</v>
      </c>
      <c r="T53" s="52">
        <f t="shared" si="12"/>
        <v>3.04</v>
      </c>
      <c r="U53" s="60">
        <f t="shared" si="13"/>
        <v>71.832768</v>
      </c>
      <c r="V53" s="58">
        <f t="shared" ref="V53:W53" si="49">C53/100</f>
        <v>0.97</v>
      </c>
      <c r="W53" s="58">
        <f t="shared" si="49"/>
        <v>2.03</v>
      </c>
      <c r="X53" s="58">
        <f t="shared" si="15"/>
        <v>3.04</v>
      </c>
      <c r="Y53" s="61">
        <f t="shared" si="16"/>
        <v>5.986064</v>
      </c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</row>
    <row r="54" ht="27.0" customHeight="1">
      <c r="A54" s="52">
        <v>33.0</v>
      </c>
      <c r="B54" s="62" t="s">
        <v>59</v>
      </c>
      <c r="C54" s="62">
        <v>96.0</v>
      </c>
      <c r="D54" s="62">
        <v>203.0</v>
      </c>
      <c r="E54" s="62">
        <v>160.0</v>
      </c>
      <c r="F54" s="62">
        <f t="shared" si="6"/>
        <v>0</v>
      </c>
      <c r="G54" s="62">
        <f t="shared" si="7"/>
        <v>74.83392</v>
      </c>
      <c r="H54" s="63">
        <f t="shared" si="8"/>
        <v>74.83392</v>
      </c>
      <c r="I54" s="62">
        <v>1.0</v>
      </c>
      <c r="J54" s="68">
        <f t="shared" si="9"/>
        <v>74.83392</v>
      </c>
      <c r="K54" s="1"/>
      <c r="L54" s="69"/>
      <c r="M54" s="70"/>
      <c r="N54" s="70"/>
      <c r="O54" s="1"/>
      <c r="P54" s="1"/>
      <c r="Q54" s="71">
        <v>24.0</v>
      </c>
      <c r="R54" s="58">
        <f t="shared" si="10"/>
        <v>1.6</v>
      </c>
      <c r="S54" s="52">
        <f t="shared" si="11"/>
        <v>1</v>
      </c>
      <c r="T54" s="52">
        <f t="shared" si="12"/>
        <v>1.6</v>
      </c>
      <c r="U54" s="60">
        <f t="shared" si="13"/>
        <v>74.83392</v>
      </c>
      <c r="V54" s="58">
        <f t="shared" ref="V54:W54" si="50">C54/100</f>
        <v>0.96</v>
      </c>
      <c r="W54" s="58">
        <f t="shared" si="50"/>
        <v>2.03</v>
      </c>
      <c r="X54" s="58">
        <f t="shared" si="15"/>
        <v>1.6</v>
      </c>
      <c r="Y54" s="61">
        <f t="shared" si="16"/>
        <v>3.11808</v>
      </c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</row>
    <row r="55" ht="27.0" customHeight="1">
      <c r="A55" s="52">
        <v>34.0</v>
      </c>
      <c r="B55" s="62" t="s">
        <v>59</v>
      </c>
      <c r="C55" s="62">
        <v>98.0</v>
      </c>
      <c r="D55" s="62">
        <v>203.0</v>
      </c>
      <c r="E55" s="62">
        <v>152.0</v>
      </c>
      <c r="F55" s="62">
        <f t="shared" si="6"/>
        <v>0</v>
      </c>
      <c r="G55" s="62">
        <f t="shared" si="7"/>
        <v>72.573312</v>
      </c>
      <c r="H55" s="63">
        <f t="shared" si="8"/>
        <v>72.573312</v>
      </c>
      <c r="I55" s="62">
        <v>1.0</v>
      </c>
      <c r="J55" s="68">
        <f t="shared" si="9"/>
        <v>72.573312</v>
      </c>
      <c r="K55" s="1"/>
      <c r="L55" s="69"/>
      <c r="M55" s="70"/>
      <c r="N55" s="70"/>
      <c r="O55" s="1"/>
      <c r="P55" s="1"/>
      <c r="Q55" s="71">
        <v>24.0</v>
      </c>
      <c r="R55" s="58">
        <f t="shared" si="10"/>
        <v>1.52</v>
      </c>
      <c r="S55" s="52">
        <f t="shared" si="11"/>
        <v>1</v>
      </c>
      <c r="T55" s="52">
        <f t="shared" si="12"/>
        <v>1.52</v>
      </c>
      <c r="U55" s="60">
        <f t="shared" si="13"/>
        <v>72.573312</v>
      </c>
      <c r="V55" s="58">
        <f t="shared" ref="V55:W55" si="51">C55/100</f>
        <v>0.98</v>
      </c>
      <c r="W55" s="58">
        <f t="shared" si="51"/>
        <v>2.03</v>
      </c>
      <c r="X55" s="58">
        <f t="shared" si="15"/>
        <v>1.52</v>
      </c>
      <c r="Y55" s="61">
        <f t="shared" si="16"/>
        <v>3.023888</v>
      </c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</row>
    <row r="56" ht="27.0" customHeight="1">
      <c r="A56" s="52">
        <v>35.0</v>
      </c>
      <c r="B56" s="62" t="s">
        <v>59</v>
      </c>
      <c r="C56" s="62">
        <v>93.0</v>
      </c>
      <c r="D56" s="62">
        <v>203.0</v>
      </c>
      <c r="E56" s="62">
        <v>142.0</v>
      </c>
      <c r="F56" s="62">
        <f t="shared" si="6"/>
        <v>0</v>
      </c>
      <c r="G56" s="62">
        <f t="shared" si="7"/>
        <v>64.339632</v>
      </c>
      <c r="H56" s="63">
        <f t="shared" si="8"/>
        <v>64.339632</v>
      </c>
      <c r="I56" s="62">
        <v>1.0</v>
      </c>
      <c r="J56" s="68">
        <f t="shared" si="9"/>
        <v>64.339632</v>
      </c>
      <c r="K56" s="1"/>
      <c r="L56" s="69"/>
      <c r="M56" s="70"/>
      <c r="N56" s="70"/>
      <c r="O56" s="1"/>
      <c r="P56" s="1"/>
      <c r="Q56" s="71">
        <v>24.0</v>
      </c>
      <c r="R56" s="58">
        <f t="shared" si="10"/>
        <v>1.42</v>
      </c>
      <c r="S56" s="52">
        <f t="shared" si="11"/>
        <v>1</v>
      </c>
      <c r="T56" s="52">
        <f t="shared" si="12"/>
        <v>1.42</v>
      </c>
      <c r="U56" s="60">
        <f t="shared" si="13"/>
        <v>64.339632</v>
      </c>
      <c r="V56" s="58">
        <f t="shared" ref="V56:W56" si="52">C56/100</f>
        <v>0.93</v>
      </c>
      <c r="W56" s="58">
        <f t="shared" si="52"/>
        <v>2.03</v>
      </c>
      <c r="X56" s="58">
        <f t="shared" si="15"/>
        <v>1.42</v>
      </c>
      <c r="Y56" s="61">
        <f t="shared" si="16"/>
        <v>2.680818</v>
      </c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</row>
    <row r="57" ht="27.0" customHeight="1">
      <c r="A57" s="52">
        <v>36.0</v>
      </c>
      <c r="B57" s="62" t="s">
        <v>59</v>
      </c>
      <c r="C57" s="62">
        <v>97.0</v>
      </c>
      <c r="D57" s="62">
        <v>203.0</v>
      </c>
      <c r="E57" s="62">
        <v>151.0</v>
      </c>
      <c r="F57" s="62">
        <f t="shared" si="6"/>
        <v>0</v>
      </c>
      <c r="G57" s="62">
        <f t="shared" si="7"/>
        <v>71.360184</v>
      </c>
      <c r="H57" s="63">
        <f t="shared" si="8"/>
        <v>71.360184</v>
      </c>
      <c r="I57" s="62">
        <v>1.0</v>
      </c>
      <c r="J57" s="68">
        <f t="shared" si="9"/>
        <v>71.360184</v>
      </c>
      <c r="K57" s="1"/>
      <c r="L57" s="69"/>
      <c r="M57" s="70"/>
      <c r="N57" s="70"/>
      <c r="O57" s="1"/>
      <c r="P57" s="1"/>
      <c r="Q57" s="71">
        <v>24.0</v>
      </c>
      <c r="R57" s="58">
        <f t="shared" si="10"/>
        <v>1.51</v>
      </c>
      <c r="S57" s="52">
        <f t="shared" si="11"/>
        <v>1</v>
      </c>
      <c r="T57" s="52">
        <f t="shared" si="12"/>
        <v>1.51</v>
      </c>
      <c r="U57" s="60">
        <f t="shared" si="13"/>
        <v>71.360184</v>
      </c>
      <c r="V57" s="58">
        <f t="shared" ref="V57:W57" si="53">C57/100</f>
        <v>0.97</v>
      </c>
      <c r="W57" s="58">
        <f t="shared" si="53"/>
        <v>2.03</v>
      </c>
      <c r="X57" s="58">
        <f t="shared" si="15"/>
        <v>1.51</v>
      </c>
      <c r="Y57" s="61">
        <f t="shared" si="16"/>
        <v>2.973341</v>
      </c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</row>
    <row r="58" ht="27.0" customHeight="1">
      <c r="A58" s="52">
        <v>37.0</v>
      </c>
      <c r="B58" s="62" t="s">
        <v>59</v>
      </c>
      <c r="C58" s="62">
        <v>94.0</v>
      </c>
      <c r="D58" s="62">
        <v>203.0</v>
      </c>
      <c r="E58" s="62">
        <v>157.0</v>
      </c>
      <c r="F58" s="62">
        <f t="shared" si="6"/>
        <v>0</v>
      </c>
      <c r="G58" s="62">
        <f t="shared" si="7"/>
        <v>71.900976</v>
      </c>
      <c r="H58" s="63">
        <f t="shared" si="8"/>
        <v>71.900976</v>
      </c>
      <c r="I58" s="62">
        <v>1.0</v>
      </c>
      <c r="J58" s="68">
        <f t="shared" si="9"/>
        <v>71.900976</v>
      </c>
      <c r="K58" s="1"/>
      <c r="L58" s="69"/>
      <c r="M58" s="70"/>
      <c r="N58" s="70"/>
      <c r="O58" s="1"/>
      <c r="P58" s="1"/>
      <c r="Q58" s="71">
        <v>24.0</v>
      </c>
      <c r="R58" s="58">
        <f t="shared" si="10"/>
        <v>1.57</v>
      </c>
      <c r="S58" s="52">
        <f t="shared" si="11"/>
        <v>1</v>
      </c>
      <c r="T58" s="52">
        <f t="shared" si="12"/>
        <v>1.57</v>
      </c>
      <c r="U58" s="60">
        <f t="shared" si="13"/>
        <v>71.900976</v>
      </c>
      <c r="V58" s="58">
        <f t="shared" ref="V58:W58" si="54">C58/100</f>
        <v>0.94</v>
      </c>
      <c r="W58" s="58">
        <f t="shared" si="54"/>
        <v>2.03</v>
      </c>
      <c r="X58" s="58">
        <f t="shared" si="15"/>
        <v>1.57</v>
      </c>
      <c r="Y58" s="61">
        <f t="shared" si="16"/>
        <v>2.995874</v>
      </c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</row>
    <row r="59" ht="27.0" customHeight="1">
      <c r="A59" s="52">
        <v>38.0</v>
      </c>
      <c r="B59" s="62" t="s">
        <v>59</v>
      </c>
      <c r="C59" s="62">
        <v>97.0</v>
      </c>
      <c r="D59" s="62">
        <v>203.0</v>
      </c>
      <c r="E59" s="62">
        <v>156.0</v>
      </c>
      <c r="F59" s="62">
        <f t="shared" si="6"/>
        <v>0</v>
      </c>
      <c r="G59" s="62">
        <f t="shared" si="7"/>
        <v>73.723104</v>
      </c>
      <c r="H59" s="63">
        <f t="shared" si="8"/>
        <v>73.723104</v>
      </c>
      <c r="I59" s="62">
        <v>1.0</v>
      </c>
      <c r="J59" s="68">
        <f t="shared" si="9"/>
        <v>73.723104</v>
      </c>
      <c r="K59" s="1"/>
      <c r="L59" s="69"/>
      <c r="M59" s="70"/>
      <c r="N59" s="70"/>
      <c r="O59" s="1"/>
      <c r="P59" s="1"/>
      <c r="Q59" s="71">
        <v>24.0</v>
      </c>
      <c r="R59" s="58">
        <f t="shared" si="10"/>
        <v>1.56</v>
      </c>
      <c r="S59" s="52">
        <f t="shared" si="11"/>
        <v>1</v>
      </c>
      <c r="T59" s="52">
        <f t="shared" si="12"/>
        <v>1.56</v>
      </c>
      <c r="U59" s="60">
        <f t="shared" si="13"/>
        <v>73.723104</v>
      </c>
      <c r="V59" s="58">
        <f t="shared" ref="V59:W59" si="55">C59/100</f>
        <v>0.97</v>
      </c>
      <c r="W59" s="58">
        <f t="shared" si="55"/>
        <v>2.03</v>
      </c>
      <c r="X59" s="58">
        <f t="shared" si="15"/>
        <v>1.56</v>
      </c>
      <c r="Y59" s="61">
        <f t="shared" si="16"/>
        <v>3.071796</v>
      </c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</row>
    <row r="60" ht="27.0" customHeight="1">
      <c r="A60" s="52">
        <v>39.0</v>
      </c>
      <c r="B60" s="62" t="s">
        <v>59</v>
      </c>
      <c r="C60" s="62">
        <v>96.0</v>
      </c>
      <c r="D60" s="62">
        <v>203.0</v>
      </c>
      <c r="E60" s="62">
        <v>157.0</v>
      </c>
      <c r="F60" s="62">
        <f t="shared" si="6"/>
        <v>0</v>
      </c>
      <c r="G60" s="62">
        <f t="shared" si="7"/>
        <v>73.430784</v>
      </c>
      <c r="H60" s="63">
        <f t="shared" si="8"/>
        <v>73.430784</v>
      </c>
      <c r="I60" s="62">
        <v>1.0</v>
      </c>
      <c r="J60" s="68">
        <f t="shared" si="9"/>
        <v>73.430784</v>
      </c>
      <c r="K60" s="1"/>
      <c r="L60" s="69"/>
      <c r="M60" s="70"/>
      <c r="N60" s="70"/>
      <c r="O60" s="1"/>
      <c r="P60" s="1"/>
      <c r="Q60" s="71">
        <v>24.0</v>
      </c>
      <c r="R60" s="58">
        <f t="shared" si="10"/>
        <v>1.57</v>
      </c>
      <c r="S60" s="52">
        <f t="shared" si="11"/>
        <v>1</v>
      </c>
      <c r="T60" s="52">
        <f t="shared" si="12"/>
        <v>1.57</v>
      </c>
      <c r="U60" s="60">
        <f t="shared" si="13"/>
        <v>73.430784</v>
      </c>
      <c r="V60" s="58">
        <f t="shared" ref="V60:W60" si="56">C60/100</f>
        <v>0.96</v>
      </c>
      <c r="W60" s="58">
        <f t="shared" si="56"/>
        <v>2.03</v>
      </c>
      <c r="X60" s="58">
        <f t="shared" si="15"/>
        <v>1.57</v>
      </c>
      <c r="Y60" s="61">
        <f t="shared" si="16"/>
        <v>3.059616</v>
      </c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</row>
    <row r="61" ht="27.0" customHeight="1">
      <c r="A61" s="52">
        <v>40.0</v>
      </c>
      <c r="B61" s="62" t="s">
        <v>59</v>
      </c>
      <c r="C61" s="62">
        <v>97.0</v>
      </c>
      <c r="D61" s="62">
        <v>203.0</v>
      </c>
      <c r="E61" s="62">
        <v>154.0</v>
      </c>
      <c r="F61" s="62">
        <f t="shared" si="6"/>
        <v>0</v>
      </c>
      <c r="G61" s="62">
        <f t="shared" si="7"/>
        <v>72.777936</v>
      </c>
      <c r="H61" s="63">
        <f t="shared" si="8"/>
        <v>72.777936</v>
      </c>
      <c r="I61" s="62">
        <v>1.0</v>
      </c>
      <c r="J61" s="68">
        <f t="shared" si="9"/>
        <v>72.777936</v>
      </c>
      <c r="K61" s="1"/>
      <c r="L61" s="69"/>
      <c r="M61" s="70"/>
      <c r="N61" s="70"/>
      <c r="O61" s="1"/>
      <c r="P61" s="1"/>
      <c r="Q61" s="71">
        <v>24.0</v>
      </c>
      <c r="R61" s="58">
        <f t="shared" si="10"/>
        <v>1.54</v>
      </c>
      <c r="S61" s="52">
        <f t="shared" si="11"/>
        <v>1</v>
      </c>
      <c r="T61" s="52">
        <f t="shared" si="12"/>
        <v>1.54</v>
      </c>
      <c r="U61" s="60">
        <f t="shared" si="13"/>
        <v>72.777936</v>
      </c>
      <c r="V61" s="58">
        <f t="shared" ref="V61:W61" si="57">C61/100</f>
        <v>0.97</v>
      </c>
      <c r="W61" s="58">
        <f t="shared" si="57"/>
        <v>2.03</v>
      </c>
      <c r="X61" s="58">
        <f t="shared" si="15"/>
        <v>1.54</v>
      </c>
      <c r="Y61" s="61">
        <f t="shared" si="16"/>
        <v>3.032414</v>
      </c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</row>
    <row r="62" ht="27.0" customHeight="1">
      <c r="A62" s="52">
        <v>41.0</v>
      </c>
      <c r="B62" s="53" t="s">
        <v>67</v>
      </c>
      <c r="C62" s="54">
        <v>91.0</v>
      </c>
      <c r="D62" s="54">
        <v>203.0</v>
      </c>
      <c r="E62" s="54">
        <v>154.0</v>
      </c>
      <c r="F62" s="54">
        <f t="shared" si="6"/>
        <v>0.8</v>
      </c>
      <c r="G62" s="54">
        <f t="shared" si="7"/>
        <v>51.207156</v>
      </c>
      <c r="H62" s="55">
        <f t="shared" si="8"/>
        <v>40.9657248</v>
      </c>
      <c r="I62" s="54">
        <v>1.0</v>
      </c>
      <c r="J62" s="68">
        <f t="shared" si="9"/>
        <v>40.9657248</v>
      </c>
      <c r="K62" s="1"/>
      <c r="L62" s="69"/>
      <c r="M62" s="70"/>
      <c r="N62" s="70"/>
      <c r="O62" s="1"/>
      <c r="P62" s="1"/>
      <c r="Q62" s="4">
        <v>18.0</v>
      </c>
      <c r="R62" s="58">
        <f t="shared" si="10"/>
        <v>1.54</v>
      </c>
      <c r="S62" s="52">
        <f t="shared" si="11"/>
        <v>1</v>
      </c>
      <c r="T62" s="52">
        <f t="shared" si="12"/>
        <v>1.54</v>
      </c>
      <c r="U62" s="60">
        <f t="shared" si="13"/>
        <v>51.207156</v>
      </c>
      <c r="V62" s="58">
        <f t="shared" ref="V62:W62" si="58">C62/100</f>
        <v>0.91</v>
      </c>
      <c r="W62" s="58">
        <f t="shared" si="58"/>
        <v>2.03</v>
      </c>
      <c r="X62" s="58">
        <f t="shared" si="15"/>
        <v>1.54</v>
      </c>
      <c r="Y62" s="61">
        <f t="shared" si="16"/>
        <v>2.844842</v>
      </c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</row>
    <row r="63" ht="27.0" customHeight="1">
      <c r="A63" s="52">
        <v>42.0</v>
      </c>
      <c r="B63" s="62" t="s">
        <v>58</v>
      </c>
      <c r="C63" s="62">
        <v>104.0</v>
      </c>
      <c r="D63" s="62">
        <v>203.0</v>
      </c>
      <c r="E63" s="62">
        <v>154.0</v>
      </c>
      <c r="F63" s="62">
        <f t="shared" si="6"/>
        <v>0</v>
      </c>
      <c r="G63" s="62">
        <f t="shared" si="7"/>
        <v>58.522464</v>
      </c>
      <c r="H63" s="63">
        <f t="shared" si="8"/>
        <v>58.522464</v>
      </c>
      <c r="I63" s="62">
        <v>1.0</v>
      </c>
      <c r="J63" s="68">
        <f t="shared" si="9"/>
        <v>58.522464</v>
      </c>
      <c r="K63" s="1"/>
      <c r="L63" s="69"/>
      <c r="M63" s="70"/>
      <c r="N63" s="70"/>
      <c r="O63" s="1"/>
      <c r="P63" s="1"/>
      <c r="Q63" s="4">
        <v>18.0</v>
      </c>
      <c r="R63" s="58">
        <f t="shared" si="10"/>
        <v>1.54</v>
      </c>
      <c r="S63" s="52">
        <f t="shared" si="11"/>
        <v>1</v>
      </c>
      <c r="T63" s="52">
        <f t="shared" si="12"/>
        <v>1.54</v>
      </c>
      <c r="U63" s="60">
        <f t="shared" si="13"/>
        <v>58.522464</v>
      </c>
      <c r="V63" s="58">
        <f t="shared" ref="V63:W63" si="59">C63/100</f>
        <v>1.04</v>
      </c>
      <c r="W63" s="58">
        <f t="shared" si="59"/>
        <v>2.03</v>
      </c>
      <c r="X63" s="58">
        <f t="shared" si="15"/>
        <v>1.54</v>
      </c>
      <c r="Y63" s="61">
        <f t="shared" si="16"/>
        <v>3.251248</v>
      </c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</row>
    <row r="64" ht="27.0" customHeight="1">
      <c r="A64" s="52">
        <v>43.0</v>
      </c>
      <c r="B64" s="62" t="s">
        <v>58</v>
      </c>
      <c r="C64" s="62">
        <v>103.0</v>
      </c>
      <c r="D64" s="62">
        <v>203.0</v>
      </c>
      <c r="E64" s="62">
        <v>154.0</v>
      </c>
      <c r="F64" s="62">
        <f t="shared" si="6"/>
        <v>0</v>
      </c>
      <c r="G64" s="62">
        <f t="shared" si="7"/>
        <v>57.959748</v>
      </c>
      <c r="H64" s="63">
        <f t="shared" si="8"/>
        <v>57.959748</v>
      </c>
      <c r="I64" s="62">
        <v>1.0</v>
      </c>
      <c r="J64" s="68">
        <f t="shared" si="9"/>
        <v>57.959748</v>
      </c>
      <c r="K64" s="1"/>
      <c r="L64" s="69"/>
      <c r="M64" s="70"/>
      <c r="N64" s="70"/>
      <c r="O64" s="1"/>
      <c r="P64" s="1"/>
      <c r="Q64" s="4">
        <v>18.0</v>
      </c>
      <c r="R64" s="58">
        <f t="shared" si="10"/>
        <v>1.54</v>
      </c>
      <c r="S64" s="52">
        <f t="shared" si="11"/>
        <v>1</v>
      </c>
      <c r="T64" s="52">
        <f t="shared" si="12"/>
        <v>1.54</v>
      </c>
      <c r="U64" s="60">
        <f t="shared" si="13"/>
        <v>57.959748</v>
      </c>
      <c r="V64" s="58">
        <f t="shared" ref="V64:W64" si="60">C64/100</f>
        <v>1.03</v>
      </c>
      <c r="W64" s="58">
        <f t="shared" si="60"/>
        <v>2.03</v>
      </c>
      <c r="X64" s="58">
        <f t="shared" si="15"/>
        <v>1.54</v>
      </c>
      <c r="Y64" s="61">
        <f t="shared" si="16"/>
        <v>3.219986</v>
      </c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</row>
    <row r="65" ht="27.0" customHeight="1">
      <c r="A65" s="52">
        <v>44.0</v>
      </c>
      <c r="B65" s="62" t="s">
        <v>58</v>
      </c>
      <c r="C65" s="62">
        <v>100.0</v>
      </c>
      <c r="D65" s="62">
        <v>203.0</v>
      </c>
      <c r="E65" s="62">
        <v>152.0</v>
      </c>
      <c r="F65" s="62">
        <f t="shared" si="6"/>
        <v>0</v>
      </c>
      <c r="G65" s="62">
        <f t="shared" si="7"/>
        <v>55.5408</v>
      </c>
      <c r="H65" s="63">
        <f t="shared" si="8"/>
        <v>55.5408</v>
      </c>
      <c r="I65" s="62">
        <v>1.0</v>
      </c>
      <c r="J65" s="68">
        <f t="shared" si="9"/>
        <v>55.5408</v>
      </c>
      <c r="K65" s="1"/>
      <c r="L65" s="69"/>
      <c r="M65" s="70"/>
      <c r="N65" s="70"/>
      <c r="O65" s="1"/>
      <c r="P65" s="1"/>
      <c r="Q65" s="4">
        <v>18.0</v>
      </c>
      <c r="R65" s="58">
        <f t="shared" si="10"/>
        <v>1.52</v>
      </c>
      <c r="S65" s="52">
        <f t="shared" si="11"/>
        <v>1</v>
      </c>
      <c r="T65" s="52">
        <f t="shared" si="12"/>
        <v>1.52</v>
      </c>
      <c r="U65" s="60">
        <f t="shared" si="13"/>
        <v>55.5408</v>
      </c>
      <c r="V65" s="58">
        <f t="shared" ref="V65:W65" si="61">C65/100</f>
        <v>1</v>
      </c>
      <c r="W65" s="58">
        <f t="shared" si="61"/>
        <v>2.03</v>
      </c>
      <c r="X65" s="58">
        <f t="shared" si="15"/>
        <v>1.52</v>
      </c>
      <c r="Y65" s="61">
        <f t="shared" si="16"/>
        <v>3.0856</v>
      </c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</row>
    <row r="66" ht="27.0" customHeight="1">
      <c r="A66" s="52">
        <v>45.0</v>
      </c>
      <c r="B66" s="62" t="s">
        <v>58</v>
      </c>
      <c r="C66" s="62">
        <v>91.0</v>
      </c>
      <c r="D66" s="62">
        <v>203.0</v>
      </c>
      <c r="E66" s="62">
        <v>194.0</v>
      </c>
      <c r="F66" s="62">
        <f t="shared" si="6"/>
        <v>0</v>
      </c>
      <c r="G66" s="62">
        <f t="shared" si="7"/>
        <v>64.507716</v>
      </c>
      <c r="H66" s="63">
        <f t="shared" si="8"/>
        <v>64.507716</v>
      </c>
      <c r="I66" s="62">
        <v>1.0</v>
      </c>
      <c r="J66" s="68">
        <f t="shared" si="9"/>
        <v>64.507716</v>
      </c>
      <c r="K66" s="1"/>
      <c r="L66" s="69"/>
      <c r="M66" s="70"/>
      <c r="N66" s="70"/>
      <c r="O66" s="1"/>
      <c r="P66" s="1"/>
      <c r="Q66" s="4">
        <v>18.0</v>
      </c>
      <c r="R66" s="58">
        <f t="shared" si="10"/>
        <v>1.94</v>
      </c>
      <c r="S66" s="52">
        <f t="shared" si="11"/>
        <v>1</v>
      </c>
      <c r="T66" s="52">
        <f t="shared" si="12"/>
        <v>1.94</v>
      </c>
      <c r="U66" s="60">
        <f t="shared" si="13"/>
        <v>64.507716</v>
      </c>
      <c r="V66" s="58">
        <f t="shared" ref="V66:W66" si="62">C66/100</f>
        <v>0.91</v>
      </c>
      <c r="W66" s="58">
        <f t="shared" si="62"/>
        <v>2.03</v>
      </c>
      <c r="X66" s="58">
        <f t="shared" si="15"/>
        <v>1.94</v>
      </c>
      <c r="Y66" s="61">
        <f t="shared" si="16"/>
        <v>3.583762</v>
      </c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</row>
    <row r="67" ht="27.0" customHeight="1">
      <c r="A67" s="52">
        <v>46.0</v>
      </c>
      <c r="B67" s="62" t="s">
        <v>58</v>
      </c>
      <c r="C67" s="62">
        <v>102.0</v>
      </c>
      <c r="D67" s="62">
        <v>203.0</v>
      </c>
      <c r="E67" s="62">
        <v>153.0</v>
      </c>
      <c r="F67" s="62">
        <f t="shared" si="6"/>
        <v>0</v>
      </c>
      <c r="G67" s="62">
        <f t="shared" si="7"/>
        <v>57.024324</v>
      </c>
      <c r="H67" s="63">
        <f t="shared" si="8"/>
        <v>57.024324</v>
      </c>
      <c r="I67" s="62">
        <v>3.0</v>
      </c>
      <c r="J67" s="68">
        <f t="shared" si="9"/>
        <v>171.072972</v>
      </c>
      <c r="K67" s="1"/>
      <c r="L67" s="69"/>
      <c r="M67" s="70"/>
      <c r="N67" s="70"/>
      <c r="O67" s="1"/>
      <c r="P67" s="1"/>
      <c r="Q67" s="4">
        <v>18.0</v>
      </c>
      <c r="R67" s="58">
        <f t="shared" si="10"/>
        <v>1.53</v>
      </c>
      <c r="S67" s="52">
        <f t="shared" si="11"/>
        <v>3</v>
      </c>
      <c r="T67" s="52">
        <f t="shared" si="12"/>
        <v>4.59</v>
      </c>
      <c r="U67" s="60">
        <f t="shared" si="13"/>
        <v>57.024324</v>
      </c>
      <c r="V67" s="58">
        <f t="shared" ref="V67:W67" si="63">C67/100</f>
        <v>1.02</v>
      </c>
      <c r="W67" s="58">
        <f t="shared" si="63"/>
        <v>2.03</v>
      </c>
      <c r="X67" s="58">
        <f t="shared" si="15"/>
        <v>4.59</v>
      </c>
      <c r="Y67" s="61">
        <f t="shared" si="16"/>
        <v>9.504054</v>
      </c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</row>
    <row r="68" ht="27.0" customHeight="1">
      <c r="A68" s="52">
        <v>47.0</v>
      </c>
      <c r="B68" s="62" t="s">
        <v>58</v>
      </c>
      <c r="C68" s="62">
        <v>103.0</v>
      </c>
      <c r="D68" s="62">
        <v>203.0</v>
      </c>
      <c r="E68" s="62">
        <v>153.0</v>
      </c>
      <c r="F68" s="62">
        <f t="shared" si="6"/>
        <v>0</v>
      </c>
      <c r="G68" s="62">
        <f t="shared" si="7"/>
        <v>57.583386</v>
      </c>
      <c r="H68" s="63">
        <f t="shared" si="8"/>
        <v>57.583386</v>
      </c>
      <c r="I68" s="62">
        <v>3.0</v>
      </c>
      <c r="J68" s="68">
        <f t="shared" si="9"/>
        <v>172.750158</v>
      </c>
      <c r="K68" s="1"/>
      <c r="L68" s="69"/>
      <c r="M68" s="70"/>
      <c r="N68" s="70"/>
      <c r="O68" s="1"/>
      <c r="P68" s="1"/>
      <c r="Q68" s="4">
        <v>18.0</v>
      </c>
      <c r="R68" s="58">
        <f t="shared" si="10"/>
        <v>1.53</v>
      </c>
      <c r="S68" s="52">
        <f t="shared" si="11"/>
        <v>3</v>
      </c>
      <c r="T68" s="52">
        <f t="shared" si="12"/>
        <v>4.59</v>
      </c>
      <c r="U68" s="60">
        <f t="shared" si="13"/>
        <v>57.583386</v>
      </c>
      <c r="V68" s="58">
        <f t="shared" ref="V68:W68" si="64">C68/100</f>
        <v>1.03</v>
      </c>
      <c r="W68" s="58">
        <f t="shared" si="64"/>
        <v>2.03</v>
      </c>
      <c r="X68" s="58">
        <f t="shared" si="15"/>
        <v>4.59</v>
      </c>
      <c r="Y68" s="61">
        <f t="shared" si="16"/>
        <v>9.597231</v>
      </c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</row>
    <row r="69" ht="27.0" customHeight="1">
      <c r="A69" s="52">
        <v>48.0</v>
      </c>
      <c r="B69" s="62" t="s">
        <v>58</v>
      </c>
      <c r="C69" s="62">
        <v>100.0</v>
      </c>
      <c r="D69" s="62">
        <v>203.0</v>
      </c>
      <c r="E69" s="62">
        <v>151.0</v>
      </c>
      <c r="F69" s="62">
        <f t="shared" si="6"/>
        <v>0</v>
      </c>
      <c r="G69" s="62">
        <f t="shared" si="7"/>
        <v>55.1754</v>
      </c>
      <c r="H69" s="63">
        <f t="shared" si="8"/>
        <v>55.1754</v>
      </c>
      <c r="I69" s="62">
        <v>1.0</v>
      </c>
      <c r="J69" s="68">
        <f t="shared" si="9"/>
        <v>55.1754</v>
      </c>
      <c r="K69" s="1"/>
      <c r="L69" s="69"/>
      <c r="M69" s="70"/>
      <c r="N69" s="70"/>
      <c r="O69" s="1"/>
      <c r="P69" s="1"/>
      <c r="Q69" s="4">
        <v>18.0</v>
      </c>
      <c r="R69" s="58">
        <f t="shared" si="10"/>
        <v>1.51</v>
      </c>
      <c r="S69" s="52">
        <f t="shared" si="11"/>
        <v>1</v>
      </c>
      <c r="T69" s="52">
        <f t="shared" si="12"/>
        <v>1.51</v>
      </c>
      <c r="U69" s="60">
        <f t="shared" si="13"/>
        <v>55.1754</v>
      </c>
      <c r="V69" s="58">
        <f t="shared" ref="V69:W69" si="65">C69/100</f>
        <v>1</v>
      </c>
      <c r="W69" s="58">
        <f t="shared" si="65"/>
        <v>2.03</v>
      </c>
      <c r="X69" s="58">
        <f t="shared" si="15"/>
        <v>1.51</v>
      </c>
      <c r="Y69" s="61">
        <f t="shared" si="16"/>
        <v>3.0653</v>
      </c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</row>
    <row r="70" ht="27.0" customHeight="1">
      <c r="A70" s="52">
        <v>49.0</v>
      </c>
      <c r="B70" s="62" t="s">
        <v>58</v>
      </c>
      <c r="C70" s="62">
        <v>102.0</v>
      </c>
      <c r="D70" s="62">
        <v>203.0</v>
      </c>
      <c r="E70" s="62">
        <v>154.0</v>
      </c>
      <c r="F70" s="62">
        <f t="shared" si="6"/>
        <v>0</v>
      </c>
      <c r="G70" s="62">
        <f t="shared" si="7"/>
        <v>57.397032</v>
      </c>
      <c r="H70" s="63">
        <f t="shared" si="8"/>
        <v>57.397032</v>
      </c>
      <c r="I70" s="62">
        <v>1.0</v>
      </c>
      <c r="J70" s="68">
        <f t="shared" si="9"/>
        <v>57.397032</v>
      </c>
      <c r="K70" s="1"/>
      <c r="L70" s="69"/>
      <c r="M70" s="70"/>
      <c r="N70" s="70"/>
      <c r="O70" s="1"/>
      <c r="P70" s="1"/>
      <c r="Q70" s="4">
        <v>18.0</v>
      </c>
      <c r="R70" s="58">
        <f t="shared" si="10"/>
        <v>1.54</v>
      </c>
      <c r="S70" s="52">
        <f t="shared" si="11"/>
        <v>1</v>
      </c>
      <c r="T70" s="52">
        <f t="shared" si="12"/>
        <v>1.54</v>
      </c>
      <c r="U70" s="60">
        <f t="shared" si="13"/>
        <v>57.397032</v>
      </c>
      <c r="V70" s="58">
        <f t="shared" ref="V70:W70" si="66">C70/100</f>
        <v>1.02</v>
      </c>
      <c r="W70" s="58">
        <f t="shared" si="66"/>
        <v>2.03</v>
      </c>
      <c r="X70" s="58">
        <f t="shared" si="15"/>
        <v>1.54</v>
      </c>
      <c r="Y70" s="61">
        <f t="shared" si="16"/>
        <v>3.188724</v>
      </c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</row>
    <row r="71" ht="27.0" customHeight="1">
      <c r="A71" s="52">
        <v>50.0</v>
      </c>
      <c r="B71" s="62" t="s">
        <v>58</v>
      </c>
      <c r="C71" s="62">
        <v>104.0</v>
      </c>
      <c r="D71" s="62">
        <v>203.0</v>
      </c>
      <c r="E71" s="62">
        <v>153.0</v>
      </c>
      <c r="F71" s="62">
        <f t="shared" si="6"/>
        <v>0</v>
      </c>
      <c r="G71" s="62">
        <f t="shared" si="7"/>
        <v>58.142448</v>
      </c>
      <c r="H71" s="63">
        <f t="shared" si="8"/>
        <v>58.142448</v>
      </c>
      <c r="I71" s="62">
        <v>1.0</v>
      </c>
      <c r="J71" s="68">
        <f t="shared" si="9"/>
        <v>58.142448</v>
      </c>
      <c r="K71" s="1"/>
      <c r="L71" s="69"/>
      <c r="M71" s="70"/>
      <c r="N71" s="70"/>
      <c r="O71" s="1"/>
      <c r="P71" s="1"/>
      <c r="Q71" s="4">
        <v>18.0</v>
      </c>
      <c r="R71" s="58">
        <f t="shared" si="10"/>
        <v>1.53</v>
      </c>
      <c r="S71" s="52">
        <f t="shared" si="11"/>
        <v>1</v>
      </c>
      <c r="T71" s="52">
        <f t="shared" si="12"/>
        <v>1.53</v>
      </c>
      <c r="U71" s="60">
        <f t="shared" si="13"/>
        <v>58.142448</v>
      </c>
      <c r="V71" s="58">
        <f t="shared" ref="V71:W71" si="67">C71/100</f>
        <v>1.04</v>
      </c>
      <c r="W71" s="58">
        <f t="shared" si="67"/>
        <v>2.03</v>
      </c>
      <c r="X71" s="58">
        <f t="shared" si="15"/>
        <v>1.53</v>
      </c>
      <c r="Y71" s="61">
        <f t="shared" si="16"/>
        <v>3.230136</v>
      </c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</row>
    <row r="72" ht="27.0" customHeight="1">
      <c r="A72" s="52">
        <v>51.0</v>
      </c>
      <c r="B72" s="62" t="s">
        <v>58</v>
      </c>
      <c r="C72" s="62">
        <v>101.0</v>
      </c>
      <c r="D72" s="62">
        <v>203.0</v>
      </c>
      <c r="E72" s="62">
        <v>153.0</v>
      </c>
      <c r="F72" s="62">
        <f t="shared" si="6"/>
        <v>0</v>
      </c>
      <c r="G72" s="62">
        <f t="shared" si="7"/>
        <v>56.465262</v>
      </c>
      <c r="H72" s="63">
        <f t="shared" si="8"/>
        <v>56.465262</v>
      </c>
      <c r="I72" s="62">
        <v>1.0</v>
      </c>
      <c r="J72" s="68">
        <f t="shared" si="9"/>
        <v>56.465262</v>
      </c>
      <c r="K72" s="1"/>
      <c r="L72" s="69"/>
      <c r="M72" s="70"/>
      <c r="N72" s="70"/>
      <c r="O72" s="1"/>
      <c r="P72" s="1"/>
      <c r="Q72" s="4">
        <v>18.0</v>
      </c>
      <c r="R72" s="58">
        <f t="shared" si="10"/>
        <v>1.53</v>
      </c>
      <c r="S72" s="52">
        <f t="shared" si="11"/>
        <v>1</v>
      </c>
      <c r="T72" s="52">
        <f t="shared" si="12"/>
        <v>1.53</v>
      </c>
      <c r="U72" s="60">
        <f t="shared" si="13"/>
        <v>56.465262</v>
      </c>
      <c r="V72" s="58">
        <f t="shared" ref="V72:W72" si="68">C72/100</f>
        <v>1.01</v>
      </c>
      <c r="W72" s="58">
        <f t="shared" si="68"/>
        <v>2.03</v>
      </c>
      <c r="X72" s="58">
        <f t="shared" si="15"/>
        <v>1.53</v>
      </c>
      <c r="Y72" s="61">
        <f t="shared" si="16"/>
        <v>3.136959</v>
      </c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</row>
    <row r="73" ht="27.0" customHeight="1">
      <c r="A73" s="52">
        <v>52.0</v>
      </c>
      <c r="B73" s="62" t="s">
        <v>58</v>
      </c>
      <c r="C73" s="62">
        <v>102.0</v>
      </c>
      <c r="D73" s="62">
        <v>203.0</v>
      </c>
      <c r="E73" s="62">
        <v>152.0</v>
      </c>
      <c r="F73" s="62">
        <f t="shared" si="6"/>
        <v>0</v>
      </c>
      <c r="G73" s="62">
        <f t="shared" si="7"/>
        <v>56.651616</v>
      </c>
      <c r="H73" s="63">
        <f t="shared" si="8"/>
        <v>56.651616</v>
      </c>
      <c r="I73" s="62">
        <v>1.0</v>
      </c>
      <c r="J73" s="68">
        <f t="shared" si="9"/>
        <v>56.651616</v>
      </c>
      <c r="K73" s="1"/>
      <c r="L73" s="69"/>
      <c r="M73" s="70"/>
      <c r="N73" s="70"/>
      <c r="O73" s="1"/>
      <c r="P73" s="1"/>
      <c r="Q73" s="4">
        <v>18.0</v>
      </c>
      <c r="R73" s="58">
        <f t="shared" si="10"/>
        <v>1.52</v>
      </c>
      <c r="S73" s="52">
        <f t="shared" si="11"/>
        <v>1</v>
      </c>
      <c r="T73" s="52">
        <f t="shared" si="12"/>
        <v>1.52</v>
      </c>
      <c r="U73" s="60">
        <f t="shared" si="13"/>
        <v>56.651616</v>
      </c>
      <c r="V73" s="58">
        <f t="shared" ref="V73:W73" si="69">C73/100</f>
        <v>1.02</v>
      </c>
      <c r="W73" s="58">
        <f t="shared" si="69"/>
        <v>2.03</v>
      </c>
      <c r="X73" s="58">
        <f t="shared" si="15"/>
        <v>1.52</v>
      </c>
      <c r="Y73" s="61">
        <f t="shared" si="16"/>
        <v>3.147312</v>
      </c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</row>
    <row r="74" ht="27.0" customHeight="1">
      <c r="A74" s="52">
        <v>53.0</v>
      </c>
      <c r="B74" s="62" t="s">
        <v>58</v>
      </c>
      <c r="C74" s="62">
        <v>104.0</v>
      </c>
      <c r="D74" s="62">
        <v>203.0</v>
      </c>
      <c r="E74" s="62">
        <v>163.0</v>
      </c>
      <c r="F74" s="62">
        <f t="shared" si="6"/>
        <v>0</v>
      </c>
      <c r="G74" s="62">
        <f t="shared" si="7"/>
        <v>61.942608</v>
      </c>
      <c r="H74" s="63">
        <f t="shared" si="8"/>
        <v>61.942608</v>
      </c>
      <c r="I74" s="62">
        <v>1.0</v>
      </c>
      <c r="J74" s="68">
        <f t="shared" si="9"/>
        <v>61.942608</v>
      </c>
      <c r="K74" s="1"/>
      <c r="L74" s="69"/>
      <c r="M74" s="70"/>
      <c r="N74" s="70"/>
      <c r="O74" s="1"/>
      <c r="P74" s="1"/>
      <c r="Q74" s="4">
        <v>18.0</v>
      </c>
      <c r="R74" s="58">
        <f t="shared" si="10"/>
        <v>1.63</v>
      </c>
      <c r="S74" s="52">
        <f t="shared" si="11"/>
        <v>1</v>
      </c>
      <c r="T74" s="52">
        <f t="shared" si="12"/>
        <v>1.63</v>
      </c>
      <c r="U74" s="60">
        <f t="shared" si="13"/>
        <v>61.942608</v>
      </c>
      <c r="V74" s="58">
        <f t="shared" ref="V74:W74" si="70">C74/100</f>
        <v>1.04</v>
      </c>
      <c r="W74" s="58">
        <f t="shared" si="70"/>
        <v>2.03</v>
      </c>
      <c r="X74" s="58">
        <f t="shared" si="15"/>
        <v>1.63</v>
      </c>
      <c r="Y74" s="61">
        <f t="shared" si="16"/>
        <v>3.441256</v>
      </c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</row>
    <row r="75" ht="27.0" customHeight="1">
      <c r="A75" s="52">
        <v>54.0</v>
      </c>
      <c r="B75" s="62" t="s">
        <v>58</v>
      </c>
      <c r="C75" s="62">
        <v>100.0</v>
      </c>
      <c r="D75" s="62">
        <v>203.0</v>
      </c>
      <c r="E75" s="62">
        <v>178.0</v>
      </c>
      <c r="F75" s="62">
        <f t="shared" si="6"/>
        <v>0</v>
      </c>
      <c r="G75" s="62">
        <f t="shared" si="7"/>
        <v>65.0412</v>
      </c>
      <c r="H75" s="63">
        <f t="shared" si="8"/>
        <v>65.0412</v>
      </c>
      <c r="I75" s="62">
        <v>1.0</v>
      </c>
      <c r="J75" s="68">
        <f t="shared" si="9"/>
        <v>65.0412</v>
      </c>
      <c r="K75" s="1"/>
      <c r="L75" s="69"/>
      <c r="M75" s="70"/>
      <c r="N75" s="70"/>
      <c r="O75" s="1"/>
      <c r="P75" s="1"/>
      <c r="Q75" s="4">
        <v>18.0</v>
      </c>
      <c r="R75" s="58">
        <f t="shared" si="10"/>
        <v>1.78</v>
      </c>
      <c r="S75" s="52">
        <f t="shared" si="11"/>
        <v>1</v>
      </c>
      <c r="T75" s="52">
        <f t="shared" si="12"/>
        <v>1.78</v>
      </c>
      <c r="U75" s="60">
        <f t="shared" si="13"/>
        <v>65.0412</v>
      </c>
      <c r="V75" s="58">
        <f t="shared" ref="V75:W75" si="71">C75/100</f>
        <v>1</v>
      </c>
      <c r="W75" s="58">
        <f t="shared" si="71"/>
        <v>2.03</v>
      </c>
      <c r="X75" s="58">
        <f t="shared" si="15"/>
        <v>1.78</v>
      </c>
      <c r="Y75" s="61">
        <f t="shared" si="16"/>
        <v>3.6134</v>
      </c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</row>
    <row r="76" ht="27.0" customHeight="1">
      <c r="A76" s="52">
        <v>55.0</v>
      </c>
      <c r="B76" s="53" t="s">
        <v>77</v>
      </c>
      <c r="C76" s="54">
        <v>86.0</v>
      </c>
      <c r="D76" s="54">
        <v>204.0</v>
      </c>
      <c r="E76" s="54">
        <v>250.0</v>
      </c>
      <c r="F76" s="54">
        <f t="shared" si="6"/>
        <v>0.8</v>
      </c>
      <c r="G76" s="54">
        <f t="shared" si="7"/>
        <v>129.387</v>
      </c>
      <c r="H76" s="55">
        <f t="shared" si="8"/>
        <v>103.5096</v>
      </c>
      <c r="I76" s="54">
        <v>1.0</v>
      </c>
      <c r="J76" s="68">
        <f t="shared" si="9"/>
        <v>103.5096</v>
      </c>
      <c r="K76" s="1"/>
      <c r="L76" s="69"/>
      <c r="M76" s="70"/>
      <c r="N76" s="70"/>
      <c r="O76" s="1"/>
      <c r="P76" s="1"/>
      <c r="Q76" s="4">
        <v>29.5</v>
      </c>
      <c r="R76" s="58">
        <f t="shared" si="10"/>
        <v>2.5</v>
      </c>
      <c r="S76" s="52">
        <f t="shared" si="11"/>
        <v>1</v>
      </c>
      <c r="T76" s="52">
        <f t="shared" si="12"/>
        <v>2.5</v>
      </c>
      <c r="U76" s="60">
        <f t="shared" si="13"/>
        <v>129.387</v>
      </c>
      <c r="V76" s="58">
        <f t="shared" ref="V76:W76" si="72">C76/100</f>
        <v>0.86</v>
      </c>
      <c r="W76" s="58">
        <f t="shared" si="72"/>
        <v>2.04</v>
      </c>
      <c r="X76" s="58">
        <f t="shared" si="15"/>
        <v>2.5</v>
      </c>
      <c r="Y76" s="61">
        <f t="shared" si="16"/>
        <v>4.386</v>
      </c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</row>
    <row r="77" ht="27.0" customHeight="1">
      <c r="A77" s="52">
        <v>56.0</v>
      </c>
      <c r="B77" s="62" t="s">
        <v>73</v>
      </c>
      <c r="C77" s="62">
        <v>103.0</v>
      </c>
      <c r="D77" s="62">
        <v>204.0</v>
      </c>
      <c r="E77" s="62">
        <v>252.0</v>
      </c>
      <c r="F77" s="62">
        <f t="shared" si="6"/>
        <v>0</v>
      </c>
      <c r="G77" s="62">
        <f t="shared" si="7"/>
        <v>156.203208</v>
      </c>
      <c r="H77" s="63">
        <f t="shared" si="8"/>
        <v>156.203208</v>
      </c>
      <c r="I77" s="62">
        <v>1.0</v>
      </c>
      <c r="J77" s="68">
        <f t="shared" si="9"/>
        <v>156.203208</v>
      </c>
      <c r="K77" s="1"/>
      <c r="L77" s="69"/>
      <c r="M77" s="70"/>
      <c r="N77" s="70"/>
      <c r="O77" s="1"/>
      <c r="P77" s="1"/>
      <c r="Q77" s="4">
        <v>29.5</v>
      </c>
      <c r="R77" s="58">
        <f t="shared" si="10"/>
        <v>2.52</v>
      </c>
      <c r="S77" s="52">
        <f t="shared" si="11"/>
        <v>1</v>
      </c>
      <c r="T77" s="52">
        <f t="shared" si="12"/>
        <v>2.52</v>
      </c>
      <c r="U77" s="60">
        <f t="shared" si="13"/>
        <v>156.203208</v>
      </c>
      <c r="V77" s="58">
        <f t="shared" ref="V77:W77" si="73">C77/100</f>
        <v>1.03</v>
      </c>
      <c r="W77" s="58">
        <f t="shared" si="73"/>
        <v>2.04</v>
      </c>
      <c r="X77" s="58">
        <f t="shared" si="15"/>
        <v>2.52</v>
      </c>
      <c r="Y77" s="61">
        <f t="shared" si="16"/>
        <v>5.295024</v>
      </c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</row>
    <row r="78" ht="27.0" customHeight="1">
      <c r="A78" s="52">
        <v>57.0</v>
      </c>
      <c r="B78" s="62" t="s">
        <v>73</v>
      </c>
      <c r="C78" s="62">
        <v>103.0</v>
      </c>
      <c r="D78" s="62">
        <v>204.0</v>
      </c>
      <c r="E78" s="62">
        <v>206.0</v>
      </c>
      <c r="F78" s="62">
        <f t="shared" si="6"/>
        <v>0</v>
      </c>
      <c r="G78" s="62">
        <f t="shared" si="7"/>
        <v>127.689924</v>
      </c>
      <c r="H78" s="63">
        <f t="shared" si="8"/>
        <v>127.689924</v>
      </c>
      <c r="I78" s="62">
        <v>4.0</v>
      </c>
      <c r="J78" s="68">
        <f t="shared" si="9"/>
        <v>510.759696</v>
      </c>
      <c r="K78" s="1"/>
      <c r="L78" s="69"/>
      <c r="M78" s="70"/>
      <c r="N78" s="70"/>
      <c r="O78" s="1"/>
      <c r="P78" s="1"/>
      <c r="Q78" s="4">
        <v>29.5</v>
      </c>
      <c r="R78" s="58">
        <f t="shared" si="10"/>
        <v>2.06</v>
      </c>
      <c r="S78" s="52">
        <f t="shared" si="11"/>
        <v>4</v>
      </c>
      <c r="T78" s="52">
        <f t="shared" si="12"/>
        <v>8.24</v>
      </c>
      <c r="U78" s="60">
        <f t="shared" si="13"/>
        <v>127.689924</v>
      </c>
      <c r="V78" s="58">
        <f t="shared" ref="V78:W78" si="74">C78/100</f>
        <v>1.03</v>
      </c>
      <c r="W78" s="58">
        <f t="shared" si="74"/>
        <v>2.04</v>
      </c>
      <c r="X78" s="58">
        <f t="shared" si="15"/>
        <v>8.24</v>
      </c>
      <c r="Y78" s="61">
        <f t="shared" si="16"/>
        <v>17.313888</v>
      </c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</row>
    <row r="79" ht="27.0" customHeight="1">
      <c r="A79" s="52">
        <v>58.0</v>
      </c>
      <c r="B79" s="62" t="s">
        <v>73</v>
      </c>
      <c r="C79" s="62">
        <v>102.0</v>
      </c>
      <c r="D79" s="62">
        <v>204.0</v>
      </c>
      <c r="E79" s="62">
        <v>206.0</v>
      </c>
      <c r="F79" s="62">
        <f t="shared" si="6"/>
        <v>0</v>
      </c>
      <c r="G79" s="62">
        <f t="shared" si="7"/>
        <v>126.450216</v>
      </c>
      <c r="H79" s="63">
        <f t="shared" si="8"/>
        <v>126.450216</v>
      </c>
      <c r="I79" s="62">
        <v>2.0</v>
      </c>
      <c r="J79" s="68">
        <f t="shared" si="9"/>
        <v>252.900432</v>
      </c>
      <c r="K79" s="1"/>
      <c r="L79" s="69"/>
      <c r="M79" s="70"/>
      <c r="N79" s="70"/>
      <c r="O79" s="1"/>
      <c r="P79" s="1"/>
      <c r="Q79" s="4">
        <v>29.5</v>
      </c>
      <c r="R79" s="58">
        <f t="shared" si="10"/>
        <v>2.06</v>
      </c>
      <c r="S79" s="52">
        <f t="shared" si="11"/>
        <v>2</v>
      </c>
      <c r="T79" s="52">
        <f t="shared" si="12"/>
        <v>4.12</v>
      </c>
      <c r="U79" s="60">
        <f t="shared" si="13"/>
        <v>126.450216</v>
      </c>
      <c r="V79" s="58">
        <f t="shared" ref="V79:W79" si="75">C79/100</f>
        <v>1.02</v>
      </c>
      <c r="W79" s="58">
        <f t="shared" si="75"/>
        <v>2.04</v>
      </c>
      <c r="X79" s="58">
        <f t="shared" si="15"/>
        <v>4.12</v>
      </c>
      <c r="Y79" s="61">
        <f t="shared" si="16"/>
        <v>8.572896</v>
      </c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</row>
    <row r="80" ht="27.0" customHeight="1">
      <c r="A80" s="52">
        <v>59.0</v>
      </c>
      <c r="B80" s="62" t="s">
        <v>73</v>
      </c>
      <c r="C80" s="62">
        <v>101.0</v>
      </c>
      <c r="D80" s="62">
        <v>204.0</v>
      </c>
      <c r="E80" s="62">
        <v>193.0</v>
      </c>
      <c r="F80" s="62">
        <f t="shared" si="6"/>
        <v>0</v>
      </c>
      <c r="G80" s="62">
        <f t="shared" si="7"/>
        <v>117.308874</v>
      </c>
      <c r="H80" s="63">
        <f t="shared" si="8"/>
        <v>117.308874</v>
      </c>
      <c r="I80" s="62">
        <v>1.0</v>
      </c>
      <c r="J80" s="68">
        <f t="shared" si="9"/>
        <v>117.308874</v>
      </c>
      <c r="K80" s="1"/>
      <c r="L80" s="69"/>
      <c r="M80" s="70"/>
      <c r="N80" s="70"/>
      <c r="O80" s="1"/>
      <c r="P80" s="1"/>
      <c r="Q80" s="4">
        <v>29.5</v>
      </c>
      <c r="R80" s="58">
        <f t="shared" si="10"/>
        <v>1.93</v>
      </c>
      <c r="S80" s="52">
        <f t="shared" si="11"/>
        <v>1</v>
      </c>
      <c r="T80" s="52">
        <f t="shared" si="12"/>
        <v>1.93</v>
      </c>
      <c r="U80" s="60">
        <f t="shared" si="13"/>
        <v>117.308874</v>
      </c>
      <c r="V80" s="58">
        <f t="shared" ref="V80:W80" si="76">C80/100</f>
        <v>1.01</v>
      </c>
      <c r="W80" s="58">
        <f t="shared" si="76"/>
        <v>2.04</v>
      </c>
      <c r="X80" s="58">
        <f t="shared" si="15"/>
        <v>1.93</v>
      </c>
      <c r="Y80" s="61">
        <f t="shared" si="16"/>
        <v>3.976572</v>
      </c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</row>
    <row r="81" ht="27.0" customHeight="1">
      <c r="A81" s="52">
        <v>60.0</v>
      </c>
      <c r="B81" s="62" t="s">
        <v>73</v>
      </c>
      <c r="C81" s="62">
        <v>102.0</v>
      </c>
      <c r="D81" s="62">
        <v>204.0</v>
      </c>
      <c r="E81" s="62">
        <v>194.0</v>
      </c>
      <c r="F81" s="62">
        <f t="shared" si="6"/>
        <v>0</v>
      </c>
      <c r="G81" s="62">
        <f t="shared" si="7"/>
        <v>119.084184</v>
      </c>
      <c r="H81" s="63">
        <f t="shared" si="8"/>
        <v>119.084184</v>
      </c>
      <c r="I81" s="62">
        <v>2.0</v>
      </c>
      <c r="J81" s="68">
        <f t="shared" si="9"/>
        <v>238.168368</v>
      </c>
      <c r="K81" s="1"/>
      <c r="L81" s="69"/>
      <c r="M81" s="70"/>
      <c r="N81" s="70"/>
      <c r="O81" s="1"/>
      <c r="P81" s="1"/>
      <c r="Q81" s="4">
        <v>29.5</v>
      </c>
      <c r="R81" s="58">
        <f t="shared" si="10"/>
        <v>1.94</v>
      </c>
      <c r="S81" s="52">
        <f t="shared" si="11"/>
        <v>2</v>
      </c>
      <c r="T81" s="52">
        <f t="shared" si="12"/>
        <v>3.88</v>
      </c>
      <c r="U81" s="60">
        <f t="shared" si="13"/>
        <v>119.084184</v>
      </c>
      <c r="V81" s="58">
        <f t="shared" ref="V81:W81" si="77">C81/100</f>
        <v>1.02</v>
      </c>
      <c r="W81" s="58">
        <f t="shared" si="77"/>
        <v>2.04</v>
      </c>
      <c r="X81" s="58">
        <f t="shared" si="15"/>
        <v>3.88</v>
      </c>
      <c r="Y81" s="61">
        <f t="shared" si="16"/>
        <v>8.073504</v>
      </c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</row>
    <row r="82" ht="27.0" customHeight="1">
      <c r="A82" s="52">
        <v>61.0</v>
      </c>
      <c r="B82" s="62" t="s">
        <v>73</v>
      </c>
      <c r="C82" s="62">
        <v>102.0</v>
      </c>
      <c r="D82" s="62">
        <v>204.0</v>
      </c>
      <c r="E82" s="62">
        <v>193.0</v>
      </c>
      <c r="F82" s="62">
        <f t="shared" si="6"/>
        <v>0</v>
      </c>
      <c r="G82" s="62">
        <f t="shared" si="7"/>
        <v>118.470348</v>
      </c>
      <c r="H82" s="63">
        <f t="shared" si="8"/>
        <v>118.470348</v>
      </c>
      <c r="I82" s="62">
        <v>3.0</v>
      </c>
      <c r="J82" s="68">
        <f t="shared" si="9"/>
        <v>355.411044</v>
      </c>
      <c r="K82" s="1"/>
      <c r="L82" s="69"/>
      <c r="M82" s="70"/>
      <c r="N82" s="70"/>
      <c r="O82" s="1"/>
      <c r="P82" s="1"/>
      <c r="Q82" s="4">
        <v>29.5</v>
      </c>
      <c r="R82" s="58">
        <f t="shared" si="10"/>
        <v>1.93</v>
      </c>
      <c r="S82" s="52">
        <f t="shared" si="11"/>
        <v>3</v>
      </c>
      <c r="T82" s="52">
        <f t="shared" si="12"/>
        <v>5.79</v>
      </c>
      <c r="U82" s="60">
        <f t="shared" si="13"/>
        <v>118.470348</v>
      </c>
      <c r="V82" s="58">
        <f t="shared" ref="V82:W82" si="78">C82/100</f>
        <v>1.02</v>
      </c>
      <c r="W82" s="58">
        <f t="shared" si="78"/>
        <v>2.04</v>
      </c>
      <c r="X82" s="58">
        <f t="shared" si="15"/>
        <v>5.79</v>
      </c>
      <c r="Y82" s="61">
        <f t="shared" si="16"/>
        <v>12.047832</v>
      </c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</row>
    <row r="83" ht="27.0" customHeight="1">
      <c r="A83" s="52">
        <v>62.0</v>
      </c>
      <c r="B83" s="62" t="s">
        <v>73</v>
      </c>
      <c r="C83" s="62">
        <v>102.0</v>
      </c>
      <c r="D83" s="62">
        <v>204.0</v>
      </c>
      <c r="E83" s="62">
        <v>198.0</v>
      </c>
      <c r="F83" s="62">
        <f t="shared" si="6"/>
        <v>0</v>
      </c>
      <c r="G83" s="62">
        <f t="shared" si="7"/>
        <v>121.539528</v>
      </c>
      <c r="H83" s="63">
        <f t="shared" si="8"/>
        <v>121.539528</v>
      </c>
      <c r="I83" s="62">
        <v>1.0</v>
      </c>
      <c r="J83" s="68">
        <f t="shared" si="9"/>
        <v>121.539528</v>
      </c>
      <c r="K83" s="1"/>
      <c r="L83" s="69"/>
      <c r="M83" s="70"/>
      <c r="N83" s="70"/>
      <c r="O83" s="1"/>
      <c r="P83" s="1"/>
      <c r="Q83" s="4">
        <v>29.5</v>
      </c>
      <c r="R83" s="58">
        <f t="shared" si="10"/>
        <v>1.98</v>
      </c>
      <c r="S83" s="52">
        <f t="shared" si="11"/>
        <v>1</v>
      </c>
      <c r="T83" s="52">
        <f t="shared" si="12"/>
        <v>1.98</v>
      </c>
      <c r="U83" s="60">
        <f t="shared" si="13"/>
        <v>121.539528</v>
      </c>
      <c r="V83" s="58">
        <f t="shared" ref="V83:W83" si="79">C83/100</f>
        <v>1.02</v>
      </c>
      <c r="W83" s="58">
        <f t="shared" si="79"/>
        <v>2.04</v>
      </c>
      <c r="X83" s="58">
        <f t="shared" si="15"/>
        <v>1.98</v>
      </c>
      <c r="Y83" s="61">
        <f t="shared" si="16"/>
        <v>4.119984</v>
      </c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</row>
    <row r="84" ht="27.0" customHeight="1">
      <c r="A84" s="52">
        <v>63.0</v>
      </c>
      <c r="B84" s="62" t="s">
        <v>73</v>
      </c>
      <c r="C84" s="62">
        <v>100.0</v>
      </c>
      <c r="D84" s="62">
        <v>204.0</v>
      </c>
      <c r="E84" s="62">
        <v>250.0</v>
      </c>
      <c r="F84" s="62">
        <f t="shared" si="6"/>
        <v>0</v>
      </c>
      <c r="G84" s="62">
        <f t="shared" si="7"/>
        <v>150.45</v>
      </c>
      <c r="H84" s="63">
        <f t="shared" si="8"/>
        <v>150.45</v>
      </c>
      <c r="I84" s="62">
        <v>3.0</v>
      </c>
      <c r="J84" s="68">
        <f t="shared" si="9"/>
        <v>451.35</v>
      </c>
      <c r="K84" s="1"/>
      <c r="L84" s="69"/>
      <c r="M84" s="70"/>
      <c r="N84" s="70"/>
      <c r="O84" s="1"/>
      <c r="P84" s="1"/>
      <c r="Q84" s="4">
        <v>29.5</v>
      </c>
      <c r="R84" s="58">
        <f t="shared" si="10"/>
        <v>2.5</v>
      </c>
      <c r="S84" s="52">
        <f t="shared" si="11"/>
        <v>3</v>
      </c>
      <c r="T84" s="52">
        <f t="shared" si="12"/>
        <v>7.5</v>
      </c>
      <c r="U84" s="60">
        <f t="shared" si="13"/>
        <v>150.45</v>
      </c>
      <c r="V84" s="58">
        <f t="shared" ref="V84:W84" si="80">C84/100</f>
        <v>1</v>
      </c>
      <c r="W84" s="58">
        <f t="shared" si="80"/>
        <v>2.04</v>
      </c>
      <c r="X84" s="58">
        <f t="shared" si="15"/>
        <v>7.5</v>
      </c>
      <c r="Y84" s="61">
        <f t="shared" si="16"/>
        <v>15.3</v>
      </c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</row>
    <row r="85" ht="27.0" customHeight="1">
      <c r="A85" s="52">
        <v>64.0</v>
      </c>
      <c r="B85" s="62" t="s">
        <v>73</v>
      </c>
      <c r="C85" s="62">
        <v>101.0</v>
      </c>
      <c r="D85" s="62">
        <v>204.0</v>
      </c>
      <c r="E85" s="62">
        <v>250.0</v>
      </c>
      <c r="F85" s="62">
        <f t="shared" si="6"/>
        <v>0</v>
      </c>
      <c r="G85" s="62">
        <f t="shared" si="7"/>
        <v>151.9545</v>
      </c>
      <c r="H85" s="63">
        <f t="shared" si="8"/>
        <v>151.9545</v>
      </c>
      <c r="I85" s="62">
        <v>3.0</v>
      </c>
      <c r="J85" s="68">
        <f t="shared" si="9"/>
        <v>455.8635</v>
      </c>
      <c r="K85" s="1"/>
      <c r="L85" s="69"/>
      <c r="M85" s="70"/>
      <c r="N85" s="70"/>
      <c r="O85" s="1"/>
      <c r="P85" s="1"/>
      <c r="Q85" s="4">
        <v>29.5</v>
      </c>
      <c r="R85" s="58">
        <f t="shared" si="10"/>
        <v>2.5</v>
      </c>
      <c r="S85" s="52">
        <f t="shared" si="11"/>
        <v>3</v>
      </c>
      <c r="T85" s="52">
        <f t="shared" si="12"/>
        <v>7.5</v>
      </c>
      <c r="U85" s="60">
        <f t="shared" si="13"/>
        <v>151.9545</v>
      </c>
      <c r="V85" s="58">
        <f t="shared" ref="V85:W85" si="81">C85/100</f>
        <v>1.01</v>
      </c>
      <c r="W85" s="58">
        <f t="shared" si="81"/>
        <v>2.04</v>
      </c>
      <c r="X85" s="58">
        <f t="shared" si="15"/>
        <v>7.5</v>
      </c>
      <c r="Y85" s="61">
        <f t="shared" si="16"/>
        <v>15.453</v>
      </c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</row>
    <row r="86" ht="27.0" customHeight="1">
      <c r="A86" s="52">
        <v>65.0</v>
      </c>
      <c r="B86" s="62" t="s">
        <v>73</v>
      </c>
      <c r="C86" s="62">
        <v>95.0</v>
      </c>
      <c r="D86" s="62">
        <v>204.0</v>
      </c>
      <c r="E86" s="62">
        <v>250.0</v>
      </c>
      <c r="F86" s="62">
        <f t="shared" si="6"/>
        <v>0</v>
      </c>
      <c r="G86" s="62">
        <f t="shared" si="7"/>
        <v>142.9275</v>
      </c>
      <c r="H86" s="63">
        <f t="shared" si="8"/>
        <v>142.9275</v>
      </c>
      <c r="I86" s="62">
        <v>1.0</v>
      </c>
      <c r="J86" s="68">
        <f t="shared" si="9"/>
        <v>142.9275</v>
      </c>
      <c r="K86" s="1"/>
      <c r="L86" s="69"/>
      <c r="M86" s="70"/>
      <c r="N86" s="70"/>
      <c r="O86" s="1"/>
      <c r="P86" s="1"/>
      <c r="Q86" s="4">
        <v>29.5</v>
      </c>
      <c r="R86" s="58">
        <f t="shared" si="10"/>
        <v>2.5</v>
      </c>
      <c r="S86" s="52">
        <f t="shared" si="11"/>
        <v>1</v>
      </c>
      <c r="T86" s="52">
        <f t="shared" si="12"/>
        <v>2.5</v>
      </c>
      <c r="U86" s="60">
        <f t="shared" si="13"/>
        <v>142.9275</v>
      </c>
      <c r="V86" s="58">
        <f t="shared" ref="V86:W86" si="82">C86/100</f>
        <v>0.95</v>
      </c>
      <c r="W86" s="58">
        <f t="shared" si="82"/>
        <v>2.04</v>
      </c>
      <c r="X86" s="58">
        <f t="shared" si="15"/>
        <v>2.5</v>
      </c>
      <c r="Y86" s="61">
        <f t="shared" si="16"/>
        <v>4.845</v>
      </c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</row>
    <row r="87" ht="27.0" customHeight="1">
      <c r="A87" s="52">
        <v>66.0</v>
      </c>
      <c r="B87" s="62" t="s">
        <v>73</v>
      </c>
      <c r="C87" s="62">
        <v>103.0</v>
      </c>
      <c r="D87" s="62">
        <v>204.0</v>
      </c>
      <c r="E87" s="62">
        <v>251.0</v>
      </c>
      <c r="F87" s="62">
        <f t="shared" si="6"/>
        <v>0</v>
      </c>
      <c r="G87" s="62">
        <f t="shared" si="7"/>
        <v>155.583354</v>
      </c>
      <c r="H87" s="63">
        <f t="shared" si="8"/>
        <v>155.583354</v>
      </c>
      <c r="I87" s="62">
        <v>1.0</v>
      </c>
      <c r="J87" s="68">
        <f t="shared" si="9"/>
        <v>155.583354</v>
      </c>
      <c r="K87" s="1"/>
      <c r="L87" s="69"/>
      <c r="M87" s="70"/>
      <c r="N87" s="70"/>
      <c r="O87" s="1"/>
      <c r="P87" s="1"/>
      <c r="Q87" s="4">
        <v>29.5</v>
      </c>
      <c r="R87" s="58">
        <f t="shared" si="10"/>
        <v>2.51</v>
      </c>
      <c r="S87" s="52">
        <f t="shared" si="11"/>
        <v>1</v>
      </c>
      <c r="T87" s="52">
        <f t="shared" si="12"/>
        <v>2.51</v>
      </c>
      <c r="U87" s="60">
        <f t="shared" si="13"/>
        <v>155.583354</v>
      </c>
      <c r="V87" s="58">
        <f t="shared" ref="V87:W87" si="83">C87/100</f>
        <v>1.03</v>
      </c>
      <c r="W87" s="58">
        <f t="shared" si="83"/>
        <v>2.04</v>
      </c>
      <c r="X87" s="58">
        <f t="shared" si="15"/>
        <v>2.51</v>
      </c>
      <c r="Y87" s="61">
        <f t="shared" si="16"/>
        <v>5.274012</v>
      </c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</row>
    <row r="88" ht="27.0" customHeight="1">
      <c r="A88" s="52">
        <v>67.0</v>
      </c>
      <c r="B88" s="62" t="s">
        <v>73</v>
      </c>
      <c r="C88" s="62">
        <v>99.0</v>
      </c>
      <c r="D88" s="62">
        <v>204.0</v>
      </c>
      <c r="E88" s="62">
        <v>250.0</v>
      </c>
      <c r="F88" s="62">
        <f t="shared" si="6"/>
        <v>0</v>
      </c>
      <c r="G88" s="62">
        <f t="shared" si="7"/>
        <v>148.9455</v>
      </c>
      <c r="H88" s="63">
        <f t="shared" si="8"/>
        <v>148.9455</v>
      </c>
      <c r="I88" s="62">
        <v>1.0</v>
      </c>
      <c r="J88" s="68">
        <f t="shared" si="9"/>
        <v>148.9455</v>
      </c>
      <c r="K88" s="1"/>
      <c r="L88" s="69"/>
      <c r="M88" s="70"/>
      <c r="N88" s="70"/>
      <c r="O88" s="1"/>
      <c r="P88" s="1"/>
      <c r="Q88" s="4">
        <v>29.5</v>
      </c>
      <c r="R88" s="58">
        <f t="shared" si="10"/>
        <v>2.5</v>
      </c>
      <c r="S88" s="52">
        <f t="shared" si="11"/>
        <v>1</v>
      </c>
      <c r="T88" s="52">
        <f t="shared" si="12"/>
        <v>2.5</v>
      </c>
      <c r="U88" s="60">
        <f t="shared" si="13"/>
        <v>148.9455</v>
      </c>
      <c r="V88" s="58">
        <f t="shared" ref="V88:W88" si="84">C88/100</f>
        <v>0.99</v>
      </c>
      <c r="W88" s="58">
        <f t="shared" si="84"/>
        <v>2.04</v>
      </c>
      <c r="X88" s="58">
        <f t="shared" si="15"/>
        <v>2.5</v>
      </c>
      <c r="Y88" s="61">
        <f t="shared" si="16"/>
        <v>5.049</v>
      </c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</row>
    <row r="89" ht="27.0" customHeight="1">
      <c r="A89" s="52">
        <v>68.0</v>
      </c>
      <c r="B89" s="62" t="s">
        <v>73</v>
      </c>
      <c r="C89" s="62">
        <v>103.0</v>
      </c>
      <c r="D89" s="62">
        <v>204.0</v>
      </c>
      <c r="E89" s="62">
        <v>250.0</v>
      </c>
      <c r="F89" s="62">
        <f t="shared" si="6"/>
        <v>0</v>
      </c>
      <c r="G89" s="62">
        <f t="shared" si="7"/>
        <v>154.9635</v>
      </c>
      <c r="H89" s="63">
        <f t="shared" si="8"/>
        <v>154.9635</v>
      </c>
      <c r="I89" s="62">
        <v>1.0</v>
      </c>
      <c r="J89" s="68">
        <f t="shared" si="9"/>
        <v>154.9635</v>
      </c>
      <c r="K89" s="1"/>
      <c r="L89" s="69"/>
      <c r="M89" s="70"/>
      <c r="N89" s="70"/>
      <c r="O89" s="1"/>
      <c r="P89" s="1"/>
      <c r="Q89" s="4">
        <v>29.5</v>
      </c>
      <c r="R89" s="58">
        <f t="shared" si="10"/>
        <v>2.5</v>
      </c>
      <c r="S89" s="52">
        <f t="shared" si="11"/>
        <v>1</v>
      </c>
      <c r="T89" s="52">
        <f t="shared" si="12"/>
        <v>2.5</v>
      </c>
      <c r="U89" s="60">
        <f t="shared" si="13"/>
        <v>154.9635</v>
      </c>
      <c r="V89" s="58">
        <f t="shared" ref="V89:W89" si="85">C89/100</f>
        <v>1.03</v>
      </c>
      <c r="W89" s="58">
        <f t="shared" si="85"/>
        <v>2.04</v>
      </c>
      <c r="X89" s="58">
        <f t="shared" si="15"/>
        <v>2.5</v>
      </c>
      <c r="Y89" s="61">
        <f t="shared" si="16"/>
        <v>5.253</v>
      </c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</row>
    <row r="90" ht="27.0" customHeight="1">
      <c r="A90" s="52">
        <v>69.0</v>
      </c>
      <c r="B90" s="62" t="s">
        <v>73</v>
      </c>
      <c r="C90" s="62">
        <v>101.0</v>
      </c>
      <c r="D90" s="62">
        <v>204.0</v>
      </c>
      <c r="E90" s="62">
        <v>252.0</v>
      </c>
      <c r="F90" s="62">
        <f t="shared" si="6"/>
        <v>0</v>
      </c>
      <c r="G90" s="62">
        <f t="shared" si="7"/>
        <v>153.170136</v>
      </c>
      <c r="H90" s="63">
        <f t="shared" si="8"/>
        <v>153.170136</v>
      </c>
      <c r="I90" s="62">
        <v>1.0</v>
      </c>
      <c r="J90" s="68">
        <f t="shared" si="9"/>
        <v>153.170136</v>
      </c>
      <c r="K90" s="1"/>
      <c r="L90" s="69"/>
      <c r="M90" s="70"/>
      <c r="N90" s="70"/>
      <c r="O90" s="1"/>
      <c r="P90" s="1"/>
      <c r="Q90" s="4">
        <v>29.5</v>
      </c>
      <c r="R90" s="58">
        <f t="shared" si="10"/>
        <v>2.52</v>
      </c>
      <c r="S90" s="52">
        <f t="shared" si="11"/>
        <v>1</v>
      </c>
      <c r="T90" s="52">
        <f t="shared" si="12"/>
        <v>2.52</v>
      </c>
      <c r="U90" s="60">
        <f t="shared" si="13"/>
        <v>153.170136</v>
      </c>
      <c r="V90" s="58">
        <f t="shared" ref="V90:W90" si="86">C90/100</f>
        <v>1.01</v>
      </c>
      <c r="W90" s="58">
        <f t="shared" si="86"/>
        <v>2.04</v>
      </c>
      <c r="X90" s="58">
        <f t="shared" si="15"/>
        <v>2.52</v>
      </c>
      <c r="Y90" s="61">
        <f t="shared" si="16"/>
        <v>5.192208</v>
      </c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</row>
    <row r="91" ht="27.0" customHeight="1">
      <c r="A91" s="52">
        <v>70.0</v>
      </c>
      <c r="B91" s="62" t="s">
        <v>73</v>
      </c>
      <c r="C91" s="62">
        <v>100.0</v>
      </c>
      <c r="D91" s="62">
        <v>204.0</v>
      </c>
      <c r="E91" s="62">
        <v>251.0</v>
      </c>
      <c r="F91" s="62">
        <f t="shared" si="6"/>
        <v>0</v>
      </c>
      <c r="G91" s="62">
        <f t="shared" si="7"/>
        <v>151.0518</v>
      </c>
      <c r="H91" s="63">
        <f t="shared" si="8"/>
        <v>151.0518</v>
      </c>
      <c r="I91" s="62">
        <v>4.0</v>
      </c>
      <c r="J91" s="68">
        <f t="shared" si="9"/>
        <v>604.2072</v>
      </c>
      <c r="K91" s="1"/>
      <c r="L91" s="69"/>
      <c r="M91" s="70"/>
      <c r="N91" s="70"/>
      <c r="O91" s="1"/>
      <c r="P91" s="1"/>
      <c r="Q91" s="4">
        <v>29.5</v>
      </c>
      <c r="R91" s="58">
        <f t="shared" si="10"/>
        <v>2.51</v>
      </c>
      <c r="S91" s="52">
        <f t="shared" si="11"/>
        <v>4</v>
      </c>
      <c r="T91" s="52">
        <f t="shared" si="12"/>
        <v>10.04</v>
      </c>
      <c r="U91" s="60">
        <f t="shared" si="13"/>
        <v>151.0518</v>
      </c>
      <c r="V91" s="58">
        <f t="shared" ref="V91:W91" si="87">C91/100</f>
        <v>1</v>
      </c>
      <c r="W91" s="58">
        <f t="shared" si="87"/>
        <v>2.04</v>
      </c>
      <c r="X91" s="58">
        <f t="shared" si="15"/>
        <v>10.04</v>
      </c>
      <c r="Y91" s="61">
        <f t="shared" si="16"/>
        <v>20.4816</v>
      </c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</row>
    <row r="92" ht="27.0" customHeight="1">
      <c r="A92" s="52">
        <v>71.0</v>
      </c>
      <c r="B92" s="62" t="s">
        <v>73</v>
      </c>
      <c r="C92" s="62">
        <v>100.0</v>
      </c>
      <c r="D92" s="62">
        <v>204.0</v>
      </c>
      <c r="E92" s="62">
        <v>252.0</v>
      </c>
      <c r="F92" s="62">
        <f t="shared" si="6"/>
        <v>0</v>
      </c>
      <c r="G92" s="62">
        <f t="shared" si="7"/>
        <v>151.6536</v>
      </c>
      <c r="H92" s="63">
        <f t="shared" si="8"/>
        <v>151.6536</v>
      </c>
      <c r="I92" s="62">
        <v>1.0</v>
      </c>
      <c r="J92" s="68">
        <f t="shared" si="9"/>
        <v>151.6536</v>
      </c>
      <c r="K92" s="1"/>
      <c r="L92" s="69"/>
      <c r="M92" s="70"/>
      <c r="N92" s="70"/>
      <c r="O92" s="1"/>
      <c r="P92" s="1"/>
      <c r="Q92" s="4">
        <v>29.5</v>
      </c>
      <c r="R92" s="58">
        <f t="shared" si="10"/>
        <v>2.52</v>
      </c>
      <c r="S92" s="52">
        <f t="shared" si="11"/>
        <v>1</v>
      </c>
      <c r="T92" s="52">
        <f t="shared" si="12"/>
        <v>2.52</v>
      </c>
      <c r="U92" s="60">
        <f t="shared" si="13"/>
        <v>151.6536</v>
      </c>
      <c r="V92" s="58">
        <f t="shared" ref="V92:W92" si="88">C92/100</f>
        <v>1</v>
      </c>
      <c r="W92" s="58">
        <f t="shared" si="88"/>
        <v>2.04</v>
      </c>
      <c r="X92" s="58">
        <f t="shared" si="15"/>
        <v>2.52</v>
      </c>
      <c r="Y92" s="61">
        <f t="shared" si="16"/>
        <v>5.1408</v>
      </c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</row>
    <row r="93" ht="27.0" customHeight="1">
      <c r="A93" s="52">
        <v>72.0</v>
      </c>
      <c r="B93" s="62" t="s">
        <v>73</v>
      </c>
      <c r="C93" s="62">
        <v>97.0</v>
      </c>
      <c r="D93" s="62">
        <v>204.0</v>
      </c>
      <c r="E93" s="62">
        <v>251.0</v>
      </c>
      <c r="F93" s="62">
        <f t="shared" si="6"/>
        <v>0</v>
      </c>
      <c r="G93" s="62">
        <f t="shared" si="7"/>
        <v>146.520246</v>
      </c>
      <c r="H93" s="63">
        <f t="shared" si="8"/>
        <v>146.520246</v>
      </c>
      <c r="I93" s="62">
        <v>1.0</v>
      </c>
      <c r="J93" s="68">
        <f t="shared" si="9"/>
        <v>146.520246</v>
      </c>
      <c r="K93" s="1"/>
      <c r="L93" s="69"/>
      <c r="M93" s="70"/>
      <c r="N93" s="70"/>
      <c r="O93" s="1"/>
      <c r="P93" s="1"/>
      <c r="Q93" s="4">
        <v>29.5</v>
      </c>
      <c r="R93" s="58">
        <f t="shared" si="10"/>
        <v>2.51</v>
      </c>
      <c r="S93" s="52">
        <f t="shared" si="11"/>
        <v>1</v>
      </c>
      <c r="T93" s="52">
        <f t="shared" si="12"/>
        <v>2.51</v>
      </c>
      <c r="U93" s="60">
        <f t="shared" si="13"/>
        <v>146.520246</v>
      </c>
      <c r="V93" s="58">
        <f t="shared" ref="V93:W93" si="89">C93/100</f>
        <v>0.97</v>
      </c>
      <c r="W93" s="58">
        <f t="shared" si="89"/>
        <v>2.04</v>
      </c>
      <c r="X93" s="58">
        <f t="shared" si="15"/>
        <v>2.51</v>
      </c>
      <c r="Y93" s="61">
        <f t="shared" si="16"/>
        <v>4.966788</v>
      </c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</row>
    <row r="94" ht="27.0" customHeight="1">
      <c r="A94" s="52">
        <v>73.0</v>
      </c>
      <c r="B94" s="62" t="s">
        <v>73</v>
      </c>
      <c r="C94" s="62">
        <v>102.0</v>
      </c>
      <c r="D94" s="62">
        <v>204.0</v>
      </c>
      <c r="E94" s="62">
        <v>250.0</v>
      </c>
      <c r="F94" s="62">
        <f t="shared" si="6"/>
        <v>0</v>
      </c>
      <c r="G94" s="62">
        <f t="shared" si="7"/>
        <v>153.459</v>
      </c>
      <c r="H94" s="63">
        <f t="shared" si="8"/>
        <v>153.459</v>
      </c>
      <c r="I94" s="62">
        <v>1.0</v>
      </c>
      <c r="J94" s="68">
        <f t="shared" si="9"/>
        <v>153.459</v>
      </c>
      <c r="K94" s="1"/>
      <c r="L94" s="69"/>
      <c r="M94" s="70"/>
      <c r="N94" s="70"/>
      <c r="O94" s="1"/>
      <c r="P94" s="1"/>
      <c r="Q94" s="4">
        <v>29.5</v>
      </c>
      <c r="R94" s="58">
        <f t="shared" si="10"/>
        <v>2.5</v>
      </c>
      <c r="S94" s="52">
        <f t="shared" si="11"/>
        <v>1</v>
      </c>
      <c r="T94" s="52">
        <f t="shared" si="12"/>
        <v>2.5</v>
      </c>
      <c r="U94" s="60">
        <f t="shared" si="13"/>
        <v>153.459</v>
      </c>
      <c r="V94" s="58">
        <f t="shared" ref="V94:W94" si="90">C94/100</f>
        <v>1.02</v>
      </c>
      <c r="W94" s="58">
        <f t="shared" si="90"/>
        <v>2.04</v>
      </c>
      <c r="X94" s="58">
        <f t="shared" si="15"/>
        <v>2.5</v>
      </c>
      <c r="Y94" s="61">
        <f t="shared" si="16"/>
        <v>5.202</v>
      </c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</row>
    <row r="95" ht="27.0" customHeight="1">
      <c r="A95" s="52">
        <v>74.0</v>
      </c>
      <c r="B95" s="62" t="s">
        <v>73</v>
      </c>
      <c r="C95" s="62">
        <v>92.0</v>
      </c>
      <c r="D95" s="62">
        <v>204.0</v>
      </c>
      <c r="E95" s="62">
        <v>252.0</v>
      </c>
      <c r="F95" s="62">
        <f t="shared" si="6"/>
        <v>0</v>
      </c>
      <c r="G95" s="62">
        <f t="shared" si="7"/>
        <v>139.521312</v>
      </c>
      <c r="H95" s="63">
        <f t="shared" si="8"/>
        <v>139.521312</v>
      </c>
      <c r="I95" s="62">
        <v>1.0</v>
      </c>
      <c r="J95" s="68">
        <f t="shared" si="9"/>
        <v>139.521312</v>
      </c>
      <c r="K95" s="1"/>
      <c r="L95" s="69"/>
      <c r="M95" s="70"/>
      <c r="N95" s="70"/>
      <c r="O95" s="1"/>
      <c r="P95" s="1"/>
      <c r="Q95" s="4">
        <v>29.5</v>
      </c>
      <c r="R95" s="58">
        <f t="shared" si="10"/>
        <v>2.52</v>
      </c>
      <c r="S95" s="52">
        <f t="shared" si="11"/>
        <v>1</v>
      </c>
      <c r="T95" s="52">
        <f t="shared" si="12"/>
        <v>2.52</v>
      </c>
      <c r="U95" s="60">
        <f t="shared" si="13"/>
        <v>139.521312</v>
      </c>
      <c r="V95" s="58">
        <f t="shared" ref="V95:W95" si="91">C95/100</f>
        <v>0.92</v>
      </c>
      <c r="W95" s="58">
        <f t="shared" si="91"/>
        <v>2.04</v>
      </c>
      <c r="X95" s="58">
        <f t="shared" si="15"/>
        <v>2.52</v>
      </c>
      <c r="Y95" s="61">
        <f t="shared" si="16"/>
        <v>4.729536</v>
      </c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</row>
    <row r="96" ht="27.0" customHeight="1">
      <c r="A96" s="52">
        <v>75.0</v>
      </c>
      <c r="B96" s="62" t="s">
        <v>73</v>
      </c>
      <c r="C96" s="62">
        <v>102.0</v>
      </c>
      <c r="D96" s="62">
        <v>204.0</v>
      </c>
      <c r="E96" s="62">
        <v>191.0</v>
      </c>
      <c r="F96" s="62">
        <f t="shared" si="6"/>
        <v>0</v>
      </c>
      <c r="G96" s="62">
        <f t="shared" si="7"/>
        <v>117.242676</v>
      </c>
      <c r="H96" s="63">
        <f t="shared" si="8"/>
        <v>117.242676</v>
      </c>
      <c r="I96" s="62">
        <v>1.0</v>
      </c>
      <c r="J96" s="68">
        <f t="shared" si="9"/>
        <v>117.242676</v>
      </c>
      <c r="K96" s="1"/>
      <c r="L96" s="69"/>
      <c r="M96" s="70"/>
      <c r="N96" s="70"/>
      <c r="O96" s="1"/>
      <c r="P96" s="1"/>
      <c r="Q96" s="4">
        <v>29.5</v>
      </c>
      <c r="R96" s="58">
        <f t="shared" si="10"/>
        <v>1.91</v>
      </c>
      <c r="S96" s="52">
        <f t="shared" si="11"/>
        <v>1</v>
      </c>
      <c r="T96" s="52">
        <f t="shared" si="12"/>
        <v>1.91</v>
      </c>
      <c r="U96" s="60">
        <f t="shared" si="13"/>
        <v>117.242676</v>
      </c>
      <c r="V96" s="58">
        <f t="shared" ref="V96:W96" si="92">C96/100</f>
        <v>1.02</v>
      </c>
      <c r="W96" s="58">
        <f t="shared" si="92"/>
        <v>2.04</v>
      </c>
      <c r="X96" s="58">
        <f t="shared" si="15"/>
        <v>1.91</v>
      </c>
      <c r="Y96" s="61">
        <f t="shared" si="16"/>
        <v>3.974328</v>
      </c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</row>
    <row r="97" ht="27.0" customHeight="1">
      <c r="A97" s="52">
        <v>76.0</v>
      </c>
      <c r="B97" s="62" t="s">
        <v>73</v>
      </c>
      <c r="C97" s="62">
        <v>102.0</v>
      </c>
      <c r="D97" s="62">
        <v>204.0</v>
      </c>
      <c r="E97" s="62">
        <v>196.0</v>
      </c>
      <c r="F97" s="62">
        <f t="shared" si="6"/>
        <v>0</v>
      </c>
      <c r="G97" s="62">
        <f t="shared" si="7"/>
        <v>120.311856</v>
      </c>
      <c r="H97" s="63">
        <f t="shared" si="8"/>
        <v>120.311856</v>
      </c>
      <c r="I97" s="62">
        <v>2.0</v>
      </c>
      <c r="J97" s="68">
        <f t="shared" si="9"/>
        <v>240.623712</v>
      </c>
      <c r="K97" s="1"/>
      <c r="L97" s="69"/>
      <c r="M97" s="70"/>
      <c r="N97" s="70"/>
      <c r="O97" s="1"/>
      <c r="P97" s="1"/>
      <c r="Q97" s="4">
        <v>29.5</v>
      </c>
      <c r="R97" s="58">
        <f t="shared" si="10"/>
        <v>1.96</v>
      </c>
      <c r="S97" s="52">
        <f t="shared" si="11"/>
        <v>2</v>
      </c>
      <c r="T97" s="52">
        <f t="shared" si="12"/>
        <v>3.92</v>
      </c>
      <c r="U97" s="60">
        <f t="shared" si="13"/>
        <v>120.311856</v>
      </c>
      <c r="V97" s="58">
        <f t="shared" ref="V97:W97" si="93">C97/100</f>
        <v>1.02</v>
      </c>
      <c r="W97" s="58">
        <f t="shared" si="93"/>
        <v>2.04</v>
      </c>
      <c r="X97" s="58">
        <f t="shared" si="15"/>
        <v>3.92</v>
      </c>
      <c r="Y97" s="61">
        <f t="shared" si="16"/>
        <v>8.156736</v>
      </c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</row>
    <row r="98" ht="27.0" customHeight="1">
      <c r="A98" s="52">
        <v>77.0</v>
      </c>
      <c r="B98" s="62" t="s">
        <v>73</v>
      </c>
      <c r="C98" s="62">
        <v>102.0</v>
      </c>
      <c r="D98" s="62">
        <v>204.0</v>
      </c>
      <c r="E98" s="62">
        <v>197.0</v>
      </c>
      <c r="F98" s="62">
        <f t="shared" si="6"/>
        <v>0</v>
      </c>
      <c r="G98" s="62">
        <f t="shared" si="7"/>
        <v>120.925692</v>
      </c>
      <c r="H98" s="63">
        <f t="shared" si="8"/>
        <v>120.925692</v>
      </c>
      <c r="I98" s="62">
        <v>1.0</v>
      </c>
      <c r="J98" s="68">
        <f t="shared" si="9"/>
        <v>120.925692</v>
      </c>
      <c r="K98" s="1"/>
      <c r="L98" s="69"/>
      <c r="M98" s="70"/>
      <c r="N98" s="70"/>
      <c r="O98" s="1"/>
      <c r="P98" s="1"/>
      <c r="Q98" s="4">
        <v>29.5</v>
      </c>
      <c r="R98" s="58">
        <f t="shared" si="10"/>
        <v>1.97</v>
      </c>
      <c r="S98" s="52">
        <f t="shared" si="11"/>
        <v>1</v>
      </c>
      <c r="T98" s="52">
        <f t="shared" si="12"/>
        <v>1.97</v>
      </c>
      <c r="U98" s="60">
        <f t="shared" si="13"/>
        <v>120.925692</v>
      </c>
      <c r="V98" s="58">
        <f t="shared" ref="V98:W98" si="94">C98/100</f>
        <v>1.02</v>
      </c>
      <c r="W98" s="58">
        <f t="shared" si="94"/>
        <v>2.04</v>
      </c>
      <c r="X98" s="58">
        <f t="shared" si="15"/>
        <v>1.97</v>
      </c>
      <c r="Y98" s="61">
        <f t="shared" si="16"/>
        <v>4.099176</v>
      </c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</row>
    <row r="99" ht="27.0" customHeight="1">
      <c r="A99" s="52">
        <v>78.0</v>
      </c>
      <c r="B99" s="62" t="s">
        <v>73</v>
      </c>
      <c r="C99" s="62">
        <v>82.0</v>
      </c>
      <c r="D99" s="62">
        <v>204.0</v>
      </c>
      <c r="E99" s="62">
        <v>194.0</v>
      </c>
      <c r="F99" s="62">
        <f t="shared" si="6"/>
        <v>0</v>
      </c>
      <c r="G99" s="62">
        <f t="shared" si="7"/>
        <v>95.734344</v>
      </c>
      <c r="H99" s="63">
        <f t="shared" si="8"/>
        <v>95.734344</v>
      </c>
      <c r="I99" s="62">
        <v>1.0</v>
      </c>
      <c r="J99" s="68">
        <f t="shared" si="9"/>
        <v>95.734344</v>
      </c>
      <c r="K99" s="1"/>
      <c r="L99" s="69"/>
      <c r="M99" s="70"/>
      <c r="N99" s="70"/>
      <c r="O99" s="1"/>
      <c r="P99" s="1"/>
      <c r="Q99" s="4">
        <v>29.5</v>
      </c>
      <c r="R99" s="58">
        <f t="shared" si="10"/>
        <v>1.94</v>
      </c>
      <c r="S99" s="52">
        <f t="shared" si="11"/>
        <v>1</v>
      </c>
      <c r="T99" s="52">
        <f t="shared" si="12"/>
        <v>1.94</v>
      </c>
      <c r="U99" s="60">
        <f t="shared" si="13"/>
        <v>95.734344</v>
      </c>
      <c r="V99" s="58">
        <f t="shared" ref="V99:W99" si="95">C99/100</f>
        <v>0.82</v>
      </c>
      <c r="W99" s="58">
        <f t="shared" si="95"/>
        <v>2.04</v>
      </c>
      <c r="X99" s="58">
        <f t="shared" si="15"/>
        <v>1.94</v>
      </c>
      <c r="Y99" s="61">
        <f t="shared" si="16"/>
        <v>3.245232</v>
      </c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</row>
    <row r="100" ht="27.0" customHeight="1">
      <c r="A100" s="52">
        <v>79.0</v>
      </c>
      <c r="B100" s="62" t="s">
        <v>73</v>
      </c>
      <c r="C100" s="62">
        <v>93.0</v>
      </c>
      <c r="D100" s="62">
        <v>204.0</v>
      </c>
      <c r="E100" s="62">
        <v>197.0</v>
      </c>
      <c r="F100" s="62">
        <f t="shared" si="6"/>
        <v>0</v>
      </c>
      <c r="G100" s="62">
        <f t="shared" si="7"/>
        <v>110.255778</v>
      </c>
      <c r="H100" s="63">
        <f t="shared" si="8"/>
        <v>110.255778</v>
      </c>
      <c r="I100" s="62">
        <v>1.0</v>
      </c>
      <c r="J100" s="68">
        <f t="shared" si="9"/>
        <v>110.255778</v>
      </c>
      <c r="K100" s="1"/>
      <c r="L100" s="69"/>
      <c r="M100" s="70"/>
      <c r="N100" s="70"/>
      <c r="O100" s="1"/>
      <c r="P100" s="1"/>
      <c r="Q100" s="4">
        <v>29.5</v>
      </c>
      <c r="R100" s="58">
        <f t="shared" si="10"/>
        <v>1.97</v>
      </c>
      <c r="S100" s="52">
        <f t="shared" si="11"/>
        <v>1</v>
      </c>
      <c r="T100" s="52">
        <f t="shared" si="12"/>
        <v>1.97</v>
      </c>
      <c r="U100" s="60">
        <f t="shared" si="13"/>
        <v>110.255778</v>
      </c>
      <c r="V100" s="58">
        <f t="shared" ref="V100:W100" si="96">C100/100</f>
        <v>0.93</v>
      </c>
      <c r="W100" s="58">
        <f t="shared" si="96"/>
        <v>2.04</v>
      </c>
      <c r="X100" s="58">
        <f t="shared" si="15"/>
        <v>1.97</v>
      </c>
      <c r="Y100" s="61">
        <f t="shared" si="16"/>
        <v>3.737484</v>
      </c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</row>
    <row r="101" ht="27.0" customHeight="1">
      <c r="A101" s="52">
        <v>90.0</v>
      </c>
      <c r="B101" s="53" t="s">
        <v>78</v>
      </c>
      <c r="C101" s="54">
        <v>84.0</v>
      </c>
      <c r="D101" s="54">
        <v>204.0</v>
      </c>
      <c r="E101" s="54">
        <v>206.0</v>
      </c>
      <c r="F101" s="54">
        <f t="shared" si="6"/>
        <v>0.8</v>
      </c>
      <c r="G101" s="54">
        <f t="shared" si="7"/>
        <v>104.135472</v>
      </c>
      <c r="H101" s="55">
        <f t="shared" si="8"/>
        <v>83.3083776</v>
      </c>
      <c r="I101" s="54">
        <v>1.0</v>
      </c>
      <c r="J101" s="56">
        <f t="shared" si="9"/>
        <v>83.3083776</v>
      </c>
      <c r="K101" s="1"/>
      <c r="L101" s="69"/>
      <c r="M101" s="70"/>
      <c r="N101" s="70"/>
      <c r="O101" s="1"/>
      <c r="P101" s="1"/>
      <c r="Q101" s="4">
        <v>29.5</v>
      </c>
      <c r="R101" s="58">
        <f t="shared" si="10"/>
        <v>2.06</v>
      </c>
      <c r="S101" s="52">
        <f t="shared" si="11"/>
        <v>1</v>
      </c>
      <c r="T101" s="52">
        <f t="shared" si="12"/>
        <v>2.06</v>
      </c>
      <c r="U101" s="60">
        <f t="shared" si="13"/>
        <v>104.135472</v>
      </c>
      <c r="V101" s="58">
        <f t="shared" ref="V101:W101" si="97">C101/100</f>
        <v>0.84</v>
      </c>
      <c r="W101" s="58">
        <f t="shared" si="97"/>
        <v>2.04</v>
      </c>
      <c r="X101" s="58">
        <f t="shared" si="15"/>
        <v>2.06</v>
      </c>
      <c r="Y101" s="61">
        <f t="shared" si="16"/>
        <v>3.530016</v>
      </c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</row>
    <row r="102" ht="27.0" customHeight="1">
      <c r="A102" s="52">
        <v>91.0</v>
      </c>
      <c r="B102" s="62" t="s">
        <v>69</v>
      </c>
      <c r="C102" s="62">
        <v>98.0</v>
      </c>
      <c r="D102" s="62">
        <v>204.0</v>
      </c>
      <c r="E102" s="62">
        <v>215.0</v>
      </c>
      <c r="F102" s="62">
        <f t="shared" si="6"/>
        <v>0</v>
      </c>
      <c r="G102" s="62">
        <f t="shared" si="7"/>
        <v>126.79926</v>
      </c>
      <c r="H102" s="63">
        <f t="shared" si="8"/>
        <v>126.79926</v>
      </c>
      <c r="I102" s="62">
        <v>1.0</v>
      </c>
      <c r="J102" s="68">
        <f t="shared" si="9"/>
        <v>126.79926</v>
      </c>
      <c r="K102" s="1"/>
      <c r="L102" s="69"/>
      <c r="M102" s="70"/>
      <c r="N102" s="70"/>
      <c r="O102" s="1"/>
      <c r="P102" s="1"/>
      <c r="Q102" s="4">
        <v>29.5</v>
      </c>
      <c r="R102" s="58">
        <f t="shared" si="10"/>
        <v>2.15</v>
      </c>
      <c r="S102" s="52">
        <f t="shared" si="11"/>
        <v>1</v>
      </c>
      <c r="T102" s="52">
        <f t="shared" si="12"/>
        <v>2.15</v>
      </c>
      <c r="U102" s="60">
        <f t="shared" si="13"/>
        <v>126.79926</v>
      </c>
      <c r="V102" s="58">
        <f t="shared" ref="V102:W102" si="98">C102/100</f>
        <v>0.98</v>
      </c>
      <c r="W102" s="58">
        <f t="shared" si="98"/>
        <v>2.04</v>
      </c>
      <c r="X102" s="58">
        <f t="shared" si="15"/>
        <v>2.15</v>
      </c>
      <c r="Y102" s="61">
        <f t="shared" si="16"/>
        <v>4.29828</v>
      </c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</row>
    <row r="103" ht="27.0" customHeight="1">
      <c r="A103" s="52">
        <v>92.0</v>
      </c>
      <c r="B103" s="62" t="s">
        <v>69</v>
      </c>
      <c r="C103" s="62">
        <v>100.0</v>
      </c>
      <c r="D103" s="62">
        <v>204.0</v>
      </c>
      <c r="E103" s="62">
        <v>206.0</v>
      </c>
      <c r="F103" s="62">
        <f t="shared" si="6"/>
        <v>0</v>
      </c>
      <c r="G103" s="62">
        <f t="shared" si="7"/>
        <v>123.9708</v>
      </c>
      <c r="H103" s="63">
        <f t="shared" si="8"/>
        <v>123.9708</v>
      </c>
      <c r="I103" s="62">
        <v>1.0</v>
      </c>
      <c r="J103" s="68">
        <f t="shared" si="9"/>
        <v>123.9708</v>
      </c>
      <c r="K103" s="1"/>
      <c r="L103" s="69"/>
      <c r="M103" s="70"/>
      <c r="N103" s="70"/>
      <c r="O103" s="1"/>
      <c r="P103" s="1"/>
      <c r="Q103" s="4">
        <v>29.5</v>
      </c>
      <c r="R103" s="58">
        <f t="shared" si="10"/>
        <v>2.06</v>
      </c>
      <c r="S103" s="52">
        <f t="shared" si="11"/>
        <v>1</v>
      </c>
      <c r="T103" s="52">
        <f t="shared" si="12"/>
        <v>2.06</v>
      </c>
      <c r="U103" s="60">
        <f t="shared" si="13"/>
        <v>123.9708</v>
      </c>
      <c r="V103" s="58">
        <f t="shared" ref="V103:W103" si="99">C103/100</f>
        <v>1</v>
      </c>
      <c r="W103" s="58">
        <f t="shared" si="99"/>
        <v>2.04</v>
      </c>
      <c r="X103" s="58">
        <f t="shared" si="15"/>
        <v>2.06</v>
      </c>
      <c r="Y103" s="61">
        <f t="shared" si="16"/>
        <v>4.2024</v>
      </c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</row>
    <row r="104" ht="27.0" customHeight="1">
      <c r="A104" s="52">
        <v>93.0</v>
      </c>
      <c r="B104" s="62" t="s">
        <v>69</v>
      </c>
      <c r="C104" s="62">
        <v>96.0</v>
      </c>
      <c r="D104" s="62">
        <v>204.0</v>
      </c>
      <c r="E104" s="62">
        <v>209.0</v>
      </c>
      <c r="F104" s="62">
        <f t="shared" si="6"/>
        <v>0</v>
      </c>
      <c r="G104" s="62">
        <f t="shared" si="7"/>
        <v>120.745152</v>
      </c>
      <c r="H104" s="63">
        <f t="shared" si="8"/>
        <v>120.745152</v>
      </c>
      <c r="I104" s="62">
        <v>2.0</v>
      </c>
      <c r="J104" s="68">
        <f t="shared" si="9"/>
        <v>241.490304</v>
      </c>
      <c r="K104" s="1"/>
      <c r="L104" s="69"/>
      <c r="M104" s="70"/>
      <c r="N104" s="70"/>
      <c r="O104" s="1"/>
      <c r="P104" s="1"/>
      <c r="Q104" s="4">
        <v>29.5</v>
      </c>
      <c r="R104" s="58">
        <f t="shared" si="10"/>
        <v>2.09</v>
      </c>
      <c r="S104" s="52">
        <f t="shared" si="11"/>
        <v>2</v>
      </c>
      <c r="T104" s="52">
        <f t="shared" si="12"/>
        <v>4.18</v>
      </c>
      <c r="U104" s="60">
        <f t="shared" si="13"/>
        <v>120.745152</v>
      </c>
      <c r="V104" s="58">
        <f t="shared" ref="V104:W104" si="100">C104/100</f>
        <v>0.96</v>
      </c>
      <c r="W104" s="58">
        <f t="shared" si="100"/>
        <v>2.04</v>
      </c>
      <c r="X104" s="58">
        <f t="shared" si="15"/>
        <v>4.18</v>
      </c>
      <c r="Y104" s="61">
        <f t="shared" si="16"/>
        <v>8.186112</v>
      </c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</row>
    <row r="105" ht="27.0" customHeight="1">
      <c r="A105" s="52">
        <v>94.0</v>
      </c>
      <c r="B105" s="62" t="s">
        <v>69</v>
      </c>
      <c r="C105" s="62">
        <v>84.0</v>
      </c>
      <c r="D105" s="62">
        <v>204.0</v>
      </c>
      <c r="E105" s="62">
        <v>208.0</v>
      </c>
      <c r="F105" s="62">
        <f t="shared" si="6"/>
        <v>0</v>
      </c>
      <c r="G105" s="62">
        <f t="shared" si="7"/>
        <v>105.146496</v>
      </c>
      <c r="H105" s="63">
        <f t="shared" si="8"/>
        <v>105.146496</v>
      </c>
      <c r="I105" s="62">
        <v>1.0</v>
      </c>
      <c r="J105" s="68">
        <f t="shared" si="9"/>
        <v>105.146496</v>
      </c>
      <c r="K105" s="1"/>
      <c r="L105" s="69"/>
      <c r="M105" s="70"/>
      <c r="N105" s="70"/>
      <c r="O105" s="1"/>
      <c r="P105" s="1"/>
      <c r="Q105" s="4">
        <v>29.5</v>
      </c>
      <c r="R105" s="58">
        <f t="shared" si="10"/>
        <v>2.08</v>
      </c>
      <c r="S105" s="52">
        <f t="shared" si="11"/>
        <v>1</v>
      </c>
      <c r="T105" s="52">
        <f t="shared" si="12"/>
        <v>2.08</v>
      </c>
      <c r="U105" s="60">
        <f t="shared" si="13"/>
        <v>105.146496</v>
      </c>
      <c r="V105" s="58">
        <f t="shared" ref="V105:W105" si="101">C105/100</f>
        <v>0.84</v>
      </c>
      <c r="W105" s="58">
        <f t="shared" si="101"/>
        <v>2.04</v>
      </c>
      <c r="X105" s="58">
        <f t="shared" si="15"/>
        <v>2.08</v>
      </c>
      <c r="Y105" s="61">
        <f t="shared" si="16"/>
        <v>3.564288</v>
      </c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</row>
    <row r="106" ht="27.0" customHeight="1">
      <c r="A106" s="52">
        <v>95.0</v>
      </c>
      <c r="B106" s="62" t="s">
        <v>69</v>
      </c>
      <c r="C106" s="62">
        <v>92.0</v>
      </c>
      <c r="D106" s="62">
        <v>204.0</v>
      </c>
      <c r="E106" s="62">
        <v>207.0</v>
      </c>
      <c r="F106" s="62">
        <f t="shared" si="6"/>
        <v>0</v>
      </c>
      <c r="G106" s="62">
        <f t="shared" si="7"/>
        <v>114.606792</v>
      </c>
      <c r="H106" s="63">
        <f t="shared" si="8"/>
        <v>114.606792</v>
      </c>
      <c r="I106" s="62">
        <v>1.0</v>
      </c>
      <c r="J106" s="68">
        <f t="shared" si="9"/>
        <v>114.606792</v>
      </c>
      <c r="K106" s="1"/>
      <c r="L106" s="69"/>
      <c r="M106" s="70"/>
      <c r="N106" s="70"/>
      <c r="O106" s="1"/>
      <c r="P106" s="1"/>
      <c r="Q106" s="4">
        <v>29.5</v>
      </c>
      <c r="R106" s="58">
        <f t="shared" si="10"/>
        <v>2.07</v>
      </c>
      <c r="S106" s="52">
        <f t="shared" si="11"/>
        <v>1</v>
      </c>
      <c r="T106" s="52">
        <f t="shared" si="12"/>
        <v>2.07</v>
      </c>
      <c r="U106" s="60">
        <f t="shared" si="13"/>
        <v>114.606792</v>
      </c>
      <c r="V106" s="58">
        <f t="shared" ref="V106:W106" si="102">C106/100</f>
        <v>0.92</v>
      </c>
      <c r="W106" s="58">
        <f t="shared" si="102"/>
        <v>2.04</v>
      </c>
      <c r="X106" s="58">
        <f t="shared" si="15"/>
        <v>2.07</v>
      </c>
      <c r="Y106" s="61">
        <f t="shared" si="16"/>
        <v>3.884976</v>
      </c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</row>
    <row r="107" ht="27.0" customHeight="1">
      <c r="A107" s="52">
        <v>96.0</v>
      </c>
      <c r="B107" s="62" t="s">
        <v>69</v>
      </c>
      <c r="C107" s="62">
        <v>97.0</v>
      </c>
      <c r="D107" s="62">
        <v>204.0</v>
      </c>
      <c r="E107" s="62">
        <v>208.0</v>
      </c>
      <c r="F107" s="62">
        <f t="shared" si="6"/>
        <v>0</v>
      </c>
      <c r="G107" s="62">
        <f t="shared" si="7"/>
        <v>121.419168</v>
      </c>
      <c r="H107" s="63">
        <f t="shared" si="8"/>
        <v>121.419168</v>
      </c>
      <c r="I107" s="62">
        <v>1.0</v>
      </c>
      <c r="J107" s="68">
        <f t="shared" si="9"/>
        <v>121.419168</v>
      </c>
      <c r="K107" s="1"/>
      <c r="L107" s="69"/>
      <c r="M107" s="70"/>
      <c r="N107" s="70"/>
      <c r="O107" s="1"/>
      <c r="P107" s="1"/>
      <c r="Q107" s="4">
        <v>29.5</v>
      </c>
      <c r="R107" s="58">
        <f t="shared" si="10"/>
        <v>2.08</v>
      </c>
      <c r="S107" s="52">
        <f t="shared" si="11"/>
        <v>1</v>
      </c>
      <c r="T107" s="52">
        <f t="shared" si="12"/>
        <v>2.08</v>
      </c>
      <c r="U107" s="60">
        <f t="shared" si="13"/>
        <v>121.419168</v>
      </c>
      <c r="V107" s="58">
        <f t="shared" ref="V107:W107" si="103">C107/100</f>
        <v>0.97</v>
      </c>
      <c r="W107" s="58">
        <f t="shared" si="103"/>
        <v>2.04</v>
      </c>
      <c r="X107" s="58">
        <f t="shared" si="15"/>
        <v>2.08</v>
      </c>
      <c r="Y107" s="61">
        <f t="shared" si="16"/>
        <v>4.115904</v>
      </c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</row>
    <row r="108" ht="27.0" customHeight="1">
      <c r="A108" s="52">
        <v>97.0</v>
      </c>
      <c r="B108" s="62" t="s">
        <v>69</v>
      </c>
      <c r="C108" s="62">
        <v>100.0</v>
      </c>
      <c r="D108" s="62">
        <v>204.0</v>
      </c>
      <c r="E108" s="62">
        <v>208.0</v>
      </c>
      <c r="F108" s="62">
        <f t="shared" si="6"/>
        <v>0</v>
      </c>
      <c r="G108" s="62">
        <f t="shared" si="7"/>
        <v>125.1744</v>
      </c>
      <c r="H108" s="63">
        <f t="shared" si="8"/>
        <v>125.1744</v>
      </c>
      <c r="I108" s="62">
        <v>1.0</v>
      </c>
      <c r="J108" s="68">
        <f t="shared" si="9"/>
        <v>125.1744</v>
      </c>
      <c r="K108" s="1"/>
      <c r="L108" s="69"/>
      <c r="M108" s="70"/>
      <c r="N108" s="70"/>
      <c r="O108" s="1"/>
      <c r="P108" s="1"/>
      <c r="Q108" s="4">
        <v>29.5</v>
      </c>
      <c r="R108" s="58">
        <f t="shared" si="10"/>
        <v>2.08</v>
      </c>
      <c r="S108" s="52">
        <f t="shared" si="11"/>
        <v>1</v>
      </c>
      <c r="T108" s="52">
        <f t="shared" si="12"/>
        <v>2.08</v>
      </c>
      <c r="U108" s="60">
        <f t="shared" si="13"/>
        <v>125.1744</v>
      </c>
      <c r="V108" s="58">
        <f t="shared" ref="V108:W108" si="104">C108/100</f>
        <v>1</v>
      </c>
      <c r="W108" s="58">
        <f t="shared" si="104"/>
        <v>2.04</v>
      </c>
      <c r="X108" s="58">
        <f t="shared" si="15"/>
        <v>2.08</v>
      </c>
      <c r="Y108" s="61">
        <f t="shared" si="16"/>
        <v>4.2432</v>
      </c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</row>
    <row r="109" ht="27.0" customHeight="1">
      <c r="A109" s="52">
        <v>98.0</v>
      </c>
      <c r="B109" s="62" t="s">
        <v>69</v>
      </c>
      <c r="C109" s="62">
        <v>99.0</v>
      </c>
      <c r="D109" s="62">
        <v>204.0</v>
      </c>
      <c r="E109" s="62">
        <v>207.0</v>
      </c>
      <c r="F109" s="62">
        <f t="shared" si="6"/>
        <v>0</v>
      </c>
      <c r="G109" s="62">
        <f t="shared" si="7"/>
        <v>123.326874</v>
      </c>
      <c r="H109" s="63">
        <f t="shared" si="8"/>
        <v>123.326874</v>
      </c>
      <c r="I109" s="62">
        <v>1.0</v>
      </c>
      <c r="J109" s="68">
        <f t="shared" si="9"/>
        <v>123.326874</v>
      </c>
      <c r="K109" s="1"/>
      <c r="L109" s="69"/>
      <c r="M109" s="70"/>
      <c r="N109" s="70"/>
      <c r="O109" s="1"/>
      <c r="P109" s="1"/>
      <c r="Q109" s="4">
        <v>29.5</v>
      </c>
      <c r="R109" s="58">
        <f t="shared" si="10"/>
        <v>2.07</v>
      </c>
      <c r="S109" s="52">
        <f t="shared" si="11"/>
        <v>1</v>
      </c>
      <c r="T109" s="52">
        <f t="shared" si="12"/>
        <v>2.07</v>
      </c>
      <c r="U109" s="60">
        <f t="shared" si="13"/>
        <v>123.326874</v>
      </c>
      <c r="V109" s="58">
        <f t="shared" ref="V109:W109" si="105">C109/100</f>
        <v>0.99</v>
      </c>
      <c r="W109" s="58">
        <f t="shared" si="105"/>
        <v>2.04</v>
      </c>
      <c r="X109" s="58">
        <f t="shared" si="15"/>
        <v>2.07</v>
      </c>
      <c r="Y109" s="61">
        <f t="shared" si="16"/>
        <v>4.180572</v>
      </c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</row>
    <row r="110" ht="27.0" customHeight="1">
      <c r="A110" s="52">
        <v>99.0</v>
      </c>
      <c r="B110" s="62" t="s">
        <v>69</v>
      </c>
      <c r="C110" s="62">
        <v>96.0</v>
      </c>
      <c r="D110" s="62">
        <v>204.0</v>
      </c>
      <c r="E110" s="62">
        <v>203.0</v>
      </c>
      <c r="F110" s="62">
        <f t="shared" si="6"/>
        <v>0</v>
      </c>
      <c r="G110" s="62">
        <f t="shared" si="7"/>
        <v>117.278784</v>
      </c>
      <c r="H110" s="63">
        <f t="shared" si="8"/>
        <v>117.278784</v>
      </c>
      <c r="I110" s="62">
        <v>1.0</v>
      </c>
      <c r="J110" s="68">
        <f t="shared" si="9"/>
        <v>117.278784</v>
      </c>
      <c r="K110" s="1"/>
      <c r="L110" s="69"/>
      <c r="M110" s="70"/>
      <c r="N110" s="70"/>
      <c r="O110" s="1"/>
      <c r="P110" s="1"/>
      <c r="Q110" s="4">
        <v>29.5</v>
      </c>
      <c r="R110" s="58">
        <f t="shared" si="10"/>
        <v>2.03</v>
      </c>
      <c r="S110" s="52">
        <f t="shared" si="11"/>
        <v>1</v>
      </c>
      <c r="T110" s="52">
        <f t="shared" si="12"/>
        <v>2.03</v>
      </c>
      <c r="U110" s="60">
        <f t="shared" si="13"/>
        <v>117.278784</v>
      </c>
      <c r="V110" s="58">
        <f t="shared" ref="V110:W110" si="106">C110/100</f>
        <v>0.96</v>
      </c>
      <c r="W110" s="58">
        <f t="shared" si="106"/>
        <v>2.04</v>
      </c>
      <c r="X110" s="58">
        <f t="shared" si="15"/>
        <v>2.03</v>
      </c>
      <c r="Y110" s="61">
        <f t="shared" si="16"/>
        <v>3.975552</v>
      </c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</row>
    <row r="111" ht="27.0" customHeight="1">
      <c r="A111" s="52">
        <v>100.0</v>
      </c>
      <c r="B111" s="62" t="s">
        <v>69</v>
      </c>
      <c r="C111" s="62">
        <v>100.0</v>
      </c>
      <c r="D111" s="62">
        <v>204.0</v>
      </c>
      <c r="E111" s="62">
        <v>207.0</v>
      </c>
      <c r="F111" s="62">
        <f t="shared" si="6"/>
        <v>0</v>
      </c>
      <c r="G111" s="62">
        <f t="shared" si="7"/>
        <v>124.5726</v>
      </c>
      <c r="H111" s="63">
        <f t="shared" si="8"/>
        <v>124.5726</v>
      </c>
      <c r="I111" s="62">
        <v>2.0</v>
      </c>
      <c r="J111" s="68">
        <f t="shared" si="9"/>
        <v>249.1452</v>
      </c>
      <c r="K111" s="1"/>
      <c r="L111" s="69"/>
      <c r="M111" s="70"/>
      <c r="N111" s="70"/>
      <c r="O111" s="1"/>
      <c r="P111" s="1"/>
      <c r="Q111" s="4">
        <v>29.5</v>
      </c>
      <c r="R111" s="58">
        <f t="shared" si="10"/>
        <v>2.07</v>
      </c>
      <c r="S111" s="52">
        <f t="shared" si="11"/>
        <v>2</v>
      </c>
      <c r="T111" s="52">
        <f t="shared" si="12"/>
        <v>4.14</v>
      </c>
      <c r="U111" s="60">
        <f t="shared" si="13"/>
        <v>124.5726</v>
      </c>
      <c r="V111" s="58">
        <f t="shared" ref="V111:W111" si="107">C111/100</f>
        <v>1</v>
      </c>
      <c r="W111" s="58">
        <f t="shared" si="107"/>
        <v>2.04</v>
      </c>
      <c r="X111" s="58">
        <f t="shared" si="15"/>
        <v>4.14</v>
      </c>
      <c r="Y111" s="61">
        <f t="shared" si="16"/>
        <v>8.4456</v>
      </c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</row>
    <row r="112" ht="27.0" customHeight="1">
      <c r="A112" s="52">
        <v>101.0</v>
      </c>
      <c r="B112" s="62" t="s">
        <v>69</v>
      </c>
      <c r="C112" s="62">
        <v>98.0</v>
      </c>
      <c r="D112" s="62">
        <v>204.0</v>
      </c>
      <c r="E112" s="62">
        <v>204.0</v>
      </c>
      <c r="F112" s="62">
        <f t="shared" si="6"/>
        <v>0</v>
      </c>
      <c r="G112" s="62">
        <f t="shared" si="7"/>
        <v>120.311856</v>
      </c>
      <c r="H112" s="63">
        <f t="shared" si="8"/>
        <v>120.311856</v>
      </c>
      <c r="I112" s="62">
        <v>1.0</v>
      </c>
      <c r="J112" s="68">
        <f t="shared" si="9"/>
        <v>120.311856</v>
      </c>
      <c r="K112" s="1"/>
      <c r="L112" s="69"/>
      <c r="M112" s="70"/>
      <c r="N112" s="70"/>
      <c r="O112" s="1"/>
      <c r="P112" s="1"/>
      <c r="Q112" s="4">
        <v>29.5</v>
      </c>
      <c r="R112" s="58">
        <f t="shared" si="10"/>
        <v>2.04</v>
      </c>
      <c r="S112" s="52">
        <f t="shared" si="11"/>
        <v>1</v>
      </c>
      <c r="T112" s="52">
        <f t="shared" si="12"/>
        <v>2.04</v>
      </c>
      <c r="U112" s="60">
        <f t="shared" si="13"/>
        <v>120.311856</v>
      </c>
      <c r="V112" s="58">
        <f t="shared" ref="V112:W112" si="108">C112/100</f>
        <v>0.98</v>
      </c>
      <c r="W112" s="58">
        <f t="shared" si="108"/>
        <v>2.04</v>
      </c>
      <c r="X112" s="58">
        <f t="shared" si="15"/>
        <v>2.04</v>
      </c>
      <c r="Y112" s="61">
        <f t="shared" si="16"/>
        <v>4.078368</v>
      </c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</row>
    <row r="113" ht="27.0" customHeight="1">
      <c r="A113" s="52">
        <v>102.0</v>
      </c>
      <c r="B113" s="53" t="s">
        <v>78</v>
      </c>
      <c r="C113" s="54">
        <v>90.0</v>
      </c>
      <c r="D113" s="54">
        <v>204.0</v>
      </c>
      <c r="E113" s="54">
        <v>202.0</v>
      </c>
      <c r="F113" s="54">
        <f t="shared" si="6"/>
        <v>0.8</v>
      </c>
      <c r="G113" s="54">
        <f t="shared" si="7"/>
        <v>109.40724</v>
      </c>
      <c r="H113" s="55">
        <f t="shared" si="8"/>
        <v>87.525792</v>
      </c>
      <c r="I113" s="54">
        <v>1.0</v>
      </c>
      <c r="J113" s="56">
        <f t="shared" si="9"/>
        <v>87.525792</v>
      </c>
      <c r="K113" s="1"/>
      <c r="L113" s="69"/>
      <c r="M113" s="70"/>
      <c r="N113" s="70"/>
      <c r="O113" s="1"/>
      <c r="P113" s="1"/>
      <c r="Q113" s="4">
        <v>29.5</v>
      </c>
      <c r="R113" s="58">
        <f t="shared" si="10"/>
        <v>2.02</v>
      </c>
      <c r="S113" s="52">
        <f t="shared" si="11"/>
        <v>1</v>
      </c>
      <c r="T113" s="52">
        <f t="shared" si="12"/>
        <v>2.02</v>
      </c>
      <c r="U113" s="60">
        <f t="shared" si="13"/>
        <v>109.40724</v>
      </c>
      <c r="V113" s="58">
        <f t="shared" ref="V113:W113" si="109">C113/100</f>
        <v>0.9</v>
      </c>
      <c r="W113" s="58">
        <f t="shared" si="109"/>
        <v>2.04</v>
      </c>
      <c r="X113" s="58">
        <f t="shared" si="15"/>
        <v>2.02</v>
      </c>
      <c r="Y113" s="61">
        <f t="shared" si="16"/>
        <v>3.70872</v>
      </c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</row>
    <row r="114" ht="27.0" customHeight="1">
      <c r="A114" s="52">
        <v>103.0</v>
      </c>
      <c r="B114" s="62" t="s">
        <v>69</v>
      </c>
      <c r="C114" s="62">
        <v>95.0</v>
      </c>
      <c r="D114" s="62">
        <v>204.0</v>
      </c>
      <c r="E114" s="62">
        <v>209.0</v>
      </c>
      <c r="F114" s="62">
        <f t="shared" si="6"/>
        <v>0</v>
      </c>
      <c r="G114" s="62">
        <f t="shared" si="7"/>
        <v>119.48739</v>
      </c>
      <c r="H114" s="63">
        <f t="shared" si="8"/>
        <v>119.48739</v>
      </c>
      <c r="I114" s="62">
        <v>1.0</v>
      </c>
      <c r="J114" s="68">
        <f t="shared" si="9"/>
        <v>119.48739</v>
      </c>
      <c r="K114" s="1"/>
      <c r="L114" s="69"/>
      <c r="M114" s="70"/>
      <c r="N114" s="70"/>
      <c r="O114" s="1"/>
      <c r="P114" s="1"/>
      <c r="Q114" s="4">
        <v>29.5</v>
      </c>
      <c r="R114" s="58">
        <f t="shared" si="10"/>
        <v>2.09</v>
      </c>
      <c r="S114" s="52">
        <f t="shared" si="11"/>
        <v>1</v>
      </c>
      <c r="T114" s="52">
        <f t="shared" si="12"/>
        <v>2.09</v>
      </c>
      <c r="U114" s="60">
        <f t="shared" si="13"/>
        <v>119.48739</v>
      </c>
      <c r="V114" s="58">
        <f t="shared" ref="V114:W114" si="110">C114/100</f>
        <v>0.95</v>
      </c>
      <c r="W114" s="58">
        <f t="shared" si="110"/>
        <v>2.04</v>
      </c>
      <c r="X114" s="58">
        <f t="shared" si="15"/>
        <v>2.09</v>
      </c>
      <c r="Y114" s="61">
        <f t="shared" si="16"/>
        <v>4.05042</v>
      </c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</row>
    <row r="115" ht="27.0" customHeight="1">
      <c r="A115" s="52">
        <v>104.0</v>
      </c>
      <c r="B115" s="62" t="s">
        <v>69</v>
      </c>
      <c r="C115" s="62">
        <v>100.0</v>
      </c>
      <c r="D115" s="62">
        <v>204.0</v>
      </c>
      <c r="E115" s="62">
        <v>207.0</v>
      </c>
      <c r="F115" s="62">
        <f t="shared" si="6"/>
        <v>0</v>
      </c>
      <c r="G115" s="62">
        <f t="shared" si="7"/>
        <v>124.5726</v>
      </c>
      <c r="H115" s="63">
        <f t="shared" si="8"/>
        <v>124.5726</v>
      </c>
      <c r="I115" s="62">
        <v>3.0</v>
      </c>
      <c r="J115" s="68">
        <f t="shared" si="9"/>
        <v>373.7178</v>
      </c>
      <c r="K115" s="1"/>
      <c r="L115" s="69"/>
      <c r="M115" s="70"/>
      <c r="N115" s="70"/>
      <c r="O115" s="1"/>
      <c r="P115" s="1"/>
      <c r="Q115" s="4">
        <v>29.5</v>
      </c>
      <c r="R115" s="58">
        <f t="shared" si="10"/>
        <v>2.07</v>
      </c>
      <c r="S115" s="52">
        <f t="shared" si="11"/>
        <v>3</v>
      </c>
      <c r="T115" s="52">
        <f t="shared" si="12"/>
        <v>6.21</v>
      </c>
      <c r="U115" s="60">
        <f t="shared" si="13"/>
        <v>124.5726</v>
      </c>
      <c r="V115" s="58">
        <f t="shared" ref="V115:W115" si="111">C115/100</f>
        <v>1</v>
      </c>
      <c r="W115" s="58">
        <f t="shared" si="111"/>
        <v>2.04</v>
      </c>
      <c r="X115" s="58">
        <f t="shared" si="15"/>
        <v>6.21</v>
      </c>
      <c r="Y115" s="61">
        <f t="shared" si="16"/>
        <v>12.6684</v>
      </c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</row>
    <row r="116" ht="27.0" customHeight="1">
      <c r="A116" s="52">
        <v>105.0</v>
      </c>
      <c r="B116" s="62" t="s">
        <v>69</v>
      </c>
      <c r="C116" s="62">
        <v>98.0</v>
      </c>
      <c r="D116" s="62">
        <v>204.0</v>
      </c>
      <c r="E116" s="62">
        <v>207.0</v>
      </c>
      <c r="F116" s="62">
        <f t="shared" si="6"/>
        <v>0</v>
      </c>
      <c r="G116" s="62">
        <f t="shared" si="7"/>
        <v>122.081148</v>
      </c>
      <c r="H116" s="63">
        <f t="shared" si="8"/>
        <v>122.081148</v>
      </c>
      <c r="I116" s="62">
        <v>1.0</v>
      </c>
      <c r="J116" s="68">
        <f t="shared" si="9"/>
        <v>122.081148</v>
      </c>
      <c r="K116" s="1"/>
      <c r="L116" s="69"/>
      <c r="M116" s="70"/>
      <c r="N116" s="70"/>
      <c r="O116" s="1"/>
      <c r="P116" s="1"/>
      <c r="Q116" s="4">
        <v>29.5</v>
      </c>
      <c r="R116" s="58">
        <f t="shared" si="10"/>
        <v>2.07</v>
      </c>
      <c r="S116" s="52">
        <f t="shared" si="11"/>
        <v>1</v>
      </c>
      <c r="T116" s="52">
        <f t="shared" si="12"/>
        <v>2.07</v>
      </c>
      <c r="U116" s="60">
        <f t="shared" si="13"/>
        <v>122.081148</v>
      </c>
      <c r="V116" s="58">
        <f t="shared" ref="V116:W116" si="112">C116/100</f>
        <v>0.98</v>
      </c>
      <c r="W116" s="58">
        <f t="shared" si="112"/>
        <v>2.04</v>
      </c>
      <c r="X116" s="58">
        <f t="shared" si="15"/>
        <v>2.07</v>
      </c>
      <c r="Y116" s="61">
        <f t="shared" si="16"/>
        <v>4.138344</v>
      </c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</row>
    <row r="117" ht="27.0" customHeight="1">
      <c r="A117" s="52">
        <v>106.0</v>
      </c>
      <c r="B117" s="62" t="s">
        <v>69</v>
      </c>
      <c r="C117" s="62">
        <v>88.0</v>
      </c>
      <c r="D117" s="62">
        <v>204.0</v>
      </c>
      <c r="E117" s="62">
        <v>205.0</v>
      </c>
      <c r="F117" s="62">
        <f t="shared" si="6"/>
        <v>0</v>
      </c>
      <c r="G117" s="62">
        <f t="shared" si="7"/>
        <v>108.56472</v>
      </c>
      <c r="H117" s="63">
        <f t="shared" si="8"/>
        <v>108.56472</v>
      </c>
      <c r="I117" s="62">
        <v>1.0</v>
      </c>
      <c r="J117" s="68">
        <f t="shared" si="9"/>
        <v>108.56472</v>
      </c>
      <c r="K117" s="1"/>
      <c r="L117" s="69"/>
      <c r="M117" s="70"/>
      <c r="N117" s="70"/>
      <c r="O117" s="1"/>
      <c r="P117" s="1"/>
      <c r="Q117" s="4">
        <v>29.5</v>
      </c>
      <c r="R117" s="58">
        <f t="shared" si="10"/>
        <v>2.05</v>
      </c>
      <c r="S117" s="52">
        <f t="shared" si="11"/>
        <v>1</v>
      </c>
      <c r="T117" s="52">
        <f t="shared" si="12"/>
        <v>2.05</v>
      </c>
      <c r="U117" s="60">
        <f t="shared" si="13"/>
        <v>108.56472</v>
      </c>
      <c r="V117" s="58">
        <f t="shared" ref="V117:W117" si="113">C117/100</f>
        <v>0.88</v>
      </c>
      <c r="W117" s="58">
        <f t="shared" si="113"/>
        <v>2.04</v>
      </c>
      <c r="X117" s="58">
        <f t="shared" si="15"/>
        <v>2.05</v>
      </c>
      <c r="Y117" s="61">
        <f t="shared" si="16"/>
        <v>3.68016</v>
      </c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</row>
    <row r="118" ht="27.0" customHeight="1">
      <c r="A118" s="52">
        <v>107.0</v>
      </c>
      <c r="B118" s="62" t="s">
        <v>69</v>
      </c>
      <c r="C118" s="62">
        <v>97.0</v>
      </c>
      <c r="D118" s="62">
        <v>204.0</v>
      </c>
      <c r="E118" s="62">
        <v>206.0</v>
      </c>
      <c r="F118" s="62">
        <f t="shared" si="6"/>
        <v>0</v>
      </c>
      <c r="G118" s="62">
        <f t="shared" si="7"/>
        <v>120.251676</v>
      </c>
      <c r="H118" s="63">
        <f t="shared" si="8"/>
        <v>120.251676</v>
      </c>
      <c r="I118" s="62">
        <v>1.0</v>
      </c>
      <c r="J118" s="68">
        <f t="shared" si="9"/>
        <v>120.251676</v>
      </c>
      <c r="K118" s="1"/>
      <c r="L118" s="69"/>
      <c r="M118" s="70"/>
      <c r="N118" s="70"/>
      <c r="O118" s="1"/>
      <c r="P118" s="1"/>
      <c r="Q118" s="4">
        <v>29.5</v>
      </c>
      <c r="R118" s="58">
        <f t="shared" si="10"/>
        <v>2.06</v>
      </c>
      <c r="S118" s="52">
        <f t="shared" si="11"/>
        <v>1</v>
      </c>
      <c r="T118" s="52">
        <f t="shared" si="12"/>
        <v>2.06</v>
      </c>
      <c r="U118" s="60">
        <f t="shared" si="13"/>
        <v>120.251676</v>
      </c>
      <c r="V118" s="58">
        <f t="shared" ref="V118:W118" si="114">C118/100</f>
        <v>0.97</v>
      </c>
      <c r="W118" s="58">
        <f t="shared" si="114"/>
        <v>2.04</v>
      </c>
      <c r="X118" s="58">
        <f t="shared" si="15"/>
        <v>2.06</v>
      </c>
      <c r="Y118" s="61">
        <f t="shared" si="16"/>
        <v>4.076328</v>
      </c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</row>
    <row r="119" ht="27.0" customHeight="1">
      <c r="A119" s="52">
        <v>108.0</v>
      </c>
      <c r="B119" s="62" t="s">
        <v>69</v>
      </c>
      <c r="C119" s="62">
        <v>95.0</v>
      </c>
      <c r="D119" s="62">
        <v>204.0</v>
      </c>
      <c r="E119" s="62">
        <v>207.0</v>
      </c>
      <c r="F119" s="62">
        <f t="shared" si="6"/>
        <v>0</v>
      </c>
      <c r="G119" s="62">
        <f t="shared" si="7"/>
        <v>118.34397</v>
      </c>
      <c r="H119" s="63">
        <f t="shared" si="8"/>
        <v>118.34397</v>
      </c>
      <c r="I119" s="62">
        <v>1.0</v>
      </c>
      <c r="J119" s="68">
        <f t="shared" si="9"/>
        <v>118.34397</v>
      </c>
      <c r="K119" s="1"/>
      <c r="L119" s="69"/>
      <c r="M119" s="70"/>
      <c r="N119" s="70"/>
      <c r="O119" s="1"/>
      <c r="P119" s="1"/>
      <c r="Q119" s="4">
        <v>29.5</v>
      </c>
      <c r="R119" s="58">
        <f t="shared" si="10"/>
        <v>2.07</v>
      </c>
      <c r="S119" s="52">
        <f t="shared" si="11"/>
        <v>1</v>
      </c>
      <c r="T119" s="52">
        <f t="shared" si="12"/>
        <v>2.07</v>
      </c>
      <c r="U119" s="60">
        <f t="shared" si="13"/>
        <v>118.34397</v>
      </c>
      <c r="V119" s="58">
        <f t="shared" ref="V119:W119" si="115">C119/100</f>
        <v>0.95</v>
      </c>
      <c r="W119" s="58">
        <f t="shared" si="115"/>
        <v>2.04</v>
      </c>
      <c r="X119" s="58">
        <f t="shared" si="15"/>
        <v>2.07</v>
      </c>
      <c r="Y119" s="61">
        <f t="shared" si="16"/>
        <v>4.01166</v>
      </c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</row>
    <row r="120" ht="27.0" customHeight="1">
      <c r="A120" s="52">
        <v>109.0</v>
      </c>
      <c r="B120" s="62" t="s">
        <v>69</v>
      </c>
      <c r="C120" s="62">
        <v>96.0</v>
      </c>
      <c r="D120" s="62">
        <v>204.0</v>
      </c>
      <c r="E120" s="62">
        <v>206.0</v>
      </c>
      <c r="F120" s="62">
        <f t="shared" si="6"/>
        <v>0</v>
      </c>
      <c r="G120" s="62">
        <f t="shared" si="7"/>
        <v>119.011968</v>
      </c>
      <c r="H120" s="63">
        <f t="shared" si="8"/>
        <v>119.011968</v>
      </c>
      <c r="I120" s="62">
        <v>1.0</v>
      </c>
      <c r="J120" s="68">
        <f t="shared" si="9"/>
        <v>119.011968</v>
      </c>
      <c r="K120" s="1"/>
      <c r="L120" s="69"/>
      <c r="M120" s="70"/>
      <c r="N120" s="70"/>
      <c r="O120" s="1"/>
      <c r="P120" s="1"/>
      <c r="Q120" s="4">
        <v>29.5</v>
      </c>
      <c r="R120" s="58">
        <f t="shared" si="10"/>
        <v>2.06</v>
      </c>
      <c r="S120" s="52">
        <f t="shared" si="11"/>
        <v>1</v>
      </c>
      <c r="T120" s="52">
        <f t="shared" si="12"/>
        <v>2.06</v>
      </c>
      <c r="U120" s="60">
        <f t="shared" si="13"/>
        <v>119.011968</v>
      </c>
      <c r="V120" s="58">
        <f t="shared" ref="V120:W120" si="116">C120/100</f>
        <v>0.96</v>
      </c>
      <c r="W120" s="58">
        <f t="shared" si="116"/>
        <v>2.04</v>
      </c>
      <c r="X120" s="58">
        <f t="shared" si="15"/>
        <v>2.06</v>
      </c>
      <c r="Y120" s="61">
        <f t="shared" si="16"/>
        <v>4.034304</v>
      </c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</row>
    <row r="121" ht="27.0" customHeight="1">
      <c r="A121" s="52">
        <v>110.0</v>
      </c>
      <c r="B121" s="62" t="s">
        <v>69</v>
      </c>
      <c r="C121" s="62">
        <v>99.0</v>
      </c>
      <c r="D121" s="62">
        <v>204.0</v>
      </c>
      <c r="E121" s="62">
        <v>206.0</v>
      </c>
      <c r="F121" s="62">
        <f t="shared" si="6"/>
        <v>0</v>
      </c>
      <c r="G121" s="62">
        <f t="shared" si="7"/>
        <v>122.731092</v>
      </c>
      <c r="H121" s="63">
        <f t="shared" si="8"/>
        <v>122.731092</v>
      </c>
      <c r="I121" s="62">
        <v>1.0</v>
      </c>
      <c r="J121" s="68">
        <f t="shared" si="9"/>
        <v>122.731092</v>
      </c>
      <c r="K121" s="1"/>
      <c r="L121" s="69"/>
      <c r="M121" s="70"/>
      <c r="N121" s="70"/>
      <c r="O121" s="1"/>
      <c r="P121" s="1"/>
      <c r="Q121" s="4">
        <v>29.5</v>
      </c>
      <c r="R121" s="58">
        <f t="shared" si="10"/>
        <v>2.06</v>
      </c>
      <c r="S121" s="52">
        <f t="shared" si="11"/>
        <v>1</v>
      </c>
      <c r="T121" s="52">
        <f t="shared" si="12"/>
        <v>2.06</v>
      </c>
      <c r="U121" s="60">
        <f t="shared" si="13"/>
        <v>122.731092</v>
      </c>
      <c r="V121" s="58">
        <f t="shared" ref="V121:W121" si="117">C121/100</f>
        <v>0.99</v>
      </c>
      <c r="W121" s="58">
        <f t="shared" si="117"/>
        <v>2.04</v>
      </c>
      <c r="X121" s="58">
        <f t="shared" si="15"/>
        <v>2.06</v>
      </c>
      <c r="Y121" s="61">
        <f t="shared" si="16"/>
        <v>4.160376</v>
      </c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</row>
    <row r="122" ht="27.0" customHeight="1">
      <c r="A122" s="52">
        <v>111.0</v>
      </c>
      <c r="B122" s="62" t="s">
        <v>69</v>
      </c>
      <c r="C122" s="62">
        <v>98.0</v>
      </c>
      <c r="D122" s="62">
        <v>204.0</v>
      </c>
      <c r="E122" s="62">
        <v>206.0</v>
      </c>
      <c r="F122" s="62">
        <f t="shared" si="6"/>
        <v>0</v>
      </c>
      <c r="G122" s="62">
        <f t="shared" si="7"/>
        <v>121.491384</v>
      </c>
      <c r="H122" s="63">
        <f t="shared" si="8"/>
        <v>121.491384</v>
      </c>
      <c r="I122" s="62">
        <v>2.0</v>
      </c>
      <c r="J122" s="68">
        <f t="shared" si="9"/>
        <v>242.982768</v>
      </c>
      <c r="K122" s="1"/>
      <c r="L122" s="69"/>
      <c r="M122" s="70"/>
      <c r="N122" s="70"/>
      <c r="O122" s="1"/>
      <c r="P122" s="1"/>
      <c r="Q122" s="4">
        <v>29.5</v>
      </c>
      <c r="R122" s="58">
        <f t="shared" si="10"/>
        <v>2.06</v>
      </c>
      <c r="S122" s="52">
        <f t="shared" si="11"/>
        <v>2</v>
      </c>
      <c r="T122" s="52">
        <f t="shared" si="12"/>
        <v>4.12</v>
      </c>
      <c r="U122" s="60">
        <f t="shared" si="13"/>
        <v>121.491384</v>
      </c>
      <c r="V122" s="58">
        <f t="shared" ref="V122:W122" si="118">C122/100</f>
        <v>0.98</v>
      </c>
      <c r="W122" s="58">
        <f t="shared" si="118"/>
        <v>2.04</v>
      </c>
      <c r="X122" s="58">
        <f t="shared" si="15"/>
        <v>4.12</v>
      </c>
      <c r="Y122" s="61">
        <f t="shared" si="16"/>
        <v>8.236704</v>
      </c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</row>
    <row r="123" ht="27.0" customHeight="1">
      <c r="A123" s="52">
        <v>112.0</v>
      </c>
      <c r="B123" s="62" t="s">
        <v>69</v>
      </c>
      <c r="C123" s="62">
        <v>97.0</v>
      </c>
      <c r="D123" s="62">
        <v>204.0</v>
      </c>
      <c r="E123" s="62">
        <v>207.0</v>
      </c>
      <c r="F123" s="62">
        <f t="shared" si="6"/>
        <v>0</v>
      </c>
      <c r="G123" s="62">
        <f t="shared" si="7"/>
        <v>120.835422</v>
      </c>
      <c r="H123" s="63">
        <f t="shared" si="8"/>
        <v>120.835422</v>
      </c>
      <c r="I123" s="62">
        <v>1.0</v>
      </c>
      <c r="J123" s="68">
        <f t="shared" si="9"/>
        <v>120.835422</v>
      </c>
      <c r="K123" s="1"/>
      <c r="L123" s="69"/>
      <c r="M123" s="70"/>
      <c r="N123" s="70"/>
      <c r="O123" s="1"/>
      <c r="P123" s="1"/>
      <c r="Q123" s="4">
        <v>29.5</v>
      </c>
      <c r="R123" s="58">
        <f t="shared" si="10"/>
        <v>2.07</v>
      </c>
      <c r="S123" s="52">
        <f t="shared" si="11"/>
        <v>1</v>
      </c>
      <c r="T123" s="52">
        <f t="shared" si="12"/>
        <v>2.07</v>
      </c>
      <c r="U123" s="60">
        <f t="shared" si="13"/>
        <v>120.835422</v>
      </c>
      <c r="V123" s="58">
        <f t="shared" ref="V123:W123" si="119">C123/100</f>
        <v>0.97</v>
      </c>
      <c r="W123" s="58">
        <f t="shared" si="119"/>
        <v>2.04</v>
      </c>
      <c r="X123" s="58">
        <f t="shared" si="15"/>
        <v>2.07</v>
      </c>
      <c r="Y123" s="61">
        <f t="shared" si="16"/>
        <v>4.096116</v>
      </c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</row>
    <row r="124" ht="27.0" customHeight="1">
      <c r="A124" s="52">
        <v>113.0</v>
      </c>
      <c r="B124" s="53" t="s">
        <v>77</v>
      </c>
      <c r="C124" s="54">
        <v>90.0</v>
      </c>
      <c r="D124" s="54">
        <v>184.0</v>
      </c>
      <c r="E124" s="54">
        <v>241.0</v>
      </c>
      <c r="F124" s="54">
        <f t="shared" si="6"/>
        <v>0.8</v>
      </c>
      <c r="G124" s="54">
        <f t="shared" si="7"/>
        <v>117.73332</v>
      </c>
      <c r="H124" s="55">
        <f t="shared" si="8"/>
        <v>94.186656</v>
      </c>
      <c r="I124" s="54">
        <v>1.0</v>
      </c>
      <c r="J124" s="68">
        <f t="shared" si="9"/>
        <v>94.186656</v>
      </c>
      <c r="K124" s="1"/>
      <c r="L124" s="69"/>
      <c r="M124" s="70"/>
      <c r="N124" s="70"/>
      <c r="O124" s="1"/>
      <c r="P124" s="1"/>
      <c r="Q124" s="4">
        <v>29.5</v>
      </c>
      <c r="R124" s="58">
        <f t="shared" si="10"/>
        <v>2.41</v>
      </c>
      <c r="S124" s="52">
        <f t="shared" si="11"/>
        <v>1</v>
      </c>
      <c r="T124" s="52">
        <f t="shared" si="12"/>
        <v>2.41</v>
      </c>
      <c r="U124" s="60">
        <f t="shared" si="13"/>
        <v>117.73332</v>
      </c>
      <c r="V124" s="58">
        <f t="shared" ref="V124:W124" si="120">C124/100</f>
        <v>0.9</v>
      </c>
      <c r="W124" s="58">
        <f t="shared" si="120"/>
        <v>1.84</v>
      </c>
      <c r="X124" s="58">
        <f t="shared" si="15"/>
        <v>2.41</v>
      </c>
      <c r="Y124" s="61">
        <f t="shared" si="16"/>
        <v>3.99096</v>
      </c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</row>
    <row r="125" ht="27.0" customHeight="1">
      <c r="A125" s="52">
        <v>114.0</v>
      </c>
      <c r="B125" s="62" t="s">
        <v>73</v>
      </c>
      <c r="C125" s="62">
        <v>98.0</v>
      </c>
      <c r="D125" s="62">
        <v>184.0</v>
      </c>
      <c r="E125" s="62">
        <v>251.0</v>
      </c>
      <c r="F125" s="62">
        <f t="shared" si="6"/>
        <v>0</v>
      </c>
      <c r="G125" s="62">
        <f t="shared" si="7"/>
        <v>133.517944</v>
      </c>
      <c r="H125" s="63">
        <f t="shared" si="8"/>
        <v>133.517944</v>
      </c>
      <c r="I125" s="62">
        <v>1.0</v>
      </c>
      <c r="J125" s="68">
        <f t="shared" si="9"/>
        <v>133.517944</v>
      </c>
      <c r="K125" s="1"/>
      <c r="L125" s="69"/>
      <c r="M125" s="70"/>
      <c r="N125" s="70"/>
      <c r="O125" s="1"/>
      <c r="P125" s="1"/>
      <c r="Q125" s="4">
        <v>29.5</v>
      </c>
      <c r="R125" s="58">
        <f t="shared" si="10"/>
        <v>2.51</v>
      </c>
      <c r="S125" s="52">
        <f t="shared" si="11"/>
        <v>1</v>
      </c>
      <c r="T125" s="52">
        <f t="shared" si="12"/>
        <v>2.51</v>
      </c>
      <c r="U125" s="60">
        <f t="shared" si="13"/>
        <v>133.517944</v>
      </c>
      <c r="V125" s="58">
        <f t="shared" ref="V125:W125" si="121">C125/100</f>
        <v>0.98</v>
      </c>
      <c r="W125" s="58">
        <f t="shared" si="121"/>
        <v>1.84</v>
      </c>
      <c r="X125" s="58">
        <f t="shared" si="15"/>
        <v>2.51</v>
      </c>
      <c r="Y125" s="61">
        <f t="shared" si="16"/>
        <v>4.526032</v>
      </c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</row>
    <row r="126" ht="27.0" customHeight="1">
      <c r="A126" s="52">
        <v>115.0</v>
      </c>
      <c r="B126" s="62" t="s">
        <v>73</v>
      </c>
      <c r="C126" s="62">
        <v>101.0</v>
      </c>
      <c r="D126" s="62">
        <v>184.0</v>
      </c>
      <c r="E126" s="62">
        <v>253.0</v>
      </c>
      <c r="F126" s="62">
        <f t="shared" si="6"/>
        <v>0</v>
      </c>
      <c r="G126" s="62">
        <f t="shared" si="7"/>
        <v>138.701684</v>
      </c>
      <c r="H126" s="63">
        <f t="shared" si="8"/>
        <v>138.701684</v>
      </c>
      <c r="I126" s="62">
        <v>1.0</v>
      </c>
      <c r="J126" s="68">
        <f t="shared" si="9"/>
        <v>138.701684</v>
      </c>
      <c r="K126" s="1"/>
      <c r="L126" s="69"/>
      <c r="M126" s="70"/>
      <c r="N126" s="70"/>
      <c r="O126" s="1"/>
      <c r="P126" s="1"/>
      <c r="Q126" s="4">
        <v>29.5</v>
      </c>
      <c r="R126" s="58">
        <f t="shared" si="10"/>
        <v>2.53</v>
      </c>
      <c r="S126" s="52">
        <f t="shared" si="11"/>
        <v>1</v>
      </c>
      <c r="T126" s="52">
        <f t="shared" si="12"/>
        <v>2.53</v>
      </c>
      <c r="U126" s="60">
        <f t="shared" si="13"/>
        <v>138.701684</v>
      </c>
      <c r="V126" s="58">
        <f t="shared" ref="V126:W126" si="122">C126/100</f>
        <v>1.01</v>
      </c>
      <c r="W126" s="58">
        <f t="shared" si="122"/>
        <v>1.84</v>
      </c>
      <c r="X126" s="58">
        <f t="shared" si="15"/>
        <v>2.53</v>
      </c>
      <c r="Y126" s="61">
        <f t="shared" si="16"/>
        <v>4.701752</v>
      </c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</row>
    <row r="127" ht="27.0" customHeight="1">
      <c r="A127" s="52">
        <v>116.0</v>
      </c>
      <c r="B127" s="62" t="s">
        <v>73</v>
      </c>
      <c r="C127" s="62">
        <v>102.0</v>
      </c>
      <c r="D127" s="62">
        <v>184.0</v>
      </c>
      <c r="E127" s="62">
        <v>252.0</v>
      </c>
      <c r="F127" s="62">
        <f t="shared" si="6"/>
        <v>0</v>
      </c>
      <c r="G127" s="62">
        <f t="shared" si="7"/>
        <v>139.521312</v>
      </c>
      <c r="H127" s="63">
        <f t="shared" si="8"/>
        <v>139.521312</v>
      </c>
      <c r="I127" s="62">
        <v>2.0</v>
      </c>
      <c r="J127" s="68">
        <f t="shared" si="9"/>
        <v>279.042624</v>
      </c>
      <c r="K127" s="1"/>
      <c r="L127" s="69"/>
      <c r="M127" s="70"/>
      <c r="N127" s="70"/>
      <c r="O127" s="1"/>
      <c r="P127" s="1"/>
      <c r="Q127" s="4">
        <v>29.5</v>
      </c>
      <c r="R127" s="58">
        <f t="shared" si="10"/>
        <v>2.52</v>
      </c>
      <c r="S127" s="52">
        <f t="shared" si="11"/>
        <v>2</v>
      </c>
      <c r="T127" s="52">
        <f t="shared" si="12"/>
        <v>5.04</v>
      </c>
      <c r="U127" s="60">
        <f t="shared" si="13"/>
        <v>139.521312</v>
      </c>
      <c r="V127" s="58">
        <f t="shared" ref="V127:W127" si="123">C127/100</f>
        <v>1.02</v>
      </c>
      <c r="W127" s="58">
        <f t="shared" si="123"/>
        <v>1.84</v>
      </c>
      <c r="X127" s="58">
        <f t="shared" si="15"/>
        <v>5.04</v>
      </c>
      <c r="Y127" s="61">
        <f t="shared" si="16"/>
        <v>9.459072</v>
      </c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</row>
    <row r="128" ht="27.0" customHeight="1">
      <c r="A128" s="52">
        <v>117.0</v>
      </c>
      <c r="B128" s="62" t="s">
        <v>73</v>
      </c>
      <c r="C128" s="62">
        <v>102.0</v>
      </c>
      <c r="D128" s="62">
        <v>184.0</v>
      </c>
      <c r="E128" s="62">
        <v>253.0</v>
      </c>
      <c r="F128" s="62">
        <f t="shared" si="6"/>
        <v>0</v>
      </c>
      <c r="G128" s="62">
        <f t="shared" si="7"/>
        <v>140.074968</v>
      </c>
      <c r="H128" s="63">
        <f t="shared" si="8"/>
        <v>140.074968</v>
      </c>
      <c r="I128" s="62">
        <v>1.0</v>
      </c>
      <c r="J128" s="68">
        <f t="shared" si="9"/>
        <v>140.074968</v>
      </c>
      <c r="K128" s="1"/>
      <c r="L128" s="69"/>
      <c r="M128" s="70"/>
      <c r="N128" s="70"/>
      <c r="O128" s="1"/>
      <c r="P128" s="1"/>
      <c r="Q128" s="4">
        <v>29.5</v>
      </c>
      <c r="R128" s="58">
        <f t="shared" si="10"/>
        <v>2.53</v>
      </c>
      <c r="S128" s="52">
        <f t="shared" si="11"/>
        <v>1</v>
      </c>
      <c r="T128" s="52">
        <f t="shared" si="12"/>
        <v>2.53</v>
      </c>
      <c r="U128" s="60">
        <f t="shared" si="13"/>
        <v>140.074968</v>
      </c>
      <c r="V128" s="58">
        <f t="shared" ref="V128:W128" si="124">C128/100</f>
        <v>1.02</v>
      </c>
      <c r="W128" s="58">
        <f t="shared" si="124"/>
        <v>1.84</v>
      </c>
      <c r="X128" s="58">
        <f t="shared" si="15"/>
        <v>2.53</v>
      </c>
      <c r="Y128" s="61">
        <f t="shared" si="16"/>
        <v>4.748304</v>
      </c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</row>
    <row r="129" ht="27.0" customHeight="1">
      <c r="A129" s="52">
        <v>118.0</v>
      </c>
      <c r="B129" s="62" t="s">
        <v>73</v>
      </c>
      <c r="C129" s="62">
        <v>102.0</v>
      </c>
      <c r="D129" s="62">
        <v>184.0</v>
      </c>
      <c r="E129" s="62">
        <v>254.0</v>
      </c>
      <c r="F129" s="62">
        <f t="shared" si="6"/>
        <v>0</v>
      </c>
      <c r="G129" s="62">
        <f t="shared" si="7"/>
        <v>140.628624</v>
      </c>
      <c r="H129" s="63">
        <f t="shared" si="8"/>
        <v>140.628624</v>
      </c>
      <c r="I129" s="62">
        <v>1.0</v>
      </c>
      <c r="J129" s="68">
        <f t="shared" si="9"/>
        <v>140.628624</v>
      </c>
      <c r="K129" s="1"/>
      <c r="L129" s="69"/>
      <c r="M129" s="70"/>
      <c r="N129" s="70"/>
      <c r="O129" s="1"/>
      <c r="P129" s="1"/>
      <c r="Q129" s="4">
        <v>29.5</v>
      </c>
      <c r="R129" s="58">
        <f t="shared" si="10"/>
        <v>2.54</v>
      </c>
      <c r="S129" s="52">
        <f t="shared" si="11"/>
        <v>1</v>
      </c>
      <c r="T129" s="52">
        <f t="shared" si="12"/>
        <v>2.54</v>
      </c>
      <c r="U129" s="60">
        <f t="shared" si="13"/>
        <v>140.628624</v>
      </c>
      <c r="V129" s="58">
        <f t="shared" ref="V129:W129" si="125">C129/100</f>
        <v>1.02</v>
      </c>
      <c r="W129" s="58">
        <f t="shared" si="125"/>
        <v>1.84</v>
      </c>
      <c r="X129" s="58">
        <f t="shared" si="15"/>
        <v>2.54</v>
      </c>
      <c r="Y129" s="61">
        <f t="shared" si="16"/>
        <v>4.767072</v>
      </c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</row>
    <row r="130" ht="27.0" customHeight="1">
      <c r="A130" s="52">
        <v>119.0</v>
      </c>
      <c r="B130" s="62" t="s">
        <v>73</v>
      </c>
      <c r="C130" s="62">
        <v>100.0</v>
      </c>
      <c r="D130" s="62">
        <v>184.0</v>
      </c>
      <c r="E130" s="62">
        <v>240.0</v>
      </c>
      <c r="F130" s="62">
        <f t="shared" si="6"/>
        <v>0</v>
      </c>
      <c r="G130" s="62">
        <f t="shared" si="7"/>
        <v>130.272</v>
      </c>
      <c r="H130" s="63">
        <f t="shared" si="8"/>
        <v>130.272</v>
      </c>
      <c r="I130" s="62">
        <v>2.0</v>
      </c>
      <c r="J130" s="68">
        <f t="shared" si="9"/>
        <v>260.544</v>
      </c>
      <c r="K130" s="1"/>
      <c r="L130" s="69"/>
      <c r="M130" s="70"/>
      <c r="N130" s="70"/>
      <c r="O130" s="1"/>
      <c r="P130" s="1"/>
      <c r="Q130" s="4">
        <v>29.5</v>
      </c>
      <c r="R130" s="58">
        <f t="shared" si="10"/>
        <v>2.4</v>
      </c>
      <c r="S130" s="52">
        <f t="shared" si="11"/>
        <v>2</v>
      </c>
      <c r="T130" s="52">
        <f t="shared" si="12"/>
        <v>4.8</v>
      </c>
      <c r="U130" s="60">
        <f t="shared" si="13"/>
        <v>130.272</v>
      </c>
      <c r="V130" s="58">
        <f t="shared" ref="V130:W130" si="126">C130/100</f>
        <v>1</v>
      </c>
      <c r="W130" s="58">
        <f t="shared" si="126"/>
        <v>1.84</v>
      </c>
      <c r="X130" s="58">
        <f t="shared" si="15"/>
        <v>4.8</v>
      </c>
      <c r="Y130" s="61">
        <f t="shared" si="16"/>
        <v>8.832</v>
      </c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</row>
    <row r="131" ht="27.0" customHeight="1">
      <c r="A131" s="52">
        <v>120.0</v>
      </c>
      <c r="B131" s="62" t="s">
        <v>73</v>
      </c>
      <c r="C131" s="62">
        <v>100.0</v>
      </c>
      <c r="D131" s="62">
        <v>184.0</v>
      </c>
      <c r="E131" s="62">
        <v>241.0</v>
      </c>
      <c r="F131" s="62">
        <f t="shared" si="6"/>
        <v>0</v>
      </c>
      <c r="G131" s="62">
        <f t="shared" si="7"/>
        <v>130.8148</v>
      </c>
      <c r="H131" s="63">
        <f t="shared" si="8"/>
        <v>130.8148</v>
      </c>
      <c r="I131" s="62">
        <v>1.0</v>
      </c>
      <c r="J131" s="68">
        <f t="shared" si="9"/>
        <v>130.8148</v>
      </c>
      <c r="K131" s="1"/>
      <c r="L131" s="69"/>
      <c r="M131" s="70"/>
      <c r="N131" s="70"/>
      <c r="O131" s="1"/>
      <c r="P131" s="1"/>
      <c r="Q131" s="4">
        <v>29.5</v>
      </c>
      <c r="R131" s="58">
        <f t="shared" si="10"/>
        <v>2.41</v>
      </c>
      <c r="S131" s="52">
        <f t="shared" si="11"/>
        <v>1</v>
      </c>
      <c r="T131" s="52">
        <f t="shared" si="12"/>
        <v>2.41</v>
      </c>
      <c r="U131" s="60">
        <f t="shared" si="13"/>
        <v>130.8148</v>
      </c>
      <c r="V131" s="58">
        <f t="shared" ref="V131:W131" si="127">C131/100</f>
        <v>1</v>
      </c>
      <c r="W131" s="58">
        <f t="shared" si="127"/>
        <v>1.84</v>
      </c>
      <c r="X131" s="58">
        <f t="shared" si="15"/>
        <v>2.41</v>
      </c>
      <c r="Y131" s="61">
        <f t="shared" si="16"/>
        <v>4.4344</v>
      </c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</row>
    <row r="132" ht="27.0" customHeight="1">
      <c r="A132" s="52">
        <v>121.0</v>
      </c>
      <c r="B132" s="62" t="s">
        <v>73</v>
      </c>
      <c r="C132" s="62">
        <v>101.0</v>
      </c>
      <c r="D132" s="62">
        <v>184.0</v>
      </c>
      <c r="E132" s="62">
        <v>242.0</v>
      </c>
      <c r="F132" s="62">
        <f t="shared" si="6"/>
        <v>0</v>
      </c>
      <c r="G132" s="62">
        <f t="shared" si="7"/>
        <v>132.671176</v>
      </c>
      <c r="H132" s="63">
        <f t="shared" si="8"/>
        <v>132.671176</v>
      </c>
      <c r="I132" s="62">
        <v>3.0</v>
      </c>
      <c r="J132" s="68">
        <f t="shared" si="9"/>
        <v>398.013528</v>
      </c>
      <c r="K132" s="1"/>
      <c r="L132" s="69"/>
      <c r="M132" s="70"/>
      <c r="N132" s="70"/>
      <c r="O132" s="1"/>
      <c r="P132" s="1"/>
      <c r="Q132" s="4">
        <v>29.5</v>
      </c>
      <c r="R132" s="58">
        <f t="shared" si="10"/>
        <v>2.42</v>
      </c>
      <c r="S132" s="52">
        <f t="shared" si="11"/>
        <v>3</v>
      </c>
      <c r="T132" s="52">
        <f t="shared" si="12"/>
        <v>7.26</v>
      </c>
      <c r="U132" s="60">
        <f t="shared" si="13"/>
        <v>132.671176</v>
      </c>
      <c r="V132" s="58">
        <f t="shared" ref="V132:W132" si="128">C132/100</f>
        <v>1.01</v>
      </c>
      <c r="W132" s="58">
        <f t="shared" si="128"/>
        <v>1.84</v>
      </c>
      <c r="X132" s="58">
        <f t="shared" si="15"/>
        <v>7.26</v>
      </c>
      <c r="Y132" s="61">
        <f t="shared" si="16"/>
        <v>13.491984</v>
      </c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</row>
    <row r="133" ht="27.0" customHeight="1">
      <c r="A133" s="52">
        <v>122.0</v>
      </c>
      <c r="B133" s="62" t="s">
        <v>73</v>
      </c>
      <c r="C133" s="62">
        <v>101.0</v>
      </c>
      <c r="D133" s="62">
        <v>184.0</v>
      </c>
      <c r="E133" s="62">
        <v>241.0</v>
      </c>
      <c r="F133" s="62">
        <f t="shared" si="6"/>
        <v>0</v>
      </c>
      <c r="G133" s="62">
        <f t="shared" si="7"/>
        <v>132.122948</v>
      </c>
      <c r="H133" s="63">
        <f t="shared" si="8"/>
        <v>132.122948</v>
      </c>
      <c r="I133" s="62">
        <v>2.0</v>
      </c>
      <c r="J133" s="68">
        <f t="shared" si="9"/>
        <v>264.245896</v>
      </c>
      <c r="K133" s="1"/>
      <c r="L133" s="69"/>
      <c r="M133" s="70"/>
      <c r="N133" s="70"/>
      <c r="O133" s="1"/>
      <c r="P133" s="1"/>
      <c r="Q133" s="4">
        <v>29.5</v>
      </c>
      <c r="R133" s="58">
        <f t="shared" si="10"/>
        <v>2.41</v>
      </c>
      <c r="S133" s="52">
        <f t="shared" si="11"/>
        <v>2</v>
      </c>
      <c r="T133" s="52">
        <f t="shared" si="12"/>
        <v>4.82</v>
      </c>
      <c r="U133" s="60">
        <f t="shared" si="13"/>
        <v>132.122948</v>
      </c>
      <c r="V133" s="58">
        <f t="shared" ref="V133:W133" si="129">C133/100</f>
        <v>1.01</v>
      </c>
      <c r="W133" s="58">
        <f t="shared" si="129"/>
        <v>1.84</v>
      </c>
      <c r="X133" s="58">
        <f t="shared" si="15"/>
        <v>4.82</v>
      </c>
      <c r="Y133" s="61">
        <f t="shared" si="16"/>
        <v>8.957488</v>
      </c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</row>
    <row r="134" ht="27.0" customHeight="1">
      <c r="A134" s="52">
        <v>123.0</v>
      </c>
      <c r="B134" s="62" t="s">
        <v>73</v>
      </c>
      <c r="C134" s="62">
        <v>90.0</v>
      </c>
      <c r="D134" s="62">
        <v>184.0</v>
      </c>
      <c r="E134" s="62">
        <v>241.0</v>
      </c>
      <c r="F134" s="62">
        <f t="shared" si="6"/>
        <v>0</v>
      </c>
      <c r="G134" s="62">
        <f t="shared" si="7"/>
        <v>117.73332</v>
      </c>
      <c r="H134" s="63">
        <f t="shared" si="8"/>
        <v>117.73332</v>
      </c>
      <c r="I134" s="62">
        <v>1.0</v>
      </c>
      <c r="J134" s="68">
        <f t="shared" si="9"/>
        <v>117.73332</v>
      </c>
      <c r="K134" s="1"/>
      <c r="L134" s="69"/>
      <c r="M134" s="70"/>
      <c r="N134" s="70"/>
      <c r="O134" s="1"/>
      <c r="P134" s="1"/>
      <c r="Q134" s="4">
        <v>29.5</v>
      </c>
      <c r="R134" s="58">
        <f t="shared" si="10"/>
        <v>2.41</v>
      </c>
      <c r="S134" s="52">
        <f t="shared" si="11"/>
        <v>1</v>
      </c>
      <c r="T134" s="52">
        <f t="shared" si="12"/>
        <v>2.41</v>
      </c>
      <c r="U134" s="60">
        <f t="shared" si="13"/>
        <v>117.73332</v>
      </c>
      <c r="V134" s="58">
        <f t="shared" ref="V134:W134" si="130">C134/100</f>
        <v>0.9</v>
      </c>
      <c r="W134" s="58">
        <f t="shared" si="130"/>
        <v>1.84</v>
      </c>
      <c r="X134" s="58">
        <f t="shared" si="15"/>
        <v>2.41</v>
      </c>
      <c r="Y134" s="61">
        <f t="shared" si="16"/>
        <v>3.99096</v>
      </c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</row>
    <row r="135" ht="27.0" customHeight="1">
      <c r="A135" s="52">
        <v>124.0</v>
      </c>
      <c r="B135" s="62" t="s">
        <v>73</v>
      </c>
      <c r="C135" s="62">
        <v>98.0</v>
      </c>
      <c r="D135" s="62">
        <v>184.0</v>
      </c>
      <c r="E135" s="62">
        <v>242.0</v>
      </c>
      <c r="F135" s="62">
        <f t="shared" si="6"/>
        <v>0</v>
      </c>
      <c r="G135" s="62">
        <f t="shared" si="7"/>
        <v>128.730448</v>
      </c>
      <c r="H135" s="63">
        <f t="shared" si="8"/>
        <v>128.730448</v>
      </c>
      <c r="I135" s="62">
        <v>2.0</v>
      </c>
      <c r="J135" s="68">
        <f t="shared" si="9"/>
        <v>257.460896</v>
      </c>
      <c r="K135" s="1"/>
      <c r="L135" s="69"/>
      <c r="M135" s="70"/>
      <c r="N135" s="70"/>
      <c r="O135" s="1"/>
      <c r="P135" s="1"/>
      <c r="Q135" s="4">
        <v>29.5</v>
      </c>
      <c r="R135" s="58">
        <f t="shared" si="10"/>
        <v>2.42</v>
      </c>
      <c r="S135" s="52">
        <f t="shared" si="11"/>
        <v>2</v>
      </c>
      <c r="T135" s="52">
        <f t="shared" si="12"/>
        <v>4.84</v>
      </c>
      <c r="U135" s="60">
        <f t="shared" si="13"/>
        <v>128.730448</v>
      </c>
      <c r="V135" s="58">
        <f t="shared" ref="V135:W135" si="131">C135/100</f>
        <v>0.98</v>
      </c>
      <c r="W135" s="58">
        <f t="shared" si="131"/>
        <v>1.84</v>
      </c>
      <c r="X135" s="58">
        <f t="shared" si="15"/>
        <v>4.84</v>
      </c>
      <c r="Y135" s="61">
        <f t="shared" si="16"/>
        <v>8.727488</v>
      </c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</row>
    <row r="136" ht="27.0" customHeight="1">
      <c r="A136" s="52">
        <v>125.0</v>
      </c>
      <c r="B136" s="62" t="s">
        <v>73</v>
      </c>
      <c r="C136" s="62">
        <v>89.0</v>
      </c>
      <c r="D136" s="62">
        <v>184.0</v>
      </c>
      <c r="E136" s="62">
        <v>241.0</v>
      </c>
      <c r="F136" s="62">
        <f t="shared" si="6"/>
        <v>0</v>
      </c>
      <c r="G136" s="62">
        <f t="shared" si="7"/>
        <v>116.425172</v>
      </c>
      <c r="H136" s="63">
        <f t="shared" si="8"/>
        <v>116.425172</v>
      </c>
      <c r="I136" s="62">
        <v>1.0</v>
      </c>
      <c r="J136" s="68">
        <f t="shared" si="9"/>
        <v>116.425172</v>
      </c>
      <c r="K136" s="1"/>
      <c r="L136" s="69"/>
      <c r="M136" s="70"/>
      <c r="N136" s="70"/>
      <c r="O136" s="1"/>
      <c r="P136" s="1"/>
      <c r="Q136" s="4">
        <v>29.5</v>
      </c>
      <c r="R136" s="58">
        <f t="shared" si="10"/>
        <v>2.41</v>
      </c>
      <c r="S136" s="52">
        <f t="shared" si="11"/>
        <v>1</v>
      </c>
      <c r="T136" s="52">
        <f t="shared" si="12"/>
        <v>2.41</v>
      </c>
      <c r="U136" s="60">
        <f t="shared" si="13"/>
        <v>116.425172</v>
      </c>
      <c r="V136" s="58">
        <f t="shared" ref="V136:W136" si="132">C136/100</f>
        <v>0.89</v>
      </c>
      <c r="W136" s="58">
        <f t="shared" si="132"/>
        <v>1.84</v>
      </c>
      <c r="X136" s="58">
        <f t="shared" si="15"/>
        <v>2.41</v>
      </c>
      <c r="Y136" s="61">
        <f t="shared" si="16"/>
        <v>3.946616</v>
      </c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</row>
    <row r="137" ht="27.0" customHeight="1">
      <c r="A137" s="52">
        <v>126.0</v>
      </c>
      <c r="B137" s="62" t="s">
        <v>73</v>
      </c>
      <c r="C137" s="62">
        <v>100.0</v>
      </c>
      <c r="D137" s="62">
        <v>184.0</v>
      </c>
      <c r="E137" s="62">
        <v>242.0</v>
      </c>
      <c r="F137" s="62">
        <f t="shared" si="6"/>
        <v>0</v>
      </c>
      <c r="G137" s="62">
        <f t="shared" si="7"/>
        <v>131.3576</v>
      </c>
      <c r="H137" s="63">
        <f t="shared" si="8"/>
        <v>131.3576</v>
      </c>
      <c r="I137" s="62">
        <v>1.0</v>
      </c>
      <c r="J137" s="68">
        <f t="shared" si="9"/>
        <v>131.3576</v>
      </c>
      <c r="K137" s="1"/>
      <c r="L137" s="69"/>
      <c r="M137" s="70"/>
      <c r="N137" s="70"/>
      <c r="O137" s="1"/>
      <c r="P137" s="1"/>
      <c r="Q137" s="4">
        <v>29.5</v>
      </c>
      <c r="R137" s="58">
        <f t="shared" si="10"/>
        <v>2.42</v>
      </c>
      <c r="S137" s="52">
        <f t="shared" si="11"/>
        <v>1</v>
      </c>
      <c r="T137" s="52">
        <f t="shared" si="12"/>
        <v>2.42</v>
      </c>
      <c r="U137" s="60">
        <f t="shared" si="13"/>
        <v>131.3576</v>
      </c>
      <c r="V137" s="58">
        <f t="shared" ref="V137:W137" si="133">C137/100</f>
        <v>1</v>
      </c>
      <c r="W137" s="58">
        <f t="shared" si="133"/>
        <v>1.84</v>
      </c>
      <c r="X137" s="58">
        <f t="shared" si="15"/>
        <v>2.42</v>
      </c>
      <c r="Y137" s="61">
        <f t="shared" si="16"/>
        <v>4.4528</v>
      </c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</row>
    <row r="138" ht="27.0" customHeight="1">
      <c r="A138" s="52">
        <v>127.0</v>
      </c>
      <c r="B138" s="62" t="s">
        <v>73</v>
      </c>
      <c r="C138" s="62">
        <v>102.0</v>
      </c>
      <c r="D138" s="62">
        <v>184.0</v>
      </c>
      <c r="E138" s="62">
        <v>240.0</v>
      </c>
      <c r="F138" s="62">
        <f t="shared" si="6"/>
        <v>0</v>
      </c>
      <c r="G138" s="62">
        <f t="shared" si="7"/>
        <v>132.87744</v>
      </c>
      <c r="H138" s="63">
        <f t="shared" si="8"/>
        <v>132.87744</v>
      </c>
      <c r="I138" s="62">
        <v>1.0</v>
      </c>
      <c r="J138" s="68">
        <f t="shared" si="9"/>
        <v>132.87744</v>
      </c>
      <c r="K138" s="1"/>
      <c r="L138" s="69"/>
      <c r="M138" s="70"/>
      <c r="N138" s="70"/>
      <c r="O138" s="1"/>
      <c r="P138" s="1"/>
      <c r="Q138" s="4">
        <v>29.5</v>
      </c>
      <c r="R138" s="58">
        <f t="shared" si="10"/>
        <v>2.4</v>
      </c>
      <c r="S138" s="52">
        <f t="shared" si="11"/>
        <v>1</v>
      </c>
      <c r="T138" s="52">
        <f t="shared" si="12"/>
        <v>2.4</v>
      </c>
      <c r="U138" s="60">
        <f t="shared" si="13"/>
        <v>132.87744</v>
      </c>
      <c r="V138" s="58">
        <f t="shared" ref="V138:W138" si="134">C138/100</f>
        <v>1.02</v>
      </c>
      <c r="W138" s="58">
        <f t="shared" si="134"/>
        <v>1.84</v>
      </c>
      <c r="X138" s="58">
        <f t="shared" si="15"/>
        <v>2.4</v>
      </c>
      <c r="Y138" s="61">
        <f t="shared" si="16"/>
        <v>4.50432</v>
      </c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</row>
    <row r="139" ht="27.0" customHeight="1">
      <c r="A139" s="52">
        <v>128.0</v>
      </c>
      <c r="B139" s="62" t="s">
        <v>73</v>
      </c>
      <c r="C139" s="62">
        <v>88.0</v>
      </c>
      <c r="D139" s="62">
        <v>184.0</v>
      </c>
      <c r="E139" s="62">
        <v>241.0</v>
      </c>
      <c r="F139" s="62">
        <f t="shared" si="6"/>
        <v>0</v>
      </c>
      <c r="G139" s="62">
        <f t="shared" si="7"/>
        <v>115.117024</v>
      </c>
      <c r="H139" s="63">
        <f t="shared" si="8"/>
        <v>115.117024</v>
      </c>
      <c r="I139" s="62">
        <v>1.0</v>
      </c>
      <c r="J139" s="68">
        <f t="shared" si="9"/>
        <v>115.117024</v>
      </c>
      <c r="K139" s="1"/>
      <c r="L139" s="69"/>
      <c r="M139" s="70"/>
      <c r="N139" s="70"/>
      <c r="O139" s="1"/>
      <c r="P139" s="1"/>
      <c r="Q139" s="4">
        <v>29.5</v>
      </c>
      <c r="R139" s="58">
        <f t="shared" si="10"/>
        <v>2.41</v>
      </c>
      <c r="S139" s="52">
        <f t="shared" si="11"/>
        <v>1</v>
      </c>
      <c r="T139" s="52">
        <f t="shared" si="12"/>
        <v>2.41</v>
      </c>
      <c r="U139" s="60">
        <f t="shared" si="13"/>
        <v>115.117024</v>
      </c>
      <c r="V139" s="58">
        <f t="shared" ref="V139:W139" si="135">C139/100</f>
        <v>0.88</v>
      </c>
      <c r="W139" s="58">
        <f t="shared" si="135"/>
        <v>1.84</v>
      </c>
      <c r="X139" s="58">
        <f t="shared" si="15"/>
        <v>2.41</v>
      </c>
      <c r="Y139" s="61">
        <f t="shared" si="16"/>
        <v>3.902272</v>
      </c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</row>
    <row r="140" ht="27.0" customHeight="1">
      <c r="A140" s="52">
        <v>129.0</v>
      </c>
      <c r="B140" s="62" t="s">
        <v>73</v>
      </c>
      <c r="C140" s="62">
        <v>102.0</v>
      </c>
      <c r="D140" s="62">
        <v>184.0</v>
      </c>
      <c r="E140" s="62">
        <v>241.0</v>
      </c>
      <c r="F140" s="62">
        <f t="shared" si="6"/>
        <v>0</v>
      </c>
      <c r="G140" s="62">
        <f t="shared" si="7"/>
        <v>133.431096</v>
      </c>
      <c r="H140" s="63">
        <f t="shared" si="8"/>
        <v>133.431096</v>
      </c>
      <c r="I140" s="62">
        <v>1.0</v>
      </c>
      <c r="J140" s="68">
        <f t="shared" si="9"/>
        <v>133.431096</v>
      </c>
      <c r="K140" s="1"/>
      <c r="L140" s="69"/>
      <c r="M140" s="70"/>
      <c r="N140" s="70"/>
      <c r="O140" s="1"/>
      <c r="P140" s="1"/>
      <c r="Q140" s="4">
        <v>29.5</v>
      </c>
      <c r="R140" s="58">
        <f t="shared" si="10"/>
        <v>2.41</v>
      </c>
      <c r="S140" s="52">
        <f t="shared" si="11"/>
        <v>1</v>
      </c>
      <c r="T140" s="52">
        <f t="shared" si="12"/>
        <v>2.41</v>
      </c>
      <c r="U140" s="60">
        <f t="shared" si="13"/>
        <v>133.431096</v>
      </c>
      <c r="V140" s="58">
        <f t="shared" ref="V140:W140" si="136">C140/100</f>
        <v>1.02</v>
      </c>
      <c r="W140" s="58">
        <f t="shared" si="136"/>
        <v>1.84</v>
      </c>
      <c r="X140" s="58">
        <f t="shared" si="15"/>
        <v>2.41</v>
      </c>
      <c r="Y140" s="61">
        <f t="shared" si="16"/>
        <v>4.523088</v>
      </c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</row>
    <row r="141" ht="27.0" customHeight="1">
      <c r="A141" s="52">
        <v>130.0</v>
      </c>
      <c r="B141" s="62" t="s">
        <v>73</v>
      </c>
      <c r="C141" s="62">
        <v>101.0</v>
      </c>
      <c r="D141" s="62">
        <v>184.0</v>
      </c>
      <c r="E141" s="62">
        <v>244.0</v>
      </c>
      <c r="F141" s="62">
        <f t="shared" si="6"/>
        <v>0</v>
      </c>
      <c r="G141" s="62">
        <f t="shared" si="7"/>
        <v>133.767632</v>
      </c>
      <c r="H141" s="63">
        <f t="shared" si="8"/>
        <v>133.767632</v>
      </c>
      <c r="I141" s="62">
        <v>1.0</v>
      </c>
      <c r="J141" s="68">
        <f t="shared" si="9"/>
        <v>133.767632</v>
      </c>
      <c r="K141" s="1"/>
      <c r="L141" s="69"/>
      <c r="M141" s="70"/>
      <c r="N141" s="70"/>
      <c r="O141" s="1"/>
      <c r="P141" s="1"/>
      <c r="Q141" s="4">
        <v>29.5</v>
      </c>
      <c r="R141" s="58">
        <f t="shared" si="10"/>
        <v>2.44</v>
      </c>
      <c r="S141" s="52">
        <f t="shared" si="11"/>
        <v>1</v>
      </c>
      <c r="T141" s="52">
        <f t="shared" si="12"/>
        <v>2.44</v>
      </c>
      <c r="U141" s="60">
        <f t="shared" si="13"/>
        <v>133.767632</v>
      </c>
      <c r="V141" s="58">
        <f t="shared" ref="V141:W141" si="137">C141/100</f>
        <v>1.01</v>
      </c>
      <c r="W141" s="58">
        <f t="shared" si="137"/>
        <v>1.84</v>
      </c>
      <c r="X141" s="58">
        <f t="shared" si="15"/>
        <v>2.44</v>
      </c>
      <c r="Y141" s="61">
        <f t="shared" si="16"/>
        <v>4.534496</v>
      </c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</row>
    <row r="142" ht="27.0" customHeight="1">
      <c r="A142" s="52">
        <v>131.0</v>
      </c>
      <c r="B142" s="62" t="s">
        <v>73</v>
      </c>
      <c r="C142" s="62">
        <v>103.0</v>
      </c>
      <c r="D142" s="62">
        <v>184.0</v>
      </c>
      <c r="E142" s="62">
        <v>242.0</v>
      </c>
      <c r="F142" s="62">
        <f t="shared" si="6"/>
        <v>0</v>
      </c>
      <c r="G142" s="62">
        <f t="shared" si="7"/>
        <v>135.298328</v>
      </c>
      <c r="H142" s="63">
        <f t="shared" si="8"/>
        <v>135.298328</v>
      </c>
      <c r="I142" s="62">
        <v>1.0</v>
      </c>
      <c r="J142" s="68">
        <f t="shared" si="9"/>
        <v>135.298328</v>
      </c>
      <c r="K142" s="1"/>
      <c r="L142" s="69"/>
      <c r="M142" s="70"/>
      <c r="N142" s="70"/>
      <c r="O142" s="1"/>
      <c r="P142" s="1"/>
      <c r="Q142" s="4">
        <v>29.5</v>
      </c>
      <c r="R142" s="58">
        <f t="shared" si="10"/>
        <v>2.42</v>
      </c>
      <c r="S142" s="52">
        <f t="shared" si="11"/>
        <v>1</v>
      </c>
      <c r="T142" s="52">
        <f t="shared" si="12"/>
        <v>2.42</v>
      </c>
      <c r="U142" s="60">
        <f t="shared" si="13"/>
        <v>135.298328</v>
      </c>
      <c r="V142" s="58">
        <f t="shared" ref="V142:W142" si="138">C142/100</f>
        <v>1.03</v>
      </c>
      <c r="W142" s="58">
        <f t="shared" si="138"/>
        <v>1.84</v>
      </c>
      <c r="X142" s="58">
        <f t="shared" si="15"/>
        <v>2.42</v>
      </c>
      <c r="Y142" s="61">
        <f t="shared" si="16"/>
        <v>4.586384</v>
      </c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</row>
    <row r="143" ht="27.0" customHeight="1">
      <c r="A143" s="52">
        <v>132.0</v>
      </c>
      <c r="B143" s="62" t="s">
        <v>73</v>
      </c>
      <c r="C143" s="62">
        <v>106.0</v>
      </c>
      <c r="D143" s="62">
        <v>184.0</v>
      </c>
      <c r="E143" s="62">
        <v>244.0</v>
      </c>
      <c r="F143" s="62">
        <f t="shared" si="6"/>
        <v>0</v>
      </c>
      <c r="G143" s="62">
        <f t="shared" si="7"/>
        <v>140.389792</v>
      </c>
      <c r="H143" s="63">
        <f t="shared" si="8"/>
        <v>140.389792</v>
      </c>
      <c r="I143" s="62">
        <v>1.0</v>
      </c>
      <c r="J143" s="68">
        <f t="shared" si="9"/>
        <v>140.389792</v>
      </c>
      <c r="K143" s="1"/>
      <c r="L143" s="69"/>
      <c r="M143" s="70"/>
      <c r="N143" s="70"/>
      <c r="O143" s="1"/>
      <c r="P143" s="1"/>
      <c r="Q143" s="4">
        <v>29.5</v>
      </c>
      <c r="R143" s="58">
        <f t="shared" si="10"/>
        <v>2.44</v>
      </c>
      <c r="S143" s="52">
        <f t="shared" si="11"/>
        <v>1</v>
      </c>
      <c r="T143" s="52">
        <f t="shared" si="12"/>
        <v>2.44</v>
      </c>
      <c r="U143" s="60">
        <f t="shared" si="13"/>
        <v>140.389792</v>
      </c>
      <c r="V143" s="58">
        <f t="shared" ref="V143:W143" si="139">C143/100</f>
        <v>1.06</v>
      </c>
      <c r="W143" s="58">
        <f t="shared" si="139"/>
        <v>1.84</v>
      </c>
      <c r="X143" s="58">
        <f t="shared" si="15"/>
        <v>2.44</v>
      </c>
      <c r="Y143" s="61">
        <f t="shared" si="16"/>
        <v>4.758976</v>
      </c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</row>
    <row r="144" ht="27.0" customHeight="1">
      <c r="A144" s="52">
        <v>133.0</v>
      </c>
      <c r="B144" s="62" t="s">
        <v>73</v>
      </c>
      <c r="C144" s="62">
        <v>107.0</v>
      </c>
      <c r="D144" s="62">
        <v>184.0</v>
      </c>
      <c r="E144" s="62">
        <v>241.0</v>
      </c>
      <c r="F144" s="62">
        <f t="shared" si="6"/>
        <v>0</v>
      </c>
      <c r="G144" s="62">
        <f t="shared" si="7"/>
        <v>139.971836</v>
      </c>
      <c r="H144" s="63">
        <f t="shared" si="8"/>
        <v>139.971836</v>
      </c>
      <c r="I144" s="62">
        <v>1.0</v>
      </c>
      <c r="J144" s="68">
        <f t="shared" si="9"/>
        <v>139.971836</v>
      </c>
      <c r="K144" s="1"/>
      <c r="L144" s="69"/>
      <c r="M144" s="70"/>
      <c r="N144" s="70"/>
      <c r="O144" s="1"/>
      <c r="P144" s="1"/>
      <c r="Q144" s="4">
        <v>29.5</v>
      </c>
      <c r="R144" s="58">
        <f t="shared" si="10"/>
        <v>2.41</v>
      </c>
      <c r="S144" s="52">
        <f t="shared" si="11"/>
        <v>1</v>
      </c>
      <c r="T144" s="52">
        <f t="shared" si="12"/>
        <v>2.41</v>
      </c>
      <c r="U144" s="60">
        <f t="shared" si="13"/>
        <v>139.971836</v>
      </c>
      <c r="V144" s="58">
        <f t="shared" ref="V144:W144" si="140">C144/100</f>
        <v>1.07</v>
      </c>
      <c r="W144" s="58">
        <f t="shared" si="140"/>
        <v>1.84</v>
      </c>
      <c r="X144" s="58">
        <f t="shared" si="15"/>
        <v>2.41</v>
      </c>
      <c r="Y144" s="61">
        <f t="shared" si="16"/>
        <v>4.744808</v>
      </c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</row>
    <row r="145" ht="27.0" customHeight="1">
      <c r="A145" s="52">
        <v>134.0</v>
      </c>
      <c r="B145" s="62" t="s">
        <v>73</v>
      </c>
      <c r="C145" s="62">
        <v>100.0</v>
      </c>
      <c r="D145" s="62">
        <v>184.0</v>
      </c>
      <c r="E145" s="62">
        <v>243.0</v>
      </c>
      <c r="F145" s="62">
        <f t="shared" si="6"/>
        <v>0</v>
      </c>
      <c r="G145" s="62">
        <f t="shared" si="7"/>
        <v>131.9004</v>
      </c>
      <c r="H145" s="63">
        <f t="shared" si="8"/>
        <v>131.9004</v>
      </c>
      <c r="I145" s="62">
        <v>1.0</v>
      </c>
      <c r="J145" s="68">
        <f t="shared" si="9"/>
        <v>131.9004</v>
      </c>
      <c r="K145" s="1"/>
      <c r="L145" s="69"/>
      <c r="M145" s="70"/>
      <c r="N145" s="70"/>
      <c r="O145" s="1"/>
      <c r="P145" s="1"/>
      <c r="Q145" s="4">
        <v>29.5</v>
      </c>
      <c r="R145" s="58">
        <f t="shared" si="10"/>
        <v>2.43</v>
      </c>
      <c r="S145" s="52">
        <f t="shared" si="11"/>
        <v>1</v>
      </c>
      <c r="T145" s="52">
        <f t="shared" si="12"/>
        <v>2.43</v>
      </c>
      <c r="U145" s="60">
        <f t="shared" si="13"/>
        <v>131.9004</v>
      </c>
      <c r="V145" s="58">
        <f t="shared" ref="V145:W145" si="141">C145/100</f>
        <v>1</v>
      </c>
      <c r="W145" s="58">
        <f t="shared" si="141"/>
        <v>1.84</v>
      </c>
      <c r="X145" s="58">
        <f t="shared" si="15"/>
        <v>2.43</v>
      </c>
      <c r="Y145" s="61">
        <f t="shared" si="16"/>
        <v>4.4712</v>
      </c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</row>
    <row r="146" ht="27.0" customHeight="1">
      <c r="A146" s="52">
        <v>135.0</v>
      </c>
      <c r="B146" s="62" t="s">
        <v>73</v>
      </c>
      <c r="C146" s="62">
        <v>104.0</v>
      </c>
      <c r="D146" s="62">
        <v>184.0</v>
      </c>
      <c r="E146" s="62">
        <v>241.0</v>
      </c>
      <c r="F146" s="62">
        <f t="shared" si="6"/>
        <v>0</v>
      </c>
      <c r="G146" s="62">
        <f t="shared" si="7"/>
        <v>136.047392</v>
      </c>
      <c r="H146" s="63">
        <f t="shared" si="8"/>
        <v>136.047392</v>
      </c>
      <c r="I146" s="62">
        <v>1.0</v>
      </c>
      <c r="J146" s="68">
        <f t="shared" si="9"/>
        <v>136.047392</v>
      </c>
      <c r="K146" s="1"/>
      <c r="L146" s="69"/>
      <c r="M146" s="70"/>
      <c r="N146" s="70"/>
      <c r="O146" s="1"/>
      <c r="P146" s="1"/>
      <c r="Q146" s="4">
        <v>29.5</v>
      </c>
      <c r="R146" s="58">
        <f t="shared" si="10"/>
        <v>2.41</v>
      </c>
      <c r="S146" s="52">
        <f t="shared" si="11"/>
        <v>1</v>
      </c>
      <c r="T146" s="52">
        <f t="shared" si="12"/>
        <v>2.41</v>
      </c>
      <c r="U146" s="60">
        <f t="shared" si="13"/>
        <v>136.047392</v>
      </c>
      <c r="V146" s="58">
        <f t="shared" ref="V146:W146" si="142">C146/100</f>
        <v>1.04</v>
      </c>
      <c r="W146" s="58">
        <f t="shared" si="142"/>
        <v>1.84</v>
      </c>
      <c r="X146" s="58">
        <f t="shared" si="15"/>
        <v>2.41</v>
      </c>
      <c r="Y146" s="61">
        <f t="shared" si="16"/>
        <v>4.611776</v>
      </c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</row>
    <row r="147" ht="27.0" customHeight="1">
      <c r="A147" s="52">
        <v>136.0</v>
      </c>
      <c r="B147" s="62" t="s">
        <v>73</v>
      </c>
      <c r="C147" s="62">
        <v>104.0</v>
      </c>
      <c r="D147" s="62">
        <v>184.0</v>
      </c>
      <c r="E147" s="62">
        <v>244.0</v>
      </c>
      <c r="F147" s="62">
        <f t="shared" si="6"/>
        <v>0</v>
      </c>
      <c r="G147" s="62">
        <f t="shared" si="7"/>
        <v>137.740928</v>
      </c>
      <c r="H147" s="63">
        <f t="shared" si="8"/>
        <v>137.740928</v>
      </c>
      <c r="I147" s="62">
        <v>1.0</v>
      </c>
      <c r="J147" s="68">
        <f t="shared" si="9"/>
        <v>137.740928</v>
      </c>
      <c r="K147" s="1"/>
      <c r="L147" s="69"/>
      <c r="M147" s="70"/>
      <c r="N147" s="70"/>
      <c r="O147" s="1"/>
      <c r="P147" s="1"/>
      <c r="Q147" s="4">
        <v>29.5</v>
      </c>
      <c r="R147" s="58">
        <f t="shared" si="10"/>
        <v>2.44</v>
      </c>
      <c r="S147" s="52">
        <f t="shared" si="11"/>
        <v>1</v>
      </c>
      <c r="T147" s="52">
        <f t="shared" si="12"/>
        <v>2.44</v>
      </c>
      <c r="U147" s="60">
        <f t="shared" si="13"/>
        <v>137.740928</v>
      </c>
      <c r="V147" s="58">
        <f t="shared" ref="V147:W147" si="143">C147/100</f>
        <v>1.04</v>
      </c>
      <c r="W147" s="58">
        <f t="shared" si="143"/>
        <v>1.84</v>
      </c>
      <c r="X147" s="58">
        <f t="shared" si="15"/>
        <v>2.44</v>
      </c>
      <c r="Y147" s="61">
        <f t="shared" si="16"/>
        <v>4.669184</v>
      </c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</row>
    <row r="148" ht="27.0" customHeight="1">
      <c r="A148" s="26"/>
      <c r="B148" s="44"/>
      <c r="C148" s="44"/>
      <c r="D148" s="44"/>
      <c r="E148" s="44"/>
      <c r="F148" s="44"/>
      <c r="G148" s="44"/>
      <c r="H148" s="50"/>
      <c r="I148" s="26"/>
      <c r="J148" s="72">
        <f>+Q193</f>
        <v>196</v>
      </c>
      <c r="K148" s="1"/>
      <c r="L148" s="1"/>
      <c r="M148" s="1"/>
      <c r="N148" s="1"/>
      <c r="O148" s="1"/>
      <c r="P148" s="1"/>
      <c r="Q148" s="73"/>
      <c r="R148" s="58">
        <f t="shared" si="10"/>
        <v>0</v>
      </c>
      <c r="S148" s="52" t="str">
        <f t="shared" si="11"/>
        <v/>
      </c>
      <c r="T148" s="52">
        <f t="shared" si="12"/>
        <v>0</v>
      </c>
      <c r="U148" s="57"/>
      <c r="V148" s="58">
        <f t="shared" ref="V148:W148" si="144">C148/100</f>
        <v>0</v>
      </c>
      <c r="W148" s="58">
        <f t="shared" si="144"/>
        <v>0</v>
      </c>
      <c r="X148" s="58">
        <f t="shared" si="15"/>
        <v>0</v>
      </c>
      <c r="Y148" s="61">
        <f t="shared" si="16"/>
        <v>0</v>
      </c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</row>
    <row r="149" ht="27.0" customHeight="1">
      <c r="A149" s="26"/>
      <c r="B149" s="74"/>
      <c r="C149" s="74"/>
      <c r="D149" s="74"/>
      <c r="E149" s="74"/>
      <c r="F149" s="74"/>
      <c r="G149" s="74"/>
      <c r="H149" s="76"/>
      <c r="I149" s="77">
        <f>SUM(I22:I147)</f>
        <v>164</v>
      </c>
      <c r="J149" s="78">
        <f>SUM(J22:J148)</f>
        <v>17339.51357</v>
      </c>
      <c r="K149" s="79"/>
      <c r="L149" s="79"/>
      <c r="M149" s="79"/>
      <c r="N149" s="79"/>
      <c r="O149" s="79"/>
      <c r="P149" s="79"/>
      <c r="Q149" s="4"/>
      <c r="R149" s="79">
        <f>SUMIFS($S$19:$S$147,$R$19:$R$147,"&gt;=3")</f>
        <v>0</v>
      </c>
      <c r="S149" s="79">
        <f t="shared" ref="S149:T149" si="145">SUM(S86:S147)</f>
        <v>77</v>
      </c>
      <c r="T149" s="79">
        <f t="shared" si="145"/>
        <v>175.39</v>
      </c>
      <c r="U149" s="79"/>
      <c r="V149" s="79"/>
      <c r="W149" s="79"/>
      <c r="X149" s="79"/>
      <c r="Y149" s="81">
        <f>SUM(Y22:Y148)</f>
        <v>643.314147</v>
      </c>
      <c r="Z149" s="79"/>
      <c r="AA149" s="79"/>
      <c r="AB149" s="79"/>
      <c r="AC149" s="79"/>
      <c r="AD149" s="79"/>
      <c r="AE149" s="79"/>
      <c r="AF149" s="79"/>
      <c r="AG149" s="79"/>
      <c r="AH149" s="79"/>
      <c r="AI149" s="79"/>
      <c r="AJ149" s="79"/>
      <c r="AK149" s="79"/>
      <c r="AL149" s="79"/>
      <c r="AM149" s="79"/>
    </row>
    <row r="150" ht="29.25" customHeight="1">
      <c r="A150" s="1"/>
      <c r="B150" s="1"/>
      <c r="C150" s="1"/>
      <c r="D150" s="1"/>
      <c r="E150" s="1"/>
      <c r="F150" s="1"/>
      <c r="G150" s="1"/>
      <c r="H150" s="3"/>
      <c r="I150" s="1"/>
      <c r="J150" s="1"/>
      <c r="K150" s="1"/>
      <c r="L150" s="1"/>
      <c r="M150" s="1"/>
      <c r="N150" s="1"/>
      <c r="O150" s="1"/>
      <c r="P150" s="1"/>
      <c r="Q150" s="4"/>
      <c r="R150" s="57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</row>
    <row r="151" ht="29.25" customHeight="1">
      <c r="A151" s="1"/>
      <c r="B151" s="1"/>
      <c r="C151" s="1"/>
      <c r="D151" s="1"/>
      <c r="E151" s="1"/>
      <c r="F151" s="1"/>
      <c r="G151" s="1"/>
      <c r="H151" s="3"/>
      <c r="I151" s="1"/>
      <c r="J151" s="1"/>
      <c r="K151" s="1"/>
      <c r="L151" s="1"/>
      <c r="M151" s="1"/>
      <c r="N151" s="1"/>
      <c r="O151" s="1"/>
      <c r="P151" s="1"/>
      <c r="Q151" s="73"/>
      <c r="R151" s="1"/>
      <c r="S151" s="1" t="s">
        <v>30</v>
      </c>
      <c r="T151" s="1" t="s">
        <v>31</v>
      </c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</row>
    <row r="152" ht="29.25" customHeight="1">
      <c r="A152" s="1"/>
      <c r="B152" s="1"/>
      <c r="C152" s="1"/>
      <c r="D152" s="1"/>
      <c r="E152" s="1"/>
      <c r="F152" s="1"/>
      <c r="G152" s="1"/>
      <c r="H152" s="3"/>
      <c r="I152" s="1"/>
      <c r="J152" s="1"/>
      <c r="K152" s="1"/>
      <c r="L152" s="1"/>
      <c r="M152" s="1"/>
      <c r="N152" s="1"/>
      <c r="O152" s="1"/>
      <c r="P152" s="1"/>
      <c r="Q152" s="4"/>
      <c r="R152" s="1" t="s">
        <v>32</v>
      </c>
      <c r="S152" s="146">
        <f>SUMIFS($J$19:$J$147,$R$19:$R$147,"&gt;=3")</f>
        <v>0</v>
      </c>
      <c r="T152" s="147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</row>
    <row r="153" ht="29.25" customHeight="1">
      <c r="A153" s="1" t="s">
        <v>33</v>
      </c>
      <c r="B153" s="1"/>
      <c r="C153" s="1"/>
      <c r="D153" s="1" t="s">
        <v>34</v>
      </c>
      <c r="E153" s="1"/>
      <c r="F153" s="1"/>
      <c r="G153" s="1"/>
      <c r="H153" s="3"/>
      <c r="I153" s="1"/>
      <c r="J153" s="1"/>
      <c r="K153" s="1"/>
      <c r="L153" s="1"/>
      <c r="M153" s="1"/>
      <c r="N153" s="1"/>
      <c r="O153" s="1"/>
      <c r="P153" s="1"/>
      <c r="Q153" s="4"/>
      <c r="R153" s="1" t="s">
        <v>35</v>
      </c>
      <c r="S153" s="84">
        <f>+J149-S152</f>
        <v>17339.51357</v>
      </c>
      <c r="T153" s="147">
        <f>+SUMIFS($T$19:$T$147,$R$19:$R$147,"&gt;=3")</f>
        <v>0</v>
      </c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</row>
    <row r="154" ht="29.25" customHeight="1">
      <c r="A154" s="1"/>
      <c r="B154" s="1"/>
      <c r="C154" s="1"/>
      <c r="D154" s="1"/>
      <c r="E154" s="1"/>
      <c r="F154" s="1"/>
      <c r="G154" s="1"/>
      <c r="H154" s="3"/>
      <c r="I154" s="1"/>
      <c r="J154" s="1"/>
      <c r="K154" s="1"/>
      <c r="L154" s="1"/>
      <c r="M154" s="1"/>
      <c r="N154" s="1"/>
      <c r="O154" s="1"/>
      <c r="P154" s="1"/>
      <c r="Q154" s="73"/>
      <c r="R154" s="1"/>
      <c r="S154" s="85">
        <f>+I149</f>
        <v>164</v>
      </c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</row>
    <row r="155" ht="39.0" customHeight="1">
      <c r="A155" s="44"/>
      <c r="B155" s="26" t="s">
        <v>14</v>
      </c>
      <c r="C155" s="45" t="s">
        <v>36</v>
      </c>
      <c r="D155" s="46"/>
      <c r="E155" s="47"/>
      <c r="F155" s="48"/>
      <c r="G155" s="48"/>
      <c r="H155" s="50" t="s">
        <v>16</v>
      </c>
      <c r="I155" s="26" t="s">
        <v>17</v>
      </c>
      <c r="J155" s="26" t="s">
        <v>18</v>
      </c>
      <c r="K155" s="1"/>
      <c r="L155" s="1"/>
      <c r="M155" s="1"/>
      <c r="N155" s="1"/>
      <c r="O155" s="1"/>
      <c r="P155" s="1"/>
      <c r="Q155" s="4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</row>
    <row r="156" ht="27.0" customHeight="1">
      <c r="A156" s="18">
        <v>1.0</v>
      </c>
      <c r="B156" s="142" t="s">
        <v>57</v>
      </c>
      <c r="C156" s="142">
        <v>83.0</v>
      </c>
      <c r="D156" s="142">
        <v>207.0</v>
      </c>
      <c r="E156" s="142">
        <v>175.0</v>
      </c>
      <c r="F156" s="142">
        <f t="shared" ref="F156:F162" si="146">1-VALUE(IF(RIGHT(B156,1)="%",RIGHT(B156,3),0))</f>
        <v>0.2</v>
      </c>
      <c r="G156" s="142">
        <f t="shared" ref="G156:G162" si="147">+Q156*C156/100*D156/100*E156/100</f>
        <v>66.14685</v>
      </c>
      <c r="H156" s="143">
        <f t="shared" ref="H156:H162" si="148">IF(F156=0,G156,F156*G156)</f>
        <v>13.22937</v>
      </c>
      <c r="I156" s="142">
        <v>1.0</v>
      </c>
      <c r="J156" s="86">
        <f t="shared" ref="J156:J162" si="149">+H156*I156</f>
        <v>13.22937</v>
      </c>
      <c r="K156" s="1"/>
      <c r="L156" s="44">
        <f t="shared" ref="L156:L160" si="150">D156*25.4/1000</f>
        <v>5.2578</v>
      </c>
      <c r="M156" s="26">
        <f t="shared" ref="M156:M159" si="151">+I156</f>
        <v>1</v>
      </c>
      <c r="N156" s="26">
        <f t="shared" ref="N156:N159" si="152">M156*L156</f>
        <v>5.2578</v>
      </c>
      <c r="O156" s="1"/>
      <c r="P156" s="1"/>
      <c r="Q156" s="4">
        <v>22.0</v>
      </c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</row>
    <row r="157" ht="27.0" customHeight="1">
      <c r="A157" s="26">
        <v>2.0</v>
      </c>
      <c r="B157" s="65" t="s">
        <v>65</v>
      </c>
      <c r="C157" s="65">
        <v>73.0</v>
      </c>
      <c r="D157" s="65">
        <v>203.0</v>
      </c>
      <c r="E157" s="65">
        <v>151.0</v>
      </c>
      <c r="F157" s="65">
        <f t="shared" si="146"/>
        <v>0.2</v>
      </c>
      <c r="G157" s="65">
        <f t="shared" si="147"/>
        <v>53.704056</v>
      </c>
      <c r="H157" s="64">
        <f t="shared" si="148"/>
        <v>10.7408112</v>
      </c>
      <c r="I157" s="65">
        <v>1.0</v>
      </c>
      <c r="J157" s="68">
        <f t="shared" si="149"/>
        <v>10.7408112</v>
      </c>
      <c r="K157" s="1"/>
      <c r="L157" s="44">
        <f t="shared" si="150"/>
        <v>5.1562</v>
      </c>
      <c r="M157" s="26">
        <f t="shared" si="151"/>
        <v>1</v>
      </c>
      <c r="N157" s="26">
        <f t="shared" si="152"/>
        <v>5.1562</v>
      </c>
      <c r="O157" s="1"/>
      <c r="P157" s="1"/>
      <c r="Q157" s="4">
        <v>24.0</v>
      </c>
      <c r="R157" s="1"/>
      <c r="S157" s="87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</row>
    <row r="158" ht="27.0" customHeight="1">
      <c r="A158" s="26">
        <v>3.0</v>
      </c>
      <c r="B158" s="65" t="s">
        <v>67</v>
      </c>
      <c r="C158" s="65">
        <v>91.0</v>
      </c>
      <c r="D158" s="65">
        <v>203.0</v>
      </c>
      <c r="E158" s="65">
        <v>154.0</v>
      </c>
      <c r="F158" s="65">
        <f t="shared" si="146"/>
        <v>0.2</v>
      </c>
      <c r="G158" s="65">
        <f t="shared" si="147"/>
        <v>51.207156</v>
      </c>
      <c r="H158" s="64">
        <f t="shared" si="148"/>
        <v>10.2414312</v>
      </c>
      <c r="I158" s="65">
        <v>1.0</v>
      </c>
      <c r="J158" s="68">
        <f t="shared" si="149"/>
        <v>10.2414312</v>
      </c>
      <c r="K158" s="1"/>
      <c r="L158" s="44">
        <f t="shared" si="150"/>
        <v>5.1562</v>
      </c>
      <c r="M158" s="26">
        <f t="shared" si="151"/>
        <v>1</v>
      </c>
      <c r="N158" s="26">
        <f t="shared" si="152"/>
        <v>5.1562</v>
      </c>
      <c r="O158" s="1"/>
      <c r="P158" s="1"/>
      <c r="Q158" s="4">
        <v>18.0</v>
      </c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</row>
    <row r="159" ht="27.0" customHeight="1">
      <c r="A159" s="26">
        <v>4.0</v>
      </c>
      <c r="B159" s="65" t="s">
        <v>77</v>
      </c>
      <c r="C159" s="65">
        <v>86.0</v>
      </c>
      <c r="D159" s="65">
        <v>204.0</v>
      </c>
      <c r="E159" s="65">
        <v>250.0</v>
      </c>
      <c r="F159" s="65">
        <f t="shared" si="146"/>
        <v>0.2</v>
      </c>
      <c r="G159" s="65">
        <f t="shared" si="147"/>
        <v>129.387</v>
      </c>
      <c r="H159" s="64">
        <f t="shared" si="148"/>
        <v>25.8774</v>
      </c>
      <c r="I159" s="65">
        <v>1.0</v>
      </c>
      <c r="J159" s="68">
        <f t="shared" si="149"/>
        <v>25.8774</v>
      </c>
      <c r="K159" s="1"/>
      <c r="L159" s="44">
        <f t="shared" si="150"/>
        <v>5.1816</v>
      </c>
      <c r="M159" s="26">
        <f t="shared" si="151"/>
        <v>1</v>
      </c>
      <c r="N159" s="26">
        <f t="shared" si="152"/>
        <v>5.1816</v>
      </c>
      <c r="O159" s="1"/>
      <c r="P159" s="1"/>
      <c r="Q159" s="4">
        <v>29.5</v>
      </c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</row>
    <row r="160" ht="27.0" customHeight="1">
      <c r="A160" s="26">
        <v>8.0</v>
      </c>
      <c r="B160" s="65" t="s">
        <v>78</v>
      </c>
      <c r="C160" s="65">
        <v>84.0</v>
      </c>
      <c r="D160" s="65">
        <v>204.0</v>
      </c>
      <c r="E160" s="65">
        <v>206.0</v>
      </c>
      <c r="F160" s="65">
        <f t="shared" si="146"/>
        <v>0.2</v>
      </c>
      <c r="G160" s="65">
        <f t="shared" si="147"/>
        <v>104.135472</v>
      </c>
      <c r="H160" s="64">
        <f t="shared" si="148"/>
        <v>20.8270944</v>
      </c>
      <c r="I160" s="65">
        <v>1.0</v>
      </c>
      <c r="J160" s="68">
        <f t="shared" si="149"/>
        <v>20.8270944</v>
      </c>
      <c r="K160" s="1"/>
      <c r="L160" s="1">
        <f t="shared" si="150"/>
        <v>5.1816</v>
      </c>
      <c r="M160" s="120"/>
      <c r="N160" s="120"/>
      <c r="O160" s="1"/>
      <c r="P160" s="1"/>
      <c r="Q160" s="4">
        <v>29.5</v>
      </c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</row>
    <row r="161" ht="27.0" customHeight="1">
      <c r="A161" s="26">
        <v>9.0</v>
      </c>
      <c r="B161" s="62" t="s">
        <v>78</v>
      </c>
      <c r="C161" s="62">
        <v>90.0</v>
      </c>
      <c r="D161" s="62">
        <v>204.0</v>
      </c>
      <c r="E161" s="62">
        <v>202.0</v>
      </c>
      <c r="F161" s="62">
        <f t="shared" si="146"/>
        <v>0.2</v>
      </c>
      <c r="G161" s="62">
        <f t="shared" si="147"/>
        <v>109.40724</v>
      </c>
      <c r="H161" s="63">
        <f t="shared" si="148"/>
        <v>21.881448</v>
      </c>
      <c r="I161" s="62">
        <v>1.0</v>
      </c>
      <c r="J161" s="68">
        <f t="shared" si="149"/>
        <v>21.881448</v>
      </c>
      <c r="K161" s="1"/>
      <c r="L161" s="1"/>
      <c r="M161" s="120"/>
      <c r="N161" s="120"/>
      <c r="O161" s="1"/>
      <c r="P161" s="1"/>
      <c r="Q161" s="4">
        <v>29.5</v>
      </c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</row>
    <row r="162" ht="27.0" customHeight="1">
      <c r="A162" s="26">
        <v>10.0</v>
      </c>
      <c r="B162" s="62" t="s">
        <v>77</v>
      </c>
      <c r="C162" s="62">
        <v>90.0</v>
      </c>
      <c r="D162" s="62">
        <v>184.0</v>
      </c>
      <c r="E162" s="62">
        <v>241.0</v>
      </c>
      <c r="F162" s="62">
        <f t="shared" si="146"/>
        <v>0.2</v>
      </c>
      <c r="G162" s="62">
        <f t="shared" si="147"/>
        <v>117.73332</v>
      </c>
      <c r="H162" s="63">
        <f t="shared" si="148"/>
        <v>23.546664</v>
      </c>
      <c r="I162" s="62">
        <v>1.0</v>
      </c>
      <c r="J162" s="68">
        <f t="shared" si="149"/>
        <v>23.546664</v>
      </c>
      <c r="K162" s="1"/>
      <c r="L162" s="1"/>
      <c r="M162" s="120"/>
      <c r="N162" s="120"/>
      <c r="O162" s="1"/>
      <c r="P162" s="1"/>
      <c r="Q162" s="4">
        <v>29.5</v>
      </c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</row>
    <row r="163" ht="24.75" customHeight="1">
      <c r="A163" s="26"/>
      <c r="B163" s="69"/>
      <c r="C163" s="69"/>
      <c r="D163" s="69"/>
      <c r="E163" s="69"/>
      <c r="F163" s="69"/>
      <c r="G163" s="69"/>
      <c r="H163" s="89" t="s">
        <v>37</v>
      </c>
      <c r="I163" s="69"/>
      <c r="J163" s="90">
        <f>SUM(J156:J162)</f>
        <v>126.3442188</v>
      </c>
      <c r="K163" s="1"/>
      <c r="L163" s="1"/>
      <c r="M163" s="1"/>
      <c r="N163" s="1"/>
      <c r="O163" s="1"/>
      <c r="P163" s="1"/>
      <c r="Q163" s="4"/>
      <c r="R163" s="9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</row>
    <row r="164" ht="18.75" customHeight="1">
      <c r="A164" s="42"/>
      <c r="B164" s="7"/>
      <c r="C164" s="7"/>
      <c r="D164" s="7"/>
      <c r="E164" s="7"/>
      <c r="F164" s="7"/>
      <c r="G164" s="7"/>
      <c r="H164" s="9"/>
      <c r="I164" s="7"/>
      <c r="J164" s="43"/>
      <c r="K164" s="1"/>
      <c r="L164" s="1"/>
      <c r="M164" s="1"/>
      <c r="N164" s="1"/>
      <c r="O164" s="1"/>
      <c r="P164" s="1"/>
      <c r="Q164" s="4"/>
      <c r="R164" s="9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</row>
    <row r="165" ht="18.75" customHeight="1">
      <c r="A165" s="1"/>
      <c r="B165" s="1"/>
      <c r="C165" s="1"/>
      <c r="D165" s="1"/>
      <c r="E165" s="1"/>
      <c r="F165" s="1"/>
      <c r="G165" s="1"/>
      <c r="H165" s="3"/>
      <c r="I165" s="1"/>
      <c r="J165" s="1"/>
      <c r="K165" s="1"/>
      <c r="L165" s="1"/>
      <c r="M165" s="1"/>
      <c r="N165" s="1"/>
      <c r="O165" s="1"/>
      <c r="P165" s="1"/>
      <c r="Q165" s="4"/>
      <c r="R165" s="9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</row>
    <row r="166" ht="18.75" customHeight="1">
      <c r="A166" s="1"/>
      <c r="B166" s="1"/>
      <c r="C166" s="1"/>
      <c r="D166" s="1"/>
      <c r="E166" s="1"/>
      <c r="F166" s="1"/>
      <c r="G166" s="1"/>
      <c r="H166" s="3"/>
      <c r="I166" s="1"/>
      <c r="J166" s="1"/>
      <c r="K166" s="1"/>
      <c r="L166" s="1"/>
      <c r="M166" s="1"/>
      <c r="N166" s="1"/>
      <c r="O166" s="1"/>
      <c r="P166" s="1"/>
      <c r="Q166" s="4"/>
      <c r="R166" s="9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</row>
    <row r="167" ht="18.75" customHeight="1">
      <c r="A167" s="1" t="s">
        <v>38</v>
      </c>
      <c r="B167" s="1"/>
      <c r="C167" s="1"/>
      <c r="D167" s="1"/>
      <c r="E167" s="1"/>
      <c r="F167" s="1"/>
      <c r="G167" s="1"/>
      <c r="H167" s="3"/>
      <c r="I167" s="1"/>
      <c r="J167" s="1"/>
      <c r="K167" s="1"/>
      <c r="L167" s="1"/>
      <c r="M167" s="1"/>
      <c r="N167" s="1"/>
      <c r="O167" s="1"/>
      <c r="P167" s="1"/>
      <c r="Q167" s="4"/>
      <c r="R167" s="9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</row>
    <row r="168" ht="18.75" customHeight="1">
      <c r="A168" s="1"/>
      <c r="B168" s="1"/>
      <c r="C168" s="1"/>
      <c r="D168" s="1"/>
      <c r="E168" s="1"/>
      <c r="F168" s="1"/>
      <c r="G168" s="1"/>
      <c r="H168" s="3"/>
      <c r="I168" s="1"/>
      <c r="J168" s="1"/>
      <c r="K168" s="1"/>
      <c r="L168" s="1"/>
      <c r="M168" s="1"/>
      <c r="N168" s="1"/>
      <c r="O168" s="1"/>
      <c r="P168" s="1"/>
      <c r="Q168" s="4"/>
      <c r="R168" s="9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</row>
    <row r="169" ht="42.0" customHeight="1">
      <c r="A169" s="44"/>
      <c r="B169" s="26" t="s">
        <v>14</v>
      </c>
      <c r="C169" s="45" t="s">
        <v>39</v>
      </c>
      <c r="D169" s="46"/>
      <c r="E169" s="47"/>
      <c r="F169" s="92"/>
      <c r="G169" s="92"/>
      <c r="H169" s="50" t="s">
        <v>16</v>
      </c>
      <c r="I169" s="94" t="s">
        <v>17</v>
      </c>
      <c r="J169" s="26" t="s">
        <v>18</v>
      </c>
      <c r="K169" s="1"/>
      <c r="L169" s="1"/>
      <c r="M169" s="1"/>
      <c r="N169" s="1"/>
      <c r="O169" s="1"/>
      <c r="P169" s="1"/>
      <c r="Q169" s="4"/>
      <c r="R169" s="9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</row>
    <row r="170" ht="24.75" customHeight="1">
      <c r="A170" s="26">
        <v>1.0</v>
      </c>
      <c r="B170" s="53" t="s">
        <v>55</v>
      </c>
      <c r="C170" s="52"/>
      <c r="D170" s="52"/>
      <c r="E170" s="52"/>
      <c r="F170" s="52"/>
      <c r="G170" s="52"/>
      <c r="H170" s="145">
        <v>25.0</v>
      </c>
      <c r="I170" s="52">
        <v>1.0</v>
      </c>
      <c r="J170" s="68">
        <f t="shared" ref="J170:J191" si="153">+I170*H170</f>
        <v>25</v>
      </c>
      <c r="K170" s="44"/>
      <c r="L170" s="44"/>
      <c r="M170" s="44"/>
      <c r="N170" s="44"/>
      <c r="O170" s="44"/>
      <c r="P170" s="44"/>
      <c r="Q170" s="97"/>
      <c r="R170" s="9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</row>
    <row r="171" ht="24.75" customHeight="1">
      <c r="A171" s="26">
        <v>2.0</v>
      </c>
      <c r="B171" s="62" t="s">
        <v>55</v>
      </c>
      <c r="C171" s="52"/>
      <c r="D171" s="52"/>
      <c r="E171" s="52"/>
      <c r="F171" s="52"/>
      <c r="G171" s="52"/>
      <c r="H171" s="145">
        <v>15.0</v>
      </c>
      <c r="I171" s="52">
        <v>1.0</v>
      </c>
      <c r="J171" s="68">
        <f t="shared" si="153"/>
        <v>15</v>
      </c>
      <c r="K171" s="44"/>
      <c r="L171" s="44"/>
      <c r="M171" s="44"/>
      <c r="N171" s="44"/>
      <c r="O171" s="44"/>
      <c r="P171" s="44"/>
      <c r="Q171" s="97"/>
      <c r="R171" s="9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</row>
    <row r="172" ht="24.75" customHeight="1">
      <c r="A172" s="26">
        <v>3.0</v>
      </c>
      <c r="B172" s="53" t="s">
        <v>62</v>
      </c>
      <c r="C172" s="52"/>
      <c r="D172" s="52"/>
      <c r="E172" s="52"/>
      <c r="F172" s="52"/>
      <c r="G172" s="52"/>
      <c r="H172" s="145">
        <v>25.0</v>
      </c>
      <c r="I172" s="52">
        <v>1.0</v>
      </c>
      <c r="J172" s="68">
        <f t="shared" si="153"/>
        <v>25</v>
      </c>
      <c r="K172" s="44"/>
      <c r="L172" s="44"/>
      <c r="M172" s="44"/>
      <c r="N172" s="44"/>
      <c r="O172" s="44"/>
      <c r="P172" s="44"/>
      <c r="Q172" s="97"/>
      <c r="R172" s="9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</row>
    <row r="173" ht="24.75" customHeight="1">
      <c r="A173" s="26">
        <v>4.0</v>
      </c>
      <c r="B173" s="62" t="s">
        <v>62</v>
      </c>
      <c r="C173" s="52"/>
      <c r="D173" s="52"/>
      <c r="E173" s="52"/>
      <c r="F173" s="52"/>
      <c r="G173" s="52"/>
      <c r="H173" s="145">
        <v>8.0</v>
      </c>
      <c r="I173" s="52">
        <v>1.0</v>
      </c>
      <c r="J173" s="68">
        <f t="shared" si="153"/>
        <v>8</v>
      </c>
      <c r="K173" s="44"/>
      <c r="L173" s="44"/>
      <c r="M173" s="44"/>
      <c r="N173" s="44"/>
      <c r="O173" s="44"/>
      <c r="P173" s="44"/>
      <c r="Q173" s="97"/>
      <c r="R173" s="9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</row>
    <row r="174" ht="24.75" customHeight="1">
      <c r="A174" s="26">
        <v>5.0</v>
      </c>
      <c r="B174" s="53" t="s">
        <v>58</v>
      </c>
      <c r="C174" s="52"/>
      <c r="D174" s="52"/>
      <c r="E174" s="52"/>
      <c r="F174" s="52"/>
      <c r="G174" s="52"/>
      <c r="H174" s="145">
        <v>24.0</v>
      </c>
      <c r="I174" s="52">
        <v>1.0</v>
      </c>
      <c r="J174" s="68">
        <f t="shared" si="153"/>
        <v>24</v>
      </c>
      <c r="K174" s="44"/>
      <c r="L174" s="44"/>
      <c r="M174" s="44"/>
      <c r="N174" s="44"/>
      <c r="O174" s="44"/>
      <c r="P174" s="44"/>
      <c r="Q174" s="97"/>
      <c r="R174" s="9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</row>
    <row r="175" ht="24.75" customHeight="1">
      <c r="A175" s="26">
        <v>6.0</v>
      </c>
      <c r="B175" s="62" t="s">
        <v>58</v>
      </c>
      <c r="C175" s="52"/>
      <c r="D175" s="52"/>
      <c r="E175" s="52"/>
      <c r="F175" s="52"/>
      <c r="G175" s="52"/>
      <c r="H175" s="145">
        <v>8.0</v>
      </c>
      <c r="I175" s="52">
        <v>1.0</v>
      </c>
      <c r="J175" s="68">
        <f t="shared" si="153"/>
        <v>8</v>
      </c>
      <c r="K175" s="44"/>
      <c r="L175" s="44"/>
      <c r="M175" s="44"/>
      <c r="N175" s="44"/>
      <c r="O175" s="44"/>
      <c r="P175" s="44"/>
      <c r="Q175" s="97"/>
      <c r="R175" s="9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</row>
    <row r="176" ht="24.75" customHeight="1">
      <c r="A176" s="26">
        <v>7.0</v>
      </c>
      <c r="B176" s="53" t="s">
        <v>73</v>
      </c>
      <c r="C176" s="52"/>
      <c r="D176" s="52"/>
      <c r="E176" s="52"/>
      <c r="F176" s="52"/>
      <c r="G176" s="52"/>
      <c r="H176" s="145">
        <v>34.0</v>
      </c>
      <c r="I176" s="52">
        <v>1.0</v>
      </c>
      <c r="J176" s="68">
        <f t="shared" si="153"/>
        <v>34</v>
      </c>
      <c r="K176" s="44"/>
      <c r="L176" s="44"/>
      <c r="M176" s="44"/>
      <c r="N176" s="44"/>
      <c r="O176" s="44"/>
      <c r="P176" s="44"/>
      <c r="Q176" s="97"/>
      <c r="R176" s="9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</row>
    <row r="177" ht="24.75" customHeight="1">
      <c r="A177" s="26">
        <v>8.0</v>
      </c>
      <c r="B177" s="62" t="s">
        <v>73</v>
      </c>
      <c r="C177" s="52"/>
      <c r="D177" s="52"/>
      <c r="E177" s="52"/>
      <c r="F177" s="52"/>
      <c r="G177" s="52"/>
      <c r="H177" s="145">
        <v>12.0</v>
      </c>
      <c r="I177" s="52">
        <v>1.0</v>
      </c>
      <c r="J177" s="68">
        <f t="shared" si="153"/>
        <v>12</v>
      </c>
      <c r="K177" s="44"/>
      <c r="L177" s="44"/>
      <c r="M177" s="44"/>
      <c r="N177" s="44"/>
      <c r="O177" s="44"/>
      <c r="P177" s="44"/>
      <c r="Q177" s="97"/>
      <c r="R177" s="9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</row>
    <row r="178" ht="24.75" customHeight="1">
      <c r="A178" s="26">
        <v>9.0</v>
      </c>
      <c r="B178" s="53" t="s">
        <v>69</v>
      </c>
      <c r="C178" s="52"/>
      <c r="D178" s="52"/>
      <c r="E178" s="52"/>
      <c r="F178" s="52"/>
      <c r="G178" s="52"/>
      <c r="H178" s="145">
        <v>28.0</v>
      </c>
      <c r="I178" s="52">
        <v>1.0</v>
      </c>
      <c r="J178" s="68">
        <f t="shared" si="153"/>
        <v>28</v>
      </c>
      <c r="K178" s="44"/>
      <c r="L178" s="44"/>
      <c r="M178" s="44"/>
      <c r="N178" s="44"/>
      <c r="O178" s="44"/>
      <c r="P178" s="44"/>
      <c r="Q178" s="97"/>
      <c r="R178" s="9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</row>
    <row r="179" ht="24.75" customHeight="1">
      <c r="A179" s="26">
        <v>10.0</v>
      </c>
      <c r="B179" s="62" t="s">
        <v>69</v>
      </c>
      <c r="C179" s="52"/>
      <c r="D179" s="52"/>
      <c r="E179" s="52"/>
      <c r="F179" s="52"/>
      <c r="G179" s="52"/>
      <c r="H179" s="145">
        <v>12.0</v>
      </c>
      <c r="I179" s="52">
        <v>1.0</v>
      </c>
      <c r="J179" s="68">
        <f t="shared" si="153"/>
        <v>12</v>
      </c>
      <c r="K179" s="44"/>
      <c r="L179" s="44"/>
      <c r="M179" s="44"/>
      <c r="N179" s="44"/>
      <c r="O179" s="44"/>
      <c r="P179" s="44"/>
      <c r="Q179" s="97"/>
      <c r="R179" s="9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</row>
    <row r="180" ht="24.75" customHeight="1">
      <c r="A180" s="26">
        <v>11.0</v>
      </c>
      <c r="B180" s="53" t="s">
        <v>69</v>
      </c>
      <c r="C180" s="52"/>
      <c r="D180" s="52"/>
      <c r="E180" s="52"/>
      <c r="F180" s="52"/>
      <c r="G180" s="52"/>
      <c r="H180" s="145">
        <v>25.0</v>
      </c>
      <c r="I180" s="52">
        <v>1.0</v>
      </c>
      <c r="J180" s="68">
        <f t="shared" si="153"/>
        <v>25</v>
      </c>
      <c r="K180" s="44"/>
      <c r="L180" s="44"/>
      <c r="M180" s="44"/>
      <c r="N180" s="44"/>
      <c r="O180" s="44"/>
      <c r="P180" s="44"/>
      <c r="Q180" s="97"/>
      <c r="R180" s="9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</row>
    <row r="181" ht="24.75" customHeight="1">
      <c r="A181" s="26">
        <v>12.0</v>
      </c>
      <c r="B181" s="62" t="s">
        <v>69</v>
      </c>
      <c r="C181" s="52"/>
      <c r="D181" s="52"/>
      <c r="E181" s="52"/>
      <c r="F181" s="52"/>
      <c r="G181" s="52"/>
      <c r="H181" s="145">
        <v>18.0</v>
      </c>
      <c r="I181" s="52">
        <v>1.0</v>
      </c>
      <c r="J181" s="68">
        <f t="shared" si="153"/>
        <v>18</v>
      </c>
      <c r="K181" s="44"/>
      <c r="L181" s="44"/>
      <c r="M181" s="44"/>
      <c r="N181" s="44"/>
      <c r="O181" s="44"/>
      <c r="P181" s="44"/>
      <c r="Q181" s="97"/>
      <c r="R181" s="9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</row>
    <row r="182" ht="24.75" customHeight="1">
      <c r="A182" s="26">
        <v>13.0</v>
      </c>
      <c r="B182" s="53" t="s">
        <v>69</v>
      </c>
      <c r="C182" s="52"/>
      <c r="D182" s="52"/>
      <c r="E182" s="52"/>
      <c r="F182" s="52"/>
      <c r="G182" s="52"/>
      <c r="H182" s="145">
        <v>32.0</v>
      </c>
      <c r="I182" s="52">
        <v>1.0</v>
      </c>
      <c r="J182" s="68">
        <f t="shared" si="153"/>
        <v>32</v>
      </c>
      <c r="K182" s="44"/>
      <c r="L182" s="44"/>
      <c r="M182" s="44"/>
      <c r="N182" s="44"/>
      <c r="O182" s="44"/>
      <c r="P182" s="44"/>
      <c r="Q182" s="97"/>
      <c r="R182" s="9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</row>
    <row r="183" ht="24.75" customHeight="1">
      <c r="A183" s="26">
        <v>14.0</v>
      </c>
      <c r="B183" s="62" t="s">
        <v>69</v>
      </c>
      <c r="C183" s="52"/>
      <c r="D183" s="52"/>
      <c r="E183" s="52"/>
      <c r="F183" s="52"/>
      <c r="G183" s="52"/>
      <c r="H183" s="145">
        <v>28.0</v>
      </c>
      <c r="I183" s="52">
        <v>1.0</v>
      </c>
      <c r="J183" s="68">
        <f t="shared" si="153"/>
        <v>28</v>
      </c>
      <c r="K183" s="44"/>
      <c r="L183" s="44"/>
      <c r="M183" s="44"/>
      <c r="N183" s="44"/>
      <c r="O183" s="44"/>
      <c r="P183" s="44"/>
      <c r="Q183" s="97"/>
      <c r="R183" s="9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</row>
    <row r="184" ht="24.75" customHeight="1">
      <c r="A184" s="26">
        <v>15.0</v>
      </c>
      <c r="B184" s="53" t="s">
        <v>69</v>
      </c>
      <c r="C184" s="52"/>
      <c r="D184" s="52"/>
      <c r="E184" s="52"/>
      <c r="F184" s="52"/>
      <c r="G184" s="52"/>
      <c r="H184" s="145">
        <v>37.0</v>
      </c>
      <c r="I184" s="52">
        <v>1.0</v>
      </c>
      <c r="J184" s="68">
        <f t="shared" si="153"/>
        <v>37</v>
      </c>
      <c r="K184" s="44"/>
      <c r="L184" s="44"/>
      <c r="M184" s="44"/>
      <c r="N184" s="44"/>
      <c r="O184" s="44"/>
      <c r="P184" s="44"/>
      <c r="Q184" s="97"/>
      <c r="R184" s="9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</row>
    <row r="185" ht="24.75" customHeight="1">
      <c r="A185" s="26">
        <v>16.0</v>
      </c>
      <c r="B185" s="62" t="s">
        <v>69</v>
      </c>
      <c r="C185" s="52"/>
      <c r="D185" s="52"/>
      <c r="E185" s="52"/>
      <c r="F185" s="52"/>
      <c r="G185" s="52"/>
      <c r="H185" s="145">
        <v>22.0</v>
      </c>
      <c r="I185" s="52">
        <v>1.0</v>
      </c>
      <c r="J185" s="68">
        <f t="shared" si="153"/>
        <v>22</v>
      </c>
      <c r="K185" s="44"/>
      <c r="L185" s="44"/>
      <c r="M185" s="44"/>
      <c r="N185" s="44"/>
      <c r="O185" s="44"/>
      <c r="P185" s="44"/>
      <c r="Q185" s="97"/>
      <c r="R185" s="9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</row>
    <row r="186" ht="24.75" customHeight="1">
      <c r="A186" s="26">
        <v>17.0</v>
      </c>
      <c r="B186" s="53" t="s">
        <v>69</v>
      </c>
      <c r="C186" s="52"/>
      <c r="D186" s="52"/>
      <c r="E186" s="52"/>
      <c r="F186" s="52"/>
      <c r="G186" s="52"/>
      <c r="H186" s="145">
        <v>28.0</v>
      </c>
      <c r="I186" s="52">
        <v>1.0</v>
      </c>
      <c r="J186" s="68">
        <f t="shared" si="153"/>
        <v>28</v>
      </c>
      <c r="K186" s="44"/>
      <c r="L186" s="44"/>
      <c r="M186" s="44"/>
      <c r="N186" s="44"/>
      <c r="O186" s="44"/>
      <c r="P186" s="44"/>
      <c r="Q186" s="97"/>
      <c r="R186" s="9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</row>
    <row r="187" ht="24.75" customHeight="1">
      <c r="A187" s="26">
        <v>18.0</v>
      </c>
      <c r="B187" s="62" t="s">
        <v>69</v>
      </c>
      <c r="C187" s="52"/>
      <c r="D187" s="52"/>
      <c r="E187" s="52"/>
      <c r="F187" s="52"/>
      <c r="G187" s="52"/>
      <c r="H187" s="145">
        <v>15.0</v>
      </c>
      <c r="I187" s="52">
        <v>1.0</v>
      </c>
      <c r="J187" s="68">
        <f t="shared" si="153"/>
        <v>15</v>
      </c>
      <c r="K187" s="44"/>
      <c r="L187" s="44"/>
      <c r="M187" s="44"/>
      <c r="N187" s="44"/>
      <c r="O187" s="44"/>
      <c r="P187" s="44"/>
      <c r="Q187" s="97"/>
      <c r="R187" s="3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</row>
    <row r="188" ht="24.75" customHeight="1">
      <c r="A188" s="26">
        <v>19.0</v>
      </c>
      <c r="B188" s="53" t="s">
        <v>73</v>
      </c>
      <c r="C188" s="52"/>
      <c r="D188" s="52"/>
      <c r="E188" s="52"/>
      <c r="F188" s="52"/>
      <c r="G188" s="52"/>
      <c r="H188" s="145">
        <v>30.0</v>
      </c>
      <c r="I188" s="52">
        <v>1.0</v>
      </c>
      <c r="J188" s="68">
        <f t="shared" si="153"/>
        <v>30</v>
      </c>
      <c r="K188" s="44"/>
      <c r="L188" s="44"/>
      <c r="M188" s="44"/>
      <c r="N188" s="44"/>
      <c r="O188" s="44"/>
      <c r="P188" s="44"/>
      <c r="Q188" s="97"/>
      <c r="R188" s="9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</row>
    <row r="189" ht="24.75" customHeight="1">
      <c r="A189" s="26">
        <v>20.0</v>
      </c>
      <c r="B189" s="62" t="s">
        <v>73</v>
      </c>
      <c r="C189" s="52"/>
      <c r="D189" s="52"/>
      <c r="E189" s="52"/>
      <c r="F189" s="52"/>
      <c r="G189" s="52"/>
      <c r="H189" s="145">
        <v>27.0</v>
      </c>
      <c r="I189" s="52">
        <v>1.0</v>
      </c>
      <c r="J189" s="68">
        <f t="shared" si="153"/>
        <v>27</v>
      </c>
      <c r="K189" s="44"/>
      <c r="L189" s="44"/>
      <c r="M189" s="44"/>
      <c r="N189" s="44"/>
      <c r="O189" s="44"/>
      <c r="P189" s="44"/>
      <c r="Q189" s="97"/>
      <c r="R189" s="9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</row>
    <row r="190" ht="24.75" customHeight="1">
      <c r="A190" s="26">
        <v>21.0</v>
      </c>
      <c r="B190" s="53" t="s">
        <v>58</v>
      </c>
      <c r="C190" s="52"/>
      <c r="D190" s="52"/>
      <c r="E190" s="52"/>
      <c r="F190" s="52"/>
      <c r="G190" s="52"/>
      <c r="H190" s="145">
        <v>25.0</v>
      </c>
      <c r="I190" s="52">
        <v>1.0</v>
      </c>
      <c r="J190" s="68">
        <f t="shared" si="153"/>
        <v>25</v>
      </c>
      <c r="K190" s="44"/>
      <c r="L190" s="44"/>
      <c r="M190" s="44"/>
      <c r="N190" s="44"/>
      <c r="O190" s="44"/>
      <c r="P190" s="44"/>
      <c r="Q190" s="97"/>
      <c r="R190" s="9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</row>
    <row r="191" ht="24.75" customHeight="1">
      <c r="A191" s="26">
        <v>22.0</v>
      </c>
      <c r="B191" s="62" t="s">
        <v>58</v>
      </c>
      <c r="C191" s="52"/>
      <c r="D191" s="52"/>
      <c r="E191" s="52"/>
      <c r="F191" s="52"/>
      <c r="G191" s="52"/>
      <c r="H191" s="145">
        <v>12.0</v>
      </c>
      <c r="I191" s="52">
        <v>1.0</v>
      </c>
      <c r="J191" s="68">
        <f t="shared" si="153"/>
        <v>12</v>
      </c>
      <c r="K191" s="44"/>
      <c r="L191" s="44"/>
      <c r="M191" s="44"/>
      <c r="N191" s="44"/>
      <c r="O191" s="44"/>
      <c r="P191" s="44"/>
      <c r="Q191" s="100"/>
      <c r="R191" s="152"/>
      <c r="S191" s="43"/>
      <c r="T191" s="43"/>
      <c r="U191" s="43"/>
      <c r="V191" s="43"/>
      <c r="W191" s="43"/>
      <c r="X191" s="43"/>
      <c r="Y191" s="43"/>
      <c r="Z191" s="43"/>
      <c r="AA191" s="43"/>
      <c r="AB191" s="43"/>
      <c r="AC191" s="43"/>
      <c r="AD191" s="43"/>
      <c r="AE191" s="43"/>
      <c r="AF191" s="43"/>
      <c r="AG191" s="43"/>
      <c r="AH191" s="43"/>
      <c r="AI191" s="43"/>
      <c r="AJ191" s="43"/>
      <c r="AK191" s="43"/>
      <c r="AL191" s="43"/>
      <c r="AM191" s="43"/>
    </row>
    <row r="192" ht="18.75" customHeight="1">
      <c r="A192" s="1"/>
      <c r="B192" s="1"/>
      <c r="C192" s="1"/>
      <c r="D192" s="1"/>
      <c r="E192" s="1"/>
      <c r="F192" s="1"/>
      <c r="G192" s="1"/>
      <c r="H192" s="3" t="s">
        <v>37</v>
      </c>
      <c r="I192" s="1"/>
      <c r="J192" s="98">
        <f>SUM(J170:J191)</f>
        <v>490</v>
      </c>
      <c r="K192" s="99"/>
      <c r="L192" s="99"/>
      <c r="M192" s="99"/>
      <c r="N192" s="99"/>
      <c r="O192" s="99"/>
      <c r="P192" s="99"/>
      <c r="Q192" s="100"/>
      <c r="R192" s="9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</row>
    <row r="193" ht="18.75" customHeight="1">
      <c r="A193" s="7"/>
      <c r="B193" s="7"/>
      <c r="C193" s="7"/>
      <c r="D193" s="7"/>
      <c r="E193" s="7"/>
      <c r="F193" s="7"/>
      <c r="G193" s="7"/>
      <c r="H193" s="9"/>
      <c r="I193" s="41"/>
      <c r="J193" s="74">
        <f>+J192*60%</f>
        <v>294</v>
      </c>
      <c r="K193" s="74"/>
      <c r="L193" s="74"/>
      <c r="M193" s="74"/>
      <c r="N193" s="74"/>
      <c r="O193" s="74"/>
      <c r="P193" s="74"/>
      <c r="Q193" s="77">
        <f>+J192*40%</f>
        <v>196</v>
      </c>
      <c r="R193" s="9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</row>
    <row r="194" ht="18.75" customHeight="1">
      <c r="A194" s="1"/>
      <c r="B194" s="1"/>
      <c r="C194" s="1"/>
      <c r="D194" s="1"/>
      <c r="E194" s="1"/>
      <c r="F194" s="1"/>
      <c r="G194" s="1"/>
      <c r="H194" s="3"/>
      <c r="I194" s="1"/>
      <c r="J194" s="1"/>
      <c r="K194" s="1"/>
      <c r="L194" s="1"/>
      <c r="M194" s="1"/>
      <c r="N194" s="1"/>
      <c r="O194" s="1"/>
      <c r="P194" s="1"/>
      <c r="Q194" s="4"/>
      <c r="R194" s="9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</row>
    <row r="195" ht="18.75" customHeight="1">
      <c r="A195" s="1"/>
      <c r="B195" s="1"/>
      <c r="C195" s="1"/>
      <c r="D195" s="1"/>
      <c r="E195" s="1"/>
      <c r="F195" s="1"/>
      <c r="G195" s="1"/>
      <c r="H195" s="3"/>
      <c r="I195" s="1"/>
      <c r="J195" s="1"/>
      <c r="K195" s="1"/>
      <c r="L195" s="1"/>
      <c r="M195" s="1"/>
      <c r="N195" s="1"/>
      <c r="O195" s="1"/>
      <c r="P195" s="1"/>
      <c r="Q195" s="4"/>
      <c r="R195" s="9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</row>
    <row r="196" ht="19.5" customHeight="1">
      <c r="A196" s="101" t="s">
        <v>42</v>
      </c>
      <c r="B196" s="1"/>
      <c r="C196" s="1"/>
      <c r="D196" s="1"/>
      <c r="E196" s="1"/>
      <c r="F196" s="1"/>
      <c r="G196" s="1"/>
      <c r="H196" s="3"/>
      <c r="I196" s="1"/>
      <c r="J196" s="1"/>
      <c r="K196" s="1"/>
      <c r="L196" s="1"/>
      <c r="M196" s="1"/>
      <c r="N196" s="1"/>
      <c r="O196" s="1"/>
      <c r="P196" s="1"/>
      <c r="Q196" s="4"/>
      <c r="R196" s="9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</row>
    <row r="197" ht="57.0" customHeight="1">
      <c r="A197" s="102"/>
      <c r="B197" s="103" t="s">
        <v>43</v>
      </c>
      <c r="C197" s="103" t="s">
        <v>44</v>
      </c>
      <c r="D197" s="103" t="s">
        <v>45</v>
      </c>
      <c r="E197" s="103" t="s">
        <v>46</v>
      </c>
      <c r="F197" s="103"/>
      <c r="G197" s="103"/>
      <c r="H197" s="105" t="s">
        <v>47</v>
      </c>
      <c r="I197" s="106" t="s">
        <v>48</v>
      </c>
      <c r="J197" s="1"/>
      <c r="K197" s="1"/>
      <c r="L197" s="1"/>
      <c r="M197" s="1"/>
      <c r="N197" s="1"/>
      <c r="O197" s="1"/>
      <c r="P197" s="1"/>
      <c r="Q197" s="4"/>
      <c r="R197" s="9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</row>
    <row r="198" ht="18.75" customHeight="1">
      <c r="A198" s="107" t="s">
        <v>30</v>
      </c>
      <c r="B198" s="108">
        <f>+E15</f>
        <v>18499.989</v>
      </c>
      <c r="C198" s="109">
        <f>+J149</f>
        <v>17339.51357</v>
      </c>
      <c r="D198" s="109">
        <f>+J163</f>
        <v>126.3442188</v>
      </c>
      <c r="E198" s="110">
        <f>J193</f>
        <v>294</v>
      </c>
      <c r="F198" s="110"/>
      <c r="G198" s="110"/>
      <c r="H198" s="112">
        <f>+I15</f>
        <v>723.5719485</v>
      </c>
      <c r="I198" s="113">
        <f>+B198-C198-D198-E198-H198</f>
        <v>16.5592635</v>
      </c>
      <c r="J198" s="1"/>
      <c r="K198" s="1"/>
      <c r="L198" s="1"/>
      <c r="M198" s="1"/>
      <c r="N198" s="1"/>
      <c r="O198" s="1"/>
      <c r="P198" s="1"/>
      <c r="Q198" s="4"/>
      <c r="R198" s="9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</row>
    <row r="199" ht="19.5" customHeight="1">
      <c r="A199" s="114" t="s">
        <v>49</v>
      </c>
      <c r="B199" s="115"/>
      <c r="C199" s="116">
        <f>+C198/B198</f>
        <v>0.937271561</v>
      </c>
      <c r="D199" s="116">
        <f>+D198/B198</f>
        <v>0.006829421293</v>
      </c>
      <c r="E199" s="116">
        <f>+E198/B198</f>
        <v>0.01589190134</v>
      </c>
      <c r="F199" s="116"/>
      <c r="G199" s="116"/>
      <c r="H199" s="118">
        <f>+H198/B198</f>
        <v>0.03911202047</v>
      </c>
      <c r="I199" s="119">
        <f>+I198/B198</f>
        <v>0.0008950958565</v>
      </c>
      <c r="J199" s="1"/>
      <c r="K199" s="1"/>
      <c r="L199" s="1"/>
      <c r="M199" s="1"/>
      <c r="N199" s="1"/>
      <c r="O199" s="1"/>
      <c r="P199" s="1"/>
      <c r="Q199" s="4"/>
      <c r="R199" s="9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</row>
    <row r="200" ht="19.5" customHeight="1">
      <c r="A200" s="30"/>
      <c r="B200" s="120"/>
      <c r="C200" s="121"/>
      <c r="D200" s="121"/>
      <c r="E200" s="121"/>
      <c r="F200" s="121"/>
      <c r="G200" s="121"/>
      <c r="H200" s="123"/>
      <c r="I200" s="124"/>
      <c r="J200" s="1"/>
      <c r="K200" s="1"/>
      <c r="L200" s="1"/>
      <c r="M200" s="1"/>
      <c r="N200" s="1"/>
      <c r="O200" s="1"/>
      <c r="P200" s="1"/>
      <c r="Q200" s="4"/>
      <c r="R200" s="9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</row>
    <row r="201" ht="18.75" customHeight="1">
      <c r="A201" s="125"/>
      <c r="B201" s="126"/>
      <c r="C201" s="126"/>
      <c r="D201" s="126" t="s">
        <v>50</v>
      </c>
      <c r="E201" s="126" t="s">
        <v>30</v>
      </c>
      <c r="F201" s="126"/>
      <c r="G201" s="126"/>
      <c r="H201" s="128">
        <f>+D198+E198+H198+I198</f>
        <v>1160.475431</v>
      </c>
      <c r="I201" s="129"/>
      <c r="J201" s="1"/>
      <c r="K201" s="1"/>
      <c r="L201" s="1"/>
      <c r="M201" s="1"/>
      <c r="N201" s="1"/>
      <c r="O201" s="1"/>
      <c r="P201" s="1"/>
      <c r="Q201" s="4"/>
      <c r="R201" s="3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</row>
    <row r="202" ht="18.75" customHeight="1">
      <c r="A202" s="130"/>
      <c r="B202" s="1"/>
      <c r="C202" s="1"/>
      <c r="D202" s="1"/>
      <c r="E202" s="1" t="s">
        <v>49</v>
      </c>
      <c r="F202" s="1"/>
      <c r="G202" s="1"/>
      <c r="H202" s="123">
        <f>+H201/B198</f>
        <v>0.06272843896</v>
      </c>
      <c r="I202" s="131"/>
      <c r="J202" s="1"/>
      <c r="K202" s="1"/>
      <c r="L202" s="1"/>
      <c r="M202" s="1"/>
      <c r="N202" s="1"/>
      <c r="O202" s="1"/>
      <c r="P202" s="1"/>
      <c r="Q202" s="4"/>
      <c r="R202" s="3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</row>
    <row r="203" ht="18.75" customHeight="1">
      <c r="A203" s="130"/>
      <c r="B203" s="1"/>
      <c r="C203" s="1" t="s">
        <v>51</v>
      </c>
      <c r="D203" s="1"/>
      <c r="E203" s="1"/>
      <c r="F203" s="1"/>
      <c r="G203" s="1"/>
      <c r="H203" s="3"/>
      <c r="I203" s="131"/>
      <c r="J203" s="1"/>
      <c r="K203" s="1"/>
      <c r="L203" s="1"/>
      <c r="M203" s="1"/>
      <c r="N203" s="1"/>
      <c r="O203" s="1"/>
      <c r="P203" s="1"/>
      <c r="Q203" s="4"/>
      <c r="R203" s="3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</row>
    <row r="204" ht="18.75" customHeight="1">
      <c r="A204" s="130"/>
      <c r="B204" s="1"/>
      <c r="C204" s="1"/>
      <c r="D204" s="1" t="s">
        <v>52</v>
      </c>
      <c r="E204" s="1"/>
      <c r="F204" s="1"/>
      <c r="G204" s="1"/>
      <c r="H204" s="3">
        <f>+H203*(H201-H198)</f>
        <v>0</v>
      </c>
      <c r="I204" s="131"/>
      <c r="J204" s="1"/>
      <c r="K204" s="1"/>
      <c r="L204" s="1"/>
      <c r="M204" s="1"/>
      <c r="N204" s="1"/>
      <c r="O204" s="1"/>
      <c r="P204" s="1"/>
      <c r="Q204" s="4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</row>
    <row r="205" ht="19.5" customHeight="1">
      <c r="A205" s="132"/>
      <c r="B205" s="133"/>
      <c r="C205" s="133"/>
      <c r="D205" s="133"/>
      <c r="E205" s="133"/>
      <c r="F205" s="133"/>
      <c r="G205" s="133"/>
      <c r="H205" s="135"/>
      <c r="I205" s="136"/>
      <c r="J205" s="1"/>
      <c r="K205" s="1"/>
      <c r="L205" s="1"/>
      <c r="M205" s="1"/>
      <c r="N205" s="1"/>
      <c r="O205" s="1"/>
      <c r="P205" s="1"/>
      <c r="Q205" s="4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</row>
    <row r="206" ht="18.75" customHeight="1">
      <c r="A206" s="1"/>
      <c r="B206" s="1"/>
      <c r="C206" s="1"/>
      <c r="D206" s="1"/>
      <c r="E206" s="1"/>
      <c r="F206" s="1"/>
      <c r="G206" s="1"/>
      <c r="H206" s="3"/>
      <c r="I206" s="1"/>
      <c r="J206" s="1"/>
      <c r="K206" s="1"/>
      <c r="L206" s="1"/>
      <c r="M206" s="1"/>
      <c r="N206" s="1"/>
      <c r="O206" s="1"/>
      <c r="P206" s="1"/>
      <c r="Q206" s="4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</row>
    <row r="207" ht="18.75" customHeight="1">
      <c r="A207" s="1"/>
      <c r="B207" s="1"/>
      <c r="C207" s="1"/>
      <c r="D207" s="1"/>
      <c r="E207" s="1"/>
      <c r="F207" s="1"/>
      <c r="G207" s="1"/>
      <c r="H207" s="3"/>
      <c r="I207" s="1"/>
      <c r="J207" s="1"/>
      <c r="K207" s="1"/>
      <c r="L207" s="1"/>
      <c r="M207" s="1"/>
      <c r="N207" s="1"/>
      <c r="O207" s="1"/>
      <c r="P207" s="1"/>
      <c r="Q207" s="4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</row>
    <row r="208" ht="18.75" customHeight="1">
      <c r="A208" s="1"/>
      <c r="B208" s="1"/>
      <c r="C208" s="1"/>
      <c r="D208" s="1"/>
      <c r="E208" s="1"/>
      <c r="F208" s="1"/>
      <c r="G208" s="1"/>
      <c r="H208" s="3"/>
      <c r="I208" s="1"/>
      <c r="J208" s="1"/>
      <c r="K208" s="1"/>
      <c r="L208" s="1"/>
      <c r="M208" s="1"/>
      <c r="N208" s="1"/>
      <c r="O208" s="1"/>
      <c r="P208" s="1"/>
      <c r="Q208" s="4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</row>
    <row r="209" ht="18.0" customHeight="1">
      <c r="A209" s="137"/>
      <c r="B209" s="137"/>
      <c r="C209" s="137"/>
      <c r="D209" s="137"/>
      <c r="E209" s="137"/>
      <c r="F209" s="137"/>
      <c r="G209" s="137"/>
      <c r="H209" s="139"/>
      <c r="I209" s="137"/>
      <c r="J209" s="137"/>
      <c r="K209" s="137"/>
      <c r="L209" s="137"/>
      <c r="M209" s="137"/>
      <c r="N209" s="137"/>
      <c r="O209" s="137"/>
      <c r="P209" s="137"/>
      <c r="Q209" s="140"/>
      <c r="R209" s="137"/>
      <c r="S209" s="137"/>
      <c r="T209" s="137"/>
      <c r="U209" s="137"/>
      <c r="V209" s="137"/>
      <c r="W209" s="137"/>
      <c r="X209" s="137"/>
      <c r="Y209" s="137"/>
      <c r="Z209" s="137"/>
      <c r="AA209" s="137"/>
      <c r="AB209" s="137"/>
      <c r="AC209" s="137"/>
      <c r="AD209" s="137"/>
      <c r="AE209" s="137"/>
      <c r="AF209" s="137"/>
      <c r="AG209" s="137"/>
      <c r="AH209" s="137"/>
      <c r="AI209" s="137"/>
      <c r="AJ209" s="137"/>
      <c r="AK209" s="137"/>
      <c r="AL209" s="137"/>
      <c r="AM209" s="137"/>
    </row>
    <row r="210" ht="18.0" customHeight="1">
      <c r="A210" s="137"/>
      <c r="B210" s="137"/>
      <c r="C210" s="137"/>
      <c r="D210" s="137"/>
      <c r="E210" s="137"/>
      <c r="F210" s="137"/>
      <c r="G210" s="137"/>
      <c r="H210" s="139"/>
      <c r="I210" s="137"/>
      <c r="J210" s="137"/>
      <c r="K210" s="137"/>
      <c r="L210" s="137"/>
      <c r="M210" s="137"/>
      <c r="N210" s="137"/>
      <c r="O210" s="137"/>
      <c r="P210" s="137"/>
      <c r="Q210" s="140"/>
      <c r="R210" s="137"/>
      <c r="S210" s="137"/>
      <c r="T210" s="137"/>
      <c r="U210" s="137"/>
      <c r="V210" s="137"/>
      <c r="W210" s="137"/>
      <c r="X210" s="137"/>
      <c r="Y210" s="137"/>
      <c r="Z210" s="137"/>
      <c r="AA210" s="137"/>
      <c r="AB210" s="137"/>
      <c r="AC210" s="137"/>
      <c r="AD210" s="137"/>
      <c r="AE210" s="137"/>
      <c r="AF210" s="137"/>
      <c r="AG210" s="137"/>
      <c r="AH210" s="137"/>
      <c r="AI210" s="137"/>
      <c r="AJ210" s="137"/>
      <c r="AK210" s="137"/>
      <c r="AL210" s="137"/>
      <c r="AM210" s="137"/>
    </row>
    <row r="211" ht="18.0" customHeight="1">
      <c r="A211" s="137"/>
      <c r="B211" s="137"/>
      <c r="C211" s="137"/>
      <c r="D211" s="137"/>
      <c r="E211" s="137"/>
      <c r="F211" s="137"/>
      <c r="G211" s="137"/>
      <c r="H211" s="139"/>
      <c r="I211" s="137"/>
      <c r="J211" s="137"/>
      <c r="K211" s="137"/>
      <c r="L211" s="137"/>
      <c r="M211" s="137"/>
      <c r="N211" s="137"/>
      <c r="O211" s="137"/>
      <c r="P211" s="137"/>
      <c r="Q211" s="140"/>
      <c r="R211" s="137"/>
      <c r="S211" s="137"/>
      <c r="T211" s="137"/>
      <c r="U211" s="137"/>
      <c r="V211" s="137"/>
      <c r="W211" s="137"/>
      <c r="X211" s="137"/>
      <c r="Y211" s="137"/>
      <c r="Z211" s="137"/>
      <c r="AA211" s="137"/>
      <c r="AB211" s="137"/>
      <c r="AC211" s="137"/>
      <c r="AD211" s="137"/>
      <c r="AE211" s="137"/>
      <c r="AF211" s="137"/>
      <c r="AG211" s="137"/>
      <c r="AH211" s="137"/>
      <c r="AI211" s="137"/>
      <c r="AJ211" s="137"/>
      <c r="AK211" s="137"/>
      <c r="AL211" s="137"/>
      <c r="AM211" s="137"/>
    </row>
    <row r="212" ht="18.0" customHeight="1">
      <c r="A212" s="137"/>
      <c r="B212" s="137"/>
      <c r="C212" s="137"/>
      <c r="D212" s="137"/>
      <c r="E212" s="137"/>
      <c r="F212" s="137"/>
      <c r="G212" s="137"/>
      <c r="H212" s="139"/>
      <c r="I212" s="137"/>
      <c r="J212" s="137"/>
      <c r="K212" s="137"/>
      <c r="L212" s="137"/>
      <c r="M212" s="137"/>
      <c r="N212" s="137"/>
      <c r="O212" s="137"/>
      <c r="P212" s="137"/>
      <c r="Q212" s="140"/>
      <c r="R212" s="137"/>
      <c r="S212" s="137"/>
      <c r="T212" s="137"/>
      <c r="U212" s="137"/>
      <c r="V212" s="137"/>
      <c r="W212" s="137"/>
      <c r="X212" s="137"/>
      <c r="Y212" s="137"/>
      <c r="Z212" s="137"/>
      <c r="AA212" s="137"/>
      <c r="AB212" s="137"/>
      <c r="AC212" s="137"/>
      <c r="AD212" s="137"/>
      <c r="AE212" s="137"/>
      <c r="AF212" s="137"/>
      <c r="AG212" s="137"/>
      <c r="AH212" s="137"/>
      <c r="AI212" s="137"/>
      <c r="AJ212" s="137"/>
      <c r="AK212" s="137"/>
      <c r="AL212" s="137"/>
      <c r="AM212" s="137"/>
    </row>
    <row r="213" ht="18.0" customHeight="1">
      <c r="A213" s="137"/>
      <c r="B213" s="137"/>
      <c r="C213" s="137"/>
      <c r="D213" s="137"/>
      <c r="E213" s="137"/>
      <c r="F213" s="137"/>
      <c r="G213" s="137"/>
      <c r="H213" s="139"/>
      <c r="I213" s="137"/>
      <c r="J213" s="137"/>
      <c r="K213" s="137"/>
      <c r="L213" s="137"/>
      <c r="M213" s="137"/>
      <c r="N213" s="137"/>
      <c r="O213" s="137"/>
      <c r="P213" s="137"/>
      <c r="Q213" s="140"/>
      <c r="R213" s="137"/>
      <c r="S213" s="137"/>
      <c r="T213" s="137"/>
      <c r="U213" s="137"/>
      <c r="V213" s="137"/>
      <c r="W213" s="137"/>
      <c r="X213" s="137"/>
      <c r="Y213" s="137"/>
      <c r="Z213" s="137"/>
      <c r="AA213" s="137"/>
      <c r="AB213" s="137"/>
      <c r="AC213" s="137"/>
      <c r="AD213" s="137"/>
      <c r="AE213" s="137"/>
      <c r="AF213" s="137"/>
      <c r="AG213" s="137"/>
      <c r="AH213" s="137"/>
      <c r="AI213" s="137"/>
      <c r="AJ213" s="137"/>
      <c r="AK213" s="137"/>
      <c r="AL213" s="137"/>
      <c r="AM213" s="137"/>
    </row>
    <row r="214" ht="18.0" customHeight="1">
      <c r="A214" s="137"/>
      <c r="B214" s="137"/>
      <c r="C214" s="137"/>
      <c r="D214" s="137"/>
      <c r="E214" s="137"/>
      <c r="F214" s="137"/>
      <c r="G214" s="137"/>
      <c r="H214" s="139"/>
      <c r="I214" s="137"/>
      <c r="J214" s="137"/>
      <c r="K214" s="137"/>
      <c r="L214" s="137"/>
      <c r="M214" s="137"/>
      <c r="N214" s="137"/>
      <c r="O214" s="137"/>
      <c r="P214" s="137"/>
      <c r="Q214" s="140"/>
      <c r="R214" s="137"/>
      <c r="S214" s="137"/>
      <c r="T214" s="137"/>
      <c r="U214" s="137"/>
      <c r="V214" s="137"/>
      <c r="W214" s="137"/>
      <c r="X214" s="137"/>
      <c r="Y214" s="137"/>
      <c r="Z214" s="137"/>
      <c r="AA214" s="137"/>
      <c r="AB214" s="137"/>
      <c r="AC214" s="137"/>
      <c r="AD214" s="137"/>
      <c r="AE214" s="137"/>
      <c r="AF214" s="137"/>
      <c r="AG214" s="137"/>
      <c r="AH214" s="137"/>
      <c r="AI214" s="137"/>
      <c r="AJ214" s="137"/>
      <c r="AK214" s="137"/>
      <c r="AL214" s="137"/>
      <c r="AM214" s="137"/>
    </row>
    <row r="215" ht="18.0" customHeight="1">
      <c r="A215" s="137"/>
      <c r="B215" s="137"/>
      <c r="C215" s="137"/>
      <c r="D215" s="137"/>
      <c r="E215" s="137"/>
      <c r="F215" s="137"/>
      <c r="G215" s="137"/>
      <c r="H215" s="139"/>
      <c r="I215" s="137"/>
      <c r="J215" s="137"/>
      <c r="K215" s="137"/>
      <c r="L215" s="137"/>
      <c r="M215" s="137"/>
      <c r="N215" s="137"/>
      <c r="O215" s="137"/>
      <c r="P215" s="137"/>
      <c r="Q215" s="140"/>
      <c r="R215" s="137"/>
      <c r="S215" s="137"/>
      <c r="T215" s="137"/>
      <c r="U215" s="137"/>
      <c r="V215" s="137"/>
      <c r="W215" s="137"/>
      <c r="X215" s="137"/>
      <c r="Y215" s="137"/>
      <c r="Z215" s="137"/>
      <c r="AA215" s="137"/>
      <c r="AB215" s="137"/>
      <c r="AC215" s="137"/>
      <c r="AD215" s="137"/>
      <c r="AE215" s="137"/>
      <c r="AF215" s="137"/>
      <c r="AG215" s="137"/>
      <c r="AH215" s="137"/>
      <c r="AI215" s="137"/>
      <c r="AJ215" s="137"/>
      <c r="AK215" s="137"/>
      <c r="AL215" s="137"/>
      <c r="AM215" s="137"/>
    </row>
    <row r="216" ht="18.0" customHeight="1">
      <c r="A216" s="137"/>
      <c r="B216" s="137"/>
      <c r="C216" s="137"/>
      <c r="D216" s="137"/>
      <c r="E216" s="137"/>
      <c r="F216" s="137"/>
      <c r="G216" s="137"/>
      <c r="H216" s="139"/>
      <c r="I216" s="137"/>
      <c r="J216" s="137"/>
      <c r="K216" s="137"/>
      <c r="L216" s="137"/>
      <c r="M216" s="137"/>
      <c r="N216" s="137"/>
      <c r="O216" s="137"/>
      <c r="P216" s="137"/>
      <c r="Q216" s="140"/>
      <c r="R216" s="137"/>
      <c r="S216" s="137"/>
      <c r="T216" s="137"/>
      <c r="U216" s="137"/>
      <c r="V216" s="137"/>
      <c r="W216" s="137"/>
      <c r="X216" s="137"/>
      <c r="Y216" s="137"/>
      <c r="Z216" s="137"/>
      <c r="AA216" s="137"/>
      <c r="AB216" s="137"/>
      <c r="AC216" s="137"/>
      <c r="AD216" s="137"/>
      <c r="AE216" s="137"/>
      <c r="AF216" s="137"/>
      <c r="AG216" s="137"/>
      <c r="AH216" s="137"/>
      <c r="AI216" s="137"/>
      <c r="AJ216" s="137"/>
      <c r="AK216" s="137"/>
      <c r="AL216" s="137"/>
      <c r="AM216" s="137"/>
    </row>
    <row r="217" ht="18.0" customHeight="1">
      <c r="A217" s="137"/>
      <c r="B217" s="137"/>
      <c r="C217" s="137"/>
      <c r="D217" s="137"/>
      <c r="E217" s="137"/>
      <c r="F217" s="137"/>
      <c r="G217" s="137"/>
      <c r="H217" s="139"/>
      <c r="I217" s="137"/>
      <c r="J217" s="137"/>
      <c r="K217" s="137"/>
      <c r="L217" s="137"/>
      <c r="M217" s="137"/>
      <c r="N217" s="137"/>
      <c r="O217" s="137"/>
      <c r="P217" s="137"/>
      <c r="Q217" s="140"/>
      <c r="R217" s="137"/>
      <c r="S217" s="137"/>
      <c r="T217" s="137"/>
      <c r="U217" s="137"/>
      <c r="V217" s="137"/>
      <c r="W217" s="137"/>
      <c r="X217" s="137"/>
      <c r="Y217" s="137"/>
      <c r="Z217" s="137"/>
      <c r="AA217" s="137"/>
      <c r="AB217" s="137"/>
      <c r="AC217" s="137"/>
      <c r="AD217" s="137"/>
      <c r="AE217" s="137"/>
      <c r="AF217" s="137"/>
      <c r="AG217" s="137"/>
      <c r="AH217" s="137"/>
      <c r="AI217" s="137"/>
      <c r="AJ217" s="137"/>
      <c r="AK217" s="137"/>
      <c r="AL217" s="137"/>
      <c r="AM217" s="137"/>
    </row>
    <row r="218" ht="18.0" customHeight="1">
      <c r="A218" s="137"/>
      <c r="B218" s="137"/>
      <c r="C218" s="137"/>
      <c r="D218" s="137"/>
      <c r="E218" s="137"/>
      <c r="F218" s="137"/>
      <c r="G218" s="137"/>
      <c r="H218" s="139"/>
      <c r="I218" s="137"/>
      <c r="J218" s="137"/>
      <c r="K218" s="137"/>
      <c r="L218" s="137"/>
      <c r="M218" s="137"/>
      <c r="N218" s="137"/>
      <c r="O218" s="137"/>
      <c r="P218" s="137"/>
      <c r="Q218" s="140"/>
      <c r="R218" s="137"/>
      <c r="S218" s="137"/>
      <c r="T218" s="137"/>
      <c r="U218" s="137"/>
      <c r="V218" s="137"/>
      <c r="W218" s="137"/>
      <c r="X218" s="137"/>
      <c r="Y218" s="137"/>
      <c r="Z218" s="137"/>
      <c r="AA218" s="137"/>
      <c r="AB218" s="137"/>
      <c r="AC218" s="137"/>
      <c r="AD218" s="137"/>
      <c r="AE218" s="137"/>
      <c r="AF218" s="137"/>
      <c r="AG218" s="137"/>
      <c r="AH218" s="137"/>
      <c r="AI218" s="137"/>
      <c r="AJ218" s="137"/>
      <c r="AK218" s="137"/>
      <c r="AL218" s="137"/>
      <c r="AM218" s="137"/>
    </row>
    <row r="219" ht="18.0" customHeight="1">
      <c r="A219" s="137"/>
      <c r="B219" s="137"/>
      <c r="C219" s="137"/>
      <c r="D219" s="137"/>
      <c r="E219" s="137"/>
      <c r="F219" s="137"/>
      <c r="G219" s="137"/>
      <c r="H219" s="139"/>
      <c r="I219" s="137"/>
      <c r="J219" s="137"/>
      <c r="K219" s="137"/>
      <c r="L219" s="137"/>
      <c r="M219" s="137"/>
      <c r="N219" s="137"/>
      <c r="O219" s="137"/>
      <c r="P219" s="137"/>
      <c r="Q219" s="140"/>
      <c r="R219" s="137"/>
      <c r="S219" s="137"/>
      <c r="T219" s="137"/>
      <c r="U219" s="137"/>
      <c r="V219" s="137"/>
      <c r="W219" s="137"/>
      <c r="X219" s="137"/>
      <c r="Y219" s="137"/>
      <c r="Z219" s="137"/>
      <c r="AA219" s="137"/>
      <c r="AB219" s="137"/>
      <c r="AC219" s="137"/>
      <c r="AD219" s="137"/>
      <c r="AE219" s="137"/>
      <c r="AF219" s="137"/>
      <c r="AG219" s="137"/>
      <c r="AH219" s="137"/>
      <c r="AI219" s="137"/>
      <c r="AJ219" s="137"/>
      <c r="AK219" s="137"/>
      <c r="AL219" s="137"/>
      <c r="AM219" s="137"/>
    </row>
    <row r="220" ht="18.0" customHeight="1">
      <c r="A220" s="137"/>
      <c r="B220" s="137"/>
      <c r="C220" s="137"/>
      <c r="D220" s="137"/>
      <c r="E220" s="137"/>
      <c r="F220" s="137"/>
      <c r="G220" s="137"/>
      <c r="H220" s="139"/>
      <c r="I220" s="137"/>
      <c r="J220" s="137"/>
      <c r="K220" s="137"/>
      <c r="L220" s="137"/>
      <c r="M220" s="137"/>
      <c r="N220" s="137"/>
      <c r="O220" s="137"/>
      <c r="P220" s="137"/>
      <c r="Q220" s="140"/>
      <c r="R220" s="137"/>
      <c r="S220" s="137"/>
      <c r="T220" s="137"/>
      <c r="U220" s="137"/>
      <c r="V220" s="137"/>
      <c r="W220" s="137"/>
      <c r="X220" s="137"/>
      <c r="Y220" s="137"/>
      <c r="Z220" s="137"/>
      <c r="AA220" s="137"/>
      <c r="AB220" s="137"/>
      <c r="AC220" s="137"/>
      <c r="AD220" s="137"/>
      <c r="AE220" s="137"/>
      <c r="AF220" s="137"/>
      <c r="AG220" s="137"/>
      <c r="AH220" s="137"/>
      <c r="AI220" s="137"/>
      <c r="AJ220" s="137"/>
      <c r="AK220" s="137"/>
      <c r="AL220" s="137"/>
      <c r="AM220" s="137"/>
    </row>
    <row r="221" ht="18.0" customHeight="1">
      <c r="A221" s="137"/>
      <c r="B221" s="137"/>
      <c r="C221" s="137"/>
      <c r="D221" s="137"/>
      <c r="E221" s="137"/>
      <c r="F221" s="137"/>
      <c r="G221" s="137"/>
      <c r="H221" s="139"/>
      <c r="I221" s="137"/>
      <c r="J221" s="137"/>
      <c r="K221" s="137"/>
      <c r="L221" s="137"/>
      <c r="M221" s="137"/>
      <c r="N221" s="137"/>
      <c r="O221" s="137"/>
      <c r="P221" s="137"/>
      <c r="Q221" s="140"/>
      <c r="R221" s="137"/>
      <c r="S221" s="137"/>
      <c r="T221" s="137"/>
      <c r="U221" s="137"/>
      <c r="V221" s="137"/>
      <c r="W221" s="137"/>
      <c r="X221" s="137"/>
      <c r="Y221" s="137"/>
      <c r="Z221" s="137"/>
      <c r="AA221" s="137"/>
      <c r="AB221" s="137"/>
      <c r="AC221" s="137"/>
      <c r="AD221" s="137"/>
      <c r="AE221" s="137"/>
      <c r="AF221" s="137"/>
      <c r="AG221" s="137"/>
      <c r="AH221" s="137"/>
      <c r="AI221" s="137"/>
      <c r="AJ221" s="137"/>
      <c r="AK221" s="137"/>
      <c r="AL221" s="137"/>
      <c r="AM221" s="137"/>
    </row>
    <row r="222" ht="18.0" customHeight="1">
      <c r="A222" s="137"/>
      <c r="B222" s="137"/>
      <c r="C222" s="137"/>
      <c r="D222" s="137"/>
      <c r="E222" s="137"/>
      <c r="F222" s="137"/>
      <c r="G222" s="137"/>
      <c r="H222" s="139"/>
      <c r="I222" s="137"/>
      <c r="J222" s="137"/>
      <c r="K222" s="137"/>
      <c r="L222" s="137"/>
      <c r="M222" s="137"/>
      <c r="N222" s="137"/>
      <c r="O222" s="137"/>
      <c r="P222" s="137"/>
      <c r="Q222" s="140"/>
      <c r="R222" s="137"/>
      <c r="S222" s="137"/>
      <c r="T222" s="137"/>
      <c r="U222" s="137"/>
      <c r="V222" s="137"/>
      <c r="W222" s="137"/>
      <c r="X222" s="137"/>
      <c r="Y222" s="137"/>
      <c r="Z222" s="137"/>
      <c r="AA222" s="137"/>
      <c r="AB222" s="137"/>
      <c r="AC222" s="137"/>
      <c r="AD222" s="137"/>
      <c r="AE222" s="137"/>
      <c r="AF222" s="137"/>
      <c r="AG222" s="137"/>
      <c r="AH222" s="137"/>
      <c r="AI222" s="137"/>
      <c r="AJ222" s="137"/>
      <c r="AK222" s="137"/>
      <c r="AL222" s="137"/>
      <c r="AM222" s="137"/>
    </row>
    <row r="223" ht="18.0" customHeight="1">
      <c r="A223" s="137"/>
      <c r="B223" s="137"/>
      <c r="C223" s="137"/>
      <c r="D223" s="137"/>
      <c r="E223" s="137"/>
      <c r="F223" s="137"/>
      <c r="G223" s="137"/>
      <c r="H223" s="139"/>
      <c r="I223" s="137"/>
      <c r="J223" s="137"/>
      <c r="K223" s="137"/>
      <c r="L223" s="137"/>
      <c r="M223" s="137"/>
      <c r="N223" s="137"/>
      <c r="O223" s="137"/>
      <c r="P223" s="137"/>
      <c r="Q223" s="140"/>
      <c r="R223" s="137"/>
      <c r="S223" s="137"/>
      <c r="T223" s="137"/>
      <c r="U223" s="137"/>
      <c r="V223" s="137"/>
      <c r="W223" s="137"/>
      <c r="X223" s="137"/>
      <c r="Y223" s="137"/>
      <c r="Z223" s="137"/>
      <c r="AA223" s="137"/>
      <c r="AB223" s="137"/>
      <c r="AC223" s="137"/>
      <c r="AD223" s="137"/>
      <c r="AE223" s="137"/>
      <c r="AF223" s="137"/>
      <c r="AG223" s="137"/>
      <c r="AH223" s="137"/>
      <c r="AI223" s="137"/>
      <c r="AJ223" s="137"/>
      <c r="AK223" s="137"/>
      <c r="AL223" s="137"/>
      <c r="AM223" s="137"/>
    </row>
    <row r="224" ht="18.0" customHeight="1">
      <c r="A224" s="137"/>
      <c r="B224" s="137"/>
      <c r="C224" s="137"/>
      <c r="D224" s="137"/>
      <c r="E224" s="137"/>
      <c r="F224" s="137"/>
      <c r="G224" s="137"/>
      <c r="H224" s="139"/>
      <c r="I224" s="137"/>
      <c r="J224" s="137"/>
      <c r="K224" s="137"/>
      <c r="L224" s="137"/>
      <c r="M224" s="137"/>
      <c r="N224" s="137"/>
      <c r="O224" s="137"/>
      <c r="P224" s="137"/>
      <c r="Q224" s="140"/>
      <c r="R224" s="137"/>
      <c r="S224" s="137"/>
      <c r="T224" s="137"/>
      <c r="U224" s="137"/>
      <c r="V224" s="137"/>
      <c r="W224" s="137"/>
      <c r="X224" s="137"/>
      <c r="Y224" s="137"/>
      <c r="Z224" s="137"/>
      <c r="AA224" s="137"/>
      <c r="AB224" s="137"/>
      <c r="AC224" s="137"/>
      <c r="AD224" s="137"/>
      <c r="AE224" s="137"/>
      <c r="AF224" s="137"/>
      <c r="AG224" s="137"/>
      <c r="AH224" s="137"/>
      <c r="AI224" s="137"/>
      <c r="AJ224" s="137"/>
      <c r="AK224" s="137"/>
      <c r="AL224" s="137"/>
      <c r="AM224" s="137"/>
    </row>
    <row r="225" ht="18.0" customHeight="1">
      <c r="A225" s="137"/>
      <c r="B225" s="137"/>
      <c r="C225" s="137"/>
      <c r="D225" s="137"/>
      <c r="E225" s="137"/>
      <c r="F225" s="137"/>
      <c r="G225" s="137"/>
      <c r="H225" s="139"/>
      <c r="I225" s="137"/>
      <c r="J225" s="137"/>
      <c r="K225" s="137"/>
      <c r="L225" s="137"/>
      <c r="M225" s="137"/>
      <c r="N225" s="137"/>
      <c r="O225" s="137"/>
      <c r="P225" s="137"/>
      <c r="Q225" s="140"/>
      <c r="R225" s="137"/>
      <c r="S225" s="137"/>
      <c r="T225" s="137"/>
      <c r="U225" s="137"/>
      <c r="V225" s="137"/>
      <c r="W225" s="137"/>
      <c r="X225" s="137"/>
      <c r="Y225" s="137"/>
      <c r="Z225" s="137"/>
      <c r="AA225" s="137"/>
      <c r="AB225" s="137"/>
      <c r="AC225" s="137"/>
      <c r="AD225" s="137"/>
      <c r="AE225" s="137"/>
      <c r="AF225" s="137"/>
      <c r="AG225" s="137"/>
      <c r="AH225" s="137"/>
      <c r="AI225" s="137"/>
      <c r="AJ225" s="137"/>
      <c r="AK225" s="137"/>
      <c r="AL225" s="137"/>
      <c r="AM225" s="137"/>
    </row>
    <row r="226" ht="18.0" customHeight="1">
      <c r="A226" s="137"/>
      <c r="B226" s="137"/>
      <c r="C226" s="137"/>
      <c r="D226" s="137"/>
      <c r="E226" s="137"/>
      <c r="F226" s="137"/>
      <c r="G226" s="137"/>
      <c r="H226" s="139"/>
      <c r="I226" s="137"/>
      <c r="J226" s="137"/>
      <c r="K226" s="137"/>
      <c r="L226" s="137"/>
      <c r="M226" s="137"/>
      <c r="N226" s="137"/>
      <c r="O226" s="137"/>
      <c r="P226" s="137"/>
      <c r="Q226" s="140"/>
      <c r="R226" s="137"/>
      <c r="S226" s="137"/>
      <c r="T226" s="137"/>
      <c r="U226" s="137"/>
      <c r="V226" s="137"/>
      <c r="W226" s="137"/>
      <c r="X226" s="137"/>
      <c r="Y226" s="137"/>
      <c r="Z226" s="137"/>
      <c r="AA226" s="137"/>
      <c r="AB226" s="137"/>
      <c r="AC226" s="137"/>
      <c r="AD226" s="137"/>
      <c r="AE226" s="137"/>
      <c r="AF226" s="137"/>
      <c r="AG226" s="137"/>
      <c r="AH226" s="137"/>
      <c r="AI226" s="137"/>
      <c r="AJ226" s="137"/>
      <c r="AK226" s="137"/>
      <c r="AL226" s="137"/>
      <c r="AM226" s="137"/>
    </row>
    <row r="227" ht="18.0" customHeight="1">
      <c r="A227" s="137"/>
      <c r="B227" s="137"/>
      <c r="C227" s="137"/>
      <c r="D227" s="137"/>
      <c r="E227" s="137"/>
      <c r="F227" s="137"/>
      <c r="G227" s="137"/>
      <c r="H227" s="139"/>
      <c r="I227" s="137"/>
      <c r="J227" s="137"/>
      <c r="K227" s="137"/>
      <c r="L227" s="137"/>
      <c r="M227" s="137"/>
      <c r="N227" s="137"/>
      <c r="O227" s="137"/>
      <c r="P227" s="137"/>
      <c r="Q227" s="140"/>
      <c r="R227" s="137"/>
      <c r="S227" s="137"/>
      <c r="T227" s="137"/>
      <c r="U227" s="137"/>
      <c r="V227" s="137"/>
      <c r="W227" s="137"/>
      <c r="X227" s="137"/>
      <c r="Y227" s="137"/>
      <c r="Z227" s="137"/>
      <c r="AA227" s="137"/>
      <c r="AB227" s="137"/>
      <c r="AC227" s="137"/>
      <c r="AD227" s="137"/>
      <c r="AE227" s="137"/>
      <c r="AF227" s="137"/>
      <c r="AG227" s="137"/>
      <c r="AH227" s="137"/>
      <c r="AI227" s="137"/>
      <c r="AJ227" s="137"/>
      <c r="AK227" s="137"/>
      <c r="AL227" s="137"/>
      <c r="AM227" s="137"/>
    </row>
    <row r="228" ht="18.0" customHeight="1">
      <c r="A228" s="137"/>
      <c r="B228" s="137"/>
      <c r="C228" s="137"/>
      <c r="D228" s="137"/>
      <c r="E228" s="137"/>
      <c r="F228" s="137"/>
      <c r="G228" s="137"/>
      <c r="H228" s="139"/>
      <c r="I228" s="137"/>
      <c r="J228" s="137"/>
      <c r="K228" s="137"/>
      <c r="L228" s="137"/>
      <c r="M228" s="137"/>
      <c r="N228" s="137"/>
      <c r="O228" s="137"/>
      <c r="P228" s="137"/>
      <c r="Q228" s="140"/>
      <c r="R228" s="137"/>
      <c r="S228" s="137"/>
      <c r="T228" s="137"/>
      <c r="U228" s="137"/>
      <c r="V228" s="137"/>
      <c r="W228" s="137"/>
      <c r="X228" s="137"/>
      <c r="Y228" s="137"/>
      <c r="Z228" s="137"/>
      <c r="AA228" s="137"/>
      <c r="AB228" s="137"/>
      <c r="AC228" s="137"/>
      <c r="AD228" s="137"/>
      <c r="AE228" s="137"/>
      <c r="AF228" s="137"/>
      <c r="AG228" s="137"/>
      <c r="AH228" s="137"/>
      <c r="AI228" s="137"/>
      <c r="AJ228" s="137"/>
      <c r="AK228" s="137"/>
      <c r="AL228" s="137"/>
      <c r="AM228" s="137"/>
    </row>
    <row r="229" ht="18.0" customHeight="1">
      <c r="A229" s="137"/>
      <c r="B229" s="137"/>
      <c r="C229" s="137"/>
      <c r="D229" s="137"/>
      <c r="E229" s="137"/>
      <c r="F229" s="137"/>
      <c r="G229" s="137"/>
      <c r="H229" s="139"/>
      <c r="I229" s="137"/>
      <c r="J229" s="137"/>
      <c r="K229" s="137"/>
      <c r="L229" s="137"/>
      <c r="M229" s="137"/>
      <c r="N229" s="137"/>
      <c r="O229" s="137"/>
      <c r="P229" s="137"/>
      <c r="Q229" s="140"/>
      <c r="R229" s="137"/>
      <c r="S229" s="137"/>
      <c r="T229" s="137"/>
      <c r="U229" s="137"/>
      <c r="V229" s="137"/>
      <c r="W229" s="137"/>
      <c r="X229" s="137"/>
      <c r="Y229" s="137"/>
      <c r="Z229" s="137"/>
      <c r="AA229" s="137"/>
      <c r="AB229" s="137"/>
      <c r="AC229" s="137"/>
      <c r="AD229" s="137"/>
      <c r="AE229" s="137"/>
      <c r="AF229" s="137"/>
      <c r="AG229" s="137"/>
      <c r="AH229" s="137"/>
      <c r="AI229" s="137"/>
      <c r="AJ229" s="137"/>
      <c r="AK229" s="137"/>
      <c r="AL229" s="137"/>
      <c r="AM229" s="137"/>
    </row>
    <row r="230" ht="18.0" customHeight="1">
      <c r="A230" s="137"/>
      <c r="B230" s="137"/>
      <c r="C230" s="137"/>
      <c r="D230" s="137"/>
      <c r="E230" s="137"/>
      <c r="F230" s="137"/>
      <c r="G230" s="137"/>
      <c r="H230" s="139"/>
      <c r="I230" s="137"/>
      <c r="J230" s="137"/>
      <c r="K230" s="137"/>
      <c r="L230" s="137"/>
      <c r="M230" s="137"/>
      <c r="N230" s="137"/>
      <c r="O230" s="137"/>
      <c r="P230" s="137"/>
      <c r="Q230" s="140"/>
      <c r="R230" s="137"/>
      <c r="S230" s="137"/>
      <c r="T230" s="137"/>
      <c r="U230" s="137"/>
      <c r="V230" s="137"/>
      <c r="W230" s="137"/>
      <c r="X230" s="137"/>
      <c r="Y230" s="137"/>
      <c r="Z230" s="137"/>
      <c r="AA230" s="137"/>
      <c r="AB230" s="137"/>
      <c r="AC230" s="137"/>
      <c r="AD230" s="137"/>
      <c r="AE230" s="137"/>
      <c r="AF230" s="137"/>
      <c r="AG230" s="137"/>
      <c r="AH230" s="137"/>
      <c r="AI230" s="137"/>
      <c r="AJ230" s="137"/>
      <c r="AK230" s="137"/>
      <c r="AL230" s="137"/>
      <c r="AM230" s="137"/>
    </row>
    <row r="231" ht="18.0" customHeight="1">
      <c r="A231" s="137"/>
      <c r="B231" s="137"/>
      <c r="C231" s="137"/>
      <c r="D231" s="137"/>
      <c r="E231" s="137"/>
      <c r="F231" s="137"/>
      <c r="G231" s="137"/>
      <c r="H231" s="139"/>
      <c r="I231" s="137"/>
      <c r="J231" s="137"/>
      <c r="K231" s="137"/>
      <c r="L231" s="137"/>
      <c r="M231" s="137"/>
      <c r="N231" s="137"/>
      <c r="O231" s="137"/>
      <c r="P231" s="137"/>
      <c r="Q231" s="140"/>
      <c r="R231" s="137"/>
      <c r="S231" s="137"/>
      <c r="T231" s="137"/>
      <c r="U231" s="137"/>
      <c r="V231" s="137"/>
      <c r="W231" s="137"/>
      <c r="X231" s="137"/>
      <c r="Y231" s="137"/>
      <c r="Z231" s="137"/>
      <c r="AA231" s="137"/>
      <c r="AB231" s="137"/>
      <c r="AC231" s="137"/>
      <c r="AD231" s="137"/>
      <c r="AE231" s="137"/>
      <c r="AF231" s="137"/>
      <c r="AG231" s="137"/>
      <c r="AH231" s="137"/>
      <c r="AI231" s="137"/>
      <c r="AJ231" s="137"/>
      <c r="AK231" s="137"/>
      <c r="AL231" s="137"/>
      <c r="AM231" s="137"/>
    </row>
    <row r="232" ht="18.0" customHeight="1">
      <c r="A232" s="137"/>
      <c r="B232" s="137"/>
      <c r="C232" s="137"/>
      <c r="D232" s="137"/>
      <c r="E232" s="137"/>
      <c r="F232" s="137"/>
      <c r="G232" s="137"/>
      <c r="H232" s="139"/>
      <c r="I232" s="137"/>
      <c r="J232" s="137"/>
      <c r="K232" s="137"/>
      <c r="L232" s="137"/>
      <c r="M232" s="137"/>
      <c r="N232" s="137"/>
      <c r="O232" s="137"/>
      <c r="P232" s="137"/>
      <c r="Q232" s="140"/>
      <c r="R232" s="137"/>
      <c r="S232" s="137"/>
      <c r="T232" s="137"/>
      <c r="U232" s="137"/>
      <c r="V232" s="137"/>
      <c r="W232" s="137"/>
      <c r="X232" s="137"/>
      <c r="Y232" s="137"/>
      <c r="Z232" s="137"/>
      <c r="AA232" s="137"/>
      <c r="AB232" s="137"/>
      <c r="AC232" s="137"/>
      <c r="AD232" s="137"/>
      <c r="AE232" s="137"/>
      <c r="AF232" s="137"/>
      <c r="AG232" s="137"/>
      <c r="AH232" s="137"/>
      <c r="AI232" s="137"/>
      <c r="AJ232" s="137"/>
      <c r="AK232" s="137"/>
      <c r="AL232" s="137"/>
      <c r="AM232" s="137"/>
    </row>
    <row r="233" ht="18.0" customHeight="1">
      <c r="A233" s="137"/>
      <c r="B233" s="137"/>
      <c r="C233" s="137"/>
      <c r="D233" s="137"/>
      <c r="E233" s="137"/>
      <c r="F233" s="137"/>
      <c r="G233" s="137"/>
      <c r="H233" s="139"/>
      <c r="I233" s="137"/>
      <c r="J233" s="137"/>
      <c r="K233" s="137"/>
      <c r="L233" s="137"/>
      <c r="M233" s="137"/>
      <c r="N233" s="137"/>
      <c r="O233" s="137"/>
      <c r="P233" s="137"/>
      <c r="Q233" s="140"/>
      <c r="R233" s="137"/>
      <c r="S233" s="137"/>
      <c r="T233" s="137"/>
      <c r="U233" s="137"/>
      <c r="V233" s="137"/>
      <c r="W233" s="137"/>
      <c r="X233" s="137"/>
      <c r="Y233" s="137"/>
      <c r="Z233" s="137"/>
      <c r="AA233" s="137"/>
      <c r="AB233" s="137"/>
      <c r="AC233" s="137"/>
      <c r="AD233" s="137"/>
      <c r="AE233" s="137"/>
      <c r="AF233" s="137"/>
      <c r="AG233" s="137"/>
      <c r="AH233" s="137"/>
      <c r="AI233" s="137"/>
      <c r="AJ233" s="137"/>
      <c r="AK233" s="137"/>
      <c r="AL233" s="137"/>
      <c r="AM233" s="137"/>
    </row>
    <row r="234" ht="18.0" customHeight="1">
      <c r="A234" s="137"/>
      <c r="B234" s="137"/>
      <c r="C234" s="137"/>
      <c r="D234" s="137"/>
      <c r="E234" s="137"/>
      <c r="F234" s="137"/>
      <c r="G234" s="137"/>
      <c r="H234" s="139"/>
      <c r="I234" s="137"/>
      <c r="J234" s="137"/>
      <c r="K234" s="137"/>
      <c r="L234" s="137"/>
      <c r="M234" s="137"/>
      <c r="N234" s="137"/>
      <c r="O234" s="137"/>
      <c r="P234" s="137"/>
      <c r="Q234" s="140"/>
      <c r="R234" s="137"/>
      <c r="S234" s="137"/>
      <c r="T234" s="137"/>
      <c r="U234" s="137"/>
      <c r="V234" s="137"/>
      <c r="W234" s="137"/>
      <c r="X234" s="137"/>
      <c r="Y234" s="137"/>
      <c r="Z234" s="137"/>
      <c r="AA234" s="137"/>
      <c r="AB234" s="137"/>
      <c r="AC234" s="137"/>
      <c r="AD234" s="137"/>
      <c r="AE234" s="137"/>
      <c r="AF234" s="137"/>
      <c r="AG234" s="137"/>
      <c r="AH234" s="137"/>
      <c r="AI234" s="137"/>
      <c r="AJ234" s="137"/>
      <c r="AK234" s="137"/>
      <c r="AL234" s="137"/>
      <c r="AM234" s="137"/>
    </row>
    <row r="235" ht="18.0" customHeight="1">
      <c r="A235" s="137"/>
      <c r="B235" s="137"/>
      <c r="C235" s="137"/>
      <c r="D235" s="137"/>
      <c r="E235" s="137"/>
      <c r="F235" s="137"/>
      <c r="G235" s="137"/>
      <c r="H235" s="139"/>
      <c r="I235" s="137"/>
      <c r="J235" s="137"/>
      <c r="K235" s="137"/>
      <c r="L235" s="137"/>
      <c r="M235" s="137"/>
      <c r="N235" s="137"/>
      <c r="O235" s="137"/>
      <c r="P235" s="137"/>
      <c r="Q235" s="140"/>
      <c r="R235" s="137"/>
      <c r="S235" s="137"/>
      <c r="T235" s="137"/>
      <c r="U235" s="137"/>
      <c r="V235" s="137"/>
      <c r="W235" s="137"/>
      <c r="X235" s="137"/>
      <c r="Y235" s="137"/>
      <c r="Z235" s="137"/>
      <c r="AA235" s="137"/>
      <c r="AB235" s="137"/>
      <c r="AC235" s="137"/>
      <c r="AD235" s="137"/>
      <c r="AE235" s="137"/>
      <c r="AF235" s="137"/>
      <c r="AG235" s="137"/>
      <c r="AH235" s="137"/>
      <c r="AI235" s="137"/>
      <c r="AJ235" s="137"/>
      <c r="AK235" s="137"/>
      <c r="AL235" s="137"/>
      <c r="AM235" s="137"/>
    </row>
    <row r="236" ht="18.0" customHeight="1">
      <c r="A236" s="137"/>
      <c r="B236" s="137"/>
      <c r="C236" s="137"/>
      <c r="D236" s="137"/>
      <c r="E236" s="137"/>
      <c r="F236" s="137"/>
      <c r="G236" s="137"/>
      <c r="H236" s="139"/>
      <c r="I236" s="137"/>
      <c r="J236" s="137"/>
      <c r="K236" s="137"/>
      <c r="L236" s="137"/>
      <c r="M236" s="137"/>
      <c r="N236" s="137"/>
      <c r="O236" s="137"/>
      <c r="P236" s="137"/>
      <c r="Q236" s="140"/>
      <c r="R236" s="137"/>
      <c r="S236" s="137"/>
      <c r="T236" s="137"/>
      <c r="U236" s="137"/>
      <c r="V236" s="137"/>
      <c r="W236" s="137"/>
      <c r="X236" s="137"/>
      <c r="Y236" s="137"/>
      <c r="Z236" s="137"/>
      <c r="AA236" s="137"/>
      <c r="AB236" s="137"/>
      <c r="AC236" s="137"/>
      <c r="AD236" s="137"/>
      <c r="AE236" s="137"/>
      <c r="AF236" s="137"/>
      <c r="AG236" s="137"/>
      <c r="AH236" s="137"/>
      <c r="AI236" s="137"/>
      <c r="AJ236" s="137"/>
      <c r="AK236" s="137"/>
      <c r="AL236" s="137"/>
      <c r="AM236" s="137"/>
    </row>
    <row r="237" ht="18.0" customHeight="1">
      <c r="A237" s="137"/>
      <c r="B237" s="137"/>
      <c r="C237" s="137"/>
      <c r="D237" s="137"/>
      <c r="E237" s="137"/>
      <c r="F237" s="137"/>
      <c r="G237" s="137"/>
      <c r="H237" s="139"/>
      <c r="I237" s="137"/>
      <c r="J237" s="137"/>
      <c r="K237" s="137"/>
      <c r="L237" s="137"/>
      <c r="M237" s="137"/>
      <c r="N237" s="137"/>
      <c r="O237" s="137"/>
      <c r="P237" s="137"/>
      <c r="Q237" s="140"/>
      <c r="R237" s="137"/>
      <c r="S237" s="137"/>
      <c r="T237" s="137"/>
      <c r="U237" s="137"/>
      <c r="V237" s="137"/>
      <c r="W237" s="137"/>
      <c r="X237" s="137"/>
      <c r="Y237" s="137"/>
      <c r="Z237" s="137"/>
      <c r="AA237" s="137"/>
      <c r="AB237" s="137"/>
      <c r="AC237" s="137"/>
      <c r="AD237" s="137"/>
      <c r="AE237" s="137"/>
      <c r="AF237" s="137"/>
      <c r="AG237" s="137"/>
      <c r="AH237" s="137"/>
      <c r="AI237" s="137"/>
      <c r="AJ237" s="137"/>
      <c r="AK237" s="137"/>
      <c r="AL237" s="137"/>
      <c r="AM237" s="137"/>
    </row>
    <row r="238" ht="18.0" customHeight="1">
      <c r="A238" s="137"/>
      <c r="B238" s="137"/>
      <c r="C238" s="137"/>
      <c r="D238" s="137"/>
      <c r="E238" s="137"/>
      <c r="F238" s="137"/>
      <c r="G238" s="137"/>
      <c r="H238" s="139"/>
      <c r="I238" s="137"/>
      <c r="J238" s="137"/>
      <c r="K238" s="137"/>
      <c r="L238" s="137"/>
      <c r="M238" s="137"/>
      <c r="N238" s="137"/>
      <c r="O238" s="137"/>
      <c r="P238" s="137"/>
      <c r="Q238" s="140"/>
      <c r="R238" s="137"/>
      <c r="S238" s="137"/>
      <c r="T238" s="137"/>
      <c r="U238" s="137"/>
      <c r="V238" s="137"/>
      <c r="W238" s="137"/>
      <c r="X238" s="137"/>
      <c r="Y238" s="137"/>
      <c r="Z238" s="137"/>
      <c r="AA238" s="137"/>
      <c r="AB238" s="137"/>
      <c r="AC238" s="137"/>
      <c r="AD238" s="137"/>
      <c r="AE238" s="137"/>
      <c r="AF238" s="137"/>
      <c r="AG238" s="137"/>
      <c r="AH238" s="137"/>
      <c r="AI238" s="137"/>
      <c r="AJ238" s="137"/>
      <c r="AK238" s="137"/>
      <c r="AL238" s="137"/>
      <c r="AM238" s="137"/>
    </row>
    <row r="239" ht="18.0" customHeight="1">
      <c r="A239" s="137"/>
      <c r="B239" s="137"/>
      <c r="C239" s="137"/>
      <c r="D239" s="137"/>
      <c r="E239" s="137"/>
      <c r="F239" s="137"/>
      <c r="G239" s="137"/>
      <c r="H239" s="139"/>
      <c r="I239" s="137"/>
      <c r="J239" s="137"/>
      <c r="K239" s="137"/>
      <c r="L239" s="137"/>
      <c r="M239" s="137"/>
      <c r="N239" s="137"/>
      <c r="O239" s="137"/>
      <c r="P239" s="137"/>
      <c r="Q239" s="140"/>
      <c r="R239" s="137"/>
      <c r="S239" s="137"/>
      <c r="T239" s="137"/>
      <c r="U239" s="137"/>
      <c r="V239" s="137"/>
      <c r="W239" s="137"/>
      <c r="X239" s="137"/>
      <c r="Y239" s="137"/>
      <c r="Z239" s="137"/>
      <c r="AA239" s="137"/>
      <c r="AB239" s="137"/>
      <c r="AC239" s="137"/>
      <c r="AD239" s="137"/>
      <c r="AE239" s="137"/>
      <c r="AF239" s="137"/>
      <c r="AG239" s="137"/>
      <c r="AH239" s="137"/>
      <c r="AI239" s="137"/>
      <c r="AJ239" s="137"/>
      <c r="AK239" s="137"/>
      <c r="AL239" s="137"/>
      <c r="AM239" s="137"/>
    </row>
    <row r="240" ht="18.0" customHeight="1">
      <c r="A240" s="137"/>
      <c r="B240" s="137"/>
      <c r="C240" s="137"/>
      <c r="D240" s="137"/>
      <c r="E240" s="137"/>
      <c r="F240" s="137"/>
      <c r="G240" s="137"/>
      <c r="H240" s="139"/>
      <c r="I240" s="137"/>
      <c r="J240" s="137"/>
      <c r="K240" s="137"/>
      <c r="L240" s="137"/>
      <c r="M240" s="137"/>
      <c r="N240" s="137"/>
      <c r="O240" s="137"/>
      <c r="P240" s="137"/>
      <c r="Q240" s="140"/>
      <c r="R240" s="137"/>
      <c r="S240" s="137"/>
      <c r="T240" s="137"/>
      <c r="U240" s="137"/>
      <c r="V240" s="137"/>
      <c r="W240" s="137"/>
      <c r="X240" s="137"/>
      <c r="Y240" s="137"/>
      <c r="Z240" s="137"/>
      <c r="AA240" s="137"/>
      <c r="AB240" s="137"/>
      <c r="AC240" s="137"/>
      <c r="AD240" s="137"/>
      <c r="AE240" s="137"/>
      <c r="AF240" s="137"/>
      <c r="AG240" s="137"/>
      <c r="AH240" s="137"/>
      <c r="AI240" s="137"/>
      <c r="AJ240" s="137"/>
      <c r="AK240" s="137"/>
      <c r="AL240" s="137"/>
      <c r="AM240" s="137"/>
    </row>
    <row r="241" ht="18.0" customHeight="1">
      <c r="A241" s="137"/>
      <c r="B241" s="137"/>
      <c r="C241" s="137"/>
      <c r="D241" s="137"/>
      <c r="E241" s="137"/>
      <c r="F241" s="137"/>
      <c r="G241" s="137"/>
      <c r="H241" s="139"/>
      <c r="I241" s="137"/>
      <c r="J241" s="137"/>
      <c r="K241" s="137"/>
      <c r="L241" s="137"/>
      <c r="M241" s="137"/>
      <c r="N241" s="137"/>
      <c r="O241" s="137"/>
      <c r="P241" s="137"/>
      <c r="Q241" s="140"/>
      <c r="R241" s="137"/>
      <c r="S241" s="137"/>
      <c r="T241" s="137"/>
      <c r="U241" s="137"/>
      <c r="V241" s="137"/>
      <c r="W241" s="137"/>
      <c r="X241" s="137"/>
      <c r="Y241" s="137"/>
      <c r="Z241" s="137"/>
      <c r="AA241" s="137"/>
      <c r="AB241" s="137"/>
      <c r="AC241" s="137"/>
      <c r="AD241" s="137"/>
      <c r="AE241" s="137"/>
      <c r="AF241" s="137"/>
      <c r="AG241" s="137"/>
      <c r="AH241" s="137"/>
      <c r="AI241" s="137"/>
      <c r="AJ241" s="137"/>
      <c r="AK241" s="137"/>
      <c r="AL241" s="137"/>
      <c r="AM241" s="137"/>
    </row>
    <row r="242" ht="18.0" customHeight="1">
      <c r="A242" s="137"/>
      <c r="B242" s="137"/>
      <c r="C242" s="137"/>
      <c r="D242" s="137"/>
      <c r="E242" s="137"/>
      <c r="F242" s="137"/>
      <c r="G242" s="137"/>
      <c r="H242" s="139"/>
      <c r="I242" s="137"/>
      <c r="J242" s="137"/>
      <c r="K242" s="137"/>
      <c r="L242" s="137"/>
      <c r="M242" s="137"/>
      <c r="N242" s="137"/>
      <c r="O242" s="137"/>
      <c r="P242" s="137"/>
      <c r="Q242" s="140"/>
      <c r="R242" s="137"/>
      <c r="S242" s="137"/>
      <c r="T242" s="137"/>
      <c r="U242" s="137"/>
      <c r="V242" s="137"/>
      <c r="W242" s="137"/>
      <c r="X242" s="137"/>
      <c r="Y242" s="137"/>
      <c r="Z242" s="137"/>
      <c r="AA242" s="137"/>
      <c r="AB242" s="137"/>
      <c r="AC242" s="137"/>
      <c r="AD242" s="137"/>
      <c r="AE242" s="137"/>
      <c r="AF242" s="137"/>
      <c r="AG242" s="137"/>
      <c r="AH242" s="137"/>
      <c r="AI242" s="137"/>
      <c r="AJ242" s="137"/>
      <c r="AK242" s="137"/>
      <c r="AL242" s="137"/>
      <c r="AM242" s="137"/>
    </row>
    <row r="243" ht="18.0" customHeight="1">
      <c r="A243" s="137"/>
      <c r="B243" s="137"/>
      <c r="C243" s="137"/>
      <c r="D243" s="137"/>
      <c r="E243" s="137"/>
      <c r="F243" s="137"/>
      <c r="G243" s="137"/>
      <c r="H243" s="139"/>
      <c r="I243" s="137"/>
      <c r="J243" s="137"/>
      <c r="K243" s="137"/>
      <c r="L243" s="137"/>
      <c r="M243" s="137"/>
      <c r="N243" s="137"/>
      <c r="O243" s="137"/>
      <c r="P243" s="137"/>
      <c r="Q243" s="140"/>
      <c r="R243" s="137"/>
      <c r="S243" s="137"/>
      <c r="T243" s="137"/>
      <c r="U243" s="137"/>
      <c r="V243" s="137"/>
      <c r="W243" s="137"/>
      <c r="X243" s="137"/>
      <c r="Y243" s="137"/>
      <c r="Z243" s="137"/>
      <c r="AA243" s="137"/>
      <c r="AB243" s="137"/>
      <c r="AC243" s="137"/>
      <c r="AD243" s="137"/>
      <c r="AE243" s="137"/>
      <c r="AF243" s="137"/>
      <c r="AG243" s="137"/>
      <c r="AH243" s="137"/>
      <c r="AI243" s="137"/>
      <c r="AJ243" s="137"/>
      <c r="AK243" s="137"/>
      <c r="AL243" s="137"/>
      <c r="AM243" s="137"/>
    </row>
    <row r="244" ht="18.0" customHeight="1">
      <c r="A244" s="137"/>
      <c r="B244" s="137"/>
      <c r="C244" s="137"/>
      <c r="D244" s="137"/>
      <c r="E244" s="137"/>
      <c r="F244" s="137"/>
      <c r="G244" s="137"/>
      <c r="H244" s="139"/>
      <c r="I244" s="137"/>
      <c r="J244" s="137"/>
      <c r="K244" s="137"/>
      <c r="L244" s="137"/>
      <c r="M244" s="137"/>
      <c r="N244" s="137"/>
      <c r="O244" s="137"/>
      <c r="P244" s="137"/>
      <c r="Q244" s="140"/>
      <c r="R244" s="137"/>
      <c r="S244" s="137"/>
      <c r="T244" s="137"/>
      <c r="U244" s="137"/>
      <c r="V244" s="137"/>
      <c r="W244" s="137"/>
      <c r="X244" s="137"/>
      <c r="Y244" s="137"/>
      <c r="Z244" s="137"/>
      <c r="AA244" s="137"/>
      <c r="AB244" s="137"/>
      <c r="AC244" s="137"/>
      <c r="AD244" s="137"/>
      <c r="AE244" s="137"/>
      <c r="AF244" s="137"/>
      <c r="AG244" s="137"/>
      <c r="AH244" s="137"/>
      <c r="AI244" s="137"/>
      <c r="AJ244" s="137"/>
      <c r="AK244" s="137"/>
      <c r="AL244" s="137"/>
      <c r="AM244" s="137"/>
    </row>
    <row r="245" ht="18.0" customHeight="1">
      <c r="A245" s="137"/>
      <c r="B245" s="137"/>
      <c r="C245" s="137"/>
      <c r="D245" s="137"/>
      <c r="E245" s="137"/>
      <c r="F245" s="137"/>
      <c r="G245" s="137"/>
      <c r="H245" s="139"/>
      <c r="I245" s="137"/>
      <c r="J245" s="137"/>
      <c r="K245" s="137"/>
      <c r="L245" s="137"/>
      <c r="M245" s="137"/>
      <c r="N245" s="137"/>
      <c r="O245" s="137"/>
      <c r="P245" s="137"/>
      <c r="Q245" s="140"/>
      <c r="R245" s="137"/>
      <c r="S245" s="137"/>
      <c r="T245" s="137"/>
      <c r="U245" s="137"/>
      <c r="V245" s="137"/>
      <c r="W245" s="137"/>
      <c r="X245" s="137"/>
      <c r="Y245" s="137"/>
      <c r="Z245" s="137"/>
      <c r="AA245" s="137"/>
      <c r="AB245" s="137"/>
      <c r="AC245" s="137"/>
      <c r="AD245" s="137"/>
      <c r="AE245" s="137"/>
      <c r="AF245" s="137"/>
      <c r="AG245" s="137"/>
      <c r="AH245" s="137"/>
      <c r="AI245" s="137"/>
      <c r="AJ245" s="137"/>
      <c r="AK245" s="137"/>
      <c r="AL245" s="137"/>
      <c r="AM245" s="137"/>
    </row>
    <row r="246" ht="18.0" customHeight="1">
      <c r="A246" s="137"/>
      <c r="B246" s="137"/>
      <c r="C246" s="137"/>
      <c r="D246" s="137"/>
      <c r="E246" s="137"/>
      <c r="F246" s="137"/>
      <c r="G246" s="137"/>
      <c r="H246" s="139"/>
      <c r="I246" s="137"/>
      <c r="J246" s="137"/>
      <c r="K246" s="137"/>
      <c r="L246" s="137"/>
      <c r="M246" s="137"/>
      <c r="N246" s="137"/>
      <c r="O246" s="137"/>
      <c r="P246" s="137"/>
      <c r="Q246" s="140"/>
      <c r="R246" s="137"/>
      <c r="S246" s="137"/>
      <c r="T246" s="137"/>
      <c r="U246" s="137"/>
      <c r="V246" s="137"/>
      <c r="W246" s="137"/>
      <c r="X246" s="137"/>
      <c r="Y246" s="137"/>
      <c r="Z246" s="137"/>
      <c r="AA246" s="137"/>
      <c r="AB246" s="137"/>
      <c r="AC246" s="137"/>
      <c r="AD246" s="137"/>
      <c r="AE246" s="137"/>
      <c r="AF246" s="137"/>
      <c r="AG246" s="137"/>
      <c r="AH246" s="137"/>
      <c r="AI246" s="137"/>
      <c r="AJ246" s="137"/>
      <c r="AK246" s="137"/>
      <c r="AL246" s="137"/>
      <c r="AM246" s="137"/>
    </row>
    <row r="247" ht="18.0" customHeight="1">
      <c r="A247" s="137"/>
      <c r="B247" s="137"/>
      <c r="C247" s="137"/>
      <c r="D247" s="137"/>
      <c r="E247" s="137"/>
      <c r="F247" s="137"/>
      <c r="G247" s="137"/>
      <c r="H247" s="139"/>
      <c r="I247" s="137"/>
      <c r="J247" s="137"/>
      <c r="K247" s="137"/>
      <c r="L247" s="137"/>
      <c r="M247" s="137"/>
      <c r="N247" s="137"/>
      <c r="O247" s="137"/>
      <c r="P247" s="137"/>
      <c r="Q247" s="140"/>
      <c r="R247" s="137"/>
      <c r="S247" s="137"/>
      <c r="T247" s="137"/>
      <c r="U247" s="137"/>
      <c r="V247" s="137"/>
      <c r="W247" s="137"/>
      <c r="X247" s="137"/>
      <c r="Y247" s="137"/>
      <c r="Z247" s="137"/>
      <c r="AA247" s="137"/>
      <c r="AB247" s="137"/>
      <c r="AC247" s="137"/>
      <c r="AD247" s="137"/>
      <c r="AE247" s="137"/>
      <c r="AF247" s="137"/>
      <c r="AG247" s="137"/>
      <c r="AH247" s="137"/>
      <c r="AI247" s="137"/>
      <c r="AJ247" s="137"/>
      <c r="AK247" s="137"/>
      <c r="AL247" s="137"/>
      <c r="AM247" s="137"/>
    </row>
    <row r="248" ht="18.0" customHeight="1">
      <c r="A248" s="137"/>
      <c r="B248" s="137"/>
      <c r="C248" s="137"/>
      <c r="D248" s="137"/>
      <c r="E248" s="137"/>
      <c r="F248" s="137"/>
      <c r="G248" s="137"/>
      <c r="H248" s="139"/>
      <c r="I248" s="137"/>
      <c r="J248" s="137"/>
      <c r="K248" s="137"/>
      <c r="L248" s="137"/>
      <c r="M248" s="137"/>
      <c r="N248" s="137"/>
      <c r="O248" s="137"/>
      <c r="P248" s="137"/>
      <c r="Q248" s="140"/>
      <c r="R248" s="137"/>
      <c r="S248" s="137"/>
      <c r="T248" s="137"/>
      <c r="U248" s="137"/>
      <c r="V248" s="137"/>
      <c r="W248" s="137"/>
      <c r="X248" s="137"/>
      <c r="Y248" s="137"/>
      <c r="Z248" s="137"/>
      <c r="AA248" s="137"/>
      <c r="AB248" s="137"/>
      <c r="AC248" s="137"/>
      <c r="AD248" s="137"/>
      <c r="AE248" s="137"/>
      <c r="AF248" s="137"/>
      <c r="AG248" s="137"/>
      <c r="AH248" s="137"/>
      <c r="AI248" s="137"/>
      <c r="AJ248" s="137"/>
      <c r="AK248" s="137"/>
      <c r="AL248" s="137"/>
      <c r="AM248" s="137"/>
    </row>
    <row r="249" ht="18.0" customHeight="1">
      <c r="A249" s="137"/>
      <c r="B249" s="137"/>
      <c r="C249" s="137"/>
      <c r="D249" s="137"/>
      <c r="E249" s="137"/>
      <c r="F249" s="137"/>
      <c r="G249" s="137"/>
      <c r="H249" s="139"/>
      <c r="I249" s="137"/>
      <c r="J249" s="137"/>
      <c r="K249" s="137"/>
      <c r="L249" s="137"/>
      <c r="M249" s="137"/>
      <c r="N249" s="137"/>
      <c r="O249" s="137"/>
      <c r="P249" s="137"/>
      <c r="Q249" s="140"/>
      <c r="R249" s="137"/>
      <c r="S249" s="137"/>
      <c r="T249" s="137"/>
      <c r="U249" s="137"/>
      <c r="V249" s="137"/>
      <c r="W249" s="137"/>
      <c r="X249" s="137"/>
      <c r="Y249" s="137"/>
      <c r="Z249" s="137"/>
      <c r="AA249" s="137"/>
      <c r="AB249" s="137"/>
      <c r="AC249" s="137"/>
      <c r="AD249" s="137"/>
      <c r="AE249" s="137"/>
      <c r="AF249" s="137"/>
      <c r="AG249" s="137"/>
      <c r="AH249" s="137"/>
      <c r="AI249" s="137"/>
      <c r="AJ249" s="137"/>
      <c r="AK249" s="137"/>
      <c r="AL249" s="137"/>
      <c r="AM249" s="137"/>
    </row>
    <row r="250" ht="18.0" customHeight="1">
      <c r="A250" s="137"/>
      <c r="B250" s="137"/>
      <c r="C250" s="137"/>
      <c r="D250" s="137"/>
      <c r="E250" s="137"/>
      <c r="F250" s="137"/>
      <c r="G250" s="137"/>
      <c r="H250" s="139"/>
      <c r="I250" s="137"/>
      <c r="J250" s="137"/>
      <c r="K250" s="137"/>
      <c r="L250" s="137"/>
      <c r="M250" s="137"/>
      <c r="N250" s="137"/>
      <c r="O250" s="137"/>
      <c r="P250" s="137"/>
      <c r="Q250" s="140"/>
      <c r="R250" s="137"/>
      <c r="S250" s="137"/>
      <c r="T250" s="137"/>
      <c r="U250" s="137"/>
      <c r="V250" s="137"/>
      <c r="W250" s="137"/>
      <c r="X250" s="137"/>
      <c r="Y250" s="137"/>
      <c r="Z250" s="137"/>
      <c r="AA250" s="137"/>
      <c r="AB250" s="137"/>
      <c r="AC250" s="137"/>
      <c r="AD250" s="137"/>
      <c r="AE250" s="137"/>
      <c r="AF250" s="137"/>
      <c r="AG250" s="137"/>
      <c r="AH250" s="137"/>
      <c r="AI250" s="137"/>
      <c r="AJ250" s="137"/>
      <c r="AK250" s="137"/>
      <c r="AL250" s="137"/>
      <c r="AM250" s="137"/>
    </row>
    <row r="251" ht="18.0" customHeight="1">
      <c r="A251" s="137"/>
      <c r="B251" s="137"/>
      <c r="C251" s="137"/>
      <c r="D251" s="137"/>
      <c r="E251" s="137"/>
      <c r="F251" s="137"/>
      <c r="G251" s="137"/>
      <c r="H251" s="139"/>
      <c r="I251" s="137"/>
      <c r="J251" s="137"/>
      <c r="K251" s="137"/>
      <c r="L251" s="137"/>
      <c r="M251" s="137"/>
      <c r="N251" s="137"/>
      <c r="O251" s="137"/>
      <c r="P251" s="137"/>
      <c r="Q251" s="140"/>
      <c r="R251" s="137"/>
      <c r="S251" s="137"/>
      <c r="T251" s="137"/>
      <c r="U251" s="137"/>
      <c r="V251" s="137"/>
      <c r="W251" s="137"/>
      <c r="X251" s="137"/>
      <c r="Y251" s="137"/>
      <c r="Z251" s="137"/>
      <c r="AA251" s="137"/>
      <c r="AB251" s="137"/>
      <c r="AC251" s="137"/>
      <c r="AD251" s="137"/>
      <c r="AE251" s="137"/>
      <c r="AF251" s="137"/>
      <c r="AG251" s="137"/>
      <c r="AH251" s="137"/>
      <c r="AI251" s="137"/>
      <c r="AJ251" s="137"/>
      <c r="AK251" s="137"/>
      <c r="AL251" s="137"/>
      <c r="AM251" s="137"/>
    </row>
    <row r="252" ht="18.0" customHeight="1">
      <c r="A252" s="137"/>
      <c r="B252" s="137"/>
      <c r="C252" s="137"/>
      <c r="D252" s="137"/>
      <c r="E252" s="137"/>
      <c r="F252" s="137"/>
      <c r="G252" s="137"/>
      <c r="H252" s="139"/>
      <c r="I252" s="137"/>
      <c r="J252" s="137"/>
      <c r="K252" s="137"/>
      <c r="L252" s="137"/>
      <c r="M252" s="137"/>
      <c r="N252" s="137"/>
      <c r="O252" s="137"/>
      <c r="P252" s="137"/>
      <c r="Q252" s="140"/>
      <c r="R252" s="137"/>
      <c r="S252" s="137"/>
      <c r="T252" s="137"/>
      <c r="U252" s="137"/>
      <c r="V252" s="137"/>
      <c r="W252" s="137"/>
      <c r="X252" s="137"/>
      <c r="Y252" s="137"/>
      <c r="Z252" s="137"/>
      <c r="AA252" s="137"/>
      <c r="AB252" s="137"/>
      <c r="AC252" s="137"/>
      <c r="AD252" s="137"/>
      <c r="AE252" s="137"/>
      <c r="AF252" s="137"/>
      <c r="AG252" s="137"/>
      <c r="AH252" s="137"/>
      <c r="AI252" s="137"/>
      <c r="AJ252" s="137"/>
      <c r="AK252" s="137"/>
      <c r="AL252" s="137"/>
      <c r="AM252" s="137"/>
    </row>
    <row r="253" ht="18.0" customHeight="1">
      <c r="A253" s="137"/>
      <c r="B253" s="137"/>
      <c r="C253" s="137"/>
      <c r="D253" s="137"/>
      <c r="E253" s="137"/>
      <c r="F253" s="137"/>
      <c r="G253" s="137"/>
      <c r="H253" s="139"/>
      <c r="I253" s="137"/>
      <c r="J253" s="137"/>
      <c r="K253" s="137"/>
      <c r="L253" s="137"/>
      <c r="M253" s="137"/>
      <c r="N253" s="137"/>
      <c r="O253" s="137"/>
      <c r="P253" s="137"/>
      <c r="Q253" s="140"/>
      <c r="R253" s="137"/>
      <c r="S253" s="137"/>
      <c r="T253" s="137"/>
      <c r="U253" s="137"/>
      <c r="V253" s="137"/>
      <c r="W253" s="137"/>
      <c r="X253" s="137"/>
      <c r="Y253" s="137"/>
      <c r="Z253" s="137"/>
      <c r="AA253" s="137"/>
      <c r="AB253" s="137"/>
      <c r="AC253" s="137"/>
      <c r="AD253" s="137"/>
      <c r="AE253" s="137"/>
      <c r="AF253" s="137"/>
      <c r="AG253" s="137"/>
      <c r="AH253" s="137"/>
      <c r="AI253" s="137"/>
      <c r="AJ253" s="137"/>
      <c r="AK253" s="137"/>
      <c r="AL253" s="137"/>
      <c r="AM253" s="137"/>
    </row>
    <row r="254" ht="18.0" customHeight="1">
      <c r="A254" s="137"/>
      <c r="B254" s="137"/>
      <c r="C254" s="137"/>
      <c r="D254" s="137"/>
      <c r="E254" s="137"/>
      <c r="F254" s="137"/>
      <c r="G254" s="137"/>
      <c r="H254" s="139"/>
      <c r="I254" s="137"/>
      <c r="J254" s="137"/>
      <c r="K254" s="137"/>
      <c r="L254" s="137"/>
      <c r="M254" s="137"/>
      <c r="N254" s="137"/>
      <c r="O254" s="137"/>
      <c r="P254" s="137"/>
      <c r="Q254" s="140"/>
      <c r="R254" s="137"/>
      <c r="S254" s="137"/>
      <c r="T254" s="137"/>
      <c r="U254" s="137"/>
      <c r="V254" s="137"/>
      <c r="W254" s="137"/>
      <c r="X254" s="137"/>
      <c r="Y254" s="137"/>
      <c r="Z254" s="137"/>
      <c r="AA254" s="137"/>
      <c r="AB254" s="137"/>
      <c r="AC254" s="137"/>
      <c r="AD254" s="137"/>
      <c r="AE254" s="137"/>
      <c r="AF254" s="137"/>
      <c r="AG254" s="137"/>
      <c r="AH254" s="137"/>
      <c r="AI254" s="137"/>
      <c r="AJ254" s="137"/>
      <c r="AK254" s="137"/>
      <c r="AL254" s="137"/>
      <c r="AM254" s="137"/>
    </row>
    <row r="255" ht="18.0" customHeight="1">
      <c r="A255" s="137"/>
      <c r="B255" s="137"/>
      <c r="C255" s="137"/>
      <c r="D255" s="137"/>
      <c r="E255" s="137"/>
      <c r="F255" s="137"/>
      <c r="G255" s="137"/>
      <c r="H255" s="139"/>
      <c r="I255" s="137"/>
      <c r="J255" s="137"/>
      <c r="K255" s="137"/>
      <c r="L255" s="137"/>
      <c r="M255" s="137"/>
      <c r="N255" s="137"/>
      <c r="O255" s="137"/>
      <c r="P255" s="137"/>
      <c r="Q255" s="140"/>
      <c r="R255" s="137"/>
      <c r="S255" s="137"/>
      <c r="T255" s="137"/>
      <c r="U255" s="137"/>
      <c r="V255" s="137"/>
      <c r="W255" s="137"/>
      <c r="X255" s="137"/>
      <c r="Y255" s="137"/>
      <c r="Z255" s="137"/>
      <c r="AA255" s="137"/>
      <c r="AB255" s="137"/>
      <c r="AC255" s="137"/>
      <c r="AD255" s="137"/>
      <c r="AE255" s="137"/>
      <c r="AF255" s="137"/>
      <c r="AG255" s="137"/>
      <c r="AH255" s="137"/>
      <c r="AI255" s="137"/>
      <c r="AJ255" s="137"/>
      <c r="AK255" s="137"/>
      <c r="AL255" s="137"/>
      <c r="AM255" s="137"/>
    </row>
    <row r="256" ht="18.0" customHeight="1">
      <c r="A256" s="137"/>
      <c r="B256" s="137"/>
      <c r="C256" s="137"/>
      <c r="D256" s="137"/>
      <c r="E256" s="137"/>
      <c r="F256" s="137"/>
      <c r="G256" s="137"/>
      <c r="H256" s="139"/>
      <c r="I256" s="137"/>
      <c r="J256" s="137"/>
      <c r="K256" s="137"/>
      <c r="L256" s="137"/>
      <c r="M256" s="137"/>
      <c r="N256" s="137"/>
      <c r="O256" s="137"/>
      <c r="P256" s="137"/>
      <c r="Q256" s="140"/>
      <c r="R256" s="137"/>
      <c r="S256" s="137"/>
      <c r="T256" s="137"/>
      <c r="U256" s="137"/>
      <c r="V256" s="137"/>
      <c r="W256" s="137"/>
      <c r="X256" s="137"/>
      <c r="Y256" s="137"/>
      <c r="Z256" s="137"/>
      <c r="AA256" s="137"/>
      <c r="AB256" s="137"/>
      <c r="AC256" s="137"/>
      <c r="AD256" s="137"/>
      <c r="AE256" s="137"/>
      <c r="AF256" s="137"/>
      <c r="AG256" s="137"/>
      <c r="AH256" s="137"/>
      <c r="AI256" s="137"/>
      <c r="AJ256" s="137"/>
      <c r="AK256" s="137"/>
      <c r="AL256" s="137"/>
      <c r="AM256" s="137"/>
    </row>
    <row r="257" ht="18.0" customHeight="1">
      <c r="A257" s="137"/>
      <c r="B257" s="137"/>
      <c r="C257" s="137"/>
      <c r="D257" s="137"/>
      <c r="E257" s="137"/>
      <c r="F257" s="137"/>
      <c r="G257" s="137"/>
      <c r="H257" s="139"/>
      <c r="I257" s="137"/>
      <c r="J257" s="137"/>
      <c r="K257" s="137"/>
      <c r="L257" s="137"/>
      <c r="M257" s="137"/>
      <c r="N257" s="137"/>
      <c r="O257" s="137"/>
      <c r="P257" s="137"/>
      <c r="Q257" s="140"/>
      <c r="R257" s="137"/>
      <c r="S257" s="137"/>
      <c r="T257" s="137"/>
      <c r="U257" s="137"/>
      <c r="V257" s="137"/>
      <c r="W257" s="137"/>
      <c r="X257" s="137"/>
      <c r="Y257" s="137"/>
      <c r="Z257" s="137"/>
      <c r="AA257" s="137"/>
      <c r="AB257" s="137"/>
      <c r="AC257" s="137"/>
      <c r="AD257" s="137"/>
      <c r="AE257" s="137"/>
      <c r="AF257" s="137"/>
      <c r="AG257" s="137"/>
      <c r="AH257" s="137"/>
      <c r="AI257" s="137"/>
      <c r="AJ257" s="137"/>
      <c r="AK257" s="137"/>
      <c r="AL257" s="137"/>
      <c r="AM257" s="137"/>
    </row>
    <row r="258" ht="18.0" customHeight="1">
      <c r="A258" s="137"/>
      <c r="B258" s="137"/>
      <c r="C258" s="137"/>
      <c r="D258" s="137"/>
      <c r="E258" s="137"/>
      <c r="F258" s="137"/>
      <c r="G258" s="137"/>
      <c r="H258" s="139"/>
      <c r="I258" s="137"/>
      <c r="J258" s="137"/>
      <c r="K258" s="137"/>
      <c r="L258" s="137"/>
      <c r="M258" s="137"/>
      <c r="N258" s="137"/>
      <c r="O258" s="137"/>
      <c r="P258" s="137"/>
      <c r="Q258" s="140"/>
      <c r="R258" s="137"/>
      <c r="S258" s="137"/>
      <c r="T258" s="137"/>
      <c r="U258" s="137"/>
      <c r="V258" s="137"/>
      <c r="W258" s="137"/>
      <c r="X258" s="137"/>
      <c r="Y258" s="137"/>
      <c r="Z258" s="137"/>
      <c r="AA258" s="137"/>
      <c r="AB258" s="137"/>
      <c r="AC258" s="137"/>
      <c r="AD258" s="137"/>
      <c r="AE258" s="137"/>
      <c r="AF258" s="137"/>
      <c r="AG258" s="137"/>
      <c r="AH258" s="137"/>
      <c r="AI258" s="137"/>
      <c r="AJ258" s="137"/>
      <c r="AK258" s="137"/>
      <c r="AL258" s="137"/>
      <c r="AM258" s="137"/>
    </row>
    <row r="259" ht="18.0" customHeight="1">
      <c r="A259" s="137"/>
      <c r="B259" s="137"/>
      <c r="C259" s="137"/>
      <c r="D259" s="137"/>
      <c r="E259" s="137"/>
      <c r="F259" s="137"/>
      <c r="G259" s="137"/>
      <c r="H259" s="139"/>
      <c r="I259" s="137"/>
      <c r="J259" s="137"/>
      <c r="K259" s="137"/>
      <c r="L259" s="137"/>
      <c r="M259" s="137"/>
      <c r="N259" s="137"/>
      <c r="O259" s="137"/>
      <c r="P259" s="137"/>
      <c r="Q259" s="140"/>
      <c r="R259" s="137"/>
      <c r="S259" s="137"/>
      <c r="T259" s="137"/>
      <c r="U259" s="137"/>
      <c r="V259" s="137"/>
      <c r="W259" s="137"/>
      <c r="X259" s="137"/>
      <c r="Y259" s="137"/>
      <c r="Z259" s="137"/>
      <c r="AA259" s="137"/>
      <c r="AB259" s="137"/>
      <c r="AC259" s="137"/>
      <c r="AD259" s="137"/>
      <c r="AE259" s="137"/>
      <c r="AF259" s="137"/>
      <c r="AG259" s="137"/>
      <c r="AH259" s="137"/>
      <c r="AI259" s="137"/>
      <c r="AJ259" s="137"/>
      <c r="AK259" s="137"/>
      <c r="AL259" s="137"/>
      <c r="AM259" s="137"/>
    </row>
    <row r="260" ht="18.0" customHeight="1">
      <c r="A260" s="137"/>
      <c r="B260" s="137"/>
      <c r="C260" s="137"/>
      <c r="D260" s="137"/>
      <c r="E260" s="137"/>
      <c r="F260" s="137"/>
      <c r="G260" s="137"/>
      <c r="H260" s="139"/>
      <c r="I260" s="137"/>
      <c r="J260" s="137"/>
      <c r="K260" s="137"/>
      <c r="L260" s="137"/>
      <c r="M260" s="137"/>
      <c r="N260" s="137"/>
      <c r="O260" s="137"/>
      <c r="P260" s="137"/>
      <c r="Q260" s="140"/>
      <c r="R260" s="137"/>
      <c r="S260" s="137"/>
      <c r="T260" s="137"/>
      <c r="U260" s="137"/>
      <c r="V260" s="137"/>
      <c r="W260" s="137"/>
      <c r="X260" s="137"/>
      <c r="Y260" s="137"/>
      <c r="Z260" s="137"/>
      <c r="AA260" s="137"/>
      <c r="AB260" s="137"/>
      <c r="AC260" s="137"/>
      <c r="AD260" s="137"/>
      <c r="AE260" s="137"/>
      <c r="AF260" s="137"/>
      <c r="AG260" s="137"/>
      <c r="AH260" s="137"/>
      <c r="AI260" s="137"/>
      <c r="AJ260" s="137"/>
      <c r="AK260" s="137"/>
      <c r="AL260" s="137"/>
      <c r="AM260" s="137"/>
    </row>
    <row r="261" ht="18.0" customHeight="1">
      <c r="A261" s="137"/>
      <c r="B261" s="137"/>
      <c r="C261" s="137"/>
      <c r="D261" s="137"/>
      <c r="E261" s="137"/>
      <c r="F261" s="137"/>
      <c r="G261" s="137"/>
      <c r="H261" s="139"/>
      <c r="I261" s="137"/>
      <c r="J261" s="137"/>
      <c r="K261" s="137"/>
      <c r="L261" s="137"/>
      <c r="M261" s="137"/>
      <c r="N261" s="137"/>
      <c r="O261" s="137"/>
      <c r="P261" s="137"/>
      <c r="Q261" s="140"/>
      <c r="R261" s="137"/>
      <c r="S261" s="137"/>
      <c r="T261" s="137"/>
      <c r="U261" s="137"/>
      <c r="V261" s="137"/>
      <c r="W261" s="137"/>
      <c r="X261" s="137"/>
      <c r="Y261" s="137"/>
      <c r="Z261" s="137"/>
      <c r="AA261" s="137"/>
      <c r="AB261" s="137"/>
      <c r="AC261" s="137"/>
      <c r="AD261" s="137"/>
      <c r="AE261" s="137"/>
      <c r="AF261" s="137"/>
      <c r="AG261" s="137"/>
      <c r="AH261" s="137"/>
      <c r="AI261" s="137"/>
      <c r="AJ261" s="137"/>
      <c r="AK261" s="137"/>
      <c r="AL261" s="137"/>
      <c r="AM261" s="137"/>
    </row>
    <row r="262" ht="18.0" customHeight="1">
      <c r="A262" s="137"/>
      <c r="B262" s="137"/>
      <c r="C262" s="137"/>
      <c r="D262" s="137"/>
      <c r="E262" s="137"/>
      <c r="F262" s="137"/>
      <c r="G262" s="137"/>
      <c r="H262" s="139"/>
      <c r="I262" s="137"/>
      <c r="J262" s="137"/>
      <c r="K262" s="137"/>
      <c r="L262" s="137"/>
      <c r="M262" s="137"/>
      <c r="N262" s="137"/>
      <c r="O262" s="137"/>
      <c r="P262" s="137"/>
      <c r="Q262" s="140"/>
      <c r="R262" s="137"/>
      <c r="S262" s="137"/>
      <c r="T262" s="137"/>
      <c r="U262" s="137"/>
      <c r="V262" s="137"/>
      <c r="W262" s="137"/>
      <c r="X262" s="137"/>
      <c r="Y262" s="137"/>
      <c r="Z262" s="137"/>
      <c r="AA262" s="137"/>
      <c r="AB262" s="137"/>
      <c r="AC262" s="137"/>
      <c r="AD262" s="137"/>
      <c r="AE262" s="137"/>
      <c r="AF262" s="137"/>
      <c r="AG262" s="137"/>
      <c r="AH262" s="137"/>
      <c r="AI262" s="137"/>
      <c r="AJ262" s="137"/>
      <c r="AK262" s="137"/>
      <c r="AL262" s="137"/>
      <c r="AM262" s="137"/>
    </row>
    <row r="263" ht="18.0" customHeight="1">
      <c r="A263" s="137"/>
      <c r="B263" s="137"/>
      <c r="C263" s="137"/>
      <c r="D263" s="137"/>
      <c r="E263" s="137"/>
      <c r="F263" s="137"/>
      <c r="G263" s="137"/>
      <c r="H263" s="139"/>
      <c r="I263" s="137"/>
      <c r="J263" s="137"/>
      <c r="K263" s="137"/>
      <c r="L263" s="137"/>
      <c r="M263" s="137"/>
      <c r="N263" s="137"/>
      <c r="O263" s="137"/>
      <c r="P263" s="137"/>
      <c r="Q263" s="140"/>
      <c r="R263" s="137"/>
      <c r="S263" s="137"/>
      <c r="T263" s="137"/>
      <c r="U263" s="137"/>
      <c r="V263" s="137"/>
      <c r="W263" s="137"/>
      <c r="X263" s="137"/>
      <c r="Y263" s="137"/>
      <c r="Z263" s="137"/>
      <c r="AA263" s="137"/>
      <c r="AB263" s="137"/>
      <c r="AC263" s="137"/>
      <c r="AD263" s="137"/>
      <c r="AE263" s="137"/>
      <c r="AF263" s="137"/>
      <c r="AG263" s="137"/>
      <c r="AH263" s="137"/>
      <c r="AI263" s="137"/>
      <c r="AJ263" s="137"/>
      <c r="AK263" s="137"/>
      <c r="AL263" s="137"/>
      <c r="AM263" s="137"/>
    </row>
    <row r="264" ht="18.0" customHeight="1">
      <c r="A264" s="137"/>
      <c r="B264" s="137"/>
      <c r="C264" s="137"/>
      <c r="D264" s="137"/>
      <c r="E264" s="137"/>
      <c r="F264" s="137"/>
      <c r="G264" s="137"/>
      <c r="H264" s="139"/>
      <c r="I264" s="137"/>
      <c r="J264" s="137"/>
      <c r="K264" s="137"/>
      <c r="L264" s="137"/>
      <c r="M264" s="137"/>
      <c r="N264" s="137"/>
      <c r="O264" s="137"/>
      <c r="P264" s="137"/>
      <c r="Q264" s="140"/>
      <c r="R264" s="137"/>
      <c r="S264" s="137"/>
      <c r="T264" s="137"/>
      <c r="U264" s="137"/>
      <c r="V264" s="137"/>
      <c r="W264" s="137"/>
      <c r="X264" s="137"/>
      <c r="Y264" s="137"/>
      <c r="Z264" s="137"/>
      <c r="AA264" s="137"/>
      <c r="AB264" s="137"/>
      <c r="AC264" s="137"/>
      <c r="AD264" s="137"/>
      <c r="AE264" s="137"/>
      <c r="AF264" s="137"/>
      <c r="AG264" s="137"/>
      <c r="AH264" s="137"/>
      <c r="AI264" s="137"/>
      <c r="AJ264" s="137"/>
      <c r="AK264" s="137"/>
      <c r="AL264" s="137"/>
      <c r="AM264" s="137"/>
    </row>
    <row r="265" ht="18.0" customHeight="1">
      <c r="A265" s="137"/>
      <c r="B265" s="137"/>
      <c r="C265" s="137"/>
      <c r="D265" s="137"/>
      <c r="E265" s="137"/>
      <c r="F265" s="137"/>
      <c r="G265" s="137"/>
      <c r="H265" s="139"/>
      <c r="I265" s="137"/>
      <c r="J265" s="137"/>
      <c r="K265" s="137"/>
      <c r="L265" s="137"/>
      <c r="M265" s="137"/>
      <c r="N265" s="137"/>
      <c r="O265" s="137"/>
      <c r="P265" s="137"/>
      <c r="Q265" s="140"/>
      <c r="R265" s="137"/>
      <c r="S265" s="137"/>
      <c r="T265" s="137"/>
      <c r="U265" s="137"/>
      <c r="V265" s="137"/>
      <c r="W265" s="137"/>
      <c r="X265" s="137"/>
      <c r="Y265" s="137"/>
      <c r="Z265" s="137"/>
      <c r="AA265" s="137"/>
      <c r="AB265" s="137"/>
      <c r="AC265" s="137"/>
      <c r="AD265" s="137"/>
      <c r="AE265" s="137"/>
      <c r="AF265" s="137"/>
      <c r="AG265" s="137"/>
      <c r="AH265" s="137"/>
      <c r="AI265" s="137"/>
      <c r="AJ265" s="137"/>
      <c r="AK265" s="137"/>
      <c r="AL265" s="137"/>
      <c r="AM265" s="137"/>
    </row>
    <row r="266" ht="18.0" customHeight="1">
      <c r="A266" s="137"/>
      <c r="B266" s="137"/>
      <c r="C266" s="137"/>
      <c r="D266" s="137"/>
      <c r="E266" s="137"/>
      <c r="F266" s="137"/>
      <c r="G266" s="137"/>
      <c r="H266" s="139"/>
      <c r="I266" s="137"/>
      <c r="J266" s="137"/>
      <c r="K266" s="137"/>
      <c r="L266" s="137"/>
      <c r="M266" s="137"/>
      <c r="N266" s="137"/>
      <c r="O266" s="137"/>
      <c r="P266" s="137"/>
      <c r="Q266" s="140"/>
      <c r="R266" s="137"/>
      <c r="S266" s="137"/>
      <c r="T266" s="137"/>
      <c r="U266" s="137"/>
      <c r="V266" s="137"/>
      <c r="W266" s="137"/>
      <c r="X266" s="137"/>
      <c r="Y266" s="137"/>
      <c r="Z266" s="137"/>
      <c r="AA266" s="137"/>
      <c r="AB266" s="137"/>
      <c r="AC266" s="137"/>
      <c r="AD266" s="137"/>
      <c r="AE266" s="137"/>
      <c r="AF266" s="137"/>
      <c r="AG266" s="137"/>
      <c r="AH266" s="137"/>
      <c r="AI266" s="137"/>
      <c r="AJ266" s="137"/>
      <c r="AK266" s="137"/>
      <c r="AL266" s="137"/>
      <c r="AM266" s="137"/>
    </row>
    <row r="267" ht="18.0" customHeight="1">
      <c r="A267" s="137"/>
      <c r="B267" s="137"/>
      <c r="C267" s="137"/>
      <c r="D267" s="137"/>
      <c r="E267" s="137"/>
      <c r="F267" s="137"/>
      <c r="G267" s="137"/>
      <c r="H267" s="139"/>
      <c r="I267" s="137"/>
      <c r="J267" s="137"/>
      <c r="K267" s="137"/>
      <c r="L267" s="137"/>
      <c r="M267" s="137"/>
      <c r="N267" s="137"/>
      <c r="O267" s="137"/>
      <c r="P267" s="137"/>
      <c r="Q267" s="140"/>
      <c r="R267" s="137"/>
      <c r="S267" s="137"/>
      <c r="T267" s="137"/>
      <c r="U267" s="137"/>
      <c r="V267" s="137"/>
      <c r="W267" s="137"/>
      <c r="X267" s="137"/>
      <c r="Y267" s="137"/>
      <c r="Z267" s="137"/>
      <c r="AA267" s="137"/>
      <c r="AB267" s="137"/>
      <c r="AC267" s="137"/>
      <c r="AD267" s="137"/>
      <c r="AE267" s="137"/>
      <c r="AF267" s="137"/>
      <c r="AG267" s="137"/>
      <c r="AH267" s="137"/>
      <c r="AI267" s="137"/>
      <c r="AJ267" s="137"/>
      <c r="AK267" s="137"/>
      <c r="AL267" s="137"/>
      <c r="AM267" s="137"/>
    </row>
    <row r="268" ht="18.0" customHeight="1">
      <c r="A268" s="137"/>
      <c r="B268" s="137"/>
      <c r="C268" s="137"/>
      <c r="D268" s="137"/>
      <c r="E268" s="137"/>
      <c r="F268" s="137"/>
      <c r="G268" s="137"/>
      <c r="H268" s="139"/>
      <c r="I268" s="137"/>
      <c r="J268" s="137"/>
      <c r="K268" s="137"/>
      <c r="L268" s="137"/>
      <c r="M268" s="137"/>
      <c r="N268" s="137"/>
      <c r="O268" s="137"/>
      <c r="P268" s="137"/>
      <c r="Q268" s="140"/>
      <c r="R268" s="137"/>
      <c r="S268" s="137"/>
      <c r="T268" s="137"/>
      <c r="U268" s="137"/>
      <c r="V268" s="137"/>
      <c r="W268" s="137"/>
      <c r="X268" s="137"/>
      <c r="Y268" s="137"/>
      <c r="Z268" s="137"/>
      <c r="AA268" s="137"/>
      <c r="AB268" s="137"/>
      <c r="AC268" s="137"/>
      <c r="AD268" s="137"/>
      <c r="AE268" s="137"/>
      <c r="AF268" s="137"/>
      <c r="AG268" s="137"/>
      <c r="AH268" s="137"/>
      <c r="AI268" s="137"/>
      <c r="AJ268" s="137"/>
      <c r="AK268" s="137"/>
      <c r="AL268" s="137"/>
      <c r="AM268" s="137"/>
    </row>
    <row r="269" ht="18.0" customHeight="1">
      <c r="A269" s="137"/>
      <c r="B269" s="137"/>
      <c r="C269" s="137"/>
      <c r="D269" s="137"/>
      <c r="E269" s="137"/>
      <c r="F269" s="137"/>
      <c r="G269" s="137"/>
      <c r="H269" s="139"/>
      <c r="I269" s="137"/>
      <c r="J269" s="137"/>
      <c r="K269" s="137"/>
      <c r="L269" s="137"/>
      <c r="M269" s="137"/>
      <c r="N269" s="137"/>
      <c r="O269" s="137"/>
      <c r="P269" s="137"/>
      <c r="Q269" s="140"/>
      <c r="R269" s="137"/>
      <c r="S269" s="137"/>
      <c r="T269" s="137"/>
      <c r="U269" s="137"/>
      <c r="V269" s="137"/>
      <c r="W269" s="137"/>
      <c r="X269" s="137"/>
      <c r="Y269" s="137"/>
      <c r="Z269" s="137"/>
      <c r="AA269" s="137"/>
      <c r="AB269" s="137"/>
      <c r="AC269" s="137"/>
      <c r="AD269" s="137"/>
      <c r="AE269" s="137"/>
      <c r="AF269" s="137"/>
      <c r="AG269" s="137"/>
      <c r="AH269" s="137"/>
      <c r="AI269" s="137"/>
      <c r="AJ269" s="137"/>
      <c r="AK269" s="137"/>
      <c r="AL269" s="137"/>
      <c r="AM269" s="137"/>
    </row>
    <row r="270" ht="18.0" customHeight="1">
      <c r="A270" s="137"/>
      <c r="B270" s="137"/>
      <c r="C270" s="137"/>
      <c r="D270" s="137"/>
      <c r="E270" s="137"/>
      <c r="F270" s="137"/>
      <c r="G270" s="137"/>
      <c r="H270" s="139"/>
      <c r="I270" s="137"/>
      <c r="J270" s="137"/>
      <c r="K270" s="137"/>
      <c r="L270" s="137"/>
      <c r="M270" s="137"/>
      <c r="N270" s="137"/>
      <c r="O270" s="137"/>
      <c r="P270" s="137"/>
      <c r="Q270" s="140"/>
      <c r="R270" s="137"/>
      <c r="S270" s="137"/>
      <c r="T270" s="137"/>
      <c r="U270" s="137"/>
      <c r="V270" s="137"/>
      <c r="W270" s="137"/>
      <c r="X270" s="137"/>
      <c r="Y270" s="137"/>
      <c r="Z270" s="137"/>
      <c r="AA270" s="137"/>
      <c r="AB270" s="137"/>
      <c r="AC270" s="137"/>
      <c r="AD270" s="137"/>
      <c r="AE270" s="137"/>
      <c r="AF270" s="137"/>
      <c r="AG270" s="137"/>
      <c r="AH270" s="137"/>
      <c r="AI270" s="137"/>
      <c r="AJ270" s="137"/>
      <c r="AK270" s="137"/>
      <c r="AL270" s="137"/>
      <c r="AM270" s="137"/>
    </row>
    <row r="271" ht="18.0" customHeight="1">
      <c r="A271" s="137"/>
      <c r="B271" s="137"/>
      <c r="C271" s="137"/>
      <c r="D271" s="137"/>
      <c r="E271" s="137"/>
      <c r="F271" s="137"/>
      <c r="G271" s="137"/>
      <c r="H271" s="139"/>
      <c r="I271" s="137"/>
      <c r="J271" s="137"/>
      <c r="K271" s="137"/>
      <c r="L271" s="137"/>
      <c r="M271" s="137"/>
      <c r="N271" s="137"/>
      <c r="O271" s="137"/>
      <c r="P271" s="137"/>
      <c r="Q271" s="140"/>
      <c r="R271" s="137"/>
      <c r="S271" s="137"/>
      <c r="T271" s="137"/>
      <c r="U271" s="137"/>
      <c r="V271" s="137"/>
      <c r="W271" s="137"/>
      <c r="X271" s="137"/>
      <c r="Y271" s="137"/>
      <c r="Z271" s="137"/>
      <c r="AA271" s="137"/>
      <c r="AB271" s="137"/>
      <c r="AC271" s="137"/>
      <c r="AD271" s="137"/>
      <c r="AE271" s="137"/>
      <c r="AF271" s="137"/>
      <c r="AG271" s="137"/>
      <c r="AH271" s="137"/>
      <c r="AI271" s="137"/>
      <c r="AJ271" s="137"/>
      <c r="AK271" s="137"/>
      <c r="AL271" s="137"/>
      <c r="AM271" s="137"/>
    </row>
    <row r="272" ht="18.0" customHeight="1">
      <c r="A272" s="137"/>
      <c r="B272" s="137"/>
      <c r="C272" s="137"/>
      <c r="D272" s="137"/>
      <c r="E272" s="137"/>
      <c r="F272" s="137"/>
      <c r="G272" s="137"/>
      <c r="H272" s="139"/>
      <c r="I272" s="137"/>
      <c r="J272" s="137"/>
      <c r="K272" s="137"/>
      <c r="L272" s="137"/>
      <c r="M272" s="137"/>
      <c r="N272" s="137"/>
      <c r="O272" s="137"/>
      <c r="P272" s="137"/>
      <c r="Q272" s="140"/>
      <c r="R272" s="137"/>
      <c r="S272" s="137"/>
      <c r="T272" s="137"/>
      <c r="U272" s="137"/>
      <c r="V272" s="137"/>
      <c r="W272" s="137"/>
      <c r="X272" s="137"/>
      <c r="Y272" s="137"/>
      <c r="Z272" s="137"/>
      <c r="AA272" s="137"/>
      <c r="AB272" s="137"/>
      <c r="AC272" s="137"/>
      <c r="AD272" s="137"/>
      <c r="AE272" s="137"/>
      <c r="AF272" s="137"/>
      <c r="AG272" s="137"/>
      <c r="AH272" s="137"/>
      <c r="AI272" s="137"/>
      <c r="AJ272" s="137"/>
      <c r="AK272" s="137"/>
      <c r="AL272" s="137"/>
      <c r="AM272" s="137"/>
    </row>
    <row r="273" ht="18.0" customHeight="1">
      <c r="A273" s="137"/>
      <c r="B273" s="137"/>
      <c r="C273" s="137"/>
      <c r="D273" s="137"/>
      <c r="E273" s="137"/>
      <c r="F273" s="137"/>
      <c r="G273" s="137"/>
      <c r="H273" s="139"/>
      <c r="I273" s="137"/>
      <c r="J273" s="137"/>
      <c r="K273" s="137"/>
      <c r="L273" s="137"/>
      <c r="M273" s="137"/>
      <c r="N273" s="137"/>
      <c r="O273" s="137"/>
      <c r="P273" s="137"/>
      <c r="Q273" s="140"/>
      <c r="R273" s="137"/>
      <c r="S273" s="137"/>
      <c r="T273" s="137"/>
      <c r="U273" s="137"/>
      <c r="V273" s="137"/>
      <c r="W273" s="137"/>
      <c r="X273" s="137"/>
      <c r="Y273" s="137"/>
      <c r="Z273" s="137"/>
      <c r="AA273" s="137"/>
      <c r="AB273" s="137"/>
      <c r="AC273" s="137"/>
      <c r="AD273" s="137"/>
      <c r="AE273" s="137"/>
      <c r="AF273" s="137"/>
      <c r="AG273" s="137"/>
      <c r="AH273" s="137"/>
      <c r="AI273" s="137"/>
      <c r="AJ273" s="137"/>
      <c r="AK273" s="137"/>
      <c r="AL273" s="137"/>
      <c r="AM273" s="137"/>
    </row>
    <row r="274" ht="18.0" customHeight="1">
      <c r="A274" s="137"/>
      <c r="B274" s="137"/>
      <c r="C274" s="137"/>
      <c r="D274" s="137"/>
      <c r="E274" s="137"/>
      <c r="F274" s="137"/>
      <c r="G274" s="137"/>
      <c r="H274" s="139"/>
      <c r="I274" s="137"/>
      <c r="J274" s="137"/>
      <c r="K274" s="137"/>
      <c r="L274" s="137"/>
      <c r="M274" s="137"/>
      <c r="N274" s="137"/>
      <c r="O274" s="137"/>
      <c r="P274" s="137"/>
      <c r="Q274" s="140"/>
      <c r="R274" s="137"/>
      <c r="S274" s="137"/>
      <c r="T274" s="137"/>
      <c r="U274" s="137"/>
      <c r="V274" s="137"/>
      <c r="W274" s="137"/>
      <c r="X274" s="137"/>
      <c r="Y274" s="137"/>
      <c r="Z274" s="137"/>
      <c r="AA274" s="137"/>
      <c r="AB274" s="137"/>
      <c r="AC274" s="137"/>
      <c r="AD274" s="137"/>
      <c r="AE274" s="137"/>
      <c r="AF274" s="137"/>
      <c r="AG274" s="137"/>
      <c r="AH274" s="137"/>
      <c r="AI274" s="137"/>
      <c r="AJ274" s="137"/>
      <c r="AK274" s="137"/>
      <c r="AL274" s="137"/>
      <c r="AM274" s="137"/>
    </row>
    <row r="275" ht="18.0" customHeight="1">
      <c r="A275" s="137"/>
      <c r="B275" s="137"/>
      <c r="C275" s="137"/>
      <c r="D275" s="137"/>
      <c r="E275" s="137"/>
      <c r="F275" s="137"/>
      <c r="G275" s="137"/>
      <c r="H275" s="139"/>
      <c r="I275" s="137"/>
      <c r="J275" s="137"/>
      <c r="K275" s="137"/>
      <c r="L275" s="137"/>
      <c r="M275" s="137"/>
      <c r="N275" s="137"/>
      <c r="O275" s="137"/>
      <c r="P275" s="137"/>
      <c r="Q275" s="140"/>
      <c r="R275" s="137"/>
      <c r="S275" s="137"/>
      <c r="T275" s="137"/>
      <c r="U275" s="137"/>
      <c r="V275" s="137"/>
      <c r="W275" s="137"/>
      <c r="X275" s="137"/>
      <c r="Y275" s="137"/>
      <c r="Z275" s="137"/>
      <c r="AA275" s="137"/>
      <c r="AB275" s="137"/>
      <c r="AC275" s="137"/>
      <c r="AD275" s="137"/>
      <c r="AE275" s="137"/>
      <c r="AF275" s="137"/>
      <c r="AG275" s="137"/>
      <c r="AH275" s="137"/>
      <c r="AI275" s="137"/>
      <c r="AJ275" s="137"/>
      <c r="AK275" s="137"/>
      <c r="AL275" s="137"/>
      <c r="AM275" s="137"/>
    </row>
    <row r="276" ht="18.0" customHeight="1">
      <c r="A276" s="137"/>
      <c r="B276" s="137"/>
      <c r="C276" s="137"/>
      <c r="D276" s="137"/>
      <c r="E276" s="137"/>
      <c r="F276" s="137"/>
      <c r="G276" s="137"/>
      <c r="H276" s="139"/>
      <c r="I276" s="137"/>
      <c r="J276" s="137"/>
      <c r="K276" s="137"/>
      <c r="L276" s="137"/>
      <c r="M276" s="137"/>
      <c r="N276" s="137"/>
      <c r="O276" s="137"/>
      <c r="P276" s="137"/>
      <c r="Q276" s="140"/>
      <c r="R276" s="137"/>
      <c r="S276" s="137"/>
      <c r="T276" s="137"/>
      <c r="U276" s="137"/>
      <c r="V276" s="137"/>
      <c r="W276" s="137"/>
      <c r="X276" s="137"/>
      <c r="Y276" s="137"/>
      <c r="Z276" s="137"/>
      <c r="AA276" s="137"/>
      <c r="AB276" s="137"/>
      <c r="AC276" s="137"/>
      <c r="AD276" s="137"/>
      <c r="AE276" s="137"/>
      <c r="AF276" s="137"/>
      <c r="AG276" s="137"/>
      <c r="AH276" s="137"/>
      <c r="AI276" s="137"/>
      <c r="AJ276" s="137"/>
      <c r="AK276" s="137"/>
      <c r="AL276" s="137"/>
      <c r="AM276" s="137"/>
    </row>
    <row r="277" ht="18.0" customHeight="1">
      <c r="A277" s="137"/>
      <c r="B277" s="137"/>
      <c r="C277" s="137"/>
      <c r="D277" s="137"/>
      <c r="E277" s="137"/>
      <c r="F277" s="137"/>
      <c r="G277" s="137"/>
      <c r="H277" s="139"/>
      <c r="I277" s="137"/>
      <c r="J277" s="137"/>
      <c r="K277" s="137"/>
      <c r="L277" s="137"/>
      <c r="M277" s="137"/>
      <c r="N277" s="137"/>
      <c r="O277" s="137"/>
      <c r="P277" s="137"/>
      <c r="Q277" s="140"/>
      <c r="R277" s="137"/>
      <c r="S277" s="137"/>
      <c r="T277" s="137"/>
      <c r="U277" s="137"/>
      <c r="V277" s="137"/>
      <c r="W277" s="137"/>
      <c r="X277" s="137"/>
      <c r="Y277" s="137"/>
      <c r="Z277" s="137"/>
      <c r="AA277" s="137"/>
      <c r="AB277" s="137"/>
      <c r="AC277" s="137"/>
      <c r="AD277" s="137"/>
      <c r="AE277" s="137"/>
      <c r="AF277" s="137"/>
      <c r="AG277" s="137"/>
      <c r="AH277" s="137"/>
      <c r="AI277" s="137"/>
      <c r="AJ277" s="137"/>
      <c r="AK277" s="137"/>
      <c r="AL277" s="137"/>
      <c r="AM277" s="137"/>
    </row>
    <row r="278" ht="18.0" customHeight="1">
      <c r="A278" s="137"/>
      <c r="B278" s="137"/>
      <c r="C278" s="137"/>
      <c r="D278" s="137"/>
      <c r="E278" s="137"/>
      <c r="F278" s="137"/>
      <c r="G278" s="137"/>
      <c r="H278" s="139"/>
      <c r="I278" s="137"/>
      <c r="J278" s="137"/>
      <c r="K278" s="137"/>
      <c r="L278" s="137"/>
      <c r="M278" s="137"/>
      <c r="N278" s="137"/>
      <c r="O278" s="137"/>
      <c r="P278" s="137"/>
      <c r="Q278" s="140"/>
      <c r="R278" s="137"/>
      <c r="S278" s="137"/>
      <c r="T278" s="137"/>
      <c r="U278" s="137"/>
      <c r="V278" s="137"/>
      <c r="W278" s="137"/>
      <c r="X278" s="137"/>
      <c r="Y278" s="137"/>
      <c r="Z278" s="137"/>
      <c r="AA278" s="137"/>
      <c r="AB278" s="137"/>
      <c r="AC278" s="137"/>
      <c r="AD278" s="137"/>
      <c r="AE278" s="137"/>
      <c r="AF278" s="137"/>
      <c r="AG278" s="137"/>
      <c r="AH278" s="137"/>
      <c r="AI278" s="137"/>
      <c r="AJ278" s="137"/>
      <c r="AK278" s="137"/>
      <c r="AL278" s="137"/>
      <c r="AM278" s="137"/>
    </row>
    <row r="279" ht="18.0" customHeight="1">
      <c r="A279" s="137"/>
      <c r="B279" s="137"/>
      <c r="C279" s="137"/>
      <c r="D279" s="137"/>
      <c r="E279" s="137"/>
      <c r="F279" s="137"/>
      <c r="G279" s="137"/>
      <c r="H279" s="139"/>
      <c r="I279" s="137"/>
      <c r="J279" s="137"/>
      <c r="K279" s="137"/>
      <c r="L279" s="137"/>
      <c r="M279" s="137"/>
      <c r="N279" s="137"/>
      <c r="O279" s="137"/>
      <c r="P279" s="137"/>
      <c r="Q279" s="140"/>
      <c r="R279" s="137"/>
      <c r="S279" s="137"/>
      <c r="T279" s="137"/>
      <c r="U279" s="137"/>
      <c r="V279" s="137"/>
      <c r="W279" s="137"/>
      <c r="X279" s="137"/>
      <c r="Y279" s="137"/>
      <c r="Z279" s="137"/>
      <c r="AA279" s="137"/>
      <c r="AB279" s="137"/>
      <c r="AC279" s="137"/>
      <c r="AD279" s="137"/>
      <c r="AE279" s="137"/>
      <c r="AF279" s="137"/>
      <c r="AG279" s="137"/>
      <c r="AH279" s="137"/>
      <c r="AI279" s="137"/>
      <c r="AJ279" s="137"/>
      <c r="AK279" s="137"/>
      <c r="AL279" s="137"/>
      <c r="AM279" s="137"/>
    </row>
    <row r="280" ht="18.0" customHeight="1">
      <c r="A280" s="137"/>
      <c r="B280" s="137"/>
      <c r="C280" s="137"/>
      <c r="D280" s="137"/>
      <c r="E280" s="137"/>
      <c r="F280" s="137"/>
      <c r="G280" s="137"/>
      <c r="H280" s="139"/>
      <c r="I280" s="137"/>
      <c r="J280" s="137"/>
      <c r="K280" s="137"/>
      <c r="L280" s="137"/>
      <c r="M280" s="137"/>
      <c r="N280" s="137"/>
      <c r="O280" s="137"/>
      <c r="P280" s="137"/>
      <c r="Q280" s="140"/>
      <c r="R280" s="137"/>
      <c r="S280" s="137"/>
      <c r="T280" s="137"/>
      <c r="U280" s="137"/>
      <c r="V280" s="137"/>
      <c r="W280" s="137"/>
      <c r="X280" s="137"/>
      <c r="Y280" s="137"/>
      <c r="Z280" s="137"/>
      <c r="AA280" s="137"/>
      <c r="AB280" s="137"/>
      <c r="AC280" s="137"/>
      <c r="AD280" s="137"/>
      <c r="AE280" s="137"/>
      <c r="AF280" s="137"/>
      <c r="AG280" s="137"/>
      <c r="AH280" s="137"/>
      <c r="AI280" s="137"/>
      <c r="AJ280" s="137"/>
      <c r="AK280" s="137"/>
      <c r="AL280" s="137"/>
      <c r="AM280" s="137"/>
    </row>
    <row r="281" ht="18.0" customHeight="1">
      <c r="A281" s="137"/>
      <c r="B281" s="137"/>
      <c r="C281" s="137"/>
      <c r="D281" s="137"/>
      <c r="E281" s="137"/>
      <c r="F281" s="137"/>
      <c r="G281" s="137"/>
      <c r="H281" s="139"/>
      <c r="I281" s="137"/>
      <c r="J281" s="137"/>
      <c r="K281" s="137"/>
      <c r="L281" s="137"/>
      <c r="M281" s="137"/>
      <c r="N281" s="137"/>
      <c r="O281" s="137"/>
      <c r="P281" s="137"/>
      <c r="Q281" s="140"/>
      <c r="R281" s="137"/>
      <c r="S281" s="137"/>
      <c r="T281" s="137"/>
      <c r="U281" s="137"/>
      <c r="V281" s="137"/>
      <c r="W281" s="137"/>
      <c r="X281" s="137"/>
      <c r="Y281" s="137"/>
      <c r="Z281" s="137"/>
      <c r="AA281" s="137"/>
      <c r="AB281" s="137"/>
      <c r="AC281" s="137"/>
      <c r="AD281" s="137"/>
      <c r="AE281" s="137"/>
      <c r="AF281" s="137"/>
      <c r="AG281" s="137"/>
      <c r="AH281" s="137"/>
      <c r="AI281" s="137"/>
      <c r="AJ281" s="137"/>
      <c r="AK281" s="137"/>
      <c r="AL281" s="137"/>
      <c r="AM281" s="137"/>
    </row>
    <row r="282" ht="18.0" customHeight="1">
      <c r="A282" s="137"/>
      <c r="B282" s="137"/>
      <c r="C282" s="137"/>
      <c r="D282" s="137"/>
      <c r="E282" s="137"/>
      <c r="F282" s="137"/>
      <c r="G282" s="137"/>
      <c r="H282" s="139"/>
      <c r="I282" s="137"/>
      <c r="J282" s="137"/>
      <c r="K282" s="137"/>
      <c r="L282" s="137"/>
      <c r="M282" s="137"/>
      <c r="N282" s="137"/>
      <c r="O282" s="137"/>
      <c r="P282" s="137"/>
      <c r="Q282" s="140"/>
      <c r="R282" s="137"/>
      <c r="S282" s="137"/>
      <c r="T282" s="137"/>
      <c r="U282" s="137"/>
      <c r="V282" s="137"/>
      <c r="W282" s="137"/>
      <c r="X282" s="137"/>
      <c r="Y282" s="137"/>
      <c r="Z282" s="137"/>
      <c r="AA282" s="137"/>
      <c r="AB282" s="137"/>
      <c r="AC282" s="137"/>
      <c r="AD282" s="137"/>
      <c r="AE282" s="137"/>
      <c r="AF282" s="137"/>
      <c r="AG282" s="137"/>
      <c r="AH282" s="137"/>
      <c r="AI282" s="137"/>
      <c r="AJ282" s="137"/>
      <c r="AK282" s="137"/>
      <c r="AL282" s="137"/>
      <c r="AM282" s="137"/>
    </row>
    <row r="283" ht="18.0" customHeight="1">
      <c r="A283" s="137"/>
      <c r="B283" s="137"/>
      <c r="C283" s="137"/>
      <c r="D283" s="137"/>
      <c r="E283" s="137"/>
      <c r="F283" s="137"/>
      <c r="G283" s="137"/>
      <c r="H283" s="139"/>
      <c r="I283" s="137"/>
      <c r="J283" s="137"/>
      <c r="K283" s="137"/>
      <c r="L283" s="137"/>
      <c r="M283" s="137"/>
      <c r="N283" s="137"/>
      <c r="O283" s="137"/>
      <c r="P283" s="137"/>
      <c r="Q283" s="140"/>
      <c r="R283" s="137"/>
      <c r="S283" s="137"/>
      <c r="T283" s="137"/>
      <c r="U283" s="137"/>
      <c r="V283" s="137"/>
      <c r="W283" s="137"/>
      <c r="X283" s="137"/>
      <c r="Y283" s="137"/>
      <c r="Z283" s="137"/>
      <c r="AA283" s="137"/>
      <c r="AB283" s="137"/>
      <c r="AC283" s="137"/>
      <c r="AD283" s="137"/>
      <c r="AE283" s="137"/>
      <c r="AF283" s="137"/>
      <c r="AG283" s="137"/>
      <c r="AH283" s="137"/>
      <c r="AI283" s="137"/>
      <c r="AJ283" s="137"/>
      <c r="AK283" s="137"/>
      <c r="AL283" s="137"/>
      <c r="AM283" s="137"/>
    </row>
    <row r="284" ht="18.0" customHeight="1">
      <c r="A284" s="137"/>
      <c r="B284" s="137"/>
      <c r="C284" s="137"/>
      <c r="D284" s="137"/>
      <c r="E284" s="137"/>
      <c r="F284" s="137"/>
      <c r="G284" s="137"/>
      <c r="H284" s="139"/>
      <c r="I284" s="137"/>
      <c r="J284" s="137"/>
      <c r="K284" s="137"/>
      <c r="L284" s="137"/>
      <c r="M284" s="137"/>
      <c r="N284" s="137"/>
      <c r="O284" s="137"/>
      <c r="P284" s="137"/>
      <c r="Q284" s="140"/>
      <c r="R284" s="137"/>
      <c r="S284" s="137"/>
      <c r="T284" s="137"/>
      <c r="U284" s="137"/>
      <c r="V284" s="137"/>
      <c r="W284" s="137"/>
      <c r="X284" s="137"/>
      <c r="Y284" s="137"/>
      <c r="Z284" s="137"/>
      <c r="AA284" s="137"/>
      <c r="AB284" s="137"/>
      <c r="AC284" s="137"/>
      <c r="AD284" s="137"/>
      <c r="AE284" s="137"/>
      <c r="AF284" s="137"/>
      <c r="AG284" s="137"/>
      <c r="AH284" s="137"/>
      <c r="AI284" s="137"/>
      <c r="AJ284" s="137"/>
      <c r="AK284" s="137"/>
      <c r="AL284" s="137"/>
      <c r="AM284" s="137"/>
    </row>
    <row r="285" ht="18.0" customHeight="1">
      <c r="A285" s="137"/>
      <c r="B285" s="137"/>
      <c r="C285" s="137"/>
      <c r="D285" s="137"/>
      <c r="E285" s="137"/>
      <c r="F285" s="137"/>
      <c r="G285" s="137"/>
      <c r="H285" s="139"/>
      <c r="I285" s="137"/>
      <c r="J285" s="137"/>
      <c r="K285" s="137"/>
      <c r="L285" s="137"/>
      <c r="M285" s="137"/>
      <c r="N285" s="137"/>
      <c r="O285" s="137"/>
      <c r="P285" s="137"/>
      <c r="Q285" s="140"/>
      <c r="R285" s="137"/>
      <c r="S285" s="137"/>
      <c r="T285" s="137"/>
      <c r="U285" s="137"/>
      <c r="V285" s="137"/>
      <c r="W285" s="137"/>
      <c r="X285" s="137"/>
      <c r="Y285" s="137"/>
      <c r="Z285" s="137"/>
      <c r="AA285" s="137"/>
      <c r="AB285" s="137"/>
      <c r="AC285" s="137"/>
      <c r="AD285" s="137"/>
      <c r="AE285" s="137"/>
      <c r="AF285" s="137"/>
      <c r="AG285" s="137"/>
      <c r="AH285" s="137"/>
      <c r="AI285" s="137"/>
      <c r="AJ285" s="137"/>
      <c r="AK285" s="137"/>
      <c r="AL285" s="137"/>
      <c r="AM285" s="137"/>
    </row>
    <row r="286" ht="18.0" customHeight="1">
      <c r="A286" s="137"/>
      <c r="B286" s="137"/>
      <c r="C286" s="137"/>
      <c r="D286" s="137"/>
      <c r="E286" s="137"/>
      <c r="F286" s="137"/>
      <c r="G286" s="137"/>
      <c r="H286" s="139"/>
      <c r="I286" s="137"/>
      <c r="J286" s="137"/>
      <c r="K286" s="137"/>
      <c r="L286" s="137"/>
      <c r="M286" s="137"/>
      <c r="N286" s="137"/>
      <c r="O286" s="137"/>
      <c r="P286" s="137"/>
      <c r="Q286" s="140"/>
      <c r="R286" s="137"/>
      <c r="S286" s="137"/>
      <c r="T286" s="137"/>
      <c r="U286" s="137"/>
      <c r="V286" s="137"/>
      <c r="W286" s="137"/>
      <c r="X286" s="137"/>
      <c r="Y286" s="137"/>
      <c r="Z286" s="137"/>
      <c r="AA286" s="137"/>
      <c r="AB286" s="137"/>
      <c r="AC286" s="137"/>
      <c r="AD286" s="137"/>
      <c r="AE286" s="137"/>
      <c r="AF286" s="137"/>
      <c r="AG286" s="137"/>
      <c r="AH286" s="137"/>
      <c r="AI286" s="137"/>
      <c r="AJ286" s="137"/>
      <c r="AK286" s="137"/>
      <c r="AL286" s="137"/>
      <c r="AM286" s="137"/>
    </row>
    <row r="287" ht="18.0" customHeight="1">
      <c r="A287" s="137"/>
      <c r="B287" s="137"/>
      <c r="C287" s="137"/>
      <c r="D287" s="137"/>
      <c r="E287" s="137"/>
      <c r="F287" s="137"/>
      <c r="G287" s="137"/>
      <c r="H287" s="139"/>
      <c r="I287" s="137"/>
      <c r="J287" s="137"/>
      <c r="K287" s="137"/>
      <c r="L287" s="137"/>
      <c r="M287" s="137"/>
      <c r="N287" s="137"/>
      <c r="O287" s="137"/>
      <c r="P287" s="137"/>
      <c r="Q287" s="140"/>
      <c r="R287" s="137"/>
      <c r="S287" s="137"/>
      <c r="T287" s="137"/>
      <c r="U287" s="137"/>
      <c r="V287" s="137"/>
      <c r="W287" s="137"/>
      <c r="X287" s="137"/>
      <c r="Y287" s="137"/>
      <c r="Z287" s="137"/>
      <c r="AA287" s="137"/>
      <c r="AB287" s="137"/>
      <c r="AC287" s="137"/>
      <c r="AD287" s="137"/>
      <c r="AE287" s="137"/>
      <c r="AF287" s="137"/>
      <c r="AG287" s="137"/>
      <c r="AH287" s="137"/>
      <c r="AI287" s="137"/>
      <c r="AJ287" s="137"/>
      <c r="AK287" s="137"/>
      <c r="AL287" s="137"/>
      <c r="AM287" s="137"/>
    </row>
    <row r="288" ht="18.0" customHeight="1">
      <c r="A288" s="137"/>
      <c r="B288" s="137"/>
      <c r="C288" s="137"/>
      <c r="D288" s="137"/>
      <c r="E288" s="137"/>
      <c r="F288" s="137"/>
      <c r="G288" s="137"/>
      <c r="H288" s="139"/>
      <c r="I288" s="137"/>
      <c r="J288" s="137"/>
      <c r="K288" s="137"/>
      <c r="L288" s="137"/>
      <c r="M288" s="137"/>
      <c r="N288" s="137"/>
      <c r="O288" s="137"/>
      <c r="P288" s="137"/>
      <c r="Q288" s="140"/>
      <c r="R288" s="137"/>
      <c r="S288" s="137"/>
      <c r="T288" s="137"/>
      <c r="U288" s="137"/>
      <c r="V288" s="137"/>
      <c r="W288" s="137"/>
      <c r="X288" s="137"/>
      <c r="Y288" s="137"/>
      <c r="Z288" s="137"/>
      <c r="AA288" s="137"/>
      <c r="AB288" s="137"/>
      <c r="AC288" s="137"/>
      <c r="AD288" s="137"/>
      <c r="AE288" s="137"/>
      <c r="AF288" s="137"/>
      <c r="AG288" s="137"/>
      <c r="AH288" s="137"/>
      <c r="AI288" s="137"/>
      <c r="AJ288" s="137"/>
      <c r="AK288" s="137"/>
      <c r="AL288" s="137"/>
      <c r="AM288" s="137"/>
    </row>
    <row r="289" ht="18.0" customHeight="1">
      <c r="A289" s="137"/>
      <c r="B289" s="137"/>
      <c r="C289" s="137"/>
      <c r="D289" s="137"/>
      <c r="E289" s="137"/>
      <c r="F289" s="137"/>
      <c r="G289" s="137"/>
      <c r="H289" s="139"/>
      <c r="I289" s="137"/>
      <c r="J289" s="137"/>
      <c r="K289" s="137"/>
      <c r="L289" s="137"/>
      <c r="M289" s="137"/>
      <c r="N289" s="137"/>
      <c r="O289" s="137"/>
      <c r="P289" s="137"/>
      <c r="Q289" s="140"/>
      <c r="R289" s="137"/>
      <c r="S289" s="137"/>
      <c r="T289" s="137"/>
      <c r="U289" s="137"/>
      <c r="V289" s="137"/>
      <c r="W289" s="137"/>
      <c r="X289" s="137"/>
      <c r="Y289" s="137"/>
      <c r="Z289" s="137"/>
      <c r="AA289" s="137"/>
      <c r="AB289" s="137"/>
      <c r="AC289" s="137"/>
      <c r="AD289" s="137"/>
      <c r="AE289" s="137"/>
      <c r="AF289" s="137"/>
      <c r="AG289" s="137"/>
      <c r="AH289" s="137"/>
      <c r="AI289" s="137"/>
      <c r="AJ289" s="137"/>
      <c r="AK289" s="137"/>
      <c r="AL289" s="137"/>
      <c r="AM289" s="137"/>
    </row>
    <row r="290" ht="18.0" customHeight="1">
      <c r="A290" s="137"/>
      <c r="B290" s="137"/>
      <c r="C290" s="137"/>
      <c r="D290" s="137"/>
      <c r="E290" s="137"/>
      <c r="F290" s="137"/>
      <c r="G290" s="137"/>
      <c r="H290" s="139"/>
      <c r="I290" s="137"/>
      <c r="J290" s="137"/>
      <c r="K290" s="137"/>
      <c r="L290" s="137"/>
      <c r="M290" s="137"/>
      <c r="N290" s="137"/>
      <c r="O290" s="137"/>
      <c r="P290" s="137"/>
      <c r="Q290" s="140"/>
      <c r="R290" s="137"/>
      <c r="S290" s="137"/>
      <c r="T290" s="137"/>
      <c r="U290" s="137"/>
      <c r="V290" s="137"/>
      <c r="W290" s="137"/>
      <c r="X290" s="137"/>
      <c r="Y290" s="137"/>
      <c r="Z290" s="137"/>
      <c r="AA290" s="137"/>
      <c r="AB290" s="137"/>
      <c r="AC290" s="137"/>
      <c r="AD290" s="137"/>
      <c r="AE290" s="137"/>
      <c r="AF290" s="137"/>
      <c r="AG290" s="137"/>
      <c r="AH290" s="137"/>
      <c r="AI290" s="137"/>
      <c r="AJ290" s="137"/>
      <c r="AK290" s="137"/>
      <c r="AL290" s="137"/>
      <c r="AM290" s="137"/>
    </row>
    <row r="291" ht="18.0" customHeight="1">
      <c r="A291" s="137"/>
      <c r="B291" s="137"/>
      <c r="C291" s="137"/>
      <c r="D291" s="137"/>
      <c r="E291" s="137"/>
      <c r="F291" s="137"/>
      <c r="G291" s="137"/>
      <c r="H291" s="139"/>
      <c r="I291" s="137"/>
      <c r="J291" s="137"/>
      <c r="K291" s="137"/>
      <c r="L291" s="137"/>
      <c r="M291" s="137"/>
      <c r="N291" s="137"/>
      <c r="O291" s="137"/>
      <c r="P291" s="137"/>
      <c r="Q291" s="140"/>
      <c r="R291" s="137"/>
      <c r="S291" s="137"/>
      <c r="T291" s="137"/>
      <c r="U291" s="137"/>
      <c r="V291" s="137"/>
      <c r="W291" s="137"/>
      <c r="X291" s="137"/>
      <c r="Y291" s="137"/>
      <c r="Z291" s="137"/>
      <c r="AA291" s="137"/>
      <c r="AB291" s="137"/>
      <c r="AC291" s="137"/>
      <c r="AD291" s="137"/>
      <c r="AE291" s="137"/>
      <c r="AF291" s="137"/>
      <c r="AG291" s="137"/>
      <c r="AH291" s="137"/>
      <c r="AI291" s="137"/>
      <c r="AJ291" s="137"/>
      <c r="AK291" s="137"/>
      <c r="AL291" s="137"/>
      <c r="AM291" s="137"/>
    </row>
    <row r="292" ht="18.0" customHeight="1">
      <c r="A292" s="137"/>
      <c r="B292" s="137"/>
      <c r="C292" s="137"/>
      <c r="D292" s="137"/>
      <c r="E292" s="137"/>
      <c r="F292" s="137"/>
      <c r="G292" s="137"/>
      <c r="H292" s="139"/>
      <c r="I292" s="137"/>
      <c r="J292" s="137"/>
      <c r="K292" s="137"/>
      <c r="L292" s="137"/>
      <c r="M292" s="137"/>
      <c r="N292" s="137"/>
      <c r="O292" s="137"/>
      <c r="P292" s="137"/>
      <c r="Q292" s="140"/>
      <c r="R292" s="137"/>
      <c r="S292" s="137"/>
      <c r="T292" s="137"/>
      <c r="U292" s="137"/>
      <c r="V292" s="137"/>
      <c r="W292" s="137"/>
      <c r="X292" s="137"/>
      <c r="Y292" s="137"/>
      <c r="Z292" s="137"/>
      <c r="AA292" s="137"/>
      <c r="AB292" s="137"/>
      <c r="AC292" s="137"/>
      <c r="AD292" s="137"/>
      <c r="AE292" s="137"/>
      <c r="AF292" s="137"/>
      <c r="AG292" s="137"/>
      <c r="AH292" s="137"/>
      <c r="AI292" s="137"/>
      <c r="AJ292" s="137"/>
      <c r="AK292" s="137"/>
      <c r="AL292" s="137"/>
      <c r="AM292" s="137"/>
    </row>
    <row r="293" ht="18.0" customHeight="1">
      <c r="A293" s="137"/>
      <c r="B293" s="137"/>
      <c r="C293" s="137"/>
      <c r="D293" s="137"/>
      <c r="E293" s="137"/>
      <c r="F293" s="137"/>
      <c r="G293" s="137"/>
      <c r="H293" s="139"/>
      <c r="I293" s="137"/>
      <c r="J293" s="137"/>
      <c r="K293" s="137"/>
      <c r="L293" s="137"/>
      <c r="M293" s="137"/>
      <c r="N293" s="137"/>
      <c r="O293" s="137"/>
      <c r="P293" s="137"/>
      <c r="Q293" s="140"/>
      <c r="R293" s="137"/>
      <c r="S293" s="137"/>
      <c r="T293" s="137"/>
      <c r="U293" s="137"/>
      <c r="V293" s="137"/>
      <c r="W293" s="137"/>
      <c r="X293" s="137"/>
      <c r="Y293" s="137"/>
      <c r="Z293" s="137"/>
      <c r="AA293" s="137"/>
      <c r="AB293" s="137"/>
      <c r="AC293" s="137"/>
      <c r="AD293" s="137"/>
      <c r="AE293" s="137"/>
      <c r="AF293" s="137"/>
      <c r="AG293" s="137"/>
      <c r="AH293" s="137"/>
      <c r="AI293" s="137"/>
      <c r="AJ293" s="137"/>
      <c r="AK293" s="137"/>
      <c r="AL293" s="137"/>
      <c r="AM293" s="137"/>
    </row>
    <row r="294" ht="18.0" customHeight="1">
      <c r="A294" s="137"/>
      <c r="B294" s="137"/>
      <c r="C294" s="137"/>
      <c r="D294" s="137"/>
      <c r="E294" s="137"/>
      <c r="F294" s="137"/>
      <c r="G294" s="137"/>
      <c r="H294" s="139"/>
      <c r="I294" s="137"/>
      <c r="J294" s="137"/>
      <c r="K294" s="137"/>
      <c r="L294" s="137"/>
      <c r="M294" s="137"/>
      <c r="N294" s="137"/>
      <c r="O294" s="137"/>
      <c r="P294" s="137"/>
      <c r="Q294" s="140"/>
      <c r="R294" s="137"/>
      <c r="S294" s="137"/>
      <c r="T294" s="137"/>
      <c r="U294" s="137"/>
      <c r="V294" s="137"/>
      <c r="W294" s="137"/>
      <c r="X294" s="137"/>
      <c r="Y294" s="137"/>
      <c r="Z294" s="137"/>
      <c r="AA294" s="137"/>
      <c r="AB294" s="137"/>
      <c r="AC294" s="137"/>
      <c r="AD294" s="137"/>
      <c r="AE294" s="137"/>
      <c r="AF294" s="137"/>
      <c r="AG294" s="137"/>
      <c r="AH294" s="137"/>
      <c r="AI294" s="137"/>
      <c r="AJ294" s="137"/>
      <c r="AK294" s="137"/>
      <c r="AL294" s="137"/>
      <c r="AM294" s="137"/>
    </row>
    <row r="295" ht="18.0" customHeight="1">
      <c r="A295" s="137"/>
      <c r="B295" s="137"/>
      <c r="C295" s="137"/>
      <c r="D295" s="137"/>
      <c r="E295" s="137"/>
      <c r="F295" s="137"/>
      <c r="G295" s="137"/>
      <c r="H295" s="139"/>
      <c r="I295" s="137"/>
      <c r="J295" s="137"/>
      <c r="K295" s="137"/>
      <c r="L295" s="137"/>
      <c r="M295" s="137"/>
      <c r="N295" s="137"/>
      <c r="O295" s="137"/>
      <c r="P295" s="137"/>
      <c r="Q295" s="140"/>
      <c r="R295" s="137"/>
      <c r="S295" s="137"/>
      <c r="T295" s="137"/>
      <c r="U295" s="137"/>
      <c r="V295" s="137"/>
      <c r="W295" s="137"/>
      <c r="X295" s="137"/>
      <c r="Y295" s="137"/>
      <c r="Z295" s="137"/>
      <c r="AA295" s="137"/>
      <c r="AB295" s="137"/>
      <c r="AC295" s="137"/>
      <c r="AD295" s="137"/>
      <c r="AE295" s="137"/>
      <c r="AF295" s="137"/>
      <c r="AG295" s="137"/>
      <c r="AH295" s="137"/>
      <c r="AI295" s="137"/>
      <c r="AJ295" s="137"/>
      <c r="AK295" s="137"/>
      <c r="AL295" s="137"/>
      <c r="AM295" s="137"/>
    </row>
    <row r="296" ht="18.0" customHeight="1">
      <c r="A296" s="137"/>
      <c r="B296" s="137"/>
      <c r="C296" s="137"/>
      <c r="D296" s="137"/>
      <c r="E296" s="137"/>
      <c r="F296" s="137"/>
      <c r="G296" s="137"/>
      <c r="H296" s="139"/>
      <c r="I296" s="137"/>
      <c r="J296" s="137"/>
      <c r="K296" s="137"/>
      <c r="L296" s="137"/>
      <c r="M296" s="137"/>
      <c r="N296" s="137"/>
      <c r="O296" s="137"/>
      <c r="P296" s="137"/>
      <c r="Q296" s="140"/>
      <c r="R296" s="137"/>
      <c r="S296" s="137"/>
      <c r="T296" s="137"/>
      <c r="U296" s="137"/>
      <c r="V296" s="137"/>
      <c r="W296" s="137"/>
      <c r="X296" s="137"/>
      <c r="Y296" s="137"/>
      <c r="Z296" s="137"/>
      <c r="AA296" s="137"/>
      <c r="AB296" s="137"/>
      <c r="AC296" s="137"/>
      <c r="AD296" s="137"/>
      <c r="AE296" s="137"/>
      <c r="AF296" s="137"/>
      <c r="AG296" s="137"/>
      <c r="AH296" s="137"/>
      <c r="AI296" s="137"/>
      <c r="AJ296" s="137"/>
      <c r="AK296" s="137"/>
      <c r="AL296" s="137"/>
      <c r="AM296" s="137"/>
    </row>
    <row r="297" ht="18.0" customHeight="1">
      <c r="A297" s="137"/>
      <c r="B297" s="137"/>
      <c r="C297" s="137"/>
      <c r="D297" s="137"/>
      <c r="E297" s="137"/>
      <c r="F297" s="137"/>
      <c r="G297" s="137"/>
      <c r="H297" s="139"/>
      <c r="I297" s="137"/>
      <c r="J297" s="137"/>
      <c r="K297" s="137"/>
      <c r="L297" s="137"/>
      <c r="M297" s="137"/>
      <c r="N297" s="137"/>
      <c r="O297" s="137"/>
      <c r="P297" s="137"/>
      <c r="Q297" s="140"/>
      <c r="R297" s="137"/>
      <c r="S297" s="137"/>
      <c r="T297" s="137"/>
      <c r="U297" s="137"/>
      <c r="V297" s="137"/>
      <c r="W297" s="137"/>
      <c r="X297" s="137"/>
      <c r="Y297" s="137"/>
      <c r="Z297" s="137"/>
      <c r="AA297" s="137"/>
      <c r="AB297" s="137"/>
      <c r="AC297" s="137"/>
      <c r="AD297" s="137"/>
      <c r="AE297" s="137"/>
      <c r="AF297" s="137"/>
      <c r="AG297" s="137"/>
      <c r="AH297" s="137"/>
      <c r="AI297" s="137"/>
      <c r="AJ297" s="137"/>
      <c r="AK297" s="137"/>
      <c r="AL297" s="137"/>
      <c r="AM297" s="137"/>
    </row>
    <row r="298" ht="18.0" customHeight="1">
      <c r="A298" s="137"/>
      <c r="B298" s="137"/>
      <c r="C298" s="137"/>
      <c r="D298" s="137"/>
      <c r="E298" s="137"/>
      <c r="F298" s="137"/>
      <c r="G298" s="137"/>
      <c r="H298" s="139"/>
      <c r="I298" s="137"/>
      <c r="J298" s="137"/>
      <c r="K298" s="137"/>
      <c r="L298" s="137"/>
      <c r="M298" s="137"/>
      <c r="N298" s="137"/>
      <c r="O298" s="137"/>
      <c r="P298" s="137"/>
      <c r="Q298" s="140"/>
      <c r="R298" s="137"/>
      <c r="S298" s="137"/>
      <c r="T298" s="137"/>
      <c r="U298" s="137"/>
      <c r="V298" s="137"/>
      <c r="W298" s="137"/>
      <c r="X298" s="137"/>
      <c r="Y298" s="137"/>
      <c r="Z298" s="137"/>
      <c r="AA298" s="137"/>
      <c r="AB298" s="137"/>
      <c r="AC298" s="137"/>
      <c r="AD298" s="137"/>
      <c r="AE298" s="137"/>
      <c r="AF298" s="137"/>
      <c r="AG298" s="137"/>
      <c r="AH298" s="137"/>
      <c r="AI298" s="137"/>
      <c r="AJ298" s="137"/>
      <c r="AK298" s="137"/>
      <c r="AL298" s="137"/>
      <c r="AM298" s="137"/>
    </row>
    <row r="299" ht="18.0" customHeight="1">
      <c r="A299" s="137"/>
      <c r="B299" s="137"/>
      <c r="C299" s="137"/>
      <c r="D299" s="137"/>
      <c r="E299" s="137"/>
      <c r="F299" s="137"/>
      <c r="G299" s="137"/>
      <c r="H299" s="139"/>
      <c r="I299" s="137"/>
      <c r="J299" s="137"/>
      <c r="K299" s="137"/>
      <c r="L299" s="137"/>
      <c r="M299" s="137"/>
      <c r="N299" s="137"/>
      <c r="O299" s="137"/>
      <c r="P299" s="137"/>
      <c r="Q299" s="140"/>
      <c r="R299" s="137"/>
      <c r="S299" s="137"/>
      <c r="T299" s="137"/>
      <c r="U299" s="137"/>
      <c r="V299" s="137"/>
      <c r="W299" s="137"/>
      <c r="X299" s="137"/>
      <c r="Y299" s="137"/>
      <c r="Z299" s="137"/>
      <c r="AA299" s="137"/>
      <c r="AB299" s="137"/>
      <c r="AC299" s="137"/>
      <c r="AD299" s="137"/>
      <c r="AE299" s="137"/>
      <c r="AF299" s="137"/>
      <c r="AG299" s="137"/>
      <c r="AH299" s="137"/>
      <c r="AI299" s="137"/>
      <c r="AJ299" s="137"/>
      <c r="AK299" s="137"/>
      <c r="AL299" s="137"/>
      <c r="AM299" s="137"/>
    </row>
    <row r="300" ht="18.0" customHeight="1">
      <c r="A300" s="137"/>
      <c r="B300" s="137"/>
      <c r="C300" s="137"/>
      <c r="D300" s="137"/>
      <c r="E300" s="137"/>
      <c r="F300" s="137"/>
      <c r="G300" s="137"/>
      <c r="H300" s="139"/>
      <c r="I300" s="137"/>
      <c r="J300" s="137"/>
      <c r="K300" s="137"/>
      <c r="L300" s="137"/>
      <c r="M300" s="137"/>
      <c r="N300" s="137"/>
      <c r="O300" s="137"/>
      <c r="P300" s="137"/>
      <c r="Q300" s="140"/>
      <c r="R300" s="137"/>
      <c r="S300" s="137"/>
      <c r="T300" s="137"/>
      <c r="U300" s="137"/>
      <c r="V300" s="137"/>
      <c r="W300" s="137"/>
      <c r="X300" s="137"/>
      <c r="Y300" s="137"/>
      <c r="Z300" s="137"/>
      <c r="AA300" s="137"/>
      <c r="AB300" s="137"/>
      <c r="AC300" s="137"/>
      <c r="AD300" s="137"/>
      <c r="AE300" s="137"/>
      <c r="AF300" s="137"/>
      <c r="AG300" s="137"/>
      <c r="AH300" s="137"/>
      <c r="AI300" s="137"/>
      <c r="AJ300" s="137"/>
      <c r="AK300" s="137"/>
      <c r="AL300" s="137"/>
      <c r="AM300" s="137"/>
    </row>
    <row r="301" ht="18.0" customHeight="1">
      <c r="A301" s="137"/>
      <c r="B301" s="137"/>
      <c r="C301" s="137"/>
      <c r="D301" s="137"/>
      <c r="E301" s="137"/>
      <c r="F301" s="137"/>
      <c r="G301" s="137"/>
      <c r="H301" s="139"/>
      <c r="I301" s="137"/>
      <c r="J301" s="137"/>
      <c r="K301" s="137"/>
      <c r="L301" s="137"/>
      <c r="M301" s="137"/>
      <c r="N301" s="137"/>
      <c r="O301" s="137"/>
      <c r="P301" s="137"/>
      <c r="Q301" s="140"/>
      <c r="R301" s="137"/>
      <c r="S301" s="137"/>
      <c r="T301" s="137"/>
      <c r="U301" s="137"/>
      <c r="V301" s="137"/>
      <c r="W301" s="137"/>
      <c r="X301" s="137"/>
      <c r="Y301" s="137"/>
      <c r="Z301" s="137"/>
      <c r="AA301" s="137"/>
      <c r="AB301" s="137"/>
      <c r="AC301" s="137"/>
      <c r="AD301" s="137"/>
      <c r="AE301" s="137"/>
      <c r="AF301" s="137"/>
      <c r="AG301" s="137"/>
      <c r="AH301" s="137"/>
      <c r="AI301" s="137"/>
      <c r="AJ301" s="137"/>
      <c r="AK301" s="137"/>
      <c r="AL301" s="137"/>
      <c r="AM301" s="137"/>
    </row>
    <row r="302" ht="18.0" customHeight="1">
      <c r="A302" s="137"/>
      <c r="B302" s="137"/>
      <c r="C302" s="137"/>
      <c r="D302" s="137"/>
      <c r="E302" s="137"/>
      <c r="F302" s="137"/>
      <c r="G302" s="137"/>
      <c r="H302" s="139"/>
      <c r="I302" s="137"/>
      <c r="J302" s="137"/>
      <c r="K302" s="137"/>
      <c r="L302" s="137"/>
      <c r="M302" s="137"/>
      <c r="N302" s="137"/>
      <c r="O302" s="137"/>
      <c r="P302" s="137"/>
      <c r="Q302" s="140"/>
      <c r="R302" s="137"/>
      <c r="S302" s="137"/>
      <c r="T302" s="137"/>
      <c r="U302" s="137"/>
      <c r="V302" s="137"/>
      <c r="W302" s="137"/>
      <c r="X302" s="137"/>
      <c r="Y302" s="137"/>
      <c r="Z302" s="137"/>
      <c r="AA302" s="137"/>
      <c r="AB302" s="137"/>
      <c r="AC302" s="137"/>
      <c r="AD302" s="137"/>
      <c r="AE302" s="137"/>
      <c r="AF302" s="137"/>
      <c r="AG302" s="137"/>
      <c r="AH302" s="137"/>
      <c r="AI302" s="137"/>
      <c r="AJ302" s="137"/>
      <c r="AK302" s="137"/>
      <c r="AL302" s="137"/>
      <c r="AM302" s="137"/>
    </row>
    <row r="303" ht="18.0" customHeight="1">
      <c r="A303" s="137"/>
      <c r="B303" s="137"/>
      <c r="C303" s="137"/>
      <c r="D303" s="137"/>
      <c r="E303" s="137"/>
      <c r="F303" s="137"/>
      <c r="G303" s="137"/>
      <c r="H303" s="139"/>
      <c r="I303" s="137"/>
      <c r="J303" s="137"/>
      <c r="K303" s="137"/>
      <c r="L303" s="137"/>
      <c r="M303" s="137"/>
      <c r="N303" s="137"/>
      <c r="O303" s="137"/>
      <c r="P303" s="137"/>
      <c r="Q303" s="140"/>
      <c r="R303" s="137"/>
      <c r="S303" s="137"/>
      <c r="T303" s="137"/>
      <c r="U303" s="137"/>
      <c r="V303" s="137"/>
      <c r="W303" s="137"/>
      <c r="X303" s="137"/>
      <c r="Y303" s="137"/>
      <c r="Z303" s="137"/>
      <c r="AA303" s="137"/>
      <c r="AB303" s="137"/>
      <c r="AC303" s="137"/>
      <c r="AD303" s="137"/>
      <c r="AE303" s="137"/>
      <c r="AF303" s="137"/>
      <c r="AG303" s="137"/>
      <c r="AH303" s="137"/>
      <c r="AI303" s="137"/>
      <c r="AJ303" s="137"/>
      <c r="AK303" s="137"/>
      <c r="AL303" s="137"/>
      <c r="AM303" s="137"/>
    </row>
    <row r="304" ht="18.0" customHeight="1">
      <c r="A304" s="137"/>
      <c r="B304" s="137"/>
      <c r="C304" s="137"/>
      <c r="D304" s="137"/>
      <c r="E304" s="137"/>
      <c r="F304" s="137"/>
      <c r="G304" s="137"/>
      <c r="H304" s="139"/>
      <c r="I304" s="137"/>
      <c r="J304" s="137"/>
      <c r="K304" s="137"/>
      <c r="L304" s="137"/>
      <c r="M304" s="137"/>
      <c r="N304" s="137"/>
      <c r="O304" s="137"/>
      <c r="P304" s="137"/>
      <c r="Q304" s="140"/>
      <c r="R304" s="137"/>
      <c r="S304" s="137"/>
      <c r="T304" s="137"/>
      <c r="U304" s="137"/>
      <c r="V304" s="137"/>
      <c r="W304" s="137"/>
      <c r="X304" s="137"/>
      <c r="Y304" s="137"/>
      <c r="Z304" s="137"/>
      <c r="AA304" s="137"/>
      <c r="AB304" s="137"/>
      <c r="AC304" s="137"/>
      <c r="AD304" s="137"/>
      <c r="AE304" s="137"/>
      <c r="AF304" s="137"/>
      <c r="AG304" s="137"/>
      <c r="AH304" s="137"/>
      <c r="AI304" s="137"/>
      <c r="AJ304" s="137"/>
      <c r="AK304" s="137"/>
      <c r="AL304" s="137"/>
      <c r="AM304" s="137"/>
    </row>
    <row r="305" ht="18.0" customHeight="1">
      <c r="A305" s="137"/>
      <c r="B305" s="137"/>
      <c r="C305" s="137"/>
      <c r="D305" s="137"/>
      <c r="E305" s="137"/>
      <c r="F305" s="137"/>
      <c r="G305" s="137"/>
      <c r="H305" s="139"/>
      <c r="I305" s="137"/>
      <c r="J305" s="137"/>
      <c r="K305" s="137"/>
      <c r="L305" s="137"/>
      <c r="M305" s="137"/>
      <c r="N305" s="137"/>
      <c r="O305" s="137"/>
      <c r="P305" s="137"/>
      <c r="Q305" s="140"/>
      <c r="R305" s="137"/>
      <c r="S305" s="137"/>
      <c r="T305" s="137"/>
      <c r="U305" s="137"/>
      <c r="V305" s="137"/>
      <c r="W305" s="137"/>
      <c r="X305" s="137"/>
      <c r="Y305" s="137"/>
      <c r="Z305" s="137"/>
      <c r="AA305" s="137"/>
      <c r="AB305" s="137"/>
      <c r="AC305" s="137"/>
      <c r="AD305" s="137"/>
      <c r="AE305" s="137"/>
      <c r="AF305" s="137"/>
      <c r="AG305" s="137"/>
      <c r="AH305" s="137"/>
      <c r="AI305" s="137"/>
      <c r="AJ305" s="137"/>
      <c r="AK305" s="137"/>
      <c r="AL305" s="137"/>
      <c r="AM305" s="137"/>
    </row>
    <row r="306" ht="18.0" customHeight="1">
      <c r="A306" s="137"/>
      <c r="B306" s="137"/>
      <c r="C306" s="137"/>
      <c r="D306" s="137"/>
      <c r="E306" s="137"/>
      <c r="F306" s="137"/>
      <c r="G306" s="137"/>
      <c r="H306" s="139"/>
      <c r="I306" s="137"/>
      <c r="J306" s="137"/>
      <c r="K306" s="137"/>
      <c r="L306" s="137"/>
      <c r="M306" s="137"/>
      <c r="N306" s="137"/>
      <c r="O306" s="137"/>
      <c r="P306" s="137"/>
      <c r="Q306" s="140"/>
      <c r="R306" s="137"/>
      <c r="S306" s="137"/>
      <c r="T306" s="137"/>
      <c r="U306" s="137"/>
      <c r="V306" s="137"/>
      <c r="W306" s="137"/>
      <c r="X306" s="137"/>
      <c r="Y306" s="137"/>
      <c r="Z306" s="137"/>
      <c r="AA306" s="137"/>
      <c r="AB306" s="137"/>
      <c r="AC306" s="137"/>
      <c r="AD306" s="137"/>
      <c r="AE306" s="137"/>
      <c r="AF306" s="137"/>
      <c r="AG306" s="137"/>
      <c r="AH306" s="137"/>
      <c r="AI306" s="137"/>
      <c r="AJ306" s="137"/>
      <c r="AK306" s="137"/>
      <c r="AL306" s="137"/>
      <c r="AM306" s="137"/>
    </row>
    <row r="307" ht="18.0" customHeight="1">
      <c r="A307" s="137"/>
      <c r="B307" s="137"/>
      <c r="C307" s="137"/>
      <c r="D307" s="137"/>
      <c r="E307" s="137"/>
      <c r="F307" s="137"/>
      <c r="G307" s="137"/>
      <c r="H307" s="139"/>
      <c r="I307" s="137"/>
      <c r="J307" s="137"/>
      <c r="K307" s="137"/>
      <c r="L307" s="137"/>
      <c r="M307" s="137"/>
      <c r="N307" s="137"/>
      <c r="O307" s="137"/>
      <c r="P307" s="137"/>
      <c r="Q307" s="140"/>
      <c r="R307" s="137"/>
      <c r="S307" s="137"/>
      <c r="T307" s="137"/>
      <c r="U307" s="137"/>
      <c r="V307" s="137"/>
      <c r="W307" s="137"/>
      <c r="X307" s="137"/>
      <c r="Y307" s="137"/>
      <c r="Z307" s="137"/>
      <c r="AA307" s="137"/>
      <c r="AB307" s="137"/>
      <c r="AC307" s="137"/>
      <c r="AD307" s="137"/>
      <c r="AE307" s="137"/>
      <c r="AF307" s="137"/>
      <c r="AG307" s="137"/>
      <c r="AH307" s="137"/>
      <c r="AI307" s="137"/>
      <c r="AJ307" s="137"/>
      <c r="AK307" s="137"/>
      <c r="AL307" s="137"/>
      <c r="AM307" s="137"/>
    </row>
    <row r="308" ht="18.0" customHeight="1">
      <c r="A308" s="137"/>
      <c r="B308" s="137"/>
      <c r="C308" s="137"/>
      <c r="D308" s="137"/>
      <c r="E308" s="137"/>
      <c r="F308" s="137"/>
      <c r="G308" s="137"/>
      <c r="H308" s="139"/>
      <c r="I308" s="137"/>
      <c r="J308" s="137"/>
      <c r="K308" s="137"/>
      <c r="L308" s="137"/>
      <c r="M308" s="137"/>
      <c r="N308" s="137"/>
      <c r="O308" s="137"/>
      <c r="P308" s="137"/>
      <c r="Q308" s="140"/>
      <c r="R308" s="137"/>
      <c r="S308" s="137"/>
      <c r="T308" s="137"/>
      <c r="U308" s="137"/>
      <c r="V308" s="137"/>
      <c r="W308" s="137"/>
      <c r="X308" s="137"/>
      <c r="Y308" s="137"/>
      <c r="Z308" s="137"/>
      <c r="AA308" s="137"/>
      <c r="AB308" s="137"/>
      <c r="AC308" s="137"/>
      <c r="AD308" s="137"/>
      <c r="AE308" s="137"/>
      <c r="AF308" s="137"/>
      <c r="AG308" s="137"/>
      <c r="AH308" s="137"/>
      <c r="AI308" s="137"/>
      <c r="AJ308" s="137"/>
      <c r="AK308" s="137"/>
      <c r="AL308" s="137"/>
      <c r="AM308" s="137"/>
    </row>
    <row r="309" ht="18.0" customHeight="1">
      <c r="A309" s="137"/>
      <c r="B309" s="137"/>
      <c r="C309" s="137"/>
      <c r="D309" s="137"/>
      <c r="E309" s="137"/>
      <c r="F309" s="137"/>
      <c r="G309" s="137"/>
      <c r="H309" s="139"/>
      <c r="I309" s="137"/>
      <c r="J309" s="137"/>
      <c r="K309" s="137"/>
      <c r="L309" s="137"/>
      <c r="M309" s="137"/>
      <c r="N309" s="137"/>
      <c r="O309" s="137"/>
      <c r="P309" s="137"/>
      <c r="Q309" s="140"/>
      <c r="R309" s="137"/>
      <c r="S309" s="137"/>
      <c r="T309" s="137"/>
      <c r="U309" s="137"/>
      <c r="V309" s="137"/>
      <c r="W309" s="137"/>
      <c r="X309" s="137"/>
      <c r="Y309" s="137"/>
      <c r="Z309" s="137"/>
      <c r="AA309" s="137"/>
      <c r="AB309" s="137"/>
      <c r="AC309" s="137"/>
      <c r="AD309" s="137"/>
      <c r="AE309" s="137"/>
      <c r="AF309" s="137"/>
      <c r="AG309" s="137"/>
      <c r="AH309" s="137"/>
      <c r="AI309" s="137"/>
      <c r="AJ309" s="137"/>
      <c r="AK309" s="137"/>
      <c r="AL309" s="137"/>
      <c r="AM309" s="137"/>
    </row>
    <row r="310" ht="18.0" customHeight="1">
      <c r="A310" s="137"/>
      <c r="B310" s="137"/>
      <c r="C310" s="137"/>
      <c r="D310" s="137"/>
      <c r="E310" s="137"/>
      <c r="F310" s="137"/>
      <c r="G310" s="137"/>
      <c r="H310" s="139"/>
      <c r="I310" s="137"/>
      <c r="J310" s="137"/>
      <c r="K310" s="137"/>
      <c r="L310" s="137"/>
      <c r="M310" s="137"/>
      <c r="N310" s="137"/>
      <c r="O310" s="137"/>
      <c r="P310" s="137"/>
      <c r="Q310" s="140"/>
      <c r="R310" s="137"/>
      <c r="S310" s="137"/>
      <c r="T310" s="137"/>
      <c r="U310" s="137"/>
      <c r="V310" s="137"/>
      <c r="W310" s="137"/>
      <c r="X310" s="137"/>
      <c r="Y310" s="137"/>
      <c r="Z310" s="137"/>
      <c r="AA310" s="137"/>
      <c r="AB310" s="137"/>
      <c r="AC310" s="137"/>
      <c r="AD310" s="137"/>
      <c r="AE310" s="137"/>
      <c r="AF310" s="137"/>
      <c r="AG310" s="137"/>
      <c r="AH310" s="137"/>
      <c r="AI310" s="137"/>
      <c r="AJ310" s="137"/>
      <c r="AK310" s="137"/>
      <c r="AL310" s="137"/>
      <c r="AM310" s="137"/>
    </row>
    <row r="311" ht="18.0" customHeight="1">
      <c r="A311" s="137"/>
      <c r="B311" s="137"/>
      <c r="C311" s="137"/>
      <c r="D311" s="137"/>
      <c r="E311" s="137"/>
      <c r="F311" s="137"/>
      <c r="G311" s="137"/>
      <c r="H311" s="139"/>
      <c r="I311" s="137"/>
      <c r="J311" s="137"/>
      <c r="K311" s="137"/>
      <c r="L311" s="137"/>
      <c r="M311" s="137"/>
      <c r="N311" s="137"/>
      <c r="O311" s="137"/>
      <c r="P311" s="137"/>
      <c r="Q311" s="140"/>
      <c r="R311" s="137"/>
      <c r="S311" s="137"/>
      <c r="T311" s="137"/>
      <c r="U311" s="137"/>
      <c r="V311" s="137"/>
      <c r="W311" s="137"/>
      <c r="X311" s="137"/>
      <c r="Y311" s="137"/>
      <c r="Z311" s="137"/>
      <c r="AA311" s="137"/>
      <c r="AB311" s="137"/>
      <c r="AC311" s="137"/>
      <c r="AD311" s="137"/>
      <c r="AE311" s="137"/>
      <c r="AF311" s="137"/>
      <c r="AG311" s="137"/>
      <c r="AH311" s="137"/>
      <c r="AI311" s="137"/>
      <c r="AJ311" s="137"/>
      <c r="AK311" s="137"/>
      <c r="AL311" s="137"/>
      <c r="AM311" s="137"/>
    </row>
    <row r="312" ht="18.0" customHeight="1">
      <c r="A312" s="137"/>
      <c r="B312" s="137"/>
      <c r="C312" s="137"/>
      <c r="D312" s="137"/>
      <c r="E312" s="137"/>
      <c r="F312" s="137"/>
      <c r="G312" s="137"/>
      <c r="H312" s="139"/>
      <c r="I312" s="137"/>
      <c r="J312" s="137"/>
      <c r="K312" s="137"/>
      <c r="L312" s="137"/>
      <c r="M312" s="137"/>
      <c r="N312" s="137"/>
      <c r="O312" s="137"/>
      <c r="P312" s="137"/>
      <c r="Q312" s="140"/>
      <c r="R312" s="137"/>
      <c r="S312" s="137"/>
      <c r="T312" s="137"/>
      <c r="U312" s="137"/>
      <c r="V312" s="137"/>
      <c r="W312" s="137"/>
      <c r="X312" s="137"/>
      <c r="Y312" s="137"/>
      <c r="Z312" s="137"/>
      <c r="AA312" s="137"/>
      <c r="AB312" s="137"/>
      <c r="AC312" s="137"/>
      <c r="AD312" s="137"/>
      <c r="AE312" s="137"/>
      <c r="AF312" s="137"/>
      <c r="AG312" s="137"/>
      <c r="AH312" s="137"/>
      <c r="AI312" s="137"/>
      <c r="AJ312" s="137"/>
      <c r="AK312" s="137"/>
      <c r="AL312" s="137"/>
      <c r="AM312" s="137"/>
    </row>
    <row r="313" ht="18.0" customHeight="1">
      <c r="A313" s="137"/>
      <c r="B313" s="137"/>
      <c r="C313" s="137"/>
      <c r="D313" s="137"/>
      <c r="E313" s="137"/>
      <c r="F313" s="137"/>
      <c r="G313" s="137"/>
      <c r="H313" s="139"/>
      <c r="I313" s="137"/>
      <c r="J313" s="137"/>
      <c r="K313" s="137"/>
      <c r="L313" s="137"/>
      <c r="M313" s="137"/>
      <c r="N313" s="137"/>
      <c r="O313" s="137"/>
      <c r="P313" s="137"/>
      <c r="Q313" s="140"/>
      <c r="R313" s="137"/>
      <c r="S313" s="137"/>
      <c r="T313" s="137"/>
      <c r="U313" s="137"/>
      <c r="V313" s="137"/>
      <c r="W313" s="137"/>
      <c r="X313" s="137"/>
      <c r="Y313" s="137"/>
      <c r="Z313" s="137"/>
      <c r="AA313" s="137"/>
      <c r="AB313" s="137"/>
      <c r="AC313" s="137"/>
      <c r="AD313" s="137"/>
      <c r="AE313" s="137"/>
      <c r="AF313" s="137"/>
      <c r="AG313" s="137"/>
      <c r="AH313" s="137"/>
      <c r="AI313" s="137"/>
      <c r="AJ313" s="137"/>
      <c r="AK313" s="137"/>
      <c r="AL313" s="137"/>
      <c r="AM313" s="137"/>
    </row>
    <row r="314" ht="18.0" customHeight="1">
      <c r="A314" s="137"/>
      <c r="B314" s="137"/>
      <c r="C314" s="137"/>
      <c r="D314" s="137"/>
      <c r="E314" s="137"/>
      <c r="F314" s="137"/>
      <c r="G314" s="137"/>
      <c r="H314" s="139"/>
      <c r="I314" s="137"/>
      <c r="J314" s="137"/>
      <c r="K314" s="137"/>
      <c r="L314" s="137"/>
      <c r="M314" s="137"/>
      <c r="N314" s="137"/>
      <c r="O314" s="137"/>
      <c r="P314" s="137"/>
      <c r="Q314" s="140"/>
      <c r="R314" s="137"/>
      <c r="S314" s="137"/>
      <c r="T314" s="137"/>
      <c r="U314" s="137"/>
      <c r="V314" s="137"/>
      <c r="W314" s="137"/>
      <c r="X314" s="137"/>
      <c r="Y314" s="137"/>
      <c r="Z314" s="137"/>
      <c r="AA314" s="137"/>
      <c r="AB314" s="137"/>
      <c r="AC314" s="137"/>
      <c r="AD314" s="137"/>
      <c r="AE314" s="137"/>
      <c r="AF314" s="137"/>
      <c r="AG314" s="137"/>
      <c r="AH314" s="137"/>
      <c r="AI314" s="137"/>
      <c r="AJ314" s="137"/>
      <c r="AK314" s="137"/>
      <c r="AL314" s="137"/>
      <c r="AM314" s="137"/>
    </row>
    <row r="315" ht="18.0" customHeight="1">
      <c r="A315" s="137"/>
      <c r="B315" s="137"/>
      <c r="C315" s="137"/>
      <c r="D315" s="137"/>
      <c r="E315" s="137"/>
      <c r="F315" s="137"/>
      <c r="G315" s="137"/>
      <c r="H315" s="139"/>
      <c r="I315" s="137"/>
      <c r="J315" s="137"/>
      <c r="K315" s="137"/>
      <c r="L315" s="137"/>
      <c r="M315" s="137"/>
      <c r="N315" s="137"/>
      <c r="O315" s="137"/>
      <c r="P315" s="137"/>
      <c r="Q315" s="140"/>
      <c r="R315" s="137"/>
      <c r="S315" s="137"/>
      <c r="T315" s="137"/>
      <c r="U315" s="137"/>
      <c r="V315" s="137"/>
      <c r="W315" s="137"/>
      <c r="X315" s="137"/>
      <c r="Y315" s="137"/>
      <c r="Z315" s="137"/>
      <c r="AA315" s="137"/>
      <c r="AB315" s="137"/>
      <c r="AC315" s="137"/>
      <c r="AD315" s="137"/>
      <c r="AE315" s="137"/>
      <c r="AF315" s="137"/>
      <c r="AG315" s="137"/>
      <c r="AH315" s="137"/>
      <c r="AI315" s="137"/>
      <c r="AJ315" s="137"/>
      <c r="AK315" s="137"/>
      <c r="AL315" s="137"/>
      <c r="AM315" s="137"/>
    </row>
    <row r="316" ht="18.0" customHeight="1">
      <c r="A316" s="137"/>
      <c r="B316" s="137"/>
      <c r="C316" s="137"/>
      <c r="D316" s="137"/>
      <c r="E316" s="137"/>
      <c r="F316" s="137"/>
      <c r="G316" s="137"/>
      <c r="H316" s="139"/>
      <c r="I316" s="137"/>
      <c r="J316" s="137"/>
      <c r="K316" s="137"/>
      <c r="L316" s="137"/>
      <c r="M316" s="137"/>
      <c r="N316" s="137"/>
      <c r="O316" s="137"/>
      <c r="P316" s="137"/>
      <c r="Q316" s="140"/>
      <c r="R316" s="137"/>
      <c r="S316" s="137"/>
      <c r="T316" s="137"/>
      <c r="U316" s="137"/>
      <c r="V316" s="137"/>
      <c r="W316" s="137"/>
      <c r="X316" s="137"/>
      <c r="Y316" s="137"/>
      <c r="Z316" s="137"/>
      <c r="AA316" s="137"/>
      <c r="AB316" s="137"/>
      <c r="AC316" s="137"/>
      <c r="AD316" s="137"/>
      <c r="AE316" s="137"/>
      <c r="AF316" s="137"/>
      <c r="AG316" s="137"/>
      <c r="AH316" s="137"/>
      <c r="AI316" s="137"/>
      <c r="AJ316" s="137"/>
      <c r="AK316" s="137"/>
      <c r="AL316" s="137"/>
      <c r="AM316" s="137"/>
    </row>
    <row r="317" ht="18.0" customHeight="1">
      <c r="A317" s="137"/>
      <c r="B317" s="137"/>
      <c r="C317" s="137"/>
      <c r="D317" s="137"/>
      <c r="E317" s="137"/>
      <c r="F317" s="137"/>
      <c r="G317" s="137"/>
      <c r="H317" s="139"/>
      <c r="I317" s="137"/>
      <c r="J317" s="137"/>
      <c r="K317" s="137"/>
      <c r="L317" s="137"/>
      <c r="M317" s="137"/>
      <c r="N317" s="137"/>
      <c r="O317" s="137"/>
      <c r="P317" s="137"/>
      <c r="Q317" s="140"/>
      <c r="R317" s="137"/>
      <c r="S317" s="137"/>
      <c r="T317" s="137"/>
      <c r="U317" s="137"/>
      <c r="V317" s="137"/>
      <c r="W317" s="137"/>
      <c r="X317" s="137"/>
      <c r="Y317" s="137"/>
      <c r="Z317" s="137"/>
      <c r="AA317" s="137"/>
      <c r="AB317" s="137"/>
      <c r="AC317" s="137"/>
      <c r="AD317" s="137"/>
      <c r="AE317" s="137"/>
      <c r="AF317" s="137"/>
      <c r="AG317" s="137"/>
      <c r="AH317" s="137"/>
      <c r="AI317" s="137"/>
      <c r="AJ317" s="137"/>
      <c r="AK317" s="137"/>
      <c r="AL317" s="137"/>
      <c r="AM317" s="137"/>
    </row>
    <row r="318" ht="18.0" customHeight="1">
      <c r="A318" s="137"/>
      <c r="B318" s="137"/>
      <c r="C318" s="137"/>
      <c r="D318" s="137"/>
      <c r="E318" s="137"/>
      <c r="F318" s="137"/>
      <c r="G318" s="137"/>
      <c r="H318" s="139"/>
      <c r="I318" s="137"/>
      <c r="J318" s="137"/>
      <c r="K318" s="137"/>
      <c r="L318" s="137"/>
      <c r="M318" s="137"/>
      <c r="N318" s="137"/>
      <c r="O318" s="137"/>
      <c r="P318" s="137"/>
      <c r="Q318" s="140"/>
      <c r="R318" s="137"/>
      <c r="S318" s="137"/>
      <c r="T318" s="137"/>
      <c r="U318" s="137"/>
      <c r="V318" s="137"/>
      <c r="W318" s="137"/>
      <c r="X318" s="137"/>
      <c r="Y318" s="137"/>
      <c r="Z318" s="137"/>
      <c r="AA318" s="137"/>
      <c r="AB318" s="137"/>
      <c r="AC318" s="137"/>
      <c r="AD318" s="137"/>
      <c r="AE318" s="137"/>
      <c r="AF318" s="137"/>
      <c r="AG318" s="137"/>
      <c r="AH318" s="137"/>
      <c r="AI318" s="137"/>
      <c r="AJ318" s="137"/>
      <c r="AK318" s="137"/>
      <c r="AL318" s="137"/>
      <c r="AM318" s="137"/>
    </row>
    <row r="319" ht="18.0" customHeight="1">
      <c r="A319" s="137"/>
      <c r="B319" s="137"/>
      <c r="C319" s="137"/>
      <c r="D319" s="137"/>
      <c r="E319" s="137"/>
      <c r="F319" s="137"/>
      <c r="G319" s="137"/>
      <c r="H319" s="139"/>
      <c r="I319" s="137"/>
      <c r="J319" s="137"/>
      <c r="K319" s="137"/>
      <c r="L319" s="137"/>
      <c r="M319" s="137"/>
      <c r="N319" s="137"/>
      <c r="O319" s="137"/>
      <c r="P319" s="137"/>
      <c r="Q319" s="140"/>
      <c r="R319" s="137"/>
      <c r="S319" s="137"/>
      <c r="T319" s="137"/>
      <c r="U319" s="137"/>
      <c r="V319" s="137"/>
      <c r="W319" s="137"/>
      <c r="X319" s="137"/>
      <c r="Y319" s="137"/>
      <c r="Z319" s="137"/>
      <c r="AA319" s="137"/>
      <c r="AB319" s="137"/>
      <c r="AC319" s="137"/>
      <c r="AD319" s="137"/>
      <c r="AE319" s="137"/>
      <c r="AF319" s="137"/>
      <c r="AG319" s="137"/>
      <c r="AH319" s="137"/>
      <c r="AI319" s="137"/>
      <c r="AJ319" s="137"/>
      <c r="AK319" s="137"/>
      <c r="AL319" s="137"/>
      <c r="AM319" s="137"/>
    </row>
    <row r="320" ht="18.0" customHeight="1">
      <c r="A320" s="137"/>
      <c r="B320" s="137"/>
      <c r="C320" s="137"/>
      <c r="D320" s="137"/>
      <c r="E320" s="137"/>
      <c r="F320" s="137"/>
      <c r="G320" s="137"/>
      <c r="H320" s="139"/>
      <c r="I320" s="137"/>
      <c r="J320" s="137"/>
      <c r="K320" s="137"/>
      <c r="L320" s="137"/>
      <c r="M320" s="137"/>
      <c r="N320" s="137"/>
      <c r="O320" s="137"/>
      <c r="P320" s="137"/>
      <c r="Q320" s="140"/>
      <c r="R320" s="137"/>
      <c r="S320" s="137"/>
      <c r="T320" s="137"/>
      <c r="U320" s="137"/>
      <c r="V320" s="137"/>
      <c r="W320" s="137"/>
      <c r="X320" s="137"/>
      <c r="Y320" s="137"/>
      <c r="Z320" s="137"/>
      <c r="AA320" s="137"/>
      <c r="AB320" s="137"/>
      <c r="AC320" s="137"/>
      <c r="AD320" s="137"/>
      <c r="AE320" s="137"/>
      <c r="AF320" s="137"/>
      <c r="AG320" s="137"/>
      <c r="AH320" s="137"/>
      <c r="AI320" s="137"/>
      <c r="AJ320" s="137"/>
      <c r="AK320" s="137"/>
      <c r="AL320" s="137"/>
      <c r="AM320" s="137"/>
    </row>
    <row r="321" ht="18.0" customHeight="1">
      <c r="A321" s="137"/>
      <c r="B321" s="137"/>
      <c r="C321" s="137"/>
      <c r="D321" s="137"/>
      <c r="E321" s="137"/>
      <c r="F321" s="137"/>
      <c r="G321" s="137"/>
      <c r="H321" s="139"/>
      <c r="I321" s="137"/>
      <c r="J321" s="137"/>
      <c r="K321" s="137"/>
      <c r="L321" s="137"/>
      <c r="M321" s="137"/>
      <c r="N321" s="137"/>
      <c r="O321" s="137"/>
      <c r="P321" s="137"/>
      <c r="Q321" s="140"/>
      <c r="R321" s="137"/>
      <c r="S321" s="137"/>
      <c r="T321" s="137"/>
      <c r="U321" s="137"/>
      <c r="V321" s="137"/>
      <c r="W321" s="137"/>
      <c r="X321" s="137"/>
      <c r="Y321" s="137"/>
      <c r="Z321" s="137"/>
      <c r="AA321" s="137"/>
      <c r="AB321" s="137"/>
      <c r="AC321" s="137"/>
      <c r="AD321" s="137"/>
      <c r="AE321" s="137"/>
      <c r="AF321" s="137"/>
      <c r="AG321" s="137"/>
      <c r="AH321" s="137"/>
      <c r="AI321" s="137"/>
      <c r="AJ321" s="137"/>
      <c r="AK321" s="137"/>
      <c r="AL321" s="137"/>
      <c r="AM321" s="137"/>
    </row>
    <row r="322" ht="18.0" customHeight="1">
      <c r="A322" s="137"/>
      <c r="B322" s="137"/>
      <c r="C322" s="137"/>
      <c r="D322" s="137"/>
      <c r="E322" s="137"/>
      <c r="F322" s="137"/>
      <c r="G322" s="137"/>
      <c r="H322" s="139"/>
      <c r="I322" s="137"/>
      <c r="J322" s="137"/>
      <c r="K322" s="137"/>
      <c r="L322" s="137"/>
      <c r="M322" s="137"/>
      <c r="N322" s="137"/>
      <c r="O322" s="137"/>
      <c r="P322" s="137"/>
      <c r="Q322" s="140"/>
      <c r="R322" s="137"/>
      <c r="S322" s="137"/>
      <c r="T322" s="137"/>
      <c r="U322" s="137"/>
      <c r="V322" s="137"/>
      <c r="W322" s="137"/>
      <c r="X322" s="137"/>
      <c r="Y322" s="137"/>
      <c r="Z322" s="137"/>
      <c r="AA322" s="137"/>
      <c r="AB322" s="137"/>
      <c r="AC322" s="137"/>
      <c r="AD322" s="137"/>
      <c r="AE322" s="137"/>
      <c r="AF322" s="137"/>
      <c r="AG322" s="137"/>
      <c r="AH322" s="137"/>
      <c r="AI322" s="137"/>
      <c r="AJ322" s="137"/>
      <c r="AK322" s="137"/>
      <c r="AL322" s="137"/>
      <c r="AM322" s="137"/>
    </row>
    <row r="323" ht="18.0" customHeight="1">
      <c r="A323" s="137"/>
      <c r="B323" s="137"/>
      <c r="C323" s="137"/>
      <c r="D323" s="137"/>
      <c r="E323" s="137"/>
      <c r="F323" s="137"/>
      <c r="G323" s="137"/>
      <c r="H323" s="139"/>
      <c r="I323" s="137"/>
      <c r="J323" s="137"/>
      <c r="K323" s="137"/>
      <c r="L323" s="137"/>
      <c r="M323" s="137"/>
      <c r="N323" s="137"/>
      <c r="O323" s="137"/>
      <c r="P323" s="137"/>
      <c r="Q323" s="140"/>
      <c r="R323" s="137"/>
      <c r="S323" s="137"/>
      <c r="T323" s="137"/>
      <c r="U323" s="137"/>
      <c r="V323" s="137"/>
      <c r="W323" s="137"/>
      <c r="X323" s="137"/>
      <c r="Y323" s="137"/>
      <c r="Z323" s="137"/>
      <c r="AA323" s="137"/>
      <c r="AB323" s="137"/>
      <c r="AC323" s="137"/>
      <c r="AD323" s="137"/>
      <c r="AE323" s="137"/>
      <c r="AF323" s="137"/>
      <c r="AG323" s="137"/>
      <c r="AH323" s="137"/>
      <c r="AI323" s="137"/>
      <c r="AJ323" s="137"/>
      <c r="AK323" s="137"/>
      <c r="AL323" s="137"/>
      <c r="AM323" s="137"/>
    </row>
    <row r="324" ht="18.0" customHeight="1">
      <c r="A324" s="137"/>
      <c r="B324" s="137"/>
      <c r="C324" s="137"/>
      <c r="D324" s="137"/>
      <c r="E324" s="137"/>
      <c r="F324" s="137"/>
      <c r="G324" s="137"/>
      <c r="H324" s="139"/>
      <c r="I324" s="137"/>
      <c r="J324" s="137"/>
      <c r="K324" s="137"/>
      <c r="L324" s="137"/>
      <c r="M324" s="137"/>
      <c r="N324" s="137"/>
      <c r="O324" s="137"/>
      <c r="P324" s="137"/>
      <c r="Q324" s="140"/>
      <c r="R324" s="137"/>
      <c r="S324" s="137"/>
      <c r="T324" s="137"/>
      <c r="U324" s="137"/>
      <c r="V324" s="137"/>
      <c r="W324" s="137"/>
      <c r="X324" s="137"/>
      <c r="Y324" s="137"/>
      <c r="Z324" s="137"/>
      <c r="AA324" s="137"/>
      <c r="AB324" s="137"/>
      <c r="AC324" s="137"/>
      <c r="AD324" s="137"/>
      <c r="AE324" s="137"/>
      <c r="AF324" s="137"/>
      <c r="AG324" s="137"/>
      <c r="AH324" s="137"/>
      <c r="AI324" s="137"/>
      <c r="AJ324" s="137"/>
      <c r="AK324" s="137"/>
      <c r="AL324" s="137"/>
      <c r="AM324" s="137"/>
    </row>
    <row r="325" ht="18.0" customHeight="1">
      <c r="A325" s="137"/>
      <c r="B325" s="137"/>
      <c r="C325" s="137"/>
      <c r="D325" s="137"/>
      <c r="E325" s="137"/>
      <c r="F325" s="137"/>
      <c r="G325" s="137"/>
      <c r="H325" s="139"/>
      <c r="I325" s="137"/>
      <c r="J325" s="137"/>
      <c r="K325" s="137"/>
      <c r="L325" s="137"/>
      <c r="M325" s="137"/>
      <c r="N325" s="137"/>
      <c r="O325" s="137"/>
      <c r="P325" s="137"/>
      <c r="Q325" s="140"/>
      <c r="R325" s="137"/>
      <c r="S325" s="137"/>
      <c r="T325" s="137"/>
      <c r="U325" s="137"/>
      <c r="V325" s="137"/>
      <c r="W325" s="137"/>
      <c r="X325" s="137"/>
      <c r="Y325" s="137"/>
      <c r="Z325" s="137"/>
      <c r="AA325" s="137"/>
      <c r="AB325" s="137"/>
      <c r="AC325" s="137"/>
      <c r="AD325" s="137"/>
      <c r="AE325" s="137"/>
      <c r="AF325" s="137"/>
      <c r="AG325" s="137"/>
      <c r="AH325" s="137"/>
      <c r="AI325" s="137"/>
      <c r="AJ325" s="137"/>
      <c r="AK325" s="137"/>
      <c r="AL325" s="137"/>
      <c r="AM325" s="137"/>
    </row>
    <row r="326" ht="18.0" customHeight="1">
      <c r="A326" s="137"/>
      <c r="B326" s="137"/>
      <c r="C326" s="137"/>
      <c r="D326" s="137"/>
      <c r="E326" s="137"/>
      <c r="F326" s="137"/>
      <c r="G326" s="137"/>
      <c r="H326" s="139"/>
      <c r="I326" s="137"/>
      <c r="J326" s="137"/>
      <c r="K326" s="137"/>
      <c r="L326" s="137"/>
      <c r="M326" s="137"/>
      <c r="N326" s="137"/>
      <c r="O326" s="137"/>
      <c r="P326" s="137"/>
      <c r="Q326" s="140"/>
      <c r="R326" s="137"/>
      <c r="S326" s="137"/>
      <c r="T326" s="137"/>
      <c r="U326" s="137"/>
      <c r="V326" s="137"/>
      <c r="W326" s="137"/>
      <c r="X326" s="137"/>
      <c r="Y326" s="137"/>
      <c r="Z326" s="137"/>
      <c r="AA326" s="137"/>
      <c r="AB326" s="137"/>
      <c r="AC326" s="137"/>
      <c r="AD326" s="137"/>
      <c r="AE326" s="137"/>
      <c r="AF326" s="137"/>
      <c r="AG326" s="137"/>
      <c r="AH326" s="137"/>
      <c r="AI326" s="137"/>
      <c r="AJ326" s="137"/>
      <c r="AK326" s="137"/>
      <c r="AL326" s="137"/>
      <c r="AM326" s="137"/>
    </row>
    <row r="327" ht="18.0" customHeight="1">
      <c r="A327" s="137"/>
      <c r="B327" s="137"/>
      <c r="C327" s="137"/>
      <c r="D327" s="137"/>
      <c r="E327" s="137"/>
      <c r="F327" s="137"/>
      <c r="G327" s="137"/>
      <c r="H327" s="139"/>
      <c r="I327" s="137"/>
      <c r="J327" s="137"/>
      <c r="K327" s="137"/>
      <c r="L327" s="137"/>
      <c r="M327" s="137"/>
      <c r="N327" s="137"/>
      <c r="O327" s="137"/>
      <c r="P327" s="137"/>
      <c r="Q327" s="140"/>
      <c r="R327" s="137"/>
      <c r="S327" s="137"/>
      <c r="T327" s="137"/>
      <c r="U327" s="137"/>
      <c r="V327" s="137"/>
      <c r="W327" s="137"/>
      <c r="X327" s="137"/>
      <c r="Y327" s="137"/>
      <c r="Z327" s="137"/>
      <c r="AA327" s="137"/>
      <c r="AB327" s="137"/>
      <c r="AC327" s="137"/>
      <c r="AD327" s="137"/>
      <c r="AE327" s="137"/>
      <c r="AF327" s="137"/>
      <c r="AG327" s="137"/>
      <c r="AH327" s="137"/>
      <c r="AI327" s="137"/>
      <c r="AJ327" s="137"/>
      <c r="AK327" s="137"/>
      <c r="AL327" s="137"/>
      <c r="AM327" s="137"/>
    </row>
    <row r="328" ht="18.0" customHeight="1">
      <c r="A328" s="137"/>
      <c r="B328" s="137"/>
      <c r="C328" s="137"/>
      <c r="D328" s="137"/>
      <c r="E328" s="137"/>
      <c r="F328" s="137"/>
      <c r="G328" s="137"/>
      <c r="H328" s="139"/>
      <c r="I328" s="137"/>
      <c r="J328" s="137"/>
      <c r="K328" s="137"/>
      <c r="L328" s="137"/>
      <c r="M328" s="137"/>
      <c r="N328" s="137"/>
      <c r="O328" s="137"/>
      <c r="P328" s="137"/>
      <c r="Q328" s="140"/>
      <c r="R328" s="137"/>
      <c r="S328" s="137"/>
      <c r="T328" s="137"/>
      <c r="U328" s="137"/>
      <c r="V328" s="137"/>
      <c r="W328" s="137"/>
      <c r="X328" s="137"/>
      <c r="Y328" s="137"/>
      <c r="Z328" s="137"/>
      <c r="AA328" s="137"/>
      <c r="AB328" s="137"/>
      <c r="AC328" s="137"/>
      <c r="AD328" s="137"/>
      <c r="AE328" s="137"/>
      <c r="AF328" s="137"/>
      <c r="AG328" s="137"/>
      <c r="AH328" s="137"/>
      <c r="AI328" s="137"/>
      <c r="AJ328" s="137"/>
      <c r="AK328" s="137"/>
      <c r="AL328" s="137"/>
      <c r="AM328" s="137"/>
    </row>
    <row r="329" ht="18.0" customHeight="1">
      <c r="A329" s="137"/>
      <c r="B329" s="137"/>
      <c r="C329" s="137"/>
      <c r="D329" s="137"/>
      <c r="E329" s="137"/>
      <c r="F329" s="137"/>
      <c r="G329" s="137"/>
      <c r="H329" s="139"/>
      <c r="I329" s="137"/>
      <c r="J329" s="137"/>
      <c r="K329" s="137"/>
      <c r="L329" s="137"/>
      <c r="M329" s="137"/>
      <c r="N329" s="137"/>
      <c r="O329" s="137"/>
      <c r="P329" s="137"/>
      <c r="Q329" s="140"/>
      <c r="R329" s="137"/>
      <c r="S329" s="137"/>
      <c r="T329" s="137"/>
      <c r="U329" s="137"/>
      <c r="V329" s="137"/>
      <c r="W329" s="137"/>
      <c r="X329" s="137"/>
      <c r="Y329" s="137"/>
      <c r="Z329" s="137"/>
      <c r="AA329" s="137"/>
      <c r="AB329" s="137"/>
      <c r="AC329" s="137"/>
      <c r="AD329" s="137"/>
      <c r="AE329" s="137"/>
      <c r="AF329" s="137"/>
      <c r="AG329" s="137"/>
      <c r="AH329" s="137"/>
      <c r="AI329" s="137"/>
      <c r="AJ329" s="137"/>
      <c r="AK329" s="137"/>
      <c r="AL329" s="137"/>
      <c r="AM329" s="137"/>
    </row>
    <row r="330" ht="18.0" customHeight="1">
      <c r="A330" s="137"/>
      <c r="B330" s="137"/>
      <c r="C330" s="137"/>
      <c r="D330" s="137"/>
      <c r="E330" s="137"/>
      <c r="F330" s="137"/>
      <c r="G330" s="137"/>
      <c r="H330" s="139"/>
      <c r="I330" s="137"/>
      <c r="J330" s="137"/>
      <c r="K330" s="137"/>
      <c r="L330" s="137"/>
      <c r="M330" s="137"/>
      <c r="N330" s="137"/>
      <c r="O330" s="137"/>
      <c r="P330" s="137"/>
      <c r="Q330" s="140"/>
      <c r="R330" s="137"/>
      <c r="S330" s="137"/>
      <c r="T330" s="137"/>
      <c r="U330" s="137"/>
      <c r="V330" s="137"/>
      <c r="W330" s="137"/>
      <c r="X330" s="137"/>
      <c r="Y330" s="137"/>
      <c r="Z330" s="137"/>
      <c r="AA330" s="137"/>
      <c r="AB330" s="137"/>
      <c r="AC330" s="137"/>
      <c r="AD330" s="137"/>
      <c r="AE330" s="137"/>
      <c r="AF330" s="137"/>
      <c r="AG330" s="137"/>
      <c r="AH330" s="137"/>
      <c r="AI330" s="137"/>
      <c r="AJ330" s="137"/>
      <c r="AK330" s="137"/>
      <c r="AL330" s="137"/>
      <c r="AM330" s="137"/>
    </row>
    <row r="331" ht="18.0" customHeight="1">
      <c r="A331" s="137"/>
      <c r="B331" s="137"/>
      <c r="C331" s="137"/>
      <c r="D331" s="137"/>
      <c r="E331" s="137"/>
      <c r="F331" s="137"/>
      <c r="G331" s="137"/>
      <c r="H331" s="139"/>
      <c r="I331" s="137"/>
      <c r="J331" s="137"/>
      <c r="K331" s="137"/>
      <c r="L331" s="137"/>
      <c r="M331" s="137"/>
      <c r="N331" s="137"/>
      <c r="O331" s="137"/>
      <c r="P331" s="137"/>
      <c r="Q331" s="140"/>
      <c r="R331" s="137"/>
      <c r="S331" s="137"/>
      <c r="T331" s="137"/>
      <c r="U331" s="137"/>
      <c r="V331" s="137"/>
      <c r="W331" s="137"/>
      <c r="X331" s="137"/>
      <c r="Y331" s="137"/>
      <c r="Z331" s="137"/>
      <c r="AA331" s="137"/>
      <c r="AB331" s="137"/>
      <c r="AC331" s="137"/>
      <c r="AD331" s="137"/>
      <c r="AE331" s="137"/>
      <c r="AF331" s="137"/>
      <c r="AG331" s="137"/>
      <c r="AH331" s="137"/>
      <c r="AI331" s="137"/>
      <c r="AJ331" s="137"/>
      <c r="AK331" s="137"/>
      <c r="AL331" s="137"/>
      <c r="AM331" s="137"/>
    </row>
    <row r="332" ht="18.0" customHeight="1">
      <c r="A332" s="137"/>
      <c r="B332" s="137"/>
      <c r="C332" s="137"/>
      <c r="D332" s="137"/>
      <c r="E332" s="137"/>
      <c r="F332" s="137"/>
      <c r="G332" s="137"/>
      <c r="H332" s="139"/>
      <c r="I332" s="137"/>
      <c r="J332" s="137"/>
      <c r="K332" s="137"/>
      <c r="L332" s="137"/>
      <c r="M332" s="137"/>
      <c r="N332" s="137"/>
      <c r="O332" s="137"/>
      <c r="P332" s="137"/>
      <c r="Q332" s="140"/>
      <c r="R332" s="137"/>
      <c r="S332" s="137"/>
      <c r="T332" s="137"/>
      <c r="U332" s="137"/>
      <c r="V332" s="137"/>
      <c r="W332" s="137"/>
      <c r="X332" s="137"/>
      <c r="Y332" s="137"/>
      <c r="Z332" s="137"/>
      <c r="AA332" s="137"/>
      <c r="AB332" s="137"/>
      <c r="AC332" s="137"/>
      <c r="AD332" s="137"/>
      <c r="AE332" s="137"/>
      <c r="AF332" s="137"/>
      <c r="AG332" s="137"/>
      <c r="AH332" s="137"/>
      <c r="AI332" s="137"/>
      <c r="AJ332" s="137"/>
      <c r="AK332" s="137"/>
      <c r="AL332" s="137"/>
      <c r="AM332" s="137"/>
    </row>
    <row r="333" ht="18.0" customHeight="1">
      <c r="A333" s="137"/>
      <c r="B333" s="137"/>
      <c r="C333" s="137"/>
      <c r="D333" s="137"/>
      <c r="E333" s="137"/>
      <c r="F333" s="137"/>
      <c r="G333" s="137"/>
      <c r="H333" s="139"/>
      <c r="I333" s="137"/>
      <c r="J333" s="137"/>
      <c r="K333" s="137"/>
      <c r="L333" s="137"/>
      <c r="M333" s="137"/>
      <c r="N333" s="137"/>
      <c r="O333" s="137"/>
      <c r="P333" s="137"/>
      <c r="Q333" s="140"/>
      <c r="R333" s="137"/>
      <c r="S333" s="137"/>
      <c r="T333" s="137"/>
      <c r="U333" s="137"/>
      <c r="V333" s="137"/>
      <c r="W333" s="137"/>
      <c r="X333" s="137"/>
      <c r="Y333" s="137"/>
      <c r="Z333" s="137"/>
      <c r="AA333" s="137"/>
      <c r="AB333" s="137"/>
      <c r="AC333" s="137"/>
      <c r="AD333" s="137"/>
      <c r="AE333" s="137"/>
      <c r="AF333" s="137"/>
      <c r="AG333" s="137"/>
      <c r="AH333" s="137"/>
      <c r="AI333" s="137"/>
      <c r="AJ333" s="137"/>
      <c r="AK333" s="137"/>
      <c r="AL333" s="137"/>
      <c r="AM333" s="137"/>
    </row>
    <row r="334" ht="18.0" customHeight="1">
      <c r="A334" s="137"/>
      <c r="B334" s="137"/>
      <c r="C334" s="137"/>
      <c r="D334" s="137"/>
      <c r="E334" s="137"/>
      <c r="F334" s="137"/>
      <c r="G334" s="137"/>
      <c r="H334" s="139"/>
      <c r="I334" s="137"/>
      <c r="J334" s="137"/>
      <c r="K334" s="137"/>
      <c r="L334" s="137"/>
      <c r="M334" s="137"/>
      <c r="N334" s="137"/>
      <c r="O334" s="137"/>
      <c r="P334" s="137"/>
      <c r="Q334" s="140"/>
      <c r="R334" s="137"/>
      <c r="S334" s="137"/>
      <c r="T334" s="137"/>
      <c r="U334" s="137"/>
      <c r="V334" s="137"/>
      <c r="W334" s="137"/>
      <c r="X334" s="137"/>
      <c r="Y334" s="137"/>
      <c r="Z334" s="137"/>
      <c r="AA334" s="137"/>
      <c r="AB334" s="137"/>
      <c r="AC334" s="137"/>
      <c r="AD334" s="137"/>
      <c r="AE334" s="137"/>
      <c r="AF334" s="137"/>
      <c r="AG334" s="137"/>
      <c r="AH334" s="137"/>
      <c r="AI334" s="137"/>
      <c r="AJ334" s="137"/>
      <c r="AK334" s="137"/>
      <c r="AL334" s="137"/>
      <c r="AM334" s="137"/>
    </row>
    <row r="335" ht="18.0" customHeight="1">
      <c r="A335" s="137"/>
      <c r="B335" s="137"/>
      <c r="C335" s="137"/>
      <c r="D335" s="137"/>
      <c r="E335" s="137"/>
      <c r="F335" s="137"/>
      <c r="G335" s="137"/>
      <c r="H335" s="139"/>
      <c r="I335" s="137"/>
      <c r="J335" s="137"/>
      <c r="K335" s="137"/>
      <c r="L335" s="137"/>
      <c r="M335" s="137"/>
      <c r="N335" s="137"/>
      <c r="O335" s="137"/>
      <c r="P335" s="137"/>
      <c r="Q335" s="140"/>
      <c r="R335" s="137"/>
      <c r="S335" s="137"/>
      <c r="T335" s="137"/>
      <c r="U335" s="137"/>
      <c r="V335" s="137"/>
      <c r="W335" s="137"/>
      <c r="X335" s="137"/>
      <c r="Y335" s="137"/>
      <c r="Z335" s="137"/>
      <c r="AA335" s="137"/>
      <c r="AB335" s="137"/>
      <c r="AC335" s="137"/>
      <c r="AD335" s="137"/>
      <c r="AE335" s="137"/>
      <c r="AF335" s="137"/>
      <c r="AG335" s="137"/>
      <c r="AH335" s="137"/>
      <c r="AI335" s="137"/>
      <c r="AJ335" s="137"/>
      <c r="AK335" s="137"/>
      <c r="AL335" s="137"/>
      <c r="AM335" s="137"/>
    </row>
    <row r="336" ht="18.0" customHeight="1">
      <c r="A336" s="137"/>
      <c r="B336" s="137"/>
      <c r="C336" s="137"/>
      <c r="D336" s="137"/>
      <c r="E336" s="137"/>
      <c r="F336" s="137"/>
      <c r="G336" s="137"/>
      <c r="H336" s="139"/>
      <c r="I336" s="137"/>
      <c r="J336" s="137"/>
      <c r="K336" s="137"/>
      <c r="L336" s="137"/>
      <c r="M336" s="137"/>
      <c r="N336" s="137"/>
      <c r="O336" s="137"/>
      <c r="P336" s="137"/>
      <c r="Q336" s="140"/>
      <c r="R336" s="137"/>
      <c r="S336" s="137"/>
      <c r="T336" s="137"/>
      <c r="U336" s="137"/>
      <c r="V336" s="137"/>
      <c r="W336" s="137"/>
      <c r="X336" s="137"/>
      <c r="Y336" s="137"/>
      <c r="Z336" s="137"/>
      <c r="AA336" s="137"/>
      <c r="AB336" s="137"/>
      <c r="AC336" s="137"/>
      <c r="AD336" s="137"/>
      <c r="AE336" s="137"/>
      <c r="AF336" s="137"/>
      <c r="AG336" s="137"/>
      <c r="AH336" s="137"/>
      <c r="AI336" s="137"/>
      <c r="AJ336" s="137"/>
      <c r="AK336" s="137"/>
      <c r="AL336" s="137"/>
      <c r="AM336" s="137"/>
    </row>
    <row r="337" ht="18.0" customHeight="1">
      <c r="A337" s="137"/>
      <c r="B337" s="137"/>
      <c r="C337" s="137"/>
      <c r="D337" s="137"/>
      <c r="E337" s="137"/>
      <c r="F337" s="137"/>
      <c r="G337" s="137"/>
      <c r="H337" s="139"/>
      <c r="I337" s="137"/>
      <c r="J337" s="137"/>
      <c r="K337" s="137"/>
      <c r="L337" s="137"/>
      <c r="M337" s="137"/>
      <c r="N337" s="137"/>
      <c r="O337" s="137"/>
      <c r="P337" s="137"/>
      <c r="Q337" s="140"/>
      <c r="R337" s="137"/>
      <c r="S337" s="137"/>
      <c r="T337" s="137"/>
      <c r="U337" s="137"/>
      <c r="V337" s="137"/>
      <c r="W337" s="137"/>
      <c r="X337" s="137"/>
      <c r="Y337" s="137"/>
      <c r="Z337" s="137"/>
      <c r="AA337" s="137"/>
      <c r="AB337" s="137"/>
      <c r="AC337" s="137"/>
      <c r="AD337" s="137"/>
      <c r="AE337" s="137"/>
      <c r="AF337" s="137"/>
      <c r="AG337" s="137"/>
      <c r="AH337" s="137"/>
      <c r="AI337" s="137"/>
      <c r="AJ337" s="137"/>
      <c r="AK337" s="137"/>
      <c r="AL337" s="137"/>
      <c r="AM337" s="137"/>
    </row>
    <row r="338" ht="18.0" customHeight="1">
      <c r="A338" s="137"/>
      <c r="B338" s="137"/>
      <c r="C338" s="137"/>
      <c r="D338" s="137"/>
      <c r="E338" s="137"/>
      <c r="F338" s="137"/>
      <c r="G338" s="137"/>
      <c r="H338" s="139"/>
      <c r="I338" s="137"/>
      <c r="J338" s="137"/>
      <c r="K338" s="137"/>
      <c r="L338" s="137"/>
      <c r="M338" s="137"/>
      <c r="N338" s="137"/>
      <c r="O338" s="137"/>
      <c r="P338" s="137"/>
      <c r="Q338" s="140"/>
      <c r="R338" s="137"/>
      <c r="S338" s="137"/>
      <c r="T338" s="137"/>
      <c r="U338" s="137"/>
      <c r="V338" s="137"/>
      <c r="W338" s="137"/>
      <c r="X338" s="137"/>
      <c r="Y338" s="137"/>
      <c r="Z338" s="137"/>
      <c r="AA338" s="137"/>
      <c r="AB338" s="137"/>
      <c r="AC338" s="137"/>
      <c r="AD338" s="137"/>
      <c r="AE338" s="137"/>
      <c r="AF338" s="137"/>
      <c r="AG338" s="137"/>
      <c r="AH338" s="137"/>
      <c r="AI338" s="137"/>
      <c r="AJ338" s="137"/>
      <c r="AK338" s="137"/>
      <c r="AL338" s="137"/>
      <c r="AM338" s="137"/>
    </row>
    <row r="339" ht="18.0" customHeight="1">
      <c r="A339" s="137"/>
      <c r="B339" s="137"/>
      <c r="C339" s="137"/>
      <c r="D339" s="137"/>
      <c r="E339" s="137"/>
      <c r="F339" s="137"/>
      <c r="G339" s="137"/>
      <c r="H339" s="139"/>
      <c r="I339" s="137"/>
      <c r="J339" s="137"/>
      <c r="K339" s="137"/>
      <c r="L339" s="137"/>
      <c r="M339" s="137"/>
      <c r="N339" s="137"/>
      <c r="O339" s="137"/>
      <c r="P339" s="137"/>
      <c r="Q339" s="140"/>
      <c r="R339" s="137"/>
      <c r="S339" s="137"/>
      <c r="T339" s="137"/>
      <c r="U339" s="137"/>
      <c r="V339" s="137"/>
      <c r="W339" s="137"/>
      <c r="X339" s="137"/>
      <c r="Y339" s="137"/>
      <c r="Z339" s="137"/>
      <c r="AA339" s="137"/>
      <c r="AB339" s="137"/>
      <c r="AC339" s="137"/>
      <c r="AD339" s="137"/>
      <c r="AE339" s="137"/>
      <c r="AF339" s="137"/>
      <c r="AG339" s="137"/>
      <c r="AH339" s="137"/>
      <c r="AI339" s="137"/>
      <c r="AJ339" s="137"/>
      <c r="AK339" s="137"/>
      <c r="AL339" s="137"/>
      <c r="AM339" s="137"/>
    </row>
    <row r="340" ht="18.0" customHeight="1">
      <c r="A340" s="137"/>
      <c r="B340" s="137"/>
      <c r="C340" s="137"/>
      <c r="D340" s="137"/>
      <c r="E340" s="137"/>
      <c r="F340" s="137"/>
      <c r="G340" s="137"/>
      <c r="H340" s="139"/>
      <c r="I340" s="137"/>
      <c r="J340" s="137"/>
      <c r="K340" s="137"/>
      <c r="L340" s="137"/>
      <c r="M340" s="137"/>
      <c r="N340" s="137"/>
      <c r="O340" s="137"/>
      <c r="P340" s="137"/>
      <c r="Q340" s="140"/>
      <c r="R340" s="137"/>
      <c r="S340" s="137"/>
      <c r="T340" s="137"/>
      <c r="U340" s="137"/>
      <c r="V340" s="137"/>
      <c r="W340" s="137"/>
      <c r="X340" s="137"/>
      <c r="Y340" s="137"/>
      <c r="Z340" s="137"/>
      <c r="AA340" s="137"/>
      <c r="AB340" s="137"/>
      <c r="AC340" s="137"/>
      <c r="AD340" s="137"/>
      <c r="AE340" s="137"/>
      <c r="AF340" s="137"/>
      <c r="AG340" s="137"/>
      <c r="AH340" s="137"/>
      <c r="AI340" s="137"/>
      <c r="AJ340" s="137"/>
      <c r="AK340" s="137"/>
      <c r="AL340" s="137"/>
      <c r="AM340" s="137"/>
    </row>
    <row r="341" ht="18.0" customHeight="1">
      <c r="A341" s="137"/>
      <c r="B341" s="137"/>
      <c r="C341" s="137"/>
      <c r="D341" s="137"/>
      <c r="E341" s="137"/>
      <c r="F341" s="137"/>
      <c r="G341" s="137"/>
      <c r="H341" s="139"/>
      <c r="I341" s="137"/>
      <c r="J341" s="137"/>
      <c r="K341" s="137"/>
      <c r="L341" s="137"/>
      <c r="M341" s="137"/>
      <c r="N341" s="137"/>
      <c r="O341" s="137"/>
      <c r="P341" s="137"/>
      <c r="Q341" s="140"/>
      <c r="R341" s="137"/>
      <c r="S341" s="137"/>
      <c r="T341" s="137"/>
      <c r="U341" s="137"/>
      <c r="V341" s="137"/>
      <c r="W341" s="137"/>
      <c r="X341" s="137"/>
      <c r="Y341" s="137"/>
      <c r="Z341" s="137"/>
      <c r="AA341" s="137"/>
      <c r="AB341" s="137"/>
      <c r="AC341" s="137"/>
      <c r="AD341" s="137"/>
      <c r="AE341" s="137"/>
      <c r="AF341" s="137"/>
      <c r="AG341" s="137"/>
      <c r="AH341" s="137"/>
      <c r="AI341" s="137"/>
      <c r="AJ341" s="137"/>
      <c r="AK341" s="137"/>
      <c r="AL341" s="137"/>
      <c r="AM341" s="137"/>
    </row>
    <row r="342" ht="18.0" customHeight="1">
      <c r="A342" s="137"/>
      <c r="B342" s="137"/>
      <c r="C342" s="137"/>
      <c r="D342" s="137"/>
      <c r="E342" s="137"/>
      <c r="F342" s="137"/>
      <c r="G342" s="137"/>
      <c r="H342" s="139"/>
      <c r="I342" s="137"/>
      <c r="J342" s="137"/>
      <c r="K342" s="137"/>
      <c r="L342" s="137"/>
      <c r="M342" s="137"/>
      <c r="N342" s="137"/>
      <c r="O342" s="137"/>
      <c r="P342" s="137"/>
      <c r="Q342" s="140"/>
      <c r="R342" s="137"/>
      <c r="S342" s="137"/>
      <c r="T342" s="137"/>
      <c r="U342" s="137"/>
      <c r="V342" s="137"/>
      <c r="W342" s="137"/>
      <c r="X342" s="137"/>
      <c r="Y342" s="137"/>
      <c r="Z342" s="137"/>
      <c r="AA342" s="137"/>
      <c r="AB342" s="137"/>
      <c r="AC342" s="137"/>
      <c r="AD342" s="137"/>
      <c r="AE342" s="137"/>
      <c r="AF342" s="137"/>
      <c r="AG342" s="137"/>
      <c r="AH342" s="137"/>
      <c r="AI342" s="137"/>
      <c r="AJ342" s="137"/>
      <c r="AK342" s="137"/>
      <c r="AL342" s="137"/>
      <c r="AM342" s="137"/>
    </row>
    <row r="343" ht="18.0" customHeight="1">
      <c r="A343" s="137"/>
      <c r="B343" s="137"/>
      <c r="C343" s="137"/>
      <c r="D343" s="137"/>
      <c r="E343" s="137"/>
      <c r="F343" s="137"/>
      <c r="G343" s="137"/>
      <c r="H343" s="139"/>
      <c r="I343" s="137"/>
      <c r="J343" s="137"/>
      <c r="K343" s="137"/>
      <c r="L343" s="137"/>
      <c r="M343" s="137"/>
      <c r="N343" s="137"/>
      <c r="O343" s="137"/>
      <c r="P343" s="137"/>
      <c r="Q343" s="140"/>
      <c r="R343" s="137"/>
      <c r="S343" s="137"/>
      <c r="T343" s="137"/>
      <c r="U343" s="137"/>
      <c r="V343" s="137"/>
      <c r="W343" s="137"/>
      <c r="X343" s="137"/>
      <c r="Y343" s="137"/>
      <c r="Z343" s="137"/>
      <c r="AA343" s="137"/>
      <c r="AB343" s="137"/>
      <c r="AC343" s="137"/>
      <c r="AD343" s="137"/>
      <c r="AE343" s="137"/>
      <c r="AF343" s="137"/>
      <c r="AG343" s="137"/>
      <c r="AH343" s="137"/>
      <c r="AI343" s="137"/>
      <c r="AJ343" s="137"/>
      <c r="AK343" s="137"/>
      <c r="AL343" s="137"/>
      <c r="AM343" s="137"/>
    </row>
    <row r="344" ht="18.0" customHeight="1">
      <c r="A344" s="137"/>
      <c r="B344" s="137"/>
      <c r="C344" s="137"/>
      <c r="D344" s="137"/>
      <c r="E344" s="137"/>
      <c r="F344" s="137"/>
      <c r="G344" s="137"/>
      <c r="H344" s="139"/>
      <c r="I344" s="137"/>
      <c r="J344" s="137"/>
      <c r="K344" s="137"/>
      <c r="L344" s="137"/>
      <c r="M344" s="137"/>
      <c r="N344" s="137"/>
      <c r="O344" s="137"/>
      <c r="P344" s="137"/>
      <c r="Q344" s="140"/>
      <c r="R344" s="137"/>
      <c r="S344" s="137"/>
      <c r="T344" s="137"/>
      <c r="U344" s="137"/>
      <c r="V344" s="137"/>
      <c r="W344" s="137"/>
      <c r="X344" s="137"/>
      <c r="Y344" s="137"/>
      <c r="Z344" s="137"/>
      <c r="AA344" s="137"/>
      <c r="AB344" s="137"/>
      <c r="AC344" s="137"/>
      <c r="AD344" s="137"/>
      <c r="AE344" s="137"/>
      <c r="AF344" s="137"/>
      <c r="AG344" s="137"/>
      <c r="AH344" s="137"/>
      <c r="AI344" s="137"/>
      <c r="AJ344" s="137"/>
      <c r="AK344" s="137"/>
      <c r="AL344" s="137"/>
      <c r="AM344" s="137"/>
    </row>
    <row r="345" ht="18.0" customHeight="1">
      <c r="A345" s="137"/>
      <c r="B345" s="137"/>
      <c r="C345" s="137"/>
      <c r="D345" s="137"/>
      <c r="E345" s="137"/>
      <c r="F345" s="137"/>
      <c r="G345" s="137"/>
      <c r="H345" s="139"/>
      <c r="I345" s="137"/>
      <c r="J345" s="137"/>
      <c r="K345" s="137"/>
      <c r="L345" s="137"/>
      <c r="M345" s="137"/>
      <c r="N345" s="137"/>
      <c r="O345" s="137"/>
      <c r="P345" s="137"/>
      <c r="Q345" s="140"/>
      <c r="R345" s="137"/>
      <c r="S345" s="137"/>
      <c r="T345" s="137"/>
      <c r="U345" s="137"/>
      <c r="V345" s="137"/>
      <c r="W345" s="137"/>
      <c r="X345" s="137"/>
      <c r="Y345" s="137"/>
      <c r="Z345" s="137"/>
      <c r="AA345" s="137"/>
      <c r="AB345" s="137"/>
      <c r="AC345" s="137"/>
      <c r="AD345" s="137"/>
      <c r="AE345" s="137"/>
      <c r="AF345" s="137"/>
      <c r="AG345" s="137"/>
      <c r="AH345" s="137"/>
      <c r="AI345" s="137"/>
      <c r="AJ345" s="137"/>
      <c r="AK345" s="137"/>
      <c r="AL345" s="137"/>
      <c r="AM345" s="137"/>
    </row>
    <row r="346" ht="18.0" customHeight="1">
      <c r="A346" s="137"/>
      <c r="B346" s="137"/>
      <c r="C346" s="137"/>
      <c r="D346" s="137"/>
      <c r="E346" s="137"/>
      <c r="F346" s="137"/>
      <c r="G346" s="137"/>
      <c r="H346" s="139"/>
      <c r="I346" s="137"/>
      <c r="J346" s="137"/>
      <c r="K346" s="137"/>
      <c r="L346" s="137"/>
      <c r="M346" s="137"/>
      <c r="N346" s="137"/>
      <c r="O346" s="137"/>
      <c r="P346" s="137"/>
      <c r="Q346" s="140"/>
      <c r="R346" s="137"/>
      <c r="S346" s="137"/>
      <c r="T346" s="137"/>
      <c r="U346" s="137"/>
      <c r="V346" s="137"/>
      <c r="W346" s="137"/>
      <c r="X346" s="137"/>
      <c r="Y346" s="137"/>
      <c r="Z346" s="137"/>
      <c r="AA346" s="137"/>
      <c r="AB346" s="137"/>
      <c r="AC346" s="137"/>
      <c r="AD346" s="137"/>
      <c r="AE346" s="137"/>
      <c r="AF346" s="137"/>
      <c r="AG346" s="137"/>
      <c r="AH346" s="137"/>
      <c r="AI346" s="137"/>
      <c r="AJ346" s="137"/>
      <c r="AK346" s="137"/>
      <c r="AL346" s="137"/>
      <c r="AM346" s="137"/>
    </row>
    <row r="347" ht="18.0" customHeight="1">
      <c r="A347" s="137"/>
      <c r="B347" s="137"/>
      <c r="C347" s="137"/>
      <c r="D347" s="137"/>
      <c r="E347" s="137"/>
      <c r="F347" s="137"/>
      <c r="G347" s="137"/>
      <c r="H347" s="139"/>
      <c r="I347" s="137"/>
      <c r="J347" s="137"/>
      <c r="K347" s="137"/>
      <c r="L347" s="137"/>
      <c r="M347" s="137"/>
      <c r="N347" s="137"/>
      <c r="O347" s="137"/>
      <c r="P347" s="137"/>
      <c r="Q347" s="140"/>
      <c r="R347" s="137"/>
      <c r="S347" s="137"/>
      <c r="T347" s="137"/>
      <c r="U347" s="137"/>
      <c r="V347" s="137"/>
      <c r="W347" s="137"/>
      <c r="X347" s="137"/>
      <c r="Y347" s="137"/>
      <c r="Z347" s="137"/>
      <c r="AA347" s="137"/>
      <c r="AB347" s="137"/>
      <c r="AC347" s="137"/>
      <c r="AD347" s="137"/>
      <c r="AE347" s="137"/>
      <c r="AF347" s="137"/>
      <c r="AG347" s="137"/>
      <c r="AH347" s="137"/>
      <c r="AI347" s="137"/>
      <c r="AJ347" s="137"/>
      <c r="AK347" s="137"/>
      <c r="AL347" s="137"/>
      <c r="AM347" s="137"/>
    </row>
    <row r="348" ht="18.0" customHeight="1">
      <c r="A348" s="137"/>
      <c r="B348" s="137"/>
      <c r="C348" s="137"/>
      <c r="D348" s="137"/>
      <c r="E348" s="137"/>
      <c r="F348" s="137"/>
      <c r="G348" s="137"/>
      <c r="H348" s="139"/>
      <c r="I348" s="137"/>
      <c r="J348" s="137"/>
      <c r="K348" s="137"/>
      <c r="L348" s="137"/>
      <c r="M348" s="137"/>
      <c r="N348" s="137"/>
      <c r="O348" s="137"/>
      <c r="P348" s="137"/>
      <c r="Q348" s="140"/>
      <c r="R348" s="137"/>
      <c r="S348" s="137"/>
      <c r="T348" s="137"/>
      <c r="U348" s="137"/>
      <c r="V348" s="137"/>
      <c r="W348" s="137"/>
      <c r="X348" s="137"/>
      <c r="Y348" s="137"/>
      <c r="Z348" s="137"/>
      <c r="AA348" s="137"/>
      <c r="AB348" s="137"/>
      <c r="AC348" s="137"/>
      <c r="AD348" s="137"/>
      <c r="AE348" s="137"/>
      <c r="AF348" s="137"/>
      <c r="AG348" s="137"/>
      <c r="AH348" s="137"/>
      <c r="AI348" s="137"/>
      <c r="AJ348" s="137"/>
      <c r="AK348" s="137"/>
      <c r="AL348" s="137"/>
      <c r="AM348" s="137"/>
    </row>
    <row r="349" ht="18.0" customHeight="1">
      <c r="A349" s="137"/>
      <c r="B349" s="137"/>
      <c r="C349" s="137"/>
      <c r="D349" s="137"/>
      <c r="E349" s="137"/>
      <c r="F349" s="137"/>
      <c r="G349" s="137"/>
      <c r="H349" s="139"/>
      <c r="I349" s="137"/>
      <c r="J349" s="137"/>
      <c r="K349" s="137"/>
      <c r="L349" s="137"/>
      <c r="M349" s="137"/>
      <c r="N349" s="137"/>
      <c r="O349" s="137"/>
      <c r="P349" s="137"/>
      <c r="Q349" s="140"/>
      <c r="R349" s="137"/>
      <c r="S349" s="137"/>
      <c r="T349" s="137"/>
      <c r="U349" s="137"/>
      <c r="V349" s="137"/>
      <c r="W349" s="137"/>
      <c r="X349" s="137"/>
      <c r="Y349" s="137"/>
      <c r="Z349" s="137"/>
      <c r="AA349" s="137"/>
      <c r="AB349" s="137"/>
      <c r="AC349" s="137"/>
      <c r="AD349" s="137"/>
      <c r="AE349" s="137"/>
      <c r="AF349" s="137"/>
      <c r="AG349" s="137"/>
      <c r="AH349" s="137"/>
      <c r="AI349" s="137"/>
      <c r="AJ349" s="137"/>
      <c r="AK349" s="137"/>
      <c r="AL349" s="137"/>
      <c r="AM349" s="137"/>
    </row>
    <row r="350" ht="18.0" customHeight="1">
      <c r="A350" s="137"/>
      <c r="B350" s="137"/>
      <c r="C350" s="137"/>
      <c r="D350" s="137"/>
      <c r="E350" s="137"/>
      <c r="F350" s="137"/>
      <c r="G350" s="137"/>
      <c r="H350" s="139"/>
      <c r="I350" s="137"/>
      <c r="J350" s="137"/>
      <c r="K350" s="137"/>
      <c r="L350" s="137"/>
      <c r="M350" s="137"/>
      <c r="N350" s="137"/>
      <c r="O350" s="137"/>
      <c r="P350" s="137"/>
      <c r="Q350" s="140"/>
      <c r="R350" s="137"/>
      <c r="S350" s="137"/>
      <c r="T350" s="137"/>
      <c r="U350" s="137"/>
      <c r="V350" s="137"/>
      <c r="W350" s="137"/>
      <c r="X350" s="137"/>
      <c r="Y350" s="137"/>
      <c r="Z350" s="137"/>
      <c r="AA350" s="137"/>
      <c r="AB350" s="137"/>
      <c r="AC350" s="137"/>
      <c r="AD350" s="137"/>
      <c r="AE350" s="137"/>
      <c r="AF350" s="137"/>
      <c r="AG350" s="137"/>
      <c r="AH350" s="137"/>
      <c r="AI350" s="137"/>
      <c r="AJ350" s="137"/>
      <c r="AK350" s="137"/>
      <c r="AL350" s="137"/>
      <c r="AM350" s="137"/>
    </row>
    <row r="351" ht="18.0" customHeight="1">
      <c r="A351" s="137"/>
      <c r="B351" s="137"/>
      <c r="C351" s="137"/>
      <c r="D351" s="137"/>
      <c r="E351" s="137"/>
      <c r="F351" s="137"/>
      <c r="G351" s="137"/>
      <c r="H351" s="139"/>
      <c r="I351" s="137"/>
      <c r="J351" s="137"/>
      <c r="K351" s="137"/>
      <c r="L351" s="137"/>
      <c r="M351" s="137"/>
      <c r="N351" s="137"/>
      <c r="O351" s="137"/>
      <c r="P351" s="137"/>
      <c r="Q351" s="140"/>
      <c r="R351" s="137"/>
      <c r="S351" s="137"/>
      <c r="T351" s="137"/>
      <c r="U351" s="137"/>
      <c r="V351" s="137"/>
      <c r="W351" s="137"/>
      <c r="X351" s="137"/>
      <c r="Y351" s="137"/>
      <c r="Z351" s="137"/>
      <c r="AA351" s="137"/>
      <c r="AB351" s="137"/>
      <c r="AC351" s="137"/>
      <c r="AD351" s="137"/>
      <c r="AE351" s="137"/>
      <c r="AF351" s="137"/>
      <c r="AG351" s="137"/>
      <c r="AH351" s="137"/>
      <c r="AI351" s="137"/>
      <c r="AJ351" s="137"/>
      <c r="AK351" s="137"/>
      <c r="AL351" s="137"/>
      <c r="AM351" s="137"/>
    </row>
    <row r="352" ht="18.0" customHeight="1">
      <c r="A352" s="137"/>
      <c r="B352" s="137"/>
      <c r="C352" s="137"/>
      <c r="D352" s="137"/>
      <c r="E352" s="137"/>
      <c r="F352" s="137"/>
      <c r="G352" s="137"/>
      <c r="H352" s="139"/>
      <c r="I352" s="137"/>
      <c r="J352" s="137"/>
      <c r="K352" s="137"/>
      <c r="L352" s="137"/>
      <c r="M352" s="137"/>
      <c r="N352" s="137"/>
      <c r="O352" s="137"/>
      <c r="P352" s="137"/>
      <c r="Q352" s="140"/>
      <c r="R352" s="137"/>
      <c r="S352" s="137"/>
      <c r="T352" s="137"/>
      <c r="U352" s="137"/>
      <c r="V352" s="137"/>
      <c r="W352" s="137"/>
      <c r="X352" s="137"/>
      <c r="Y352" s="137"/>
      <c r="Z352" s="137"/>
      <c r="AA352" s="137"/>
      <c r="AB352" s="137"/>
      <c r="AC352" s="137"/>
      <c r="AD352" s="137"/>
      <c r="AE352" s="137"/>
      <c r="AF352" s="137"/>
      <c r="AG352" s="137"/>
      <c r="AH352" s="137"/>
      <c r="AI352" s="137"/>
      <c r="AJ352" s="137"/>
      <c r="AK352" s="137"/>
      <c r="AL352" s="137"/>
      <c r="AM352" s="137"/>
    </row>
    <row r="353" ht="18.0" customHeight="1">
      <c r="A353" s="137"/>
      <c r="B353" s="137"/>
      <c r="C353" s="137"/>
      <c r="D353" s="137"/>
      <c r="E353" s="137"/>
      <c r="F353" s="137"/>
      <c r="G353" s="137"/>
      <c r="H353" s="139"/>
      <c r="I353" s="137"/>
      <c r="J353" s="137"/>
      <c r="K353" s="137"/>
      <c r="L353" s="137"/>
      <c r="M353" s="137"/>
      <c r="N353" s="137"/>
      <c r="O353" s="137"/>
      <c r="P353" s="137"/>
      <c r="Q353" s="140"/>
      <c r="R353" s="137"/>
      <c r="S353" s="137"/>
      <c r="T353" s="137"/>
      <c r="U353" s="137"/>
      <c r="V353" s="137"/>
      <c r="W353" s="137"/>
      <c r="X353" s="137"/>
      <c r="Y353" s="137"/>
      <c r="Z353" s="137"/>
      <c r="AA353" s="137"/>
      <c r="AB353" s="137"/>
      <c r="AC353" s="137"/>
      <c r="AD353" s="137"/>
      <c r="AE353" s="137"/>
      <c r="AF353" s="137"/>
      <c r="AG353" s="137"/>
      <c r="AH353" s="137"/>
      <c r="AI353" s="137"/>
      <c r="AJ353" s="137"/>
      <c r="AK353" s="137"/>
      <c r="AL353" s="137"/>
      <c r="AM353" s="137"/>
    </row>
    <row r="354" ht="18.0" customHeight="1">
      <c r="A354" s="137"/>
      <c r="B354" s="137"/>
      <c r="C354" s="137"/>
      <c r="D354" s="137"/>
      <c r="E354" s="137"/>
      <c r="F354" s="137"/>
      <c r="G354" s="137"/>
      <c r="H354" s="139"/>
      <c r="I354" s="137"/>
      <c r="J354" s="137"/>
      <c r="K354" s="137"/>
      <c r="L354" s="137"/>
      <c r="M354" s="137"/>
      <c r="N354" s="137"/>
      <c r="O354" s="137"/>
      <c r="P354" s="137"/>
      <c r="Q354" s="140"/>
      <c r="R354" s="137"/>
      <c r="S354" s="137"/>
      <c r="T354" s="137"/>
      <c r="U354" s="137"/>
      <c r="V354" s="137"/>
      <c r="W354" s="137"/>
      <c r="X354" s="137"/>
      <c r="Y354" s="137"/>
      <c r="Z354" s="137"/>
      <c r="AA354" s="137"/>
      <c r="AB354" s="137"/>
      <c r="AC354" s="137"/>
      <c r="AD354" s="137"/>
      <c r="AE354" s="137"/>
      <c r="AF354" s="137"/>
      <c r="AG354" s="137"/>
      <c r="AH354" s="137"/>
      <c r="AI354" s="137"/>
      <c r="AJ354" s="137"/>
      <c r="AK354" s="137"/>
      <c r="AL354" s="137"/>
      <c r="AM354" s="137"/>
    </row>
    <row r="355" ht="18.0" customHeight="1">
      <c r="A355" s="137"/>
      <c r="B355" s="137"/>
      <c r="C355" s="137"/>
      <c r="D355" s="137"/>
      <c r="E355" s="137"/>
      <c r="F355" s="137"/>
      <c r="G355" s="137"/>
      <c r="H355" s="139"/>
      <c r="I355" s="137"/>
      <c r="J355" s="137"/>
      <c r="K355" s="137"/>
      <c r="L355" s="137"/>
      <c r="M355" s="137"/>
      <c r="N355" s="137"/>
      <c r="O355" s="137"/>
      <c r="P355" s="137"/>
      <c r="Q355" s="140"/>
      <c r="R355" s="137"/>
      <c r="S355" s="137"/>
      <c r="T355" s="137"/>
      <c r="U355" s="137"/>
      <c r="V355" s="137"/>
      <c r="W355" s="137"/>
      <c r="X355" s="137"/>
      <c r="Y355" s="137"/>
      <c r="Z355" s="137"/>
      <c r="AA355" s="137"/>
      <c r="AB355" s="137"/>
      <c r="AC355" s="137"/>
      <c r="AD355" s="137"/>
      <c r="AE355" s="137"/>
      <c r="AF355" s="137"/>
      <c r="AG355" s="137"/>
      <c r="AH355" s="137"/>
      <c r="AI355" s="137"/>
      <c r="AJ355" s="137"/>
      <c r="AK355" s="137"/>
      <c r="AL355" s="137"/>
      <c r="AM355" s="137"/>
    </row>
    <row r="356" ht="18.0" customHeight="1">
      <c r="A356" s="137"/>
      <c r="B356" s="137"/>
      <c r="C356" s="137"/>
      <c r="D356" s="137"/>
      <c r="E356" s="137"/>
      <c r="F356" s="137"/>
      <c r="G356" s="137"/>
      <c r="H356" s="139"/>
      <c r="I356" s="137"/>
      <c r="J356" s="137"/>
      <c r="K356" s="137"/>
      <c r="L356" s="137"/>
      <c r="M356" s="137"/>
      <c r="N356" s="137"/>
      <c r="O356" s="137"/>
      <c r="P356" s="137"/>
      <c r="Q356" s="140"/>
      <c r="R356" s="137"/>
      <c r="S356" s="137"/>
      <c r="T356" s="137"/>
      <c r="U356" s="137"/>
      <c r="V356" s="137"/>
      <c r="W356" s="137"/>
      <c r="X356" s="137"/>
      <c r="Y356" s="137"/>
      <c r="Z356" s="137"/>
      <c r="AA356" s="137"/>
      <c r="AB356" s="137"/>
      <c r="AC356" s="137"/>
      <c r="AD356" s="137"/>
      <c r="AE356" s="137"/>
      <c r="AF356" s="137"/>
      <c r="AG356" s="137"/>
      <c r="AH356" s="137"/>
      <c r="AI356" s="137"/>
      <c r="AJ356" s="137"/>
      <c r="AK356" s="137"/>
      <c r="AL356" s="137"/>
      <c r="AM356" s="137"/>
    </row>
    <row r="357" ht="18.0" customHeight="1">
      <c r="A357" s="137"/>
      <c r="B357" s="137"/>
      <c r="C357" s="137"/>
      <c r="D357" s="137"/>
      <c r="E357" s="137"/>
      <c r="F357" s="137"/>
      <c r="G357" s="137"/>
      <c r="H357" s="139"/>
      <c r="I357" s="137"/>
      <c r="J357" s="137"/>
      <c r="K357" s="137"/>
      <c r="L357" s="137"/>
      <c r="M357" s="137"/>
      <c r="N357" s="137"/>
      <c r="O357" s="137"/>
      <c r="P357" s="137"/>
      <c r="Q357" s="140"/>
      <c r="R357" s="137"/>
      <c r="S357" s="137"/>
      <c r="T357" s="137"/>
      <c r="U357" s="137"/>
      <c r="V357" s="137"/>
      <c r="W357" s="137"/>
      <c r="X357" s="137"/>
      <c r="Y357" s="137"/>
      <c r="Z357" s="137"/>
      <c r="AA357" s="137"/>
      <c r="AB357" s="137"/>
      <c r="AC357" s="137"/>
      <c r="AD357" s="137"/>
      <c r="AE357" s="137"/>
      <c r="AF357" s="137"/>
      <c r="AG357" s="137"/>
      <c r="AH357" s="137"/>
      <c r="AI357" s="137"/>
      <c r="AJ357" s="137"/>
      <c r="AK357" s="137"/>
      <c r="AL357" s="137"/>
      <c r="AM357" s="137"/>
    </row>
    <row r="358" ht="18.0" customHeight="1">
      <c r="A358" s="137"/>
      <c r="B358" s="137"/>
      <c r="C358" s="137"/>
      <c r="D358" s="137"/>
      <c r="E358" s="137"/>
      <c r="F358" s="137"/>
      <c r="G358" s="137"/>
      <c r="H358" s="139"/>
      <c r="I358" s="137"/>
      <c r="J358" s="137"/>
      <c r="K358" s="137"/>
      <c r="L358" s="137"/>
      <c r="M358" s="137"/>
      <c r="N358" s="137"/>
      <c r="O358" s="137"/>
      <c r="P358" s="137"/>
      <c r="Q358" s="140"/>
      <c r="R358" s="137"/>
      <c r="S358" s="137"/>
      <c r="T358" s="137"/>
      <c r="U358" s="137"/>
      <c r="V358" s="137"/>
      <c r="W358" s="137"/>
      <c r="X358" s="137"/>
      <c r="Y358" s="137"/>
      <c r="Z358" s="137"/>
      <c r="AA358" s="137"/>
      <c r="AB358" s="137"/>
      <c r="AC358" s="137"/>
      <c r="AD358" s="137"/>
      <c r="AE358" s="137"/>
      <c r="AF358" s="137"/>
      <c r="AG358" s="137"/>
      <c r="AH358" s="137"/>
      <c r="AI358" s="137"/>
      <c r="AJ358" s="137"/>
      <c r="AK358" s="137"/>
      <c r="AL358" s="137"/>
      <c r="AM358" s="137"/>
    </row>
    <row r="359" ht="18.0" customHeight="1">
      <c r="A359" s="137"/>
      <c r="B359" s="137"/>
      <c r="C359" s="137"/>
      <c r="D359" s="137"/>
      <c r="E359" s="137"/>
      <c r="F359" s="137"/>
      <c r="G359" s="137"/>
      <c r="H359" s="139"/>
      <c r="I359" s="137"/>
      <c r="J359" s="137"/>
      <c r="K359" s="137"/>
      <c r="L359" s="137"/>
      <c r="M359" s="137"/>
      <c r="N359" s="137"/>
      <c r="O359" s="137"/>
      <c r="P359" s="137"/>
      <c r="Q359" s="140"/>
      <c r="R359" s="137"/>
      <c r="S359" s="137"/>
      <c r="T359" s="137"/>
      <c r="U359" s="137"/>
      <c r="V359" s="137"/>
      <c r="W359" s="137"/>
      <c r="X359" s="137"/>
      <c r="Y359" s="137"/>
      <c r="Z359" s="137"/>
      <c r="AA359" s="137"/>
      <c r="AB359" s="137"/>
      <c r="AC359" s="137"/>
      <c r="AD359" s="137"/>
      <c r="AE359" s="137"/>
      <c r="AF359" s="137"/>
      <c r="AG359" s="137"/>
      <c r="AH359" s="137"/>
      <c r="AI359" s="137"/>
      <c r="AJ359" s="137"/>
      <c r="AK359" s="137"/>
      <c r="AL359" s="137"/>
      <c r="AM359" s="137"/>
    </row>
    <row r="360" ht="18.0" customHeight="1">
      <c r="A360" s="137"/>
      <c r="B360" s="137"/>
      <c r="C360" s="137"/>
      <c r="D360" s="137"/>
      <c r="E360" s="137"/>
      <c r="F360" s="137"/>
      <c r="G360" s="137"/>
      <c r="H360" s="139"/>
      <c r="I360" s="137"/>
      <c r="J360" s="137"/>
      <c r="K360" s="137"/>
      <c r="L360" s="137"/>
      <c r="M360" s="137"/>
      <c r="N360" s="137"/>
      <c r="O360" s="137"/>
      <c r="P360" s="137"/>
      <c r="Q360" s="140"/>
      <c r="R360" s="137"/>
      <c r="S360" s="137"/>
      <c r="T360" s="137"/>
      <c r="U360" s="137"/>
      <c r="V360" s="137"/>
      <c r="W360" s="137"/>
      <c r="X360" s="137"/>
      <c r="Y360" s="137"/>
      <c r="Z360" s="137"/>
      <c r="AA360" s="137"/>
      <c r="AB360" s="137"/>
      <c r="AC360" s="137"/>
      <c r="AD360" s="137"/>
      <c r="AE360" s="137"/>
      <c r="AF360" s="137"/>
      <c r="AG360" s="137"/>
      <c r="AH360" s="137"/>
      <c r="AI360" s="137"/>
      <c r="AJ360" s="137"/>
      <c r="AK360" s="137"/>
      <c r="AL360" s="137"/>
      <c r="AM360" s="137"/>
    </row>
    <row r="361" ht="18.0" customHeight="1">
      <c r="A361" s="137"/>
      <c r="B361" s="137"/>
      <c r="C361" s="137"/>
      <c r="D361" s="137"/>
      <c r="E361" s="137"/>
      <c r="F361" s="137"/>
      <c r="G361" s="137"/>
      <c r="H361" s="139"/>
      <c r="I361" s="137"/>
      <c r="J361" s="137"/>
      <c r="K361" s="137"/>
      <c r="L361" s="137"/>
      <c r="M361" s="137"/>
      <c r="N361" s="137"/>
      <c r="O361" s="137"/>
      <c r="P361" s="137"/>
      <c r="Q361" s="140"/>
      <c r="R361" s="137"/>
      <c r="S361" s="137"/>
      <c r="T361" s="137"/>
      <c r="U361" s="137"/>
      <c r="V361" s="137"/>
      <c r="W361" s="137"/>
      <c r="X361" s="137"/>
      <c r="Y361" s="137"/>
      <c r="Z361" s="137"/>
      <c r="AA361" s="137"/>
      <c r="AB361" s="137"/>
      <c r="AC361" s="137"/>
      <c r="AD361" s="137"/>
      <c r="AE361" s="137"/>
      <c r="AF361" s="137"/>
      <c r="AG361" s="137"/>
      <c r="AH361" s="137"/>
      <c r="AI361" s="137"/>
      <c r="AJ361" s="137"/>
      <c r="AK361" s="137"/>
      <c r="AL361" s="137"/>
      <c r="AM361" s="137"/>
    </row>
    <row r="362" ht="18.0" customHeight="1">
      <c r="A362" s="137"/>
      <c r="B362" s="137"/>
      <c r="C362" s="137"/>
      <c r="D362" s="137"/>
      <c r="E362" s="137"/>
      <c r="F362" s="137"/>
      <c r="G362" s="137"/>
      <c r="H362" s="139"/>
      <c r="I362" s="137"/>
      <c r="J362" s="137"/>
      <c r="K362" s="137"/>
      <c r="L362" s="137"/>
      <c r="M362" s="137"/>
      <c r="N362" s="137"/>
      <c r="O362" s="137"/>
      <c r="P362" s="137"/>
      <c r="Q362" s="140"/>
      <c r="R362" s="137"/>
      <c r="S362" s="137"/>
      <c r="T362" s="137"/>
      <c r="U362" s="137"/>
      <c r="V362" s="137"/>
      <c r="W362" s="137"/>
      <c r="X362" s="137"/>
      <c r="Y362" s="137"/>
      <c r="Z362" s="137"/>
      <c r="AA362" s="137"/>
      <c r="AB362" s="137"/>
      <c r="AC362" s="137"/>
      <c r="AD362" s="137"/>
      <c r="AE362" s="137"/>
      <c r="AF362" s="137"/>
      <c r="AG362" s="137"/>
      <c r="AH362" s="137"/>
      <c r="AI362" s="137"/>
      <c r="AJ362" s="137"/>
      <c r="AK362" s="137"/>
      <c r="AL362" s="137"/>
      <c r="AM362" s="137"/>
    </row>
    <row r="363" ht="18.0" customHeight="1">
      <c r="A363" s="137"/>
      <c r="B363" s="137"/>
      <c r="C363" s="137"/>
      <c r="D363" s="137"/>
      <c r="E363" s="137"/>
      <c r="F363" s="137"/>
      <c r="G363" s="137"/>
      <c r="H363" s="139"/>
      <c r="I363" s="137"/>
      <c r="J363" s="137"/>
      <c r="K363" s="137"/>
      <c r="L363" s="137"/>
      <c r="M363" s="137"/>
      <c r="N363" s="137"/>
      <c r="O363" s="137"/>
      <c r="P363" s="137"/>
      <c r="Q363" s="140"/>
      <c r="R363" s="137"/>
      <c r="S363" s="137"/>
      <c r="T363" s="137"/>
      <c r="U363" s="137"/>
      <c r="V363" s="137"/>
      <c r="W363" s="137"/>
      <c r="X363" s="137"/>
      <c r="Y363" s="137"/>
      <c r="Z363" s="137"/>
      <c r="AA363" s="137"/>
      <c r="AB363" s="137"/>
      <c r="AC363" s="137"/>
      <c r="AD363" s="137"/>
      <c r="AE363" s="137"/>
      <c r="AF363" s="137"/>
      <c r="AG363" s="137"/>
      <c r="AH363" s="137"/>
      <c r="AI363" s="137"/>
      <c r="AJ363" s="137"/>
      <c r="AK363" s="137"/>
      <c r="AL363" s="137"/>
      <c r="AM363" s="137"/>
    </row>
    <row r="364" ht="18.0" customHeight="1">
      <c r="A364" s="137"/>
      <c r="B364" s="137"/>
      <c r="C364" s="137"/>
      <c r="D364" s="137"/>
      <c r="E364" s="137"/>
      <c r="F364" s="137"/>
      <c r="G364" s="137"/>
      <c r="H364" s="139"/>
      <c r="I364" s="137"/>
      <c r="J364" s="137"/>
      <c r="K364" s="137"/>
      <c r="L364" s="137"/>
      <c r="M364" s="137"/>
      <c r="N364" s="137"/>
      <c r="O364" s="137"/>
      <c r="P364" s="137"/>
      <c r="Q364" s="140"/>
      <c r="R364" s="137"/>
      <c r="S364" s="137"/>
      <c r="T364" s="137"/>
      <c r="U364" s="137"/>
      <c r="V364" s="137"/>
      <c r="W364" s="137"/>
      <c r="X364" s="137"/>
      <c r="Y364" s="137"/>
      <c r="Z364" s="137"/>
      <c r="AA364" s="137"/>
      <c r="AB364" s="137"/>
      <c r="AC364" s="137"/>
      <c r="AD364" s="137"/>
      <c r="AE364" s="137"/>
      <c r="AF364" s="137"/>
      <c r="AG364" s="137"/>
      <c r="AH364" s="137"/>
      <c r="AI364" s="137"/>
      <c r="AJ364" s="137"/>
      <c r="AK364" s="137"/>
      <c r="AL364" s="137"/>
      <c r="AM364" s="137"/>
    </row>
    <row r="365" ht="18.0" customHeight="1">
      <c r="A365" s="137"/>
      <c r="B365" s="137"/>
      <c r="C365" s="137"/>
      <c r="D365" s="137"/>
      <c r="E365" s="137"/>
      <c r="F365" s="137"/>
      <c r="G365" s="137"/>
      <c r="H365" s="139"/>
      <c r="I365" s="137"/>
      <c r="J365" s="137"/>
      <c r="K365" s="137"/>
      <c r="L365" s="137"/>
      <c r="M365" s="137"/>
      <c r="N365" s="137"/>
      <c r="O365" s="137"/>
      <c r="P365" s="137"/>
      <c r="Q365" s="140"/>
      <c r="R365" s="137"/>
      <c r="S365" s="137"/>
      <c r="T365" s="137"/>
      <c r="U365" s="137"/>
      <c r="V365" s="137"/>
      <c r="W365" s="137"/>
      <c r="X365" s="137"/>
      <c r="Y365" s="137"/>
      <c r="Z365" s="137"/>
      <c r="AA365" s="137"/>
      <c r="AB365" s="137"/>
      <c r="AC365" s="137"/>
      <c r="AD365" s="137"/>
      <c r="AE365" s="137"/>
      <c r="AF365" s="137"/>
      <c r="AG365" s="137"/>
      <c r="AH365" s="137"/>
      <c r="AI365" s="137"/>
      <c r="AJ365" s="137"/>
      <c r="AK365" s="137"/>
      <c r="AL365" s="137"/>
      <c r="AM365" s="137"/>
    </row>
    <row r="366" ht="18.0" customHeight="1">
      <c r="A366" s="137"/>
      <c r="B366" s="137"/>
      <c r="C366" s="137"/>
      <c r="D366" s="137"/>
      <c r="E366" s="137"/>
      <c r="F366" s="137"/>
      <c r="G366" s="137"/>
      <c r="H366" s="139"/>
      <c r="I366" s="137"/>
      <c r="J366" s="137"/>
      <c r="K366" s="137"/>
      <c r="L366" s="137"/>
      <c r="M366" s="137"/>
      <c r="N366" s="137"/>
      <c r="O366" s="137"/>
      <c r="P366" s="137"/>
      <c r="Q366" s="140"/>
      <c r="R366" s="137"/>
      <c r="S366" s="137"/>
      <c r="T366" s="137"/>
      <c r="U366" s="137"/>
      <c r="V366" s="137"/>
      <c r="W366" s="137"/>
      <c r="X366" s="137"/>
      <c r="Y366" s="137"/>
      <c r="Z366" s="137"/>
      <c r="AA366" s="137"/>
      <c r="AB366" s="137"/>
      <c r="AC366" s="137"/>
      <c r="AD366" s="137"/>
      <c r="AE366" s="137"/>
      <c r="AF366" s="137"/>
      <c r="AG366" s="137"/>
      <c r="AH366" s="137"/>
      <c r="AI366" s="137"/>
      <c r="AJ366" s="137"/>
      <c r="AK366" s="137"/>
      <c r="AL366" s="137"/>
      <c r="AM366" s="137"/>
    </row>
    <row r="367" ht="18.0" customHeight="1">
      <c r="A367" s="137"/>
      <c r="B367" s="137"/>
      <c r="C367" s="137"/>
      <c r="D367" s="137"/>
      <c r="E367" s="137"/>
      <c r="F367" s="137"/>
      <c r="G367" s="137"/>
      <c r="H367" s="139"/>
      <c r="I367" s="137"/>
      <c r="J367" s="137"/>
      <c r="K367" s="137"/>
      <c r="L367" s="137"/>
      <c r="M367" s="137"/>
      <c r="N367" s="137"/>
      <c r="O367" s="137"/>
      <c r="P367" s="137"/>
      <c r="Q367" s="140"/>
      <c r="R367" s="137"/>
      <c r="S367" s="137"/>
      <c r="T367" s="137"/>
      <c r="U367" s="137"/>
      <c r="V367" s="137"/>
      <c r="W367" s="137"/>
      <c r="X367" s="137"/>
      <c r="Y367" s="137"/>
      <c r="Z367" s="137"/>
      <c r="AA367" s="137"/>
      <c r="AB367" s="137"/>
      <c r="AC367" s="137"/>
      <c r="AD367" s="137"/>
      <c r="AE367" s="137"/>
      <c r="AF367" s="137"/>
      <c r="AG367" s="137"/>
      <c r="AH367" s="137"/>
      <c r="AI367" s="137"/>
      <c r="AJ367" s="137"/>
      <c r="AK367" s="137"/>
      <c r="AL367" s="137"/>
      <c r="AM367" s="137"/>
    </row>
    <row r="368" ht="18.0" customHeight="1">
      <c r="A368" s="137"/>
      <c r="B368" s="137"/>
      <c r="C368" s="137"/>
      <c r="D368" s="137"/>
      <c r="E368" s="137"/>
      <c r="F368" s="137"/>
      <c r="G368" s="137"/>
      <c r="H368" s="139"/>
      <c r="I368" s="137"/>
      <c r="J368" s="137"/>
      <c r="K368" s="137"/>
      <c r="L368" s="137"/>
      <c r="M368" s="137"/>
      <c r="N368" s="137"/>
      <c r="O368" s="137"/>
      <c r="P368" s="137"/>
      <c r="Q368" s="140"/>
      <c r="R368" s="137"/>
      <c r="S368" s="137"/>
      <c r="T368" s="137"/>
      <c r="U368" s="137"/>
      <c r="V368" s="137"/>
      <c r="W368" s="137"/>
      <c r="X368" s="137"/>
      <c r="Y368" s="137"/>
      <c r="Z368" s="137"/>
      <c r="AA368" s="137"/>
      <c r="AB368" s="137"/>
      <c r="AC368" s="137"/>
      <c r="AD368" s="137"/>
      <c r="AE368" s="137"/>
      <c r="AF368" s="137"/>
      <c r="AG368" s="137"/>
      <c r="AH368" s="137"/>
      <c r="AI368" s="137"/>
      <c r="AJ368" s="137"/>
      <c r="AK368" s="137"/>
      <c r="AL368" s="137"/>
      <c r="AM368" s="137"/>
    </row>
    <row r="369" ht="18.0" customHeight="1">
      <c r="A369" s="137"/>
      <c r="B369" s="137"/>
      <c r="C369" s="137"/>
      <c r="D369" s="137"/>
      <c r="E369" s="137"/>
      <c r="F369" s="137"/>
      <c r="G369" s="137"/>
      <c r="H369" s="139"/>
      <c r="I369" s="137"/>
      <c r="J369" s="137"/>
      <c r="K369" s="137"/>
      <c r="L369" s="137"/>
      <c r="M369" s="137"/>
      <c r="N369" s="137"/>
      <c r="O369" s="137"/>
      <c r="P369" s="137"/>
      <c r="Q369" s="140"/>
      <c r="R369" s="137"/>
      <c r="S369" s="137"/>
      <c r="T369" s="137"/>
      <c r="U369" s="137"/>
      <c r="V369" s="137"/>
      <c r="W369" s="137"/>
      <c r="X369" s="137"/>
      <c r="Y369" s="137"/>
      <c r="Z369" s="137"/>
      <c r="AA369" s="137"/>
      <c r="AB369" s="137"/>
      <c r="AC369" s="137"/>
      <c r="AD369" s="137"/>
      <c r="AE369" s="137"/>
      <c r="AF369" s="137"/>
      <c r="AG369" s="137"/>
      <c r="AH369" s="137"/>
      <c r="AI369" s="137"/>
      <c r="AJ369" s="137"/>
      <c r="AK369" s="137"/>
      <c r="AL369" s="137"/>
      <c r="AM369" s="137"/>
    </row>
    <row r="370" ht="18.0" customHeight="1">
      <c r="A370" s="137"/>
      <c r="B370" s="137"/>
      <c r="C370" s="137"/>
      <c r="D370" s="137"/>
      <c r="E370" s="137"/>
      <c r="F370" s="137"/>
      <c r="G370" s="137"/>
      <c r="H370" s="139"/>
      <c r="I370" s="137"/>
      <c r="J370" s="137"/>
      <c r="K370" s="137"/>
      <c r="L370" s="137"/>
      <c r="M370" s="137"/>
      <c r="N370" s="137"/>
      <c r="O370" s="137"/>
      <c r="P370" s="137"/>
      <c r="Q370" s="140"/>
      <c r="R370" s="137"/>
      <c r="S370" s="137"/>
      <c r="T370" s="137"/>
      <c r="U370" s="137"/>
      <c r="V370" s="137"/>
      <c r="W370" s="137"/>
      <c r="X370" s="137"/>
      <c r="Y370" s="137"/>
      <c r="Z370" s="137"/>
      <c r="AA370" s="137"/>
      <c r="AB370" s="137"/>
      <c r="AC370" s="137"/>
      <c r="AD370" s="137"/>
      <c r="AE370" s="137"/>
      <c r="AF370" s="137"/>
      <c r="AG370" s="137"/>
      <c r="AH370" s="137"/>
      <c r="AI370" s="137"/>
      <c r="AJ370" s="137"/>
      <c r="AK370" s="137"/>
      <c r="AL370" s="137"/>
      <c r="AM370" s="137"/>
    </row>
    <row r="371" ht="18.0" customHeight="1">
      <c r="A371" s="137"/>
      <c r="B371" s="137"/>
      <c r="C371" s="137"/>
      <c r="D371" s="137"/>
      <c r="E371" s="137"/>
      <c r="F371" s="137"/>
      <c r="G371" s="137"/>
      <c r="H371" s="139"/>
      <c r="I371" s="137"/>
      <c r="J371" s="137"/>
      <c r="K371" s="137"/>
      <c r="L371" s="137"/>
      <c r="M371" s="137"/>
      <c r="N371" s="137"/>
      <c r="O371" s="137"/>
      <c r="P371" s="137"/>
      <c r="Q371" s="140"/>
      <c r="R371" s="137"/>
      <c r="S371" s="137"/>
      <c r="T371" s="137"/>
      <c r="U371" s="137"/>
      <c r="V371" s="137"/>
      <c r="W371" s="137"/>
      <c r="X371" s="137"/>
      <c r="Y371" s="137"/>
      <c r="Z371" s="137"/>
      <c r="AA371" s="137"/>
      <c r="AB371" s="137"/>
      <c r="AC371" s="137"/>
      <c r="AD371" s="137"/>
      <c r="AE371" s="137"/>
      <c r="AF371" s="137"/>
      <c r="AG371" s="137"/>
      <c r="AH371" s="137"/>
      <c r="AI371" s="137"/>
      <c r="AJ371" s="137"/>
      <c r="AK371" s="137"/>
      <c r="AL371" s="137"/>
      <c r="AM371" s="137"/>
    </row>
    <row r="372" ht="18.0" customHeight="1">
      <c r="A372" s="137"/>
      <c r="B372" s="137"/>
      <c r="C372" s="137"/>
      <c r="D372" s="137"/>
      <c r="E372" s="137"/>
      <c r="F372" s="137"/>
      <c r="G372" s="137"/>
      <c r="H372" s="139"/>
      <c r="I372" s="137"/>
      <c r="J372" s="137"/>
      <c r="K372" s="137"/>
      <c r="L372" s="137"/>
      <c r="M372" s="137"/>
      <c r="N372" s="137"/>
      <c r="O372" s="137"/>
      <c r="P372" s="137"/>
      <c r="Q372" s="140"/>
      <c r="R372" s="137"/>
      <c r="S372" s="137"/>
      <c r="T372" s="137"/>
      <c r="U372" s="137"/>
      <c r="V372" s="137"/>
      <c r="W372" s="137"/>
      <c r="X372" s="137"/>
      <c r="Y372" s="137"/>
      <c r="Z372" s="137"/>
      <c r="AA372" s="137"/>
      <c r="AB372" s="137"/>
      <c r="AC372" s="137"/>
      <c r="AD372" s="137"/>
      <c r="AE372" s="137"/>
      <c r="AF372" s="137"/>
      <c r="AG372" s="137"/>
      <c r="AH372" s="137"/>
      <c r="AI372" s="137"/>
      <c r="AJ372" s="137"/>
      <c r="AK372" s="137"/>
      <c r="AL372" s="137"/>
      <c r="AM372" s="137"/>
    </row>
    <row r="373" ht="18.0" customHeight="1">
      <c r="A373" s="137"/>
      <c r="B373" s="137"/>
      <c r="C373" s="137"/>
      <c r="D373" s="137"/>
      <c r="E373" s="137"/>
      <c r="F373" s="137"/>
      <c r="G373" s="137"/>
      <c r="H373" s="139"/>
      <c r="I373" s="137"/>
      <c r="J373" s="137"/>
      <c r="K373" s="137"/>
      <c r="L373" s="137"/>
      <c r="M373" s="137"/>
      <c r="N373" s="137"/>
      <c r="O373" s="137"/>
      <c r="P373" s="137"/>
      <c r="Q373" s="140"/>
      <c r="R373" s="137"/>
      <c r="S373" s="137"/>
      <c r="T373" s="137"/>
      <c r="U373" s="137"/>
      <c r="V373" s="137"/>
      <c r="W373" s="137"/>
      <c r="X373" s="137"/>
      <c r="Y373" s="137"/>
      <c r="Z373" s="137"/>
      <c r="AA373" s="137"/>
      <c r="AB373" s="137"/>
      <c r="AC373" s="137"/>
      <c r="AD373" s="137"/>
      <c r="AE373" s="137"/>
      <c r="AF373" s="137"/>
      <c r="AG373" s="137"/>
      <c r="AH373" s="137"/>
      <c r="AI373" s="137"/>
      <c r="AJ373" s="137"/>
      <c r="AK373" s="137"/>
      <c r="AL373" s="137"/>
      <c r="AM373" s="137"/>
    </row>
    <row r="374" ht="18.0" customHeight="1">
      <c r="A374" s="137"/>
      <c r="B374" s="137"/>
      <c r="C374" s="137"/>
      <c r="D374" s="137"/>
      <c r="E374" s="137"/>
      <c r="F374" s="137"/>
      <c r="G374" s="137"/>
      <c r="H374" s="139"/>
      <c r="I374" s="137"/>
      <c r="J374" s="137"/>
      <c r="K374" s="137"/>
      <c r="L374" s="137"/>
      <c r="M374" s="137"/>
      <c r="N374" s="137"/>
      <c r="O374" s="137"/>
      <c r="P374" s="137"/>
      <c r="Q374" s="140"/>
      <c r="R374" s="137"/>
      <c r="S374" s="137"/>
      <c r="T374" s="137"/>
      <c r="U374" s="137"/>
      <c r="V374" s="137"/>
      <c r="W374" s="137"/>
      <c r="X374" s="137"/>
      <c r="Y374" s="137"/>
      <c r="Z374" s="137"/>
      <c r="AA374" s="137"/>
      <c r="AB374" s="137"/>
      <c r="AC374" s="137"/>
      <c r="AD374" s="137"/>
      <c r="AE374" s="137"/>
      <c r="AF374" s="137"/>
      <c r="AG374" s="137"/>
      <c r="AH374" s="137"/>
      <c r="AI374" s="137"/>
      <c r="AJ374" s="137"/>
      <c r="AK374" s="137"/>
      <c r="AL374" s="137"/>
      <c r="AM374" s="137"/>
    </row>
    <row r="375" ht="18.0" customHeight="1">
      <c r="A375" s="137"/>
      <c r="B375" s="137"/>
      <c r="C375" s="137"/>
      <c r="D375" s="137"/>
      <c r="E375" s="137"/>
      <c r="F375" s="137"/>
      <c r="G375" s="137"/>
      <c r="H375" s="139"/>
      <c r="I375" s="137"/>
      <c r="J375" s="137"/>
      <c r="K375" s="137"/>
      <c r="L375" s="137"/>
      <c r="M375" s="137"/>
      <c r="N375" s="137"/>
      <c r="O375" s="137"/>
      <c r="P375" s="137"/>
      <c r="Q375" s="140"/>
      <c r="R375" s="137"/>
      <c r="S375" s="137"/>
      <c r="T375" s="137"/>
      <c r="U375" s="137"/>
      <c r="V375" s="137"/>
      <c r="W375" s="137"/>
      <c r="X375" s="137"/>
      <c r="Y375" s="137"/>
      <c r="Z375" s="137"/>
      <c r="AA375" s="137"/>
      <c r="AB375" s="137"/>
      <c r="AC375" s="137"/>
      <c r="AD375" s="137"/>
      <c r="AE375" s="137"/>
      <c r="AF375" s="137"/>
      <c r="AG375" s="137"/>
      <c r="AH375" s="137"/>
      <c r="AI375" s="137"/>
      <c r="AJ375" s="137"/>
      <c r="AK375" s="137"/>
      <c r="AL375" s="137"/>
      <c r="AM375" s="137"/>
    </row>
    <row r="376" ht="18.0" customHeight="1">
      <c r="A376" s="137"/>
      <c r="B376" s="137"/>
      <c r="C376" s="137"/>
      <c r="D376" s="137"/>
      <c r="E376" s="137"/>
      <c r="F376" s="137"/>
      <c r="G376" s="137"/>
      <c r="H376" s="139"/>
      <c r="I376" s="137"/>
      <c r="J376" s="137"/>
      <c r="K376" s="137"/>
      <c r="L376" s="137"/>
      <c r="M376" s="137"/>
      <c r="N376" s="137"/>
      <c r="O376" s="137"/>
      <c r="P376" s="137"/>
      <c r="Q376" s="140"/>
      <c r="R376" s="137"/>
      <c r="S376" s="137"/>
      <c r="T376" s="137"/>
      <c r="U376" s="137"/>
      <c r="V376" s="137"/>
      <c r="W376" s="137"/>
      <c r="X376" s="137"/>
      <c r="Y376" s="137"/>
      <c r="Z376" s="137"/>
      <c r="AA376" s="137"/>
      <c r="AB376" s="137"/>
      <c r="AC376" s="137"/>
      <c r="AD376" s="137"/>
      <c r="AE376" s="137"/>
      <c r="AF376" s="137"/>
      <c r="AG376" s="137"/>
      <c r="AH376" s="137"/>
      <c r="AI376" s="137"/>
      <c r="AJ376" s="137"/>
      <c r="AK376" s="137"/>
      <c r="AL376" s="137"/>
      <c r="AM376" s="137"/>
    </row>
    <row r="377" ht="18.0" customHeight="1">
      <c r="A377" s="137"/>
      <c r="B377" s="137"/>
      <c r="C377" s="137"/>
      <c r="D377" s="137"/>
      <c r="E377" s="137"/>
      <c r="F377" s="137"/>
      <c r="G377" s="137"/>
      <c r="H377" s="139"/>
      <c r="I377" s="137"/>
      <c r="J377" s="137"/>
      <c r="K377" s="137"/>
      <c r="L377" s="137"/>
      <c r="M377" s="137"/>
      <c r="N377" s="137"/>
      <c r="O377" s="137"/>
      <c r="P377" s="137"/>
      <c r="Q377" s="140"/>
      <c r="R377" s="137"/>
      <c r="S377" s="137"/>
      <c r="T377" s="137"/>
      <c r="U377" s="137"/>
      <c r="V377" s="137"/>
      <c r="W377" s="137"/>
      <c r="X377" s="137"/>
      <c r="Y377" s="137"/>
      <c r="Z377" s="137"/>
      <c r="AA377" s="137"/>
      <c r="AB377" s="137"/>
      <c r="AC377" s="137"/>
      <c r="AD377" s="137"/>
      <c r="AE377" s="137"/>
      <c r="AF377" s="137"/>
      <c r="AG377" s="137"/>
      <c r="AH377" s="137"/>
      <c r="AI377" s="137"/>
      <c r="AJ377" s="137"/>
      <c r="AK377" s="137"/>
      <c r="AL377" s="137"/>
      <c r="AM377" s="137"/>
    </row>
    <row r="378" ht="18.0" customHeight="1">
      <c r="A378" s="137"/>
      <c r="B378" s="137"/>
      <c r="C378" s="137"/>
      <c r="D378" s="137"/>
      <c r="E378" s="137"/>
      <c r="F378" s="137"/>
      <c r="G378" s="137"/>
      <c r="H378" s="139"/>
      <c r="I378" s="137"/>
      <c r="J378" s="137"/>
      <c r="K378" s="137"/>
      <c r="L378" s="137"/>
      <c r="M378" s="137"/>
      <c r="N378" s="137"/>
      <c r="O378" s="137"/>
      <c r="P378" s="137"/>
      <c r="Q378" s="140"/>
      <c r="R378" s="137"/>
      <c r="S378" s="137"/>
      <c r="T378" s="137"/>
      <c r="U378" s="137"/>
      <c r="V378" s="137"/>
      <c r="W378" s="137"/>
      <c r="X378" s="137"/>
      <c r="Y378" s="137"/>
      <c r="Z378" s="137"/>
      <c r="AA378" s="137"/>
      <c r="AB378" s="137"/>
      <c r="AC378" s="137"/>
      <c r="AD378" s="137"/>
      <c r="AE378" s="137"/>
      <c r="AF378" s="137"/>
      <c r="AG378" s="137"/>
      <c r="AH378" s="137"/>
      <c r="AI378" s="137"/>
      <c r="AJ378" s="137"/>
      <c r="AK378" s="137"/>
      <c r="AL378" s="137"/>
      <c r="AM378" s="137"/>
    </row>
    <row r="379" ht="18.0" customHeight="1">
      <c r="A379" s="137"/>
      <c r="B379" s="137"/>
      <c r="C379" s="137"/>
      <c r="D379" s="137"/>
      <c r="E379" s="137"/>
      <c r="F379" s="137"/>
      <c r="G379" s="137"/>
      <c r="H379" s="139"/>
      <c r="I379" s="137"/>
      <c r="J379" s="137"/>
      <c r="K379" s="137"/>
      <c r="L379" s="137"/>
      <c r="M379" s="137"/>
      <c r="N379" s="137"/>
      <c r="O379" s="137"/>
      <c r="P379" s="137"/>
      <c r="Q379" s="140"/>
      <c r="R379" s="137"/>
      <c r="S379" s="137"/>
      <c r="T379" s="137"/>
      <c r="U379" s="137"/>
      <c r="V379" s="137"/>
      <c r="W379" s="137"/>
      <c r="X379" s="137"/>
      <c r="Y379" s="137"/>
      <c r="Z379" s="137"/>
      <c r="AA379" s="137"/>
      <c r="AB379" s="137"/>
      <c r="AC379" s="137"/>
      <c r="AD379" s="137"/>
      <c r="AE379" s="137"/>
      <c r="AF379" s="137"/>
      <c r="AG379" s="137"/>
      <c r="AH379" s="137"/>
      <c r="AI379" s="137"/>
      <c r="AJ379" s="137"/>
      <c r="AK379" s="137"/>
      <c r="AL379" s="137"/>
      <c r="AM379" s="137"/>
    </row>
    <row r="380" ht="18.0" customHeight="1">
      <c r="A380" s="137"/>
      <c r="B380" s="137"/>
      <c r="C380" s="137"/>
      <c r="D380" s="137"/>
      <c r="E380" s="137"/>
      <c r="F380" s="137"/>
      <c r="G380" s="137"/>
      <c r="H380" s="139"/>
      <c r="I380" s="137"/>
      <c r="J380" s="137"/>
      <c r="K380" s="137"/>
      <c r="L380" s="137"/>
      <c r="M380" s="137"/>
      <c r="N380" s="137"/>
      <c r="O380" s="137"/>
      <c r="P380" s="137"/>
      <c r="Q380" s="140"/>
      <c r="R380" s="137"/>
      <c r="S380" s="137"/>
      <c r="T380" s="137"/>
      <c r="U380" s="137"/>
      <c r="V380" s="137"/>
      <c r="W380" s="137"/>
      <c r="X380" s="137"/>
      <c r="Y380" s="137"/>
      <c r="Z380" s="137"/>
      <c r="AA380" s="137"/>
      <c r="AB380" s="137"/>
      <c r="AC380" s="137"/>
      <c r="AD380" s="137"/>
      <c r="AE380" s="137"/>
      <c r="AF380" s="137"/>
      <c r="AG380" s="137"/>
      <c r="AH380" s="137"/>
      <c r="AI380" s="137"/>
      <c r="AJ380" s="137"/>
      <c r="AK380" s="137"/>
      <c r="AL380" s="137"/>
      <c r="AM380" s="137"/>
    </row>
    <row r="381" ht="18.0" customHeight="1">
      <c r="A381" s="137"/>
      <c r="B381" s="137"/>
      <c r="C381" s="137"/>
      <c r="D381" s="137"/>
      <c r="E381" s="137"/>
      <c r="F381" s="137"/>
      <c r="G381" s="137"/>
      <c r="H381" s="139"/>
      <c r="I381" s="137"/>
      <c r="J381" s="137"/>
      <c r="K381" s="137"/>
      <c r="L381" s="137"/>
      <c r="M381" s="137"/>
      <c r="N381" s="137"/>
      <c r="O381" s="137"/>
      <c r="P381" s="137"/>
      <c r="Q381" s="140"/>
      <c r="R381" s="137"/>
      <c r="S381" s="137"/>
      <c r="T381" s="137"/>
      <c r="U381" s="137"/>
      <c r="V381" s="137"/>
      <c r="W381" s="137"/>
      <c r="X381" s="137"/>
      <c r="Y381" s="137"/>
      <c r="Z381" s="137"/>
      <c r="AA381" s="137"/>
      <c r="AB381" s="137"/>
      <c r="AC381" s="137"/>
      <c r="AD381" s="137"/>
      <c r="AE381" s="137"/>
      <c r="AF381" s="137"/>
      <c r="AG381" s="137"/>
      <c r="AH381" s="137"/>
      <c r="AI381" s="137"/>
      <c r="AJ381" s="137"/>
      <c r="AK381" s="137"/>
      <c r="AL381" s="137"/>
      <c r="AM381" s="137"/>
    </row>
    <row r="382" ht="18.0" customHeight="1">
      <c r="A382" s="137"/>
      <c r="B382" s="137"/>
      <c r="C382" s="137"/>
      <c r="D382" s="137"/>
      <c r="E382" s="137"/>
      <c r="F382" s="137"/>
      <c r="G382" s="137"/>
      <c r="H382" s="139"/>
      <c r="I382" s="137"/>
      <c r="J382" s="137"/>
      <c r="K382" s="137"/>
      <c r="L382" s="137"/>
      <c r="M382" s="137"/>
      <c r="N382" s="137"/>
      <c r="O382" s="137"/>
      <c r="P382" s="137"/>
      <c r="Q382" s="140"/>
      <c r="R382" s="137"/>
      <c r="S382" s="137"/>
      <c r="T382" s="137"/>
      <c r="U382" s="137"/>
      <c r="V382" s="137"/>
      <c r="W382" s="137"/>
      <c r="X382" s="137"/>
      <c r="Y382" s="137"/>
      <c r="Z382" s="137"/>
      <c r="AA382" s="137"/>
      <c r="AB382" s="137"/>
      <c r="AC382" s="137"/>
      <c r="AD382" s="137"/>
      <c r="AE382" s="137"/>
      <c r="AF382" s="137"/>
      <c r="AG382" s="137"/>
      <c r="AH382" s="137"/>
      <c r="AI382" s="137"/>
      <c r="AJ382" s="137"/>
      <c r="AK382" s="137"/>
      <c r="AL382" s="137"/>
      <c r="AM382" s="137"/>
    </row>
    <row r="383" ht="18.0" customHeight="1">
      <c r="A383" s="137"/>
      <c r="B383" s="137"/>
      <c r="C383" s="137"/>
      <c r="D383" s="137"/>
      <c r="E383" s="137"/>
      <c r="F383" s="137"/>
      <c r="G383" s="137"/>
      <c r="H383" s="139"/>
      <c r="I383" s="137"/>
      <c r="J383" s="137"/>
      <c r="K383" s="137"/>
      <c r="L383" s="137"/>
      <c r="M383" s="137"/>
      <c r="N383" s="137"/>
      <c r="O383" s="137"/>
      <c r="P383" s="137"/>
      <c r="Q383" s="140"/>
      <c r="R383" s="137"/>
      <c r="S383" s="137"/>
      <c r="T383" s="137"/>
      <c r="U383" s="137"/>
      <c r="V383" s="137"/>
      <c r="W383" s="137"/>
      <c r="X383" s="137"/>
      <c r="Y383" s="137"/>
      <c r="Z383" s="137"/>
      <c r="AA383" s="137"/>
      <c r="AB383" s="137"/>
      <c r="AC383" s="137"/>
      <c r="AD383" s="137"/>
      <c r="AE383" s="137"/>
      <c r="AF383" s="137"/>
      <c r="AG383" s="137"/>
      <c r="AH383" s="137"/>
      <c r="AI383" s="137"/>
      <c r="AJ383" s="137"/>
      <c r="AK383" s="137"/>
      <c r="AL383" s="137"/>
      <c r="AM383" s="137"/>
    </row>
    <row r="384" ht="18.0" customHeight="1">
      <c r="A384" s="137"/>
      <c r="B384" s="137"/>
      <c r="C384" s="137"/>
      <c r="D384" s="137"/>
      <c r="E384" s="137"/>
      <c r="F384" s="137"/>
      <c r="G384" s="137"/>
      <c r="H384" s="139"/>
      <c r="I384" s="137"/>
      <c r="J384" s="137"/>
      <c r="K384" s="137"/>
      <c r="L384" s="137"/>
      <c r="M384" s="137"/>
      <c r="N384" s="137"/>
      <c r="O384" s="137"/>
      <c r="P384" s="137"/>
      <c r="Q384" s="140"/>
      <c r="R384" s="137"/>
      <c r="S384" s="137"/>
      <c r="T384" s="137"/>
      <c r="U384" s="137"/>
      <c r="V384" s="137"/>
      <c r="W384" s="137"/>
      <c r="X384" s="137"/>
      <c r="Y384" s="137"/>
      <c r="Z384" s="137"/>
      <c r="AA384" s="137"/>
      <c r="AB384" s="137"/>
      <c r="AC384" s="137"/>
      <c r="AD384" s="137"/>
      <c r="AE384" s="137"/>
      <c r="AF384" s="137"/>
      <c r="AG384" s="137"/>
      <c r="AH384" s="137"/>
      <c r="AI384" s="137"/>
      <c r="AJ384" s="137"/>
      <c r="AK384" s="137"/>
      <c r="AL384" s="137"/>
      <c r="AM384" s="137"/>
    </row>
    <row r="385" ht="18.0" customHeight="1">
      <c r="A385" s="137"/>
      <c r="B385" s="137"/>
      <c r="C385" s="137"/>
      <c r="D385" s="137"/>
      <c r="E385" s="137"/>
      <c r="F385" s="137"/>
      <c r="G385" s="137"/>
      <c r="H385" s="139"/>
      <c r="I385" s="137"/>
      <c r="J385" s="137"/>
      <c r="K385" s="137"/>
      <c r="L385" s="137"/>
      <c r="M385" s="137"/>
      <c r="N385" s="137"/>
      <c r="O385" s="137"/>
      <c r="P385" s="137"/>
      <c r="Q385" s="140"/>
      <c r="R385" s="137"/>
      <c r="S385" s="137"/>
      <c r="T385" s="137"/>
      <c r="U385" s="137"/>
      <c r="V385" s="137"/>
      <c r="W385" s="137"/>
      <c r="X385" s="137"/>
      <c r="Y385" s="137"/>
      <c r="Z385" s="137"/>
      <c r="AA385" s="137"/>
      <c r="AB385" s="137"/>
      <c r="AC385" s="137"/>
      <c r="AD385" s="137"/>
      <c r="AE385" s="137"/>
      <c r="AF385" s="137"/>
      <c r="AG385" s="137"/>
      <c r="AH385" s="137"/>
      <c r="AI385" s="137"/>
      <c r="AJ385" s="137"/>
      <c r="AK385" s="137"/>
      <c r="AL385" s="137"/>
      <c r="AM385" s="137"/>
    </row>
    <row r="386" ht="18.0" customHeight="1">
      <c r="A386" s="137"/>
      <c r="B386" s="137"/>
      <c r="C386" s="137"/>
      <c r="D386" s="137"/>
      <c r="E386" s="137"/>
      <c r="F386" s="137"/>
      <c r="G386" s="137"/>
      <c r="H386" s="139"/>
      <c r="I386" s="137"/>
      <c r="J386" s="137"/>
      <c r="K386" s="137"/>
      <c r="L386" s="137"/>
      <c r="M386" s="137"/>
      <c r="N386" s="137"/>
      <c r="O386" s="137"/>
      <c r="P386" s="137"/>
      <c r="Q386" s="140"/>
      <c r="R386" s="137"/>
      <c r="S386" s="137"/>
      <c r="T386" s="137"/>
      <c r="U386" s="137"/>
      <c r="V386" s="137"/>
      <c r="W386" s="137"/>
      <c r="X386" s="137"/>
      <c r="Y386" s="137"/>
      <c r="Z386" s="137"/>
      <c r="AA386" s="137"/>
      <c r="AB386" s="137"/>
      <c r="AC386" s="137"/>
      <c r="AD386" s="137"/>
      <c r="AE386" s="137"/>
      <c r="AF386" s="137"/>
      <c r="AG386" s="137"/>
      <c r="AH386" s="137"/>
      <c r="AI386" s="137"/>
      <c r="AJ386" s="137"/>
      <c r="AK386" s="137"/>
      <c r="AL386" s="137"/>
      <c r="AM386" s="137"/>
    </row>
    <row r="387" ht="18.0" customHeight="1">
      <c r="A387" s="137"/>
      <c r="B387" s="137"/>
      <c r="C387" s="137"/>
      <c r="D387" s="137"/>
      <c r="E387" s="137"/>
      <c r="F387" s="137"/>
      <c r="G387" s="137"/>
      <c r="H387" s="139"/>
      <c r="I387" s="137"/>
      <c r="J387" s="137"/>
      <c r="K387" s="137"/>
      <c r="L387" s="137"/>
      <c r="M387" s="137"/>
      <c r="N387" s="137"/>
      <c r="O387" s="137"/>
      <c r="P387" s="137"/>
      <c r="Q387" s="140"/>
      <c r="R387" s="137"/>
      <c r="S387" s="137"/>
      <c r="T387" s="137"/>
      <c r="U387" s="137"/>
      <c r="V387" s="137"/>
      <c r="W387" s="137"/>
      <c r="X387" s="137"/>
      <c r="Y387" s="137"/>
      <c r="Z387" s="137"/>
      <c r="AA387" s="137"/>
      <c r="AB387" s="137"/>
      <c r="AC387" s="137"/>
      <c r="AD387" s="137"/>
      <c r="AE387" s="137"/>
      <c r="AF387" s="137"/>
      <c r="AG387" s="137"/>
      <c r="AH387" s="137"/>
      <c r="AI387" s="137"/>
      <c r="AJ387" s="137"/>
      <c r="AK387" s="137"/>
      <c r="AL387" s="137"/>
      <c r="AM387" s="137"/>
    </row>
    <row r="388" ht="18.0" customHeight="1">
      <c r="A388" s="137"/>
      <c r="B388" s="137"/>
      <c r="C388" s="137"/>
      <c r="D388" s="137"/>
      <c r="E388" s="137"/>
      <c r="F388" s="137"/>
      <c r="G388" s="137"/>
      <c r="H388" s="139"/>
      <c r="I388" s="137"/>
      <c r="J388" s="137"/>
      <c r="K388" s="137"/>
      <c r="L388" s="137"/>
      <c r="M388" s="137"/>
      <c r="N388" s="137"/>
      <c r="O388" s="137"/>
      <c r="P388" s="137"/>
      <c r="Q388" s="140"/>
      <c r="R388" s="137"/>
      <c r="S388" s="137"/>
      <c r="T388" s="137"/>
      <c r="U388" s="137"/>
      <c r="V388" s="137"/>
      <c r="W388" s="137"/>
      <c r="X388" s="137"/>
      <c r="Y388" s="137"/>
      <c r="Z388" s="137"/>
      <c r="AA388" s="137"/>
      <c r="AB388" s="137"/>
      <c r="AC388" s="137"/>
      <c r="AD388" s="137"/>
      <c r="AE388" s="137"/>
      <c r="AF388" s="137"/>
      <c r="AG388" s="137"/>
      <c r="AH388" s="137"/>
      <c r="AI388" s="137"/>
      <c r="AJ388" s="137"/>
      <c r="AK388" s="137"/>
      <c r="AL388" s="137"/>
      <c r="AM388" s="137"/>
    </row>
    <row r="389" ht="18.0" customHeight="1">
      <c r="A389" s="137"/>
      <c r="B389" s="137"/>
      <c r="C389" s="137"/>
      <c r="D389" s="137"/>
      <c r="E389" s="137"/>
      <c r="F389" s="137"/>
      <c r="G389" s="137"/>
      <c r="H389" s="139"/>
      <c r="I389" s="137"/>
      <c r="J389" s="137"/>
      <c r="K389" s="137"/>
      <c r="L389" s="137"/>
      <c r="M389" s="137"/>
      <c r="N389" s="137"/>
      <c r="O389" s="137"/>
      <c r="P389" s="137"/>
      <c r="Q389" s="140"/>
      <c r="R389" s="137"/>
      <c r="S389" s="137"/>
      <c r="T389" s="137"/>
      <c r="U389" s="137"/>
      <c r="V389" s="137"/>
      <c r="W389" s="137"/>
      <c r="X389" s="137"/>
      <c r="Y389" s="137"/>
      <c r="Z389" s="137"/>
      <c r="AA389" s="137"/>
      <c r="AB389" s="137"/>
      <c r="AC389" s="137"/>
      <c r="AD389" s="137"/>
      <c r="AE389" s="137"/>
      <c r="AF389" s="137"/>
      <c r="AG389" s="137"/>
      <c r="AH389" s="137"/>
      <c r="AI389" s="137"/>
      <c r="AJ389" s="137"/>
      <c r="AK389" s="137"/>
      <c r="AL389" s="137"/>
      <c r="AM389" s="137"/>
    </row>
    <row r="390" ht="18.0" customHeight="1">
      <c r="A390" s="137"/>
      <c r="B390" s="137"/>
      <c r="C390" s="137"/>
      <c r="D390" s="137"/>
      <c r="E390" s="137"/>
      <c r="F390" s="137"/>
      <c r="G390" s="137"/>
      <c r="H390" s="139"/>
      <c r="I390" s="137"/>
      <c r="J390" s="137"/>
      <c r="K390" s="137"/>
      <c r="L390" s="137"/>
      <c r="M390" s="137"/>
      <c r="N390" s="137"/>
      <c r="O390" s="137"/>
      <c r="P390" s="137"/>
      <c r="Q390" s="140"/>
      <c r="R390" s="137"/>
      <c r="S390" s="137"/>
      <c r="T390" s="137"/>
      <c r="U390" s="137"/>
      <c r="V390" s="137"/>
      <c r="W390" s="137"/>
      <c r="X390" s="137"/>
      <c r="Y390" s="137"/>
      <c r="Z390" s="137"/>
      <c r="AA390" s="137"/>
      <c r="AB390" s="137"/>
      <c r="AC390" s="137"/>
      <c r="AD390" s="137"/>
      <c r="AE390" s="137"/>
      <c r="AF390" s="137"/>
      <c r="AG390" s="137"/>
      <c r="AH390" s="137"/>
      <c r="AI390" s="137"/>
      <c r="AJ390" s="137"/>
      <c r="AK390" s="137"/>
      <c r="AL390" s="137"/>
      <c r="AM390" s="137"/>
    </row>
    <row r="391" ht="18.0" customHeight="1">
      <c r="A391" s="137"/>
      <c r="B391" s="137"/>
      <c r="C391" s="137"/>
      <c r="D391" s="137"/>
      <c r="E391" s="137"/>
      <c r="F391" s="137"/>
      <c r="G391" s="137"/>
      <c r="H391" s="139"/>
      <c r="I391" s="137"/>
      <c r="J391" s="137"/>
      <c r="K391" s="137"/>
      <c r="L391" s="137"/>
      <c r="M391" s="137"/>
      <c r="N391" s="137"/>
      <c r="O391" s="137"/>
      <c r="P391" s="137"/>
      <c r="Q391" s="140"/>
      <c r="R391" s="137"/>
      <c r="S391" s="137"/>
      <c r="T391" s="137"/>
      <c r="U391" s="137"/>
      <c r="V391" s="137"/>
      <c r="W391" s="137"/>
      <c r="X391" s="137"/>
      <c r="Y391" s="137"/>
      <c r="Z391" s="137"/>
      <c r="AA391" s="137"/>
      <c r="AB391" s="137"/>
      <c r="AC391" s="137"/>
      <c r="AD391" s="137"/>
      <c r="AE391" s="137"/>
      <c r="AF391" s="137"/>
      <c r="AG391" s="137"/>
      <c r="AH391" s="137"/>
      <c r="AI391" s="137"/>
      <c r="AJ391" s="137"/>
      <c r="AK391" s="137"/>
      <c r="AL391" s="137"/>
      <c r="AM391" s="137"/>
    </row>
    <row r="392" ht="18.0" customHeight="1">
      <c r="A392" s="137"/>
      <c r="B392" s="137"/>
      <c r="C392" s="137"/>
      <c r="D392" s="137"/>
      <c r="E392" s="137"/>
      <c r="F392" s="137"/>
      <c r="G392" s="137"/>
      <c r="H392" s="139"/>
      <c r="I392" s="137"/>
      <c r="J392" s="137"/>
      <c r="K392" s="137"/>
      <c r="L392" s="137"/>
      <c r="M392" s="137"/>
      <c r="N392" s="137"/>
      <c r="O392" s="137"/>
      <c r="P392" s="137"/>
      <c r="Q392" s="140"/>
      <c r="R392" s="137"/>
      <c r="S392" s="137"/>
      <c r="T392" s="137"/>
      <c r="U392" s="137"/>
      <c r="V392" s="137"/>
      <c r="W392" s="137"/>
      <c r="X392" s="137"/>
      <c r="Y392" s="137"/>
      <c r="Z392" s="137"/>
      <c r="AA392" s="137"/>
      <c r="AB392" s="137"/>
      <c r="AC392" s="137"/>
      <c r="AD392" s="137"/>
      <c r="AE392" s="137"/>
      <c r="AF392" s="137"/>
      <c r="AG392" s="137"/>
      <c r="AH392" s="137"/>
      <c r="AI392" s="137"/>
      <c r="AJ392" s="137"/>
      <c r="AK392" s="137"/>
      <c r="AL392" s="137"/>
      <c r="AM392" s="137"/>
    </row>
    <row r="393" ht="18.0" customHeight="1">
      <c r="A393" s="137"/>
      <c r="B393" s="137"/>
      <c r="C393" s="137"/>
      <c r="D393" s="137"/>
      <c r="E393" s="137"/>
      <c r="F393" s="137"/>
      <c r="G393" s="137"/>
      <c r="H393" s="139"/>
      <c r="I393" s="137"/>
      <c r="J393" s="137"/>
      <c r="K393" s="137"/>
      <c r="L393" s="137"/>
      <c r="M393" s="137"/>
      <c r="N393" s="137"/>
      <c r="O393" s="137"/>
      <c r="P393" s="137"/>
      <c r="Q393" s="140"/>
      <c r="R393" s="137"/>
      <c r="S393" s="137"/>
      <c r="T393" s="137"/>
      <c r="U393" s="137"/>
      <c r="V393" s="137"/>
      <c r="W393" s="137"/>
      <c r="X393" s="137"/>
      <c r="Y393" s="137"/>
      <c r="Z393" s="137"/>
      <c r="AA393" s="137"/>
      <c r="AB393" s="137"/>
      <c r="AC393" s="137"/>
      <c r="AD393" s="137"/>
      <c r="AE393" s="137"/>
      <c r="AF393" s="137"/>
      <c r="AG393" s="137"/>
      <c r="AH393" s="137"/>
      <c r="AI393" s="137"/>
      <c r="AJ393" s="137"/>
      <c r="AK393" s="137"/>
      <c r="AL393" s="137"/>
      <c r="AM393" s="137"/>
    </row>
    <row r="394" ht="18.0" customHeight="1">
      <c r="A394" s="137"/>
      <c r="B394" s="137"/>
      <c r="C394" s="137"/>
      <c r="D394" s="137"/>
      <c r="E394" s="137"/>
      <c r="F394" s="137"/>
      <c r="G394" s="137"/>
      <c r="H394" s="139"/>
      <c r="I394" s="137"/>
      <c r="J394" s="137"/>
      <c r="K394" s="137"/>
      <c r="L394" s="137"/>
      <c r="M394" s="137"/>
      <c r="N394" s="137"/>
      <c r="O394" s="137"/>
      <c r="P394" s="137"/>
      <c r="Q394" s="140"/>
      <c r="R394" s="137"/>
      <c r="S394" s="137"/>
      <c r="T394" s="137"/>
      <c r="U394" s="137"/>
      <c r="V394" s="137"/>
      <c r="W394" s="137"/>
      <c r="X394" s="137"/>
      <c r="Y394" s="137"/>
      <c r="Z394" s="137"/>
      <c r="AA394" s="137"/>
      <c r="AB394" s="137"/>
      <c r="AC394" s="137"/>
      <c r="AD394" s="137"/>
      <c r="AE394" s="137"/>
      <c r="AF394" s="137"/>
      <c r="AG394" s="137"/>
      <c r="AH394" s="137"/>
      <c r="AI394" s="137"/>
      <c r="AJ394" s="137"/>
      <c r="AK394" s="137"/>
      <c r="AL394" s="137"/>
      <c r="AM394" s="137"/>
    </row>
    <row r="395" ht="18.0" customHeight="1">
      <c r="A395" s="137"/>
      <c r="B395" s="137"/>
      <c r="C395" s="137"/>
      <c r="D395" s="137"/>
      <c r="E395" s="137"/>
      <c r="F395" s="137"/>
      <c r="G395" s="137"/>
      <c r="H395" s="139"/>
      <c r="I395" s="137"/>
      <c r="J395" s="137"/>
      <c r="K395" s="137"/>
      <c r="L395" s="137"/>
      <c r="M395" s="137"/>
      <c r="N395" s="137"/>
      <c r="O395" s="137"/>
      <c r="P395" s="137"/>
      <c r="Q395" s="140"/>
      <c r="R395" s="137"/>
      <c r="S395" s="137"/>
      <c r="T395" s="137"/>
      <c r="U395" s="137"/>
      <c r="V395" s="137"/>
      <c r="W395" s="137"/>
      <c r="X395" s="137"/>
      <c r="Y395" s="137"/>
      <c r="Z395" s="137"/>
      <c r="AA395" s="137"/>
      <c r="AB395" s="137"/>
      <c r="AC395" s="137"/>
      <c r="AD395" s="137"/>
      <c r="AE395" s="137"/>
      <c r="AF395" s="137"/>
      <c r="AG395" s="137"/>
      <c r="AH395" s="137"/>
      <c r="AI395" s="137"/>
      <c r="AJ395" s="137"/>
      <c r="AK395" s="137"/>
      <c r="AL395" s="137"/>
      <c r="AM395" s="137"/>
    </row>
    <row r="396" ht="18.0" customHeight="1">
      <c r="A396" s="137"/>
      <c r="B396" s="137"/>
      <c r="C396" s="137"/>
      <c r="D396" s="137"/>
      <c r="E396" s="137"/>
      <c r="F396" s="137"/>
      <c r="G396" s="137"/>
      <c r="H396" s="139"/>
      <c r="I396" s="137"/>
      <c r="J396" s="137"/>
      <c r="K396" s="137"/>
      <c r="L396" s="137"/>
      <c r="M396" s="137"/>
      <c r="N396" s="137"/>
      <c r="O396" s="137"/>
      <c r="P396" s="137"/>
      <c r="Q396" s="140"/>
      <c r="R396" s="137"/>
      <c r="S396" s="137"/>
      <c r="T396" s="137"/>
      <c r="U396" s="137"/>
      <c r="V396" s="137"/>
      <c r="W396" s="137"/>
      <c r="X396" s="137"/>
      <c r="Y396" s="137"/>
      <c r="Z396" s="137"/>
      <c r="AA396" s="137"/>
      <c r="AB396" s="137"/>
      <c r="AC396" s="137"/>
      <c r="AD396" s="137"/>
      <c r="AE396" s="137"/>
      <c r="AF396" s="137"/>
      <c r="AG396" s="137"/>
      <c r="AH396" s="137"/>
      <c r="AI396" s="137"/>
      <c r="AJ396" s="137"/>
      <c r="AK396" s="137"/>
      <c r="AL396" s="137"/>
      <c r="AM396" s="137"/>
    </row>
    <row r="397" ht="18.0" customHeight="1">
      <c r="A397" s="137"/>
      <c r="B397" s="137"/>
      <c r="C397" s="137"/>
      <c r="D397" s="137"/>
      <c r="E397" s="137"/>
      <c r="F397" s="137"/>
      <c r="G397" s="137"/>
      <c r="H397" s="139"/>
      <c r="I397" s="137"/>
      <c r="J397" s="137"/>
      <c r="K397" s="137"/>
      <c r="L397" s="137"/>
      <c r="M397" s="137"/>
      <c r="N397" s="137"/>
      <c r="O397" s="137"/>
      <c r="P397" s="137"/>
      <c r="Q397" s="140"/>
      <c r="R397" s="137"/>
      <c r="S397" s="137"/>
      <c r="T397" s="137"/>
      <c r="U397" s="137"/>
      <c r="V397" s="137"/>
      <c r="W397" s="137"/>
      <c r="X397" s="137"/>
      <c r="Y397" s="137"/>
      <c r="Z397" s="137"/>
      <c r="AA397" s="137"/>
      <c r="AB397" s="137"/>
      <c r="AC397" s="137"/>
      <c r="AD397" s="137"/>
      <c r="AE397" s="137"/>
      <c r="AF397" s="137"/>
      <c r="AG397" s="137"/>
      <c r="AH397" s="137"/>
      <c r="AI397" s="137"/>
      <c r="AJ397" s="137"/>
      <c r="AK397" s="137"/>
      <c r="AL397" s="137"/>
      <c r="AM397" s="137"/>
    </row>
    <row r="398" ht="18.0" customHeight="1">
      <c r="A398" s="137"/>
      <c r="B398" s="137"/>
      <c r="C398" s="137"/>
      <c r="D398" s="137"/>
      <c r="E398" s="137"/>
      <c r="F398" s="137"/>
      <c r="G398" s="137"/>
      <c r="H398" s="139"/>
      <c r="I398" s="137"/>
      <c r="J398" s="137"/>
      <c r="K398" s="137"/>
      <c r="L398" s="137"/>
      <c r="M398" s="137"/>
      <c r="N398" s="137"/>
      <c r="O398" s="137"/>
      <c r="P398" s="137"/>
      <c r="Q398" s="140"/>
      <c r="R398" s="137"/>
      <c r="S398" s="137"/>
      <c r="T398" s="137"/>
      <c r="U398" s="137"/>
      <c r="V398" s="137"/>
      <c r="W398" s="137"/>
      <c r="X398" s="137"/>
      <c r="Y398" s="137"/>
      <c r="Z398" s="137"/>
      <c r="AA398" s="137"/>
      <c r="AB398" s="137"/>
      <c r="AC398" s="137"/>
      <c r="AD398" s="137"/>
      <c r="AE398" s="137"/>
      <c r="AF398" s="137"/>
      <c r="AG398" s="137"/>
      <c r="AH398" s="137"/>
      <c r="AI398" s="137"/>
      <c r="AJ398" s="137"/>
      <c r="AK398" s="137"/>
      <c r="AL398" s="137"/>
      <c r="AM398" s="137"/>
    </row>
    <row r="399" ht="18.0" customHeight="1">
      <c r="A399" s="137"/>
      <c r="B399" s="137"/>
      <c r="C399" s="137"/>
      <c r="D399" s="137"/>
      <c r="E399" s="137"/>
      <c r="F399" s="137"/>
      <c r="G399" s="137"/>
      <c r="H399" s="139"/>
      <c r="I399" s="137"/>
      <c r="J399" s="137"/>
      <c r="K399" s="137"/>
      <c r="L399" s="137"/>
      <c r="M399" s="137"/>
      <c r="N399" s="137"/>
      <c r="O399" s="137"/>
      <c r="P399" s="137"/>
      <c r="Q399" s="140"/>
      <c r="R399" s="137"/>
      <c r="S399" s="137"/>
      <c r="T399" s="137"/>
      <c r="U399" s="137"/>
      <c r="V399" s="137"/>
      <c r="W399" s="137"/>
      <c r="X399" s="137"/>
      <c r="Y399" s="137"/>
      <c r="Z399" s="137"/>
      <c r="AA399" s="137"/>
      <c r="AB399" s="137"/>
      <c r="AC399" s="137"/>
      <c r="AD399" s="137"/>
      <c r="AE399" s="137"/>
      <c r="AF399" s="137"/>
      <c r="AG399" s="137"/>
      <c r="AH399" s="137"/>
      <c r="AI399" s="137"/>
      <c r="AJ399" s="137"/>
      <c r="AK399" s="137"/>
      <c r="AL399" s="137"/>
      <c r="AM399" s="137"/>
    </row>
    <row r="400" ht="18.0" customHeight="1">
      <c r="A400" s="137"/>
      <c r="B400" s="137"/>
      <c r="C400" s="137"/>
      <c r="D400" s="137"/>
      <c r="E400" s="137"/>
      <c r="F400" s="137"/>
      <c r="G400" s="137"/>
      <c r="H400" s="139"/>
      <c r="I400" s="137"/>
      <c r="J400" s="137"/>
      <c r="K400" s="137"/>
      <c r="L400" s="137"/>
      <c r="M400" s="137"/>
      <c r="N400" s="137"/>
      <c r="O400" s="137"/>
      <c r="P400" s="137"/>
      <c r="Q400" s="140"/>
      <c r="R400" s="137"/>
      <c r="S400" s="137"/>
      <c r="T400" s="137"/>
      <c r="U400" s="137"/>
      <c r="V400" s="137"/>
      <c r="W400" s="137"/>
      <c r="X400" s="137"/>
      <c r="Y400" s="137"/>
      <c r="Z400" s="137"/>
      <c r="AA400" s="137"/>
      <c r="AB400" s="137"/>
      <c r="AC400" s="137"/>
      <c r="AD400" s="137"/>
      <c r="AE400" s="137"/>
      <c r="AF400" s="137"/>
      <c r="AG400" s="137"/>
      <c r="AH400" s="137"/>
      <c r="AI400" s="137"/>
      <c r="AJ400" s="137"/>
      <c r="AK400" s="137"/>
      <c r="AL400" s="137"/>
      <c r="AM400" s="137"/>
    </row>
    <row r="401" ht="18.0" customHeight="1">
      <c r="A401" s="137"/>
      <c r="B401" s="137"/>
      <c r="C401" s="137"/>
      <c r="D401" s="137"/>
      <c r="E401" s="137"/>
      <c r="F401" s="137"/>
      <c r="G401" s="137"/>
      <c r="H401" s="139"/>
      <c r="I401" s="137"/>
      <c r="J401" s="137"/>
      <c r="K401" s="137"/>
      <c r="L401" s="137"/>
      <c r="M401" s="137"/>
      <c r="N401" s="137"/>
      <c r="O401" s="137"/>
      <c r="P401" s="137"/>
      <c r="Q401" s="140"/>
      <c r="R401" s="137"/>
      <c r="S401" s="137"/>
      <c r="T401" s="137"/>
      <c r="U401" s="137"/>
      <c r="V401" s="137"/>
      <c r="W401" s="137"/>
      <c r="X401" s="137"/>
      <c r="Y401" s="137"/>
      <c r="Z401" s="137"/>
      <c r="AA401" s="137"/>
      <c r="AB401" s="137"/>
      <c r="AC401" s="137"/>
      <c r="AD401" s="137"/>
      <c r="AE401" s="137"/>
      <c r="AF401" s="137"/>
      <c r="AG401" s="137"/>
      <c r="AH401" s="137"/>
      <c r="AI401" s="137"/>
      <c r="AJ401" s="137"/>
      <c r="AK401" s="137"/>
      <c r="AL401" s="137"/>
      <c r="AM401" s="137"/>
    </row>
    <row r="402" ht="18.0" customHeight="1">
      <c r="A402" s="137"/>
      <c r="B402" s="137"/>
      <c r="C402" s="137"/>
      <c r="D402" s="137"/>
      <c r="E402" s="137"/>
      <c r="F402" s="137"/>
      <c r="G402" s="137"/>
      <c r="H402" s="139"/>
      <c r="I402" s="137"/>
      <c r="J402" s="137"/>
      <c r="K402" s="137"/>
      <c r="L402" s="137"/>
      <c r="M402" s="137"/>
      <c r="N402" s="137"/>
      <c r="O402" s="137"/>
      <c r="P402" s="137"/>
      <c r="Q402" s="140"/>
      <c r="R402" s="137"/>
      <c r="S402" s="137"/>
      <c r="T402" s="137"/>
      <c r="U402" s="137"/>
      <c r="V402" s="137"/>
      <c r="W402" s="137"/>
      <c r="X402" s="137"/>
      <c r="Y402" s="137"/>
      <c r="Z402" s="137"/>
      <c r="AA402" s="137"/>
      <c r="AB402" s="137"/>
      <c r="AC402" s="137"/>
      <c r="AD402" s="137"/>
      <c r="AE402" s="137"/>
      <c r="AF402" s="137"/>
      <c r="AG402" s="137"/>
      <c r="AH402" s="137"/>
      <c r="AI402" s="137"/>
      <c r="AJ402" s="137"/>
      <c r="AK402" s="137"/>
      <c r="AL402" s="137"/>
      <c r="AM402" s="137"/>
    </row>
    <row r="403" ht="18.0" customHeight="1">
      <c r="A403" s="137"/>
      <c r="B403" s="137"/>
      <c r="C403" s="137"/>
      <c r="D403" s="137"/>
      <c r="E403" s="137"/>
      <c r="F403" s="137"/>
      <c r="G403" s="137"/>
      <c r="H403" s="139"/>
      <c r="I403" s="137"/>
      <c r="J403" s="137"/>
      <c r="K403" s="137"/>
      <c r="L403" s="137"/>
      <c r="M403" s="137"/>
      <c r="N403" s="137"/>
      <c r="O403" s="137"/>
      <c r="P403" s="137"/>
      <c r="Q403" s="140"/>
      <c r="R403" s="137"/>
      <c r="S403" s="137"/>
      <c r="T403" s="137"/>
      <c r="U403" s="137"/>
      <c r="V403" s="137"/>
      <c r="W403" s="137"/>
      <c r="X403" s="137"/>
      <c r="Y403" s="137"/>
      <c r="Z403" s="137"/>
      <c r="AA403" s="137"/>
      <c r="AB403" s="137"/>
      <c r="AC403" s="137"/>
      <c r="AD403" s="137"/>
      <c r="AE403" s="137"/>
      <c r="AF403" s="137"/>
      <c r="AG403" s="137"/>
      <c r="AH403" s="137"/>
      <c r="AI403" s="137"/>
      <c r="AJ403" s="137"/>
      <c r="AK403" s="137"/>
      <c r="AL403" s="137"/>
      <c r="AM403" s="137"/>
    </row>
    <row r="404" ht="18.0" customHeight="1">
      <c r="A404" s="137"/>
      <c r="B404" s="137"/>
      <c r="C404" s="137"/>
      <c r="D404" s="137"/>
      <c r="E404" s="137"/>
      <c r="F404" s="137"/>
      <c r="G404" s="137"/>
      <c r="H404" s="139"/>
      <c r="I404" s="137"/>
      <c r="J404" s="137"/>
      <c r="K404" s="137"/>
      <c r="L404" s="137"/>
      <c r="M404" s="137"/>
      <c r="N404" s="137"/>
      <c r="O404" s="137"/>
      <c r="P404" s="137"/>
      <c r="Q404" s="140"/>
      <c r="R404" s="137"/>
      <c r="S404" s="137"/>
      <c r="T404" s="137"/>
      <c r="U404" s="137"/>
      <c r="V404" s="137"/>
      <c r="W404" s="137"/>
      <c r="X404" s="137"/>
      <c r="Y404" s="137"/>
      <c r="Z404" s="137"/>
      <c r="AA404" s="137"/>
      <c r="AB404" s="137"/>
      <c r="AC404" s="137"/>
      <c r="AD404" s="137"/>
      <c r="AE404" s="137"/>
      <c r="AF404" s="137"/>
      <c r="AG404" s="137"/>
      <c r="AH404" s="137"/>
      <c r="AI404" s="137"/>
      <c r="AJ404" s="137"/>
      <c r="AK404" s="137"/>
      <c r="AL404" s="137"/>
      <c r="AM404" s="137"/>
    </row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15:D15"/>
    <mergeCell ref="E16:H16"/>
    <mergeCell ref="C21:E21"/>
    <mergeCell ref="C155:E155"/>
    <mergeCell ref="C169:E169"/>
  </mergeCells>
  <printOptions/>
  <pageMargins bottom="0.75" footer="0.0" header="0.0" left="0.7" right="0.7" top="0.75"/>
  <pageSetup orientation="landscape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FF"/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9.57"/>
    <col customWidth="1" min="18" max="18" width="17.43"/>
    <col customWidth="1" min="19" max="19" width="17.86"/>
    <col customWidth="1" min="20" max="20" width="17.0"/>
    <col customWidth="1" min="21" max="21" width="15.14"/>
    <col customWidth="1" min="22" max="22" width="13.86"/>
    <col customWidth="1" min="23" max="24" width="9.14"/>
    <col customWidth="1" min="25" max="25" width="16.0"/>
    <col customWidth="1" min="26" max="37" width="9.14"/>
  </cols>
  <sheetData>
    <row r="1" ht="18.75" customHeight="1">
      <c r="A1" s="1" t="s">
        <v>0</v>
      </c>
      <c r="B1" s="1"/>
      <c r="C1" s="1"/>
      <c r="D1" s="1"/>
      <c r="E1" s="1"/>
      <c r="F1" s="1"/>
      <c r="G1" s="1"/>
      <c r="H1" s="3"/>
      <c r="I1" s="1"/>
      <c r="J1" s="1"/>
      <c r="K1" s="1"/>
      <c r="L1" s="1"/>
      <c r="M1" s="1"/>
      <c r="N1" s="1"/>
      <c r="O1" s="1"/>
      <c r="P1" s="1"/>
      <c r="Q1" s="4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ht="18.75" customHeight="1">
      <c r="A2" s="1"/>
      <c r="B2" s="1"/>
      <c r="C2" s="1"/>
      <c r="D2" s="1"/>
      <c r="E2" s="1"/>
      <c r="F2" s="1"/>
      <c r="G2" s="1"/>
      <c r="H2" s="3"/>
      <c r="I2" s="1"/>
      <c r="J2" s="1"/>
      <c r="K2" s="1"/>
      <c r="L2" s="1"/>
      <c r="M2" s="1"/>
      <c r="N2" s="1"/>
      <c r="O2" s="1"/>
      <c r="P2" s="1"/>
      <c r="Q2" s="4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ht="18.75" customHeight="1">
      <c r="A3" s="5" t="s">
        <v>1</v>
      </c>
      <c r="B3" s="5"/>
      <c r="C3" s="5"/>
      <c r="D3" s="1"/>
      <c r="E3" s="1"/>
      <c r="F3" s="1"/>
      <c r="G3" s="1"/>
      <c r="H3" s="3"/>
      <c r="I3" s="1"/>
      <c r="J3" s="1"/>
      <c r="K3" s="1"/>
      <c r="L3" s="1"/>
      <c r="M3" s="1"/>
      <c r="N3" s="1"/>
      <c r="O3" s="1"/>
      <c r="P3" s="1"/>
      <c r="Q3" s="4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ht="29.25" customHeight="1">
      <c r="A4" s="1"/>
      <c r="B4" s="1"/>
      <c r="C4" s="1"/>
      <c r="D4" s="1"/>
      <c r="E4" s="1"/>
      <c r="F4" s="1"/>
      <c r="G4" s="1"/>
      <c r="H4" s="3" t="s">
        <v>2</v>
      </c>
      <c r="I4" s="6">
        <v>44309.0</v>
      </c>
      <c r="J4" s="1"/>
      <c r="K4" s="1"/>
      <c r="L4" s="1"/>
      <c r="M4" s="1"/>
      <c r="N4" s="1"/>
      <c r="O4" s="1"/>
      <c r="P4" s="1"/>
      <c r="Q4" s="4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ht="18.75" customHeight="1">
      <c r="A5" s="1" t="s">
        <v>3</v>
      </c>
      <c r="B5" s="1"/>
      <c r="C5" s="1"/>
      <c r="D5" s="1"/>
      <c r="E5" s="1"/>
      <c r="F5" s="1"/>
      <c r="G5" s="1"/>
      <c r="H5" s="3"/>
      <c r="I5" s="1"/>
      <c r="J5" s="1"/>
      <c r="K5" s="1"/>
      <c r="L5" s="1"/>
      <c r="M5" s="1"/>
      <c r="N5" s="1"/>
      <c r="O5" s="1"/>
      <c r="P5" s="1"/>
      <c r="Q5" s="4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ht="18.75" customHeight="1">
      <c r="A6" s="7"/>
      <c r="B6" s="7"/>
      <c r="C6" s="7"/>
      <c r="D6" s="7"/>
      <c r="E6" s="7"/>
      <c r="F6" s="7"/>
      <c r="G6" s="7"/>
      <c r="H6" s="9"/>
      <c r="I6" s="7"/>
      <c r="J6" s="1"/>
      <c r="K6" s="1"/>
      <c r="L6" s="1"/>
      <c r="M6" s="1"/>
      <c r="N6" s="1"/>
      <c r="O6" s="1"/>
      <c r="P6" s="1"/>
      <c r="Q6" s="4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ht="36.0" customHeight="1">
      <c r="A7" s="10" t="s">
        <v>4</v>
      </c>
      <c r="B7" s="11"/>
      <c r="C7" s="12" t="s">
        <v>119</v>
      </c>
      <c r="D7" s="13" t="s">
        <v>6</v>
      </c>
      <c r="E7" s="14" t="s">
        <v>7</v>
      </c>
      <c r="F7" s="15"/>
      <c r="G7" s="15"/>
      <c r="H7" s="11"/>
      <c r="I7" s="16" t="s">
        <v>8</v>
      </c>
      <c r="J7" s="1"/>
      <c r="K7" s="1"/>
      <c r="L7" s="1"/>
      <c r="M7" s="1"/>
      <c r="N7" s="1"/>
      <c r="O7" s="1"/>
      <c r="P7" s="1"/>
      <c r="Q7" s="25">
        <f>+I129</f>
        <v>0.05570282512</v>
      </c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ht="26.25" customHeight="1">
      <c r="A8" s="17">
        <v>1.0</v>
      </c>
      <c r="B8" s="18" t="s">
        <v>120</v>
      </c>
      <c r="C8" s="18">
        <v>18.0</v>
      </c>
      <c r="D8" s="19">
        <v>0.1175</v>
      </c>
      <c r="E8" s="28">
        <f>204.754*10.516</f>
        <v>2153.193064</v>
      </c>
      <c r="F8" s="28"/>
      <c r="G8" s="28"/>
      <c r="H8" s="22">
        <v>10.516</v>
      </c>
      <c r="I8" s="23">
        <f t="shared" ref="I8:I11" si="1">+D8*E8</f>
        <v>253.000185</v>
      </c>
      <c r="J8" s="24">
        <f t="shared" ref="J8:J11" si="2">E8-I8</f>
        <v>1900.192879</v>
      </c>
      <c r="K8" s="1"/>
      <c r="L8" s="1"/>
      <c r="M8" s="1"/>
      <c r="N8" s="1"/>
      <c r="O8" s="1"/>
      <c r="P8" s="1"/>
      <c r="Q8" s="4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</row>
    <row r="9" ht="26.25" customHeight="1">
      <c r="A9" s="17">
        <v>2.0</v>
      </c>
      <c r="B9" s="26" t="s">
        <v>62</v>
      </c>
      <c r="C9" s="26">
        <v>24.0</v>
      </c>
      <c r="D9" s="27">
        <v>0.0575</v>
      </c>
      <c r="E9" s="28">
        <f>247.888*14.027</f>
        <v>3477.124976</v>
      </c>
      <c r="F9" s="28"/>
      <c r="G9" s="28"/>
      <c r="H9" s="22">
        <v>14.027</v>
      </c>
      <c r="I9" s="23">
        <f t="shared" si="1"/>
        <v>199.9346861</v>
      </c>
      <c r="J9" s="24">
        <f t="shared" si="2"/>
        <v>3277.19029</v>
      </c>
      <c r="K9" s="1"/>
      <c r="L9" s="1"/>
      <c r="M9" s="1"/>
      <c r="N9" s="1"/>
      <c r="O9" s="1"/>
      <c r="P9" s="1"/>
      <c r="Q9" s="4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ht="26.25" customHeight="1">
      <c r="A10" s="17">
        <v>3.0</v>
      </c>
      <c r="B10" s="26" t="s">
        <v>62</v>
      </c>
      <c r="C10" s="26">
        <v>24.0</v>
      </c>
      <c r="D10" s="27">
        <v>0.0575</v>
      </c>
      <c r="E10" s="28">
        <f>247.888*7.274</f>
        <v>1803.137312</v>
      </c>
      <c r="F10" s="28"/>
      <c r="G10" s="28"/>
      <c r="H10" s="22">
        <v>7.274</v>
      </c>
      <c r="I10" s="23">
        <f t="shared" si="1"/>
        <v>103.6803954</v>
      </c>
      <c r="J10" s="24">
        <f t="shared" si="2"/>
        <v>1699.456917</v>
      </c>
      <c r="K10" s="1"/>
      <c r="L10" s="1"/>
      <c r="M10" s="1"/>
      <c r="N10" s="1"/>
      <c r="O10" s="1"/>
      <c r="P10" s="1"/>
      <c r="Q10" s="4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ht="26.25" customHeight="1">
      <c r="A11" s="17">
        <v>4.0</v>
      </c>
      <c r="B11" s="26" t="s">
        <v>73</v>
      </c>
      <c r="C11" s="18">
        <v>29.0</v>
      </c>
      <c r="D11" s="27">
        <v>0.0147</v>
      </c>
      <c r="E11" s="28">
        <f>230.282*29</f>
        <v>6678.178</v>
      </c>
      <c r="F11" s="28"/>
      <c r="G11" s="28"/>
      <c r="H11" s="22">
        <v>29.0</v>
      </c>
      <c r="I11" s="23">
        <f t="shared" si="1"/>
        <v>98.1692166</v>
      </c>
      <c r="J11" s="24">
        <f t="shared" si="2"/>
        <v>6580.008783</v>
      </c>
      <c r="K11" s="1"/>
      <c r="L11" s="1"/>
      <c r="M11" s="1"/>
      <c r="N11" s="1"/>
      <c r="O11" s="1"/>
      <c r="P11" s="1"/>
      <c r="Q11" s="4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ht="18.75" customHeight="1">
      <c r="A12" s="30"/>
      <c r="B12" s="31"/>
      <c r="C12" s="32"/>
      <c r="D12" s="33"/>
      <c r="E12" s="34">
        <f>SUM(E8:E11)</f>
        <v>14111.63335</v>
      </c>
      <c r="F12" s="35"/>
      <c r="G12" s="35"/>
      <c r="H12" s="37"/>
      <c r="I12" s="38">
        <f t="shared" ref="I12:J12" si="3">SUM(I8:I11)</f>
        <v>654.7844832</v>
      </c>
      <c r="J12" s="39">
        <f t="shared" si="3"/>
        <v>13456.84887</v>
      </c>
      <c r="K12" s="1"/>
      <c r="L12" s="1"/>
      <c r="M12" s="1"/>
      <c r="N12" s="1"/>
      <c r="O12" s="1"/>
      <c r="P12" s="1"/>
      <c r="Q12" s="4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ht="18.75" customHeight="1">
      <c r="A13" s="40"/>
      <c r="B13" s="7"/>
      <c r="C13" s="7"/>
      <c r="D13" s="41"/>
      <c r="E13" s="42"/>
      <c r="F13" s="15"/>
      <c r="G13" s="15"/>
      <c r="H13" s="11"/>
      <c r="I13" s="43"/>
      <c r="J13" s="1"/>
      <c r="K13" s="1"/>
      <c r="L13" s="1"/>
      <c r="M13" s="1"/>
      <c r="N13" s="1"/>
      <c r="O13" s="1"/>
      <c r="P13" s="1"/>
      <c r="Q13" s="4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ht="18.75" customHeight="1">
      <c r="A14" s="1"/>
      <c r="B14" s="1"/>
      <c r="C14" s="1"/>
      <c r="D14" s="1"/>
      <c r="E14" s="1"/>
      <c r="F14" s="1"/>
      <c r="G14" s="1"/>
      <c r="H14" s="3"/>
      <c r="I14" s="1"/>
      <c r="J14" s="1"/>
      <c r="K14" s="1"/>
      <c r="L14" s="1"/>
      <c r="M14" s="1"/>
      <c r="N14" s="1"/>
      <c r="O14" s="1"/>
      <c r="P14" s="1"/>
      <c r="Q14" s="4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ht="18.75" customHeight="1">
      <c r="A15" s="1"/>
      <c r="B15" s="1"/>
      <c r="C15" s="1"/>
      <c r="D15" s="1"/>
      <c r="E15" s="1"/>
      <c r="F15" s="1"/>
      <c r="G15" s="1"/>
      <c r="H15" s="3"/>
      <c r="I15" s="1"/>
      <c r="J15" s="1"/>
      <c r="K15" s="1"/>
      <c r="L15" s="1"/>
      <c r="M15" s="1"/>
      <c r="N15" s="1"/>
      <c r="O15" s="1"/>
      <c r="P15" s="1"/>
      <c r="Q15" s="4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ht="18.75" customHeight="1">
      <c r="A16" s="1" t="s">
        <v>13</v>
      </c>
      <c r="B16" s="1"/>
      <c r="C16" s="1"/>
      <c r="D16" s="1"/>
      <c r="E16" s="1"/>
      <c r="F16" s="1"/>
      <c r="G16" s="1"/>
      <c r="H16" s="3"/>
      <c r="I16" s="1"/>
      <c r="J16" s="1"/>
      <c r="K16" s="1"/>
      <c r="L16" s="1"/>
      <c r="M16" s="1"/>
      <c r="N16" s="1"/>
      <c r="O16" s="1"/>
      <c r="P16" s="1"/>
      <c r="Q16" s="4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ht="18.75" customHeight="1">
      <c r="A17" s="1"/>
      <c r="B17" s="1"/>
      <c r="C17" s="1"/>
      <c r="D17" s="1"/>
      <c r="E17" s="1"/>
      <c r="F17" s="1"/>
      <c r="G17" s="1"/>
      <c r="H17" s="3"/>
      <c r="I17" s="1"/>
      <c r="J17" s="1"/>
      <c r="K17" s="1"/>
      <c r="L17" s="1"/>
      <c r="M17" s="1"/>
      <c r="N17" s="1"/>
      <c r="O17" s="1"/>
      <c r="P17" s="1"/>
      <c r="Q17" s="4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ht="40.5" customHeight="1">
      <c r="A18" s="44"/>
      <c r="B18" s="26" t="s">
        <v>14</v>
      </c>
      <c r="C18" s="45" t="s">
        <v>15</v>
      </c>
      <c r="D18" s="46"/>
      <c r="E18" s="47"/>
      <c r="F18" s="48"/>
      <c r="G18" s="48"/>
      <c r="H18" s="50" t="s">
        <v>16</v>
      </c>
      <c r="I18" s="26" t="s">
        <v>17</v>
      </c>
      <c r="J18" s="26" t="s">
        <v>18</v>
      </c>
      <c r="K18" s="1"/>
      <c r="L18" s="26" t="s">
        <v>19</v>
      </c>
      <c r="M18" s="26" t="s">
        <v>17</v>
      </c>
      <c r="N18" s="44" t="s">
        <v>20</v>
      </c>
      <c r="O18" s="1"/>
      <c r="P18" s="1"/>
      <c r="Q18" s="51"/>
      <c r="R18" s="26" t="s">
        <v>19</v>
      </c>
      <c r="S18" s="26" t="s">
        <v>17</v>
      </c>
      <c r="T18" s="44" t="s">
        <v>20</v>
      </c>
      <c r="U18" s="1"/>
      <c r="V18" s="44" t="s">
        <v>21</v>
      </c>
      <c r="W18" s="44" t="s">
        <v>22</v>
      </c>
      <c r="X18" s="44" t="s">
        <v>23</v>
      </c>
      <c r="Y18" s="44" t="s">
        <v>121</v>
      </c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ht="27.0" customHeight="1">
      <c r="A19" s="52">
        <v>1.0</v>
      </c>
      <c r="B19" s="53" t="s">
        <v>58</v>
      </c>
      <c r="C19" s="54">
        <v>85.0</v>
      </c>
      <c r="D19" s="54">
        <v>190.0</v>
      </c>
      <c r="E19" s="54">
        <v>185.0</v>
      </c>
      <c r="F19" s="54"/>
      <c r="G19" s="54"/>
      <c r="H19" s="55">
        <f t="shared" ref="H19:H94" si="5">U19</f>
        <v>55.273375</v>
      </c>
      <c r="I19" s="54">
        <v>1.0</v>
      </c>
      <c r="J19" s="66">
        <f t="shared" ref="J19:J94" si="6">+I19*H19</f>
        <v>55.273375</v>
      </c>
      <c r="K19" s="57"/>
      <c r="L19" s="58">
        <f>D19*25.4/1000</f>
        <v>4.826</v>
      </c>
      <c r="M19" s="52">
        <f>+I19</f>
        <v>1</v>
      </c>
      <c r="N19" s="52">
        <f>M19*L19</f>
        <v>4.826</v>
      </c>
      <c r="O19" s="57"/>
      <c r="P19" s="57"/>
      <c r="Q19" s="59">
        <v>18.5</v>
      </c>
      <c r="R19" s="58">
        <f t="shared" ref="R19:R95" si="7">E19/100</f>
        <v>1.85</v>
      </c>
      <c r="S19" s="52">
        <f t="shared" ref="S19:S95" si="8">I19</f>
        <v>1</v>
      </c>
      <c r="T19" s="52">
        <f t="shared" ref="T19:T95" si="9">S19*R19</f>
        <v>1.85</v>
      </c>
      <c r="U19" s="60">
        <f t="shared" ref="U19:U94" si="10">+Q19*C19/100*D19/100*E19/100</f>
        <v>55.273375</v>
      </c>
      <c r="V19" s="58">
        <f t="shared" ref="V19:W19" si="4">C19/100</f>
        <v>0.85</v>
      </c>
      <c r="W19" s="58">
        <f t="shared" si="4"/>
        <v>1.9</v>
      </c>
      <c r="X19" s="58">
        <f t="shared" ref="X19:X95" si="12">T19</f>
        <v>1.85</v>
      </c>
      <c r="Y19" s="61">
        <f t="shared" ref="Y19:Y95" si="13">V19*W19*X19</f>
        <v>2.98775</v>
      </c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</row>
    <row r="20" ht="27.0" customHeight="1">
      <c r="A20" s="52">
        <v>2.0</v>
      </c>
      <c r="B20" s="62" t="s">
        <v>58</v>
      </c>
      <c r="C20" s="62">
        <v>99.0</v>
      </c>
      <c r="D20" s="62">
        <v>190.0</v>
      </c>
      <c r="E20" s="62">
        <v>185.0</v>
      </c>
      <c r="F20" s="62"/>
      <c r="G20" s="62"/>
      <c r="H20" s="63">
        <f t="shared" si="5"/>
        <v>64.377225</v>
      </c>
      <c r="I20" s="62">
        <v>1.0</v>
      </c>
      <c r="J20" s="66">
        <f t="shared" si="6"/>
        <v>64.377225</v>
      </c>
      <c r="K20" s="57"/>
      <c r="L20" s="58"/>
      <c r="M20" s="52"/>
      <c r="N20" s="52"/>
      <c r="O20" s="57"/>
      <c r="P20" s="57"/>
      <c r="Q20" s="59">
        <v>18.5</v>
      </c>
      <c r="R20" s="58">
        <f t="shared" si="7"/>
        <v>1.85</v>
      </c>
      <c r="S20" s="52">
        <f t="shared" si="8"/>
        <v>1</v>
      </c>
      <c r="T20" s="52">
        <f t="shared" si="9"/>
        <v>1.85</v>
      </c>
      <c r="U20" s="60">
        <f t="shared" si="10"/>
        <v>64.377225</v>
      </c>
      <c r="V20" s="58">
        <f t="shared" ref="V20:W20" si="11">C20/100</f>
        <v>0.99</v>
      </c>
      <c r="W20" s="58">
        <f t="shared" si="11"/>
        <v>1.9</v>
      </c>
      <c r="X20" s="58">
        <f t="shared" si="12"/>
        <v>1.85</v>
      </c>
      <c r="Y20" s="61">
        <f t="shared" si="13"/>
        <v>3.47985</v>
      </c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</row>
    <row r="21" ht="27.0" customHeight="1">
      <c r="A21" s="52">
        <v>3.0</v>
      </c>
      <c r="B21" s="62" t="s">
        <v>58</v>
      </c>
      <c r="C21" s="62">
        <v>96.0</v>
      </c>
      <c r="D21" s="62">
        <v>190.0</v>
      </c>
      <c r="E21" s="62">
        <v>187.0</v>
      </c>
      <c r="F21" s="62"/>
      <c r="G21" s="62"/>
      <c r="H21" s="63">
        <f t="shared" si="5"/>
        <v>63.10128</v>
      </c>
      <c r="I21" s="62">
        <v>1.0</v>
      </c>
      <c r="J21" s="66">
        <f t="shared" si="6"/>
        <v>63.10128</v>
      </c>
      <c r="K21" s="57"/>
      <c r="L21" s="58">
        <f t="shared" ref="L21:L36" si="15">D21*25.4/1000</f>
        <v>4.826</v>
      </c>
      <c r="M21" s="52">
        <f t="shared" ref="M21:M39" si="16">+I21</f>
        <v>1</v>
      </c>
      <c r="N21" s="52">
        <f t="shared" ref="N21:N36" si="17">M21*L21</f>
        <v>4.826</v>
      </c>
      <c r="O21" s="57"/>
      <c r="P21" s="57"/>
      <c r="Q21" s="59">
        <v>18.5</v>
      </c>
      <c r="R21" s="58">
        <f t="shared" si="7"/>
        <v>1.87</v>
      </c>
      <c r="S21" s="52">
        <f t="shared" si="8"/>
        <v>1</v>
      </c>
      <c r="T21" s="52">
        <f t="shared" si="9"/>
        <v>1.87</v>
      </c>
      <c r="U21" s="60">
        <f t="shared" si="10"/>
        <v>63.10128</v>
      </c>
      <c r="V21" s="58">
        <f t="shared" ref="V21:W21" si="14">C21/100</f>
        <v>0.96</v>
      </c>
      <c r="W21" s="58">
        <f t="shared" si="14"/>
        <v>1.9</v>
      </c>
      <c r="X21" s="58">
        <f t="shared" si="12"/>
        <v>1.87</v>
      </c>
      <c r="Y21" s="61">
        <f t="shared" si="13"/>
        <v>3.41088</v>
      </c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</row>
    <row r="22" ht="27.0" customHeight="1">
      <c r="A22" s="52">
        <v>4.0</v>
      </c>
      <c r="B22" s="62" t="s">
        <v>58</v>
      </c>
      <c r="C22" s="62">
        <v>95.0</v>
      </c>
      <c r="D22" s="62">
        <v>190.0</v>
      </c>
      <c r="E22" s="62">
        <v>186.0</v>
      </c>
      <c r="F22" s="62"/>
      <c r="G22" s="62"/>
      <c r="H22" s="63">
        <f t="shared" si="5"/>
        <v>62.11005</v>
      </c>
      <c r="I22" s="62">
        <v>1.0</v>
      </c>
      <c r="J22" s="66">
        <f t="shared" si="6"/>
        <v>62.11005</v>
      </c>
      <c r="K22" s="57"/>
      <c r="L22" s="58">
        <f t="shared" si="15"/>
        <v>4.826</v>
      </c>
      <c r="M22" s="52">
        <f t="shared" si="16"/>
        <v>1</v>
      </c>
      <c r="N22" s="52">
        <f t="shared" si="17"/>
        <v>4.826</v>
      </c>
      <c r="O22" s="57"/>
      <c r="P22" s="57"/>
      <c r="Q22" s="59">
        <v>18.5</v>
      </c>
      <c r="R22" s="58">
        <f t="shared" si="7"/>
        <v>1.86</v>
      </c>
      <c r="S22" s="52">
        <f t="shared" si="8"/>
        <v>1</v>
      </c>
      <c r="T22" s="52">
        <f t="shared" si="9"/>
        <v>1.86</v>
      </c>
      <c r="U22" s="60">
        <f t="shared" si="10"/>
        <v>62.11005</v>
      </c>
      <c r="V22" s="58">
        <f t="shared" ref="V22:W22" si="18">C22/100</f>
        <v>0.95</v>
      </c>
      <c r="W22" s="58">
        <f t="shared" si="18"/>
        <v>1.9</v>
      </c>
      <c r="X22" s="58">
        <f t="shared" si="12"/>
        <v>1.86</v>
      </c>
      <c r="Y22" s="61">
        <f t="shared" si="13"/>
        <v>3.3573</v>
      </c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</row>
    <row r="23" ht="27.0" customHeight="1">
      <c r="A23" s="52">
        <v>5.0</v>
      </c>
      <c r="B23" s="62" t="s">
        <v>58</v>
      </c>
      <c r="C23" s="62">
        <v>100.0</v>
      </c>
      <c r="D23" s="62">
        <v>190.0</v>
      </c>
      <c r="E23" s="62">
        <v>188.0</v>
      </c>
      <c r="F23" s="62"/>
      <c r="G23" s="62"/>
      <c r="H23" s="63">
        <f t="shared" si="5"/>
        <v>66.082</v>
      </c>
      <c r="I23" s="62">
        <v>1.0</v>
      </c>
      <c r="J23" s="66">
        <f t="shared" si="6"/>
        <v>66.082</v>
      </c>
      <c r="K23" s="57"/>
      <c r="L23" s="58">
        <f t="shared" si="15"/>
        <v>4.826</v>
      </c>
      <c r="M23" s="52">
        <f t="shared" si="16"/>
        <v>1</v>
      </c>
      <c r="N23" s="52">
        <f t="shared" si="17"/>
        <v>4.826</v>
      </c>
      <c r="O23" s="57"/>
      <c r="P23" s="57"/>
      <c r="Q23" s="59">
        <v>18.5</v>
      </c>
      <c r="R23" s="58">
        <f t="shared" si="7"/>
        <v>1.88</v>
      </c>
      <c r="S23" s="52">
        <f t="shared" si="8"/>
        <v>1</v>
      </c>
      <c r="T23" s="52">
        <f t="shared" si="9"/>
        <v>1.88</v>
      </c>
      <c r="U23" s="60">
        <f t="shared" si="10"/>
        <v>66.082</v>
      </c>
      <c r="V23" s="58">
        <f t="shared" ref="V23:W23" si="19">C23/100</f>
        <v>1</v>
      </c>
      <c r="W23" s="58">
        <f t="shared" si="19"/>
        <v>1.9</v>
      </c>
      <c r="X23" s="58">
        <f t="shared" si="12"/>
        <v>1.88</v>
      </c>
      <c r="Y23" s="61">
        <f t="shared" si="13"/>
        <v>3.572</v>
      </c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</row>
    <row r="24" ht="27.0" customHeight="1">
      <c r="A24" s="52">
        <v>6.0</v>
      </c>
      <c r="B24" s="62" t="s">
        <v>58</v>
      </c>
      <c r="C24" s="62">
        <v>100.0</v>
      </c>
      <c r="D24" s="62">
        <v>190.0</v>
      </c>
      <c r="E24" s="62">
        <v>186.0</v>
      </c>
      <c r="F24" s="62"/>
      <c r="G24" s="62"/>
      <c r="H24" s="63">
        <f t="shared" si="5"/>
        <v>65.379</v>
      </c>
      <c r="I24" s="62">
        <v>2.0</v>
      </c>
      <c r="J24" s="66">
        <f t="shared" si="6"/>
        <v>130.758</v>
      </c>
      <c r="K24" s="57"/>
      <c r="L24" s="58">
        <f t="shared" si="15"/>
        <v>4.826</v>
      </c>
      <c r="M24" s="52">
        <f t="shared" si="16"/>
        <v>2</v>
      </c>
      <c r="N24" s="52">
        <f t="shared" si="17"/>
        <v>9.652</v>
      </c>
      <c r="O24" s="57"/>
      <c r="P24" s="57"/>
      <c r="Q24" s="59">
        <v>18.5</v>
      </c>
      <c r="R24" s="58">
        <f t="shared" si="7"/>
        <v>1.86</v>
      </c>
      <c r="S24" s="52">
        <f t="shared" si="8"/>
        <v>2</v>
      </c>
      <c r="T24" s="52">
        <f t="shared" si="9"/>
        <v>3.72</v>
      </c>
      <c r="U24" s="60">
        <f t="shared" si="10"/>
        <v>65.379</v>
      </c>
      <c r="V24" s="58">
        <f t="shared" ref="V24:W24" si="20">C24/100</f>
        <v>1</v>
      </c>
      <c r="W24" s="58">
        <f t="shared" si="20"/>
        <v>1.9</v>
      </c>
      <c r="X24" s="58">
        <f t="shared" si="12"/>
        <v>3.72</v>
      </c>
      <c r="Y24" s="61">
        <f t="shared" si="13"/>
        <v>7.068</v>
      </c>
      <c r="Z24" s="57"/>
      <c r="AA24" s="57"/>
      <c r="AB24" s="57"/>
      <c r="AC24" s="57"/>
      <c r="AD24" s="57"/>
      <c r="AE24" s="57"/>
      <c r="AF24" s="57"/>
      <c r="AG24" s="57"/>
      <c r="AH24" s="57"/>
      <c r="AI24" s="57"/>
      <c r="AJ24" s="57"/>
      <c r="AK24" s="57"/>
    </row>
    <row r="25" ht="27.0" customHeight="1">
      <c r="A25" s="52">
        <v>7.0</v>
      </c>
      <c r="B25" s="62" t="s">
        <v>58</v>
      </c>
      <c r="C25" s="62">
        <v>101.0</v>
      </c>
      <c r="D25" s="62">
        <v>190.0</v>
      </c>
      <c r="E25" s="62">
        <v>186.0</v>
      </c>
      <c r="F25" s="62"/>
      <c r="G25" s="62"/>
      <c r="H25" s="63">
        <f t="shared" si="5"/>
        <v>66.03279</v>
      </c>
      <c r="I25" s="62">
        <v>1.0</v>
      </c>
      <c r="J25" s="66">
        <f t="shared" si="6"/>
        <v>66.03279</v>
      </c>
      <c r="K25" s="57"/>
      <c r="L25" s="58">
        <f t="shared" si="15"/>
        <v>4.826</v>
      </c>
      <c r="M25" s="52">
        <f t="shared" si="16"/>
        <v>1</v>
      </c>
      <c r="N25" s="52">
        <f t="shared" si="17"/>
        <v>4.826</v>
      </c>
      <c r="O25" s="57"/>
      <c r="P25" s="57"/>
      <c r="Q25" s="59">
        <v>18.5</v>
      </c>
      <c r="R25" s="58">
        <f t="shared" si="7"/>
        <v>1.86</v>
      </c>
      <c r="S25" s="52">
        <f t="shared" si="8"/>
        <v>1</v>
      </c>
      <c r="T25" s="52">
        <f t="shared" si="9"/>
        <v>1.86</v>
      </c>
      <c r="U25" s="60">
        <f t="shared" si="10"/>
        <v>66.03279</v>
      </c>
      <c r="V25" s="58">
        <f t="shared" ref="V25:W25" si="21">C25/100</f>
        <v>1.01</v>
      </c>
      <c r="W25" s="58">
        <f t="shared" si="21"/>
        <v>1.9</v>
      </c>
      <c r="X25" s="58">
        <f t="shared" si="12"/>
        <v>1.86</v>
      </c>
      <c r="Y25" s="61">
        <f t="shared" si="13"/>
        <v>3.56934</v>
      </c>
      <c r="Z25" s="57"/>
      <c r="AA25" s="57"/>
      <c r="AB25" s="57"/>
      <c r="AC25" s="57"/>
      <c r="AD25" s="57"/>
      <c r="AE25" s="57"/>
      <c r="AF25" s="57"/>
      <c r="AG25" s="57"/>
      <c r="AH25" s="57"/>
      <c r="AI25" s="57"/>
      <c r="AJ25" s="57"/>
      <c r="AK25" s="57"/>
    </row>
    <row r="26" ht="27.0" customHeight="1">
      <c r="A26" s="52">
        <v>8.0</v>
      </c>
      <c r="B26" s="62" t="s">
        <v>58</v>
      </c>
      <c r="C26" s="62">
        <v>100.0</v>
      </c>
      <c r="D26" s="62">
        <v>190.0</v>
      </c>
      <c r="E26" s="62">
        <v>158.0</v>
      </c>
      <c r="F26" s="62"/>
      <c r="G26" s="62"/>
      <c r="H26" s="63">
        <f t="shared" si="5"/>
        <v>55.537</v>
      </c>
      <c r="I26" s="62">
        <v>3.0</v>
      </c>
      <c r="J26" s="66">
        <f t="shared" si="6"/>
        <v>166.611</v>
      </c>
      <c r="K26" s="57"/>
      <c r="L26" s="58">
        <f t="shared" si="15"/>
        <v>4.826</v>
      </c>
      <c r="M26" s="52">
        <f t="shared" si="16"/>
        <v>3</v>
      </c>
      <c r="N26" s="52">
        <f t="shared" si="17"/>
        <v>14.478</v>
      </c>
      <c r="O26" s="57"/>
      <c r="P26" s="57"/>
      <c r="Q26" s="59">
        <v>18.5</v>
      </c>
      <c r="R26" s="58">
        <f t="shared" si="7"/>
        <v>1.58</v>
      </c>
      <c r="S26" s="52">
        <f t="shared" si="8"/>
        <v>3</v>
      </c>
      <c r="T26" s="52">
        <f t="shared" si="9"/>
        <v>4.74</v>
      </c>
      <c r="U26" s="60">
        <f t="shared" si="10"/>
        <v>55.537</v>
      </c>
      <c r="V26" s="58">
        <f t="shared" ref="V26:W26" si="22">C26/100</f>
        <v>1</v>
      </c>
      <c r="W26" s="58">
        <f t="shared" si="22"/>
        <v>1.9</v>
      </c>
      <c r="X26" s="58">
        <f t="shared" si="12"/>
        <v>4.74</v>
      </c>
      <c r="Y26" s="61">
        <f t="shared" si="13"/>
        <v>9.006</v>
      </c>
      <c r="Z26" s="57"/>
      <c r="AA26" s="57"/>
      <c r="AB26" s="57"/>
      <c r="AC26" s="57"/>
      <c r="AD26" s="57"/>
      <c r="AE26" s="57"/>
      <c r="AF26" s="57"/>
      <c r="AG26" s="57"/>
      <c r="AH26" s="57"/>
      <c r="AI26" s="57"/>
      <c r="AJ26" s="57"/>
      <c r="AK26" s="57"/>
    </row>
    <row r="27" ht="27.0" customHeight="1">
      <c r="A27" s="52">
        <v>9.0</v>
      </c>
      <c r="B27" s="62" t="s">
        <v>58</v>
      </c>
      <c r="C27" s="62">
        <v>101.0</v>
      </c>
      <c r="D27" s="62">
        <v>190.0</v>
      </c>
      <c r="E27" s="62">
        <v>160.0</v>
      </c>
      <c r="F27" s="62"/>
      <c r="G27" s="62"/>
      <c r="H27" s="63">
        <f t="shared" si="5"/>
        <v>56.8024</v>
      </c>
      <c r="I27" s="62">
        <v>1.0</v>
      </c>
      <c r="J27" s="66">
        <f t="shared" si="6"/>
        <v>56.8024</v>
      </c>
      <c r="K27" s="57"/>
      <c r="L27" s="58">
        <f t="shared" si="15"/>
        <v>4.826</v>
      </c>
      <c r="M27" s="52">
        <f t="shared" si="16"/>
        <v>1</v>
      </c>
      <c r="N27" s="52">
        <f t="shared" si="17"/>
        <v>4.826</v>
      </c>
      <c r="O27" s="57"/>
      <c r="P27" s="57"/>
      <c r="Q27" s="59">
        <v>18.5</v>
      </c>
      <c r="R27" s="58">
        <f t="shared" si="7"/>
        <v>1.6</v>
      </c>
      <c r="S27" s="52">
        <f t="shared" si="8"/>
        <v>1</v>
      </c>
      <c r="T27" s="52">
        <f t="shared" si="9"/>
        <v>1.6</v>
      </c>
      <c r="U27" s="60">
        <f t="shared" si="10"/>
        <v>56.8024</v>
      </c>
      <c r="V27" s="58">
        <f t="shared" ref="V27:W27" si="23">C27/100</f>
        <v>1.01</v>
      </c>
      <c r="W27" s="58">
        <f t="shared" si="23"/>
        <v>1.9</v>
      </c>
      <c r="X27" s="58">
        <f t="shared" si="12"/>
        <v>1.6</v>
      </c>
      <c r="Y27" s="61">
        <f t="shared" si="13"/>
        <v>3.0704</v>
      </c>
      <c r="Z27" s="57"/>
      <c r="AA27" s="57"/>
      <c r="AB27" s="57"/>
      <c r="AC27" s="57"/>
      <c r="AD27" s="57"/>
      <c r="AE27" s="57"/>
      <c r="AF27" s="57"/>
      <c r="AG27" s="57"/>
      <c r="AH27" s="57"/>
      <c r="AI27" s="57"/>
      <c r="AJ27" s="57"/>
      <c r="AK27" s="57"/>
    </row>
    <row r="28" ht="27.0" customHeight="1">
      <c r="A28" s="52">
        <v>10.0</v>
      </c>
      <c r="B28" s="62" t="s">
        <v>58</v>
      </c>
      <c r="C28" s="62">
        <v>95.0</v>
      </c>
      <c r="D28" s="62">
        <v>190.0</v>
      </c>
      <c r="E28" s="62">
        <v>187.0</v>
      </c>
      <c r="F28" s="62"/>
      <c r="G28" s="62"/>
      <c r="H28" s="63">
        <f t="shared" si="5"/>
        <v>62.443975</v>
      </c>
      <c r="I28" s="62">
        <v>1.0</v>
      </c>
      <c r="J28" s="66">
        <f t="shared" si="6"/>
        <v>62.443975</v>
      </c>
      <c r="K28" s="57"/>
      <c r="L28" s="58">
        <f t="shared" si="15"/>
        <v>4.826</v>
      </c>
      <c r="M28" s="52">
        <f t="shared" si="16"/>
        <v>1</v>
      </c>
      <c r="N28" s="52">
        <f t="shared" si="17"/>
        <v>4.826</v>
      </c>
      <c r="O28" s="57"/>
      <c r="P28" s="57"/>
      <c r="Q28" s="59">
        <v>18.5</v>
      </c>
      <c r="R28" s="58">
        <f t="shared" si="7"/>
        <v>1.87</v>
      </c>
      <c r="S28" s="52">
        <f t="shared" si="8"/>
        <v>1</v>
      </c>
      <c r="T28" s="52">
        <f t="shared" si="9"/>
        <v>1.87</v>
      </c>
      <c r="U28" s="60">
        <f t="shared" si="10"/>
        <v>62.443975</v>
      </c>
      <c r="V28" s="58">
        <f t="shared" ref="V28:W28" si="24">C28/100</f>
        <v>0.95</v>
      </c>
      <c r="W28" s="58">
        <f t="shared" si="24"/>
        <v>1.9</v>
      </c>
      <c r="X28" s="58">
        <f t="shared" si="12"/>
        <v>1.87</v>
      </c>
      <c r="Y28" s="61">
        <f t="shared" si="13"/>
        <v>3.37535</v>
      </c>
      <c r="Z28" s="57"/>
      <c r="AA28" s="57"/>
      <c r="AB28" s="57"/>
      <c r="AC28" s="57"/>
      <c r="AD28" s="57"/>
      <c r="AE28" s="57"/>
      <c r="AF28" s="57"/>
      <c r="AG28" s="57"/>
      <c r="AH28" s="57"/>
      <c r="AI28" s="57"/>
      <c r="AJ28" s="57"/>
      <c r="AK28" s="57"/>
    </row>
    <row r="29" ht="27.0" customHeight="1">
      <c r="A29" s="52">
        <v>11.0</v>
      </c>
      <c r="B29" s="62" t="s">
        <v>58</v>
      </c>
      <c r="C29" s="62">
        <v>98.0</v>
      </c>
      <c r="D29" s="62">
        <v>190.0</v>
      </c>
      <c r="E29" s="62">
        <v>187.0</v>
      </c>
      <c r="F29" s="62"/>
      <c r="G29" s="62"/>
      <c r="H29" s="63">
        <f t="shared" si="5"/>
        <v>64.41589</v>
      </c>
      <c r="I29" s="62">
        <v>1.0</v>
      </c>
      <c r="J29" s="66">
        <f t="shared" si="6"/>
        <v>64.41589</v>
      </c>
      <c r="K29" s="57"/>
      <c r="L29" s="58">
        <f t="shared" si="15"/>
        <v>4.826</v>
      </c>
      <c r="M29" s="52">
        <f t="shared" si="16"/>
        <v>1</v>
      </c>
      <c r="N29" s="52">
        <f t="shared" si="17"/>
        <v>4.826</v>
      </c>
      <c r="O29" s="57"/>
      <c r="P29" s="57"/>
      <c r="Q29" s="59">
        <v>18.5</v>
      </c>
      <c r="R29" s="58">
        <f t="shared" si="7"/>
        <v>1.87</v>
      </c>
      <c r="S29" s="52">
        <f t="shared" si="8"/>
        <v>1</v>
      </c>
      <c r="T29" s="52">
        <f t="shared" si="9"/>
        <v>1.87</v>
      </c>
      <c r="U29" s="60">
        <f t="shared" si="10"/>
        <v>64.41589</v>
      </c>
      <c r="V29" s="58">
        <f t="shared" ref="V29:W29" si="25">C29/100</f>
        <v>0.98</v>
      </c>
      <c r="W29" s="58">
        <f t="shared" si="25"/>
        <v>1.9</v>
      </c>
      <c r="X29" s="58">
        <f t="shared" si="12"/>
        <v>1.87</v>
      </c>
      <c r="Y29" s="61">
        <f t="shared" si="13"/>
        <v>3.48194</v>
      </c>
      <c r="Z29" s="57"/>
      <c r="AA29" s="57"/>
      <c r="AB29" s="57"/>
      <c r="AC29" s="57"/>
      <c r="AD29" s="57"/>
      <c r="AE29" s="57"/>
      <c r="AF29" s="57"/>
      <c r="AG29" s="57"/>
      <c r="AH29" s="57"/>
      <c r="AI29" s="57"/>
      <c r="AJ29" s="57"/>
      <c r="AK29" s="57"/>
    </row>
    <row r="30" ht="27.0" customHeight="1">
      <c r="A30" s="52">
        <v>12.0</v>
      </c>
      <c r="B30" s="62" t="s">
        <v>58</v>
      </c>
      <c r="C30" s="62">
        <v>101.0</v>
      </c>
      <c r="D30" s="62">
        <v>190.0</v>
      </c>
      <c r="E30" s="62">
        <v>192.0</v>
      </c>
      <c r="F30" s="62"/>
      <c r="G30" s="62"/>
      <c r="H30" s="63">
        <f t="shared" si="5"/>
        <v>68.16288</v>
      </c>
      <c r="I30" s="62">
        <v>1.0</v>
      </c>
      <c r="J30" s="66">
        <f t="shared" si="6"/>
        <v>68.16288</v>
      </c>
      <c r="K30" s="57"/>
      <c r="L30" s="58">
        <f t="shared" si="15"/>
        <v>4.826</v>
      </c>
      <c r="M30" s="52">
        <f t="shared" si="16"/>
        <v>1</v>
      </c>
      <c r="N30" s="52">
        <f t="shared" si="17"/>
        <v>4.826</v>
      </c>
      <c r="O30" s="57"/>
      <c r="P30" s="57"/>
      <c r="Q30" s="59">
        <v>18.5</v>
      </c>
      <c r="R30" s="58">
        <f t="shared" si="7"/>
        <v>1.92</v>
      </c>
      <c r="S30" s="52">
        <f t="shared" si="8"/>
        <v>1</v>
      </c>
      <c r="T30" s="52">
        <f t="shared" si="9"/>
        <v>1.92</v>
      </c>
      <c r="U30" s="60">
        <f t="shared" si="10"/>
        <v>68.16288</v>
      </c>
      <c r="V30" s="58">
        <f t="shared" ref="V30:W30" si="26">C30/100</f>
        <v>1.01</v>
      </c>
      <c r="W30" s="58">
        <f t="shared" si="26"/>
        <v>1.9</v>
      </c>
      <c r="X30" s="58">
        <f t="shared" si="12"/>
        <v>1.92</v>
      </c>
      <c r="Y30" s="61">
        <f t="shared" si="13"/>
        <v>3.68448</v>
      </c>
      <c r="Z30" s="57"/>
      <c r="AA30" s="57"/>
      <c r="AB30" s="57"/>
      <c r="AC30" s="57"/>
      <c r="AD30" s="57"/>
      <c r="AE30" s="57"/>
      <c r="AF30" s="57"/>
      <c r="AG30" s="57"/>
      <c r="AH30" s="57"/>
      <c r="AI30" s="57"/>
      <c r="AJ30" s="57"/>
      <c r="AK30" s="57"/>
    </row>
    <row r="31" ht="27.0" customHeight="1">
      <c r="A31" s="52">
        <v>13.0</v>
      </c>
      <c r="B31" s="62" t="s">
        <v>58</v>
      </c>
      <c r="C31" s="62">
        <v>102.0</v>
      </c>
      <c r="D31" s="62">
        <v>190.0</v>
      </c>
      <c r="E31" s="62">
        <v>191.0</v>
      </c>
      <c r="F31" s="62"/>
      <c r="G31" s="62"/>
      <c r="H31" s="63">
        <f t="shared" si="5"/>
        <v>68.47923</v>
      </c>
      <c r="I31" s="62">
        <v>1.0</v>
      </c>
      <c r="J31" s="66">
        <f t="shared" si="6"/>
        <v>68.47923</v>
      </c>
      <c r="K31" s="57"/>
      <c r="L31" s="58">
        <f t="shared" si="15"/>
        <v>4.826</v>
      </c>
      <c r="M31" s="52">
        <f t="shared" si="16"/>
        <v>1</v>
      </c>
      <c r="N31" s="52">
        <f t="shared" si="17"/>
        <v>4.826</v>
      </c>
      <c r="O31" s="57"/>
      <c r="P31" s="57"/>
      <c r="Q31" s="59">
        <v>18.5</v>
      </c>
      <c r="R31" s="58">
        <f t="shared" si="7"/>
        <v>1.91</v>
      </c>
      <c r="S31" s="52">
        <f t="shared" si="8"/>
        <v>1</v>
      </c>
      <c r="T31" s="52">
        <f t="shared" si="9"/>
        <v>1.91</v>
      </c>
      <c r="U31" s="60">
        <f t="shared" si="10"/>
        <v>68.47923</v>
      </c>
      <c r="V31" s="58">
        <f t="shared" ref="V31:W31" si="27">C31/100</f>
        <v>1.02</v>
      </c>
      <c r="W31" s="58">
        <f t="shared" si="27"/>
        <v>1.9</v>
      </c>
      <c r="X31" s="58">
        <f t="shared" si="12"/>
        <v>1.91</v>
      </c>
      <c r="Y31" s="61">
        <f t="shared" si="13"/>
        <v>3.70158</v>
      </c>
      <c r="Z31" s="57"/>
      <c r="AA31" s="57"/>
      <c r="AB31" s="57"/>
      <c r="AC31" s="57"/>
      <c r="AD31" s="57"/>
      <c r="AE31" s="57"/>
      <c r="AF31" s="57"/>
      <c r="AG31" s="57"/>
      <c r="AH31" s="57"/>
      <c r="AI31" s="57"/>
      <c r="AJ31" s="57"/>
      <c r="AK31" s="57"/>
    </row>
    <row r="32" ht="27.0" customHeight="1">
      <c r="A32" s="52">
        <v>14.0</v>
      </c>
      <c r="B32" s="62" t="s">
        <v>58</v>
      </c>
      <c r="C32" s="62">
        <v>100.0</v>
      </c>
      <c r="D32" s="62">
        <v>190.0</v>
      </c>
      <c r="E32" s="62">
        <v>170.0</v>
      </c>
      <c r="F32" s="62"/>
      <c r="G32" s="62"/>
      <c r="H32" s="63">
        <f t="shared" si="5"/>
        <v>59.755</v>
      </c>
      <c r="I32" s="62">
        <v>3.0</v>
      </c>
      <c r="J32" s="66">
        <f t="shared" si="6"/>
        <v>179.265</v>
      </c>
      <c r="K32" s="57"/>
      <c r="L32" s="58">
        <f t="shared" si="15"/>
        <v>4.826</v>
      </c>
      <c r="M32" s="52">
        <f t="shared" si="16"/>
        <v>3</v>
      </c>
      <c r="N32" s="52">
        <f t="shared" si="17"/>
        <v>14.478</v>
      </c>
      <c r="O32" s="57"/>
      <c r="P32" s="57"/>
      <c r="Q32" s="59">
        <v>18.5</v>
      </c>
      <c r="R32" s="58">
        <f t="shared" si="7"/>
        <v>1.7</v>
      </c>
      <c r="S32" s="52">
        <f t="shared" si="8"/>
        <v>3</v>
      </c>
      <c r="T32" s="52">
        <f t="shared" si="9"/>
        <v>5.1</v>
      </c>
      <c r="U32" s="60">
        <f t="shared" si="10"/>
        <v>59.755</v>
      </c>
      <c r="V32" s="58">
        <f t="shared" ref="V32:W32" si="28">C32/100</f>
        <v>1</v>
      </c>
      <c r="W32" s="58">
        <f t="shared" si="28"/>
        <v>1.9</v>
      </c>
      <c r="X32" s="58">
        <f t="shared" si="12"/>
        <v>5.1</v>
      </c>
      <c r="Y32" s="61">
        <f t="shared" si="13"/>
        <v>9.69</v>
      </c>
      <c r="Z32" s="57"/>
      <c r="AA32" s="57"/>
      <c r="AB32" s="57"/>
      <c r="AC32" s="57"/>
      <c r="AD32" s="57"/>
      <c r="AE32" s="57"/>
      <c r="AF32" s="57"/>
      <c r="AG32" s="57"/>
      <c r="AH32" s="57"/>
      <c r="AI32" s="57"/>
      <c r="AJ32" s="57"/>
      <c r="AK32" s="57"/>
    </row>
    <row r="33" ht="27.0" customHeight="1">
      <c r="A33" s="52">
        <v>15.0</v>
      </c>
      <c r="B33" s="62" t="s">
        <v>58</v>
      </c>
      <c r="C33" s="62">
        <v>100.0</v>
      </c>
      <c r="D33" s="62">
        <v>190.0</v>
      </c>
      <c r="E33" s="62">
        <v>160.0</v>
      </c>
      <c r="F33" s="62"/>
      <c r="G33" s="62"/>
      <c r="H33" s="63">
        <f t="shared" si="5"/>
        <v>56.24</v>
      </c>
      <c r="I33" s="62">
        <v>2.0</v>
      </c>
      <c r="J33" s="66">
        <f t="shared" si="6"/>
        <v>112.48</v>
      </c>
      <c r="K33" s="57"/>
      <c r="L33" s="58">
        <f t="shared" si="15"/>
        <v>4.826</v>
      </c>
      <c r="M33" s="52">
        <f t="shared" si="16"/>
        <v>2</v>
      </c>
      <c r="N33" s="52">
        <f t="shared" si="17"/>
        <v>9.652</v>
      </c>
      <c r="O33" s="57"/>
      <c r="P33" s="57"/>
      <c r="Q33" s="59">
        <v>18.5</v>
      </c>
      <c r="R33" s="58">
        <f t="shared" si="7"/>
        <v>1.6</v>
      </c>
      <c r="S33" s="52">
        <f t="shared" si="8"/>
        <v>2</v>
      </c>
      <c r="T33" s="52">
        <f t="shared" si="9"/>
        <v>3.2</v>
      </c>
      <c r="U33" s="60">
        <f t="shared" si="10"/>
        <v>56.24</v>
      </c>
      <c r="V33" s="58">
        <f t="shared" ref="V33:W33" si="29">C33/100</f>
        <v>1</v>
      </c>
      <c r="W33" s="58">
        <f t="shared" si="29"/>
        <v>1.9</v>
      </c>
      <c r="X33" s="58">
        <f t="shared" si="12"/>
        <v>3.2</v>
      </c>
      <c r="Y33" s="61">
        <f t="shared" si="13"/>
        <v>6.08</v>
      </c>
      <c r="Z33" s="57"/>
      <c r="AA33" s="57"/>
      <c r="AB33" s="57"/>
      <c r="AC33" s="57"/>
      <c r="AD33" s="57"/>
      <c r="AE33" s="57"/>
      <c r="AF33" s="57"/>
      <c r="AG33" s="57"/>
      <c r="AH33" s="57"/>
      <c r="AI33" s="57"/>
      <c r="AJ33" s="57"/>
      <c r="AK33" s="57"/>
    </row>
    <row r="34" ht="27.0" customHeight="1">
      <c r="A34" s="52">
        <v>16.0</v>
      </c>
      <c r="B34" s="62" t="s">
        <v>58</v>
      </c>
      <c r="C34" s="62">
        <v>101.0</v>
      </c>
      <c r="D34" s="62">
        <v>190.0</v>
      </c>
      <c r="E34" s="62">
        <v>159.0</v>
      </c>
      <c r="F34" s="62"/>
      <c r="G34" s="62"/>
      <c r="H34" s="63">
        <f t="shared" si="5"/>
        <v>56.447385</v>
      </c>
      <c r="I34" s="62">
        <v>1.0</v>
      </c>
      <c r="J34" s="66">
        <f t="shared" si="6"/>
        <v>56.447385</v>
      </c>
      <c r="K34" s="57"/>
      <c r="L34" s="58">
        <f t="shared" si="15"/>
        <v>4.826</v>
      </c>
      <c r="M34" s="52">
        <f t="shared" si="16"/>
        <v>1</v>
      </c>
      <c r="N34" s="52">
        <f t="shared" si="17"/>
        <v>4.826</v>
      </c>
      <c r="O34" s="57"/>
      <c r="P34" s="57"/>
      <c r="Q34" s="59">
        <v>18.5</v>
      </c>
      <c r="R34" s="58">
        <f t="shared" si="7"/>
        <v>1.59</v>
      </c>
      <c r="S34" s="52">
        <f t="shared" si="8"/>
        <v>1</v>
      </c>
      <c r="T34" s="52">
        <f t="shared" si="9"/>
        <v>1.59</v>
      </c>
      <c r="U34" s="60">
        <f t="shared" si="10"/>
        <v>56.447385</v>
      </c>
      <c r="V34" s="58">
        <f t="shared" ref="V34:W34" si="30">C34/100</f>
        <v>1.01</v>
      </c>
      <c r="W34" s="58">
        <f t="shared" si="30"/>
        <v>1.9</v>
      </c>
      <c r="X34" s="58">
        <f t="shared" si="12"/>
        <v>1.59</v>
      </c>
      <c r="Y34" s="61">
        <f t="shared" si="13"/>
        <v>3.05121</v>
      </c>
      <c r="Z34" s="57"/>
      <c r="AA34" s="57"/>
      <c r="AB34" s="57"/>
      <c r="AC34" s="57"/>
      <c r="AD34" s="57"/>
      <c r="AE34" s="57"/>
      <c r="AF34" s="57"/>
      <c r="AG34" s="57"/>
      <c r="AH34" s="57"/>
      <c r="AI34" s="57"/>
      <c r="AJ34" s="57"/>
      <c r="AK34" s="57"/>
    </row>
    <row r="35" ht="27.0" customHeight="1">
      <c r="A35" s="52">
        <v>17.0</v>
      </c>
      <c r="B35" s="62" t="s">
        <v>58</v>
      </c>
      <c r="C35" s="62">
        <v>101.0</v>
      </c>
      <c r="D35" s="62">
        <v>190.0</v>
      </c>
      <c r="E35" s="62">
        <v>187.0</v>
      </c>
      <c r="F35" s="62"/>
      <c r="G35" s="62"/>
      <c r="H35" s="63">
        <f t="shared" si="5"/>
        <v>66.387805</v>
      </c>
      <c r="I35" s="62">
        <v>1.0</v>
      </c>
      <c r="J35" s="66">
        <f t="shared" si="6"/>
        <v>66.387805</v>
      </c>
      <c r="K35" s="57"/>
      <c r="L35" s="58">
        <f t="shared" si="15"/>
        <v>4.826</v>
      </c>
      <c r="M35" s="52">
        <f t="shared" si="16"/>
        <v>1</v>
      </c>
      <c r="N35" s="52">
        <f t="shared" si="17"/>
        <v>4.826</v>
      </c>
      <c r="O35" s="57"/>
      <c r="P35" s="57"/>
      <c r="Q35" s="59">
        <v>18.5</v>
      </c>
      <c r="R35" s="58">
        <f t="shared" si="7"/>
        <v>1.87</v>
      </c>
      <c r="S35" s="52">
        <f t="shared" si="8"/>
        <v>1</v>
      </c>
      <c r="T35" s="52">
        <f t="shared" si="9"/>
        <v>1.87</v>
      </c>
      <c r="U35" s="60">
        <f t="shared" si="10"/>
        <v>66.387805</v>
      </c>
      <c r="V35" s="58">
        <f t="shared" ref="V35:W35" si="31">C35/100</f>
        <v>1.01</v>
      </c>
      <c r="W35" s="58">
        <f t="shared" si="31"/>
        <v>1.9</v>
      </c>
      <c r="X35" s="58">
        <f t="shared" si="12"/>
        <v>1.87</v>
      </c>
      <c r="Y35" s="61">
        <f t="shared" si="13"/>
        <v>3.58853</v>
      </c>
      <c r="Z35" s="57"/>
      <c r="AA35" s="57"/>
      <c r="AB35" s="57"/>
      <c r="AC35" s="57"/>
      <c r="AD35" s="57"/>
      <c r="AE35" s="57"/>
      <c r="AF35" s="57"/>
      <c r="AG35" s="57"/>
      <c r="AH35" s="57"/>
      <c r="AI35" s="57"/>
      <c r="AJ35" s="57"/>
      <c r="AK35" s="57"/>
    </row>
    <row r="36" ht="27.0" customHeight="1">
      <c r="A36" s="52">
        <v>18.0</v>
      </c>
      <c r="B36" s="62" t="s">
        <v>58</v>
      </c>
      <c r="C36" s="62">
        <v>101.0</v>
      </c>
      <c r="D36" s="62">
        <v>190.0</v>
      </c>
      <c r="E36" s="62">
        <v>191.0</v>
      </c>
      <c r="F36" s="62"/>
      <c r="G36" s="62"/>
      <c r="H36" s="63">
        <f t="shared" si="5"/>
        <v>67.807865</v>
      </c>
      <c r="I36" s="62">
        <v>1.0</v>
      </c>
      <c r="J36" s="66">
        <f t="shared" si="6"/>
        <v>67.807865</v>
      </c>
      <c r="K36" s="57"/>
      <c r="L36" s="31">
        <f t="shared" si="15"/>
        <v>4.826</v>
      </c>
      <c r="M36" s="67">
        <f t="shared" si="16"/>
        <v>1</v>
      </c>
      <c r="N36" s="67">
        <f t="shared" si="17"/>
        <v>4.826</v>
      </c>
      <c r="O36" s="57"/>
      <c r="P36" s="57"/>
      <c r="Q36" s="59">
        <v>18.5</v>
      </c>
      <c r="R36" s="58">
        <f t="shared" si="7"/>
        <v>1.91</v>
      </c>
      <c r="S36" s="52">
        <f t="shared" si="8"/>
        <v>1</v>
      </c>
      <c r="T36" s="52">
        <f t="shared" si="9"/>
        <v>1.91</v>
      </c>
      <c r="U36" s="60">
        <f t="shared" si="10"/>
        <v>67.807865</v>
      </c>
      <c r="V36" s="58">
        <f t="shared" ref="V36:W36" si="32">C36/100</f>
        <v>1.01</v>
      </c>
      <c r="W36" s="58">
        <f t="shared" si="32"/>
        <v>1.9</v>
      </c>
      <c r="X36" s="58">
        <f t="shared" si="12"/>
        <v>1.91</v>
      </c>
      <c r="Y36" s="61">
        <f t="shared" si="13"/>
        <v>3.66529</v>
      </c>
      <c r="Z36" s="57"/>
      <c r="AA36" s="57"/>
      <c r="AB36" s="57"/>
      <c r="AC36" s="57"/>
      <c r="AD36" s="57"/>
      <c r="AE36" s="57"/>
      <c r="AF36" s="57"/>
      <c r="AG36" s="57"/>
      <c r="AH36" s="57"/>
      <c r="AI36" s="57"/>
      <c r="AJ36" s="57"/>
      <c r="AK36" s="57"/>
    </row>
    <row r="37" ht="27.0" customHeight="1">
      <c r="A37" s="52">
        <v>19.0</v>
      </c>
      <c r="B37" s="62" t="s">
        <v>58</v>
      </c>
      <c r="C37" s="62">
        <v>101.0</v>
      </c>
      <c r="D37" s="62">
        <v>190.0</v>
      </c>
      <c r="E37" s="62">
        <v>158.0</v>
      </c>
      <c r="F37" s="62"/>
      <c r="G37" s="62"/>
      <c r="H37" s="63">
        <f t="shared" si="5"/>
        <v>56.09237</v>
      </c>
      <c r="I37" s="62">
        <v>1.0</v>
      </c>
      <c r="J37" s="66">
        <f t="shared" si="6"/>
        <v>56.09237</v>
      </c>
      <c r="K37" s="57"/>
      <c r="L37" s="31"/>
      <c r="M37" s="67">
        <f t="shared" si="16"/>
        <v>1</v>
      </c>
      <c r="N37" s="67"/>
      <c r="O37" s="57"/>
      <c r="P37" s="57"/>
      <c r="Q37" s="59">
        <v>18.5</v>
      </c>
      <c r="R37" s="58">
        <f t="shared" si="7"/>
        <v>1.58</v>
      </c>
      <c r="S37" s="52">
        <f t="shared" si="8"/>
        <v>1</v>
      </c>
      <c r="T37" s="52">
        <f t="shared" si="9"/>
        <v>1.58</v>
      </c>
      <c r="U37" s="60">
        <f t="shared" si="10"/>
        <v>56.09237</v>
      </c>
      <c r="V37" s="58">
        <f t="shared" ref="V37:W37" si="33">C37/100</f>
        <v>1.01</v>
      </c>
      <c r="W37" s="58">
        <f t="shared" si="33"/>
        <v>1.9</v>
      </c>
      <c r="X37" s="58">
        <f t="shared" si="12"/>
        <v>1.58</v>
      </c>
      <c r="Y37" s="61">
        <f t="shared" si="13"/>
        <v>3.03202</v>
      </c>
      <c r="Z37" s="57"/>
      <c r="AA37" s="57"/>
      <c r="AB37" s="57"/>
      <c r="AC37" s="57"/>
      <c r="AD37" s="57"/>
      <c r="AE37" s="57"/>
      <c r="AF37" s="57"/>
      <c r="AG37" s="57"/>
      <c r="AH37" s="57"/>
      <c r="AI37" s="57"/>
      <c r="AJ37" s="57"/>
      <c r="AK37" s="57"/>
    </row>
    <row r="38" ht="27.0" customHeight="1">
      <c r="A38" s="52">
        <v>20.0</v>
      </c>
      <c r="B38" s="62" t="s">
        <v>58</v>
      </c>
      <c r="C38" s="62">
        <v>100.0</v>
      </c>
      <c r="D38" s="62">
        <v>190.0</v>
      </c>
      <c r="E38" s="62">
        <v>159.0</v>
      </c>
      <c r="F38" s="62"/>
      <c r="G38" s="62"/>
      <c r="H38" s="63">
        <f t="shared" si="5"/>
        <v>55.8885</v>
      </c>
      <c r="I38" s="62">
        <v>1.0</v>
      </c>
      <c r="J38" s="66">
        <f t="shared" si="6"/>
        <v>55.8885</v>
      </c>
      <c r="K38" s="57"/>
      <c r="L38" s="31"/>
      <c r="M38" s="67">
        <f t="shared" si="16"/>
        <v>1</v>
      </c>
      <c r="N38" s="67"/>
      <c r="O38" s="57"/>
      <c r="P38" s="57"/>
      <c r="Q38" s="59">
        <v>18.5</v>
      </c>
      <c r="R38" s="58">
        <f t="shared" si="7"/>
        <v>1.59</v>
      </c>
      <c r="S38" s="52">
        <f t="shared" si="8"/>
        <v>1</v>
      </c>
      <c r="T38" s="52">
        <f t="shared" si="9"/>
        <v>1.59</v>
      </c>
      <c r="U38" s="60">
        <f t="shared" si="10"/>
        <v>55.8885</v>
      </c>
      <c r="V38" s="58">
        <f t="shared" ref="V38:W38" si="34">C38/100</f>
        <v>1</v>
      </c>
      <c r="W38" s="58">
        <f t="shared" si="34"/>
        <v>1.9</v>
      </c>
      <c r="X38" s="58">
        <f t="shared" si="12"/>
        <v>1.59</v>
      </c>
      <c r="Y38" s="61">
        <f t="shared" si="13"/>
        <v>3.021</v>
      </c>
      <c r="Z38" s="57"/>
      <c r="AA38" s="57"/>
      <c r="AB38" s="57"/>
      <c r="AC38" s="57"/>
      <c r="AD38" s="57"/>
      <c r="AE38" s="57"/>
      <c r="AF38" s="57"/>
      <c r="AG38" s="57"/>
      <c r="AH38" s="57"/>
      <c r="AI38" s="57"/>
      <c r="AJ38" s="57"/>
      <c r="AK38" s="57"/>
    </row>
    <row r="39" ht="27.0" customHeight="1">
      <c r="A39" s="52">
        <v>21.0</v>
      </c>
      <c r="B39" s="62" t="s">
        <v>58</v>
      </c>
      <c r="C39" s="62">
        <v>101.0</v>
      </c>
      <c r="D39" s="62">
        <v>190.0</v>
      </c>
      <c r="E39" s="62">
        <v>170.0</v>
      </c>
      <c r="F39" s="62"/>
      <c r="G39" s="62"/>
      <c r="H39" s="63">
        <f t="shared" si="5"/>
        <v>60.35255</v>
      </c>
      <c r="I39" s="62">
        <v>1.0</v>
      </c>
      <c r="J39" s="66">
        <f t="shared" si="6"/>
        <v>60.35255</v>
      </c>
      <c r="K39" s="57"/>
      <c r="L39" s="31"/>
      <c r="M39" s="67">
        <f t="shared" si="16"/>
        <v>1</v>
      </c>
      <c r="N39" s="67"/>
      <c r="O39" s="57"/>
      <c r="P39" s="57"/>
      <c r="Q39" s="59">
        <v>18.5</v>
      </c>
      <c r="R39" s="58">
        <f t="shared" si="7"/>
        <v>1.7</v>
      </c>
      <c r="S39" s="52">
        <f t="shared" si="8"/>
        <v>1</v>
      </c>
      <c r="T39" s="52">
        <f t="shared" si="9"/>
        <v>1.7</v>
      </c>
      <c r="U39" s="60">
        <f t="shared" si="10"/>
        <v>60.35255</v>
      </c>
      <c r="V39" s="58">
        <f t="shared" ref="V39:W39" si="35">C39/100</f>
        <v>1.01</v>
      </c>
      <c r="W39" s="58">
        <f t="shared" si="35"/>
        <v>1.9</v>
      </c>
      <c r="X39" s="58">
        <f t="shared" si="12"/>
        <v>1.7</v>
      </c>
      <c r="Y39" s="61">
        <f t="shared" si="13"/>
        <v>3.2623</v>
      </c>
      <c r="Z39" s="57"/>
      <c r="AA39" s="57"/>
      <c r="AB39" s="57"/>
      <c r="AC39" s="57"/>
      <c r="AD39" s="57"/>
      <c r="AE39" s="57"/>
      <c r="AF39" s="57"/>
      <c r="AG39" s="57"/>
      <c r="AH39" s="57"/>
      <c r="AI39" s="57"/>
      <c r="AJ39" s="57"/>
      <c r="AK39" s="57"/>
    </row>
    <row r="40" ht="27.0" customHeight="1">
      <c r="A40" s="52">
        <v>22.0</v>
      </c>
      <c r="B40" s="62" t="s">
        <v>58</v>
      </c>
      <c r="C40" s="62">
        <v>102.0</v>
      </c>
      <c r="D40" s="62">
        <v>190.0</v>
      </c>
      <c r="E40" s="62">
        <v>159.0</v>
      </c>
      <c r="F40" s="62"/>
      <c r="G40" s="62"/>
      <c r="H40" s="63">
        <f t="shared" si="5"/>
        <v>57.00627</v>
      </c>
      <c r="I40" s="62">
        <v>1.0</v>
      </c>
      <c r="J40" s="66">
        <f t="shared" si="6"/>
        <v>57.00627</v>
      </c>
      <c r="K40" s="57"/>
      <c r="L40" s="31"/>
      <c r="M40" s="67"/>
      <c r="N40" s="67"/>
      <c r="O40" s="57"/>
      <c r="P40" s="57"/>
      <c r="Q40" s="59">
        <v>18.5</v>
      </c>
      <c r="R40" s="58">
        <f t="shared" si="7"/>
        <v>1.59</v>
      </c>
      <c r="S40" s="52">
        <f t="shared" si="8"/>
        <v>1</v>
      </c>
      <c r="T40" s="52">
        <f t="shared" si="9"/>
        <v>1.59</v>
      </c>
      <c r="U40" s="60">
        <f t="shared" si="10"/>
        <v>57.00627</v>
      </c>
      <c r="V40" s="58">
        <f t="shared" ref="V40:W40" si="36">C40/100</f>
        <v>1.02</v>
      </c>
      <c r="W40" s="58">
        <f t="shared" si="36"/>
        <v>1.9</v>
      </c>
      <c r="X40" s="58">
        <f t="shared" si="12"/>
        <v>1.59</v>
      </c>
      <c r="Y40" s="61">
        <f t="shared" si="13"/>
        <v>3.08142</v>
      </c>
      <c r="Z40" s="57"/>
      <c r="AA40" s="57"/>
      <c r="AB40" s="57"/>
      <c r="AC40" s="57"/>
      <c r="AD40" s="57"/>
      <c r="AE40" s="57"/>
      <c r="AF40" s="57"/>
      <c r="AG40" s="57"/>
      <c r="AH40" s="57"/>
      <c r="AI40" s="57"/>
      <c r="AJ40" s="57"/>
      <c r="AK40" s="57"/>
    </row>
    <row r="41" ht="27.0" customHeight="1">
      <c r="A41" s="52">
        <v>23.0</v>
      </c>
      <c r="B41" s="62" t="s">
        <v>58</v>
      </c>
      <c r="C41" s="62">
        <v>100.0</v>
      </c>
      <c r="D41" s="62">
        <v>190.0</v>
      </c>
      <c r="E41" s="62">
        <v>128.0</v>
      </c>
      <c r="F41" s="62"/>
      <c r="G41" s="62"/>
      <c r="H41" s="63">
        <f t="shared" si="5"/>
        <v>44.992</v>
      </c>
      <c r="I41" s="62">
        <v>1.0</v>
      </c>
      <c r="J41" s="66">
        <f t="shared" si="6"/>
        <v>44.992</v>
      </c>
      <c r="K41" s="57"/>
      <c r="L41" s="31"/>
      <c r="M41" s="67"/>
      <c r="N41" s="67"/>
      <c r="O41" s="57"/>
      <c r="P41" s="57"/>
      <c r="Q41" s="59">
        <v>18.5</v>
      </c>
      <c r="R41" s="58">
        <f t="shared" si="7"/>
        <v>1.28</v>
      </c>
      <c r="S41" s="52">
        <f t="shared" si="8"/>
        <v>1</v>
      </c>
      <c r="T41" s="52">
        <f t="shared" si="9"/>
        <v>1.28</v>
      </c>
      <c r="U41" s="60">
        <f t="shared" si="10"/>
        <v>44.992</v>
      </c>
      <c r="V41" s="58">
        <f t="shared" ref="V41:W41" si="37">C41/100</f>
        <v>1</v>
      </c>
      <c r="W41" s="58">
        <f t="shared" si="37"/>
        <v>1.9</v>
      </c>
      <c r="X41" s="58">
        <f t="shared" si="12"/>
        <v>1.28</v>
      </c>
      <c r="Y41" s="61">
        <f t="shared" si="13"/>
        <v>2.432</v>
      </c>
      <c r="Z41" s="57"/>
      <c r="AA41" s="57"/>
      <c r="AB41" s="57"/>
      <c r="AC41" s="57"/>
      <c r="AD41" s="57"/>
      <c r="AE41" s="57"/>
      <c r="AF41" s="57"/>
      <c r="AG41" s="57"/>
      <c r="AH41" s="57"/>
      <c r="AI41" s="57"/>
      <c r="AJ41" s="57"/>
      <c r="AK41" s="57"/>
    </row>
    <row r="42" ht="27.0" customHeight="1">
      <c r="A42" s="52">
        <v>24.0</v>
      </c>
      <c r="B42" s="53" t="s">
        <v>62</v>
      </c>
      <c r="C42" s="54">
        <v>86.0</v>
      </c>
      <c r="D42" s="54">
        <v>190.0</v>
      </c>
      <c r="E42" s="54">
        <v>302.0</v>
      </c>
      <c r="F42" s="54"/>
      <c r="G42" s="54"/>
      <c r="H42" s="55">
        <f t="shared" si="5"/>
        <v>120.89966</v>
      </c>
      <c r="I42" s="54">
        <v>1.0</v>
      </c>
      <c r="J42" s="66">
        <f t="shared" si="6"/>
        <v>120.89966</v>
      </c>
      <c r="K42" s="57"/>
      <c r="L42" s="31"/>
      <c r="M42" s="67"/>
      <c r="N42" s="67"/>
      <c r="O42" s="57"/>
      <c r="P42" s="57"/>
      <c r="Q42" s="59">
        <v>24.5</v>
      </c>
      <c r="R42" s="58">
        <f t="shared" si="7"/>
        <v>3.02</v>
      </c>
      <c r="S42" s="52">
        <f t="shared" si="8"/>
        <v>1</v>
      </c>
      <c r="T42" s="52">
        <f t="shared" si="9"/>
        <v>3.02</v>
      </c>
      <c r="U42" s="60">
        <f t="shared" si="10"/>
        <v>120.89966</v>
      </c>
      <c r="V42" s="58">
        <f t="shared" ref="V42:W42" si="38">C42/100</f>
        <v>0.86</v>
      </c>
      <c r="W42" s="58">
        <f t="shared" si="38"/>
        <v>1.9</v>
      </c>
      <c r="X42" s="58">
        <f t="shared" si="12"/>
        <v>3.02</v>
      </c>
      <c r="Y42" s="61">
        <f t="shared" si="13"/>
        <v>4.93468</v>
      </c>
      <c r="Z42" s="57"/>
      <c r="AA42" s="57"/>
      <c r="AB42" s="57"/>
      <c r="AC42" s="57"/>
      <c r="AD42" s="57"/>
      <c r="AE42" s="57"/>
      <c r="AF42" s="57"/>
      <c r="AG42" s="57"/>
      <c r="AH42" s="57"/>
      <c r="AI42" s="57"/>
      <c r="AJ42" s="57"/>
      <c r="AK42" s="57"/>
    </row>
    <row r="43" ht="27.0" customHeight="1">
      <c r="A43" s="52">
        <v>25.0</v>
      </c>
      <c r="B43" s="62" t="s">
        <v>62</v>
      </c>
      <c r="C43" s="62">
        <v>100.0</v>
      </c>
      <c r="D43" s="62">
        <v>190.0</v>
      </c>
      <c r="E43" s="62">
        <v>155.0</v>
      </c>
      <c r="F43" s="62"/>
      <c r="G43" s="62"/>
      <c r="H43" s="63">
        <f t="shared" si="5"/>
        <v>72.1525</v>
      </c>
      <c r="I43" s="62">
        <v>2.0</v>
      </c>
      <c r="J43" s="66">
        <f t="shared" si="6"/>
        <v>144.305</v>
      </c>
      <c r="K43" s="57"/>
      <c r="L43" s="31"/>
      <c r="M43" s="67"/>
      <c r="N43" s="67"/>
      <c r="O43" s="57"/>
      <c r="P43" s="57"/>
      <c r="Q43" s="59">
        <v>24.5</v>
      </c>
      <c r="R43" s="58">
        <f t="shared" si="7"/>
        <v>1.55</v>
      </c>
      <c r="S43" s="52">
        <f t="shared" si="8"/>
        <v>2</v>
      </c>
      <c r="T43" s="52">
        <f t="shared" si="9"/>
        <v>3.1</v>
      </c>
      <c r="U43" s="60">
        <f t="shared" si="10"/>
        <v>72.1525</v>
      </c>
      <c r="V43" s="58">
        <f t="shared" ref="V43:W43" si="39">C43/100</f>
        <v>1</v>
      </c>
      <c r="W43" s="58">
        <f t="shared" si="39"/>
        <v>1.9</v>
      </c>
      <c r="X43" s="58">
        <f t="shared" si="12"/>
        <v>3.1</v>
      </c>
      <c r="Y43" s="61">
        <f t="shared" si="13"/>
        <v>5.89</v>
      </c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ht="27.0" customHeight="1">
      <c r="A44" s="52">
        <v>26.0</v>
      </c>
      <c r="B44" s="62" t="s">
        <v>62</v>
      </c>
      <c r="C44" s="62">
        <v>100.0</v>
      </c>
      <c r="D44" s="62">
        <v>190.0</v>
      </c>
      <c r="E44" s="62">
        <v>154.0</v>
      </c>
      <c r="F44" s="62"/>
      <c r="G44" s="62"/>
      <c r="H44" s="63">
        <f t="shared" si="5"/>
        <v>71.687</v>
      </c>
      <c r="I44" s="62">
        <v>1.0</v>
      </c>
      <c r="J44" s="66">
        <f t="shared" si="6"/>
        <v>71.687</v>
      </c>
      <c r="K44" s="57"/>
      <c r="L44" s="31"/>
      <c r="M44" s="67"/>
      <c r="N44" s="67"/>
      <c r="O44" s="57"/>
      <c r="P44" s="57"/>
      <c r="Q44" s="59">
        <v>24.5</v>
      </c>
      <c r="R44" s="58">
        <f t="shared" si="7"/>
        <v>1.54</v>
      </c>
      <c r="S44" s="52">
        <f t="shared" si="8"/>
        <v>1</v>
      </c>
      <c r="T44" s="52">
        <f t="shared" si="9"/>
        <v>1.54</v>
      </c>
      <c r="U44" s="60">
        <f t="shared" si="10"/>
        <v>71.687</v>
      </c>
      <c r="V44" s="58">
        <f t="shared" ref="V44:W44" si="40">C44/100</f>
        <v>1</v>
      </c>
      <c r="W44" s="58">
        <f t="shared" si="40"/>
        <v>1.9</v>
      </c>
      <c r="X44" s="58">
        <f t="shared" si="12"/>
        <v>1.54</v>
      </c>
      <c r="Y44" s="61">
        <f t="shared" si="13"/>
        <v>2.926</v>
      </c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ht="27.0" customHeight="1">
      <c r="A45" s="52">
        <v>27.0</v>
      </c>
      <c r="B45" s="62" t="s">
        <v>62</v>
      </c>
      <c r="C45" s="62">
        <v>90.0</v>
      </c>
      <c r="D45" s="62">
        <v>190.0</v>
      </c>
      <c r="E45" s="62">
        <v>190.0</v>
      </c>
      <c r="F45" s="62"/>
      <c r="G45" s="62"/>
      <c r="H45" s="63">
        <f t="shared" si="5"/>
        <v>79.6005</v>
      </c>
      <c r="I45" s="62">
        <v>1.0</v>
      </c>
      <c r="J45" s="66">
        <f t="shared" si="6"/>
        <v>79.6005</v>
      </c>
      <c r="K45" s="57"/>
      <c r="L45" s="31"/>
      <c r="M45" s="67"/>
      <c r="N45" s="67"/>
      <c r="O45" s="57"/>
      <c r="P45" s="57"/>
      <c r="Q45" s="59">
        <v>24.5</v>
      </c>
      <c r="R45" s="58">
        <f t="shared" si="7"/>
        <v>1.9</v>
      </c>
      <c r="S45" s="52">
        <f t="shared" si="8"/>
        <v>1</v>
      </c>
      <c r="T45" s="52">
        <f t="shared" si="9"/>
        <v>1.9</v>
      </c>
      <c r="U45" s="60">
        <f t="shared" si="10"/>
        <v>79.6005</v>
      </c>
      <c r="V45" s="58">
        <f t="shared" ref="V45:W45" si="41">C45/100</f>
        <v>0.9</v>
      </c>
      <c r="W45" s="58">
        <f t="shared" si="41"/>
        <v>1.9</v>
      </c>
      <c r="X45" s="58">
        <f t="shared" si="12"/>
        <v>1.9</v>
      </c>
      <c r="Y45" s="61">
        <f t="shared" si="13"/>
        <v>3.249</v>
      </c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</row>
    <row r="46" ht="27.0" customHeight="1">
      <c r="A46" s="52">
        <v>28.0</v>
      </c>
      <c r="B46" s="62" t="s">
        <v>62</v>
      </c>
      <c r="C46" s="62">
        <v>101.0</v>
      </c>
      <c r="D46" s="62">
        <v>190.0</v>
      </c>
      <c r="E46" s="62">
        <v>190.0</v>
      </c>
      <c r="F46" s="62"/>
      <c r="G46" s="62"/>
      <c r="H46" s="63">
        <f t="shared" si="5"/>
        <v>89.32945</v>
      </c>
      <c r="I46" s="62">
        <v>1.0</v>
      </c>
      <c r="J46" s="68">
        <f t="shared" si="6"/>
        <v>89.32945</v>
      </c>
      <c r="K46" s="1"/>
      <c r="L46" s="69"/>
      <c r="M46" s="70"/>
      <c r="N46" s="70"/>
      <c r="O46" s="1"/>
      <c r="P46" s="1"/>
      <c r="Q46" s="59">
        <v>24.5</v>
      </c>
      <c r="R46" s="58">
        <f t="shared" si="7"/>
        <v>1.9</v>
      </c>
      <c r="S46" s="52">
        <f t="shared" si="8"/>
        <v>1</v>
      </c>
      <c r="T46" s="52">
        <f t="shared" si="9"/>
        <v>1.9</v>
      </c>
      <c r="U46" s="60">
        <f t="shared" si="10"/>
        <v>89.32945</v>
      </c>
      <c r="V46" s="58">
        <f t="shared" ref="V46:W46" si="42">C46/100</f>
        <v>1.01</v>
      </c>
      <c r="W46" s="58">
        <f t="shared" si="42"/>
        <v>1.9</v>
      </c>
      <c r="X46" s="58">
        <f t="shared" si="12"/>
        <v>1.9</v>
      </c>
      <c r="Y46" s="61">
        <f t="shared" si="13"/>
        <v>3.6461</v>
      </c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ht="27.0" customHeight="1">
      <c r="A47" s="52">
        <v>29.0</v>
      </c>
      <c r="B47" s="62" t="s">
        <v>62</v>
      </c>
      <c r="C47" s="62">
        <v>102.0</v>
      </c>
      <c r="D47" s="62">
        <v>190.0</v>
      </c>
      <c r="E47" s="62">
        <v>192.0</v>
      </c>
      <c r="F47" s="62"/>
      <c r="G47" s="62"/>
      <c r="H47" s="63">
        <f t="shared" si="5"/>
        <v>91.16352</v>
      </c>
      <c r="I47" s="62">
        <v>1.0</v>
      </c>
      <c r="J47" s="68">
        <f t="shared" si="6"/>
        <v>91.16352</v>
      </c>
      <c r="K47" s="1"/>
      <c r="L47" s="69"/>
      <c r="M47" s="70"/>
      <c r="N47" s="70"/>
      <c r="O47" s="1"/>
      <c r="P47" s="1"/>
      <c r="Q47" s="59">
        <v>24.5</v>
      </c>
      <c r="R47" s="58">
        <f t="shared" si="7"/>
        <v>1.92</v>
      </c>
      <c r="S47" s="52">
        <f t="shared" si="8"/>
        <v>1</v>
      </c>
      <c r="T47" s="52">
        <f t="shared" si="9"/>
        <v>1.92</v>
      </c>
      <c r="U47" s="60">
        <f t="shared" si="10"/>
        <v>91.16352</v>
      </c>
      <c r="V47" s="58">
        <f t="shared" ref="V47:W47" si="43">C47/100</f>
        <v>1.02</v>
      </c>
      <c r="W47" s="58">
        <f t="shared" si="43"/>
        <v>1.9</v>
      </c>
      <c r="X47" s="58">
        <f t="shared" si="12"/>
        <v>1.92</v>
      </c>
      <c r="Y47" s="61">
        <f t="shared" si="13"/>
        <v>3.72096</v>
      </c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ht="27.0" customHeight="1">
      <c r="A48" s="52">
        <v>30.0</v>
      </c>
      <c r="B48" s="62" t="s">
        <v>62</v>
      </c>
      <c r="C48" s="62">
        <v>63.0</v>
      </c>
      <c r="D48" s="62">
        <v>190.0</v>
      </c>
      <c r="E48" s="62">
        <v>198.0</v>
      </c>
      <c r="F48" s="62"/>
      <c r="G48" s="62"/>
      <c r="H48" s="63">
        <f t="shared" si="5"/>
        <v>58.06647</v>
      </c>
      <c r="I48" s="62">
        <v>1.0</v>
      </c>
      <c r="J48" s="68">
        <f t="shared" si="6"/>
        <v>58.06647</v>
      </c>
      <c r="K48" s="1"/>
      <c r="L48" s="69"/>
      <c r="M48" s="70"/>
      <c r="N48" s="70"/>
      <c r="O48" s="1"/>
      <c r="P48" s="1"/>
      <c r="Q48" s="59">
        <v>24.5</v>
      </c>
      <c r="R48" s="58">
        <f t="shared" si="7"/>
        <v>1.98</v>
      </c>
      <c r="S48" s="52">
        <f t="shared" si="8"/>
        <v>1</v>
      </c>
      <c r="T48" s="52">
        <f t="shared" si="9"/>
        <v>1.98</v>
      </c>
      <c r="U48" s="60">
        <f t="shared" si="10"/>
        <v>58.06647</v>
      </c>
      <c r="V48" s="58">
        <f t="shared" ref="V48:W48" si="44">C48/100</f>
        <v>0.63</v>
      </c>
      <c r="W48" s="58">
        <f t="shared" si="44"/>
        <v>1.9</v>
      </c>
      <c r="X48" s="58">
        <f t="shared" si="12"/>
        <v>1.98</v>
      </c>
      <c r="Y48" s="61">
        <f t="shared" si="13"/>
        <v>2.37006</v>
      </c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ht="27.0" customHeight="1">
      <c r="A49" s="52">
        <v>31.0</v>
      </c>
      <c r="B49" s="62" t="s">
        <v>62</v>
      </c>
      <c r="C49" s="62">
        <v>90.0</v>
      </c>
      <c r="D49" s="62">
        <v>190.0</v>
      </c>
      <c r="E49" s="62">
        <v>188.0</v>
      </c>
      <c r="F49" s="62"/>
      <c r="G49" s="62"/>
      <c r="H49" s="63">
        <f t="shared" si="5"/>
        <v>78.7626</v>
      </c>
      <c r="I49" s="62">
        <v>1.0</v>
      </c>
      <c r="J49" s="68">
        <f t="shared" si="6"/>
        <v>78.7626</v>
      </c>
      <c r="K49" s="1"/>
      <c r="L49" s="69"/>
      <c r="M49" s="70"/>
      <c r="N49" s="70"/>
      <c r="O49" s="1"/>
      <c r="P49" s="1"/>
      <c r="Q49" s="59">
        <v>24.5</v>
      </c>
      <c r="R49" s="58">
        <f t="shared" si="7"/>
        <v>1.88</v>
      </c>
      <c r="S49" s="52">
        <f t="shared" si="8"/>
        <v>1</v>
      </c>
      <c r="T49" s="52">
        <f t="shared" si="9"/>
        <v>1.88</v>
      </c>
      <c r="U49" s="60">
        <f t="shared" si="10"/>
        <v>78.7626</v>
      </c>
      <c r="V49" s="58">
        <f t="shared" ref="V49:W49" si="45">C49/100</f>
        <v>0.9</v>
      </c>
      <c r="W49" s="58">
        <f t="shared" si="45"/>
        <v>1.9</v>
      </c>
      <c r="X49" s="58">
        <f t="shared" si="12"/>
        <v>1.88</v>
      </c>
      <c r="Y49" s="61">
        <f t="shared" si="13"/>
        <v>3.2148</v>
      </c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ht="27.0" customHeight="1">
      <c r="A50" s="52">
        <v>32.0</v>
      </c>
      <c r="B50" s="62" t="s">
        <v>62</v>
      </c>
      <c r="C50" s="62">
        <v>100.0</v>
      </c>
      <c r="D50" s="62">
        <v>190.0</v>
      </c>
      <c r="E50" s="62">
        <v>192.0</v>
      </c>
      <c r="F50" s="62"/>
      <c r="G50" s="62"/>
      <c r="H50" s="63">
        <f t="shared" si="5"/>
        <v>89.376</v>
      </c>
      <c r="I50" s="62">
        <v>4.0</v>
      </c>
      <c r="J50" s="68">
        <f t="shared" si="6"/>
        <v>357.504</v>
      </c>
      <c r="K50" s="1"/>
      <c r="L50" s="69"/>
      <c r="M50" s="70"/>
      <c r="N50" s="70"/>
      <c r="O50" s="1"/>
      <c r="P50" s="1"/>
      <c r="Q50" s="59">
        <v>24.5</v>
      </c>
      <c r="R50" s="58">
        <f t="shared" si="7"/>
        <v>1.92</v>
      </c>
      <c r="S50" s="52">
        <f t="shared" si="8"/>
        <v>4</v>
      </c>
      <c r="T50" s="52">
        <f t="shared" si="9"/>
        <v>7.68</v>
      </c>
      <c r="U50" s="60">
        <f t="shared" si="10"/>
        <v>89.376</v>
      </c>
      <c r="V50" s="58">
        <f t="shared" ref="V50:W50" si="46">C50/100</f>
        <v>1</v>
      </c>
      <c r="W50" s="58">
        <f t="shared" si="46"/>
        <v>1.9</v>
      </c>
      <c r="X50" s="58">
        <f t="shared" si="12"/>
        <v>7.68</v>
      </c>
      <c r="Y50" s="61">
        <f t="shared" si="13"/>
        <v>14.592</v>
      </c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ht="27.0" customHeight="1">
      <c r="A51" s="52">
        <v>33.0</v>
      </c>
      <c r="B51" s="62" t="s">
        <v>62</v>
      </c>
      <c r="C51" s="62">
        <v>100.0</v>
      </c>
      <c r="D51" s="62">
        <v>190.0</v>
      </c>
      <c r="E51" s="62">
        <v>182.0</v>
      </c>
      <c r="F51" s="62"/>
      <c r="G51" s="62"/>
      <c r="H51" s="63">
        <f t="shared" si="5"/>
        <v>84.721</v>
      </c>
      <c r="I51" s="62">
        <v>4.0</v>
      </c>
      <c r="J51" s="68">
        <f t="shared" si="6"/>
        <v>338.884</v>
      </c>
      <c r="K51" s="1"/>
      <c r="L51" s="69"/>
      <c r="M51" s="70"/>
      <c r="N51" s="70"/>
      <c r="O51" s="1"/>
      <c r="P51" s="1"/>
      <c r="Q51" s="59">
        <v>24.5</v>
      </c>
      <c r="R51" s="58">
        <f t="shared" si="7"/>
        <v>1.82</v>
      </c>
      <c r="S51" s="52">
        <f t="shared" si="8"/>
        <v>4</v>
      </c>
      <c r="T51" s="52">
        <f t="shared" si="9"/>
        <v>7.28</v>
      </c>
      <c r="U51" s="60">
        <f t="shared" si="10"/>
        <v>84.721</v>
      </c>
      <c r="V51" s="58">
        <f t="shared" ref="V51:W51" si="47">C51/100</f>
        <v>1</v>
      </c>
      <c r="W51" s="58">
        <f t="shared" si="47"/>
        <v>1.9</v>
      </c>
      <c r="X51" s="58">
        <f t="shared" si="12"/>
        <v>7.28</v>
      </c>
      <c r="Y51" s="61">
        <f t="shared" si="13"/>
        <v>13.832</v>
      </c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ht="27.0" customHeight="1">
      <c r="A52" s="52">
        <v>34.0</v>
      </c>
      <c r="B52" s="62" t="s">
        <v>62</v>
      </c>
      <c r="C52" s="62">
        <v>100.0</v>
      </c>
      <c r="D52" s="62">
        <v>190.0</v>
      </c>
      <c r="E52" s="62">
        <v>177.0</v>
      </c>
      <c r="F52" s="62"/>
      <c r="G52" s="62"/>
      <c r="H52" s="63">
        <f t="shared" si="5"/>
        <v>82.3935</v>
      </c>
      <c r="I52" s="62">
        <v>1.0</v>
      </c>
      <c r="J52" s="68">
        <f t="shared" si="6"/>
        <v>82.3935</v>
      </c>
      <c r="K52" s="1"/>
      <c r="L52" s="69"/>
      <c r="M52" s="70"/>
      <c r="N52" s="70"/>
      <c r="O52" s="1"/>
      <c r="P52" s="1"/>
      <c r="Q52" s="59">
        <v>24.5</v>
      </c>
      <c r="R52" s="58">
        <f t="shared" si="7"/>
        <v>1.77</v>
      </c>
      <c r="S52" s="52">
        <f t="shared" si="8"/>
        <v>1</v>
      </c>
      <c r="T52" s="52">
        <f t="shared" si="9"/>
        <v>1.77</v>
      </c>
      <c r="U52" s="60">
        <f t="shared" si="10"/>
        <v>82.3935</v>
      </c>
      <c r="V52" s="58">
        <f t="shared" ref="V52:W52" si="48">C52/100</f>
        <v>1</v>
      </c>
      <c r="W52" s="58">
        <f t="shared" si="48"/>
        <v>1.9</v>
      </c>
      <c r="X52" s="58">
        <f t="shared" si="12"/>
        <v>1.77</v>
      </c>
      <c r="Y52" s="61">
        <f t="shared" si="13"/>
        <v>3.363</v>
      </c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ht="27.0" customHeight="1">
      <c r="A53" s="52">
        <v>35.0</v>
      </c>
      <c r="B53" s="62" t="s">
        <v>62</v>
      </c>
      <c r="C53" s="62">
        <v>101.0</v>
      </c>
      <c r="D53" s="62">
        <v>190.0</v>
      </c>
      <c r="E53" s="62">
        <v>178.0</v>
      </c>
      <c r="F53" s="62"/>
      <c r="G53" s="62"/>
      <c r="H53" s="63">
        <f t="shared" si="5"/>
        <v>83.68759</v>
      </c>
      <c r="I53" s="62">
        <v>2.0</v>
      </c>
      <c r="J53" s="68">
        <f t="shared" si="6"/>
        <v>167.37518</v>
      </c>
      <c r="K53" s="1"/>
      <c r="L53" s="69"/>
      <c r="M53" s="70"/>
      <c r="N53" s="70"/>
      <c r="O53" s="1"/>
      <c r="P53" s="1"/>
      <c r="Q53" s="59">
        <v>24.5</v>
      </c>
      <c r="R53" s="58">
        <f t="shared" si="7"/>
        <v>1.78</v>
      </c>
      <c r="S53" s="52">
        <f t="shared" si="8"/>
        <v>2</v>
      </c>
      <c r="T53" s="52">
        <f t="shared" si="9"/>
        <v>3.56</v>
      </c>
      <c r="U53" s="60">
        <f t="shared" si="10"/>
        <v>83.68759</v>
      </c>
      <c r="V53" s="58">
        <f t="shared" ref="V53:W53" si="49">C53/100</f>
        <v>1.01</v>
      </c>
      <c r="W53" s="58">
        <f t="shared" si="49"/>
        <v>1.9</v>
      </c>
      <c r="X53" s="58">
        <f t="shared" si="12"/>
        <v>3.56</v>
      </c>
      <c r="Y53" s="61">
        <f t="shared" si="13"/>
        <v>6.83164</v>
      </c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ht="27.0" customHeight="1">
      <c r="A54" s="52">
        <v>36.0</v>
      </c>
      <c r="B54" s="62" t="s">
        <v>62</v>
      </c>
      <c r="C54" s="62">
        <v>100.0</v>
      </c>
      <c r="D54" s="62">
        <v>190.0</v>
      </c>
      <c r="E54" s="62">
        <v>191.0</v>
      </c>
      <c r="F54" s="62"/>
      <c r="G54" s="62"/>
      <c r="H54" s="63">
        <f t="shared" si="5"/>
        <v>88.9105</v>
      </c>
      <c r="I54" s="62">
        <v>4.0</v>
      </c>
      <c r="J54" s="68">
        <f t="shared" si="6"/>
        <v>355.642</v>
      </c>
      <c r="K54" s="1"/>
      <c r="L54" s="69"/>
      <c r="M54" s="70"/>
      <c r="N54" s="70"/>
      <c r="O54" s="1"/>
      <c r="P54" s="1"/>
      <c r="Q54" s="59">
        <v>24.5</v>
      </c>
      <c r="R54" s="58">
        <f t="shared" si="7"/>
        <v>1.91</v>
      </c>
      <c r="S54" s="52">
        <f t="shared" si="8"/>
        <v>4</v>
      </c>
      <c r="T54" s="52">
        <f t="shared" si="9"/>
        <v>7.64</v>
      </c>
      <c r="U54" s="60">
        <f t="shared" si="10"/>
        <v>88.9105</v>
      </c>
      <c r="V54" s="58">
        <f t="shared" ref="V54:W54" si="50">C54/100</f>
        <v>1</v>
      </c>
      <c r="W54" s="58">
        <f t="shared" si="50"/>
        <v>1.9</v>
      </c>
      <c r="X54" s="58">
        <f t="shared" si="12"/>
        <v>7.64</v>
      </c>
      <c r="Y54" s="61">
        <f t="shared" si="13"/>
        <v>14.516</v>
      </c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ht="27.0" customHeight="1">
      <c r="A55" s="52">
        <v>37.0</v>
      </c>
      <c r="B55" s="62" t="s">
        <v>62</v>
      </c>
      <c r="C55" s="62">
        <v>100.0</v>
      </c>
      <c r="D55" s="62">
        <v>190.0</v>
      </c>
      <c r="E55" s="62">
        <v>158.0</v>
      </c>
      <c r="F55" s="62"/>
      <c r="G55" s="62"/>
      <c r="H55" s="63">
        <f t="shared" si="5"/>
        <v>73.549</v>
      </c>
      <c r="I55" s="62">
        <v>1.0</v>
      </c>
      <c r="J55" s="68">
        <f t="shared" si="6"/>
        <v>73.549</v>
      </c>
      <c r="K55" s="1"/>
      <c r="L55" s="69"/>
      <c r="M55" s="70"/>
      <c r="N55" s="70"/>
      <c r="O55" s="1"/>
      <c r="P55" s="1"/>
      <c r="Q55" s="59">
        <v>24.5</v>
      </c>
      <c r="R55" s="58">
        <f t="shared" si="7"/>
        <v>1.58</v>
      </c>
      <c r="S55" s="52">
        <f t="shared" si="8"/>
        <v>1</v>
      </c>
      <c r="T55" s="52">
        <f t="shared" si="9"/>
        <v>1.58</v>
      </c>
      <c r="U55" s="60">
        <f t="shared" si="10"/>
        <v>73.549</v>
      </c>
      <c r="V55" s="58">
        <f t="shared" ref="V55:W55" si="51">C55/100</f>
        <v>1</v>
      </c>
      <c r="W55" s="58">
        <f t="shared" si="51"/>
        <v>1.9</v>
      </c>
      <c r="X55" s="58">
        <f t="shared" si="12"/>
        <v>1.58</v>
      </c>
      <c r="Y55" s="61">
        <f t="shared" si="13"/>
        <v>3.002</v>
      </c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ht="27.0" customHeight="1">
      <c r="A56" s="52">
        <v>38.0</v>
      </c>
      <c r="B56" s="62" t="s">
        <v>62</v>
      </c>
      <c r="C56" s="62">
        <v>100.0</v>
      </c>
      <c r="D56" s="62">
        <v>190.0</v>
      </c>
      <c r="E56" s="62">
        <v>157.0</v>
      </c>
      <c r="F56" s="62"/>
      <c r="G56" s="62"/>
      <c r="H56" s="63">
        <f t="shared" si="5"/>
        <v>73.0835</v>
      </c>
      <c r="I56" s="62">
        <v>7.0</v>
      </c>
      <c r="J56" s="68">
        <f t="shared" si="6"/>
        <v>511.5845</v>
      </c>
      <c r="K56" s="1"/>
      <c r="L56" s="69"/>
      <c r="M56" s="70"/>
      <c r="N56" s="70"/>
      <c r="O56" s="1"/>
      <c r="P56" s="1"/>
      <c r="Q56" s="59">
        <v>24.5</v>
      </c>
      <c r="R56" s="58">
        <f t="shared" si="7"/>
        <v>1.57</v>
      </c>
      <c r="S56" s="52">
        <f t="shared" si="8"/>
        <v>7</v>
      </c>
      <c r="T56" s="52">
        <f t="shared" si="9"/>
        <v>10.99</v>
      </c>
      <c r="U56" s="60">
        <f t="shared" si="10"/>
        <v>73.0835</v>
      </c>
      <c r="V56" s="58">
        <f t="shared" ref="V56:W56" si="52">C56/100</f>
        <v>1</v>
      </c>
      <c r="W56" s="58">
        <f t="shared" si="52"/>
        <v>1.9</v>
      </c>
      <c r="X56" s="58">
        <f t="shared" si="12"/>
        <v>10.99</v>
      </c>
      <c r="Y56" s="61">
        <f t="shared" si="13"/>
        <v>20.881</v>
      </c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ht="27.0" customHeight="1">
      <c r="A57" s="52">
        <v>39.0</v>
      </c>
      <c r="B57" s="62" t="s">
        <v>62</v>
      </c>
      <c r="C57" s="62">
        <v>100.0</v>
      </c>
      <c r="D57" s="62">
        <v>190.0</v>
      </c>
      <c r="E57" s="62">
        <v>156.0</v>
      </c>
      <c r="F57" s="62"/>
      <c r="G57" s="62"/>
      <c r="H57" s="63">
        <f t="shared" si="5"/>
        <v>72.618</v>
      </c>
      <c r="I57" s="62">
        <v>1.0</v>
      </c>
      <c r="J57" s="68">
        <f t="shared" si="6"/>
        <v>72.618</v>
      </c>
      <c r="K57" s="1"/>
      <c r="L57" s="69"/>
      <c r="M57" s="70"/>
      <c r="N57" s="70"/>
      <c r="O57" s="1"/>
      <c r="P57" s="1"/>
      <c r="Q57" s="59">
        <v>24.5</v>
      </c>
      <c r="R57" s="58">
        <f t="shared" si="7"/>
        <v>1.56</v>
      </c>
      <c r="S57" s="52">
        <f t="shared" si="8"/>
        <v>1</v>
      </c>
      <c r="T57" s="52">
        <f t="shared" si="9"/>
        <v>1.56</v>
      </c>
      <c r="U57" s="60">
        <f t="shared" si="10"/>
        <v>72.618</v>
      </c>
      <c r="V57" s="58">
        <f t="shared" ref="V57:W57" si="53">C57/100</f>
        <v>1</v>
      </c>
      <c r="W57" s="58">
        <f t="shared" si="53"/>
        <v>1.9</v>
      </c>
      <c r="X57" s="58">
        <f t="shared" si="12"/>
        <v>1.56</v>
      </c>
      <c r="Y57" s="61">
        <f t="shared" si="13"/>
        <v>2.964</v>
      </c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ht="27.0" customHeight="1">
      <c r="A58" s="52">
        <v>40.0</v>
      </c>
      <c r="B58" s="62" t="s">
        <v>62</v>
      </c>
      <c r="C58" s="62">
        <v>100.0</v>
      </c>
      <c r="D58" s="62">
        <v>190.0</v>
      </c>
      <c r="E58" s="62">
        <v>172.0</v>
      </c>
      <c r="F58" s="62"/>
      <c r="G58" s="62"/>
      <c r="H58" s="63">
        <f t="shared" si="5"/>
        <v>80.066</v>
      </c>
      <c r="I58" s="62">
        <v>1.0</v>
      </c>
      <c r="J58" s="68">
        <f t="shared" si="6"/>
        <v>80.066</v>
      </c>
      <c r="K58" s="1"/>
      <c r="L58" s="69"/>
      <c r="M58" s="70"/>
      <c r="N58" s="70"/>
      <c r="O58" s="1"/>
      <c r="P58" s="1"/>
      <c r="Q58" s="59">
        <v>24.5</v>
      </c>
      <c r="R58" s="58">
        <f t="shared" si="7"/>
        <v>1.72</v>
      </c>
      <c r="S58" s="52">
        <f t="shared" si="8"/>
        <v>1</v>
      </c>
      <c r="T58" s="52">
        <f t="shared" si="9"/>
        <v>1.72</v>
      </c>
      <c r="U58" s="60">
        <f t="shared" si="10"/>
        <v>80.066</v>
      </c>
      <c r="V58" s="58">
        <f t="shared" ref="V58:W58" si="54">C58/100</f>
        <v>1</v>
      </c>
      <c r="W58" s="58">
        <f t="shared" si="54"/>
        <v>1.9</v>
      </c>
      <c r="X58" s="58">
        <f t="shared" si="12"/>
        <v>1.72</v>
      </c>
      <c r="Y58" s="61">
        <f t="shared" si="13"/>
        <v>3.268</v>
      </c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ht="27.0" customHeight="1">
      <c r="A59" s="52">
        <v>41.0</v>
      </c>
      <c r="B59" s="62" t="s">
        <v>62</v>
      </c>
      <c r="C59" s="62">
        <v>100.0</v>
      </c>
      <c r="D59" s="62">
        <v>190.0</v>
      </c>
      <c r="E59" s="62">
        <v>167.0</v>
      </c>
      <c r="F59" s="62"/>
      <c r="G59" s="62"/>
      <c r="H59" s="63">
        <f t="shared" si="5"/>
        <v>77.7385</v>
      </c>
      <c r="I59" s="62">
        <v>1.0</v>
      </c>
      <c r="J59" s="68">
        <f t="shared" si="6"/>
        <v>77.7385</v>
      </c>
      <c r="K59" s="1"/>
      <c r="L59" s="69"/>
      <c r="M59" s="70"/>
      <c r="N59" s="70"/>
      <c r="O59" s="1"/>
      <c r="P59" s="1"/>
      <c r="Q59" s="59">
        <v>24.5</v>
      </c>
      <c r="R59" s="58">
        <f t="shared" si="7"/>
        <v>1.67</v>
      </c>
      <c r="S59" s="52">
        <f t="shared" si="8"/>
        <v>1</v>
      </c>
      <c r="T59" s="52">
        <f t="shared" si="9"/>
        <v>1.67</v>
      </c>
      <c r="U59" s="60">
        <f t="shared" si="10"/>
        <v>77.7385</v>
      </c>
      <c r="V59" s="58">
        <f t="shared" ref="V59:W59" si="55">C59/100</f>
        <v>1</v>
      </c>
      <c r="W59" s="58">
        <f t="shared" si="55"/>
        <v>1.9</v>
      </c>
      <c r="X59" s="58">
        <f t="shared" si="12"/>
        <v>1.67</v>
      </c>
      <c r="Y59" s="61">
        <f t="shared" si="13"/>
        <v>3.173</v>
      </c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ht="27.0" customHeight="1">
      <c r="A60" s="52">
        <v>42.0</v>
      </c>
      <c r="B60" s="62" t="s">
        <v>62</v>
      </c>
      <c r="C60" s="62">
        <v>101.0</v>
      </c>
      <c r="D60" s="62">
        <v>190.0</v>
      </c>
      <c r="E60" s="62">
        <v>118.0</v>
      </c>
      <c r="F60" s="62"/>
      <c r="G60" s="62"/>
      <c r="H60" s="63">
        <f t="shared" si="5"/>
        <v>55.47829</v>
      </c>
      <c r="I60" s="62">
        <v>1.0</v>
      </c>
      <c r="J60" s="68">
        <f t="shared" si="6"/>
        <v>55.47829</v>
      </c>
      <c r="K60" s="1"/>
      <c r="L60" s="69"/>
      <c r="M60" s="70"/>
      <c r="N60" s="70"/>
      <c r="O60" s="1"/>
      <c r="P60" s="1"/>
      <c r="Q60" s="59">
        <v>24.5</v>
      </c>
      <c r="R60" s="58">
        <f t="shared" si="7"/>
        <v>1.18</v>
      </c>
      <c r="S60" s="52">
        <f t="shared" si="8"/>
        <v>1</v>
      </c>
      <c r="T60" s="52">
        <f t="shared" si="9"/>
        <v>1.18</v>
      </c>
      <c r="U60" s="60">
        <f t="shared" si="10"/>
        <v>55.47829</v>
      </c>
      <c r="V60" s="58">
        <f t="shared" ref="V60:W60" si="56">C60/100</f>
        <v>1.01</v>
      </c>
      <c r="W60" s="58">
        <f t="shared" si="56"/>
        <v>1.9</v>
      </c>
      <c r="X60" s="58">
        <f t="shared" si="12"/>
        <v>1.18</v>
      </c>
      <c r="Y60" s="61">
        <f t="shared" si="13"/>
        <v>2.26442</v>
      </c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ht="27.0" customHeight="1">
      <c r="A61" s="52">
        <v>43.0</v>
      </c>
      <c r="B61" s="53" t="s">
        <v>62</v>
      </c>
      <c r="C61" s="54">
        <v>91.0</v>
      </c>
      <c r="D61" s="54">
        <v>190.0</v>
      </c>
      <c r="E61" s="54">
        <v>177.0</v>
      </c>
      <c r="F61" s="54"/>
      <c r="G61" s="54"/>
      <c r="H61" s="55">
        <f t="shared" si="5"/>
        <v>74.978085</v>
      </c>
      <c r="I61" s="54">
        <v>1.0</v>
      </c>
      <c r="J61" s="68">
        <f t="shared" si="6"/>
        <v>74.978085</v>
      </c>
      <c r="K61" s="1"/>
      <c r="L61" s="69"/>
      <c r="M61" s="70"/>
      <c r="N61" s="70"/>
      <c r="O61" s="1"/>
      <c r="P61" s="1"/>
      <c r="Q61" s="59">
        <v>24.5</v>
      </c>
      <c r="R61" s="58">
        <f t="shared" si="7"/>
        <v>1.77</v>
      </c>
      <c r="S61" s="52">
        <f t="shared" si="8"/>
        <v>1</v>
      </c>
      <c r="T61" s="52">
        <f t="shared" si="9"/>
        <v>1.77</v>
      </c>
      <c r="U61" s="60">
        <f t="shared" si="10"/>
        <v>74.978085</v>
      </c>
      <c r="V61" s="58">
        <f t="shared" ref="V61:W61" si="57">C61/100</f>
        <v>0.91</v>
      </c>
      <c r="W61" s="58">
        <f t="shared" si="57"/>
        <v>1.9</v>
      </c>
      <c r="X61" s="58">
        <f t="shared" si="12"/>
        <v>1.77</v>
      </c>
      <c r="Y61" s="61">
        <f t="shared" si="13"/>
        <v>3.06033</v>
      </c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ht="27.0" customHeight="1">
      <c r="A62" s="52">
        <v>44.0</v>
      </c>
      <c r="B62" s="62" t="s">
        <v>62</v>
      </c>
      <c r="C62" s="62">
        <v>96.0</v>
      </c>
      <c r="D62" s="62">
        <v>190.0</v>
      </c>
      <c r="E62" s="62">
        <v>178.0</v>
      </c>
      <c r="F62" s="62"/>
      <c r="G62" s="62"/>
      <c r="H62" s="63">
        <f t="shared" si="5"/>
        <v>79.54464</v>
      </c>
      <c r="I62" s="62">
        <v>1.0</v>
      </c>
      <c r="J62" s="68">
        <f t="shared" si="6"/>
        <v>79.54464</v>
      </c>
      <c r="K62" s="1"/>
      <c r="L62" s="69"/>
      <c r="M62" s="70"/>
      <c r="N62" s="70"/>
      <c r="O62" s="1"/>
      <c r="P62" s="1"/>
      <c r="Q62" s="59">
        <v>24.5</v>
      </c>
      <c r="R62" s="58">
        <f t="shared" si="7"/>
        <v>1.78</v>
      </c>
      <c r="S62" s="52">
        <f t="shared" si="8"/>
        <v>1</v>
      </c>
      <c r="T62" s="52">
        <f t="shared" si="9"/>
        <v>1.78</v>
      </c>
      <c r="U62" s="60">
        <f t="shared" si="10"/>
        <v>79.54464</v>
      </c>
      <c r="V62" s="58">
        <f t="shared" ref="V62:W62" si="58">C62/100</f>
        <v>0.96</v>
      </c>
      <c r="W62" s="58">
        <f t="shared" si="58"/>
        <v>1.9</v>
      </c>
      <c r="X62" s="58">
        <f t="shared" si="12"/>
        <v>1.78</v>
      </c>
      <c r="Y62" s="61">
        <f t="shared" si="13"/>
        <v>3.24672</v>
      </c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ht="27.0" customHeight="1">
      <c r="A63" s="52">
        <v>45.0</v>
      </c>
      <c r="B63" s="62" t="s">
        <v>62</v>
      </c>
      <c r="C63" s="62">
        <v>98.0</v>
      </c>
      <c r="D63" s="62">
        <v>190.0</v>
      </c>
      <c r="E63" s="62">
        <v>181.0</v>
      </c>
      <c r="F63" s="62"/>
      <c r="G63" s="62"/>
      <c r="H63" s="63">
        <f t="shared" si="5"/>
        <v>82.57039</v>
      </c>
      <c r="I63" s="62">
        <v>1.0</v>
      </c>
      <c r="J63" s="68">
        <f t="shared" si="6"/>
        <v>82.57039</v>
      </c>
      <c r="K63" s="1"/>
      <c r="L63" s="69"/>
      <c r="M63" s="70"/>
      <c r="N63" s="70"/>
      <c r="O63" s="1"/>
      <c r="P63" s="1"/>
      <c r="Q63" s="59">
        <v>24.5</v>
      </c>
      <c r="R63" s="58">
        <f t="shared" si="7"/>
        <v>1.81</v>
      </c>
      <c r="S63" s="52">
        <f t="shared" si="8"/>
        <v>1</v>
      </c>
      <c r="T63" s="52">
        <f t="shared" si="9"/>
        <v>1.81</v>
      </c>
      <c r="U63" s="60">
        <f t="shared" si="10"/>
        <v>82.57039</v>
      </c>
      <c r="V63" s="58">
        <f t="shared" ref="V63:W63" si="59">C63/100</f>
        <v>0.98</v>
      </c>
      <c r="W63" s="58">
        <f t="shared" si="59"/>
        <v>1.9</v>
      </c>
      <c r="X63" s="58">
        <f t="shared" si="12"/>
        <v>1.81</v>
      </c>
      <c r="Y63" s="61">
        <f t="shared" si="13"/>
        <v>3.37022</v>
      </c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ht="27.0" customHeight="1">
      <c r="A64" s="52">
        <v>46.0</v>
      </c>
      <c r="B64" s="62" t="s">
        <v>62</v>
      </c>
      <c r="C64" s="62">
        <v>100.0</v>
      </c>
      <c r="D64" s="62">
        <v>190.0</v>
      </c>
      <c r="E64" s="62">
        <v>178.0</v>
      </c>
      <c r="F64" s="62"/>
      <c r="G64" s="62"/>
      <c r="H64" s="63">
        <f t="shared" si="5"/>
        <v>82.859</v>
      </c>
      <c r="I64" s="62">
        <v>1.0</v>
      </c>
      <c r="J64" s="68">
        <f t="shared" si="6"/>
        <v>82.859</v>
      </c>
      <c r="K64" s="1"/>
      <c r="L64" s="69"/>
      <c r="M64" s="70"/>
      <c r="N64" s="70"/>
      <c r="O64" s="1"/>
      <c r="P64" s="1"/>
      <c r="Q64" s="59">
        <v>24.5</v>
      </c>
      <c r="R64" s="58">
        <f t="shared" si="7"/>
        <v>1.78</v>
      </c>
      <c r="S64" s="52">
        <f t="shared" si="8"/>
        <v>1</v>
      </c>
      <c r="T64" s="52">
        <f t="shared" si="9"/>
        <v>1.78</v>
      </c>
      <c r="U64" s="60">
        <f t="shared" si="10"/>
        <v>82.859</v>
      </c>
      <c r="V64" s="58">
        <f t="shared" ref="V64:W64" si="60">C64/100</f>
        <v>1</v>
      </c>
      <c r="W64" s="58">
        <f t="shared" si="60"/>
        <v>1.9</v>
      </c>
      <c r="X64" s="58">
        <f t="shared" si="12"/>
        <v>1.78</v>
      </c>
      <c r="Y64" s="61">
        <f t="shared" si="13"/>
        <v>3.382</v>
      </c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ht="27.0" customHeight="1">
      <c r="A65" s="52">
        <v>47.0</v>
      </c>
      <c r="B65" s="62" t="s">
        <v>62</v>
      </c>
      <c r="C65" s="62">
        <v>93.0</v>
      </c>
      <c r="D65" s="62">
        <v>190.0</v>
      </c>
      <c r="E65" s="62">
        <v>176.0</v>
      </c>
      <c r="F65" s="62"/>
      <c r="G65" s="62"/>
      <c r="H65" s="63">
        <f t="shared" si="5"/>
        <v>76.19304</v>
      </c>
      <c r="I65" s="62">
        <v>1.0</v>
      </c>
      <c r="J65" s="68">
        <f t="shared" si="6"/>
        <v>76.19304</v>
      </c>
      <c r="K65" s="1"/>
      <c r="L65" s="69"/>
      <c r="M65" s="70"/>
      <c r="N65" s="70"/>
      <c r="O65" s="1"/>
      <c r="P65" s="1"/>
      <c r="Q65" s="59">
        <v>24.5</v>
      </c>
      <c r="R65" s="58">
        <f t="shared" si="7"/>
        <v>1.76</v>
      </c>
      <c r="S65" s="52">
        <f t="shared" si="8"/>
        <v>1</v>
      </c>
      <c r="T65" s="52">
        <f t="shared" si="9"/>
        <v>1.76</v>
      </c>
      <c r="U65" s="60">
        <f t="shared" si="10"/>
        <v>76.19304</v>
      </c>
      <c r="V65" s="58">
        <f t="shared" ref="V65:W65" si="61">C65/100</f>
        <v>0.93</v>
      </c>
      <c r="W65" s="58">
        <f t="shared" si="61"/>
        <v>1.9</v>
      </c>
      <c r="X65" s="58">
        <f t="shared" si="12"/>
        <v>1.76</v>
      </c>
      <c r="Y65" s="61">
        <f t="shared" si="13"/>
        <v>3.10992</v>
      </c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ht="27.0" customHeight="1">
      <c r="A66" s="52">
        <v>48.0</v>
      </c>
      <c r="B66" s="62" t="s">
        <v>62</v>
      </c>
      <c r="C66" s="62">
        <v>100.0</v>
      </c>
      <c r="D66" s="62">
        <v>190.0</v>
      </c>
      <c r="E66" s="62">
        <v>181.0</v>
      </c>
      <c r="F66" s="62"/>
      <c r="G66" s="62"/>
      <c r="H66" s="63">
        <f t="shared" si="5"/>
        <v>84.2555</v>
      </c>
      <c r="I66" s="62">
        <v>2.0</v>
      </c>
      <c r="J66" s="68">
        <f t="shared" si="6"/>
        <v>168.511</v>
      </c>
      <c r="K66" s="1"/>
      <c r="L66" s="69"/>
      <c r="M66" s="70"/>
      <c r="N66" s="70"/>
      <c r="O66" s="1"/>
      <c r="P66" s="1"/>
      <c r="Q66" s="59">
        <v>24.5</v>
      </c>
      <c r="R66" s="58">
        <f t="shared" si="7"/>
        <v>1.81</v>
      </c>
      <c r="S66" s="52">
        <f t="shared" si="8"/>
        <v>2</v>
      </c>
      <c r="T66" s="52">
        <f t="shared" si="9"/>
        <v>3.62</v>
      </c>
      <c r="U66" s="60">
        <f t="shared" si="10"/>
        <v>84.2555</v>
      </c>
      <c r="V66" s="58">
        <f t="shared" ref="V66:W66" si="62">C66/100</f>
        <v>1</v>
      </c>
      <c r="W66" s="58">
        <f t="shared" si="62"/>
        <v>1.9</v>
      </c>
      <c r="X66" s="58">
        <f t="shared" si="12"/>
        <v>3.62</v>
      </c>
      <c r="Y66" s="61">
        <f t="shared" si="13"/>
        <v>6.878</v>
      </c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ht="27.0" customHeight="1">
      <c r="A67" s="52">
        <v>49.0</v>
      </c>
      <c r="B67" s="62" t="s">
        <v>62</v>
      </c>
      <c r="C67" s="62">
        <v>95.0</v>
      </c>
      <c r="D67" s="62">
        <v>190.0</v>
      </c>
      <c r="E67" s="62">
        <v>181.0</v>
      </c>
      <c r="F67" s="62"/>
      <c r="G67" s="62"/>
      <c r="H67" s="63">
        <f t="shared" si="5"/>
        <v>80.042725</v>
      </c>
      <c r="I67" s="62">
        <v>1.0</v>
      </c>
      <c r="J67" s="68">
        <f t="shared" si="6"/>
        <v>80.042725</v>
      </c>
      <c r="K67" s="1"/>
      <c r="L67" s="69"/>
      <c r="M67" s="70"/>
      <c r="N67" s="70"/>
      <c r="O67" s="1"/>
      <c r="P67" s="1"/>
      <c r="Q67" s="59">
        <v>24.5</v>
      </c>
      <c r="R67" s="58">
        <f t="shared" si="7"/>
        <v>1.81</v>
      </c>
      <c r="S67" s="52">
        <f t="shared" si="8"/>
        <v>1</v>
      </c>
      <c r="T67" s="52">
        <f t="shared" si="9"/>
        <v>1.81</v>
      </c>
      <c r="U67" s="60">
        <f t="shared" si="10"/>
        <v>80.042725</v>
      </c>
      <c r="V67" s="58">
        <f t="shared" ref="V67:W67" si="63">C67/100</f>
        <v>0.95</v>
      </c>
      <c r="W67" s="58">
        <f t="shared" si="63"/>
        <v>1.9</v>
      </c>
      <c r="X67" s="58">
        <f t="shared" si="12"/>
        <v>1.81</v>
      </c>
      <c r="Y67" s="61">
        <f t="shared" si="13"/>
        <v>3.26705</v>
      </c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ht="27.0" customHeight="1">
      <c r="A68" s="52">
        <v>50.0</v>
      </c>
      <c r="B68" s="62" t="s">
        <v>62</v>
      </c>
      <c r="C68" s="62">
        <v>93.0</v>
      </c>
      <c r="D68" s="62">
        <v>190.0</v>
      </c>
      <c r="E68" s="62">
        <v>178.0</v>
      </c>
      <c r="F68" s="62"/>
      <c r="G68" s="62"/>
      <c r="H68" s="63">
        <f t="shared" si="5"/>
        <v>77.05887</v>
      </c>
      <c r="I68" s="62">
        <v>1.0</v>
      </c>
      <c r="J68" s="68">
        <f t="shared" si="6"/>
        <v>77.05887</v>
      </c>
      <c r="K68" s="1"/>
      <c r="L68" s="69"/>
      <c r="M68" s="70"/>
      <c r="N68" s="70"/>
      <c r="O68" s="1"/>
      <c r="P68" s="1"/>
      <c r="Q68" s="59">
        <v>24.5</v>
      </c>
      <c r="R68" s="58">
        <f t="shared" si="7"/>
        <v>1.78</v>
      </c>
      <c r="S68" s="52">
        <f t="shared" si="8"/>
        <v>1</v>
      </c>
      <c r="T68" s="52">
        <f t="shared" si="9"/>
        <v>1.78</v>
      </c>
      <c r="U68" s="60">
        <f t="shared" si="10"/>
        <v>77.05887</v>
      </c>
      <c r="V68" s="58">
        <f t="shared" ref="V68:W68" si="64">C68/100</f>
        <v>0.93</v>
      </c>
      <c r="W68" s="58">
        <f t="shared" si="64"/>
        <v>1.9</v>
      </c>
      <c r="X68" s="58">
        <f t="shared" si="12"/>
        <v>1.78</v>
      </c>
      <c r="Y68" s="61">
        <f t="shared" si="13"/>
        <v>3.14526</v>
      </c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ht="27.0" customHeight="1">
      <c r="A69" s="52">
        <v>51.0</v>
      </c>
      <c r="B69" s="62" t="s">
        <v>62</v>
      </c>
      <c r="C69" s="62">
        <v>99.0</v>
      </c>
      <c r="D69" s="62">
        <v>190.0</v>
      </c>
      <c r="E69" s="62">
        <v>180.0</v>
      </c>
      <c r="F69" s="62"/>
      <c r="G69" s="62"/>
      <c r="H69" s="63">
        <f t="shared" si="5"/>
        <v>82.9521</v>
      </c>
      <c r="I69" s="62">
        <v>1.0</v>
      </c>
      <c r="J69" s="68">
        <f t="shared" si="6"/>
        <v>82.9521</v>
      </c>
      <c r="K69" s="1"/>
      <c r="L69" s="69"/>
      <c r="M69" s="70"/>
      <c r="N69" s="70"/>
      <c r="O69" s="1"/>
      <c r="P69" s="1"/>
      <c r="Q69" s="59">
        <v>24.5</v>
      </c>
      <c r="R69" s="58">
        <f t="shared" si="7"/>
        <v>1.8</v>
      </c>
      <c r="S69" s="52">
        <f t="shared" si="8"/>
        <v>1</v>
      </c>
      <c r="T69" s="52">
        <f t="shared" si="9"/>
        <v>1.8</v>
      </c>
      <c r="U69" s="60">
        <f t="shared" si="10"/>
        <v>82.9521</v>
      </c>
      <c r="V69" s="58">
        <f t="shared" ref="V69:W69" si="65">C69/100</f>
        <v>0.99</v>
      </c>
      <c r="W69" s="58">
        <f t="shared" si="65"/>
        <v>1.9</v>
      </c>
      <c r="X69" s="58">
        <f t="shared" si="12"/>
        <v>1.8</v>
      </c>
      <c r="Y69" s="61">
        <f t="shared" si="13"/>
        <v>3.3858</v>
      </c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ht="27.0" customHeight="1">
      <c r="A70" s="52">
        <v>52.0</v>
      </c>
      <c r="B70" s="62" t="s">
        <v>62</v>
      </c>
      <c r="C70" s="62">
        <v>97.0</v>
      </c>
      <c r="D70" s="62">
        <v>190.0</v>
      </c>
      <c r="E70" s="62">
        <v>182.0</v>
      </c>
      <c r="F70" s="62"/>
      <c r="G70" s="62"/>
      <c r="H70" s="63">
        <f t="shared" si="5"/>
        <v>82.17937</v>
      </c>
      <c r="I70" s="62">
        <v>1.0</v>
      </c>
      <c r="J70" s="68">
        <f t="shared" si="6"/>
        <v>82.17937</v>
      </c>
      <c r="K70" s="1"/>
      <c r="L70" s="69"/>
      <c r="M70" s="70"/>
      <c r="N70" s="70"/>
      <c r="O70" s="1"/>
      <c r="P70" s="1"/>
      <c r="Q70" s="59">
        <v>24.5</v>
      </c>
      <c r="R70" s="58">
        <f t="shared" si="7"/>
        <v>1.82</v>
      </c>
      <c r="S70" s="52">
        <f t="shared" si="8"/>
        <v>1</v>
      </c>
      <c r="T70" s="52">
        <f t="shared" si="9"/>
        <v>1.82</v>
      </c>
      <c r="U70" s="60">
        <f t="shared" si="10"/>
        <v>82.17937</v>
      </c>
      <c r="V70" s="58">
        <f t="shared" ref="V70:W70" si="66">C70/100</f>
        <v>0.97</v>
      </c>
      <c r="W70" s="58">
        <f t="shared" si="66"/>
        <v>1.9</v>
      </c>
      <c r="X70" s="58">
        <f t="shared" si="12"/>
        <v>1.82</v>
      </c>
      <c r="Y70" s="61">
        <f t="shared" si="13"/>
        <v>3.35426</v>
      </c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ht="27.0" customHeight="1">
      <c r="A71" s="52">
        <v>53.0</v>
      </c>
      <c r="B71" s="62" t="s">
        <v>62</v>
      </c>
      <c r="C71" s="62">
        <v>96.0</v>
      </c>
      <c r="D71" s="62">
        <v>190.0</v>
      </c>
      <c r="E71" s="62">
        <v>181.0</v>
      </c>
      <c r="F71" s="62"/>
      <c r="G71" s="62"/>
      <c r="H71" s="63">
        <f t="shared" si="5"/>
        <v>80.88528</v>
      </c>
      <c r="I71" s="62">
        <v>1.0</v>
      </c>
      <c r="J71" s="68">
        <f t="shared" si="6"/>
        <v>80.88528</v>
      </c>
      <c r="K71" s="1"/>
      <c r="L71" s="69"/>
      <c r="M71" s="70"/>
      <c r="N71" s="70"/>
      <c r="O71" s="1"/>
      <c r="P71" s="1"/>
      <c r="Q71" s="59">
        <v>24.5</v>
      </c>
      <c r="R71" s="58">
        <f t="shared" si="7"/>
        <v>1.81</v>
      </c>
      <c r="S71" s="52">
        <f t="shared" si="8"/>
        <v>1</v>
      </c>
      <c r="T71" s="52">
        <f t="shared" si="9"/>
        <v>1.81</v>
      </c>
      <c r="U71" s="60">
        <f t="shared" si="10"/>
        <v>80.88528</v>
      </c>
      <c r="V71" s="58">
        <f t="shared" ref="V71:W71" si="67">C71/100</f>
        <v>0.96</v>
      </c>
      <c r="W71" s="58">
        <f t="shared" si="67"/>
        <v>1.9</v>
      </c>
      <c r="X71" s="58">
        <f t="shared" si="12"/>
        <v>1.81</v>
      </c>
      <c r="Y71" s="61">
        <f t="shared" si="13"/>
        <v>3.30144</v>
      </c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ht="27.0" customHeight="1">
      <c r="A72" s="52">
        <v>54.0</v>
      </c>
      <c r="B72" s="62" t="s">
        <v>62</v>
      </c>
      <c r="C72" s="62">
        <v>98.0</v>
      </c>
      <c r="D72" s="62">
        <v>190.0</v>
      </c>
      <c r="E72" s="62">
        <v>182.0</v>
      </c>
      <c r="F72" s="62"/>
      <c r="G72" s="62"/>
      <c r="H72" s="63">
        <f t="shared" si="5"/>
        <v>83.02658</v>
      </c>
      <c r="I72" s="62">
        <v>1.0</v>
      </c>
      <c r="J72" s="68">
        <f t="shared" si="6"/>
        <v>83.02658</v>
      </c>
      <c r="K72" s="1"/>
      <c r="L72" s="69"/>
      <c r="M72" s="70"/>
      <c r="N72" s="70"/>
      <c r="O72" s="1"/>
      <c r="P72" s="1"/>
      <c r="Q72" s="59">
        <v>24.5</v>
      </c>
      <c r="R72" s="58">
        <f t="shared" si="7"/>
        <v>1.82</v>
      </c>
      <c r="S72" s="52">
        <f t="shared" si="8"/>
        <v>1</v>
      </c>
      <c r="T72" s="52">
        <f t="shared" si="9"/>
        <v>1.82</v>
      </c>
      <c r="U72" s="60">
        <f t="shared" si="10"/>
        <v>83.02658</v>
      </c>
      <c r="V72" s="58">
        <f t="shared" ref="V72:W72" si="68">C72/100</f>
        <v>0.98</v>
      </c>
      <c r="W72" s="58">
        <f t="shared" si="68"/>
        <v>1.9</v>
      </c>
      <c r="X72" s="58">
        <f t="shared" si="12"/>
        <v>1.82</v>
      </c>
      <c r="Y72" s="61">
        <f t="shared" si="13"/>
        <v>3.38884</v>
      </c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ht="27.0" customHeight="1">
      <c r="A73" s="52">
        <v>55.0</v>
      </c>
      <c r="B73" s="62" t="s">
        <v>62</v>
      </c>
      <c r="C73" s="62">
        <v>88.0</v>
      </c>
      <c r="D73" s="62">
        <v>190.0</v>
      </c>
      <c r="E73" s="62">
        <v>181.0</v>
      </c>
      <c r="F73" s="62"/>
      <c r="G73" s="62"/>
      <c r="H73" s="63">
        <f t="shared" si="5"/>
        <v>74.14484</v>
      </c>
      <c r="I73" s="62">
        <v>1.0</v>
      </c>
      <c r="J73" s="68">
        <f t="shared" si="6"/>
        <v>74.14484</v>
      </c>
      <c r="K73" s="1"/>
      <c r="L73" s="69"/>
      <c r="M73" s="70"/>
      <c r="N73" s="70"/>
      <c r="O73" s="1"/>
      <c r="P73" s="1"/>
      <c r="Q73" s="59">
        <v>24.5</v>
      </c>
      <c r="R73" s="58">
        <f t="shared" si="7"/>
        <v>1.81</v>
      </c>
      <c r="S73" s="52">
        <f t="shared" si="8"/>
        <v>1</v>
      </c>
      <c r="T73" s="52">
        <f t="shared" si="9"/>
        <v>1.81</v>
      </c>
      <c r="U73" s="60">
        <f t="shared" si="10"/>
        <v>74.14484</v>
      </c>
      <c r="V73" s="58">
        <f t="shared" ref="V73:W73" si="69">C73/100</f>
        <v>0.88</v>
      </c>
      <c r="W73" s="58">
        <f t="shared" si="69"/>
        <v>1.9</v>
      </c>
      <c r="X73" s="58">
        <f t="shared" si="12"/>
        <v>1.81</v>
      </c>
      <c r="Y73" s="61">
        <f t="shared" si="13"/>
        <v>3.02632</v>
      </c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ht="27.0" customHeight="1">
      <c r="A74" s="52">
        <v>56.0</v>
      </c>
      <c r="B74" s="62" t="s">
        <v>62</v>
      </c>
      <c r="C74" s="62">
        <v>63.0</v>
      </c>
      <c r="D74" s="62">
        <v>190.0</v>
      </c>
      <c r="E74" s="62">
        <v>156.0</v>
      </c>
      <c r="F74" s="62"/>
      <c r="G74" s="62"/>
      <c r="H74" s="63">
        <f t="shared" si="5"/>
        <v>45.74934</v>
      </c>
      <c r="I74" s="62">
        <v>1.0</v>
      </c>
      <c r="J74" s="68">
        <f t="shared" si="6"/>
        <v>45.74934</v>
      </c>
      <c r="K74" s="1"/>
      <c r="L74" s="69"/>
      <c r="M74" s="70"/>
      <c r="N74" s="70"/>
      <c r="O74" s="1"/>
      <c r="P74" s="1"/>
      <c r="Q74" s="59">
        <v>24.5</v>
      </c>
      <c r="R74" s="58">
        <f t="shared" si="7"/>
        <v>1.56</v>
      </c>
      <c r="S74" s="52">
        <f t="shared" si="8"/>
        <v>1</v>
      </c>
      <c r="T74" s="52">
        <f t="shared" si="9"/>
        <v>1.56</v>
      </c>
      <c r="U74" s="60">
        <f t="shared" si="10"/>
        <v>45.74934</v>
      </c>
      <c r="V74" s="58">
        <f t="shared" ref="V74:W74" si="70">C74/100</f>
        <v>0.63</v>
      </c>
      <c r="W74" s="58">
        <f t="shared" si="70"/>
        <v>1.9</v>
      </c>
      <c r="X74" s="58">
        <f t="shared" si="12"/>
        <v>1.56</v>
      </c>
      <c r="Y74" s="61">
        <f t="shared" si="13"/>
        <v>1.86732</v>
      </c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ht="27.0" customHeight="1">
      <c r="A75" s="52">
        <v>57.0</v>
      </c>
      <c r="B75" s="53" t="s">
        <v>73</v>
      </c>
      <c r="C75" s="54">
        <v>88.0</v>
      </c>
      <c r="D75" s="54">
        <v>204.0</v>
      </c>
      <c r="E75" s="54">
        <v>205.0</v>
      </c>
      <c r="F75" s="54"/>
      <c r="G75" s="54"/>
      <c r="H75" s="55">
        <f t="shared" si="5"/>
        <v>108.56472</v>
      </c>
      <c r="I75" s="54">
        <v>1.0</v>
      </c>
      <c r="J75" s="68">
        <f t="shared" si="6"/>
        <v>108.56472</v>
      </c>
      <c r="K75" s="1"/>
      <c r="L75" s="69"/>
      <c r="M75" s="70"/>
      <c r="N75" s="70"/>
      <c r="O75" s="1"/>
      <c r="P75" s="1"/>
      <c r="Q75" s="4">
        <v>29.5</v>
      </c>
      <c r="R75" s="58">
        <f t="shared" si="7"/>
        <v>2.05</v>
      </c>
      <c r="S75" s="52">
        <f t="shared" si="8"/>
        <v>1</v>
      </c>
      <c r="T75" s="52">
        <f t="shared" si="9"/>
        <v>2.05</v>
      </c>
      <c r="U75" s="60">
        <f t="shared" si="10"/>
        <v>108.56472</v>
      </c>
      <c r="V75" s="58">
        <f t="shared" ref="V75:W75" si="71">C75/100</f>
        <v>0.88</v>
      </c>
      <c r="W75" s="58">
        <f t="shared" si="71"/>
        <v>2.04</v>
      </c>
      <c r="X75" s="58">
        <f t="shared" si="12"/>
        <v>2.05</v>
      </c>
      <c r="Y75" s="61">
        <f t="shared" si="13"/>
        <v>3.68016</v>
      </c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ht="27.0" customHeight="1">
      <c r="A76" s="52">
        <v>58.0</v>
      </c>
      <c r="B76" s="62" t="s">
        <v>73</v>
      </c>
      <c r="C76" s="62">
        <v>102.0</v>
      </c>
      <c r="D76" s="62">
        <v>204.0</v>
      </c>
      <c r="E76" s="62">
        <v>205.0</v>
      </c>
      <c r="F76" s="62"/>
      <c r="G76" s="62"/>
      <c r="H76" s="63">
        <f t="shared" si="5"/>
        <v>125.83638</v>
      </c>
      <c r="I76" s="62">
        <v>1.0</v>
      </c>
      <c r="J76" s="68">
        <f t="shared" si="6"/>
        <v>125.83638</v>
      </c>
      <c r="K76" s="1"/>
      <c r="L76" s="69"/>
      <c r="M76" s="70"/>
      <c r="N76" s="70"/>
      <c r="O76" s="1"/>
      <c r="P76" s="1"/>
      <c r="Q76" s="4">
        <v>29.5</v>
      </c>
      <c r="R76" s="58">
        <f t="shared" si="7"/>
        <v>2.05</v>
      </c>
      <c r="S76" s="52">
        <f t="shared" si="8"/>
        <v>1</v>
      </c>
      <c r="T76" s="52">
        <f t="shared" si="9"/>
        <v>2.05</v>
      </c>
      <c r="U76" s="60">
        <f t="shared" si="10"/>
        <v>125.83638</v>
      </c>
      <c r="V76" s="58">
        <f t="shared" ref="V76:W76" si="72">C76/100</f>
        <v>1.02</v>
      </c>
      <c r="W76" s="58">
        <f t="shared" si="72"/>
        <v>2.04</v>
      </c>
      <c r="X76" s="58">
        <f t="shared" si="12"/>
        <v>2.05</v>
      </c>
      <c r="Y76" s="61">
        <f t="shared" si="13"/>
        <v>4.26564</v>
      </c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ht="27.0" customHeight="1">
      <c r="A77" s="52">
        <v>59.0</v>
      </c>
      <c r="B77" s="62" t="s">
        <v>73</v>
      </c>
      <c r="C77" s="62">
        <v>99.0</v>
      </c>
      <c r="D77" s="62">
        <v>204.0</v>
      </c>
      <c r="E77" s="62">
        <v>204.0</v>
      </c>
      <c r="F77" s="62"/>
      <c r="G77" s="62"/>
      <c r="H77" s="63">
        <f t="shared" si="5"/>
        <v>121.539528</v>
      </c>
      <c r="I77" s="62">
        <v>1.0</v>
      </c>
      <c r="J77" s="68">
        <f t="shared" si="6"/>
        <v>121.539528</v>
      </c>
      <c r="K77" s="1"/>
      <c r="L77" s="69"/>
      <c r="M77" s="70"/>
      <c r="N77" s="70"/>
      <c r="O77" s="1"/>
      <c r="P77" s="1"/>
      <c r="Q77" s="4">
        <v>29.5</v>
      </c>
      <c r="R77" s="58">
        <f t="shared" si="7"/>
        <v>2.04</v>
      </c>
      <c r="S77" s="52">
        <f t="shared" si="8"/>
        <v>1</v>
      </c>
      <c r="T77" s="52">
        <f t="shared" si="9"/>
        <v>2.04</v>
      </c>
      <c r="U77" s="60">
        <f t="shared" si="10"/>
        <v>121.539528</v>
      </c>
      <c r="V77" s="58">
        <f t="shared" ref="V77:W77" si="73">C77/100</f>
        <v>0.99</v>
      </c>
      <c r="W77" s="58">
        <f t="shared" si="73"/>
        <v>2.04</v>
      </c>
      <c r="X77" s="58">
        <f t="shared" si="12"/>
        <v>2.04</v>
      </c>
      <c r="Y77" s="61">
        <f t="shared" si="13"/>
        <v>4.119984</v>
      </c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ht="27.0" customHeight="1">
      <c r="A78" s="52">
        <v>60.0</v>
      </c>
      <c r="B78" s="62" t="s">
        <v>73</v>
      </c>
      <c r="C78" s="62">
        <v>101.0</v>
      </c>
      <c r="D78" s="62">
        <v>204.0</v>
      </c>
      <c r="E78" s="62">
        <v>252.0</v>
      </c>
      <c r="F78" s="62"/>
      <c r="G78" s="62"/>
      <c r="H78" s="63">
        <f t="shared" si="5"/>
        <v>153.170136</v>
      </c>
      <c r="I78" s="62">
        <v>2.0</v>
      </c>
      <c r="J78" s="68">
        <f t="shared" si="6"/>
        <v>306.340272</v>
      </c>
      <c r="K78" s="1"/>
      <c r="L78" s="69"/>
      <c r="M78" s="70"/>
      <c r="N78" s="70"/>
      <c r="O78" s="1"/>
      <c r="P78" s="1"/>
      <c r="Q78" s="4">
        <v>29.5</v>
      </c>
      <c r="R78" s="58">
        <f t="shared" si="7"/>
        <v>2.52</v>
      </c>
      <c r="S78" s="52">
        <f t="shared" si="8"/>
        <v>2</v>
      </c>
      <c r="T78" s="52">
        <f t="shared" si="9"/>
        <v>5.04</v>
      </c>
      <c r="U78" s="60">
        <f t="shared" si="10"/>
        <v>153.170136</v>
      </c>
      <c r="V78" s="58">
        <f t="shared" ref="V78:W78" si="74">C78/100</f>
        <v>1.01</v>
      </c>
      <c r="W78" s="58">
        <f t="shared" si="74"/>
        <v>2.04</v>
      </c>
      <c r="X78" s="58">
        <f t="shared" si="12"/>
        <v>5.04</v>
      </c>
      <c r="Y78" s="61">
        <f t="shared" si="13"/>
        <v>10.384416</v>
      </c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ht="27.0" customHeight="1">
      <c r="A79" s="52">
        <v>61.0</v>
      </c>
      <c r="B79" s="62" t="s">
        <v>73</v>
      </c>
      <c r="C79" s="62">
        <v>101.0</v>
      </c>
      <c r="D79" s="62">
        <v>204.0</v>
      </c>
      <c r="E79" s="62">
        <v>253.0</v>
      </c>
      <c r="F79" s="62"/>
      <c r="G79" s="62"/>
      <c r="H79" s="63">
        <f t="shared" si="5"/>
        <v>153.777954</v>
      </c>
      <c r="I79" s="62">
        <v>7.0</v>
      </c>
      <c r="J79" s="68">
        <f t="shared" si="6"/>
        <v>1076.445678</v>
      </c>
      <c r="K79" s="1"/>
      <c r="L79" s="69"/>
      <c r="M79" s="70"/>
      <c r="N79" s="70"/>
      <c r="O79" s="1"/>
      <c r="P79" s="1"/>
      <c r="Q79" s="4">
        <v>29.5</v>
      </c>
      <c r="R79" s="58">
        <f t="shared" si="7"/>
        <v>2.53</v>
      </c>
      <c r="S79" s="52">
        <f t="shared" si="8"/>
        <v>7</v>
      </c>
      <c r="T79" s="52">
        <f t="shared" si="9"/>
        <v>17.71</v>
      </c>
      <c r="U79" s="60">
        <f t="shared" si="10"/>
        <v>153.777954</v>
      </c>
      <c r="V79" s="58">
        <f t="shared" ref="V79:W79" si="75">C79/100</f>
        <v>1.01</v>
      </c>
      <c r="W79" s="58">
        <f t="shared" si="75"/>
        <v>2.04</v>
      </c>
      <c r="X79" s="58">
        <f t="shared" si="12"/>
        <v>17.71</v>
      </c>
      <c r="Y79" s="61">
        <f t="shared" si="13"/>
        <v>36.489684</v>
      </c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ht="27.0" customHeight="1">
      <c r="A80" s="52">
        <v>62.0</v>
      </c>
      <c r="B80" s="62" t="s">
        <v>73</v>
      </c>
      <c r="C80" s="62">
        <v>100.0</v>
      </c>
      <c r="D80" s="62">
        <v>204.0</v>
      </c>
      <c r="E80" s="62">
        <v>254.0</v>
      </c>
      <c r="F80" s="62"/>
      <c r="G80" s="62"/>
      <c r="H80" s="63">
        <f t="shared" si="5"/>
        <v>152.8572</v>
      </c>
      <c r="I80" s="62">
        <v>3.0</v>
      </c>
      <c r="J80" s="68">
        <f t="shared" si="6"/>
        <v>458.5716</v>
      </c>
      <c r="K80" s="1"/>
      <c r="L80" s="69"/>
      <c r="M80" s="70"/>
      <c r="N80" s="70"/>
      <c r="O80" s="1"/>
      <c r="P80" s="1"/>
      <c r="Q80" s="4">
        <v>29.5</v>
      </c>
      <c r="R80" s="58">
        <f t="shared" si="7"/>
        <v>2.54</v>
      </c>
      <c r="S80" s="52">
        <f t="shared" si="8"/>
        <v>3</v>
      </c>
      <c r="T80" s="52">
        <f t="shared" si="9"/>
        <v>7.62</v>
      </c>
      <c r="U80" s="60">
        <f t="shared" si="10"/>
        <v>152.8572</v>
      </c>
      <c r="V80" s="58">
        <f t="shared" ref="V80:W80" si="76">C80/100</f>
        <v>1</v>
      </c>
      <c r="W80" s="58">
        <f t="shared" si="76"/>
        <v>2.04</v>
      </c>
      <c r="X80" s="58">
        <f t="shared" si="12"/>
        <v>7.62</v>
      </c>
      <c r="Y80" s="61">
        <f t="shared" si="13"/>
        <v>15.5448</v>
      </c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ht="27.0" customHeight="1">
      <c r="A81" s="52">
        <v>63.0</v>
      </c>
      <c r="B81" s="62" t="s">
        <v>73</v>
      </c>
      <c r="C81" s="62">
        <v>100.0</v>
      </c>
      <c r="D81" s="62">
        <v>204.0</v>
      </c>
      <c r="E81" s="62">
        <v>260.0</v>
      </c>
      <c r="F81" s="62"/>
      <c r="G81" s="62"/>
      <c r="H81" s="63">
        <f t="shared" si="5"/>
        <v>156.468</v>
      </c>
      <c r="I81" s="62">
        <v>1.0</v>
      </c>
      <c r="J81" s="68">
        <f t="shared" si="6"/>
        <v>156.468</v>
      </c>
      <c r="K81" s="1"/>
      <c r="L81" s="69"/>
      <c r="M81" s="70"/>
      <c r="N81" s="70"/>
      <c r="O81" s="1"/>
      <c r="P81" s="1"/>
      <c r="Q81" s="4">
        <v>29.5</v>
      </c>
      <c r="R81" s="58">
        <f t="shared" si="7"/>
        <v>2.6</v>
      </c>
      <c r="S81" s="52">
        <f t="shared" si="8"/>
        <v>1</v>
      </c>
      <c r="T81" s="52">
        <f t="shared" si="9"/>
        <v>2.6</v>
      </c>
      <c r="U81" s="60">
        <f t="shared" si="10"/>
        <v>156.468</v>
      </c>
      <c r="V81" s="58">
        <f t="shared" ref="V81:W81" si="77">C81/100</f>
        <v>1</v>
      </c>
      <c r="W81" s="58">
        <f t="shared" si="77"/>
        <v>2.04</v>
      </c>
      <c r="X81" s="58">
        <f t="shared" si="12"/>
        <v>2.6</v>
      </c>
      <c r="Y81" s="61">
        <f t="shared" si="13"/>
        <v>5.304</v>
      </c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ht="27.0" customHeight="1">
      <c r="A82" s="52">
        <v>64.0</v>
      </c>
      <c r="B82" s="62" t="s">
        <v>73</v>
      </c>
      <c r="C82" s="62">
        <v>102.0</v>
      </c>
      <c r="D82" s="62">
        <v>204.0</v>
      </c>
      <c r="E82" s="62">
        <v>252.0</v>
      </c>
      <c r="F82" s="62"/>
      <c r="G82" s="62"/>
      <c r="H82" s="63">
        <f t="shared" si="5"/>
        <v>154.686672</v>
      </c>
      <c r="I82" s="62">
        <v>1.0</v>
      </c>
      <c r="J82" s="68">
        <f t="shared" si="6"/>
        <v>154.686672</v>
      </c>
      <c r="K82" s="1"/>
      <c r="L82" s="69"/>
      <c r="M82" s="70"/>
      <c r="N82" s="70"/>
      <c r="O82" s="1"/>
      <c r="P82" s="1"/>
      <c r="Q82" s="4">
        <v>29.5</v>
      </c>
      <c r="R82" s="58">
        <f t="shared" si="7"/>
        <v>2.52</v>
      </c>
      <c r="S82" s="52">
        <f t="shared" si="8"/>
        <v>1</v>
      </c>
      <c r="T82" s="52">
        <f t="shared" si="9"/>
        <v>2.52</v>
      </c>
      <c r="U82" s="60">
        <f t="shared" si="10"/>
        <v>154.686672</v>
      </c>
      <c r="V82" s="58">
        <f t="shared" ref="V82:W82" si="78">C82/100</f>
        <v>1.02</v>
      </c>
      <c r="W82" s="58">
        <f t="shared" si="78"/>
        <v>2.04</v>
      </c>
      <c r="X82" s="58">
        <f t="shared" si="12"/>
        <v>2.52</v>
      </c>
      <c r="Y82" s="61">
        <f t="shared" si="13"/>
        <v>5.243616</v>
      </c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ht="27.0" customHeight="1">
      <c r="A83" s="52">
        <v>65.0</v>
      </c>
      <c r="B83" s="62" t="s">
        <v>73</v>
      </c>
      <c r="C83" s="62">
        <v>100.0</v>
      </c>
      <c r="D83" s="62">
        <v>204.0</v>
      </c>
      <c r="E83" s="62">
        <v>253.0</v>
      </c>
      <c r="F83" s="62"/>
      <c r="G83" s="62"/>
      <c r="H83" s="63">
        <f t="shared" si="5"/>
        <v>152.2554</v>
      </c>
      <c r="I83" s="62">
        <v>10.0</v>
      </c>
      <c r="J83" s="68">
        <f t="shared" si="6"/>
        <v>1522.554</v>
      </c>
      <c r="K83" s="1"/>
      <c r="L83" s="69"/>
      <c r="M83" s="70"/>
      <c r="N83" s="70"/>
      <c r="O83" s="1"/>
      <c r="P83" s="1"/>
      <c r="Q83" s="4">
        <v>29.5</v>
      </c>
      <c r="R83" s="58">
        <f t="shared" si="7"/>
        <v>2.53</v>
      </c>
      <c r="S83" s="52">
        <f t="shared" si="8"/>
        <v>10</v>
      </c>
      <c r="T83" s="52">
        <f t="shared" si="9"/>
        <v>25.3</v>
      </c>
      <c r="U83" s="60">
        <f t="shared" si="10"/>
        <v>152.2554</v>
      </c>
      <c r="V83" s="58">
        <f t="shared" ref="V83:W83" si="79">C83/100</f>
        <v>1</v>
      </c>
      <c r="W83" s="58">
        <f t="shared" si="79"/>
        <v>2.04</v>
      </c>
      <c r="X83" s="58">
        <f t="shared" si="12"/>
        <v>25.3</v>
      </c>
      <c r="Y83" s="61">
        <f t="shared" si="13"/>
        <v>51.612</v>
      </c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ht="27.0" customHeight="1">
      <c r="A84" s="52">
        <v>66.0</v>
      </c>
      <c r="B84" s="62" t="s">
        <v>73</v>
      </c>
      <c r="C84" s="62">
        <v>99.0</v>
      </c>
      <c r="D84" s="62">
        <v>204.0</v>
      </c>
      <c r="E84" s="62">
        <v>211.0</v>
      </c>
      <c r="F84" s="62"/>
      <c r="G84" s="62"/>
      <c r="H84" s="63">
        <f t="shared" si="5"/>
        <v>125.710002</v>
      </c>
      <c r="I84" s="62">
        <v>1.0</v>
      </c>
      <c r="J84" s="68">
        <f t="shared" si="6"/>
        <v>125.710002</v>
      </c>
      <c r="K84" s="1"/>
      <c r="L84" s="69"/>
      <c r="M84" s="70"/>
      <c r="N84" s="70"/>
      <c r="O84" s="1"/>
      <c r="P84" s="1"/>
      <c r="Q84" s="4">
        <v>29.5</v>
      </c>
      <c r="R84" s="58">
        <f t="shared" si="7"/>
        <v>2.11</v>
      </c>
      <c r="S84" s="52">
        <f t="shared" si="8"/>
        <v>1</v>
      </c>
      <c r="T84" s="52">
        <f t="shared" si="9"/>
        <v>2.11</v>
      </c>
      <c r="U84" s="60">
        <f t="shared" si="10"/>
        <v>125.710002</v>
      </c>
      <c r="V84" s="58">
        <f t="shared" ref="V84:W84" si="80">C84/100</f>
        <v>0.99</v>
      </c>
      <c r="W84" s="58">
        <f t="shared" si="80"/>
        <v>2.04</v>
      </c>
      <c r="X84" s="58">
        <f t="shared" si="12"/>
        <v>2.11</v>
      </c>
      <c r="Y84" s="61">
        <f t="shared" si="13"/>
        <v>4.261356</v>
      </c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ht="27.0" customHeight="1">
      <c r="A85" s="52">
        <v>67.0</v>
      </c>
      <c r="B85" s="62" t="s">
        <v>73</v>
      </c>
      <c r="C85" s="62">
        <v>100.0</v>
      </c>
      <c r="D85" s="62">
        <v>204.0</v>
      </c>
      <c r="E85" s="62">
        <v>259.0</v>
      </c>
      <c r="F85" s="62"/>
      <c r="G85" s="62"/>
      <c r="H85" s="63">
        <f t="shared" si="5"/>
        <v>155.8662</v>
      </c>
      <c r="I85" s="62">
        <v>1.0</v>
      </c>
      <c r="J85" s="68">
        <f t="shared" si="6"/>
        <v>155.8662</v>
      </c>
      <c r="K85" s="1"/>
      <c r="L85" s="69"/>
      <c r="M85" s="70"/>
      <c r="N85" s="70"/>
      <c r="O85" s="1"/>
      <c r="P85" s="1"/>
      <c r="Q85" s="4">
        <v>29.5</v>
      </c>
      <c r="R85" s="58">
        <f t="shared" si="7"/>
        <v>2.59</v>
      </c>
      <c r="S85" s="52">
        <f t="shared" si="8"/>
        <v>1</v>
      </c>
      <c r="T85" s="52">
        <f t="shared" si="9"/>
        <v>2.59</v>
      </c>
      <c r="U85" s="60">
        <f t="shared" si="10"/>
        <v>155.8662</v>
      </c>
      <c r="V85" s="58">
        <f t="shared" ref="V85:W85" si="81">C85/100</f>
        <v>1</v>
      </c>
      <c r="W85" s="58">
        <f t="shared" si="81"/>
        <v>2.04</v>
      </c>
      <c r="X85" s="58">
        <f t="shared" si="12"/>
        <v>2.59</v>
      </c>
      <c r="Y85" s="61">
        <f t="shared" si="13"/>
        <v>5.2836</v>
      </c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ht="27.0" customHeight="1">
      <c r="A86" s="52">
        <v>68.0</v>
      </c>
      <c r="B86" s="62" t="s">
        <v>73</v>
      </c>
      <c r="C86" s="62">
        <v>100.0</v>
      </c>
      <c r="D86" s="62">
        <v>204.0</v>
      </c>
      <c r="E86" s="62">
        <v>252.0</v>
      </c>
      <c r="F86" s="62"/>
      <c r="G86" s="62"/>
      <c r="H86" s="63">
        <f t="shared" si="5"/>
        <v>151.6536</v>
      </c>
      <c r="I86" s="62">
        <v>3.0</v>
      </c>
      <c r="J86" s="68">
        <f t="shared" si="6"/>
        <v>454.9608</v>
      </c>
      <c r="K86" s="1"/>
      <c r="L86" s="69"/>
      <c r="M86" s="70"/>
      <c r="N86" s="70"/>
      <c r="O86" s="1"/>
      <c r="P86" s="1"/>
      <c r="Q86" s="4">
        <v>29.5</v>
      </c>
      <c r="R86" s="58">
        <f t="shared" si="7"/>
        <v>2.52</v>
      </c>
      <c r="S86" s="52">
        <f t="shared" si="8"/>
        <v>3</v>
      </c>
      <c r="T86" s="52">
        <f t="shared" si="9"/>
        <v>7.56</v>
      </c>
      <c r="U86" s="60">
        <f t="shared" si="10"/>
        <v>151.6536</v>
      </c>
      <c r="V86" s="58">
        <f t="shared" ref="V86:W86" si="82">C86/100</f>
        <v>1</v>
      </c>
      <c r="W86" s="58">
        <f t="shared" si="82"/>
        <v>2.04</v>
      </c>
      <c r="X86" s="58">
        <f t="shared" si="12"/>
        <v>7.56</v>
      </c>
      <c r="Y86" s="61">
        <f t="shared" si="13"/>
        <v>15.4224</v>
      </c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ht="27.0" customHeight="1">
      <c r="A87" s="52">
        <v>69.0</v>
      </c>
      <c r="B87" s="62" t="s">
        <v>73</v>
      </c>
      <c r="C87" s="62">
        <v>95.0</v>
      </c>
      <c r="D87" s="62">
        <v>204.0</v>
      </c>
      <c r="E87" s="62">
        <v>205.0</v>
      </c>
      <c r="F87" s="62"/>
      <c r="G87" s="62"/>
      <c r="H87" s="63">
        <f t="shared" si="5"/>
        <v>117.20055</v>
      </c>
      <c r="I87" s="62">
        <v>1.0</v>
      </c>
      <c r="J87" s="68">
        <f t="shared" si="6"/>
        <v>117.20055</v>
      </c>
      <c r="K87" s="1"/>
      <c r="L87" s="69"/>
      <c r="M87" s="70"/>
      <c r="N87" s="70"/>
      <c r="O87" s="1"/>
      <c r="P87" s="1"/>
      <c r="Q87" s="4">
        <v>29.5</v>
      </c>
      <c r="R87" s="58">
        <f t="shared" si="7"/>
        <v>2.05</v>
      </c>
      <c r="S87" s="52">
        <f t="shared" si="8"/>
        <v>1</v>
      </c>
      <c r="T87" s="52">
        <f t="shared" si="9"/>
        <v>2.05</v>
      </c>
      <c r="U87" s="60">
        <f t="shared" si="10"/>
        <v>117.20055</v>
      </c>
      <c r="V87" s="58">
        <f t="shared" ref="V87:W87" si="83">C87/100</f>
        <v>0.95</v>
      </c>
      <c r="W87" s="58">
        <f t="shared" si="83"/>
        <v>2.04</v>
      </c>
      <c r="X87" s="58">
        <f t="shared" si="12"/>
        <v>2.05</v>
      </c>
      <c r="Y87" s="61">
        <f t="shared" si="13"/>
        <v>3.9729</v>
      </c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ht="27.0" customHeight="1">
      <c r="A88" s="52">
        <v>70.0</v>
      </c>
      <c r="B88" s="62" t="s">
        <v>73</v>
      </c>
      <c r="C88" s="62">
        <v>97.0</v>
      </c>
      <c r="D88" s="62">
        <v>204.0</v>
      </c>
      <c r="E88" s="62">
        <v>205.0</v>
      </c>
      <c r="F88" s="62"/>
      <c r="G88" s="62"/>
      <c r="H88" s="63">
        <f t="shared" si="5"/>
        <v>119.66793</v>
      </c>
      <c r="I88" s="62">
        <v>1.0</v>
      </c>
      <c r="J88" s="68">
        <f t="shared" si="6"/>
        <v>119.66793</v>
      </c>
      <c r="K88" s="1"/>
      <c r="L88" s="69"/>
      <c r="M88" s="70"/>
      <c r="N88" s="70"/>
      <c r="O88" s="1"/>
      <c r="P88" s="1"/>
      <c r="Q88" s="4">
        <v>29.5</v>
      </c>
      <c r="R88" s="58">
        <f t="shared" si="7"/>
        <v>2.05</v>
      </c>
      <c r="S88" s="52">
        <f t="shared" si="8"/>
        <v>1</v>
      </c>
      <c r="T88" s="52">
        <f t="shared" si="9"/>
        <v>2.05</v>
      </c>
      <c r="U88" s="60">
        <f t="shared" si="10"/>
        <v>119.66793</v>
      </c>
      <c r="V88" s="58">
        <f t="shared" ref="V88:W88" si="84">C88/100</f>
        <v>0.97</v>
      </c>
      <c r="W88" s="58">
        <f t="shared" si="84"/>
        <v>2.04</v>
      </c>
      <c r="X88" s="58">
        <f t="shared" si="12"/>
        <v>2.05</v>
      </c>
      <c r="Y88" s="61">
        <f t="shared" si="13"/>
        <v>4.05654</v>
      </c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ht="27.0" customHeight="1">
      <c r="A89" s="52">
        <v>71.0</v>
      </c>
      <c r="B89" s="62" t="s">
        <v>73</v>
      </c>
      <c r="C89" s="62">
        <v>99.0</v>
      </c>
      <c r="D89" s="62">
        <v>204.0</v>
      </c>
      <c r="E89" s="62">
        <v>205.0</v>
      </c>
      <c r="F89" s="62"/>
      <c r="G89" s="62"/>
      <c r="H89" s="63">
        <f t="shared" si="5"/>
        <v>122.13531</v>
      </c>
      <c r="I89" s="62">
        <v>1.0</v>
      </c>
      <c r="J89" s="68">
        <f t="shared" si="6"/>
        <v>122.13531</v>
      </c>
      <c r="K89" s="1"/>
      <c r="L89" s="69"/>
      <c r="M89" s="70"/>
      <c r="N89" s="70"/>
      <c r="O89" s="1"/>
      <c r="P89" s="1"/>
      <c r="Q89" s="4">
        <v>29.5</v>
      </c>
      <c r="R89" s="58">
        <f t="shared" si="7"/>
        <v>2.05</v>
      </c>
      <c r="S89" s="52">
        <f t="shared" si="8"/>
        <v>1</v>
      </c>
      <c r="T89" s="52">
        <f t="shared" si="9"/>
        <v>2.05</v>
      </c>
      <c r="U89" s="60">
        <f t="shared" si="10"/>
        <v>122.13531</v>
      </c>
      <c r="V89" s="58">
        <f t="shared" ref="V89:W89" si="85">C89/100</f>
        <v>0.99</v>
      </c>
      <c r="W89" s="58">
        <f t="shared" si="85"/>
        <v>2.04</v>
      </c>
      <c r="X89" s="58">
        <f t="shared" si="12"/>
        <v>2.05</v>
      </c>
      <c r="Y89" s="61">
        <f t="shared" si="13"/>
        <v>4.14018</v>
      </c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ht="27.0" customHeight="1">
      <c r="A90" s="52">
        <v>72.0</v>
      </c>
      <c r="B90" s="62" t="s">
        <v>73</v>
      </c>
      <c r="C90" s="62">
        <v>100.0</v>
      </c>
      <c r="D90" s="62">
        <v>204.0</v>
      </c>
      <c r="E90" s="62">
        <v>205.0</v>
      </c>
      <c r="F90" s="62"/>
      <c r="G90" s="62"/>
      <c r="H90" s="63">
        <f t="shared" si="5"/>
        <v>123.369</v>
      </c>
      <c r="I90" s="62">
        <v>1.0</v>
      </c>
      <c r="J90" s="68">
        <f t="shared" si="6"/>
        <v>123.369</v>
      </c>
      <c r="K90" s="1"/>
      <c r="L90" s="69"/>
      <c r="M90" s="70"/>
      <c r="N90" s="70"/>
      <c r="O90" s="1"/>
      <c r="P90" s="1"/>
      <c r="Q90" s="4">
        <v>29.5</v>
      </c>
      <c r="R90" s="58">
        <f t="shared" si="7"/>
        <v>2.05</v>
      </c>
      <c r="S90" s="52">
        <f t="shared" si="8"/>
        <v>1</v>
      </c>
      <c r="T90" s="52">
        <f t="shared" si="9"/>
        <v>2.05</v>
      </c>
      <c r="U90" s="60">
        <f t="shared" si="10"/>
        <v>123.369</v>
      </c>
      <c r="V90" s="58">
        <f t="shared" ref="V90:W90" si="86">C90/100</f>
        <v>1</v>
      </c>
      <c r="W90" s="58">
        <f t="shared" si="86"/>
        <v>2.04</v>
      </c>
      <c r="X90" s="58">
        <f t="shared" si="12"/>
        <v>2.05</v>
      </c>
      <c r="Y90" s="61">
        <f t="shared" si="13"/>
        <v>4.182</v>
      </c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ht="27.0" customHeight="1">
      <c r="A91" s="52">
        <v>73.0</v>
      </c>
      <c r="B91" s="62" t="s">
        <v>73</v>
      </c>
      <c r="C91" s="62">
        <v>99.0</v>
      </c>
      <c r="D91" s="62">
        <v>204.0</v>
      </c>
      <c r="E91" s="62">
        <v>254.0</v>
      </c>
      <c r="F91" s="62"/>
      <c r="G91" s="62"/>
      <c r="H91" s="63">
        <f t="shared" si="5"/>
        <v>151.328628</v>
      </c>
      <c r="I91" s="62">
        <v>2.0</v>
      </c>
      <c r="J91" s="68">
        <f t="shared" si="6"/>
        <v>302.657256</v>
      </c>
      <c r="K91" s="1"/>
      <c r="L91" s="69"/>
      <c r="M91" s="70"/>
      <c r="N91" s="70"/>
      <c r="O91" s="1"/>
      <c r="P91" s="1"/>
      <c r="Q91" s="4">
        <v>29.5</v>
      </c>
      <c r="R91" s="58">
        <f t="shared" si="7"/>
        <v>2.54</v>
      </c>
      <c r="S91" s="52">
        <f t="shared" si="8"/>
        <v>2</v>
      </c>
      <c r="T91" s="52">
        <f t="shared" si="9"/>
        <v>5.08</v>
      </c>
      <c r="U91" s="60">
        <f t="shared" si="10"/>
        <v>151.328628</v>
      </c>
      <c r="V91" s="58">
        <f t="shared" ref="V91:W91" si="87">C91/100</f>
        <v>0.99</v>
      </c>
      <c r="W91" s="58">
        <f t="shared" si="87"/>
        <v>2.04</v>
      </c>
      <c r="X91" s="58">
        <f t="shared" si="12"/>
        <v>5.08</v>
      </c>
      <c r="Y91" s="61">
        <f t="shared" si="13"/>
        <v>10.259568</v>
      </c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ht="27.0" customHeight="1">
      <c r="A92" s="52">
        <v>74.0</v>
      </c>
      <c r="B92" s="62" t="s">
        <v>73</v>
      </c>
      <c r="C92" s="62">
        <v>100.0</v>
      </c>
      <c r="D92" s="62">
        <v>204.0</v>
      </c>
      <c r="E92" s="62">
        <v>255.0</v>
      </c>
      <c r="F92" s="62"/>
      <c r="G92" s="62"/>
      <c r="H92" s="63">
        <f t="shared" si="5"/>
        <v>153.459</v>
      </c>
      <c r="I92" s="62">
        <v>1.0</v>
      </c>
      <c r="J92" s="68">
        <f t="shared" si="6"/>
        <v>153.459</v>
      </c>
      <c r="K92" s="1"/>
      <c r="L92" s="69"/>
      <c r="M92" s="70"/>
      <c r="N92" s="70"/>
      <c r="O92" s="1"/>
      <c r="P92" s="1"/>
      <c r="Q92" s="4">
        <v>29.5</v>
      </c>
      <c r="R92" s="58">
        <f t="shared" si="7"/>
        <v>2.55</v>
      </c>
      <c r="S92" s="52">
        <f t="shared" si="8"/>
        <v>1</v>
      </c>
      <c r="T92" s="52">
        <f t="shared" si="9"/>
        <v>2.55</v>
      </c>
      <c r="U92" s="60">
        <f t="shared" si="10"/>
        <v>153.459</v>
      </c>
      <c r="V92" s="58">
        <f t="shared" ref="V92:W92" si="88">C92/100</f>
        <v>1</v>
      </c>
      <c r="W92" s="58">
        <f t="shared" si="88"/>
        <v>2.04</v>
      </c>
      <c r="X92" s="58">
        <f t="shared" si="12"/>
        <v>2.55</v>
      </c>
      <c r="Y92" s="61">
        <f t="shared" si="13"/>
        <v>5.202</v>
      </c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ht="27.0" customHeight="1">
      <c r="A93" s="52">
        <v>75.0</v>
      </c>
      <c r="B93" s="62" t="s">
        <v>73</v>
      </c>
      <c r="C93" s="62">
        <v>101.0</v>
      </c>
      <c r="D93" s="62">
        <v>204.0</v>
      </c>
      <c r="E93" s="62">
        <v>251.0</v>
      </c>
      <c r="F93" s="62"/>
      <c r="G93" s="62"/>
      <c r="H93" s="63">
        <f t="shared" si="5"/>
        <v>152.562318</v>
      </c>
      <c r="I93" s="62">
        <v>2.0</v>
      </c>
      <c r="J93" s="68">
        <f t="shared" si="6"/>
        <v>305.124636</v>
      </c>
      <c r="K93" s="1"/>
      <c r="L93" s="69"/>
      <c r="M93" s="70"/>
      <c r="N93" s="70"/>
      <c r="O93" s="1"/>
      <c r="P93" s="1"/>
      <c r="Q93" s="4">
        <v>29.5</v>
      </c>
      <c r="R93" s="58">
        <f t="shared" si="7"/>
        <v>2.51</v>
      </c>
      <c r="S93" s="52">
        <f t="shared" si="8"/>
        <v>2</v>
      </c>
      <c r="T93" s="52">
        <f t="shared" si="9"/>
        <v>5.02</v>
      </c>
      <c r="U93" s="60">
        <f t="shared" si="10"/>
        <v>152.562318</v>
      </c>
      <c r="V93" s="58">
        <f t="shared" ref="V93:W93" si="89">C93/100</f>
        <v>1.01</v>
      </c>
      <c r="W93" s="58">
        <f t="shared" si="89"/>
        <v>2.04</v>
      </c>
      <c r="X93" s="58">
        <f t="shared" si="12"/>
        <v>5.02</v>
      </c>
      <c r="Y93" s="61">
        <f t="shared" si="13"/>
        <v>10.343208</v>
      </c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ht="27.0" customHeight="1">
      <c r="A94" s="52">
        <v>76.0</v>
      </c>
      <c r="B94" s="62" t="s">
        <v>73</v>
      </c>
      <c r="C94" s="62">
        <v>101.0</v>
      </c>
      <c r="D94" s="62">
        <v>204.0</v>
      </c>
      <c r="E94" s="62">
        <v>205.0</v>
      </c>
      <c r="F94" s="62"/>
      <c r="G94" s="62"/>
      <c r="H94" s="63">
        <f t="shared" si="5"/>
        <v>124.60269</v>
      </c>
      <c r="I94" s="62">
        <v>2.0</v>
      </c>
      <c r="J94" s="68">
        <f t="shared" si="6"/>
        <v>249.20538</v>
      </c>
      <c r="K94" s="1"/>
      <c r="L94" s="69"/>
      <c r="M94" s="70"/>
      <c r="N94" s="70"/>
      <c r="O94" s="1"/>
      <c r="P94" s="1"/>
      <c r="Q94" s="4">
        <v>29.5</v>
      </c>
      <c r="R94" s="58">
        <f t="shared" si="7"/>
        <v>2.05</v>
      </c>
      <c r="S94" s="52">
        <f t="shared" si="8"/>
        <v>2</v>
      </c>
      <c r="T94" s="52">
        <f t="shared" si="9"/>
        <v>4.1</v>
      </c>
      <c r="U94" s="60">
        <f t="shared" si="10"/>
        <v>124.60269</v>
      </c>
      <c r="V94" s="58">
        <f t="shared" ref="V94:W94" si="90">C94/100</f>
        <v>1.01</v>
      </c>
      <c r="W94" s="58">
        <f t="shared" si="90"/>
        <v>2.04</v>
      </c>
      <c r="X94" s="58">
        <f t="shared" si="12"/>
        <v>4.1</v>
      </c>
      <c r="Y94" s="61">
        <f t="shared" si="13"/>
        <v>8.44764</v>
      </c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ht="27.0" customHeight="1">
      <c r="A95" s="26"/>
      <c r="B95" s="44"/>
      <c r="C95" s="44"/>
      <c r="D95" s="44"/>
      <c r="E95" s="44"/>
      <c r="F95" s="44"/>
      <c r="G95" s="44"/>
      <c r="H95" s="50"/>
      <c r="I95" s="26"/>
      <c r="J95" s="72">
        <f>+Q123</f>
        <v>88.8</v>
      </c>
      <c r="K95" s="1"/>
      <c r="L95" s="1"/>
      <c r="M95" s="1"/>
      <c r="N95" s="1"/>
      <c r="O95" s="1"/>
      <c r="P95" s="1"/>
      <c r="Q95" s="73"/>
      <c r="R95" s="58">
        <f t="shared" si="7"/>
        <v>0</v>
      </c>
      <c r="S95" s="52" t="str">
        <f t="shared" si="8"/>
        <v/>
      </c>
      <c r="T95" s="52">
        <f t="shared" si="9"/>
        <v>0</v>
      </c>
      <c r="U95" s="57"/>
      <c r="V95" s="58">
        <f t="shared" ref="V95:W95" si="91">C95/100</f>
        <v>0</v>
      </c>
      <c r="W95" s="58">
        <f t="shared" si="91"/>
        <v>0</v>
      </c>
      <c r="X95" s="58">
        <f t="shared" si="12"/>
        <v>0</v>
      </c>
      <c r="Y95" s="61">
        <f t="shared" si="13"/>
        <v>0</v>
      </c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ht="27.0" customHeight="1">
      <c r="A96" s="26"/>
      <c r="B96" s="74"/>
      <c r="C96" s="74"/>
      <c r="D96" s="74"/>
      <c r="E96" s="74"/>
      <c r="F96" s="74"/>
      <c r="G96" s="74"/>
      <c r="H96" s="76"/>
      <c r="I96" s="77">
        <f>SUM(I19:I94)</f>
        <v>123</v>
      </c>
      <c r="J96" s="78">
        <f>SUM(J19:J95)</f>
        <v>12177.87518</v>
      </c>
      <c r="K96" s="79"/>
      <c r="L96" s="79"/>
      <c r="M96" s="79"/>
      <c r="N96" s="79"/>
      <c r="O96" s="79"/>
      <c r="P96" s="79"/>
      <c r="Q96" s="4"/>
      <c r="R96" s="79">
        <f>+SUM(R19:R95)</f>
        <v>145.73</v>
      </c>
      <c r="S96" s="79">
        <f t="shared" ref="S96:T96" si="92">SUM(S19:S95)</f>
        <v>123</v>
      </c>
      <c r="T96" s="79">
        <f t="shared" si="92"/>
        <v>244.95</v>
      </c>
      <c r="U96" s="79"/>
      <c r="V96" s="79"/>
      <c r="W96" s="79"/>
      <c r="X96" s="79"/>
      <c r="Y96" s="81">
        <f>SUM(Y19:Y95)</f>
        <v>473.306472</v>
      </c>
      <c r="Z96" s="79"/>
      <c r="AA96" s="79"/>
      <c r="AB96" s="79"/>
      <c r="AC96" s="79"/>
      <c r="AD96" s="79"/>
      <c r="AE96" s="79"/>
      <c r="AF96" s="79"/>
      <c r="AG96" s="79"/>
      <c r="AH96" s="79"/>
      <c r="AI96" s="79"/>
      <c r="AJ96" s="79"/>
      <c r="AK96" s="79"/>
    </row>
    <row r="97" ht="29.25" customHeight="1">
      <c r="A97" s="1"/>
      <c r="B97" s="1"/>
      <c r="C97" s="1"/>
      <c r="D97" s="1"/>
      <c r="E97" s="1"/>
      <c r="F97" s="1"/>
      <c r="G97" s="1"/>
      <c r="H97" s="3"/>
      <c r="I97" s="1"/>
      <c r="J97" s="1"/>
      <c r="K97" s="1"/>
      <c r="L97" s="1"/>
      <c r="M97" s="1"/>
      <c r="N97" s="1"/>
      <c r="O97" s="1"/>
      <c r="P97" s="1"/>
      <c r="Q97" s="4"/>
      <c r="R97" s="57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ht="29.25" customHeight="1">
      <c r="A98" s="1"/>
      <c r="B98" s="1"/>
      <c r="C98" s="1"/>
      <c r="D98" s="1"/>
      <c r="E98" s="1"/>
      <c r="F98" s="1"/>
      <c r="G98" s="1"/>
      <c r="H98" s="3"/>
      <c r="I98" s="1"/>
      <c r="J98" s="1"/>
      <c r="K98" s="1"/>
      <c r="L98" s="1"/>
      <c r="M98" s="1"/>
      <c r="N98" s="1"/>
      <c r="O98" s="1"/>
      <c r="P98" s="1"/>
      <c r="Q98" s="73"/>
      <c r="R98" s="1"/>
      <c r="S98" s="1" t="s">
        <v>30</v>
      </c>
      <c r="T98" s="1" t="s">
        <v>31</v>
      </c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ht="29.25" customHeight="1">
      <c r="A99" s="1"/>
      <c r="B99" s="1"/>
      <c r="C99" s="1"/>
      <c r="D99" s="1"/>
      <c r="E99" s="1"/>
      <c r="F99" s="1"/>
      <c r="G99" s="1"/>
      <c r="H99" s="3"/>
      <c r="I99" s="1"/>
      <c r="J99" s="1"/>
      <c r="K99" s="1"/>
      <c r="L99" s="1"/>
      <c r="M99" s="1"/>
      <c r="N99" s="1"/>
      <c r="O99" s="1"/>
      <c r="P99" s="1"/>
      <c r="Q99" s="4"/>
      <c r="R99" s="1"/>
      <c r="S99" s="146"/>
      <c r="T99" s="147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ht="29.25" customHeight="1">
      <c r="A100" s="1" t="s">
        <v>33</v>
      </c>
      <c r="B100" s="1"/>
      <c r="C100" s="1"/>
      <c r="D100" s="1" t="s">
        <v>34</v>
      </c>
      <c r="E100" s="1"/>
      <c r="F100" s="1"/>
      <c r="G100" s="1"/>
      <c r="H100" s="3"/>
      <c r="I100" s="1"/>
      <c r="J100" s="1"/>
      <c r="K100" s="1"/>
      <c r="L100" s="1"/>
      <c r="M100" s="1"/>
      <c r="N100" s="1"/>
      <c r="O100" s="1"/>
      <c r="P100" s="1"/>
      <c r="Q100" s="4"/>
      <c r="R100" s="1" t="s">
        <v>35</v>
      </c>
      <c r="S100" s="84">
        <f>+J96</f>
        <v>12177.87518</v>
      </c>
      <c r="T100" s="147">
        <f>+T96</f>
        <v>244.95</v>
      </c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ht="29.25" customHeight="1">
      <c r="A101" s="1"/>
      <c r="B101" s="1"/>
      <c r="C101" s="1"/>
      <c r="D101" s="1"/>
      <c r="E101" s="1"/>
      <c r="F101" s="1"/>
      <c r="G101" s="1"/>
      <c r="H101" s="3"/>
      <c r="I101" s="1"/>
      <c r="J101" s="1"/>
      <c r="K101" s="1"/>
      <c r="L101" s="1"/>
      <c r="M101" s="1"/>
      <c r="N101" s="1"/>
      <c r="O101" s="1"/>
      <c r="P101" s="1"/>
      <c r="Q101" s="73"/>
      <c r="R101" s="1"/>
      <c r="S101" s="85">
        <f>+I96</f>
        <v>123</v>
      </c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ht="39.0" customHeight="1">
      <c r="A102" s="44"/>
      <c r="B102" s="26" t="s">
        <v>14</v>
      </c>
      <c r="C102" s="45" t="s">
        <v>36</v>
      </c>
      <c r="D102" s="46"/>
      <c r="E102" s="47"/>
      <c r="F102" s="48"/>
      <c r="G102" s="48"/>
      <c r="H102" s="50" t="s">
        <v>16</v>
      </c>
      <c r="I102" s="26" t="s">
        <v>17</v>
      </c>
      <c r="J102" s="26" t="s">
        <v>18</v>
      </c>
      <c r="K102" s="1"/>
      <c r="L102" s="1"/>
      <c r="M102" s="1"/>
      <c r="N102" s="1"/>
      <c r="O102" s="1"/>
      <c r="P102" s="1"/>
      <c r="Q102" s="4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ht="27.0" customHeight="1">
      <c r="A103" s="18">
        <v>1.0</v>
      </c>
      <c r="B103" s="142" t="s">
        <v>58</v>
      </c>
      <c r="C103" s="142">
        <v>85.0</v>
      </c>
      <c r="D103" s="142">
        <v>190.0</v>
      </c>
      <c r="E103" s="142">
        <v>185.0</v>
      </c>
      <c r="F103" s="142"/>
      <c r="G103" s="142"/>
      <c r="H103" s="143">
        <v>55.27337500000001</v>
      </c>
      <c r="I103" s="142">
        <v>1.0</v>
      </c>
      <c r="J103" s="86">
        <f t="shared" ref="J103:J106" si="93">+I103*H103</f>
        <v>55.273375</v>
      </c>
      <c r="K103" s="1"/>
      <c r="L103" s="44">
        <f t="shared" ref="L103:L106" si="94">D103*25.4/1000</f>
        <v>4.826</v>
      </c>
      <c r="M103" s="26">
        <f t="shared" ref="M103:M106" si="95">+I103</f>
        <v>1</v>
      </c>
      <c r="N103" s="26">
        <f t="shared" ref="N103:N106" si="96">M103*L103</f>
        <v>4.826</v>
      </c>
      <c r="O103" s="1"/>
      <c r="P103" s="1"/>
      <c r="Q103" s="4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ht="27.0" customHeight="1">
      <c r="A104" s="26">
        <v>2.0</v>
      </c>
      <c r="B104" s="65" t="s">
        <v>62</v>
      </c>
      <c r="C104" s="65">
        <v>86.0</v>
      </c>
      <c r="D104" s="65">
        <v>190.0</v>
      </c>
      <c r="E104" s="65">
        <v>302.0</v>
      </c>
      <c r="F104" s="65"/>
      <c r="G104" s="65"/>
      <c r="H104" s="64">
        <v>120.89966</v>
      </c>
      <c r="I104" s="65">
        <v>1.0</v>
      </c>
      <c r="J104" s="68">
        <f t="shared" si="93"/>
        <v>120.89966</v>
      </c>
      <c r="K104" s="1"/>
      <c r="L104" s="44">
        <f t="shared" si="94"/>
        <v>4.826</v>
      </c>
      <c r="M104" s="26">
        <f t="shared" si="95"/>
        <v>1</v>
      </c>
      <c r="N104" s="26">
        <f t="shared" si="96"/>
        <v>4.826</v>
      </c>
      <c r="O104" s="1"/>
      <c r="P104" s="1"/>
      <c r="Q104" s="4"/>
      <c r="R104" s="1"/>
      <c r="S104" s="87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ht="27.0" customHeight="1">
      <c r="A105" s="26">
        <v>3.0</v>
      </c>
      <c r="B105" s="65" t="s">
        <v>62</v>
      </c>
      <c r="C105" s="65">
        <v>91.0</v>
      </c>
      <c r="D105" s="65">
        <v>190.0</v>
      </c>
      <c r="E105" s="65">
        <v>177.0</v>
      </c>
      <c r="F105" s="65"/>
      <c r="G105" s="65"/>
      <c r="H105" s="64">
        <v>74.97808500000001</v>
      </c>
      <c r="I105" s="65">
        <v>1.0</v>
      </c>
      <c r="J105" s="68">
        <f t="shared" si="93"/>
        <v>74.978085</v>
      </c>
      <c r="K105" s="1"/>
      <c r="L105" s="44">
        <f t="shared" si="94"/>
        <v>4.826</v>
      </c>
      <c r="M105" s="26">
        <f t="shared" si="95"/>
        <v>1</v>
      </c>
      <c r="N105" s="26">
        <f t="shared" si="96"/>
        <v>4.826</v>
      </c>
      <c r="O105" s="1"/>
      <c r="P105" s="1"/>
      <c r="Q105" s="4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ht="27.0" customHeight="1">
      <c r="A106" s="26">
        <v>4.0</v>
      </c>
      <c r="B106" s="65" t="s">
        <v>73</v>
      </c>
      <c r="C106" s="65">
        <v>88.0</v>
      </c>
      <c r="D106" s="65">
        <v>204.0</v>
      </c>
      <c r="E106" s="65">
        <v>205.0</v>
      </c>
      <c r="F106" s="65"/>
      <c r="G106" s="65"/>
      <c r="H106" s="64">
        <v>108.56472000000002</v>
      </c>
      <c r="I106" s="65">
        <v>1.0</v>
      </c>
      <c r="J106" s="68">
        <f t="shared" si="93"/>
        <v>108.56472</v>
      </c>
      <c r="K106" s="1"/>
      <c r="L106" s="44">
        <f t="shared" si="94"/>
        <v>5.1816</v>
      </c>
      <c r="M106" s="26">
        <f t="shared" si="95"/>
        <v>1</v>
      </c>
      <c r="N106" s="26">
        <f t="shared" si="96"/>
        <v>5.1816</v>
      </c>
      <c r="O106" s="1"/>
      <c r="P106" s="1"/>
      <c r="Q106" s="4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ht="24.75" customHeight="1">
      <c r="A107" s="26"/>
      <c r="B107" s="69"/>
      <c r="C107" s="69"/>
      <c r="D107" s="69"/>
      <c r="E107" s="69"/>
      <c r="F107" s="69"/>
      <c r="G107" s="69"/>
      <c r="H107" s="89" t="s">
        <v>37</v>
      </c>
      <c r="I107" s="69"/>
      <c r="J107" s="90">
        <f>SUM(J103:J106)</f>
        <v>359.71584</v>
      </c>
      <c r="K107" s="1"/>
      <c r="L107" s="1"/>
      <c r="M107" s="1"/>
      <c r="N107" s="1"/>
      <c r="O107" s="1"/>
      <c r="P107" s="1"/>
      <c r="Q107" s="4"/>
      <c r="R107" s="9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ht="18.75" customHeight="1">
      <c r="A108" s="42"/>
      <c r="B108" s="7"/>
      <c r="C108" s="7"/>
      <c r="D108" s="7"/>
      <c r="E108" s="7"/>
      <c r="F108" s="7"/>
      <c r="G108" s="7"/>
      <c r="H108" s="9"/>
      <c r="I108" s="7"/>
      <c r="J108" s="43"/>
      <c r="K108" s="1"/>
      <c r="L108" s="1"/>
      <c r="M108" s="1"/>
      <c r="N108" s="1"/>
      <c r="O108" s="1"/>
      <c r="P108" s="1"/>
      <c r="Q108" s="4"/>
      <c r="R108" s="9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ht="18.75" customHeight="1">
      <c r="A109" s="1"/>
      <c r="B109" s="1"/>
      <c r="C109" s="1"/>
      <c r="D109" s="1"/>
      <c r="E109" s="1"/>
      <c r="F109" s="1"/>
      <c r="G109" s="1"/>
      <c r="H109" s="3"/>
      <c r="I109" s="1"/>
      <c r="J109" s="1"/>
      <c r="K109" s="1"/>
      <c r="L109" s="1"/>
      <c r="M109" s="1"/>
      <c r="N109" s="1"/>
      <c r="O109" s="1"/>
      <c r="P109" s="1"/>
      <c r="Q109" s="4"/>
      <c r="R109" s="9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ht="18.75" customHeight="1">
      <c r="A110" s="1"/>
      <c r="B110" s="1"/>
      <c r="C110" s="1"/>
      <c r="D110" s="1"/>
      <c r="E110" s="1"/>
      <c r="F110" s="1"/>
      <c r="G110" s="1"/>
      <c r="H110" s="3"/>
      <c r="I110" s="1"/>
      <c r="J110" s="1"/>
      <c r="K110" s="1"/>
      <c r="L110" s="1"/>
      <c r="M110" s="1"/>
      <c r="N110" s="1"/>
      <c r="O110" s="1"/>
      <c r="P110" s="1"/>
      <c r="Q110" s="4"/>
      <c r="R110" s="9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ht="18.75" customHeight="1">
      <c r="A111" s="1" t="s">
        <v>38</v>
      </c>
      <c r="B111" s="1"/>
      <c r="C111" s="1"/>
      <c r="D111" s="1"/>
      <c r="E111" s="1"/>
      <c r="F111" s="1"/>
      <c r="G111" s="1"/>
      <c r="H111" s="3"/>
      <c r="I111" s="1"/>
      <c r="J111" s="1"/>
      <c r="K111" s="1"/>
      <c r="L111" s="1"/>
      <c r="M111" s="1"/>
      <c r="N111" s="1"/>
      <c r="O111" s="1"/>
      <c r="P111" s="1"/>
      <c r="Q111" s="4"/>
      <c r="R111" s="9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ht="18.75" customHeight="1">
      <c r="A112" s="1"/>
      <c r="B112" s="1"/>
      <c r="C112" s="1"/>
      <c r="D112" s="1"/>
      <c r="E112" s="1"/>
      <c r="F112" s="1"/>
      <c r="G112" s="1"/>
      <c r="H112" s="3"/>
      <c r="I112" s="1"/>
      <c r="J112" s="1"/>
      <c r="K112" s="1"/>
      <c r="L112" s="1"/>
      <c r="M112" s="1"/>
      <c r="N112" s="1"/>
      <c r="O112" s="1"/>
      <c r="P112" s="1"/>
      <c r="Q112" s="4"/>
      <c r="R112" s="9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ht="42.0" customHeight="1">
      <c r="A113" s="44"/>
      <c r="B113" s="26" t="s">
        <v>14</v>
      </c>
      <c r="C113" s="45" t="s">
        <v>39</v>
      </c>
      <c r="D113" s="46"/>
      <c r="E113" s="47"/>
      <c r="F113" s="92"/>
      <c r="G113" s="92"/>
      <c r="H113" s="50" t="s">
        <v>16</v>
      </c>
      <c r="I113" s="94" t="s">
        <v>17</v>
      </c>
      <c r="J113" s="26" t="s">
        <v>18</v>
      </c>
      <c r="K113" s="1"/>
      <c r="L113" s="1"/>
      <c r="M113" s="1"/>
      <c r="N113" s="1"/>
      <c r="O113" s="1"/>
      <c r="P113" s="1"/>
      <c r="Q113" s="4"/>
      <c r="R113" s="9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ht="24.75" customHeight="1">
      <c r="A114" s="26">
        <v>1.0</v>
      </c>
      <c r="B114" s="53" t="s">
        <v>58</v>
      </c>
      <c r="C114" s="52"/>
      <c r="D114" s="52"/>
      <c r="E114" s="52"/>
      <c r="F114" s="52"/>
      <c r="G114" s="52"/>
      <c r="H114" s="145">
        <v>18.0</v>
      </c>
      <c r="I114" s="52">
        <v>1.0</v>
      </c>
      <c r="J114" s="68">
        <f t="shared" ref="J114:J121" si="97">+I114*H114</f>
        <v>18</v>
      </c>
      <c r="K114" s="44"/>
      <c r="L114" s="44"/>
      <c r="M114" s="44"/>
      <c r="N114" s="44"/>
      <c r="O114" s="44"/>
      <c r="P114" s="44"/>
      <c r="Q114" s="97"/>
      <c r="R114" s="9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ht="24.75" customHeight="1">
      <c r="A115" s="26">
        <v>2.0</v>
      </c>
      <c r="B115" s="62" t="s">
        <v>58</v>
      </c>
      <c r="C115" s="52"/>
      <c r="D115" s="52"/>
      <c r="E115" s="52"/>
      <c r="F115" s="52"/>
      <c r="G115" s="52"/>
      <c r="H115" s="145">
        <v>24.0</v>
      </c>
      <c r="I115" s="52">
        <v>1.0</v>
      </c>
      <c r="J115" s="68">
        <f t="shared" si="97"/>
        <v>24</v>
      </c>
      <c r="K115" s="44"/>
      <c r="L115" s="44"/>
      <c r="M115" s="44"/>
      <c r="N115" s="44"/>
      <c r="O115" s="44"/>
      <c r="P115" s="44"/>
      <c r="Q115" s="97"/>
      <c r="R115" s="9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ht="24.75" customHeight="1">
      <c r="A116" s="26">
        <v>3.0</v>
      </c>
      <c r="B116" s="53" t="s">
        <v>62</v>
      </c>
      <c r="C116" s="52"/>
      <c r="D116" s="52"/>
      <c r="E116" s="52"/>
      <c r="F116" s="52"/>
      <c r="G116" s="52"/>
      <c r="H116" s="145">
        <v>36.0</v>
      </c>
      <c r="I116" s="52">
        <v>1.0</v>
      </c>
      <c r="J116" s="68">
        <f t="shared" si="97"/>
        <v>36</v>
      </c>
      <c r="K116" s="44"/>
      <c r="L116" s="44"/>
      <c r="M116" s="44"/>
      <c r="N116" s="44"/>
      <c r="O116" s="44"/>
      <c r="P116" s="44"/>
      <c r="Q116" s="97"/>
      <c r="R116" s="9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ht="24.75" customHeight="1">
      <c r="A117" s="26">
        <v>4.0</v>
      </c>
      <c r="B117" s="62" t="s">
        <v>62</v>
      </c>
      <c r="C117" s="52"/>
      <c r="D117" s="52"/>
      <c r="E117" s="52"/>
      <c r="F117" s="52"/>
      <c r="G117" s="52"/>
      <c r="H117" s="145">
        <v>16.0</v>
      </c>
      <c r="I117" s="52">
        <v>1.0</v>
      </c>
      <c r="J117" s="68">
        <f t="shared" si="97"/>
        <v>16</v>
      </c>
      <c r="K117" s="44"/>
      <c r="L117" s="44"/>
      <c r="M117" s="44"/>
      <c r="N117" s="44"/>
      <c r="O117" s="44"/>
      <c r="P117" s="44"/>
      <c r="Q117" s="97"/>
      <c r="R117" s="9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ht="24.75" customHeight="1">
      <c r="A118" s="26">
        <v>5.0</v>
      </c>
      <c r="B118" s="53" t="s">
        <v>62</v>
      </c>
      <c r="C118" s="52"/>
      <c r="D118" s="52"/>
      <c r="E118" s="52"/>
      <c r="F118" s="52"/>
      <c r="G118" s="52"/>
      <c r="H118" s="145">
        <v>43.0</v>
      </c>
      <c r="I118" s="52">
        <v>1.0</v>
      </c>
      <c r="J118" s="68">
        <f t="shared" si="97"/>
        <v>43</v>
      </c>
      <c r="K118" s="44"/>
      <c r="L118" s="44"/>
      <c r="M118" s="44"/>
      <c r="N118" s="44"/>
      <c r="O118" s="44"/>
      <c r="P118" s="44"/>
      <c r="Q118" s="97"/>
      <c r="R118" s="9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ht="24.75" customHeight="1">
      <c r="A119" s="26">
        <v>6.0</v>
      </c>
      <c r="B119" s="62" t="s">
        <v>62</v>
      </c>
      <c r="C119" s="52"/>
      <c r="D119" s="52"/>
      <c r="E119" s="52"/>
      <c r="F119" s="52"/>
      <c r="G119" s="52"/>
      <c r="H119" s="145">
        <v>26.0</v>
      </c>
      <c r="I119" s="52">
        <v>1.0</v>
      </c>
      <c r="J119" s="68">
        <f t="shared" si="97"/>
        <v>26</v>
      </c>
      <c r="K119" s="44"/>
      <c r="L119" s="44"/>
      <c r="M119" s="44"/>
      <c r="N119" s="44"/>
      <c r="O119" s="44"/>
      <c r="P119" s="44"/>
      <c r="Q119" s="97"/>
      <c r="R119" s="9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ht="24.75" customHeight="1">
      <c r="A120" s="26">
        <v>7.0</v>
      </c>
      <c r="B120" s="53" t="s">
        <v>73</v>
      </c>
      <c r="C120" s="52"/>
      <c r="D120" s="52"/>
      <c r="E120" s="52"/>
      <c r="F120" s="52"/>
      <c r="G120" s="52"/>
      <c r="H120" s="145">
        <v>47.0</v>
      </c>
      <c r="I120" s="52">
        <v>1.0</v>
      </c>
      <c r="J120" s="68">
        <f t="shared" si="97"/>
        <v>47</v>
      </c>
      <c r="K120" s="44"/>
      <c r="L120" s="44"/>
      <c r="M120" s="44"/>
      <c r="N120" s="44"/>
      <c r="O120" s="44"/>
      <c r="P120" s="44"/>
      <c r="Q120" s="97"/>
      <c r="R120" s="9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ht="24.75" customHeight="1">
      <c r="A121" s="26">
        <v>8.0</v>
      </c>
      <c r="B121" s="62" t="s">
        <v>73</v>
      </c>
      <c r="C121" s="52"/>
      <c r="D121" s="52"/>
      <c r="E121" s="52"/>
      <c r="F121" s="52"/>
      <c r="G121" s="52"/>
      <c r="H121" s="145">
        <v>12.0</v>
      </c>
      <c r="I121" s="52">
        <v>1.0</v>
      </c>
      <c r="J121" s="68">
        <f t="shared" si="97"/>
        <v>12</v>
      </c>
      <c r="K121" s="44"/>
      <c r="L121" s="44"/>
      <c r="M121" s="44"/>
      <c r="N121" s="44"/>
      <c r="O121" s="44"/>
      <c r="P121" s="44"/>
      <c r="Q121" s="97"/>
      <c r="R121" s="9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ht="18.75" customHeight="1">
      <c r="A122" s="1"/>
      <c r="B122" s="1"/>
      <c r="C122" s="1"/>
      <c r="D122" s="1"/>
      <c r="E122" s="1"/>
      <c r="F122" s="1"/>
      <c r="G122" s="1"/>
      <c r="H122" s="3" t="s">
        <v>37</v>
      </c>
      <c r="I122" s="1"/>
      <c r="J122" s="98">
        <f>SUM(J114:J121)</f>
        <v>222</v>
      </c>
      <c r="K122" s="99"/>
      <c r="L122" s="99"/>
      <c r="M122" s="99"/>
      <c r="N122" s="99"/>
      <c r="O122" s="99"/>
      <c r="P122" s="99"/>
      <c r="Q122" s="100"/>
      <c r="R122" s="9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ht="18.75" customHeight="1">
      <c r="A123" s="7"/>
      <c r="B123" s="7"/>
      <c r="C123" s="7"/>
      <c r="D123" s="7"/>
      <c r="E123" s="7"/>
      <c r="F123" s="7"/>
      <c r="G123" s="7"/>
      <c r="H123" s="9"/>
      <c r="I123" s="41"/>
      <c r="J123" s="74">
        <f>+J122*60%</f>
        <v>133.2</v>
      </c>
      <c r="K123" s="74"/>
      <c r="L123" s="74"/>
      <c r="M123" s="74"/>
      <c r="N123" s="74"/>
      <c r="O123" s="74"/>
      <c r="P123" s="74"/>
      <c r="Q123" s="77">
        <f>+J122*40%</f>
        <v>88.8</v>
      </c>
      <c r="R123" s="9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ht="18.75" customHeight="1">
      <c r="A124" s="1"/>
      <c r="B124" s="1"/>
      <c r="C124" s="1"/>
      <c r="D124" s="1"/>
      <c r="E124" s="1"/>
      <c r="F124" s="1"/>
      <c r="G124" s="1"/>
      <c r="H124" s="3"/>
      <c r="I124" s="1"/>
      <c r="J124" s="1"/>
      <c r="K124" s="1"/>
      <c r="L124" s="1"/>
      <c r="M124" s="1"/>
      <c r="N124" s="1"/>
      <c r="O124" s="1"/>
      <c r="P124" s="1"/>
      <c r="Q124" s="4"/>
      <c r="R124" s="9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ht="18.75" customHeight="1">
      <c r="A125" s="1"/>
      <c r="B125" s="1"/>
      <c r="C125" s="1"/>
      <c r="D125" s="1"/>
      <c r="E125" s="1"/>
      <c r="F125" s="1"/>
      <c r="G125" s="1"/>
      <c r="H125" s="3"/>
      <c r="I125" s="1"/>
      <c r="J125" s="1"/>
      <c r="K125" s="1"/>
      <c r="L125" s="1"/>
      <c r="M125" s="1"/>
      <c r="N125" s="1"/>
      <c r="O125" s="1"/>
      <c r="P125" s="1"/>
      <c r="Q125" s="4"/>
      <c r="R125" s="9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ht="19.5" customHeight="1">
      <c r="A126" s="101" t="s">
        <v>42</v>
      </c>
      <c r="B126" s="1"/>
      <c r="C126" s="1"/>
      <c r="D126" s="1"/>
      <c r="E126" s="1"/>
      <c r="F126" s="1"/>
      <c r="G126" s="1"/>
      <c r="H126" s="3"/>
      <c r="I126" s="1"/>
      <c r="J126" s="1"/>
      <c r="K126" s="1"/>
      <c r="L126" s="1"/>
      <c r="M126" s="1"/>
      <c r="N126" s="1"/>
      <c r="O126" s="1"/>
      <c r="P126" s="1"/>
      <c r="Q126" s="4"/>
      <c r="R126" s="9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ht="57.0" customHeight="1">
      <c r="A127" s="102"/>
      <c r="B127" s="103" t="s">
        <v>43</v>
      </c>
      <c r="C127" s="103" t="s">
        <v>44</v>
      </c>
      <c r="D127" s="103" t="s">
        <v>45</v>
      </c>
      <c r="E127" s="103" t="s">
        <v>46</v>
      </c>
      <c r="F127" s="103"/>
      <c r="G127" s="103"/>
      <c r="H127" s="105" t="s">
        <v>47</v>
      </c>
      <c r="I127" s="106" t="s">
        <v>48</v>
      </c>
      <c r="J127" s="1"/>
      <c r="K127" s="1"/>
      <c r="L127" s="1"/>
      <c r="M127" s="1"/>
      <c r="N127" s="1"/>
      <c r="O127" s="1"/>
      <c r="P127" s="1"/>
      <c r="Q127" s="4"/>
      <c r="R127" s="9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ht="18.75" customHeight="1">
      <c r="A128" s="107" t="s">
        <v>30</v>
      </c>
      <c r="B128" s="108">
        <f>+E12</f>
        <v>14111.63335</v>
      </c>
      <c r="C128" s="109">
        <f>+J96</f>
        <v>12177.87518</v>
      </c>
      <c r="D128" s="109">
        <f>+J107</f>
        <v>359.71584</v>
      </c>
      <c r="E128" s="110">
        <f>J123</f>
        <v>133.2</v>
      </c>
      <c r="F128" s="110"/>
      <c r="G128" s="110"/>
      <c r="H128" s="112">
        <f>+I12</f>
        <v>654.7844832</v>
      </c>
      <c r="I128" s="113">
        <f>+B128-C128-D128-E128-H128</f>
        <v>786.0578448</v>
      </c>
      <c r="J128" s="1"/>
      <c r="K128" s="1"/>
      <c r="L128" s="1"/>
      <c r="M128" s="1"/>
      <c r="N128" s="1"/>
      <c r="O128" s="1"/>
      <c r="P128" s="1"/>
      <c r="Q128" s="4"/>
      <c r="R128" s="9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ht="19.5" customHeight="1">
      <c r="A129" s="114" t="s">
        <v>49</v>
      </c>
      <c r="B129" s="115"/>
      <c r="C129" s="116">
        <f>+C128/B128</f>
        <v>0.8629670911</v>
      </c>
      <c r="D129" s="116">
        <f>+D128/B128</f>
        <v>0.02549073031</v>
      </c>
      <c r="E129" s="116">
        <f>+E128/B128</f>
        <v>0.009439020748</v>
      </c>
      <c r="F129" s="116"/>
      <c r="G129" s="116"/>
      <c r="H129" s="118">
        <f>+H128/B128</f>
        <v>0.04640033275</v>
      </c>
      <c r="I129" s="119">
        <f>+I128/B128</f>
        <v>0.05570282512</v>
      </c>
      <c r="J129" s="1"/>
      <c r="K129" s="1"/>
      <c r="L129" s="1"/>
      <c r="M129" s="1"/>
      <c r="N129" s="1"/>
      <c r="O129" s="1"/>
      <c r="P129" s="1"/>
      <c r="Q129" s="4"/>
      <c r="R129" s="9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ht="19.5" customHeight="1">
      <c r="A130" s="30"/>
      <c r="B130" s="120"/>
      <c r="C130" s="121"/>
      <c r="D130" s="121"/>
      <c r="E130" s="121"/>
      <c r="F130" s="121"/>
      <c r="G130" s="121"/>
      <c r="H130" s="123"/>
      <c r="I130" s="124"/>
      <c r="J130" s="1"/>
      <c r="K130" s="1"/>
      <c r="L130" s="1"/>
      <c r="M130" s="1"/>
      <c r="N130" s="1"/>
      <c r="O130" s="1"/>
      <c r="P130" s="1"/>
      <c r="Q130" s="4"/>
      <c r="R130" s="9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ht="18.75" customHeight="1">
      <c r="A131" s="125"/>
      <c r="B131" s="126"/>
      <c r="C131" s="126"/>
      <c r="D131" s="126" t="s">
        <v>50</v>
      </c>
      <c r="E131" s="126" t="s">
        <v>30</v>
      </c>
      <c r="F131" s="126"/>
      <c r="G131" s="126"/>
      <c r="H131" s="128">
        <f>+D128+E128+H128+I128</f>
        <v>1933.758168</v>
      </c>
      <c r="I131" s="129"/>
      <c r="J131" s="1"/>
      <c r="K131" s="1"/>
      <c r="L131" s="1"/>
      <c r="M131" s="1"/>
      <c r="N131" s="1"/>
      <c r="O131" s="1"/>
      <c r="P131" s="1"/>
      <c r="Q131" s="4"/>
      <c r="R131" s="3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ht="18.75" customHeight="1">
      <c r="A132" s="130"/>
      <c r="B132" s="1"/>
      <c r="C132" s="1"/>
      <c r="D132" s="1"/>
      <c r="E132" s="1" t="s">
        <v>49</v>
      </c>
      <c r="F132" s="1"/>
      <c r="G132" s="1"/>
      <c r="H132" s="123">
        <f>+H131/B128</f>
        <v>0.1370329089</v>
      </c>
      <c r="I132" s="131"/>
      <c r="J132" s="1"/>
      <c r="K132" s="1"/>
      <c r="L132" s="1"/>
      <c r="M132" s="1"/>
      <c r="N132" s="1"/>
      <c r="O132" s="1"/>
      <c r="P132" s="1"/>
      <c r="Q132" s="4"/>
      <c r="R132" s="3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ht="18.75" customHeight="1">
      <c r="A133" s="130"/>
      <c r="B133" s="1"/>
      <c r="C133" s="1" t="s">
        <v>51</v>
      </c>
      <c r="D133" s="1"/>
      <c r="E133" s="1"/>
      <c r="F133" s="1"/>
      <c r="G133" s="1"/>
      <c r="H133" s="3"/>
      <c r="I133" s="131"/>
      <c r="J133" s="1"/>
      <c r="K133" s="1"/>
      <c r="L133" s="1"/>
      <c r="M133" s="1"/>
      <c r="N133" s="1"/>
      <c r="O133" s="1"/>
      <c r="P133" s="1"/>
      <c r="Q133" s="4"/>
      <c r="R133" s="3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ht="18.75" customHeight="1">
      <c r="A134" s="130"/>
      <c r="B134" s="1"/>
      <c r="C134" s="1"/>
      <c r="D134" s="1" t="s">
        <v>52</v>
      </c>
      <c r="E134" s="1"/>
      <c r="F134" s="1"/>
      <c r="G134" s="1"/>
      <c r="H134" s="3">
        <f>+H133*(H131-H128)</f>
        <v>0</v>
      </c>
      <c r="I134" s="131"/>
      <c r="J134" s="1"/>
      <c r="K134" s="1"/>
      <c r="L134" s="1"/>
      <c r="M134" s="1"/>
      <c r="N134" s="1"/>
      <c r="O134" s="1"/>
      <c r="P134" s="1"/>
      <c r="Q134" s="4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ht="19.5" customHeight="1">
      <c r="A135" s="132"/>
      <c r="B135" s="133"/>
      <c r="C135" s="133"/>
      <c r="D135" s="133"/>
      <c r="E135" s="133"/>
      <c r="F135" s="133"/>
      <c r="G135" s="133"/>
      <c r="H135" s="135"/>
      <c r="I135" s="136"/>
      <c r="J135" s="1"/>
      <c r="K135" s="1"/>
      <c r="L135" s="1"/>
      <c r="M135" s="1"/>
      <c r="N135" s="1"/>
      <c r="O135" s="1"/>
      <c r="P135" s="1"/>
      <c r="Q135" s="4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ht="18.75" customHeight="1">
      <c r="A136" s="1"/>
      <c r="B136" s="1"/>
      <c r="C136" s="1"/>
      <c r="D136" s="1"/>
      <c r="E136" s="1"/>
      <c r="F136" s="1"/>
      <c r="G136" s="1"/>
      <c r="H136" s="3"/>
      <c r="I136" s="1"/>
      <c r="J136" s="1"/>
      <c r="K136" s="1"/>
      <c r="L136" s="1"/>
      <c r="M136" s="1"/>
      <c r="N136" s="1"/>
      <c r="O136" s="1"/>
      <c r="P136" s="1"/>
      <c r="Q136" s="4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ht="18.75" customHeight="1">
      <c r="A137" s="1"/>
      <c r="B137" s="1"/>
      <c r="C137" s="1"/>
      <c r="D137" s="1"/>
      <c r="E137" s="1"/>
      <c r="F137" s="1"/>
      <c r="G137" s="1"/>
      <c r="H137" s="3"/>
      <c r="I137" s="1"/>
      <c r="J137" s="1"/>
      <c r="K137" s="1"/>
      <c r="L137" s="1"/>
      <c r="M137" s="1"/>
      <c r="N137" s="1"/>
      <c r="O137" s="1"/>
      <c r="P137" s="1"/>
      <c r="Q137" s="4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ht="18.75" customHeight="1">
      <c r="A138" s="1"/>
      <c r="B138" s="1"/>
      <c r="C138" s="1"/>
      <c r="D138" s="1"/>
      <c r="E138" s="1"/>
      <c r="F138" s="1"/>
      <c r="G138" s="1"/>
      <c r="H138" s="3"/>
      <c r="I138" s="1"/>
      <c r="J138" s="1"/>
      <c r="K138" s="1"/>
      <c r="L138" s="1"/>
      <c r="M138" s="1"/>
      <c r="N138" s="1"/>
      <c r="O138" s="1"/>
      <c r="P138" s="1"/>
      <c r="Q138" s="4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ht="18.0" customHeight="1">
      <c r="A139" s="137"/>
      <c r="B139" s="137"/>
      <c r="C139" s="137"/>
      <c r="D139" s="137"/>
      <c r="E139" s="137"/>
      <c r="F139" s="137"/>
      <c r="G139" s="137"/>
      <c r="H139" s="139"/>
      <c r="I139" s="137"/>
      <c r="J139" s="137"/>
      <c r="K139" s="137"/>
      <c r="L139" s="137"/>
      <c r="M139" s="137"/>
      <c r="N139" s="137"/>
      <c r="O139" s="137"/>
      <c r="P139" s="137"/>
      <c r="Q139" s="140"/>
      <c r="R139" s="137"/>
      <c r="S139" s="137"/>
      <c r="T139" s="137"/>
      <c r="U139" s="137"/>
      <c r="V139" s="137"/>
      <c r="W139" s="137"/>
      <c r="X139" s="137"/>
      <c r="Y139" s="137"/>
      <c r="Z139" s="137"/>
      <c r="AA139" s="137"/>
      <c r="AB139" s="137"/>
      <c r="AC139" s="137"/>
      <c r="AD139" s="137"/>
      <c r="AE139" s="137"/>
      <c r="AF139" s="137"/>
      <c r="AG139" s="137"/>
      <c r="AH139" s="137"/>
      <c r="AI139" s="137"/>
      <c r="AJ139" s="137"/>
      <c r="AK139" s="137"/>
    </row>
    <row r="140" ht="18.0" customHeight="1">
      <c r="A140" s="137"/>
      <c r="B140" s="137"/>
      <c r="C140" s="137"/>
      <c r="D140" s="137"/>
      <c r="E140" s="137"/>
      <c r="F140" s="137"/>
      <c r="G140" s="137"/>
      <c r="H140" s="139"/>
      <c r="I140" s="137"/>
      <c r="J140" s="137"/>
      <c r="K140" s="137"/>
      <c r="L140" s="137"/>
      <c r="M140" s="137"/>
      <c r="N140" s="137"/>
      <c r="O140" s="137"/>
      <c r="P140" s="137"/>
      <c r="Q140" s="140"/>
      <c r="R140" s="137"/>
      <c r="S140" s="137"/>
      <c r="T140" s="137"/>
      <c r="U140" s="137"/>
      <c r="V140" s="137"/>
      <c r="W140" s="137"/>
      <c r="X140" s="137"/>
      <c r="Y140" s="137"/>
      <c r="Z140" s="137"/>
      <c r="AA140" s="137"/>
      <c r="AB140" s="137"/>
      <c r="AC140" s="137"/>
      <c r="AD140" s="137"/>
      <c r="AE140" s="137"/>
      <c r="AF140" s="137"/>
      <c r="AG140" s="137"/>
      <c r="AH140" s="137"/>
      <c r="AI140" s="137"/>
      <c r="AJ140" s="137"/>
      <c r="AK140" s="137"/>
    </row>
    <row r="141" ht="18.0" customHeight="1">
      <c r="A141" s="137"/>
      <c r="B141" s="137"/>
      <c r="C141" s="137"/>
      <c r="D141" s="137"/>
      <c r="E141" s="137"/>
      <c r="F141" s="137"/>
      <c r="G141" s="137"/>
      <c r="H141" s="139"/>
      <c r="I141" s="137"/>
      <c r="J141" s="137"/>
      <c r="K141" s="137"/>
      <c r="L141" s="137"/>
      <c r="M141" s="137"/>
      <c r="N141" s="137"/>
      <c r="O141" s="137"/>
      <c r="P141" s="137"/>
      <c r="Q141" s="140"/>
      <c r="R141" s="137"/>
      <c r="S141" s="137"/>
      <c r="T141" s="137"/>
      <c r="U141" s="137"/>
      <c r="V141" s="137"/>
      <c r="W141" s="137"/>
      <c r="X141" s="137"/>
      <c r="Y141" s="137"/>
      <c r="Z141" s="137"/>
      <c r="AA141" s="137"/>
      <c r="AB141" s="137"/>
      <c r="AC141" s="137"/>
      <c r="AD141" s="137"/>
      <c r="AE141" s="137"/>
      <c r="AF141" s="137"/>
      <c r="AG141" s="137"/>
      <c r="AH141" s="137"/>
      <c r="AI141" s="137"/>
      <c r="AJ141" s="137"/>
      <c r="AK141" s="137"/>
    </row>
    <row r="142" ht="18.0" customHeight="1">
      <c r="A142" s="137"/>
      <c r="B142" s="137"/>
      <c r="C142" s="137"/>
      <c r="D142" s="137"/>
      <c r="E142" s="137"/>
      <c r="F142" s="137"/>
      <c r="G142" s="137"/>
      <c r="H142" s="139"/>
      <c r="I142" s="137"/>
      <c r="J142" s="137"/>
      <c r="K142" s="137"/>
      <c r="L142" s="137"/>
      <c r="M142" s="137"/>
      <c r="N142" s="137"/>
      <c r="O142" s="137"/>
      <c r="P142" s="137"/>
      <c r="Q142" s="140"/>
      <c r="R142" s="137"/>
      <c r="S142" s="137"/>
      <c r="T142" s="137"/>
      <c r="U142" s="137"/>
      <c r="V142" s="137"/>
      <c r="W142" s="137"/>
      <c r="X142" s="137"/>
      <c r="Y142" s="137"/>
      <c r="Z142" s="137"/>
      <c r="AA142" s="137"/>
      <c r="AB142" s="137"/>
      <c r="AC142" s="137"/>
      <c r="AD142" s="137"/>
      <c r="AE142" s="137"/>
      <c r="AF142" s="137"/>
      <c r="AG142" s="137"/>
      <c r="AH142" s="137"/>
      <c r="AI142" s="137"/>
      <c r="AJ142" s="137"/>
      <c r="AK142" s="137"/>
    </row>
    <row r="143" ht="18.0" customHeight="1">
      <c r="A143" s="137"/>
      <c r="B143" s="137"/>
      <c r="C143" s="137"/>
      <c r="D143" s="137"/>
      <c r="E143" s="137"/>
      <c r="F143" s="137"/>
      <c r="G143" s="137"/>
      <c r="H143" s="139"/>
      <c r="I143" s="137"/>
      <c r="J143" s="137"/>
      <c r="K143" s="137"/>
      <c r="L143" s="137"/>
      <c r="M143" s="137"/>
      <c r="N143" s="137"/>
      <c r="O143" s="137"/>
      <c r="P143" s="137"/>
      <c r="Q143" s="140"/>
      <c r="R143" s="137"/>
      <c r="S143" s="137"/>
      <c r="T143" s="137"/>
      <c r="U143" s="137"/>
      <c r="V143" s="137"/>
      <c r="W143" s="137"/>
      <c r="X143" s="137"/>
      <c r="Y143" s="137"/>
      <c r="Z143" s="137"/>
      <c r="AA143" s="137"/>
      <c r="AB143" s="137"/>
      <c r="AC143" s="137"/>
      <c r="AD143" s="137"/>
      <c r="AE143" s="137"/>
      <c r="AF143" s="137"/>
      <c r="AG143" s="137"/>
      <c r="AH143" s="137"/>
      <c r="AI143" s="137"/>
      <c r="AJ143" s="137"/>
      <c r="AK143" s="137"/>
    </row>
    <row r="144" ht="18.0" customHeight="1">
      <c r="A144" s="137"/>
      <c r="B144" s="137"/>
      <c r="C144" s="137"/>
      <c r="D144" s="137"/>
      <c r="E144" s="137"/>
      <c r="F144" s="137"/>
      <c r="G144" s="137"/>
      <c r="H144" s="139"/>
      <c r="I144" s="137"/>
      <c r="J144" s="137"/>
      <c r="K144" s="137"/>
      <c r="L144" s="137"/>
      <c r="M144" s="137"/>
      <c r="N144" s="137"/>
      <c r="O144" s="137"/>
      <c r="P144" s="137"/>
      <c r="Q144" s="140"/>
      <c r="R144" s="137"/>
      <c r="S144" s="137"/>
      <c r="T144" s="137"/>
      <c r="U144" s="137"/>
      <c r="V144" s="137"/>
      <c r="W144" s="137"/>
      <c r="X144" s="137"/>
      <c r="Y144" s="137"/>
      <c r="Z144" s="137"/>
      <c r="AA144" s="137"/>
      <c r="AB144" s="137"/>
      <c r="AC144" s="137"/>
      <c r="AD144" s="137"/>
      <c r="AE144" s="137"/>
      <c r="AF144" s="137"/>
      <c r="AG144" s="137"/>
      <c r="AH144" s="137"/>
      <c r="AI144" s="137"/>
      <c r="AJ144" s="137"/>
      <c r="AK144" s="137"/>
    </row>
    <row r="145" ht="18.0" customHeight="1">
      <c r="A145" s="137"/>
      <c r="B145" s="137"/>
      <c r="C145" s="137"/>
      <c r="D145" s="137"/>
      <c r="E145" s="137"/>
      <c r="F145" s="137"/>
      <c r="G145" s="137"/>
      <c r="H145" s="139"/>
      <c r="I145" s="137"/>
      <c r="J145" s="137"/>
      <c r="K145" s="137"/>
      <c r="L145" s="137"/>
      <c r="M145" s="137"/>
      <c r="N145" s="137"/>
      <c r="O145" s="137"/>
      <c r="P145" s="137"/>
      <c r="Q145" s="140"/>
      <c r="R145" s="137"/>
      <c r="S145" s="137"/>
      <c r="T145" s="137"/>
      <c r="U145" s="137"/>
      <c r="V145" s="137"/>
      <c r="W145" s="137"/>
      <c r="X145" s="137"/>
      <c r="Y145" s="137"/>
      <c r="Z145" s="137"/>
      <c r="AA145" s="137"/>
      <c r="AB145" s="137"/>
      <c r="AC145" s="137"/>
      <c r="AD145" s="137"/>
      <c r="AE145" s="137"/>
      <c r="AF145" s="137"/>
      <c r="AG145" s="137"/>
      <c r="AH145" s="137"/>
      <c r="AI145" s="137"/>
      <c r="AJ145" s="137"/>
      <c r="AK145" s="137"/>
    </row>
    <row r="146" ht="18.0" customHeight="1">
      <c r="A146" s="137"/>
      <c r="B146" s="137"/>
      <c r="C146" s="137"/>
      <c r="D146" s="137"/>
      <c r="E146" s="137"/>
      <c r="F146" s="137"/>
      <c r="G146" s="137"/>
      <c r="H146" s="139"/>
      <c r="I146" s="137"/>
      <c r="J146" s="137"/>
      <c r="K146" s="137"/>
      <c r="L146" s="137"/>
      <c r="M146" s="137"/>
      <c r="N146" s="137"/>
      <c r="O146" s="137"/>
      <c r="P146" s="137"/>
      <c r="Q146" s="140"/>
      <c r="R146" s="137"/>
      <c r="S146" s="137"/>
      <c r="T146" s="137"/>
      <c r="U146" s="137"/>
      <c r="V146" s="137"/>
      <c r="W146" s="137"/>
      <c r="X146" s="137"/>
      <c r="Y146" s="137"/>
      <c r="Z146" s="137"/>
      <c r="AA146" s="137"/>
      <c r="AB146" s="137"/>
      <c r="AC146" s="137"/>
      <c r="AD146" s="137"/>
      <c r="AE146" s="137"/>
      <c r="AF146" s="137"/>
      <c r="AG146" s="137"/>
      <c r="AH146" s="137"/>
      <c r="AI146" s="137"/>
      <c r="AJ146" s="137"/>
      <c r="AK146" s="137"/>
    </row>
    <row r="147" ht="18.0" customHeight="1">
      <c r="A147" s="137"/>
      <c r="B147" s="137"/>
      <c r="C147" s="137"/>
      <c r="D147" s="137"/>
      <c r="E147" s="137"/>
      <c r="F147" s="137"/>
      <c r="G147" s="137"/>
      <c r="H147" s="139"/>
      <c r="I147" s="137"/>
      <c r="J147" s="137"/>
      <c r="K147" s="137"/>
      <c r="L147" s="137"/>
      <c r="M147" s="137"/>
      <c r="N147" s="137"/>
      <c r="O147" s="137"/>
      <c r="P147" s="137"/>
      <c r="Q147" s="140"/>
      <c r="R147" s="137"/>
      <c r="S147" s="137"/>
      <c r="T147" s="137"/>
      <c r="U147" s="137"/>
      <c r="V147" s="137"/>
      <c r="W147" s="137"/>
      <c r="X147" s="137"/>
      <c r="Y147" s="137"/>
      <c r="Z147" s="137"/>
      <c r="AA147" s="137"/>
      <c r="AB147" s="137"/>
      <c r="AC147" s="137"/>
      <c r="AD147" s="137"/>
      <c r="AE147" s="137"/>
      <c r="AF147" s="137"/>
      <c r="AG147" s="137"/>
      <c r="AH147" s="137"/>
      <c r="AI147" s="137"/>
      <c r="AJ147" s="137"/>
      <c r="AK147" s="137"/>
    </row>
    <row r="148" ht="18.0" customHeight="1">
      <c r="A148" s="137"/>
      <c r="B148" s="137"/>
      <c r="C148" s="137"/>
      <c r="D148" s="137"/>
      <c r="E148" s="137"/>
      <c r="F148" s="137"/>
      <c r="G148" s="137"/>
      <c r="H148" s="139"/>
      <c r="I148" s="137"/>
      <c r="J148" s="137"/>
      <c r="K148" s="137"/>
      <c r="L148" s="137"/>
      <c r="M148" s="137"/>
      <c r="N148" s="137"/>
      <c r="O148" s="137"/>
      <c r="P148" s="137"/>
      <c r="Q148" s="140"/>
      <c r="R148" s="137"/>
      <c r="S148" s="137"/>
      <c r="T148" s="137"/>
      <c r="U148" s="137"/>
      <c r="V148" s="137"/>
      <c r="W148" s="137"/>
      <c r="X148" s="137"/>
      <c r="Y148" s="137"/>
      <c r="Z148" s="137"/>
      <c r="AA148" s="137"/>
      <c r="AB148" s="137"/>
      <c r="AC148" s="137"/>
      <c r="AD148" s="137"/>
      <c r="AE148" s="137"/>
      <c r="AF148" s="137"/>
      <c r="AG148" s="137"/>
      <c r="AH148" s="137"/>
      <c r="AI148" s="137"/>
      <c r="AJ148" s="137"/>
      <c r="AK148" s="137"/>
    </row>
    <row r="149" ht="18.0" customHeight="1">
      <c r="A149" s="137"/>
      <c r="B149" s="137"/>
      <c r="C149" s="137"/>
      <c r="D149" s="137"/>
      <c r="E149" s="137"/>
      <c r="F149" s="137"/>
      <c r="G149" s="137"/>
      <c r="H149" s="139"/>
      <c r="I149" s="137"/>
      <c r="J149" s="137"/>
      <c r="K149" s="137"/>
      <c r="L149" s="137"/>
      <c r="M149" s="137"/>
      <c r="N149" s="137"/>
      <c r="O149" s="137"/>
      <c r="P149" s="137"/>
      <c r="Q149" s="140"/>
      <c r="R149" s="137"/>
      <c r="S149" s="137"/>
      <c r="T149" s="137"/>
      <c r="U149" s="137"/>
      <c r="V149" s="137"/>
      <c r="W149" s="137"/>
      <c r="X149" s="137"/>
      <c r="Y149" s="137"/>
      <c r="Z149" s="137"/>
      <c r="AA149" s="137"/>
      <c r="AB149" s="137"/>
      <c r="AC149" s="137"/>
      <c r="AD149" s="137"/>
      <c r="AE149" s="137"/>
      <c r="AF149" s="137"/>
      <c r="AG149" s="137"/>
      <c r="AH149" s="137"/>
      <c r="AI149" s="137"/>
      <c r="AJ149" s="137"/>
      <c r="AK149" s="137"/>
    </row>
    <row r="150" ht="18.0" customHeight="1">
      <c r="A150" s="137"/>
      <c r="B150" s="137"/>
      <c r="C150" s="137"/>
      <c r="D150" s="137"/>
      <c r="E150" s="137"/>
      <c r="F150" s="137"/>
      <c r="G150" s="137"/>
      <c r="H150" s="139"/>
      <c r="I150" s="137"/>
      <c r="J150" s="137"/>
      <c r="K150" s="137"/>
      <c r="L150" s="137"/>
      <c r="M150" s="137"/>
      <c r="N150" s="137"/>
      <c r="O150" s="137"/>
      <c r="P150" s="137"/>
      <c r="Q150" s="140"/>
      <c r="R150" s="137"/>
      <c r="S150" s="137"/>
      <c r="T150" s="137"/>
      <c r="U150" s="137"/>
      <c r="V150" s="137"/>
      <c r="W150" s="137"/>
      <c r="X150" s="137"/>
      <c r="Y150" s="137"/>
      <c r="Z150" s="137"/>
      <c r="AA150" s="137"/>
      <c r="AB150" s="137"/>
      <c r="AC150" s="137"/>
      <c r="AD150" s="137"/>
      <c r="AE150" s="137"/>
      <c r="AF150" s="137"/>
      <c r="AG150" s="137"/>
      <c r="AH150" s="137"/>
      <c r="AI150" s="137"/>
      <c r="AJ150" s="137"/>
      <c r="AK150" s="137"/>
    </row>
    <row r="151" ht="18.0" customHeight="1">
      <c r="A151" s="137"/>
      <c r="B151" s="137"/>
      <c r="C151" s="137"/>
      <c r="D151" s="137"/>
      <c r="E151" s="137"/>
      <c r="F151" s="137"/>
      <c r="G151" s="137"/>
      <c r="H151" s="139"/>
      <c r="I151" s="137"/>
      <c r="J151" s="137"/>
      <c r="K151" s="137"/>
      <c r="L151" s="137"/>
      <c r="M151" s="137"/>
      <c r="N151" s="137"/>
      <c r="O151" s="137"/>
      <c r="P151" s="137"/>
      <c r="Q151" s="140"/>
      <c r="R151" s="137"/>
      <c r="S151" s="137"/>
      <c r="T151" s="137"/>
      <c r="U151" s="137"/>
      <c r="V151" s="137"/>
      <c r="W151" s="137"/>
      <c r="X151" s="137"/>
      <c r="Y151" s="137"/>
      <c r="Z151" s="137"/>
      <c r="AA151" s="137"/>
      <c r="AB151" s="137"/>
      <c r="AC151" s="137"/>
      <c r="AD151" s="137"/>
      <c r="AE151" s="137"/>
      <c r="AF151" s="137"/>
      <c r="AG151" s="137"/>
      <c r="AH151" s="137"/>
      <c r="AI151" s="137"/>
      <c r="AJ151" s="137"/>
      <c r="AK151" s="137"/>
    </row>
    <row r="152" ht="18.0" customHeight="1">
      <c r="A152" s="137"/>
      <c r="B152" s="137"/>
      <c r="C152" s="137"/>
      <c r="D152" s="137"/>
      <c r="E152" s="137"/>
      <c r="F152" s="137"/>
      <c r="G152" s="137"/>
      <c r="H152" s="139"/>
      <c r="I152" s="137"/>
      <c r="J152" s="137"/>
      <c r="K152" s="137"/>
      <c r="L152" s="137"/>
      <c r="M152" s="137"/>
      <c r="N152" s="137"/>
      <c r="O152" s="137"/>
      <c r="P152" s="137"/>
      <c r="Q152" s="140"/>
      <c r="R152" s="137"/>
      <c r="S152" s="137"/>
      <c r="T152" s="137"/>
      <c r="U152" s="137"/>
      <c r="V152" s="137"/>
      <c r="W152" s="137"/>
      <c r="X152" s="137"/>
      <c r="Y152" s="137"/>
      <c r="Z152" s="137"/>
      <c r="AA152" s="137"/>
      <c r="AB152" s="137"/>
      <c r="AC152" s="137"/>
      <c r="AD152" s="137"/>
      <c r="AE152" s="137"/>
      <c r="AF152" s="137"/>
      <c r="AG152" s="137"/>
      <c r="AH152" s="137"/>
      <c r="AI152" s="137"/>
      <c r="AJ152" s="137"/>
      <c r="AK152" s="137"/>
    </row>
    <row r="153" ht="18.0" customHeight="1">
      <c r="A153" s="137"/>
      <c r="B153" s="137"/>
      <c r="C153" s="137"/>
      <c r="D153" s="137"/>
      <c r="E153" s="137"/>
      <c r="F153" s="137"/>
      <c r="G153" s="137"/>
      <c r="H153" s="139"/>
      <c r="I153" s="137"/>
      <c r="J153" s="137"/>
      <c r="K153" s="137"/>
      <c r="L153" s="137"/>
      <c r="M153" s="137"/>
      <c r="N153" s="137"/>
      <c r="O153" s="137"/>
      <c r="P153" s="137"/>
      <c r="Q153" s="140"/>
      <c r="R153" s="137"/>
      <c r="S153" s="137"/>
      <c r="T153" s="137"/>
      <c r="U153" s="137"/>
      <c r="V153" s="137"/>
      <c r="W153" s="137"/>
      <c r="X153" s="137"/>
      <c r="Y153" s="137"/>
      <c r="Z153" s="137"/>
      <c r="AA153" s="137"/>
      <c r="AB153" s="137"/>
      <c r="AC153" s="137"/>
      <c r="AD153" s="137"/>
      <c r="AE153" s="137"/>
      <c r="AF153" s="137"/>
      <c r="AG153" s="137"/>
      <c r="AH153" s="137"/>
      <c r="AI153" s="137"/>
      <c r="AJ153" s="137"/>
      <c r="AK153" s="137"/>
    </row>
    <row r="154" ht="18.0" customHeight="1">
      <c r="A154" s="137"/>
      <c r="B154" s="137"/>
      <c r="C154" s="137"/>
      <c r="D154" s="137"/>
      <c r="E154" s="137"/>
      <c r="F154" s="137"/>
      <c r="G154" s="137"/>
      <c r="H154" s="139"/>
      <c r="I154" s="137"/>
      <c r="J154" s="137"/>
      <c r="K154" s="137"/>
      <c r="L154" s="137"/>
      <c r="M154" s="137"/>
      <c r="N154" s="137"/>
      <c r="O154" s="137"/>
      <c r="P154" s="137"/>
      <c r="Q154" s="140"/>
      <c r="R154" s="137"/>
      <c r="S154" s="137"/>
      <c r="T154" s="137"/>
      <c r="U154" s="137"/>
      <c r="V154" s="137"/>
      <c r="W154" s="137"/>
      <c r="X154" s="137"/>
      <c r="Y154" s="137"/>
      <c r="Z154" s="137"/>
      <c r="AA154" s="137"/>
      <c r="AB154" s="137"/>
      <c r="AC154" s="137"/>
      <c r="AD154" s="137"/>
      <c r="AE154" s="137"/>
      <c r="AF154" s="137"/>
      <c r="AG154" s="137"/>
      <c r="AH154" s="137"/>
      <c r="AI154" s="137"/>
      <c r="AJ154" s="137"/>
      <c r="AK154" s="137"/>
    </row>
    <row r="155" ht="18.0" customHeight="1">
      <c r="A155" s="137"/>
      <c r="B155" s="137"/>
      <c r="C155" s="137"/>
      <c r="D155" s="137"/>
      <c r="E155" s="137"/>
      <c r="F155" s="137"/>
      <c r="G155" s="137"/>
      <c r="H155" s="139"/>
      <c r="I155" s="137"/>
      <c r="J155" s="137"/>
      <c r="K155" s="137"/>
      <c r="L155" s="137"/>
      <c r="M155" s="137"/>
      <c r="N155" s="137"/>
      <c r="O155" s="137"/>
      <c r="P155" s="137"/>
      <c r="Q155" s="140"/>
      <c r="R155" s="137"/>
      <c r="S155" s="137"/>
      <c r="T155" s="137"/>
      <c r="U155" s="137"/>
      <c r="V155" s="137"/>
      <c r="W155" s="137"/>
      <c r="X155" s="137"/>
      <c r="Y155" s="137"/>
      <c r="Z155" s="137"/>
      <c r="AA155" s="137"/>
      <c r="AB155" s="137"/>
      <c r="AC155" s="137"/>
      <c r="AD155" s="137"/>
      <c r="AE155" s="137"/>
      <c r="AF155" s="137"/>
      <c r="AG155" s="137"/>
      <c r="AH155" s="137"/>
      <c r="AI155" s="137"/>
      <c r="AJ155" s="137"/>
      <c r="AK155" s="137"/>
    </row>
    <row r="156" ht="18.0" customHeight="1">
      <c r="A156" s="137"/>
      <c r="B156" s="137"/>
      <c r="C156" s="137"/>
      <c r="D156" s="137"/>
      <c r="E156" s="137"/>
      <c r="F156" s="137"/>
      <c r="G156" s="137"/>
      <c r="H156" s="139"/>
      <c r="I156" s="137"/>
      <c r="J156" s="137"/>
      <c r="K156" s="137"/>
      <c r="L156" s="137"/>
      <c r="M156" s="137"/>
      <c r="N156" s="137"/>
      <c r="O156" s="137"/>
      <c r="P156" s="137"/>
      <c r="Q156" s="140"/>
      <c r="R156" s="137"/>
      <c r="S156" s="137"/>
      <c r="T156" s="137"/>
      <c r="U156" s="137"/>
      <c r="V156" s="137"/>
      <c r="W156" s="137"/>
      <c r="X156" s="137"/>
      <c r="Y156" s="137"/>
      <c r="Z156" s="137"/>
      <c r="AA156" s="137"/>
      <c r="AB156" s="137"/>
      <c r="AC156" s="137"/>
      <c r="AD156" s="137"/>
      <c r="AE156" s="137"/>
      <c r="AF156" s="137"/>
      <c r="AG156" s="137"/>
      <c r="AH156" s="137"/>
      <c r="AI156" s="137"/>
      <c r="AJ156" s="137"/>
      <c r="AK156" s="137"/>
    </row>
    <row r="157" ht="18.0" customHeight="1">
      <c r="A157" s="137"/>
      <c r="B157" s="137"/>
      <c r="C157" s="137"/>
      <c r="D157" s="137"/>
      <c r="E157" s="137"/>
      <c r="F157" s="137"/>
      <c r="G157" s="137"/>
      <c r="H157" s="139"/>
      <c r="I157" s="137"/>
      <c r="J157" s="137"/>
      <c r="K157" s="137"/>
      <c r="L157" s="137"/>
      <c r="M157" s="137"/>
      <c r="N157" s="137"/>
      <c r="O157" s="137"/>
      <c r="P157" s="137"/>
      <c r="Q157" s="140"/>
      <c r="R157" s="137"/>
      <c r="S157" s="137"/>
      <c r="T157" s="137"/>
      <c r="U157" s="137"/>
      <c r="V157" s="137"/>
      <c r="W157" s="137"/>
      <c r="X157" s="137"/>
      <c r="Y157" s="137"/>
      <c r="Z157" s="137"/>
      <c r="AA157" s="137"/>
      <c r="AB157" s="137"/>
      <c r="AC157" s="137"/>
      <c r="AD157" s="137"/>
      <c r="AE157" s="137"/>
      <c r="AF157" s="137"/>
      <c r="AG157" s="137"/>
      <c r="AH157" s="137"/>
      <c r="AI157" s="137"/>
      <c r="AJ157" s="137"/>
      <c r="AK157" s="137"/>
    </row>
    <row r="158" ht="18.0" customHeight="1">
      <c r="A158" s="137"/>
      <c r="B158" s="137"/>
      <c r="C158" s="137"/>
      <c r="D158" s="137"/>
      <c r="E158" s="137"/>
      <c r="F158" s="137"/>
      <c r="G158" s="137"/>
      <c r="H158" s="139"/>
      <c r="I158" s="137"/>
      <c r="J158" s="137"/>
      <c r="K158" s="137"/>
      <c r="L158" s="137"/>
      <c r="M158" s="137"/>
      <c r="N158" s="137"/>
      <c r="O158" s="137"/>
      <c r="P158" s="137"/>
      <c r="Q158" s="140"/>
      <c r="R158" s="137"/>
      <c r="S158" s="137"/>
      <c r="T158" s="137"/>
      <c r="U158" s="137"/>
      <c r="V158" s="137"/>
      <c r="W158" s="137"/>
      <c r="X158" s="137"/>
      <c r="Y158" s="137"/>
      <c r="Z158" s="137"/>
      <c r="AA158" s="137"/>
      <c r="AB158" s="137"/>
      <c r="AC158" s="137"/>
      <c r="AD158" s="137"/>
      <c r="AE158" s="137"/>
      <c r="AF158" s="137"/>
      <c r="AG158" s="137"/>
      <c r="AH158" s="137"/>
      <c r="AI158" s="137"/>
      <c r="AJ158" s="137"/>
      <c r="AK158" s="137"/>
    </row>
    <row r="159" ht="18.0" customHeight="1">
      <c r="A159" s="137"/>
      <c r="B159" s="137"/>
      <c r="C159" s="137"/>
      <c r="D159" s="137"/>
      <c r="E159" s="137"/>
      <c r="F159" s="137"/>
      <c r="G159" s="137"/>
      <c r="H159" s="139"/>
      <c r="I159" s="137"/>
      <c r="J159" s="137"/>
      <c r="K159" s="137"/>
      <c r="L159" s="137"/>
      <c r="M159" s="137"/>
      <c r="N159" s="137"/>
      <c r="O159" s="137"/>
      <c r="P159" s="137"/>
      <c r="Q159" s="140"/>
      <c r="R159" s="137"/>
      <c r="S159" s="137"/>
      <c r="T159" s="137"/>
      <c r="U159" s="137"/>
      <c r="V159" s="137"/>
      <c r="W159" s="137"/>
      <c r="X159" s="137"/>
      <c r="Y159" s="137"/>
      <c r="Z159" s="137"/>
      <c r="AA159" s="137"/>
      <c r="AB159" s="137"/>
      <c r="AC159" s="137"/>
      <c r="AD159" s="137"/>
      <c r="AE159" s="137"/>
      <c r="AF159" s="137"/>
      <c r="AG159" s="137"/>
      <c r="AH159" s="137"/>
      <c r="AI159" s="137"/>
      <c r="AJ159" s="137"/>
      <c r="AK159" s="137"/>
    </row>
    <row r="160" ht="18.0" customHeight="1">
      <c r="A160" s="137"/>
      <c r="B160" s="137"/>
      <c r="C160" s="137"/>
      <c r="D160" s="137"/>
      <c r="E160" s="137"/>
      <c r="F160" s="137"/>
      <c r="G160" s="137"/>
      <c r="H160" s="139"/>
      <c r="I160" s="137"/>
      <c r="J160" s="137"/>
      <c r="K160" s="137"/>
      <c r="L160" s="137"/>
      <c r="M160" s="137"/>
      <c r="N160" s="137"/>
      <c r="O160" s="137"/>
      <c r="P160" s="137"/>
      <c r="Q160" s="140"/>
      <c r="R160" s="137"/>
      <c r="S160" s="137"/>
      <c r="T160" s="137"/>
      <c r="U160" s="137"/>
      <c r="V160" s="137"/>
      <c r="W160" s="137"/>
      <c r="X160" s="137"/>
      <c r="Y160" s="137"/>
      <c r="Z160" s="137"/>
      <c r="AA160" s="137"/>
      <c r="AB160" s="137"/>
      <c r="AC160" s="137"/>
      <c r="AD160" s="137"/>
      <c r="AE160" s="137"/>
      <c r="AF160" s="137"/>
      <c r="AG160" s="137"/>
      <c r="AH160" s="137"/>
      <c r="AI160" s="137"/>
      <c r="AJ160" s="137"/>
      <c r="AK160" s="137"/>
    </row>
    <row r="161" ht="18.0" customHeight="1">
      <c r="A161" s="137"/>
      <c r="B161" s="137"/>
      <c r="C161" s="137"/>
      <c r="D161" s="137"/>
      <c r="E161" s="137"/>
      <c r="F161" s="137"/>
      <c r="G161" s="137"/>
      <c r="H161" s="139"/>
      <c r="I161" s="137"/>
      <c r="J161" s="137"/>
      <c r="K161" s="137"/>
      <c r="L161" s="137"/>
      <c r="M161" s="137"/>
      <c r="N161" s="137"/>
      <c r="O161" s="137"/>
      <c r="P161" s="137"/>
      <c r="Q161" s="140"/>
      <c r="R161" s="137"/>
      <c r="S161" s="137"/>
      <c r="T161" s="137"/>
      <c r="U161" s="137"/>
      <c r="V161" s="137"/>
      <c r="W161" s="137"/>
      <c r="X161" s="137"/>
      <c r="Y161" s="137"/>
      <c r="Z161" s="137"/>
      <c r="AA161" s="137"/>
      <c r="AB161" s="137"/>
      <c r="AC161" s="137"/>
      <c r="AD161" s="137"/>
      <c r="AE161" s="137"/>
      <c r="AF161" s="137"/>
      <c r="AG161" s="137"/>
      <c r="AH161" s="137"/>
      <c r="AI161" s="137"/>
      <c r="AJ161" s="137"/>
      <c r="AK161" s="137"/>
    </row>
    <row r="162" ht="18.0" customHeight="1">
      <c r="A162" s="137"/>
      <c r="B162" s="137"/>
      <c r="C162" s="137"/>
      <c r="D162" s="137"/>
      <c r="E162" s="137"/>
      <c r="F162" s="137"/>
      <c r="G162" s="137"/>
      <c r="H162" s="139"/>
      <c r="I162" s="137"/>
      <c r="J162" s="137"/>
      <c r="K162" s="137"/>
      <c r="L162" s="137"/>
      <c r="M162" s="137"/>
      <c r="N162" s="137"/>
      <c r="O162" s="137"/>
      <c r="P162" s="137"/>
      <c r="Q162" s="140"/>
      <c r="R162" s="137"/>
      <c r="S162" s="137"/>
      <c r="T162" s="137"/>
      <c r="U162" s="137"/>
      <c r="V162" s="137"/>
      <c r="W162" s="137"/>
      <c r="X162" s="137"/>
      <c r="Y162" s="137"/>
      <c r="Z162" s="137"/>
      <c r="AA162" s="137"/>
      <c r="AB162" s="137"/>
      <c r="AC162" s="137"/>
      <c r="AD162" s="137"/>
      <c r="AE162" s="137"/>
      <c r="AF162" s="137"/>
      <c r="AG162" s="137"/>
      <c r="AH162" s="137"/>
      <c r="AI162" s="137"/>
      <c r="AJ162" s="137"/>
      <c r="AK162" s="137"/>
    </row>
    <row r="163" ht="18.0" customHeight="1">
      <c r="A163" s="137"/>
      <c r="B163" s="137"/>
      <c r="C163" s="137"/>
      <c r="D163" s="137"/>
      <c r="E163" s="137"/>
      <c r="F163" s="137"/>
      <c r="G163" s="137"/>
      <c r="H163" s="139"/>
      <c r="I163" s="137"/>
      <c r="J163" s="137"/>
      <c r="K163" s="137"/>
      <c r="L163" s="137"/>
      <c r="M163" s="137"/>
      <c r="N163" s="137"/>
      <c r="O163" s="137"/>
      <c r="P163" s="137"/>
      <c r="Q163" s="140"/>
      <c r="R163" s="137"/>
      <c r="S163" s="137"/>
      <c r="T163" s="137"/>
      <c r="U163" s="137"/>
      <c r="V163" s="137"/>
      <c r="W163" s="137"/>
      <c r="X163" s="137"/>
      <c r="Y163" s="137"/>
      <c r="Z163" s="137"/>
      <c r="AA163" s="137"/>
      <c r="AB163" s="137"/>
      <c r="AC163" s="137"/>
      <c r="AD163" s="137"/>
      <c r="AE163" s="137"/>
      <c r="AF163" s="137"/>
      <c r="AG163" s="137"/>
      <c r="AH163" s="137"/>
      <c r="AI163" s="137"/>
      <c r="AJ163" s="137"/>
      <c r="AK163" s="137"/>
    </row>
    <row r="164" ht="18.0" customHeight="1">
      <c r="A164" s="137"/>
      <c r="B164" s="137"/>
      <c r="C164" s="137"/>
      <c r="D164" s="137"/>
      <c r="E164" s="137"/>
      <c r="F164" s="137"/>
      <c r="G164" s="137"/>
      <c r="H164" s="139"/>
      <c r="I164" s="137"/>
      <c r="J164" s="137"/>
      <c r="K164" s="137"/>
      <c r="L164" s="137"/>
      <c r="M164" s="137"/>
      <c r="N164" s="137"/>
      <c r="O164" s="137"/>
      <c r="P164" s="137"/>
      <c r="Q164" s="140"/>
      <c r="R164" s="137"/>
      <c r="S164" s="137"/>
      <c r="T164" s="137"/>
      <c r="U164" s="137"/>
      <c r="V164" s="137"/>
      <c r="W164" s="137"/>
      <c r="X164" s="137"/>
      <c r="Y164" s="137"/>
      <c r="Z164" s="137"/>
      <c r="AA164" s="137"/>
      <c r="AB164" s="137"/>
      <c r="AC164" s="137"/>
      <c r="AD164" s="137"/>
      <c r="AE164" s="137"/>
      <c r="AF164" s="137"/>
      <c r="AG164" s="137"/>
      <c r="AH164" s="137"/>
      <c r="AI164" s="137"/>
      <c r="AJ164" s="137"/>
      <c r="AK164" s="137"/>
    </row>
    <row r="165" ht="18.0" customHeight="1">
      <c r="A165" s="137"/>
      <c r="B165" s="137"/>
      <c r="C165" s="137"/>
      <c r="D165" s="137"/>
      <c r="E165" s="137"/>
      <c r="F165" s="137"/>
      <c r="G165" s="137"/>
      <c r="H165" s="139"/>
      <c r="I165" s="137"/>
      <c r="J165" s="137"/>
      <c r="K165" s="137"/>
      <c r="L165" s="137"/>
      <c r="M165" s="137"/>
      <c r="N165" s="137"/>
      <c r="O165" s="137"/>
      <c r="P165" s="137"/>
      <c r="Q165" s="140"/>
      <c r="R165" s="137"/>
      <c r="S165" s="137"/>
      <c r="T165" s="137"/>
      <c r="U165" s="137"/>
      <c r="V165" s="137"/>
      <c r="W165" s="137"/>
      <c r="X165" s="137"/>
      <c r="Y165" s="137"/>
      <c r="Z165" s="137"/>
      <c r="AA165" s="137"/>
      <c r="AB165" s="137"/>
      <c r="AC165" s="137"/>
      <c r="AD165" s="137"/>
      <c r="AE165" s="137"/>
      <c r="AF165" s="137"/>
      <c r="AG165" s="137"/>
      <c r="AH165" s="137"/>
      <c r="AI165" s="137"/>
      <c r="AJ165" s="137"/>
      <c r="AK165" s="137"/>
    </row>
    <row r="166" ht="18.0" customHeight="1">
      <c r="A166" s="137"/>
      <c r="B166" s="137"/>
      <c r="C166" s="137"/>
      <c r="D166" s="137"/>
      <c r="E166" s="137"/>
      <c r="F166" s="137"/>
      <c r="G166" s="137"/>
      <c r="H166" s="139"/>
      <c r="I166" s="137"/>
      <c r="J166" s="137"/>
      <c r="K166" s="137"/>
      <c r="L166" s="137"/>
      <c r="M166" s="137"/>
      <c r="N166" s="137"/>
      <c r="O166" s="137"/>
      <c r="P166" s="137"/>
      <c r="Q166" s="140"/>
      <c r="R166" s="137"/>
      <c r="S166" s="137"/>
      <c r="T166" s="137"/>
      <c r="U166" s="137"/>
      <c r="V166" s="137"/>
      <c r="W166" s="137"/>
      <c r="X166" s="137"/>
      <c r="Y166" s="137"/>
      <c r="Z166" s="137"/>
      <c r="AA166" s="137"/>
      <c r="AB166" s="137"/>
      <c r="AC166" s="137"/>
      <c r="AD166" s="137"/>
      <c r="AE166" s="137"/>
      <c r="AF166" s="137"/>
      <c r="AG166" s="137"/>
      <c r="AH166" s="137"/>
      <c r="AI166" s="137"/>
      <c r="AJ166" s="137"/>
      <c r="AK166" s="137"/>
    </row>
    <row r="167" ht="18.0" customHeight="1">
      <c r="A167" s="137"/>
      <c r="B167" s="137"/>
      <c r="C167" s="137"/>
      <c r="D167" s="137"/>
      <c r="E167" s="137"/>
      <c r="F167" s="137"/>
      <c r="G167" s="137"/>
      <c r="H167" s="139"/>
      <c r="I167" s="137"/>
      <c r="J167" s="137"/>
      <c r="K167" s="137"/>
      <c r="L167" s="137"/>
      <c r="M167" s="137"/>
      <c r="N167" s="137"/>
      <c r="O167" s="137"/>
      <c r="P167" s="137"/>
      <c r="Q167" s="140"/>
      <c r="R167" s="137"/>
      <c r="S167" s="137"/>
      <c r="T167" s="137"/>
      <c r="U167" s="137"/>
      <c r="V167" s="137"/>
      <c r="W167" s="137"/>
      <c r="X167" s="137"/>
      <c r="Y167" s="137"/>
      <c r="Z167" s="137"/>
      <c r="AA167" s="137"/>
      <c r="AB167" s="137"/>
      <c r="AC167" s="137"/>
      <c r="AD167" s="137"/>
      <c r="AE167" s="137"/>
      <c r="AF167" s="137"/>
      <c r="AG167" s="137"/>
      <c r="AH167" s="137"/>
      <c r="AI167" s="137"/>
      <c r="AJ167" s="137"/>
      <c r="AK167" s="137"/>
    </row>
    <row r="168" ht="18.0" customHeight="1">
      <c r="A168" s="137"/>
      <c r="B168" s="137"/>
      <c r="C168" s="137"/>
      <c r="D168" s="137"/>
      <c r="E168" s="137"/>
      <c r="F168" s="137"/>
      <c r="G168" s="137"/>
      <c r="H168" s="139"/>
      <c r="I168" s="137"/>
      <c r="J168" s="137"/>
      <c r="K168" s="137"/>
      <c r="L168" s="137"/>
      <c r="M168" s="137"/>
      <c r="N168" s="137"/>
      <c r="O168" s="137"/>
      <c r="P168" s="137"/>
      <c r="Q168" s="140"/>
      <c r="R168" s="137"/>
      <c r="S168" s="137"/>
      <c r="T168" s="137"/>
      <c r="U168" s="137"/>
      <c r="V168" s="137"/>
      <c r="W168" s="137"/>
      <c r="X168" s="137"/>
      <c r="Y168" s="137"/>
      <c r="Z168" s="137"/>
      <c r="AA168" s="137"/>
      <c r="AB168" s="137"/>
      <c r="AC168" s="137"/>
      <c r="AD168" s="137"/>
      <c r="AE168" s="137"/>
      <c r="AF168" s="137"/>
      <c r="AG168" s="137"/>
      <c r="AH168" s="137"/>
      <c r="AI168" s="137"/>
      <c r="AJ168" s="137"/>
      <c r="AK168" s="137"/>
    </row>
    <row r="169" ht="18.0" customHeight="1">
      <c r="A169" s="137"/>
      <c r="B169" s="137"/>
      <c r="C169" s="137"/>
      <c r="D169" s="137"/>
      <c r="E169" s="137"/>
      <c r="F169" s="137"/>
      <c r="G169" s="137"/>
      <c r="H169" s="139"/>
      <c r="I169" s="137"/>
      <c r="J169" s="137"/>
      <c r="K169" s="137"/>
      <c r="L169" s="137"/>
      <c r="M169" s="137"/>
      <c r="N169" s="137"/>
      <c r="O169" s="137"/>
      <c r="P169" s="137"/>
      <c r="Q169" s="140"/>
      <c r="R169" s="137"/>
      <c r="S169" s="137"/>
      <c r="T169" s="137"/>
      <c r="U169" s="137"/>
      <c r="V169" s="137"/>
      <c r="W169" s="137"/>
      <c r="X169" s="137"/>
      <c r="Y169" s="137"/>
      <c r="Z169" s="137"/>
      <c r="AA169" s="137"/>
      <c r="AB169" s="137"/>
      <c r="AC169" s="137"/>
      <c r="AD169" s="137"/>
      <c r="AE169" s="137"/>
      <c r="AF169" s="137"/>
      <c r="AG169" s="137"/>
      <c r="AH169" s="137"/>
      <c r="AI169" s="137"/>
      <c r="AJ169" s="137"/>
      <c r="AK169" s="137"/>
    </row>
    <row r="170" ht="18.0" customHeight="1">
      <c r="A170" s="137"/>
      <c r="B170" s="137"/>
      <c r="C170" s="137"/>
      <c r="D170" s="137"/>
      <c r="E170" s="137"/>
      <c r="F170" s="137"/>
      <c r="G170" s="137"/>
      <c r="H170" s="139"/>
      <c r="I170" s="137"/>
      <c r="J170" s="137"/>
      <c r="K170" s="137"/>
      <c r="L170" s="137"/>
      <c r="M170" s="137"/>
      <c r="N170" s="137"/>
      <c r="O170" s="137"/>
      <c r="P170" s="137"/>
      <c r="Q170" s="140"/>
      <c r="R170" s="137"/>
      <c r="S170" s="137"/>
      <c r="T170" s="137"/>
      <c r="U170" s="137"/>
      <c r="V170" s="137"/>
      <c r="W170" s="137"/>
      <c r="X170" s="137"/>
      <c r="Y170" s="137"/>
      <c r="Z170" s="137"/>
      <c r="AA170" s="137"/>
      <c r="AB170" s="137"/>
      <c r="AC170" s="137"/>
      <c r="AD170" s="137"/>
      <c r="AE170" s="137"/>
      <c r="AF170" s="137"/>
      <c r="AG170" s="137"/>
      <c r="AH170" s="137"/>
      <c r="AI170" s="137"/>
      <c r="AJ170" s="137"/>
      <c r="AK170" s="137"/>
    </row>
    <row r="171" ht="18.0" customHeight="1">
      <c r="A171" s="137"/>
      <c r="B171" s="137"/>
      <c r="C171" s="137"/>
      <c r="D171" s="137"/>
      <c r="E171" s="137"/>
      <c r="F171" s="137"/>
      <c r="G171" s="137"/>
      <c r="H171" s="139"/>
      <c r="I171" s="137"/>
      <c r="J171" s="137"/>
      <c r="K171" s="137"/>
      <c r="L171" s="137"/>
      <c r="M171" s="137"/>
      <c r="N171" s="137"/>
      <c r="O171" s="137"/>
      <c r="P171" s="137"/>
      <c r="Q171" s="140"/>
      <c r="R171" s="137"/>
      <c r="S171" s="137"/>
      <c r="T171" s="137"/>
      <c r="U171" s="137"/>
      <c r="V171" s="137"/>
      <c r="W171" s="137"/>
      <c r="X171" s="137"/>
      <c r="Y171" s="137"/>
      <c r="Z171" s="137"/>
      <c r="AA171" s="137"/>
      <c r="AB171" s="137"/>
      <c r="AC171" s="137"/>
      <c r="AD171" s="137"/>
      <c r="AE171" s="137"/>
      <c r="AF171" s="137"/>
      <c r="AG171" s="137"/>
      <c r="AH171" s="137"/>
      <c r="AI171" s="137"/>
      <c r="AJ171" s="137"/>
      <c r="AK171" s="137"/>
    </row>
    <row r="172" ht="18.0" customHeight="1">
      <c r="A172" s="137"/>
      <c r="B172" s="137"/>
      <c r="C172" s="137"/>
      <c r="D172" s="137"/>
      <c r="E172" s="137"/>
      <c r="F172" s="137"/>
      <c r="G172" s="137"/>
      <c r="H172" s="139"/>
      <c r="I172" s="137"/>
      <c r="J172" s="137"/>
      <c r="K172" s="137"/>
      <c r="L172" s="137"/>
      <c r="M172" s="137"/>
      <c r="N172" s="137"/>
      <c r="O172" s="137"/>
      <c r="P172" s="137"/>
      <c r="Q172" s="140"/>
      <c r="R172" s="137"/>
      <c r="S172" s="137"/>
      <c r="T172" s="137"/>
      <c r="U172" s="137"/>
      <c r="V172" s="137"/>
      <c r="W172" s="137"/>
      <c r="X172" s="137"/>
      <c r="Y172" s="137"/>
      <c r="Z172" s="137"/>
      <c r="AA172" s="137"/>
      <c r="AB172" s="137"/>
      <c r="AC172" s="137"/>
      <c r="AD172" s="137"/>
      <c r="AE172" s="137"/>
      <c r="AF172" s="137"/>
      <c r="AG172" s="137"/>
      <c r="AH172" s="137"/>
      <c r="AI172" s="137"/>
      <c r="AJ172" s="137"/>
      <c r="AK172" s="137"/>
    </row>
    <row r="173" ht="18.0" customHeight="1">
      <c r="A173" s="137"/>
      <c r="B173" s="137"/>
      <c r="C173" s="137"/>
      <c r="D173" s="137"/>
      <c r="E173" s="137"/>
      <c r="F173" s="137"/>
      <c r="G173" s="137"/>
      <c r="H173" s="139"/>
      <c r="I173" s="137"/>
      <c r="J173" s="137"/>
      <c r="K173" s="137"/>
      <c r="L173" s="137"/>
      <c r="M173" s="137"/>
      <c r="N173" s="137"/>
      <c r="O173" s="137"/>
      <c r="P173" s="137"/>
      <c r="Q173" s="140"/>
      <c r="R173" s="137"/>
      <c r="S173" s="137"/>
      <c r="T173" s="137"/>
      <c r="U173" s="137"/>
      <c r="V173" s="137"/>
      <c r="W173" s="137"/>
      <c r="X173" s="137"/>
      <c r="Y173" s="137"/>
      <c r="Z173" s="137"/>
      <c r="AA173" s="137"/>
      <c r="AB173" s="137"/>
      <c r="AC173" s="137"/>
      <c r="AD173" s="137"/>
      <c r="AE173" s="137"/>
      <c r="AF173" s="137"/>
      <c r="AG173" s="137"/>
      <c r="AH173" s="137"/>
      <c r="AI173" s="137"/>
      <c r="AJ173" s="137"/>
      <c r="AK173" s="137"/>
    </row>
    <row r="174" ht="18.0" customHeight="1">
      <c r="A174" s="137"/>
      <c r="B174" s="137"/>
      <c r="C174" s="137"/>
      <c r="D174" s="137"/>
      <c r="E174" s="137"/>
      <c r="F174" s="137"/>
      <c r="G174" s="137"/>
      <c r="H174" s="139"/>
      <c r="I174" s="137"/>
      <c r="J174" s="137"/>
      <c r="K174" s="137"/>
      <c r="L174" s="137"/>
      <c r="M174" s="137"/>
      <c r="N174" s="137"/>
      <c r="O174" s="137"/>
      <c r="P174" s="137"/>
      <c r="Q174" s="140"/>
      <c r="R174" s="137"/>
      <c r="S174" s="137"/>
      <c r="T174" s="137"/>
      <c r="U174" s="137"/>
      <c r="V174" s="137"/>
      <c r="W174" s="137"/>
      <c r="X174" s="137"/>
      <c r="Y174" s="137"/>
      <c r="Z174" s="137"/>
      <c r="AA174" s="137"/>
      <c r="AB174" s="137"/>
      <c r="AC174" s="137"/>
      <c r="AD174" s="137"/>
      <c r="AE174" s="137"/>
      <c r="AF174" s="137"/>
      <c r="AG174" s="137"/>
      <c r="AH174" s="137"/>
      <c r="AI174" s="137"/>
      <c r="AJ174" s="137"/>
      <c r="AK174" s="137"/>
    </row>
    <row r="175" ht="18.0" customHeight="1">
      <c r="A175" s="137"/>
      <c r="B175" s="137"/>
      <c r="C175" s="137"/>
      <c r="D175" s="137"/>
      <c r="E175" s="137"/>
      <c r="F175" s="137"/>
      <c r="G175" s="137"/>
      <c r="H175" s="139"/>
      <c r="I175" s="137"/>
      <c r="J175" s="137"/>
      <c r="K175" s="137"/>
      <c r="L175" s="137"/>
      <c r="M175" s="137"/>
      <c r="N175" s="137"/>
      <c r="O175" s="137"/>
      <c r="P175" s="137"/>
      <c r="Q175" s="140"/>
      <c r="R175" s="137"/>
      <c r="S175" s="137"/>
      <c r="T175" s="137"/>
      <c r="U175" s="137"/>
      <c r="V175" s="137"/>
      <c r="W175" s="137"/>
      <c r="X175" s="137"/>
      <c r="Y175" s="137"/>
      <c r="Z175" s="137"/>
      <c r="AA175" s="137"/>
      <c r="AB175" s="137"/>
      <c r="AC175" s="137"/>
      <c r="AD175" s="137"/>
      <c r="AE175" s="137"/>
      <c r="AF175" s="137"/>
      <c r="AG175" s="137"/>
      <c r="AH175" s="137"/>
      <c r="AI175" s="137"/>
      <c r="AJ175" s="137"/>
      <c r="AK175" s="137"/>
    </row>
    <row r="176" ht="18.0" customHeight="1">
      <c r="A176" s="137"/>
      <c r="B176" s="137"/>
      <c r="C176" s="137"/>
      <c r="D176" s="137"/>
      <c r="E176" s="137"/>
      <c r="F176" s="137"/>
      <c r="G176" s="137"/>
      <c r="H176" s="139"/>
      <c r="I176" s="137"/>
      <c r="J176" s="137"/>
      <c r="K176" s="137"/>
      <c r="L176" s="137"/>
      <c r="M176" s="137"/>
      <c r="N176" s="137"/>
      <c r="O176" s="137"/>
      <c r="P176" s="137"/>
      <c r="Q176" s="140"/>
      <c r="R176" s="137"/>
      <c r="S176" s="137"/>
      <c r="T176" s="137"/>
      <c r="U176" s="137"/>
      <c r="V176" s="137"/>
      <c r="W176" s="137"/>
      <c r="X176" s="137"/>
      <c r="Y176" s="137"/>
      <c r="Z176" s="137"/>
      <c r="AA176" s="137"/>
      <c r="AB176" s="137"/>
      <c r="AC176" s="137"/>
      <c r="AD176" s="137"/>
      <c r="AE176" s="137"/>
      <c r="AF176" s="137"/>
      <c r="AG176" s="137"/>
      <c r="AH176" s="137"/>
      <c r="AI176" s="137"/>
      <c r="AJ176" s="137"/>
      <c r="AK176" s="137"/>
    </row>
    <row r="177" ht="18.0" customHeight="1">
      <c r="A177" s="137"/>
      <c r="B177" s="137"/>
      <c r="C177" s="137"/>
      <c r="D177" s="137"/>
      <c r="E177" s="137"/>
      <c r="F177" s="137"/>
      <c r="G177" s="137"/>
      <c r="H177" s="139"/>
      <c r="I177" s="137"/>
      <c r="J177" s="137"/>
      <c r="K177" s="137"/>
      <c r="L177" s="137"/>
      <c r="M177" s="137"/>
      <c r="N177" s="137"/>
      <c r="O177" s="137"/>
      <c r="P177" s="137"/>
      <c r="Q177" s="140"/>
      <c r="R177" s="137"/>
      <c r="S177" s="137"/>
      <c r="T177" s="137"/>
      <c r="U177" s="137"/>
      <c r="V177" s="137"/>
      <c r="W177" s="137"/>
      <c r="X177" s="137"/>
      <c r="Y177" s="137"/>
      <c r="Z177" s="137"/>
      <c r="AA177" s="137"/>
      <c r="AB177" s="137"/>
      <c r="AC177" s="137"/>
      <c r="AD177" s="137"/>
      <c r="AE177" s="137"/>
      <c r="AF177" s="137"/>
      <c r="AG177" s="137"/>
      <c r="AH177" s="137"/>
      <c r="AI177" s="137"/>
      <c r="AJ177" s="137"/>
      <c r="AK177" s="137"/>
    </row>
    <row r="178" ht="18.0" customHeight="1">
      <c r="A178" s="137"/>
      <c r="B178" s="137"/>
      <c r="C178" s="137"/>
      <c r="D178" s="137"/>
      <c r="E178" s="137"/>
      <c r="F178" s="137"/>
      <c r="G178" s="137"/>
      <c r="H178" s="139"/>
      <c r="I178" s="137"/>
      <c r="J178" s="137"/>
      <c r="K178" s="137"/>
      <c r="L178" s="137"/>
      <c r="M178" s="137"/>
      <c r="N178" s="137"/>
      <c r="O178" s="137"/>
      <c r="P178" s="137"/>
      <c r="Q178" s="140"/>
      <c r="R178" s="137"/>
      <c r="S178" s="137"/>
      <c r="T178" s="137"/>
      <c r="U178" s="137"/>
      <c r="V178" s="137"/>
      <c r="W178" s="137"/>
      <c r="X178" s="137"/>
      <c r="Y178" s="137"/>
      <c r="Z178" s="137"/>
      <c r="AA178" s="137"/>
      <c r="AB178" s="137"/>
      <c r="AC178" s="137"/>
      <c r="AD178" s="137"/>
      <c r="AE178" s="137"/>
      <c r="AF178" s="137"/>
      <c r="AG178" s="137"/>
      <c r="AH178" s="137"/>
      <c r="AI178" s="137"/>
      <c r="AJ178" s="137"/>
      <c r="AK178" s="137"/>
    </row>
    <row r="179" ht="18.0" customHeight="1">
      <c r="A179" s="137"/>
      <c r="B179" s="137"/>
      <c r="C179" s="137"/>
      <c r="D179" s="137"/>
      <c r="E179" s="137"/>
      <c r="F179" s="137"/>
      <c r="G179" s="137"/>
      <c r="H179" s="139"/>
      <c r="I179" s="137"/>
      <c r="J179" s="137"/>
      <c r="K179" s="137"/>
      <c r="L179" s="137"/>
      <c r="M179" s="137"/>
      <c r="N179" s="137"/>
      <c r="O179" s="137"/>
      <c r="P179" s="137"/>
      <c r="Q179" s="140"/>
      <c r="R179" s="137"/>
      <c r="S179" s="137"/>
      <c r="T179" s="137"/>
      <c r="U179" s="137"/>
      <c r="V179" s="137"/>
      <c r="W179" s="137"/>
      <c r="X179" s="137"/>
      <c r="Y179" s="137"/>
      <c r="Z179" s="137"/>
      <c r="AA179" s="137"/>
      <c r="AB179" s="137"/>
      <c r="AC179" s="137"/>
      <c r="AD179" s="137"/>
      <c r="AE179" s="137"/>
      <c r="AF179" s="137"/>
      <c r="AG179" s="137"/>
      <c r="AH179" s="137"/>
      <c r="AI179" s="137"/>
      <c r="AJ179" s="137"/>
      <c r="AK179" s="137"/>
    </row>
    <row r="180" ht="18.0" customHeight="1">
      <c r="A180" s="137"/>
      <c r="B180" s="137"/>
      <c r="C180" s="137"/>
      <c r="D180" s="137"/>
      <c r="E180" s="137"/>
      <c r="F180" s="137"/>
      <c r="G180" s="137"/>
      <c r="H180" s="139"/>
      <c r="I180" s="137"/>
      <c r="J180" s="137"/>
      <c r="K180" s="137"/>
      <c r="L180" s="137"/>
      <c r="M180" s="137"/>
      <c r="N180" s="137"/>
      <c r="O180" s="137"/>
      <c r="P180" s="137"/>
      <c r="Q180" s="140"/>
      <c r="R180" s="137"/>
      <c r="S180" s="137"/>
      <c r="T180" s="137"/>
      <c r="U180" s="137"/>
      <c r="V180" s="137"/>
      <c r="W180" s="137"/>
      <c r="X180" s="137"/>
      <c r="Y180" s="137"/>
      <c r="Z180" s="137"/>
      <c r="AA180" s="137"/>
      <c r="AB180" s="137"/>
      <c r="AC180" s="137"/>
      <c r="AD180" s="137"/>
      <c r="AE180" s="137"/>
      <c r="AF180" s="137"/>
      <c r="AG180" s="137"/>
      <c r="AH180" s="137"/>
      <c r="AI180" s="137"/>
      <c r="AJ180" s="137"/>
      <c r="AK180" s="137"/>
    </row>
    <row r="181" ht="18.0" customHeight="1">
      <c r="A181" s="137"/>
      <c r="B181" s="137"/>
      <c r="C181" s="137"/>
      <c r="D181" s="137"/>
      <c r="E181" s="137"/>
      <c r="F181" s="137"/>
      <c r="G181" s="137"/>
      <c r="H181" s="139"/>
      <c r="I181" s="137"/>
      <c r="J181" s="137"/>
      <c r="K181" s="137"/>
      <c r="L181" s="137"/>
      <c r="M181" s="137"/>
      <c r="N181" s="137"/>
      <c r="O181" s="137"/>
      <c r="P181" s="137"/>
      <c r="Q181" s="140"/>
      <c r="R181" s="137"/>
      <c r="S181" s="137"/>
      <c r="T181" s="137"/>
      <c r="U181" s="137"/>
      <c r="V181" s="137"/>
      <c r="W181" s="137"/>
      <c r="X181" s="137"/>
      <c r="Y181" s="137"/>
      <c r="Z181" s="137"/>
      <c r="AA181" s="137"/>
      <c r="AB181" s="137"/>
      <c r="AC181" s="137"/>
      <c r="AD181" s="137"/>
      <c r="AE181" s="137"/>
      <c r="AF181" s="137"/>
      <c r="AG181" s="137"/>
      <c r="AH181" s="137"/>
      <c r="AI181" s="137"/>
      <c r="AJ181" s="137"/>
      <c r="AK181" s="137"/>
    </row>
    <row r="182" ht="18.0" customHeight="1">
      <c r="A182" s="137"/>
      <c r="B182" s="137"/>
      <c r="C182" s="137"/>
      <c r="D182" s="137"/>
      <c r="E182" s="137"/>
      <c r="F182" s="137"/>
      <c r="G182" s="137"/>
      <c r="H182" s="139"/>
      <c r="I182" s="137"/>
      <c r="J182" s="137"/>
      <c r="K182" s="137"/>
      <c r="L182" s="137"/>
      <c r="M182" s="137"/>
      <c r="N182" s="137"/>
      <c r="O182" s="137"/>
      <c r="P182" s="137"/>
      <c r="Q182" s="140"/>
      <c r="R182" s="137"/>
      <c r="S182" s="137"/>
      <c r="T182" s="137"/>
      <c r="U182" s="137"/>
      <c r="V182" s="137"/>
      <c r="W182" s="137"/>
      <c r="X182" s="137"/>
      <c r="Y182" s="137"/>
      <c r="Z182" s="137"/>
      <c r="AA182" s="137"/>
      <c r="AB182" s="137"/>
      <c r="AC182" s="137"/>
      <c r="AD182" s="137"/>
      <c r="AE182" s="137"/>
      <c r="AF182" s="137"/>
      <c r="AG182" s="137"/>
      <c r="AH182" s="137"/>
      <c r="AI182" s="137"/>
      <c r="AJ182" s="137"/>
      <c r="AK182" s="137"/>
    </row>
    <row r="183" ht="18.0" customHeight="1">
      <c r="A183" s="137"/>
      <c r="B183" s="137"/>
      <c r="C183" s="137"/>
      <c r="D183" s="137"/>
      <c r="E183" s="137"/>
      <c r="F183" s="137"/>
      <c r="G183" s="137"/>
      <c r="H183" s="139"/>
      <c r="I183" s="137"/>
      <c r="J183" s="137"/>
      <c r="K183" s="137"/>
      <c r="L183" s="137"/>
      <c r="M183" s="137"/>
      <c r="N183" s="137"/>
      <c r="O183" s="137"/>
      <c r="P183" s="137"/>
      <c r="Q183" s="140"/>
      <c r="R183" s="137"/>
      <c r="S183" s="137"/>
      <c r="T183" s="137"/>
      <c r="U183" s="137"/>
      <c r="V183" s="137"/>
      <c r="W183" s="137"/>
      <c r="X183" s="137"/>
      <c r="Y183" s="137"/>
      <c r="Z183" s="137"/>
      <c r="AA183" s="137"/>
      <c r="AB183" s="137"/>
      <c r="AC183" s="137"/>
      <c r="AD183" s="137"/>
      <c r="AE183" s="137"/>
      <c r="AF183" s="137"/>
      <c r="AG183" s="137"/>
      <c r="AH183" s="137"/>
      <c r="AI183" s="137"/>
      <c r="AJ183" s="137"/>
      <c r="AK183" s="137"/>
    </row>
    <row r="184" ht="18.0" customHeight="1">
      <c r="A184" s="137"/>
      <c r="B184" s="137"/>
      <c r="C184" s="137"/>
      <c r="D184" s="137"/>
      <c r="E184" s="137"/>
      <c r="F184" s="137"/>
      <c r="G184" s="137"/>
      <c r="H184" s="139"/>
      <c r="I184" s="137"/>
      <c r="J184" s="137"/>
      <c r="K184" s="137"/>
      <c r="L184" s="137"/>
      <c r="M184" s="137"/>
      <c r="N184" s="137"/>
      <c r="O184" s="137"/>
      <c r="P184" s="137"/>
      <c r="Q184" s="140"/>
      <c r="R184" s="137"/>
      <c r="S184" s="137"/>
      <c r="T184" s="137"/>
      <c r="U184" s="137"/>
      <c r="V184" s="137"/>
      <c r="W184" s="137"/>
      <c r="X184" s="137"/>
      <c r="Y184" s="137"/>
      <c r="Z184" s="137"/>
      <c r="AA184" s="137"/>
      <c r="AB184" s="137"/>
      <c r="AC184" s="137"/>
      <c r="AD184" s="137"/>
      <c r="AE184" s="137"/>
      <c r="AF184" s="137"/>
      <c r="AG184" s="137"/>
      <c r="AH184" s="137"/>
      <c r="AI184" s="137"/>
      <c r="AJ184" s="137"/>
      <c r="AK184" s="137"/>
    </row>
    <row r="185" ht="18.0" customHeight="1">
      <c r="A185" s="137"/>
      <c r="B185" s="137"/>
      <c r="C185" s="137"/>
      <c r="D185" s="137"/>
      <c r="E185" s="137"/>
      <c r="F185" s="137"/>
      <c r="G185" s="137"/>
      <c r="H185" s="139"/>
      <c r="I185" s="137"/>
      <c r="J185" s="137"/>
      <c r="K185" s="137"/>
      <c r="L185" s="137"/>
      <c r="M185" s="137"/>
      <c r="N185" s="137"/>
      <c r="O185" s="137"/>
      <c r="P185" s="137"/>
      <c r="Q185" s="140"/>
      <c r="R185" s="137"/>
      <c r="S185" s="137"/>
      <c r="T185" s="137"/>
      <c r="U185" s="137"/>
      <c r="V185" s="137"/>
      <c r="W185" s="137"/>
      <c r="X185" s="137"/>
      <c r="Y185" s="137"/>
      <c r="Z185" s="137"/>
      <c r="AA185" s="137"/>
      <c r="AB185" s="137"/>
      <c r="AC185" s="137"/>
      <c r="AD185" s="137"/>
      <c r="AE185" s="137"/>
      <c r="AF185" s="137"/>
      <c r="AG185" s="137"/>
      <c r="AH185" s="137"/>
      <c r="AI185" s="137"/>
      <c r="AJ185" s="137"/>
      <c r="AK185" s="137"/>
    </row>
    <row r="186" ht="18.0" customHeight="1">
      <c r="A186" s="137"/>
      <c r="B186" s="137"/>
      <c r="C186" s="137"/>
      <c r="D186" s="137"/>
      <c r="E186" s="137"/>
      <c r="F186" s="137"/>
      <c r="G186" s="137"/>
      <c r="H186" s="139"/>
      <c r="I186" s="137"/>
      <c r="J186" s="137"/>
      <c r="K186" s="137"/>
      <c r="L186" s="137"/>
      <c r="M186" s="137"/>
      <c r="N186" s="137"/>
      <c r="O186" s="137"/>
      <c r="P186" s="137"/>
      <c r="Q186" s="140"/>
      <c r="R186" s="137"/>
      <c r="S186" s="137"/>
      <c r="T186" s="137"/>
      <c r="U186" s="137"/>
      <c r="V186" s="137"/>
      <c r="W186" s="137"/>
      <c r="X186" s="137"/>
      <c r="Y186" s="137"/>
      <c r="Z186" s="137"/>
      <c r="AA186" s="137"/>
      <c r="AB186" s="137"/>
      <c r="AC186" s="137"/>
      <c r="AD186" s="137"/>
      <c r="AE186" s="137"/>
      <c r="AF186" s="137"/>
      <c r="AG186" s="137"/>
      <c r="AH186" s="137"/>
      <c r="AI186" s="137"/>
      <c r="AJ186" s="137"/>
      <c r="AK186" s="137"/>
    </row>
    <row r="187" ht="18.0" customHeight="1">
      <c r="A187" s="137"/>
      <c r="B187" s="137"/>
      <c r="C187" s="137"/>
      <c r="D187" s="137"/>
      <c r="E187" s="137"/>
      <c r="F187" s="137"/>
      <c r="G187" s="137"/>
      <c r="H187" s="139"/>
      <c r="I187" s="137"/>
      <c r="J187" s="137"/>
      <c r="K187" s="137"/>
      <c r="L187" s="137"/>
      <c r="M187" s="137"/>
      <c r="N187" s="137"/>
      <c r="O187" s="137"/>
      <c r="P187" s="137"/>
      <c r="Q187" s="140"/>
      <c r="R187" s="137"/>
      <c r="S187" s="137"/>
      <c r="T187" s="137"/>
      <c r="U187" s="137"/>
      <c r="V187" s="137"/>
      <c r="W187" s="137"/>
      <c r="X187" s="137"/>
      <c r="Y187" s="137"/>
      <c r="Z187" s="137"/>
      <c r="AA187" s="137"/>
      <c r="AB187" s="137"/>
      <c r="AC187" s="137"/>
      <c r="AD187" s="137"/>
      <c r="AE187" s="137"/>
      <c r="AF187" s="137"/>
      <c r="AG187" s="137"/>
      <c r="AH187" s="137"/>
      <c r="AI187" s="137"/>
      <c r="AJ187" s="137"/>
      <c r="AK187" s="137"/>
    </row>
    <row r="188" ht="18.0" customHeight="1">
      <c r="A188" s="137"/>
      <c r="B188" s="137"/>
      <c r="C188" s="137"/>
      <c r="D188" s="137"/>
      <c r="E188" s="137"/>
      <c r="F188" s="137"/>
      <c r="G188" s="137"/>
      <c r="H188" s="139"/>
      <c r="I188" s="137"/>
      <c r="J188" s="137"/>
      <c r="K188" s="137"/>
      <c r="L188" s="137"/>
      <c r="M188" s="137"/>
      <c r="N188" s="137"/>
      <c r="O188" s="137"/>
      <c r="P188" s="137"/>
      <c r="Q188" s="140"/>
      <c r="R188" s="137"/>
      <c r="S188" s="137"/>
      <c r="T188" s="137"/>
      <c r="U188" s="137"/>
      <c r="V188" s="137"/>
      <c r="W188" s="137"/>
      <c r="X188" s="137"/>
      <c r="Y188" s="137"/>
      <c r="Z188" s="137"/>
      <c r="AA188" s="137"/>
      <c r="AB188" s="137"/>
      <c r="AC188" s="137"/>
      <c r="AD188" s="137"/>
      <c r="AE188" s="137"/>
      <c r="AF188" s="137"/>
      <c r="AG188" s="137"/>
      <c r="AH188" s="137"/>
      <c r="AI188" s="137"/>
      <c r="AJ188" s="137"/>
      <c r="AK188" s="137"/>
    </row>
    <row r="189" ht="18.0" customHeight="1">
      <c r="A189" s="137"/>
      <c r="B189" s="137"/>
      <c r="C189" s="137"/>
      <c r="D189" s="137"/>
      <c r="E189" s="137"/>
      <c r="F189" s="137"/>
      <c r="G189" s="137"/>
      <c r="H189" s="139"/>
      <c r="I189" s="137"/>
      <c r="J189" s="137"/>
      <c r="K189" s="137"/>
      <c r="L189" s="137"/>
      <c r="M189" s="137"/>
      <c r="N189" s="137"/>
      <c r="O189" s="137"/>
      <c r="P189" s="137"/>
      <c r="Q189" s="140"/>
      <c r="R189" s="137"/>
      <c r="S189" s="137"/>
      <c r="T189" s="137"/>
      <c r="U189" s="137"/>
      <c r="V189" s="137"/>
      <c r="W189" s="137"/>
      <c r="X189" s="137"/>
      <c r="Y189" s="137"/>
      <c r="Z189" s="137"/>
      <c r="AA189" s="137"/>
      <c r="AB189" s="137"/>
      <c r="AC189" s="137"/>
      <c r="AD189" s="137"/>
      <c r="AE189" s="137"/>
      <c r="AF189" s="137"/>
      <c r="AG189" s="137"/>
      <c r="AH189" s="137"/>
      <c r="AI189" s="137"/>
      <c r="AJ189" s="137"/>
      <c r="AK189" s="137"/>
    </row>
    <row r="190" ht="18.0" customHeight="1">
      <c r="A190" s="137"/>
      <c r="B190" s="137"/>
      <c r="C190" s="137"/>
      <c r="D190" s="137"/>
      <c r="E190" s="137"/>
      <c r="F190" s="137"/>
      <c r="G190" s="137"/>
      <c r="H190" s="139"/>
      <c r="I190" s="137"/>
      <c r="J190" s="137"/>
      <c r="K190" s="137"/>
      <c r="L190" s="137"/>
      <c r="M190" s="137"/>
      <c r="N190" s="137"/>
      <c r="O190" s="137"/>
      <c r="P190" s="137"/>
      <c r="Q190" s="140"/>
      <c r="R190" s="137"/>
      <c r="S190" s="137"/>
      <c r="T190" s="137"/>
      <c r="U190" s="137"/>
      <c r="V190" s="137"/>
      <c r="W190" s="137"/>
      <c r="X190" s="137"/>
      <c r="Y190" s="137"/>
      <c r="Z190" s="137"/>
      <c r="AA190" s="137"/>
      <c r="AB190" s="137"/>
      <c r="AC190" s="137"/>
      <c r="AD190" s="137"/>
      <c r="AE190" s="137"/>
      <c r="AF190" s="137"/>
      <c r="AG190" s="137"/>
      <c r="AH190" s="137"/>
      <c r="AI190" s="137"/>
      <c r="AJ190" s="137"/>
      <c r="AK190" s="137"/>
    </row>
    <row r="191" ht="18.0" customHeight="1">
      <c r="A191" s="137"/>
      <c r="B191" s="137"/>
      <c r="C191" s="137"/>
      <c r="D191" s="137"/>
      <c r="E191" s="137"/>
      <c r="F191" s="137"/>
      <c r="G191" s="137"/>
      <c r="H191" s="139"/>
      <c r="I191" s="137"/>
      <c r="J191" s="137"/>
      <c r="K191" s="137"/>
      <c r="L191" s="137"/>
      <c r="M191" s="137"/>
      <c r="N191" s="137"/>
      <c r="O191" s="137"/>
      <c r="P191" s="137"/>
      <c r="Q191" s="140"/>
      <c r="R191" s="137"/>
      <c r="S191" s="137"/>
      <c r="T191" s="137"/>
      <c r="U191" s="137"/>
      <c r="V191" s="137"/>
      <c r="W191" s="137"/>
      <c r="X191" s="137"/>
      <c r="Y191" s="137"/>
      <c r="Z191" s="137"/>
      <c r="AA191" s="137"/>
      <c r="AB191" s="137"/>
      <c r="AC191" s="137"/>
      <c r="AD191" s="137"/>
      <c r="AE191" s="137"/>
      <c r="AF191" s="137"/>
      <c r="AG191" s="137"/>
      <c r="AH191" s="137"/>
      <c r="AI191" s="137"/>
      <c r="AJ191" s="137"/>
      <c r="AK191" s="137"/>
    </row>
    <row r="192" ht="18.0" customHeight="1">
      <c r="A192" s="137"/>
      <c r="B192" s="137"/>
      <c r="C192" s="137"/>
      <c r="D192" s="137"/>
      <c r="E192" s="137"/>
      <c r="F192" s="137"/>
      <c r="G192" s="137"/>
      <c r="H192" s="139"/>
      <c r="I192" s="137"/>
      <c r="J192" s="137"/>
      <c r="K192" s="137"/>
      <c r="L192" s="137"/>
      <c r="M192" s="137"/>
      <c r="N192" s="137"/>
      <c r="O192" s="137"/>
      <c r="P192" s="137"/>
      <c r="Q192" s="140"/>
      <c r="R192" s="137"/>
      <c r="S192" s="137"/>
      <c r="T192" s="137"/>
      <c r="U192" s="137"/>
      <c r="V192" s="137"/>
      <c r="W192" s="137"/>
      <c r="X192" s="137"/>
      <c r="Y192" s="137"/>
      <c r="Z192" s="137"/>
      <c r="AA192" s="137"/>
      <c r="AB192" s="137"/>
      <c r="AC192" s="137"/>
      <c r="AD192" s="137"/>
      <c r="AE192" s="137"/>
      <c r="AF192" s="137"/>
      <c r="AG192" s="137"/>
      <c r="AH192" s="137"/>
      <c r="AI192" s="137"/>
      <c r="AJ192" s="137"/>
      <c r="AK192" s="137"/>
    </row>
    <row r="193" ht="18.0" customHeight="1">
      <c r="A193" s="137"/>
      <c r="B193" s="137"/>
      <c r="C193" s="137"/>
      <c r="D193" s="137"/>
      <c r="E193" s="137"/>
      <c r="F193" s="137"/>
      <c r="G193" s="137"/>
      <c r="H193" s="139"/>
      <c r="I193" s="137"/>
      <c r="J193" s="137"/>
      <c r="K193" s="137"/>
      <c r="L193" s="137"/>
      <c r="M193" s="137"/>
      <c r="N193" s="137"/>
      <c r="O193" s="137"/>
      <c r="P193" s="137"/>
      <c r="Q193" s="140"/>
      <c r="R193" s="137"/>
      <c r="S193" s="137"/>
      <c r="T193" s="137"/>
      <c r="U193" s="137"/>
      <c r="V193" s="137"/>
      <c r="W193" s="137"/>
      <c r="X193" s="137"/>
      <c r="Y193" s="137"/>
      <c r="Z193" s="137"/>
      <c r="AA193" s="137"/>
      <c r="AB193" s="137"/>
      <c r="AC193" s="137"/>
      <c r="AD193" s="137"/>
      <c r="AE193" s="137"/>
      <c r="AF193" s="137"/>
      <c r="AG193" s="137"/>
      <c r="AH193" s="137"/>
      <c r="AI193" s="137"/>
      <c r="AJ193" s="137"/>
      <c r="AK193" s="137"/>
    </row>
    <row r="194" ht="18.0" customHeight="1">
      <c r="A194" s="137"/>
      <c r="B194" s="137"/>
      <c r="C194" s="137"/>
      <c r="D194" s="137"/>
      <c r="E194" s="137"/>
      <c r="F194" s="137"/>
      <c r="G194" s="137"/>
      <c r="H194" s="139"/>
      <c r="I194" s="137"/>
      <c r="J194" s="137"/>
      <c r="K194" s="137"/>
      <c r="L194" s="137"/>
      <c r="M194" s="137"/>
      <c r="N194" s="137"/>
      <c r="O194" s="137"/>
      <c r="P194" s="137"/>
      <c r="Q194" s="140"/>
      <c r="R194" s="137"/>
      <c r="S194" s="137"/>
      <c r="T194" s="137"/>
      <c r="U194" s="137"/>
      <c r="V194" s="137"/>
      <c r="W194" s="137"/>
      <c r="X194" s="137"/>
      <c r="Y194" s="137"/>
      <c r="Z194" s="137"/>
      <c r="AA194" s="137"/>
      <c r="AB194" s="137"/>
      <c r="AC194" s="137"/>
      <c r="AD194" s="137"/>
      <c r="AE194" s="137"/>
      <c r="AF194" s="137"/>
      <c r="AG194" s="137"/>
      <c r="AH194" s="137"/>
      <c r="AI194" s="137"/>
      <c r="AJ194" s="137"/>
      <c r="AK194" s="137"/>
    </row>
    <row r="195" ht="18.0" customHeight="1">
      <c r="A195" s="137"/>
      <c r="B195" s="137"/>
      <c r="C195" s="137"/>
      <c r="D195" s="137"/>
      <c r="E195" s="137"/>
      <c r="F195" s="137"/>
      <c r="G195" s="137"/>
      <c r="H195" s="139"/>
      <c r="I195" s="137"/>
      <c r="J195" s="137"/>
      <c r="K195" s="137"/>
      <c r="L195" s="137"/>
      <c r="M195" s="137"/>
      <c r="N195" s="137"/>
      <c r="O195" s="137"/>
      <c r="P195" s="137"/>
      <c r="Q195" s="140"/>
      <c r="R195" s="137"/>
      <c r="S195" s="137"/>
      <c r="T195" s="137"/>
      <c r="U195" s="137"/>
      <c r="V195" s="137"/>
      <c r="W195" s="137"/>
      <c r="X195" s="137"/>
      <c r="Y195" s="137"/>
      <c r="Z195" s="137"/>
      <c r="AA195" s="137"/>
      <c r="AB195" s="137"/>
      <c r="AC195" s="137"/>
      <c r="AD195" s="137"/>
      <c r="AE195" s="137"/>
      <c r="AF195" s="137"/>
      <c r="AG195" s="137"/>
      <c r="AH195" s="137"/>
      <c r="AI195" s="137"/>
      <c r="AJ195" s="137"/>
      <c r="AK195" s="137"/>
    </row>
    <row r="196" ht="18.0" customHeight="1">
      <c r="A196" s="137"/>
      <c r="B196" s="137"/>
      <c r="C196" s="137"/>
      <c r="D196" s="137"/>
      <c r="E196" s="137"/>
      <c r="F196" s="137"/>
      <c r="G196" s="137"/>
      <c r="H196" s="139"/>
      <c r="I196" s="137"/>
      <c r="J196" s="137"/>
      <c r="K196" s="137"/>
      <c r="L196" s="137"/>
      <c r="M196" s="137"/>
      <c r="N196" s="137"/>
      <c r="O196" s="137"/>
      <c r="P196" s="137"/>
      <c r="Q196" s="140"/>
      <c r="R196" s="137"/>
      <c r="S196" s="137"/>
      <c r="T196" s="137"/>
      <c r="U196" s="137"/>
      <c r="V196" s="137"/>
      <c r="W196" s="137"/>
      <c r="X196" s="137"/>
      <c r="Y196" s="137"/>
      <c r="Z196" s="137"/>
      <c r="AA196" s="137"/>
      <c r="AB196" s="137"/>
      <c r="AC196" s="137"/>
      <c r="AD196" s="137"/>
      <c r="AE196" s="137"/>
      <c r="AF196" s="137"/>
      <c r="AG196" s="137"/>
      <c r="AH196" s="137"/>
      <c r="AI196" s="137"/>
      <c r="AJ196" s="137"/>
      <c r="AK196" s="137"/>
    </row>
    <row r="197" ht="18.0" customHeight="1">
      <c r="A197" s="137"/>
      <c r="B197" s="137"/>
      <c r="C197" s="137"/>
      <c r="D197" s="137"/>
      <c r="E197" s="137"/>
      <c r="F197" s="137"/>
      <c r="G197" s="137"/>
      <c r="H197" s="139"/>
      <c r="I197" s="137"/>
      <c r="J197" s="137"/>
      <c r="K197" s="137"/>
      <c r="L197" s="137"/>
      <c r="M197" s="137"/>
      <c r="N197" s="137"/>
      <c r="O197" s="137"/>
      <c r="P197" s="137"/>
      <c r="Q197" s="140"/>
      <c r="R197" s="137"/>
      <c r="S197" s="137"/>
      <c r="T197" s="137"/>
      <c r="U197" s="137"/>
      <c r="V197" s="137"/>
      <c r="W197" s="137"/>
      <c r="X197" s="137"/>
      <c r="Y197" s="137"/>
      <c r="Z197" s="137"/>
      <c r="AA197" s="137"/>
      <c r="AB197" s="137"/>
      <c r="AC197" s="137"/>
      <c r="AD197" s="137"/>
      <c r="AE197" s="137"/>
      <c r="AF197" s="137"/>
      <c r="AG197" s="137"/>
      <c r="AH197" s="137"/>
      <c r="AI197" s="137"/>
      <c r="AJ197" s="137"/>
      <c r="AK197" s="137"/>
    </row>
    <row r="198" ht="18.0" customHeight="1">
      <c r="A198" s="137"/>
      <c r="B198" s="137"/>
      <c r="C198" s="137"/>
      <c r="D198" s="137"/>
      <c r="E198" s="137"/>
      <c r="F198" s="137"/>
      <c r="G198" s="137"/>
      <c r="H198" s="139"/>
      <c r="I198" s="137"/>
      <c r="J198" s="137"/>
      <c r="K198" s="137"/>
      <c r="L198" s="137"/>
      <c r="M198" s="137"/>
      <c r="N198" s="137"/>
      <c r="O198" s="137"/>
      <c r="P198" s="137"/>
      <c r="Q198" s="140"/>
      <c r="R198" s="137"/>
      <c r="S198" s="137"/>
      <c r="T198" s="137"/>
      <c r="U198" s="137"/>
      <c r="V198" s="137"/>
      <c r="W198" s="137"/>
      <c r="X198" s="137"/>
      <c r="Y198" s="137"/>
      <c r="Z198" s="137"/>
      <c r="AA198" s="137"/>
      <c r="AB198" s="137"/>
      <c r="AC198" s="137"/>
      <c r="AD198" s="137"/>
      <c r="AE198" s="137"/>
      <c r="AF198" s="137"/>
      <c r="AG198" s="137"/>
      <c r="AH198" s="137"/>
      <c r="AI198" s="137"/>
      <c r="AJ198" s="137"/>
      <c r="AK198" s="137"/>
    </row>
    <row r="199" ht="18.0" customHeight="1">
      <c r="A199" s="137"/>
      <c r="B199" s="137"/>
      <c r="C199" s="137"/>
      <c r="D199" s="137"/>
      <c r="E199" s="137"/>
      <c r="F199" s="137"/>
      <c r="G199" s="137"/>
      <c r="H199" s="139"/>
      <c r="I199" s="137"/>
      <c r="J199" s="137"/>
      <c r="K199" s="137"/>
      <c r="L199" s="137"/>
      <c r="M199" s="137"/>
      <c r="N199" s="137"/>
      <c r="O199" s="137"/>
      <c r="P199" s="137"/>
      <c r="Q199" s="140"/>
      <c r="R199" s="137"/>
      <c r="S199" s="137"/>
      <c r="T199" s="137"/>
      <c r="U199" s="137"/>
      <c r="V199" s="137"/>
      <c r="W199" s="137"/>
      <c r="X199" s="137"/>
      <c r="Y199" s="137"/>
      <c r="Z199" s="137"/>
      <c r="AA199" s="137"/>
      <c r="AB199" s="137"/>
      <c r="AC199" s="137"/>
      <c r="AD199" s="137"/>
      <c r="AE199" s="137"/>
      <c r="AF199" s="137"/>
      <c r="AG199" s="137"/>
      <c r="AH199" s="137"/>
      <c r="AI199" s="137"/>
      <c r="AJ199" s="137"/>
      <c r="AK199" s="137"/>
    </row>
    <row r="200" ht="18.0" customHeight="1">
      <c r="A200" s="137"/>
      <c r="B200" s="137"/>
      <c r="C200" s="137"/>
      <c r="D200" s="137"/>
      <c r="E200" s="137"/>
      <c r="F200" s="137"/>
      <c r="G200" s="137"/>
      <c r="H200" s="139"/>
      <c r="I200" s="137"/>
      <c r="J200" s="137"/>
      <c r="K200" s="137"/>
      <c r="L200" s="137"/>
      <c r="M200" s="137"/>
      <c r="N200" s="137"/>
      <c r="O200" s="137"/>
      <c r="P200" s="137"/>
      <c r="Q200" s="140"/>
      <c r="R200" s="137"/>
      <c r="S200" s="137"/>
      <c r="T200" s="137"/>
      <c r="U200" s="137"/>
      <c r="V200" s="137"/>
      <c r="W200" s="137"/>
      <c r="X200" s="137"/>
      <c r="Y200" s="137"/>
      <c r="Z200" s="137"/>
      <c r="AA200" s="137"/>
      <c r="AB200" s="137"/>
      <c r="AC200" s="137"/>
      <c r="AD200" s="137"/>
      <c r="AE200" s="137"/>
      <c r="AF200" s="137"/>
      <c r="AG200" s="137"/>
      <c r="AH200" s="137"/>
      <c r="AI200" s="137"/>
      <c r="AJ200" s="137"/>
      <c r="AK200" s="137"/>
    </row>
    <row r="201" ht="18.0" customHeight="1">
      <c r="A201" s="137"/>
      <c r="B201" s="137"/>
      <c r="C201" s="137"/>
      <c r="D201" s="137"/>
      <c r="E201" s="137"/>
      <c r="F201" s="137"/>
      <c r="G201" s="137"/>
      <c r="H201" s="139"/>
      <c r="I201" s="137"/>
      <c r="J201" s="137"/>
      <c r="K201" s="137"/>
      <c r="L201" s="137"/>
      <c r="M201" s="137"/>
      <c r="N201" s="137"/>
      <c r="O201" s="137"/>
      <c r="P201" s="137"/>
      <c r="Q201" s="140"/>
      <c r="R201" s="137"/>
      <c r="S201" s="137"/>
      <c r="T201" s="137"/>
      <c r="U201" s="137"/>
      <c r="V201" s="137"/>
      <c r="W201" s="137"/>
      <c r="X201" s="137"/>
      <c r="Y201" s="137"/>
      <c r="Z201" s="137"/>
      <c r="AA201" s="137"/>
      <c r="AB201" s="137"/>
      <c r="AC201" s="137"/>
      <c r="AD201" s="137"/>
      <c r="AE201" s="137"/>
      <c r="AF201" s="137"/>
      <c r="AG201" s="137"/>
      <c r="AH201" s="137"/>
      <c r="AI201" s="137"/>
      <c r="AJ201" s="137"/>
      <c r="AK201" s="137"/>
    </row>
    <row r="202" ht="18.0" customHeight="1">
      <c r="A202" s="137"/>
      <c r="B202" s="137"/>
      <c r="C202" s="137"/>
      <c r="D202" s="137"/>
      <c r="E202" s="137"/>
      <c r="F202" s="137"/>
      <c r="G202" s="137"/>
      <c r="H202" s="139"/>
      <c r="I202" s="137"/>
      <c r="J202" s="137"/>
      <c r="K202" s="137"/>
      <c r="L202" s="137"/>
      <c r="M202" s="137"/>
      <c r="N202" s="137"/>
      <c r="O202" s="137"/>
      <c r="P202" s="137"/>
      <c r="Q202" s="140"/>
      <c r="R202" s="137"/>
      <c r="S202" s="137"/>
      <c r="T202" s="137"/>
      <c r="U202" s="137"/>
      <c r="V202" s="137"/>
      <c r="W202" s="137"/>
      <c r="X202" s="137"/>
      <c r="Y202" s="137"/>
      <c r="Z202" s="137"/>
      <c r="AA202" s="137"/>
      <c r="AB202" s="137"/>
      <c r="AC202" s="137"/>
      <c r="AD202" s="137"/>
      <c r="AE202" s="137"/>
      <c r="AF202" s="137"/>
      <c r="AG202" s="137"/>
      <c r="AH202" s="137"/>
      <c r="AI202" s="137"/>
      <c r="AJ202" s="137"/>
      <c r="AK202" s="137"/>
    </row>
    <row r="203" ht="18.0" customHeight="1">
      <c r="A203" s="137"/>
      <c r="B203" s="137"/>
      <c r="C203" s="137"/>
      <c r="D203" s="137"/>
      <c r="E203" s="137"/>
      <c r="F203" s="137"/>
      <c r="G203" s="137"/>
      <c r="H203" s="139"/>
      <c r="I203" s="137"/>
      <c r="J203" s="137"/>
      <c r="K203" s="137"/>
      <c r="L203" s="137"/>
      <c r="M203" s="137"/>
      <c r="N203" s="137"/>
      <c r="O203" s="137"/>
      <c r="P203" s="137"/>
      <c r="Q203" s="140"/>
      <c r="R203" s="137"/>
      <c r="S203" s="137"/>
      <c r="T203" s="137"/>
      <c r="U203" s="137"/>
      <c r="V203" s="137"/>
      <c r="W203" s="137"/>
      <c r="X203" s="137"/>
      <c r="Y203" s="137"/>
      <c r="Z203" s="137"/>
      <c r="AA203" s="137"/>
      <c r="AB203" s="137"/>
      <c r="AC203" s="137"/>
      <c r="AD203" s="137"/>
      <c r="AE203" s="137"/>
      <c r="AF203" s="137"/>
      <c r="AG203" s="137"/>
      <c r="AH203" s="137"/>
      <c r="AI203" s="137"/>
      <c r="AJ203" s="137"/>
      <c r="AK203" s="137"/>
    </row>
    <row r="204" ht="18.0" customHeight="1">
      <c r="A204" s="137"/>
      <c r="B204" s="137"/>
      <c r="C204" s="137"/>
      <c r="D204" s="137"/>
      <c r="E204" s="137"/>
      <c r="F204" s="137"/>
      <c r="G204" s="137"/>
      <c r="H204" s="139"/>
      <c r="I204" s="137"/>
      <c r="J204" s="137"/>
      <c r="K204" s="137"/>
      <c r="L204" s="137"/>
      <c r="M204" s="137"/>
      <c r="N204" s="137"/>
      <c r="O204" s="137"/>
      <c r="P204" s="137"/>
      <c r="Q204" s="140"/>
      <c r="R204" s="137"/>
      <c r="S204" s="137"/>
      <c r="T204" s="137"/>
      <c r="U204" s="137"/>
      <c r="V204" s="137"/>
      <c r="W204" s="137"/>
      <c r="X204" s="137"/>
      <c r="Y204" s="137"/>
      <c r="Z204" s="137"/>
      <c r="AA204" s="137"/>
      <c r="AB204" s="137"/>
      <c r="AC204" s="137"/>
      <c r="AD204" s="137"/>
      <c r="AE204" s="137"/>
      <c r="AF204" s="137"/>
      <c r="AG204" s="137"/>
      <c r="AH204" s="137"/>
      <c r="AI204" s="137"/>
      <c r="AJ204" s="137"/>
      <c r="AK204" s="137"/>
    </row>
    <row r="205" ht="18.0" customHeight="1">
      <c r="A205" s="137"/>
      <c r="B205" s="137"/>
      <c r="C205" s="137"/>
      <c r="D205" s="137"/>
      <c r="E205" s="137"/>
      <c r="F205" s="137"/>
      <c r="G205" s="137"/>
      <c r="H205" s="139"/>
      <c r="I205" s="137"/>
      <c r="J205" s="137"/>
      <c r="K205" s="137"/>
      <c r="L205" s="137"/>
      <c r="M205" s="137"/>
      <c r="N205" s="137"/>
      <c r="O205" s="137"/>
      <c r="P205" s="137"/>
      <c r="Q205" s="140"/>
      <c r="R205" s="137"/>
      <c r="S205" s="137"/>
      <c r="T205" s="137"/>
      <c r="U205" s="137"/>
      <c r="V205" s="137"/>
      <c r="W205" s="137"/>
      <c r="X205" s="137"/>
      <c r="Y205" s="137"/>
      <c r="Z205" s="137"/>
      <c r="AA205" s="137"/>
      <c r="AB205" s="137"/>
      <c r="AC205" s="137"/>
      <c r="AD205" s="137"/>
      <c r="AE205" s="137"/>
      <c r="AF205" s="137"/>
      <c r="AG205" s="137"/>
      <c r="AH205" s="137"/>
      <c r="AI205" s="137"/>
      <c r="AJ205" s="137"/>
      <c r="AK205" s="137"/>
    </row>
    <row r="206" ht="18.0" customHeight="1">
      <c r="A206" s="137"/>
      <c r="B206" s="137"/>
      <c r="C206" s="137"/>
      <c r="D206" s="137"/>
      <c r="E206" s="137"/>
      <c r="F206" s="137"/>
      <c r="G206" s="137"/>
      <c r="H206" s="139"/>
      <c r="I206" s="137"/>
      <c r="J206" s="137"/>
      <c r="K206" s="137"/>
      <c r="L206" s="137"/>
      <c r="M206" s="137"/>
      <c r="N206" s="137"/>
      <c r="O206" s="137"/>
      <c r="P206" s="137"/>
      <c r="Q206" s="140"/>
      <c r="R206" s="137"/>
      <c r="S206" s="137"/>
      <c r="T206" s="137"/>
      <c r="U206" s="137"/>
      <c r="V206" s="137"/>
      <c r="W206" s="137"/>
      <c r="X206" s="137"/>
      <c r="Y206" s="137"/>
      <c r="Z206" s="137"/>
      <c r="AA206" s="137"/>
      <c r="AB206" s="137"/>
      <c r="AC206" s="137"/>
      <c r="AD206" s="137"/>
      <c r="AE206" s="137"/>
      <c r="AF206" s="137"/>
      <c r="AG206" s="137"/>
      <c r="AH206" s="137"/>
      <c r="AI206" s="137"/>
      <c r="AJ206" s="137"/>
      <c r="AK206" s="137"/>
    </row>
    <row r="207" ht="18.0" customHeight="1">
      <c r="A207" s="137"/>
      <c r="B207" s="137"/>
      <c r="C207" s="137"/>
      <c r="D207" s="137"/>
      <c r="E207" s="137"/>
      <c r="F207" s="137"/>
      <c r="G207" s="137"/>
      <c r="H207" s="139"/>
      <c r="I207" s="137"/>
      <c r="J207" s="137"/>
      <c r="K207" s="137"/>
      <c r="L207" s="137"/>
      <c r="M207" s="137"/>
      <c r="N207" s="137"/>
      <c r="O207" s="137"/>
      <c r="P207" s="137"/>
      <c r="Q207" s="140"/>
      <c r="R207" s="137"/>
      <c r="S207" s="137"/>
      <c r="T207" s="137"/>
      <c r="U207" s="137"/>
      <c r="V207" s="137"/>
      <c r="W207" s="137"/>
      <c r="X207" s="137"/>
      <c r="Y207" s="137"/>
      <c r="Z207" s="137"/>
      <c r="AA207" s="137"/>
      <c r="AB207" s="137"/>
      <c r="AC207" s="137"/>
      <c r="AD207" s="137"/>
      <c r="AE207" s="137"/>
      <c r="AF207" s="137"/>
      <c r="AG207" s="137"/>
      <c r="AH207" s="137"/>
      <c r="AI207" s="137"/>
      <c r="AJ207" s="137"/>
      <c r="AK207" s="137"/>
    </row>
    <row r="208" ht="18.0" customHeight="1">
      <c r="A208" s="137"/>
      <c r="B208" s="137"/>
      <c r="C208" s="137"/>
      <c r="D208" s="137"/>
      <c r="E208" s="137"/>
      <c r="F208" s="137"/>
      <c r="G208" s="137"/>
      <c r="H208" s="139"/>
      <c r="I208" s="137"/>
      <c r="J208" s="137"/>
      <c r="K208" s="137"/>
      <c r="L208" s="137"/>
      <c r="M208" s="137"/>
      <c r="N208" s="137"/>
      <c r="O208" s="137"/>
      <c r="P208" s="137"/>
      <c r="Q208" s="140"/>
      <c r="R208" s="137"/>
      <c r="S208" s="137"/>
      <c r="T208" s="137"/>
      <c r="U208" s="137"/>
      <c r="V208" s="137"/>
      <c r="W208" s="137"/>
      <c r="X208" s="137"/>
      <c r="Y208" s="137"/>
      <c r="Z208" s="137"/>
      <c r="AA208" s="137"/>
      <c r="AB208" s="137"/>
      <c r="AC208" s="137"/>
      <c r="AD208" s="137"/>
      <c r="AE208" s="137"/>
      <c r="AF208" s="137"/>
      <c r="AG208" s="137"/>
      <c r="AH208" s="137"/>
      <c r="AI208" s="137"/>
      <c r="AJ208" s="137"/>
      <c r="AK208" s="137"/>
    </row>
    <row r="209" ht="18.0" customHeight="1">
      <c r="A209" s="137"/>
      <c r="B209" s="137"/>
      <c r="C209" s="137"/>
      <c r="D209" s="137"/>
      <c r="E209" s="137"/>
      <c r="F209" s="137"/>
      <c r="G209" s="137"/>
      <c r="H209" s="139"/>
      <c r="I209" s="137"/>
      <c r="J209" s="137"/>
      <c r="K209" s="137"/>
      <c r="L209" s="137"/>
      <c r="M209" s="137"/>
      <c r="N209" s="137"/>
      <c r="O209" s="137"/>
      <c r="P209" s="137"/>
      <c r="Q209" s="140"/>
      <c r="R209" s="137"/>
      <c r="S209" s="137"/>
      <c r="T209" s="137"/>
      <c r="U209" s="137"/>
      <c r="V209" s="137"/>
      <c r="W209" s="137"/>
      <c r="X209" s="137"/>
      <c r="Y209" s="137"/>
      <c r="Z209" s="137"/>
      <c r="AA209" s="137"/>
      <c r="AB209" s="137"/>
      <c r="AC209" s="137"/>
      <c r="AD209" s="137"/>
      <c r="AE209" s="137"/>
      <c r="AF209" s="137"/>
      <c r="AG209" s="137"/>
      <c r="AH209" s="137"/>
      <c r="AI209" s="137"/>
      <c r="AJ209" s="137"/>
      <c r="AK209" s="137"/>
    </row>
    <row r="210" ht="18.0" customHeight="1">
      <c r="A210" s="137"/>
      <c r="B210" s="137"/>
      <c r="C210" s="137"/>
      <c r="D210" s="137"/>
      <c r="E210" s="137"/>
      <c r="F210" s="137"/>
      <c r="G210" s="137"/>
      <c r="H210" s="139"/>
      <c r="I210" s="137"/>
      <c r="J210" s="137"/>
      <c r="K210" s="137"/>
      <c r="L210" s="137"/>
      <c r="M210" s="137"/>
      <c r="N210" s="137"/>
      <c r="O210" s="137"/>
      <c r="P210" s="137"/>
      <c r="Q210" s="140"/>
      <c r="R210" s="137"/>
      <c r="S210" s="137"/>
      <c r="T210" s="137"/>
      <c r="U210" s="137"/>
      <c r="V210" s="137"/>
      <c r="W210" s="137"/>
      <c r="X210" s="137"/>
      <c r="Y210" s="137"/>
      <c r="Z210" s="137"/>
      <c r="AA210" s="137"/>
      <c r="AB210" s="137"/>
      <c r="AC210" s="137"/>
      <c r="AD210" s="137"/>
      <c r="AE210" s="137"/>
      <c r="AF210" s="137"/>
      <c r="AG210" s="137"/>
      <c r="AH210" s="137"/>
      <c r="AI210" s="137"/>
      <c r="AJ210" s="137"/>
      <c r="AK210" s="137"/>
    </row>
    <row r="211" ht="18.0" customHeight="1">
      <c r="A211" s="137"/>
      <c r="B211" s="137"/>
      <c r="C211" s="137"/>
      <c r="D211" s="137"/>
      <c r="E211" s="137"/>
      <c r="F211" s="137"/>
      <c r="G211" s="137"/>
      <c r="H211" s="139"/>
      <c r="I211" s="137"/>
      <c r="J211" s="137"/>
      <c r="K211" s="137"/>
      <c r="L211" s="137"/>
      <c r="M211" s="137"/>
      <c r="N211" s="137"/>
      <c r="O211" s="137"/>
      <c r="P211" s="137"/>
      <c r="Q211" s="140"/>
      <c r="R211" s="137"/>
      <c r="S211" s="137"/>
      <c r="T211" s="137"/>
      <c r="U211" s="137"/>
      <c r="V211" s="137"/>
      <c r="W211" s="137"/>
      <c r="X211" s="137"/>
      <c r="Y211" s="137"/>
      <c r="Z211" s="137"/>
      <c r="AA211" s="137"/>
      <c r="AB211" s="137"/>
      <c r="AC211" s="137"/>
      <c r="AD211" s="137"/>
      <c r="AE211" s="137"/>
      <c r="AF211" s="137"/>
      <c r="AG211" s="137"/>
      <c r="AH211" s="137"/>
      <c r="AI211" s="137"/>
      <c r="AJ211" s="137"/>
      <c r="AK211" s="137"/>
    </row>
    <row r="212" ht="18.0" customHeight="1">
      <c r="A212" s="137"/>
      <c r="B212" s="137"/>
      <c r="C212" s="137"/>
      <c r="D212" s="137"/>
      <c r="E212" s="137"/>
      <c r="F212" s="137"/>
      <c r="G212" s="137"/>
      <c r="H212" s="139"/>
      <c r="I212" s="137"/>
      <c r="J212" s="137"/>
      <c r="K212" s="137"/>
      <c r="L212" s="137"/>
      <c r="M212" s="137"/>
      <c r="N212" s="137"/>
      <c r="O212" s="137"/>
      <c r="P212" s="137"/>
      <c r="Q212" s="140"/>
      <c r="R212" s="137"/>
      <c r="S212" s="137"/>
      <c r="T212" s="137"/>
      <c r="U212" s="137"/>
      <c r="V212" s="137"/>
      <c r="W212" s="137"/>
      <c r="X212" s="137"/>
      <c r="Y212" s="137"/>
      <c r="Z212" s="137"/>
      <c r="AA212" s="137"/>
      <c r="AB212" s="137"/>
      <c r="AC212" s="137"/>
      <c r="AD212" s="137"/>
      <c r="AE212" s="137"/>
      <c r="AF212" s="137"/>
      <c r="AG212" s="137"/>
      <c r="AH212" s="137"/>
      <c r="AI212" s="137"/>
      <c r="AJ212" s="137"/>
      <c r="AK212" s="137"/>
    </row>
    <row r="213" ht="18.0" customHeight="1">
      <c r="A213" s="137"/>
      <c r="B213" s="137"/>
      <c r="C213" s="137"/>
      <c r="D213" s="137"/>
      <c r="E213" s="137"/>
      <c r="F213" s="137"/>
      <c r="G213" s="137"/>
      <c r="H213" s="139"/>
      <c r="I213" s="137"/>
      <c r="J213" s="137"/>
      <c r="K213" s="137"/>
      <c r="L213" s="137"/>
      <c r="M213" s="137"/>
      <c r="N213" s="137"/>
      <c r="O213" s="137"/>
      <c r="P213" s="137"/>
      <c r="Q213" s="140"/>
      <c r="R213" s="137"/>
      <c r="S213" s="137"/>
      <c r="T213" s="137"/>
      <c r="U213" s="137"/>
      <c r="V213" s="137"/>
      <c r="W213" s="137"/>
      <c r="X213" s="137"/>
      <c r="Y213" s="137"/>
      <c r="Z213" s="137"/>
      <c r="AA213" s="137"/>
      <c r="AB213" s="137"/>
      <c r="AC213" s="137"/>
      <c r="AD213" s="137"/>
      <c r="AE213" s="137"/>
      <c r="AF213" s="137"/>
      <c r="AG213" s="137"/>
      <c r="AH213" s="137"/>
      <c r="AI213" s="137"/>
      <c r="AJ213" s="137"/>
      <c r="AK213" s="137"/>
    </row>
    <row r="214" ht="18.0" customHeight="1">
      <c r="A214" s="137"/>
      <c r="B214" s="137"/>
      <c r="C214" s="137"/>
      <c r="D214" s="137"/>
      <c r="E214" s="137"/>
      <c r="F214" s="137"/>
      <c r="G214" s="137"/>
      <c r="H214" s="139"/>
      <c r="I214" s="137"/>
      <c r="J214" s="137"/>
      <c r="K214" s="137"/>
      <c r="L214" s="137"/>
      <c r="M214" s="137"/>
      <c r="N214" s="137"/>
      <c r="O214" s="137"/>
      <c r="P214" s="137"/>
      <c r="Q214" s="140"/>
      <c r="R214" s="137"/>
      <c r="S214" s="137"/>
      <c r="T214" s="137"/>
      <c r="U214" s="137"/>
      <c r="V214" s="137"/>
      <c r="W214" s="137"/>
      <c r="X214" s="137"/>
      <c r="Y214" s="137"/>
      <c r="Z214" s="137"/>
      <c r="AA214" s="137"/>
      <c r="AB214" s="137"/>
      <c r="AC214" s="137"/>
      <c r="AD214" s="137"/>
      <c r="AE214" s="137"/>
      <c r="AF214" s="137"/>
      <c r="AG214" s="137"/>
      <c r="AH214" s="137"/>
      <c r="AI214" s="137"/>
      <c r="AJ214" s="137"/>
      <c r="AK214" s="137"/>
    </row>
    <row r="215" ht="18.0" customHeight="1">
      <c r="A215" s="137"/>
      <c r="B215" s="137"/>
      <c r="C215" s="137"/>
      <c r="D215" s="137"/>
      <c r="E215" s="137"/>
      <c r="F215" s="137"/>
      <c r="G215" s="137"/>
      <c r="H215" s="139"/>
      <c r="I215" s="137"/>
      <c r="J215" s="137"/>
      <c r="K215" s="137"/>
      <c r="L215" s="137"/>
      <c r="M215" s="137"/>
      <c r="N215" s="137"/>
      <c r="O215" s="137"/>
      <c r="P215" s="137"/>
      <c r="Q215" s="140"/>
      <c r="R215" s="137"/>
      <c r="S215" s="137"/>
      <c r="T215" s="137"/>
      <c r="U215" s="137"/>
      <c r="V215" s="137"/>
      <c r="W215" s="137"/>
      <c r="X215" s="137"/>
      <c r="Y215" s="137"/>
      <c r="Z215" s="137"/>
      <c r="AA215" s="137"/>
      <c r="AB215" s="137"/>
      <c r="AC215" s="137"/>
      <c r="AD215" s="137"/>
      <c r="AE215" s="137"/>
      <c r="AF215" s="137"/>
      <c r="AG215" s="137"/>
      <c r="AH215" s="137"/>
      <c r="AI215" s="137"/>
      <c r="AJ215" s="137"/>
      <c r="AK215" s="137"/>
    </row>
    <row r="216" ht="18.0" customHeight="1">
      <c r="A216" s="137"/>
      <c r="B216" s="137"/>
      <c r="C216" s="137"/>
      <c r="D216" s="137"/>
      <c r="E216" s="137"/>
      <c r="F216" s="137"/>
      <c r="G216" s="137"/>
      <c r="H216" s="139"/>
      <c r="I216" s="137"/>
      <c r="J216" s="137"/>
      <c r="K216" s="137"/>
      <c r="L216" s="137"/>
      <c r="M216" s="137"/>
      <c r="N216" s="137"/>
      <c r="O216" s="137"/>
      <c r="P216" s="137"/>
      <c r="Q216" s="140"/>
      <c r="R216" s="137"/>
      <c r="S216" s="137"/>
      <c r="T216" s="137"/>
      <c r="U216" s="137"/>
      <c r="V216" s="137"/>
      <c r="W216" s="137"/>
      <c r="X216" s="137"/>
      <c r="Y216" s="137"/>
      <c r="Z216" s="137"/>
      <c r="AA216" s="137"/>
      <c r="AB216" s="137"/>
      <c r="AC216" s="137"/>
      <c r="AD216" s="137"/>
      <c r="AE216" s="137"/>
      <c r="AF216" s="137"/>
      <c r="AG216" s="137"/>
      <c r="AH216" s="137"/>
      <c r="AI216" s="137"/>
      <c r="AJ216" s="137"/>
      <c r="AK216" s="137"/>
    </row>
    <row r="217" ht="18.0" customHeight="1">
      <c r="A217" s="137"/>
      <c r="B217" s="137"/>
      <c r="C217" s="137"/>
      <c r="D217" s="137"/>
      <c r="E217" s="137"/>
      <c r="F217" s="137"/>
      <c r="G217" s="137"/>
      <c r="H217" s="139"/>
      <c r="I217" s="137"/>
      <c r="J217" s="137"/>
      <c r="K217" s="137"/>
      <c r="L217" s="137"/>
      <c r="M217" s="137"/>
      <c r="N217" s="137"/>
      <c r="O217" s="137"/>
      <c r="P217" s="137"/>
      <c r="Q217" s="140"/>
      <c r="R217" s="137"/>
      <c r="S217" s="137"/>
      <c r="T217" s="137"/>
      <c r="U217" s="137"/>
      <c r="V217" s="137"/>
      <c r="W217" s="137"/>
      <c r="X217" s="137"/>
      <c r="Y217" s="137"/>
      <c r="Z217" s="137"/>
      <c r="AA217" s="137"/>
      <c r="AB217" s="137"/>
      <c r="AC217" s="137"/>
      <c r="AD217" s="137"/>
      <c r="AE217" s="137"/>
      <c r="AF217" s="137"/>
      <c r="AG217" s="137"/>
      <c r="AH217" s="137"/>
      <c r="AI217" s="137"/>
      <c r="AJ217" s="137"/>
      <c r="AK217" s="137"/>
    </row>
    <row r="218" ht="18.0" customHeight="1">
      <c r="A218" s="137"/>
      <c r="B218" s="137"/>
      <c r="C218" s="137"/>
      <c r="D218" s="137"/>
      <c r="E218" s="137"/>
      <c r="F218" s="137"/>
      <c r="G218" s="137"/>
      <c r="H218" s="139"/>
      <c r="I218" s="137"/>
      <c r="J218" s="137"/>
      <c r="K218" s="137"/>
      <c r="L218" s="137"/>
      <c r="M218" s="137"/>
      <c r="N218" s="137"/>
      <c r="O218" s="137"/>
      <c r="P218" s="137"/>
      <c r="Q218" s="140"/>
      <c r="R218" s="137"/>
      <c r="S218" s="137"/>
      <c r="T218" s="137"/>
      <c r="U218" s="137"/>
      <c r="V218" s="137"/>
      <c r="W218" s="137"/>
      <c r="X218" s="137"/>
      <c r="Y218" s="137"/>
      <c r="Z218" s="137"/>
      <c r="AA218" s="137"/>
      <c r="AB218" s="137"/>
      <c r="AC218" s="137"/>
      <c r="AD218" s="137"/>
      <c r="AE218" s="137"/>
      <c r="AF218" s="137"/>
      <c r="AG218" s="137"/>
      <c r="AH218" s="137"/>
      <c r="AI218" s="137"/>
      <c r="AJ218" s="137"/>
      <c r="AK218" s="137"/>
    </row>
    <row r="219" ht="18.0" customHeight="1">
      <c r="A219" s="137"/>
      <c r="B219" s="137"/>
      <c r="C219" s="137"/>
      <c r="D219" s="137"/>
      <c r="E219" s="137"/>
      <c r="F219" s="137"/>
      <c r="G219" s="137"/>
      <c r="H219" s="139"/>
      <c r="I219" s="137"/>
      <c r="J219" s="137"/>
      <c r="K219" s="137"/>
      <c r="L219" s="137"/>
      <c r="M219" s="137"/>
      <c r="N219" s="137"/>
      <c r="O219" s="137"/>
      <c r="P219" s="137"/>
      <c r="Q219" s="140"/>
      <c r="R219" s="137"/>
      <c r="S219" s="137"/>
      <c r="T219" s="137"/>
      <c r="U219" s="137"/>
      <c r="V219" s="137"/>
      <c r="W219" s="137"/>
      <c r="X219" s="137"/>
      <c r="Y219" s="137"/>
      <c r="Z219" s="137"/>
      <c r="AA219" s="137"/>
      <c r="AB219" s="137"/>
      <c r="AC219" s="137"/>
      <c r="AD219" s="137"/>
      <c r="AE219" s="137"/>
      <c r="AF219" s="137"/>
      <c r="AG219" s="137"/>
      <c r="AH219" s="137"/>
      <c r="AI219" s="137"/>
      <c r="AJ219" s="137"/>
      <c r="AK219" s="137"/>
    </row>
    <row r="220" ht="18.0" customHeight="1">
      <c r="A220" s="137"/>
      <c r="B220" s="137"/>
      <c r="C220" s="137"/>
      <c r="D220" s="137"/>
      <c r="E220" s="137"/>
      <c r="F220" s="137"/>
      <c r="G220" s="137"/>
      <c r="H220" s="139"/>
      <c r="I220" s="137"/>
      <c r="J220" s="137"/>
      <c r="K220" s="137"/>
      <c r="L220" s="137"/>
      <c r="M220" s="137"/>
      <c r="N220" s="137"/>
      <c r="O220" s="137"/>
      <c r="P220" s="137"/>
      <c r="Q220" s="140"/>
      <c r="R220" s="137"/>
      <c r="S220" s="137"/>
      <c r="T220" s="137"/>
      <c r="U220" s="137"/>
      <c r="V220" s="137"/>
      <c r="W220" s="137"/>
      <c r="X220" s="137"/>
      <c r="Y220" s="137"/>
      <c r="Z220" s="137"/>
      <c r="AA220" s="137"/>
      <c r="AB220" s="137"/>
      <c r="AC220" s="137"/>
      <c r="AD220" s="137"/>
      <c r="AE220" s="137"/>
      <c r="AF220" s="137"/>
      <c r="AG220" s="137"/>
      <c r="AH220" s="137"/>
      <c r="AI220" s="137"/>
      <c r="AJ220" s="137"/>
      <c r="AK220" s="137"/>
    </row>
    <row r="221" ht="18.0" customHeight="1">
      <c r="A221" s="137"/>
      <c r="B221" s="137"/>
      <c r="C221" s="137"/>
      <c r="D221" s="137"/>
      <c r="E221" s="137"/>
      <c r="F221" s="137"/>
      <c r="G221" s="137"/>
      <c r="H221" s="139"/>
      <c r="I221" s="137"/>
      <c r="J221" s="137"/>
      <c r="K221" s="137"/>
      <c r="L221" s="137"/>
      <c r="M221" s="137"/>
      <c r="N221" s="137"/>
      <c r="O221" s="137"/>
      <c r="P221" s="137"/>
      <c r="Q221" s="140"/>
      <c r="R221" s="137"/>
      <c r="S221" s="137"/>
      <c r="T221" s="137"/>
      <c r="U221" s="137"/>
      <c r="V221" s="137"/>
      <c r="W221" s="137"/>
      <c r="X221" s="137"/>
      <c r="Y221" s="137"/>
      <c r="Z221" s="137"/>
      <c r="AA221" s="137"/>
      <c r="AB221" s="137"/>
      <c r="AC221" s="137"/>
      <c r="AD221" s="137"/>
      <c r="AE221" s="137"/>
      <c r="AF221" s="137"/>
      <c r="AG221" s="137"/>
      <c r="AH221" s="137"/>
      <c r="AI221" s="137"/>
      <c r="AJ221" s="137"/>
      <c r="AK221" s="137"/>
    </row>
    <row r="222" ht="18.0" customHeight="1">
      <c r="A222" s="137"/>
      <c r="B222" s="137"/>
      <c r="C222" s="137"/>
      <c r="D222" s="137"/>
      <c r="E222" s="137"/>
      <c r="F222" s="137"/>
      <c r="G222" s="137"/>
      <c r="H222" s="139"/>
      <c r="I222" s="137"/>
      <c r="J222" s="137"/>
      <c r="K222" s="137"/>
      <c r="L222" s="137"/>
      <c r="M222" s="137"/>
      <c r="N222" s="137"/>
      <c r="O222" s="137"/>
      <c r="P222" s="137"/>
      <c r="Q222" s="140"/>
      <c r="R222" s="137"/>
      <c r="S222" s="137"/>
      <c r="T222" s="137"/>
      <c r="U222" s="137"/>
      <c r="V222" s="137"/>
      <c r="W222" s="137"/>
      <c r="X222" s="137"/>
      <c r="Y222" s="137"/>
      <c r="Z222" s="137"/>
      <c r="AA222" s="137"/>
      <c r="AB222" s="137"/>
      <c r="AC222" s="137"/>
      <c r="AD222" s="137"/>
      <c r="AE222" s="137"/>
      <c r="AF222" s="137"/>
      <c r="AG222" s="137"/>
      <c r="AH222" s="137"/>
      <c r="AI222" s="137"/>
      <c r="AJ222" s="137"/>
      <c r="AK222" s="137"/>
    </row>
    <row r="223" ht="18.0" customHeight="1">
      <c r="A223" s="137"/>
      <c r="B223" s="137"/>
      <c r="C223" s="137"/>
      <c r="D223" s="137"/>
      <c r="E223" s="137"/>
      <c r="F223" s="137"/>
      <c r="G223" s="137"/>
      <c r="H223" s="139"/>
      <c r="I223" s="137"/>
      <c r="J223" s="137"/>
      <c r="K223" s="137"/>
      <c r="L223" s="137"/>
      <c r="M223" s="137"/>
      <c r="N223" s="137"/>
      <c r="O223" s="137"/>
      <c r="P223" s="137"/>
      <c r="Q223" s="140"/>
      <c r="R223" s="137"/>
      <c r="S223" s="137"/>
      <c r="T223" s="137"/>
      <c r="U223" s="137"/>
      <c r="V223" s="137"/>
      <c r="W223" s="137"/>
      <c r="X223" s="137"/>
      <c r="Y223" s="137"/>
      <c r="Z223" s="137"/>
      <c r="AA223" s="137"/>
      <c r="AB223" s="137"/>
      <c r="AC223" s="137"/>
      <c r="AD223" s="137"/>
      <c r="AE223" s="137"/>
      <c r="AF223" s="137"/>
      <c r="AG223" s="137"/>
      <c r="AH223" s="137"/>
      <c r="AI223" s="137"/>
      <c r="AJ223" s="137"/>
      <c r="AK223" s="137"/>
    </row>
    <row r="224" ht="18.0" customHeight="1">
      <c r="A224" s="137"/>
      <c r="B224" s="137"/>
      <c r="C224" s="137"/>
      <c r="D224" s="137"/>
      <c r="E224" s="137"/>
      <c r="F224" s="137"/>
      <c r="G224" s="137"/>
      <c r="H224" s="139"/>
      <c r="I224" s="137"/>
      <c r="J224" s="137"/>
      <c r="K224" s="137"/>
      <c r="L224" s="137"/>
      <c r="M224" s="137"/>
      <c r="N224" s="137"/>
      <c r="O224" s="137"/>
      <c r="P224" s="137"/>
      <c r="Q224" s="140"/>
      <c r="R224" s="137"/>
      <c r="S224" s="137"/>
      <c r="T224" s="137"/>
      <c r="U224" s="137"/>
      <c r="V224" s="137"/>
      <c r="W224" s="137"/>
      <c r="X224" s="137"/>
      <c r="Y224" s="137"/>
      <c r="Z224" s="137"/>
      <c r="AA224" s="137"/>
      <c r="AB224" s="137"/>
      <c r="AC224" s="137"/>
      <c r="AD224" s="137"/>
      <c r="AE224" s="137"/>
      <c r="AF224" s="137"/>
      <c r="AG224" s="137"/>
      <c r="AH224" s="137"/>
      <c r="AI224" s="137"/>
      <c r="AJ224" s="137"/>
      <c r="AK224" s="137"/>
    </row>
    <row r="225" ht="18.0" customHeight="1">
      <c r="A225" s="137"/>
      <c r="B225" s="137"/>
      <c r="C225" s="137"/>
      <c r="D225" s="137"/>
      <c r="E225" s="137"/>
      <c r="F225" s="137"/>
      <c r="G225" s="137"/>
      <c r="H225" s="139"/>
      <c r="I225" s="137"/>
      <c r="J225" s="137"/>
      <c r="K225" s="137"/>
      <c r="L225" s="137"/>
      <c r="M225" s="137"/>
      <c r="N225" s="137"/>
      <c r="O225" s="137"/>
      <c r="P225" s="137"/>
      <c r="Q225" s="140"/>
      <c r="R225" s="137"/>
      <c r="S225" s="137"/>
      <c r="T225" s="137"/>
      <c r="U225" s="137"/>
      <c r="V225" s="137"/>
      <c r="W225" s="137"/>
      <c r="X225" s="137"/>
      <c r="Y225" s="137"/>
      <c r="Z225" s="137"/>
      <c r="AA225" s="137"/>
      <c r="AB225" s="137"/>
      <c r="AC225" s="137"/>
      <c r="AD225" s="137"/>
      <c r="AE225" s="137"/>
      <c r="AF225" s="137"/>
      <c r="AG225" s="137"/>
      <c r="AH225" s="137"/>
      <c r="AI225" s="137"/>
      <c r="AJ225" s="137"/>
      <c r="AK225" s="137"/>
    </row>
    <row r="226" ht="18.0" customHeight="1">
      <c r="A226" s="137"/>
      <c r="B226" s="137"/>
      <c r="C226" s="137"/>
      <c r="D226" s="137"/>
      <c r="E226" s="137"/>
      <c r="F226" s="137"/>
      <c r="G226" s="137"/>
      <c r="H226" s="139"/>
      <c r="I226" s="137"/>
      <c r="J226" s="137"/>
      <c r="K226" s="137"/>
      <c r="L226" s="137"/>
      <c r="M226" s="137"/>
      <c r="N226" s="137"/>
      <c r="O226" s="137"/>
      <c r="P226" s="137"/>
      <c r="Q226" s="140"/>
      <c r="R226" s="137"/>
      <c r="S226" s="137"/>
      <c r="T226" s="137"/>
      <c r="U226" s="137"/>
      <c r="V226" s="137"/>
      <c r="W226" s="137"/>
      <c r="X226" s="137"/>
      <c r="Y226" s="137"/>
      <c r="Z226" s="137"/>
      <c r="AA226" s="137"/>
      <c r="AB226" s="137"/>
      <c r="AC226" s="137"/>
      <c r="AD226" s="137"/>
      <c r="AE226" s="137"/>
      <c r="AF226" s="137"/>
      <c r="AG226" s="137"/>
      <c r="AH226" s="137"/>
      <c r="AI226" s="137"/>
      <c r="AJ226" s="137"/>
      <c r="AK226" s="137"/>
    </row>
    <row r="227" ht="18.0" customHeight="1">
      <c r="A227" s="137"/>
      <c r="B227" s="137"/>
      <c r="C227" s="137"/>
      <c r="D227" s="137"/>
      <c r="E227" s="137"/>
      <c r="F227" s="137"/>
      <c r="G227" s="137"/>
      <c r="H227" s="139"/>
      <c r="I227" s="137"/>
      <c r="J227" s="137"/>
      <c r="K227" s="137"/>
      <c r="L227" s="137"/>
      <c r="M227" s="137"/>
      <c r="N227" s="137"/>
      <c r="O227" s="137"/>
      <c r="P227" s="137"/>
      <c r="Q227" s="140"/>
      <c r="R227" s="137"/>
      <c r="S227" s="137"/>
      <c r="T227" s="137"/>
      <c r="U227" s="137"/>
      <c r="V227" s="137"/>
      <c r="W227" s="137"/>
      <c r="X227" s="137"/>
      <c r="Y227" s="137"/>
      <c r="Z227" s="137"/>
      <c r="AA227" s="137"/>
      <c r="AB227" s="137"/>
      <c r="AC227" s="137"/>
      <c r="AD227" s="137"/>
      <c r="AE227" s="137"/>
      <c r="AF227" s="137"/>
      <c r="AG227" s="137"/>
      <c r="AH227" s="137"/>
      <c r="AI227" s="137"/>
      <c r="AJ227" s="137"/>
      <c r="AK227" s="137"/>
    </row>
    <row r="228" ht="18.0" customHeight="1">
      <c r="A228" s="137"/>
      <c r="B228" s="137"/>
      <c r="C228" s="137"/>
      <c r="D228" s="137"/>
      <c r="E228" s="137"/>
      <c r="F228" s="137"/>
      <c r="G228" s="137"/>
      <c r="H228" s="139"/>
      <c r="I228" s="137"/>
      <c r="J228" s="137"/>
      <c r="K228" s="137"/>
      <c r="L228" s="137"/>
      <c r="M228" s="137"/>
      <c r="N228" s="137"/>
      <c r="O228" s="137"/>
      <c r="P228" s="137"/>
      <c r="Q228" s="140"/>
      <c r="R228" s="137"/>
      <c r="S228" s="137"/>
      <c r="T228" s="137"/>
      <c r="U228" s="137"/>
      <c r="V228" s="137"/>
      <c r="W228" s="137"/>
      <c r="X228" s="137"/>
      <c r="Y228" s="137"/>
      <c r="Z228" s="137"/>
      <c r="AA228" s="137"/>
      <c r="AB228" s="137"/>
      <c r="AC228" s="137"/>
      <c r="AD228" s="137"/>
      <c r="AE228" s="137"/>
      <c r="AF228" s="137"/>
      <c r="AG228" s="137"/>
      <c r="AH228" s="137"/>
      <c r="AI228" s="137"/>
      <c r="AJ228" s="137"/>
      <c r="AK228" s="137"/>
    </row>
    <row r="229" ht="18.0" customHeight="1">
      <c r="A229" s="137"/>
      <c r="B229" s="137"/>
      <c r="C229" s="137"/>
      <c r="D229" s="137"/>
      <c r="E229" s="137"/>
      <c r="F229" s="137"/>
      <c r="G229" s="137"/>
      <c r="H229" s="139"/>
      <c r="I229" s="137"/>
      <c r="J229" s="137"/>
      <c r="K229" s="137"/>
      <c r="L229" s="137"/>
      <c r="M229" s="137"/>
      <c r="N229" s="137"/>
      <c r="O229" s="137"/>
      <c r="P229" s="137"/>
      <c r="Q229" s="140"/>
      <c r="R229" s="137"/>
      <c r="S229" s="137"/>
      <c r="T229" s="137"/>
      <c r="U229" s="137"/>
      <c r="V229" s="137"/>
      <c r="W229" s="137"/>
      <c r="X229" s="137"/>
      <c r="Y229" s="137"/>
      <c r="Z229" s="137"/>
      <c r="AA229" s="137"/>
      <c r="AB229" s="137"/>
      <c r="AC229" s="137"/>
      <c r="AD229" s="137"/>
      <c r="AE229" s="137"/>
      <c r="AF229" s="137"/>
      <c r="AG229" s="137"/>
      <c r="AH229" s="137"/>
      <c r="AI229" s="137"/>
      <c r="AJ229" s="137"/>
      <c r="AK229" s="137"/>
    </row>
    <row r="230" ht="18.0" customHeight="1">
      <c r="A230" s="137"/>
      <c r="B230" s="137"/>
      <c r="C230" s="137"/>
      <c r="D230" s="137"/>
      <c r="E230" s="137"/>
      <c r="F230" s="137"/>
      <c r="G230" s="137"/>
      <c r="H230" s="139"/>
      <c r="I230" s="137"/>
      <c r="J230" s="137"/>
      <c r="K230" s="137"/>
      <c r="L230" s="137"/>
      <c r="M230" s="137"/>
      <c r="N230" s="137"/>
      <c r="O230" s="137"/>
      <c r="P230" s="137"/>
      <c r="Q230" s="140"/>
      <c r="R230" s="137"/>
      <c r="S230" s="137"/>
      <c r="T230" s="137"/>
      <c r="U230" s="137"/>
      <c r="V230" s="137"/>
      <c r="W230" s="137"/>
      <c r="X230" s="137"/>
      <c r="Y230" s="137"/>
      <c r="Z230" s="137"/>
      <c r="AA230" s="137"/>
      <c r="AB230" s="137"/>
      <c r="AC230" s="137"/>
      <c r="AD230" s="137"/>
      <c r="AE230" s="137"/>
      <c r="AF230" s="137"/>
      <c r="AG230" s="137"/>
      <c r="AH230" s="137"/>
      <c r="AI230" s="137"/>
      <c r="AJ230" s="137"/>
      <c r="AK230" s="137"/>
    </row>
    <row r="231" ht="18.0" customHeight="1">
      <c r="A231" s="137"/>
      <c r="B231" s="137"/>
      <c r="C231" s="137"/>
      <c r="D231" s="137"/>
      <c r="E231" s="137"/>
      <c r="F231" s="137"/>
      <c r="G231" s="137"/>
      <c r="H231" s="139"/>
      <c r="I231" s="137"/>
      <c r="J231" s="137"/>
      <c r="K231" s="137"/>
      <c r="L231" s="137"/>
      <c r="M231" s="137"/>
      <c r="N231" s="137"/>
      <c r="O231" s="137"/>
      <c r="P231" s="137"/>
      <c r="Q231" s="140"/>
      <c r="R231" s="137"/>
      <c r="S231" s="137"/>
      <c r="T231" s="137"/>
      <c r="U231" s="137"/>
      <c r="V231" s="137"/>
      <c r="W231" s="137"/>
      <c r="X231" s="137"/>
      <c r="Y231" s="137"/>
      <c r="Z231" s="137"/>
      <c r="AA231" s="137"/>
      <c r="AB231" s="137"/>
      <c r="AC231" s="137"/>
      <c r="AD231" s="137"/>
      <c r="AE231" s="137"/>
      <c r="AF231" s="137"/>
      <c r="AG231" s="137"/>
      <c r="AH231" s="137"/>
      <c r="AI231" s="137"/>
      <c r="AJ231" s="137"/>
      <c r="AK231" s="137"/>
    </row>
    <row r="232" ht="18.0" customHeight="1">
      <c r="A232" s="137"/>
      <c r="B232" s="137"/>
      <c r="C232" s="137"/>
      <c r="D232" s="137"/>
      <c r="E232" s="137"/>
      <c r="F232" s="137"/>
      <c r="G232" s="137"/>
      <c r="H232" s="139"/>
      <c r="I232" s="137"/>
      <c r="J232" s="137"/>
      <c r="K232" s="137"/>
      <c r="L232" s="137"/>
      <c r="M232" s="137"/>
      <c r="N232" s="137"/>
      <c r="O232" s="137"/>
      <c r="P232" s="137"/>
      <c r="Q232" s="140"/>
      <c r="R232" s="137"/>
      <c r="S232" s="137"/>
      <c r="T232" s="137"/>
      <c r="U232" s="137"/>
      <c r="V232" s="137"/>
      <c r="W232" s="137"/>
      <c r="X232" s="137"/>
      <c r="Y232" s="137"/>
      <c r="Z232" s="137"/>
      <c r="AA232" s="137"/>
      <c r="AB232" s="137"/>
      <c r="AC232" s="137"/>
      <c r="AD232" s="137"/>
      <c r="AE232" s="137"/>
      <c r="AF232" s="137"/>
      <c r="AG232" s="137"/>
      <c r="AH232" s="137"/>
      <c r="AI232" s="137"/>
      <c r="AJ232" s="137"/>
      <c r="AK232" s="137"/>
    </row>
    <row r="233" ht="18.0" customHeight="1">
      <c r="A233" s="137"/>
      <c r="B233" s="137"/>
      <c r="C233" s="137"/>
      <c r="D233" s="137"/>
      <c r="E233" s="137"/>
      <c r="F233" s="137"/>
      <c r="G233" s="137"/>
      <c r="H233" s="139"/>
      <c r="I233" s="137"/>
      <c r="J233" s="137"/>
      <c r="K233" s="137"/>
      <c r="L233" s="137"/>
      <c r="M233" s="137"/>
      <c r="N233" s="137"/>
      <c r="O233" s="137"/>
      <c r="P233" s="137"/>
      <c r="Q233" s="140"/>
      <c r="R233" s="137"/>
      <c r="S233" s="137"/>
      <c r="T233" s="137"/>
      <c r="U233" s="137"/>
      <c r="V233" s="137"/>
      <c r="W233" s="137"/>
      <c r="X233" s="137"/>
      <c r="Y233" s="137"/>
      <c r="Z233" s="137"/>
      <c r="AA233" s="137"/>
      <c r="AB233" s="137"/>
      <c r="AC233" s="137"/>
      <c r="AD233" s="137"/>
      <c r="AE233" s="137"/>
      <c r="AF233" s="137"/>
      <c r="AG233" s="137"/>
      <c r="AH233" s="137"/>
      <c r="AI233" s="137"/>
      <c r="AJ233" s="137"/>
      <c r="AK233" s="137"/>
    </row>
    <row r="234" ht="18.0" customHeight="1">
      <c r="A234" s="137"/>
      <c r="B234" s="137"/>
      <c r="C234" s="137"/>
      <c r="D234" s="137"/>
      <c r="E234" s="137"/>
      <c r="F234" s="137"/>
      <c r="G234" s="137"/>
      <c r="H234" s="139"/>
      <c r="I234" s="137"/>
      <c r="J234" s="137"/>
      <c r="K234" s="137"/>
      <c r="L234" s="137"/>
      <c r="M234" s="137"/>
      <c r="N234" s="137"/>
      <c r="O234" s="137"/>
      <c r="P234" s="137"/>
      <c r="Q234" s="140"/>
      <c r="R234" s="137"/>
      <c r="S234" s="137"/>
      <c r="T234" s="137"/>
      <c r="U234" s="137"/>
      <c r="V234" s="137"/>
      <c r="W234" s="137"/>
      <c r="X234" s="137"/>
      <c r="Y234" s="137"/>
      <c r="Z234" s="137"/>
      <c r="AA234" s="137"/>
      <c r="AB234" s="137"/>
      <c r="AC234" s="137"/>
      <c r="AD234" s="137"/>
      <c r="AE234" s="137"/>
      <c r="AF234" s="137"/>
      <c r="AG234" s="137"/>
      <c r="AH234" s="137"/>
      <c r="AI234" s="137"/>
      <c r="AJ234" s="137"/>
      <c r="AK234" s="137"/>
    </row>
    <row r="235" ht="18.0" customHeight="1">
      <c r="A235" s="137"/>
      <c r="B235" s="137"/>
      <c r="C235" s="137"/>
      <c r="D235" s="137"/>
      <c r="E235" s="137"/>
      <c r="F235" s="137"/>
      <c r="G235" s="137"/>
      <c r="H235" s="139"/>
      <c r="I235" s="137"/>
      <c r="J235" s="137"/>
      <c r="K235" s="137"/>
      <c r="L235" s="137"/>
      <c r="M235" s="137"/>
      <c r="N235" s="137"/>
      <c r="O235" s="137"/>
      <c r="P235" s="137"/>
      <c r="Q235" s="140"/>
      <c r="R235" s="137"/>
      <c r="S235" s="137"/>
      <c r="T235" s="137"/>
      <c r="U235" s="137"/>
      <c r="V235" s="137"/>
      <c r="W235" s="137"/>
      <c r="X235" s="137"/>
      <c r="Y235" s="137"/>
      <c r="Z235" s="137"/>
      <c r="AA235" s="137"/>
      <c r="AB235" s="137"/>
      <c r="AC235" s="137"/>
      <c r="AD235" s="137"/>
      <c r="AE235" s="137"/>
      <c r="AF235" s="137"/>
      <c r="AG235" s="137"/>
      <c r="AH235" s="137"/>
      <c r="AI235" s="137"/>
      <c r="AJ235" s="137"/>
      <c r="AK235" s="137"/>
    </row>
    <row r="236" ht="18.0" customHeight="1">
      <c r="A236" s="137"/>
      <c r="B236" s="137"/>
      <c r="C236" s="137"/>
      <c r="D236" s="137"/>
      <c r="E236" s="137"/>
      <c r="F236" s="137"/>
      <c r="G236" s="137"/>
      <c r="H236" s="139"/>
      <c r="I236" s="137"/>
      <c r="J236" s="137"/>
      <c r="K236" s="137"/>
      <c r="L236" s="137"/>
      <c r="M236" s="137"/>
      <c r="N236" s="137"/>
      <c r="O236" s="137"/>
      <c r="P236" s="137"/>
      <c r="Q236" s="140"/>
      <c r="R236" s="137"/>
      <c r="S236" s="137"/>
      <c r="T236" s="137"/>
      <c r="U236" s="137"/>
      <c r="V236" s="137"/>
      <c r="W236" s="137"/>
      <c r="X236" s="137"/>
      <c r="Y236" s="137"/>
      <c r="Z236" s="137"/>
      <c r="AA236" s="137"/>
      <c r="AB236" s="137"/>
      <c r="AC236" s="137"/>
      <c r="AD236" s="137"/>
      <c r="AE236" s="137"/>
      <c r="AF236" s="137"/>
      <c r="AG236" s="137"/>
      <c r="AH236" s="137"/>
      <c r="AI236" s="137"/>
      <c r="AJ236" s="137"/>
      <c r="AK236" s="137"/>
    </row>
    <row r="237" ht="18.0" customHeight="1">
      <c r="A237" s="137"/>
      <c r="B237" s="137"/>
      <c r="C237" s="137"/>
      <c r="D237" s="137"/>
      <c r="E237" s="137"/>
      <c r="F237" s="137"/>
      <c r="G237" s="137"/>
      <c r="H237" s="139"/>
      <c r="I237" s="137"/>
      <c r="J237" s="137"/>
      <c r="K237" s="137"/>
      <c r="L237" s="137"/>
      <c r="M237" s="137"/>
      <c r="N237" s="137"/>
      <c r="O237" s="137"/>
      <c r="P237" s="137"/>
      <c r="Q237" s="140"/>
      <c r="R237" s="137"/>
      <c r="S237" s="137"/>
      <c r="T237" s="137"/>
      <c r="U237" s="137"/>
      <c r="V237" s="137"/>
      <c r="W237" s="137"/>
      <c r="X237" s="137"/>
      <c r="Y237" s="137"/>
      <c r="Z237" s="137"/>
      <c r="AA237" s="137"/>
      <c r="AB237" s="137"/>
      <c r="AC237" s="137"/>
      <c r="AD237" s="137"/>
      <c r="AE237" s="137"/>
      <c r="AF237" s="137"/>
      <c r="AG237" s="137"/>
      <c r="AH237" s="137"/>
      <c r="AI237" s="137"/>
      <c r="AJ237" s="137"/>
      <c r="AK237" s="137"/>
    </row>
    <row r="238" ht="18.0" customHeight="1">
      <c r="A238" s="137"/>
      <c r="B238" s="137"/>
      <c r="C238" s="137"/>
      <c r="D238" s="137"/>
      <c r="E238" s="137"/>
      <c r="F238" s="137"/>
      <c r="G238" s="137"/>
      <c r="H238" s="139"/>
      <c r="I238" s="137"/>
      <c r="J238" s="137"/>
      <c r="K238" s="137"/>
      <c r="L238" s="137"/>
      <c r="M238" s="137"/>
      <c r="N238" s="137"/>
      <c r="O238" s="137"/>
      <c r="P238" s="137"/>
      <c r="Q238" s="140"/>
      <c r="R238" s="137"/>
      <c r="S238" s="137"/>
      <c r="T238" s="137"/>
      <c r="U238" s="137"/>
      <c r="V238" s="137"/>
      <c r="W238" s="137"/>
      <c r="X238" s="137"/>
      <c r="Y238" s="137"/>
      <c r="Z238" s="137"/>
      <c r="AA238" s="137"/>
      <c r="AB238" s="137"/>
      <c r="AC238" s="137"/>
      <c r="AD238" s="137"/>
      <c r="AE238" s="137"/>
      <c r="AF238" s="137"/>
      <c r="AG238" s="137"/>
      <c r="AH238" s="137"/>
      <c r="AI238" s="137"/>
      <c r="AJ238" s="137"/>
      <c r="AK238" s="137"/>
    </row>
    <row r="239" ht="18.0" customHeight="1">
      <c r="A239" s="137"/>
      <c r="B239" s="137"/>
      <c r="C239" s="137"/>
      <c r="D239" s="137"/>
      <c r="E239" s="137"/>
      <c r="F239" s="137"/>
      <c r="G239" s="137"/>
      <c r="H239" s="139"/>
      <c r="I239" s="137"/>
      <c r="J239" s="137"/>
      <c r="K239" s="137"/>
      <c r="L239" s="137"/>
      <c r="M239" s="137"/>
      <c r="N239" s="137"/>
      <c r="O239" s="137"/>
      <c r="P239" s="137"/>
      <c r="Q239" s="140"/>
      <c r="R239" s="137"/>
      <c r="S239" s="137"/>
      <c r="T239" s="137"/>
      <c r="U239" s="137"/>
      <c r="V239" s="137"/>
      <c r="W239" s="137"/>
      <c r="X239" s="137"/>
      <c r="Y239" s="137"/>
      <c r="Z239" s="137"/>
      <c r="AA239" s="137"/>
      <c r="AB239" s="137"/>
      <c r="AC239" s="137"/>
      <c r="AD239" s="137"/>
      <c r="AE239" s="137"/>
      <c r="AF239" s="137"/>
      <c r="AG239" s="137"/>
      <c r="AH239" s="137"/>
      <c r="AI239" s="137"/>
      <c r="AJ239" s="137"/>
      <c r="AK239" s="137"/>
    </row>
    <row r="240" ht="18.0" customHeight="1">
      <c r="A240" s="137"/>
      <c r="B240" s="137"/>
      <c r="C240" s="137"/>
      <c r="D240" s="137"/>
      <c r="E240" s="137"/>
      <c r="F240" s="137"/>
      <c r="G240" s="137"/>
      <c r="H240" s="139"/>
      <c r="I240" s="137"/>
      <c r="J240" s="137"/>
      <c r="K240" s="137"/>
      <c r="L240" s="137"/>
      <c r="M240" s="137"/>
      <c r="N240" s="137"/>
      <c r="O240" s="137"/>
      <c r="P240" s="137"/>
      <c r="Q240" s="140"/>
      <c r="R240" s="137"/>
      <c r="S240" s="137"/>
      <c r="T240" s="137"/>
      <c r="U240" s="137"/>
      <c r="V240" s="137"/>
      <c r="W240" s="137"/>
      <c r="X240" s="137"/>
      <c r="Y240" s="137"/>
      <c r="Z240" s="137"/>
      <c r="AA240" s="137"/>
      <c r="AB240" s="137"/>
      <c r="AC240" s="137"/>
      <c r="AD240" s="137"/>
      <c r="AE240" s="137"/>
      <c r="AF240" s="137"/>
      <c r="AG240" s="137"/>
      <c r="AH240" s="137"/>
      <c r="AI240" s="137"/>
      <c r="AJ240" s="137"/>
      <c r="AK240" s="137"/>
    </row>
    <row r="241" ht="18.0" customHeight="1">
      <c r="A241" s="137"/>
      <c r="B241" s="137"/>
      <c r="C241" s="137"/>
      <c r="D241" s="137"/>
      <c r="E241" s="137"/>
      <c r="F241" s="137"/>
      <c r="G241" s="137"/>
      <c r="H241" s="139"/>
      <c r="I241" s="137"/>
      <c r="J241" s="137"/>
      <c r="K241" s="137"/>
      <c r="L241" s="137"/>
      <c r="M241" s="137"/>
      <c r="N241" s="137"/>
      <c r="O241" s="137"/>
      <c r="P241" s="137"/>
      <c r="Q241" s="140"/>
      <c r="R241" s="137"/>
      <c r="S241" s="137"/>
      <c r="T241" s="137"/>
      <c r="U241" s="137"/>
      <c r="V241" s="137"/>
      <c r="W241" s="137"/>
      <c r="X241" s="137"/>
      <c r="Y241" s="137"/>
      <c r="Z241" s="137"/>
      <c r="AA241" s="137"/>
      <c r="AB241" s="137"/>
      <c r="AC241" s="137"/>
      <c r="AD241" s="137"/>
      <c r="AE241" s="137"/>
      <c r="AF241" s="137"/>
      <c r="AG241" s="137"/>
      <c r="AH241" s="137"/>
      <c r="AI241" s="137"/>
      <c r="AJ241" s="137"/>
      <c r="AK241" s="137"/>
    </row>
    <row r="242" ht="18.0" customHeight="1">
      <c r="A242" s="137"/>
      <c r="B242" s="137"/>
      <c r="C242" s="137"/>
      <c r="D242" s="137"/>
      <c r="E242" s="137"/>
      <c r="F242" s="137"/>
      <c r="G242" s="137"/>
      <c r="H242" s="139"/>
      <c r="I242" s="137"/>
      <c r="J242" s="137"/>
      <c r="K242" s="137"/>
      <c r="L242" s="137"/>
      <c r="M242" s="137"/>
      <c r="N242" s="137"/>
      <c r="O242" s="137"/>
      <c r="P242" s="137"/>
      <c r="Q242" s="140"/>
      <c r="R242" s="137"/>
      <c r="S242" s="137"/>
      <c r="T242" s="137"/>
      <c r="U242" s="137"/>
      <c r="V242" s="137"/>
      <c r="W242" s="137"/>
      <c r="X242" s="137"/>
      <c r="Y242" s="137"/>
      <c r="Z242" s="137"/>
      <c r="AA242" s="137"/>
      <c r="AB242" s="137"/>
      <c r="AC242" s="137"/>
      <c r="AD242" s="137"/>
      <c r="AE242" s="137"/>
      <c r="AF242" s="137"/>
      <c r="AG242" s="137"/>
      <c r="AH242" s="137"/>
      <c r="AI242" s="137"/>
      <c r="AJ242" s="137"/>
      <c r="AK242" s="137"/>
    </row>
    <row r="243" ht="18.0" customHeight="1">
      <c r="A243" s="137"/>
      <c r="B243" s="137"/>
      <c r="C243" s="137"/>
      <c r="D243" s="137"/>
      <c r="E243" s="137"/>
      <c r="F243" s="137"/>
      <c r="G243" s="137"/>
      <c r="H243" s="139"/>
      <c r="I243" s="137"/>
      <c r="J243" s="137"/>
      <c r="K243" s="137"/>
      <c r="L243" s="137"/>
      <c r="M243" s="137"/>
      <c r="N243" s="137"/>
      <c r="O243" s="137"/>
      <c r="P243" s="137"/>
      <c r="Q243" s="140"/>
      <c r="R243" s="137"/>
      <c r="S243" s="137"/>
      <c r="T243" s="137"/>
      <c r="U243" s="137"/>
      <c r="V243" s="137"/>
      <c r="W243" s="137"/>
      <c r="X243" s="137"/>
      <c r="Y243" s="137"/>
      <c r="Z243" s="137"/>
      <c r="AA243" s="137"/>
      <c r="AB243" s="137"/>
      <c r="AC243" s="137"/>
      <c r="AD243" s="137"/>
      <c r="AE243" s="137"/>
      <c r="AF243" s="137"/>
      <c r="AG243" s="137"/>
      <c r="AH243" s="137"/>
      <c r="AI243" s="137"/>
      <c r="AJ243" s="137"/>
      <c r="AK243" s="137"/>
    </row>
    <row r="244" ht="18.0" customHeight="1">
      <c r="A244" s="137"/>
      <c r="B244" s="137"/>
      <c r="C244" s="137"/>
      <c r="D244" s="137"/>
      <c r="E244" s="137"/>
      <c r="F244" s="137"/>
      <c r="G244" s="137"/>
      <c r="H244" s="139"/>
      <c r="I244" s="137"/>
      <c r="J244" s="137"/>
      <c r="K244" s="137"/>
      <c r="L244" s="137"/>
      <c r="M244" s="137"/>
      <c r="N244" s="137"/>
      <c r="O244" s="137"/>
      <c r="P244" s="137"/>
      <c r="Q244" s="140"/>
      <c r="R244" s="137"/>
      <c r="S244" s="137"/>
      <c r="T244" s="137"/>
      <c r="U244" s="137"/>
      <c r="V244" s="137"/>
      <c r="W244" s="137"/>
      <c r="X244" s="137"/>
      <c r="Y244" s="137"/>
      <c r="Z244" s="137"/>
      <c r="AA244" s="137"/>
      <c r="AB244" s="137"/>
      <c r="AC244" s="137"/>
      <c r="AD244" s="137"/>
      <c r="AE244" s="137"/>
      <c r="AF244" s="137"/>
      <c r="AG244" s="137"/>
      <c r="AH244" s="137"/>
      <c r="AI244" s="137"/>
      <c r="AJ244" s="137"/>
      <c r="AK244" s="137"/>
    </row>
    <row r="245" ht="18.0" customHeight="1">
      <c r="A245" s="137"/>
      <c r="B245" s="137"/>
      <c r="C245" s="137"/>
      <c r="D245" s="137"/>
      <c r="E245" s="137"/>
      <c r="F245" s="137"/>
      <c r="G245" s="137"/>
      <c r="H245" s="139"/>
      <c r="I245" s="137"/>
      <c r="J245" s="137"/>
      <c r="K245" s="137"/>
      <c r="L245" s="137"/>
      <c r="M245" s="137"/>
      <c r="N245" s="137"/>
      <c r="O245" s="137"/>
      <c r="P245" s="137"/>
      <c r="Q245" s="140"/>
      <c r="R245" s="137"/>
      <c r="S245" s="137"/>
      <c r="T245" s="137"/>
      <c r="U245" s="137"/>
      <c r="V245" s="137"/>
      <c r="W245" s="137"/>
      <c r="X245" s="137"/>
      <c r="Y245" s="137"/>
      <c r="Z245" s="137"/>
      <c r="AA245" s="137"/>
      <c r="AB245" s="137"/>
      <c r="AC245" s="137"/>
      <c r="AD245" s="137"/>
      <c r="AE245" s="137"/>
      <c r="AF245" s="137"/>
      <c r="AG245" s="137"/>
      <c r="AH245" s="137"/>
      <c r="AI245" s="137"/>
      <c r="AJ245" s="137"/>
      <c r="AK245" s="137"/>
    </row>
    <row r="246" ht="18.0" customHeight="1">
      <c r="A246" s="137"/>
      <c r="B246" s="137"/>
      <c r="C246" s="137"/>
      <c r="D246" s="137"/>
      <c r="E246" s="137"/>
      <c r="F246" s="137"/>
      <c r="G246" s="137"/>
      <c r="H246" s="139"/>
      <c r="I246" s="137"/>
      <c r="J246" s="137"/>
      <c r="K246" s="137"/>
      <c r="L246" s="137"/>
      <c r="M246" s="137"/>
      <c r="N246" s="137"/>
      <c r="O246" s="137"/>
      <c r="P246" s="137"/>
      <c r="Q246" s="140"/>
      <c r="R246" s="137"/>
      <c r="S246" s="137"/>
      <c r="T246" s="137"/>
      <c r="U246" s="137"/>
      <c r="V246" s="137"/>
      <c r="W246" s="137"/>
      <c r="X246" s="137"/>
      <c r="Y246" s="137"/>
      <c r="Z246" s="137"/>
      <c r="AA246" s="137"/>
      <c r="AB246" s="137"/>
      <c r="AC246" s="137"/>
      <c r="AD246" s="137"/>
      <c r="AE246" s="137"/>
      <c r="AF246" s="137"/>
      <c r="AG246" s="137"/>
      <c r="AH246" s="137"/>
      <c r="AI246" s="137"/>
      <c r="AJ246" s="137"/>
      <c r="AK246" s="137"/>
    </row>
    <row r="247" ht="18.0" customHeight="1">
      <c r="A247" s="137"/>
      <c r="B247" s="137"/>
      <c r="C247" s="137"/>
      <c r="D247" s="137"/>
      <c r="E247" s="137"/>
      <c r="F247" s="137"/>
      <c r="G247" s="137"/>
      <c r="H247" s="139"/>
      <c r="I247" s="137"/>
      <c r="J247" s="137"/>
      <c r="K247" s="137"/>
      <c r="L247" s="137"/>
      <c r="M247" s="137"/>
      <c r="N247" s="137"/>
      <c r="O247" s="137"/>
      <c r="P247" s="137"/>
      <c r="Q247" s="140"/>
      <c r="R247" s="137"/>
      <c r="S247" s="137"/>
      <c r="T247" s="137"/>
      <c r="U247" s="137"/>
      <c r="V247" s="137"/>
      <c r="W247" s="137"/>
      <c r="X247" s="137"/>
      <c r="Y247" s="137"/>
      <c r="Z247" s="137"/>
      <c r="AA247" s="137"/>
      <c r="AB247" s="137"/>
      <c r="AC247" s="137"/>
      <c r="AD247" s="137"/>
      <c r="AE247" s="137"/>
      <c r="AF247" s="137"/>
      <c r="AG247" s="137"/>
      <c r="AH247" s="137"/>
      <c r="AI247" s="137"/>
      <c r="AJ247" s="137"/>
      <c r="AK247" s="137"/>
    </row>
    <row r="248" ht="18.0" customHeight="1">
      <c r="A248" s="137"/>
      <c r="B248" s="137"/>
      <c r="C248" s="137"/>
      <c r="D248" s="137"/>
      <c r="E248" s="137"/>
      <c r="F248" s="137"/>
      <c r="G248" s="137"/>
      <c r="H248" s="139"/>
      <c r="I248" s="137"/>
      <c r="J248" s="137"/>
      <c r="K248" s="137"/>
      <c r="L248" s="137"/>
      <c r="M248" s="137"/>
      <c r="N248" s="137"/>
      <c r="O248" s="137"/>
      <c r="P248" s="137"/>
      <c r="Q248" s="140"/>
      <c r="R248" s="137"/>
      <c r="S248" s="137"/>
      <c r="T248" s="137"/>
      <c r="U248" s="137"/>
      <c r="V248" s="137"/>
      <c r="W248" s="137"/>
      <c r="X248" s="137"/>
      <c r="Y248" s="137"/>
      <c r="Z248" s="137"/>
      <c r="AA248" s="137"/>
      <c r="AB248" s="137"/>
      <c r="AC248" s="137"/>
      <c r="AD248" s="137"/>
      <c r="AE248" s="137"/>
      <c r="AF248" s="137"/>
      <c r="AG248" s="137"/>
      <c r="AH248" s="137"/>
      <c r="AI248" s="137"/>
      <c r="AJ248" s="137"/>
      <c r="AK248" s="137"/>
    </row>
    <row r="249" ht="18.0" customHeight="1">
      <c r="A249" s="137"/>
      <c r="B249" s="137"/>
      <c r="C249" s="137"/>
      <c r="D249" s="137"/>
      <c r="E249" s="137"/>
      <c r="F249" s="137"/>
      <c r="G249" s="137"/>
      <c r="H249" s="139"/>
      <c r="I249" s="137"/>
      <c r="J249" s="137"/>
      <c r="K249" s="137"/>
      <c r="L249" s="137"/>
      <c r="M249" s="137"/>
      <c r="N249" s="137"/>
      <c r="O249" s="137"/>
      <c r="P249" s="137"/>
      <c r="Q249" s="140"/>
      <c r="R249" s="137"/>
      <c r="S249" s="137"/>
      <c r="T249" s="137"/>
      <c r="U249" s="137"/>
      <c r="V249" s="137"/>
      <c r="W249" s="137"/>
      <c r="X249" s="137"/>
      <c r="Y249" s="137"/>
      <c r="Z249" s="137"/>
      <c r="AA249" s="137"/>
      <c r="AB249" s="137"/>
      <c r="AC249" s="137"/>
      <c r="AD249" s="137"/>
      <c r="AE249" s="137"/>
      <c r="AF249" s="137"/>
      <c r="AG249" s="137"/>
      <c r="AH249" s="137"/>
      <c r="AI249" s="137"/>
      <c r="AJ249" s="137"/>
      <c r="AK249" s="137"/>
    </row>
    <row r="250" ht="18.0" customHeight="1">
      <c r="A250" s="137"/>
      <c r="B250" s="137"/>
      <c r="C250" s="137"/>
      <c r="D250" s="137"/>
      <c r="E250" s="137"/>
      <c r="F250" s="137"/>
      <c r="G250" s="137"/>
      <c r="H250" s="139"/>
      <c r="I250" s="137"/>
      <c r="J250" s="137"/>
      <c r="K250" s="137"/>
      <c r="L250" s="137"/>
      <c r="M250" s="137"/>
      <c r="N250" s="137"/>
      <c r="O250" s="137"/>
      <c r="P250" s="137"/>
      <c r="Q250" s="140"/>
      <c r="R250" s="137"/>
      <c r="S250" s="137"/>
      <c r="T250" s="137"/>
      <c r="U250" s="137"/>
      <c r="V250" s="137"/>
      <c r="W250" s="137"/>
      <c r="X250" s="137"/>
      <c r="Y250" s="137"/>
      <c r="Z250" s="137"/>
      <c r="AA250" s="137"/>
      <c r="AB250" s="137"/>
      <c r="AC250" s="137"/>
      <c r="AD250" s="137"/>
      <c r="AE250" s="137"/>
      <c r="AF250" s="137"/>
      <c r="AG250" s="137"/>
      <c r="AH250" s="137"/>
      <c r="AI250" s="137"/>
      <c r="AJ250" s="137"/>
      <c r="AK250" s="137"/>
    </row>
    <row r="251" ht="18.0" customHeight="1">
      <c r="A251" s="137"/>
      <c r="B251" s="137"/>
      <c r="C251" s="137"/>
      <c r="D251" s="137"/>
      <c r="E251" s="137"/>
      <c r="F251" s="137"/>
      <c r="G251" s="137"/>
      <c r="H251" s="139"/>
      <c r="I251" s="137"/>
      <c r="J251" s="137"/>
      <c r="K251" s="137"/>
      <c r="L251" s="137"/>
      <c r="M251" s="137"/>
      <c r="N251" s="137"/>
      <c r="O251" s="137"/>
      <c r="P251" s="137"/>
      <c r="Q251" s="140"/>
      <c r="R251" s="137"/>
      <c r="S251" s="137"/>
      <c r="T251" s="137"/>
      <c r="U251" s="137"/>
      <c r="V251" s="137"/>
      <c r="W251" s="137"/>
      <c r="X251" s="137"/>
      <c r="Y251" s="137"/>
      <c r="Z251" s="137"/>
      <c r="AA251" s="137"/>
      <c r="AB251" s="137"/>
      <c r="AC251" s="137"/>
      <c r="AD251" s="137"/>
      <c r="AE251" s="137"/>
      <c r="AF251" s="137"/>
      <c r="AG251" s="137"/>
      <c r="AH251" s="137"/>
      <c r="AI251" s="137"/>
      <c r="AJ251" s="137"/>
      <c r="AK251" s="137"/>
    </row>
    <row r="252" ht="18.0" customHeight="1">
      <c r="A252" s="137"/>
      <c r="B252" s="137"/>
      <c r="C252" s="137"/>
      <c r="D252" s="137"/>
      <c r="E252" s="137"/>
      <c r="F252" s="137"/>
      <c r="G252" s="137"/>
      <c r="H252" s="139"/>
      <c r="I252" s="137"/>
      <c r="J252" s="137"/>
      <c r="K252" s="137"/>
      <c r="L252" s="137"/>
      <c r="M252" s="137"/>
      <c r="N252" s="137"/>
      <c r="O252" s="137"/>
      <c r="P252" s="137"/>
      <c r="Q252" s="140"/>
      <c r="R252" s="137"/>
      <c r="S252" s="137"/>
      <c r="T252" s="137"/>
      <c r="U252" s="137"/>
      <c r="V252" s="137"/>
      <c r="W252" s="137"/>
      <c r="X252" s="137"/>
      <c r="Y252" s="137"/>
      <c r="Z252" s="137"/>
      <c r="AA252" s="137"/>
      <c r="AB252" s="137"/>
      <c r="AC252" s="137"/>
      <c r="AD252" s="137"/>
      <c r="AE252" s="137"/>
      <c r="AF252" s="137"/>
      <c r="AG252" s="137"/>
      <c r="AH252" s="137"/>
      <c r="AI252" s="137"/>
      <c r="AJ252" s="137"/>
      <c r="AK252" s="137"/>
    </row>
    <row r="253" ht="18.0" customHeight="1">
      <c r="A253" s="137"/>
      <c r="B253" s="137"/>
      <c r="C253" s="137"/>
      <c r="D253" s="137"/>
      <c r="E253" s="137"/>
      <c r="F253" s="137"/>
      <c r="G253" s="137"/>
      <c r="H253" s="139"/>
      <c r="I253" s="137"/>
      <c r="J253" s="137"/>
      <c r="K253" s="137"/>
      <c r="L253" s="137"/>
      <c r="M253" s="137"/>
      <c r="N253" s="137"/>
      <c r="O253" s="137"/>
      <c r="P253" s="137"/>
      <c r="Q253" s="140"/>
      <c r="R253" s="137"/>
      <c r="S253" s="137"/>
      <c r="T253" s="137"/>
      <c r="U253" s="137"/>
      <c r="V253" s="137"/>
      <c r="W253" s="137"/>
      <c r="X253" s="137"/>
      <c r="Y253" s="137"/>
      <c r="Z253" s="137"/>
      <c r="AA253" s="137"/>
      <c r="AB253" s="137"/>
      <c r="AC253" s="137"/>
      <c r="AD253" s="137"/>
      <c r="AE253" s="137"/>
      <c r="AF253" s="137"/>
      <c r="AG253" s="137"/>
      <c r="AH253" s="137"/>
      <c r="AI253" s="137"/>
      <c r="AJ253" s="137"/>
      <c r="AK253" s="137"/>
    </row>
    <row r="254" ht="18.0" customHeight="1">
      <c r="A254" s="137"/>
      <c r="B254" s="137"/>
      <c r="C254" s="137"/>
      <c r="D254" s="137"/>
      <c r="E254" s="137"/>
      <c r="F254" s="137"/>
      <c r="G254" s="137"/>
      <c r="H254" s="139"/>
      <c r="I254" s="137"/>
      <c r="J254" s="137"/>
      <c r="K254" s="137"/>
      <c r="L254" s="137"/>
      <c r="M254" s="137"/>
      <c r="N254" s="137"/>
      <c r="O254" s="137"/>
      <c r="P254" s="137"/>
      <c r="Q254" s="140"/>
      <c r="R254" s="137"/>
      <c r="S254" s="137"/>
      <c r="T254" s="137"/>
      <c r="U254" s="137"/>
      <c r="V254" s="137"/>
      <c r="W254" s="137"/>
      <c r="X254" s="137"/>
      <c r="Y254" s="137"/>
      <c r="Z254" s="137"/>
      <c r="AA254" s="137"/>
      <c r="AB254" s="137"/>
      <c r="AC254" s="137"/>
      <c r="AD254" s="137"/>
      <c r="AE254" s="137"/>
      <c r="AF254" s="137"/>
      <c r="AG254" s="137"/>
      <c r="AH254" s="137"/>
      <c r="AI254" s="137"/>
      <c r="AJ254" s="137"/>
      <c r="AK254" s="137"/>
    </row>
    <row r="255" ht="18.0" customHeight="1">
      <c r="A255" s="137"/>
      <c r="B255" s="137"/>
      <c r="C255" s="137"/>
      <c r="D255" s="137"/>
      <c r="E255" s="137"/>
      <c r="F255" s="137"/>
      <c r="G255" s="137"/>
      <c r="H255" s="139"/>
      <c r="I255" s="137"/>
      <c r="J255" s="137"/>
      <c r="K255" s="137"/>
      <c r="L255" s="137"/>
      <c r="M255" s="137"/>
      <c r="N255" s="137"/>
      <c r="O255" s="137"/>
      <c r="P255" s="137"/>
      <c r="Q255" s="140"/>
      <c r="R255" s="137"/>
      <c r="S255" s="137"/>
      <c r="T255" s="137"/>
      <c r="U255" s="137"/>
      <c r="V255" s="137"/>
      <c r="W255" s="137"/>
      <c r="X255" s="137"/>
      <c r="Y255" s="137"/>
      <c r="Z255" s="137"/>
      <c r="AA255" s="137"/>
      <c r="AB255" s="137"/>
      <c r="AC255" s="137"/>
      <c r="AD255" s="137"/>
      <c r="AE255" s="137"/>
      <c r="AF255" s="137"/>
      <c r="AG255" s="137"/>
      <c r="AH255" s="137"/>
      <c r="AI255" s="137"/>
      <c r="AJ255" s="137"/>
      <c r="AK255" s="137"/>
    </row>
    <row r="256" ht="18.0" customHeight="1">
      <c r="A256" s="137"/>
      <c r="B256" s="137"/>
      <c r="C256" s="137"/>
      <c r="D256" s="137"/>
      <c r="E256" s="137"/>
      <c r="F256" s="137"/>
      <c r="G256" s="137"/>
      <c r="H256" s="139"/>
      <c r="I256" s="137"/>
      <c r="J256" s="137"/>
      <c r="K256" s="137"/>
      <c r="L256" s="137"/>
      <c r="M256" s="137"/>
      <c r="N256" s="137"/>
      <c r="O256" s="137"/>
      <c r="P256" s="137"/>
      <c r="Q256" s="140"/>
      <c r="R256" s="137"/>
      <c r="S256" s="137"/>
      <c r="T256" s="137"/>
      <c r="U256" s="137"/>
      <c r="V256" s="137"/>
      <c r="W256" s="137"/>
      <c r="X256" s="137"/>
      <c r="Y256" s="137"/>
      <c r="Z256" s="137"/>
      <c r="AA256" s="137"/>
      <c r="AB256" s="137"/>
      <c r="AC256" s="137"/>
      <c r="AD256" s="137"/>
      <c r="AE256" s="137"/>
      <c r="AF256" s="137"/>
      <c r="AG256" s="137"/>
      <c r="AH256" s="137"/>
      <c r="AI256" s="137"/>
      <c r="AJ256" s="137"/>
      <c r="AK256" s="137"/>
    </row>
    <row r="257" ht="18.0" customHeight="1">
      <c r="A257" s="137"/>
      <c r="B257" s="137"/>
      <c r="C257" s="137"/>
      <c r="D257" s="137"/>
      <c r="E257" s="137"/>
      <c r="F257" s="137"/>
      <c r="G257" s="137"/>
      <c r="H257" s="139"/>
      <c r="I257" s="137"/>
      <c r="J257" s="137"/>
      <c r="K257" s="137"/>
      <c r="L257" s="137"/>
      <c r="M257" s="137"/>
      <c r="N257" s="137"/>
      <c r="O257" s="137"/>
      <c r="P257" s="137"/>
      <c r="Q257" s="140"/>
      <c r="R257" s="137"/>
      <c r="S257" s="137"/>
      <c r="T257" s="137"/>
      <c r="U257" s="137"/>
      <c r="V257" s="137"/>
      <c r="W257" s="137"/>
      <c r="X257" s="137"/>
      <c r="Y257" s="137"/>
      <c r="Z257" s="137"/>
      <c r="AA257" s="137"/>
      <c r="AB257" s="137"/>
      <c r="AC257" s="137"/>
      <c r="AD257" s="137"/>
      <c r="AE257" s="137"/>
      <c r="AF257" s="137"/>
      <c r="AG257" s="137"/>
      <c r="AH257" s="137"/>
      <c r="AI257" s="137"/>
      <c r="AJ257" s="137"/>
      <c r="AK257" s="137"/>
    </row>
    <row r="258" ht="18.0" customHeight="1">
      <c r="A258" s="137"/>
      <c r="B258" s="137"/>
      <c r="C258" s="137"/>
      <c r="D258" s="137"/>
      <c r="E258" s="137"/>
      <c r="F258" s="137"/>
      <c r="G258" s="137"/>
      <c r="H258" s="139"/>
      <c r="I258" s="137"/>
      <c r="J258" s="137"/>
      <c r="K258" s="137"/>
      <c r="L258" s="137"/>
      <c r="M258" s="137"/>
      <c r="N258" s="137"/>
      <c r="O258" s="137"/>
      <c r="P258" s="137"/>
      <c r="Q258" s="140"/>
      <c r="R258" s="137"/>
      <c r="S258" s="137"/>
      <c r="T258" s="137"/>
      <c r="U258" s="137"/>
      <c r="V258" s="137"/>
      <c r="W258" s="137"/>
      <c r="X258" s="137"/>
      <c r="Y258" s="137"/>
      <c r="Z258" s="137"/>
      <c r="AA258" s="137"/>
      <c r="AB258" s="137"/>
      <c r="AC258" s="137"/>
      <c r="AD258" s="137"/>
      <c r="AE258" s="137"/>
      <c r="AF258" s="137"/>
      <c r="AG258" s="137"/>
      <c r="AH258" s="137"/>
      <c r="AI258" s="137"/>
      <c r="AJ258" s="137"/>
      <c r="AK258" s="137"/>
    </row>
    <row r="259" ht="18.0" customHeight="1">
      <c r="A259" s="137"/>
      <c r="B259" s="137"/>
      <c r="C259" s="137"/>
      <c r="D259" s="137"/>
      <c r="E259" s="137"/>
      <c r="F259" s="137"/>
      <c r="G259" s="137"/>
      <c r="H259" s="139"/>
      <c r="I259" s="137"/>
      <c r="J259" s="137"/>
      <c r="K259" s="137"/>
      <c r="L259" s="137"/>
      <c r="M259" s="137"/>
      <c r="N259" s="137"/>
      <c r="O259" s="137"/>
      <c r="P259" s="137"/>
      <c r="Q259" s="140"/>
      <c r="R259" s="137"/>
      <c r="S259" s="137"/>
      <c r="T259" s="137"/>
      <c r="U259" s="137"/>
      <c r="V259" s="137"/>
      <c r="W259" s="137"/>
      <c r="X259" s="137"/>
      <c r="Y259" s="137"/>
      <c r="Z259" s="137"/>
      <c r="AA259" s="137"/>
      <c r="AB259" s="137"/>
      <c r="AC259" s="137"/>
      <c r="AD259" s="137"/>
      <c r="AE259" s="137"/>
      <c r="AF259" s="137"/>
      <c r="AG259" s="137"/>
      <c r="AH259" s="137"/>
      <c r="AI259" s="137"/>
      <c r="AJ259" s="137"/>
      <c r="AK259" s="137"/>
    </row>
    <row r="260" ht="18.0" customHeight="1">
      <c r="A260" s="137"/>
      <c r="B260" s="137"/>
      <c r="C260" s="137"/>
      <c r="D260" s="137"/>
      <c r="E260" s="137"/>
      <c r="F260" s="137"/>
      <c r="G260" s="137"/>
      <c r="H260" s="139"/>
      <c r="I260" s="137"/>
      <c r="J260" s="137"/>
      <c r="K260" s="137"/>
      <c r="L260" s="137"/>
      <c r="M260" s="137"/>
      <c r="N260" s="137"/>
      <c r="O260" s="137"/>
      <c r="P260" s="137"/>
      <c r="Q260" s="140"/>
      <c r="R260" s="137"/>
      <c r="S260" s="137"/>
      <c r="T260" s="137"/>
      <c r="U260" s="137"/>
      <c r="V260" s="137"/>
      <c r="W260" s="137"/>
      <c r="X260" s="137"/>
      <c r="Y260" s="137"/>
      <c r="Z260" s="137"/>
      <c r="AA260" s="137"/>
      <c r="AB260" s="137"/>
      <c r="AC260" s="137"/>
      <c r="AD260" s="137"/>
      <c r="AE260" s="137"/>
      <c r="AF260" s="137"/>
      <c r="AG260" s="137"/>
      <c r="AH260" s="137"/>
      <c r="AI260" s="137"/>
      <c r="AJ260" s="137"/>
      <c r="AK260" s="137"/>
    </row>
    <row r="261" ht="18.0" customHeight="1">
      <c r="A261" s="137"/>
      <c r="B261" s="137"/>
      <c r="C261" s="137"/>
      <c r="D261" s="137"/>
      <c r="E261" s="137"/>
      <c r="F261" s="137"/>
      <c r="G261" s="137"/>
      <c r="H261" s="139"/>
      <c r="I261" s="137"/>
      <c r="J261" s="137"/>
      <c r="K261" s="137"/>
      <c r="L261" s="137"/>
      <c r="M261" s="137"/>
      <c r="N261" s="137"/>
      <c r="O261" s="137"/>
      <c r="P261" s="137"/>
      <c r="Q261" s="140"/>
      <c r="R261" s="137"/>
      <c r="S261" s="137"/>
      <c r="T261" s="137"/>
      <c r="U261" s="137"/>
      <c r="V261" s="137"/>
      <c r="W261" s="137"/>
      <c r="X261" s="137"/>
      <c r="Y261" s="137"/>
      <c r="Z261" s="137"/>
      <c r="AA261" s="137"/>
      <c r="AB261" s="137"/>
      <c r="AC261" s="137"/>
      <c r="AD261" s="137"/>
      <c r="AE261" s="137"/>
      <c r="AF261" s="137"/>
      <c r="AG261" s="137"/>
      <c r="AH261" s="137"/>
      <c r="AI261" s="137"/>
      <c r="AJ261" s="137"/>
      <c r="AK261" s="137"/>
    </row>
    <row r="262" ht="18.0" customHeight="1">
      <c r="A262" s="137"/>
      <c r="B262" s="137"/>
      <c r="C262" s="137"/>
      <c r="D262" s="137"/>
      <c r="E262" s="137"/>
      <c r="F262" s="137"/>
      <c r="G262" s="137"/>
      <c r="H262" s="139"/>
      <c r="I262" s="137"/>
      <c r="J262" s="137"/>
      <c r="K262" s="137"/>
      <c r="L262" s="137"/>
      <c r="M262" s="137"/>
      <c r="N262" s="137"/>
      <c r="O262" s="137"/>
      <c r="P262" s="137"/>
      <c r="Q262" s="140"/>
      <c r="R262" s="137"/>
      <c r="S262" s="137"/>
      <c r="T262" s="137"/>
      <c r="U262" s="137"/>
      <c r="V262" s="137"/>
      <c r="W262" s="137"/>
      <c r="X262" s="137"/>
      <c r="Y262" s="137"/>
      <c r="Z262" s="137"/>
      <c r="AA262" s="137"/>
      <c r="AB262" s="137"/>
      <c r="AC262" s="137"/>
      <c r="AD262" s="137"/>
      <c r="AE262" s="137"/>
      <c r="AF262" s="137"/>
      <c r="AG262" s="137"/>
      <c r="AH262" s="137"/>
      <c r="AI262" s="137"/>
      <c r="AJ262" s="137"/>
      <c r="AK262" s="137"/>
    </row>
    <row r="263" ht="18.0" customHeight="1">
      <c r="A263" s="137"/>
      <c r="B263" s="137"/>
      <c r="C263" s="137"/>
      <c r="D263" s="137"/>
      <c r="E263" s="137"/>
      <c r="F263" s="137"/>
      <c r="G263" s="137"/>
      <c r="H263" s="139"/>
      <c r="I263" s="137"/>
      <c r="J263" s="137"/>
      <c r="K263" s="137"/>
      <c r="L263" s="137"/>
      <c r="M263" s="137"/>
      <c r="N263" s="137"/>
      <c r="O263" s="137"/>
      <c r="P263" s="137"/>
      <c r="Q263" s="140"/>
      <c r="R263" s="137"/>
      <c r="S263" s="137"/>
      <c r="T263" s="137"/>
      <c r="U263" s="137"/>
      <c r="V263" s="137"/>
      <c r="W263" s="137"/>
      <c r="X263" s="137"/>
      <c r="Y263" s="137"/>
      <c r="Z263" s="137"/>
      <c r="AA263" s="137"/>
      <c r="AB263" s="137"/>
      <c r="AC263" s="137"/>
      <c r="AD263" s="137"/>
      <c r="AE263" s="137"/>
      <c r="AF263" s="137"/>
      <c r="AG263" s="137"/>
      <c r="AH263" s="137"/>
      <c r="AI263" s="137"/>
      <c r="AJ263" s="137"/>
      <c r="AK263" s="137"/>
    </row>
    <row r="264" ht="18.0" customHeight="1">
      <c r="A264" s="137"/>
      <c r="B264" s="137"/>
      <c r="C264" s="137"/>
      <c r="D264" s="137"/>
      <c r="E264" s="137"/>
      <c r="F264" s="137"/>
      <c r="G264" s="137"/>
      <c r="H264" s="139"/>
      <c r="I264" s="137"/>
      <c r="J264" s="137"/>
      <c r="K264" s="137"/>
      <c r="L264" s="137"/>
      <c r="M264" s="137"/>
      <c r="N264" s="137"/>
      <c r="O264" s="137"/>
      <c r="P264" s="137"/>
      <c r="Q264" s="140"/>
      <c r="R264" s="137"/>
      <c r="S264" s="137"/>
      <c r="T264" s="137"/>
      <c r="U264" s="137"/>
      <c r="V264" s="137"/>
      <c r="W264" s="137"/>
      <c r="X264" s="137"/>
      <c r="Y264" s="137"/>
      <c r="Z264" s="137"/>
      <c r="AA264" s="137"/>
      <c r="AB264" s="137"/>
      <c r="AC264" s="137"/>
      <c r="AD264" s="137"/>
      <c r="AE264" s="137"/>
      <c r="AF264" s="137"/>
      <c r="AG264" s="137"/>
      <c r="AH264" s="137"/>
      <c r="AI264" s="137"/>
      <c r="AJ264" s="137"/>
      <c r="AK264" s="137"/>
    </row>
    <row r="265" ht="18.0" customHeight="1">
      <c r="A265" s="137"/>
      <c r="B265" s="137"/>
      <c r="C265" s="137"/>
      <c r="D265" s="137"/>
      <c r="E265" s="137"/>
      <c r="F265" s="137"/>
      <c r="G265" s="137"/>
      <c r="H265" s="139"/>
      <c r="I265" s="137"/>
      <c r="J265" s="137"/>
      <c r="K265" s="137"/>
      <c r="L265" s="137"/>
      <c r="M265" s="137"/>
      <c r="N265" s="137"/>
      <c r="O265" s="137"/>
      <c r="P265" s="137"/>
      <c r="Q265" s="140"/>
      <c r="R265" s="137"/>
      <c r="S265" s="137"/>
      <c r="T265" s="137"/>
      <c r="U265" s="137"/>
      <c r="V265" s="137"/>
      <c r="W265" s="137"/>
      <c r="X265" s="137"/>
      <c r="Y265" s="137"/>
      <c r="Z265" s="137"/>
      <c r="AA265" s="137"/>
      <c r="AB265" s="137"/>
      <c r="AC265" s="137"/>
      <c r="AD265" s="137"/>
      <c r="AE265" s="137"/>
      <c r="AF265" s="137"/>
      <c r="AG265" s="137"/>
      <c r="AH265" s="137"/>
      <c r="AI265" s="137"/>
      <c r="AJ265" s="137"/>
      <c r="AK265" s="137"/>
    </row>
    <row r="266" ht="18.0" customHeight="1">
      <c r="A266" s="137"/>
      <c r="B266" s="137"/>
      <c r="C266" s="137"/>
      <c r="D266" s="137"/>
      <c r="E266" s="137"/>
      <c r="F266" s="137"/>
      <c r="G266" s="137"/>
      <c r="H266" s="139"/>
      <c r="I266" s="137"/>
      <c r="J266" s="137"/>
      <c r="K266" s="137"/>
      <c r="L266" s="137"/>
      <c r="M266" s="137"/>
      <c r="N266" s="137"/>
      <c r="O266" s="137"/>
      <c r="P266" s="137"/>
      <c r="Q266" s="140"/>
      <c r="R266" s="137"/>
      <c r="S266" s="137"/>
      <c r="T266" s="137"/>
      <c r="U266" s="137"/>
      <c r="V266" s="137"/>
      <c r="W266" s="137"/>
      <c r="X266" s="137"/>
      <c r="Y266" s="137"/>
      <c r="Z266" s="137"/>
      <c r="AA266" s="137"/>
      <c r="AB266" s="137"/>
      <c r="AC266" s="137"/>
      <c r="AD266" s="137"/>
      <c r="AE266" s="137"/>
      <c r="AF266" s="137"/>
      <c r="AG266" s="137"/>
      <c r="AH266" s="137"/>
      <c r="AI266" s="137"/>
      <c r="AJ266" s="137"/>
      <c r="AK266" s="137"/>
    </row>
    <row r="267" ht="18.0" customHeight="1">
      <c r="A267" s="137"/>
      <c r="B267" s="137"/>
      <c r="C267" s="137"/>
      <c r="D267" s="137"/>
      <c r="E267" s="137"/>
      <c r="F267" s="137"/>
      <c r="G267" s="137"/>
      <c r="H267" s="139"/>
      <c r="I267" s="137"/>
      <c r="J267" s="137"/>
      <c r="K267" s="137"/>
      <c r="L267" s="137"/>
      <c r="M267" s="137"/>
      <c r="N267" s="137"/>
      <c r="O267" s="137"/>
      <c r="P267" s="137"/>
      <c r="Q267" s="140"/>
      <c r="R267" s="137"/>
      <c r="S267" s="137"/>
      <c r="T267" s="137"/>
      <c r="U267" s="137"/>
      <c r="V267" s="137"/>
      <c r="W267" s="137"/>
      <c r="X267" s="137"/>
      <c r="Y267" s="137"/>
      <c r="Z267" s="137"/>
      <c r="AA267" s="137"/>
      <c r="AB267" s="137"/>
      <c r="AC267" s="137"/>
      <c r="AD267" s="137"/>
      <c r="AE267" s="137"/>
      <c r="AF267" s="137"/>
      <c r="AG267" s="137"/>
      <c r="AH267" s="137"/>
      <c r="AI267" s="137"/>
      <c r="AJ267" s="137"/>
      <c r="AK267" s="137"/>
    </row>
    <row r="268" ht="18.0" customHeight="1">
      <c r="A268" s="137"/>
      <c r="B268" s="137"/>
      <c r="C268" s="137"/>
      <c r="D268" s="137"/>
      <c r="E268" s="137"/>
      <c r="F268" s="137"/>
      <c r="G268" s="137"/>
      <c r="H268" s="139"/>
      <c r="I268" s="137"/>
      <c r="J268" s="137"/>
      <c r="K268" s="137"/>
      <c r="L268" s="137"/>
      <c r="M268" s="137"/>
      <c r="N268" s="137"/>
      <c r="O268" s="137"/>
      <c r="P268" s="137"/>
      <c r="Q268" s="140"/>
      <c r="R268" s="137"/>
      <c r="S268" s="137"/>
      <c r="T268" s="137"/>
      <c r="U268" s="137"/>
      <c r="V268" s="137"/>
      <c r="W268" s="137"/>
      <c r="X268" s="137"/>
      <c r="Y268" s="137"/>
      <c r="Z268" s="137"/>
      <c r="AA268" s="137"/>
      <c r="AB268" s="137"/>
      <c r="AC268" s="137"/>
      <c r="AD268" s="137"/>
      <c r="AE268" s="137"/>
      <c r="AF268" s="137"/>
      <c r="AG268" s="137"/>
      <c r="AH268" s="137"/>
      <c r="AI268" s="137"/>
      <c r="AJ268" s="137"/>
      <c r="AK268" s="137"/>
    </row>
    <row r="269" ht="18.0" customHeight="1">
      <c r="A269" s="137"/>
      <c r="B269" s="137"/>
      <c r="C269" s="137"/>
      <c r="D269" s="137"/>
      <c r="E269" s="137"/>
      <c r="F269" s="137"/>
      <c r="G269" s="137"/>
      <c r="H269" s="139"/>
      <c r="I269" s="137"/>
      <c r="J269" s="137"/>
      <c r="K269" s="137"/>
      <c r="L269" s="137"/>
      <c r="M269" s="137"/>
      <c r="N269" s="137"/>
      <c r="O269" s="137"/>
      <c r="P269" s="137"/>
      <c r="Q269" s="140"/>
      <c r="R269" s="137"/>
      <c r="S269" s="137"/>
      <c r="T269" s="137"/>
      <c r="U269" s="137"/>
      <c r="V269" s="137"/>
      <c r="W269" s="137"/>
      <c r="X269" s="137"/>
      <c r="Y269" s="137"/>
      <c r="Z269" s="137"/>
      <c r="AA269" s="137"/>
      <c r="AB269" s="137"/>
      <c r="AC269" s="137"/>
      <c r="AD269" s="137"/>
      <c r="AE269" s="137"/>
      <c r="AF269" s="137"/>
      <c r="AG269" s="137"/>
      <c r="AH269" s="137"/>
      <c r="AI269" s="137"/>
      <c r="AJ269" s="137"/>
      <c r="AK269" s="137"/>
    </row>
    <row r="270" ht="18.0" customHeight="1">
      <c r="A270" s="137"/>
      <c r="B270" s="137"/>
      <c r="C270" s="137"/>
      <c r="D270" s="137"/>
      <c r="E270" s="137"/>
      <c r="F270" s="137"/>
      <c r="G270" s="137"/>
      <c r="H270" s="139"/>
      <c r="I270" s="137"/>
      <c r="J270" s="137"/>
      <c r="K270" s="137"/>
      <c r="L270" s="137"/>
      <c r="M270" s="137"/>
      <c r="N270" s="137"/>
      <c r="O270" s="137"/>
      <c r="P270" s="137"/>
      <c r="Q270" s="140"/>
      <c r="R270" s="137"/>
      <c r="S270" s="137"/>
      <c r="T270" s="137"/>
      <c r="U270" s="137"/>
      <c r="V270" s="137"/>
      <c r="W270" s="137"/>
      <c r="X270" s="137"/>
      <c r="Y270" s="137"/>
      <c r="Z270" s="137"/>
      <c r="AA270" s="137"/>
      <c r="AB270" s="137"/>
      <c r="AC270" s="137"/>
      <c r="AD270" s="137"/>
      <c r="AE270" s="137"/>
      <c r="AF270" s="137"/>
      <c r="AG270" s="137"/>
      <c r="AH270" s="137"/>
      <c r="AI270" s="137"/>
      <c r="AJ270" s="137"/>
      <c r="AK270" s="137"/>
    </row>
    <row r="271" ht="18.0" customHeight="1">
      <c r="A271" s="137"/>
      <c r="B271" s="137"/>
      <c r="C271" s="137"/>
      <c r="D271" s="137"/>
      <c r="E271" s="137"/>
      <c r="F271" s="137"/>
      <c r="G271" s="137"/>
      <c r="H271" s="139"/>
      <c r="I271" s="137"/>
      <c r="J271" s="137"/>
      <c r="K271" s="137"/>
      <c r="L271" s="137"/>
      <c r="M271" s="137"/>
      <c r="N271" s="137"/>
      <c r="O271" s="137"/>
      <c r="P271" s="137"/>
      <c r="Q271" s="140"/>
      <c r="R271" s="137"/>
      <c r="S271" s="137"/>
      <c r="T271" s="137"/>
      <c r="U271" s="137"/>
      <c r="V271" s="137"/>
      <c r="W271" s="137"/>
      <c r="X271" s="137"/>
      <c r="Y271" s="137"/>
      <c r="Z271" s="137"/>
      <c r="AA271" s="137"/>
      <c r="AB271" s="137"/>
      <c r="AC271" s="137"/>
      <c r="AD271" s="137"/>
      <c r="AE271" s="137"/>
      <c r="AF271" s="137"/>
      <c r="AG271" s="137"/>
      <c r="AH271" s="137"/>
      <c r="AI271" s="137"/>
      <c r="AJ271" s="137"/>
      <c r="AK271" s="137"/>
    </row>
    <row r="272" ht="18.0" customHeight="1">
      <c r="A272" s="137"/>
      <c r="B272" s="137"/>
      <c r="C272" s="137"/>
      <c r="D272" s="137"/>
      <c r="E272" s="137"/>
      <c r="F272" s="137"/>
      <c r="G272" s="137"/>
      <c r="H272" s="139"/>
      <c r="I272" s="137"/>
      <c r="J272" s="137"/>
      <c r="K272" s="137"/>
      <c r="L272" s="137"/>
      <c r="M272" s="137"/>
      <c r="N272" s="137"/>
      <c r="O272" s="137"/>
      <c r="P272" s="137"/>
      <c r="Q272" s="140"/>
      <c r="R272" s="137"/>
      <c r="S272" s="137"/>
      <c r="T272" s="137"/>
      <c r="U272" s="137"/>
      <c r="V272" s="137"/>
      <c r="W272" s="137"/>
      <c r="X272" s="137"/>
      <c r="Y272" s="137"/>
      <c r="Z272" s="137"/>
      <c r="AA272" s="137"/>
      <c r="AB272" s="137"/>
      <c r="AC272" s="137"/>
      <c r="AD272" s="137"/>
      <c r="AE272" s="137"/>
      <c r="AF272" s="137"/>
      <c r="AG272" s="137"/>
      <c r="AH272" s="137"/>
      <c r="AI272" s="137"/>
      <c r="AJ272" s="137"/>
      <c r="AK272" s="137"/>
    </row>
    <row r="273" ht="18.0" customHeight="1">
      <c r="A273" s="137"/>
      <c r="B273" s="137"/>
      <c r="C273" s="137"/>
      <c r="D273" s="137"/>
      <c r="E273" s="137"/>
      <c r="F273" s="137"/>
      <c r="G273" s="137"/>
      <c r="H273" s="139"/>
      <c r="I273" s="137"/>
      <c r="J273" s="137"/>
      <c r="K273" s="137"/>
      <c r="L273" s="137"/>
      <c r="M273" s="137"/>
      <c r="N273" s="137"/>
      <c r="O273" s="137"/>
      <c r="P273" s="137"/>
      <c r="Q273" s="140"/>
      <c r="R273" s="137"/>
      <c r="S273" s="137"/>
      <c r="T273" s="137"/>
      <c r="U273" s="137"/>
      <c r="V273" s="137"/>
      <c r="W273" s="137"/>
      <c r="X273" s="137"/>
      <c r="Y273" s="137"/>
      <c r="Z273" s="137"/>
      <c r="AA273" s="137"/>
      <c r="AB273" s="137"/>
      <c r="AC273" s="137"/>
      <c r="AD273" s="137"/>
      <c r="AE273" s="137"/>
      <c r="AF273" s="137"/>
      <c r="AG273" s="137"/>
      <c r="AH273" s="137"/>
      <c r="AI273" s="137"/>
      <c r="AJ273" s="137"/>
      <c r="AK273" s="137"/>
    </row>
    <row r="274" ht="18.0" customHeight="1">
      <c r="A274" s="137"/>
      <c r="B274" s="137"/>
      <c r="C274" s="137"/>
      <c r="D274" s="137"/>
      <c r="E274" s="137"/>
      <c r="F274" s="137"/>
      <c r="G274" s="137"/>
      <c r="H274" s="139"/>
      <c r="I274" s="137"/>
      <c r="J274" s="137"/>
      <c r="K274" s="137"/>
      <c r="L274" s="137"/>
      <c r="M274" s="137"/>
      <c r="N274" s="137"/>
      <c r="O274" s="137"/>
      <c r="P274" s="137"/>
      <c r="Q274" s="140"/>
      <c r="R274" s="137"/>
      <c r="S274" s="137"/>
      <c r="T274" s="137"/>
      <c r="U274" s="137"/>
      <c r="V274" s="137"/>
      <c r="W274" s="137"/>
      <c r="X274" s="137"/>
      <c r="Y274" s="137"/>
      <c r="Z274" s="137"/>
      <c r="AA274" s="137"/>
      <c r="AB274" s="137"/>
      <c r="AC274" s="137"/>
      <c r="AD274" s="137"/>
      <c r="AE274" s="137"/>
      <c r="AF274" s="137"/>
      <c r="AG274" s="137"/>
      <c r="AH274" s="137"/>
      <c r="AI274" s="137"/>
      <c r="AJ274" s="137"/>
      <c r="AK274" s="137"/>
    </row>
    <row r="275" ht="18.0" customHeight="1">
      <c r="A275" s="137"/>
      <c r="B275" s="137"/>
      <c r="C275" s="137"/>
      <c r="D275" s="137"/>
      <c r="E275" s="137"/>
      <c r="F275" s="137"/>
      <c r="G275" s="137"/>
      <c r="H275" s="139"/>
      <c r="I275" s="137"/>
      <c r="J275" s="137"/>
      <c r="K275" s="137"/>
      <c r="L275" s="137"/>
      <c r="M275" s="137"/>
      <c r="N275" s="137"/>
      <c r="O275" s="137"/>
      <c r="P275" s="137"/>
      <c r="Q275" s="140"/>
      <c r="R275" s="137"/>
      <c r="S275" s="137"/>
      <c r="T275" s="137"/>
      <c r="U275" s="137"/>
      <c r="V275" s="137"/>
      <c r="W275" s="137"/>
      <c r="X275" s="137"/>
      <c r="Y275" s="137"/>
      <c r="Z275" s="137"/>
      <c r="AA275" s="137"/>
      <c r="AB275" s="137"/>
      <c r="AC275" s="137"/>
      <c r="AD275" s="137"/>
      <c r="AE275" s="137"/>
      <c r="AF275" s="137"/>
      <c r="AG275" s="137"/>
      <c r="AH275" s="137"/>
      <c r="AI275" s="137"/>
      <c r="AJ275" s="137"/>
      <c r="AK275" s="137"/>
    </row>
    <row r="276" ht="18.0" customHeight="1">
      <c r="A276" s="137"/>
      <c r="B276" s="137"/>
      <c r="C276" s="137"/>
      <c r="D276" s="137"/>
      <c r="E276" s="137"/>
      <c r="F276" s="137"/>
      <c r="G276" s="137"/>
      <c r="H276" s="139"/>
      <c r="I276" s="137"/>
      <c r="J276" s="137"/>
      <c r="K276" s="137"/>
      <c r="L276" s="137"/>
      <c r="M276" s="137"/>
      <c r="N276" s="137"/>
      <c r="O276" s="137"/>
      <c r="P276" s="137"/>
      <c r="Q276" s="140"/>
      <c r="R276" s="137"/>
      <c r="S276" s="137"/>
      <c r="T276" s="137"/>
      <c r="U276" s="137"/>
      <c r="V276" s="137"/>
      <c r="W276" s="137"/>
      <c r="X276" s="137"/>
      <c r="Y276" s="137"/>
      <c r="Z276" s="137"/>
      <c r="AA276" s="137"/>
      <c r="AB276" s="137"/>
      <c r="AC276" s="137"/>
      <c r="AD276" s="137"/>
      <c r="AE276" s="137"/>
      <c r="AF276" s="137"/>
      <c r="AG276" s="137"/>
      <c r="AH276" s="137"/>
      <c r="AI276" s="137"/>
      <c r="AJ276" s="137"/>
      <c r="AK276" s="137"/>
    </row>
    <row r="277" ht="18.0" customHeight="1">
      <c r="A277" s="137"/>
      <c r="B277" s="137"/>
      <c r="C277" s="137"/>
      <c r="D277" s="137"/>
      <c r="E277" s="137"/>
      <c r="F277" s="137"/>
      <c r="G277" s="137"/>
      <c r="H277" s="139"/>
      <c r="I277" s="137"/>
      <c r="J277" s="137"/>
      <c r="K277" s="137"/>
      <c r="L277" s="137"/>
      <c r="M277" s="137"/>
      <c r="N277" s="137"/>
      <c r="O277" s="137"/>
      <c r="P277" s="137"/>
      <c r="Q277" s="140"/>
      <c r="R277" s="137"/>
      <c r="S277" s="137"/>
      <c r="T277" s="137"/>
      <c r="U277" s="137"/>
      <c r="V277" s="137"/>
      <c r="W277" s="137"/>
      <c r="X277" s="137"/>
      <c r="Y277" s="137"/>
      <c r="Z277" s="137"/>
      <c r="AA277" s="137"/>
      <c r="AB277" s="137"/>
      <c r="AC277" s="137"/>
      <c r="AD277" s="137"/>
      <c r="AE277" s="137"/>
      <c r="AF277" s="137"/>
      <c r="AG277" s="137"/>
      <c r="AH277" s="137"/>
      <c r="AI277" s="137"/>
      <c r="AJ277" s="137"/>
      <c r="AK277" s="137"/>
    </row>
    <row r="278" ht="18.0" customHeight="1">
      <c r="A278" s="137"/>
      <c r="B278" s="137"/>
      <c r="C278" s="137"/>
      <c r="D278" s="137"/>
      <c r="E278" s="137"/>
      <c r="F278" s="137"/>
      <c r="G278" s="137"/>
      <c r="H278" s="139"/>
      <c r="I278" s="137"/>
      <c r="J278" s="137"/>
      <c r="K278" s="137"/>
      <c r="L278" s="137"/>
      <c r="M278" s="137"/>
      <c r="N278" s="137"/>
      <c r="O278" s="137"/>
      <c r="P278" s="137"/>
      <c r="Q278" s="140"/>
      <c r="R278" s="137"/>
      <c r="S278" s="137"/>
      <c r="T278" s="137"/>
      <c r="U278" s="137"/>
      <c r="V278" s="137"/>
      <c r="W278" s="137"/>
      <c r="X278" s="137"/>
      <c r="Y278" s="137"/>
      <c r="Z278" s="137"/>
      <c r="AA278" s="137"/>
      <c r="AB278" s="137"/>
      <c r="AC278" s="137"/>
      <c r="AD278" s="137"/>
      <c r="AE278" s="137"/>
      <c r="AF278" s="137"/>
      <c r="AG278" s="137"/>
      <c r="AH278" s="137"/>
      <c r="AI278" s="137"/>
      <c r="AJ278" s="137"/>
      <c r="AK278" s="137"/>
    </row>
    <row r="279" ht="18.0" customHeight="1">
      <c r="A279" s="137"/>
      <c r="B279" s="137"/>
      <c r="C279" s="137"/>
      <c r="D279" s="137"/>
      <c r="E279" s="137"/>
      <c r="F279" s="137"/>
      <c r="G279" s="137"/>
      <c r="H279" s="139"/>
      <c r="I279" s="137"/>
      <c r="J279" s="137"/>
      <c r="K279" s="137"/>
      <c r="L279" s="137"/>
      <c r="M279" s="137"/>
      <c r="N279" s="137"/>
      <c r="O279" s="137"/>
      <c r="P279" s="137"/>
      <c r="Q279" s="140"/>
      <c r="R279" s="137"/>
      <c r="S279" s="137"/>
      <c r="T279" s="137"/>
      <c r="U279" s="137"/>
      <c r="V279" s="137"/>
      <c r="W279" s="137"/>
      <c r="X279" s="137"/>
      <c r="Y279" s="137"/>
      <c r="Z279" s="137"/>
      <c r="AA279" s="137"/>
      <c r="AB279" s="137"/>
      <c r="AC279" s="137"/>
      <c r="AD279" s="137"/>
      <c r="AE279" s="137"/>
      <c r="AF279" s="137"/>
      <c r="AG279" s="137"/>
      <c r="AH279" s="137"/>
      <c r="AI279" s="137"/>
      <c r="AJ279" s="137"/>
      <c r="AK279" s="137"/>
    </row>
    <row r="280" ht="18.0" customHeight="1">
      <c r="A280" s="137"/>
      <c r="B280" s="137"/>
      <c r="C280" s="137"/>
      <c r="D280" s="137"/>
      <c r="E280" s="137"/>
      <c r="F280" s="137"/>
      <c r="G280" s="137"/>
      <c r="H280" s="139"/>
      <c r="I280" s="137"/>
      <c r="J280" s="137"/>
      <c r="K280" s="137"/>
      <c r="L280" s="137"/>
      <c r="M280" s="137"/>
      <c r="N280" s="137"/>
      <c r="O280" s="137"/>
      <c r="P280" s="137"/>
      <c r="Q280" s="140"/>
      <c r="R280" s="137"/>
      <c r="S280" s="137"/>
      <c r="T280" s="137"/>
      <c r="U280" s="137"/>
      <c r="V280" s="137"/>
      <c r="W280" s="137"/>
      <c r="X280" s="137"/>
      <c r="Y280" s="137"/>
      <c r="Z280" s="137"/>
      <c r="AA280" s="137"/>
      <c r="AB280" s="137"/>
      <c r="AC280" s="137"/>
      <c r="AD280" s="137"/>
      <c r="AE280" s="137"/>
      <c r="AF280" s="137"/>
      <c r="AG280" s="137"/>
      <c r="AH280" s="137"/>
      <c r="AI280" s="137"/>
      <c r="AJ280" s="137"/>
      <c r="AK280" s="137"/>
    </row>
    <row r="281" ht="18.0" customHeight="1">
      <c r="A281" s="137"/>
      <c r="B281" s="137"/>
      <c r="C281" s="137"/>
      <c r="D281" s="137"/>
      <c r="E281" s="137"/>
      <c r="F281" s="137"/>
      <c r="G281" s="137"/>
      <c r="H281" s="139"/>
      <c r="I281" s="137"/>
      <c r="J281" s="137"/>
      <c r="K281" s="137"/>
      <c r="L281" s="137"/>
      <c r="M281" s="137"/>
      <c r="N281" s="137"/>
      <c r="O281" s="137"/>
      <c r="P281" s="137"/>
      <c r="Q281" s="140"/>
      <c r="R281" s="137"/>
      <c r="S281" s="137"/>
      <c r="T281" s="137"/>
      <c r="U281" s="137"/>
      <c r="V281" s="137"/>
      <c r="W281" s="137"/>
      <c r="X281" s="137"/>
      <c r="Y281" s="137"/>
      <c r="Z281" s="137"/>
      <c r="AA281" s="137"/>
      <c r="AB281" s="137"/>
      <c r="AC281" s="137"/>
      <c r="AD281" s="137"/>
      <c r="AE281" s="137"/>
      <c r="AF281" s="137"/>
      <c r="AG281" s="137"/>
      <c r="AH281" s="137"/>
      <c r="AI281" s="137"/>
      <c r="AJ281" s="137"/>
      <c r="AK281" s="137"/>
    </row>
    <row r="282" ht="18.0" customHeight="1">
      <c r="A282" s="137"/>
      <c r="B282" s="137"/>
      <c r="C282" s="137"/>
      <c r="D282" s="137"/>
      <c r="E282" s="137"/>
      <c r="F282" s="137"/>
      <c r="G282" s="137"/>
      <c r="H282" s="139"/>
      <c r="I282" s="137"/>
      <c r="J282" s="137"/>
      <c r="K282" s="137"/>
      <c r="L282" s="137"/>
      <c r="M282" s="137"/>
      <c r="N282" s="137"/>
      <c r="O282" s="137"/>
      <c r="P282" s="137"/>
      <c r="Q282" s="140"/>
      <c r="R282" s="137"/>
      <c r="S282" s="137"/>
      <c r="T282" s="137"/>
      <c r="U282" s="137"/>
      <c r="V282" s="137"/>
      <c r="W282" s="137"/>
      <c r="X282" s="137"/>
      <c r="Y282" s="137"/>
      <c r="Z282" s="137"/>
      <c r="AA282" s="137"/>
      <c r="AB282" s="137"/>
      <c r="AC282" s="137"/>
      <c r="AD282" s="137"/>
      <c r="AE282" s="137"/>
      <c r="AF282" s="137"/>
      <c r="AG282" s="137"/>
      <c r="AH282" s="137"/>
      <c r="AI282" s="137"/>
      <c r="AJ282" s="137"/>
      <c r="AK282" s="137"/>
    </row>
    <row r="283" ht="18.0" customHeight="1">
      <c r="A283" s="137"/>
      <c r="B283" s="137"/>
      <c r="C283" s="137"/>
      <c r="D283" s="137"/>
      <c r="E283" s="137"/>
      <c r="F283" s="137"/>
      <c r="G283" s="137"/>
      <c r="H283" s="139"/>
      <c r="I283" s="137"/>
      <c r="J283" s="137"/>
      <c r="K283" s="137"/>
      <c r="L283" s="137"/>
      <c r="M283" s="137"/>
      <c r="N283" s="137"/>
      <c r="O283" s="137"/>
      <c r="P283" s="137"/>
      <c r="Q283" s="140"/>
      <c r="R283" s="137"/>
      <c r="S283" s="137"/>
      <c r="T283" s="137"/>
      <c r="U283" s="137"/>
      <c r="V283" s="137"/>
      <c r="W283" s="137"/>
      <c r="X283" s="137"/>
      <c r="Y283" s="137"/>
      <c r="Z283" s="137"/>
      <c r="AA283" s="137"/>
      <c r="AB283" s="137"/>
      <c r="AC283" s="137"/>
      <c r="AD283" s="137"/>
      <c r="AE283" s="137"/>
      <c r="AF283" s="137"/>
      <c r="AG283" s="137"/>
      <c r="AH283" s="137"/>
      <c r="AI283" s="137"/>
      <c r="AJ283" s="137"/>
      <c r="AK283" s="137"/>
    </row>
    <row r="284" ht="18.0" customHeight="1">
      <c r="A284" s="137"/>
      <c r="B284" s="137"/>
      <c r="C284" s="137"/>
      <c r="D284" s="137"/>
      <c r="E284" s="137"/>
      <c r="F284" s="137"/>
      <c r="G284" s="137"/>
      <c r="H284" s="139"/>
      <c r="I284" s="137"/>
      <c r="J284" s="137"/>
      <c r="K284" s="137"/>
      <c r="L284" s="137"/>
      <c r="M284" s="137"/>
      <c r="N284" s="137"/>
      <c r="O284" s="137"/>
      <c r="P284" s="137"/>
      <c r="Q284" s="140"/>
      <c r="R284" s="137"/>
      <c r="S284" s="137"/>
      <c r="T284" s="137"/>
      <c r="U284" s="137"/>
      <c r="V284" s="137"/>
      <c r="W284" s="137"/>
      <c r="X284" s="137"/>
      <c r="Y284" s="137"/>
      <c r="Z284" s="137"/>
      <c r="AA284" s="137"/>
      <c r="AB284" s="137"/>
      <c r="AC284" s="137"/>
      <c r="AD284" s="137"/>
      <c r="AE284" s="137"/>
      <c r="AF284" s="137"/>
      <c r="AG284" s="137"/>
      <c r="AH284" s="137"/>
      <c r="AI284" s="137"/>
      <c r="AJ284" s="137"/>
      <c r="AK284" s="137"/>
    </row>
    <row r="285" ht="18.0" customHeight="1">
      <c r="A285" s="137"/>
      <c r="B285" s="137"/>
      <c r="C285" s="137"/>
      <c r="D285" s="137"/>
      <c r="E285" s="137"/>
      <c r="F285" s="137"/>
      <c r="G285" s="137"/>
      <c r="H285" s="139"/>
      <c r="I285" s="137"/>
      <c r="J285" s="137"/>
      <c r="K285" s="137"/>
      <c r="L285" s="137"/>
      <c r="M285" s="137"/>
      <c r="N285" s="137"/>
      <c r="O285" s="137"/>
      <c r="P285" s="137"/>
      <c r="Q285" s="140"/>
      <c r="R285" s="137"/>
      <c r="S285" s="137"/>
      <c r="T285" s="137"/>
      <c r="U285" s="137"/>
      <c r="V285" s="137"/>
      <c r="W285" s="137"/>
      <c r="X285" s="137"/>
      <c r="Y285" s="137"/>
      <c r="Z285" s="137"/>
      <c r="AA285" s="137"/>
      <c r="AB285" s="137"/>
      <c r="AC285" s="137"/>
      <c r="AD285" s="137"/>
      <c r="AE285" s="137"/>
      <c r="AF285" s="137"/>
      <c r="AG285" s="137"/>
      <c r="AH285" s="137"/>
      <c r="AI285" s="137"/>
      <c r="AJ285" s="137"/>
      <c r="AK285" s="137"/>
    </row>
    <row r="286" ht="18.0" customHeight="1">
      <c r="A286" s="137"/>
      <c r="B286" s="137"/>
      <c r="C286" s="137"/>
      <c r="D286" s="137"/>
      <c r="E286" s="137"/>
      <c r="F286" s="137"/>
      <c r="G286" s="137"/>
      <c r="H286" s="139"/>
      <c r="I286" s="137"/>
      <c r="J286" s="137"/>
      <c r="K286" s="137"/>
      <c r="L286" s="137"/>
      <c r="M286" s="137"/>
      <c r="N286" s="137"/>
      <c r="O286" s="137"/>
      <c r="P286" s="137"/>
      <c r="Q286" s="140"/>
      <c r="R286" s="137"/>
      <c r="S286" s="137"/>
      <c r="T286" s="137"/>
      <c r="U286" s="137"/>
      <c r="V286" s="137"/>
      <c r="W286" s="137"/>
      <c r="X286" s="137"/>
      <c r="Y286" s="137"/>
      <c r="Z286" s="137"/>
      <c r="AA286" s="137"/>
      <c r="AB286" s="137"/>
      <c r="AC286" s="137"/>
      <c r="AD286" s="137"/>
      <c r="AE286" s="137"/>
      <c r="AF286" s="137"/>
      <c r="AG286" s="137"/>
      <c r="AH286" s="137"/>
      <c r="AI286" s="137"/>
      <c r="AJ286" s="137"/>
      <c r="AK286" s="137"/>
    </row>
    <row r="287" ht="18.0" customHeight="1">
      <c r="A287" s="137"/>
      <c r="B287" s="137"/>
      <c r="C287" s="137"/>
      <c r="D287" s="137"/>
      <c r="E287" s="137"/>
      <c r="F287" s="137"/>
      <c r="G287" s="137"/>
      <c r="H287" s="139"/>
      <c r="I287" s="137"/>
      <c r="J287" s="137"/>
      <c r="K287" s="137"/>
      <c r="L287" s="137"/>
      <c r="M287" s="137"/>
      <c r="N287" s="137"/>
      <c r="O287" s="137"/>
      <c r="P287" s="137"/>
      <c r="Q287" s="140"/>
      <c r="R287" s="137"/>
      <c r="S287" s="137"/>
      <c r="T287" s="137"/>
      <c r="U287" s="137"/>
      <c r="V287" s="137"/>
      <c r="W287" s="137"/>
      <c r="X287" s="137"/>
      <c r="Y287" s="137"/>
      <c r="Z287" s="137"/>
      <c r="AA287" s="137"/>
      <c r="AB287" s="137"/>
      <c r="AC287" s="137"/>
      <c r="AD287" s="137"/>
      <c r="AE287" s="137"/>
      <c r="AF287" s="137"/>
      <c r="AG287" s="137"/>
      <c r="AH287" s="137"/>
      <c r="AI287" s="137"/>
      <c r="AJ287" s="137"/>
      <c r="AK287" s="137"/>
    </row>
    <row r="288" ht="18.0" customHeight="1">
      <c r="A288" s="137"/>
      <c r="B288" s="137"/>
      <c r="C288" s="137"/>
      <c r="D288" s="137"/>
      <c r="E288" s="137"/>
      <c r="F288" s="137"/>
      <c r="G288" s="137"/>
      <c r="H288" s="139"/>
      <c r="I288" s="137"/>
      <c r="J288" s="137"/>
      <c r="K288" s="137"/>
      <c r="L288" s="137"/>
      <c r="M288" s="137"/>
      <c r="N288" s="137"/>
      <c r="O288" s="137"/>
      <c r="P288" s="137"/>
      <c r="Q288" s="140"/>
      <c r="R288" s="137"/>
      <c r="S288" s="137"/>
      <c r="T288" s="137"/>
      <c r="U288" s="137"/>
      <c r="V288" s="137"/>
      <c r="W288" s="137"/>
      <c r="X288" s="137"/>
      <c r="Y288" s="137"/>
      <c r="Z288" s="137"/>
      <c r="AA288" s="137"/>
      <c r="AB288" s="137"/>
      <c r="AC288" s="137"/>
      <c r="AD288" s="137"/>
      <c r="AE288" s="137"/>
      <c r="AF288" s="137"/>
      <c r="AG288" s="137"/>
      <c r="AH288" s="137"/>
      <c r="AI288" s="137"/>
      <c r="AJ288" s="137"/>
      <c r="AK288" s="137"/>
    </row>
    <row r="289" ht="18.0" customHeight="1">
      <c r="A289" s="137"/>
      <c r="B289" s="137"/>
      <c r="C289" s="137"/>
      <c r="D289" s="137"/>
      <c r="E289" s="137"/>
      <c r="F289" s="137"/>
      <c r="G289" s="137"/>
      <c r="H289" s="139"/>
      <c r="I289" s="137"/>
      <c r="J289" s="137"/>
      <c r="K289" s="137"/>
      <c r="L289" s="137"/>
      <c r="M289" s="137"/>
      <c r="N289" s="137"/>
      <c r="O289" s="137"/>
      <c r="P289" s="137"/>
      <c r="Q289" s="140"/>
      <c r="R289" s="137"/>
      <c r="S289" s="137"/>
      <c r="T289" s="137"/>
      <c r="U289" s="137"/>
      <c r="V289" s="137"/>
      <c r="W289" s="137"/>
      <c r="X289" s="137"/>
      <c r="Y289" s="137"/>
      <c r="Z289" s="137"/>
      <c r="AA289" s="137"/>
      <c r="AB289" s="137"/>
      <c r="AC289" s="137"/>
      <c r="AD289" s="137"/>
      <c r="AE289" s="137"/>
      <c r="AF289" s="137"/>
      <c r="AG289" s="137"/>
      <c r="AH289" s="137"/>
      <c r="AI289" s="137"/>
      <c r="AJ289" s="137"/>
      <c r="AK289" s="137"/>
    </row>
    <row r="290" ht="18.0" customHeight="1">
      <c r="A290" s="137"/>
      <c r="B290" s="137"/>
      <c r="C290" s="137"/>
      <c r="D290" s="137"/>
      <c r="E290" s="137"/>
      <c r="F290" s="137"/>
      <c r="G290" s="137"/>
      <c r="H290" s="139"/>
      <c r="I290" s="137"/>
      <c r="J290" s="137"/>
      <c r="K290" s="137"/>
      <c r="L290" s="137"/>
      <c r="M290" s="137"/>
      <c r="N290" s="137"/>
      <c r="O290" s="137"/>
      <c r="P290" s="137"/>
      <c r="Q290" s="140"/>
      <c r="R290" s="137"/>
      <c r="S290" s="137"/>
      <c r="T290" s="137"/>
      <c r="U290" s="137"/>
      <c r="V290" s="137"/>
      <c r="W290" s="137"/>
      <c r="X290" s="137"/>
      <c r="Y290" s="137"/>
      <c r="Z290" s="137"/>
      <c r="AA290" s="137"/>
      <c r="AB290" s="137"/>
      <c r="AC290" s="137"/>
      <c r="AD290" s="137"/>
      <c r="AE290" s="137"/>
      <c r="AF290" s="137"/>
      <c r="AG290" s="137"/>
      <c r="AH290" s="137"/>
      <c r="AI290" s="137"/>
      <c r="AJ290" s="137"/>
      <c r="AK290" s="137"/>
    </row>
    <row r="291" ht="18.0" customHeight="1">
      <c r="A291" s="137"/>
      <c r="B291" s="137"/>
      <c r="C291" s="137"/>
      <c r="D291" s="137"/>
      <c r="E291" s="137"/>
      <c r="F291" s="137"/>
      <c r="G291" s="137"/>
      <c r="H291" s="139"/>
      <c r="I291" s="137"/>
      <c r="J291" s="137"/>
      <c r="K291" s="137"/>
      <c r="L291" s="137"/>
      <c r="M291" s="137"/>
      <c r="N291" s="137"/>
      <c r="O291" s="137"/>
      <c r="P291" s="137"/>
      <c r="Q291" s="140"/>
      <c r="R291" s="137"/>
      <c r="S291" s="137"/>
      <c r="T291" s="137"/>
      <c r="U291" s="137"/>
      <c r="V291" s="137"/>
      <c r="W291" s="137"/>
      <c r="X291" s="137"/>
      <c r="Y291" s="137"/>
      <c r="Z291" s="137"/>
      <c r="AA291" s="137"/>
      <c r="AB291" s="137"/>
      <c r="AC291" s="137"/>
      <c r="AD291" s="137"/>
      <c r="AE291" s="137"/>
      <c r="AF291" s="137"/>
      <c r="AG291" s="137"/>
      <c r="AH291" s="137"/>
      <c r="AI291" s="137"/>
      <c r="AJ291" s="137"/>
      <c r="AK291" s="137"/>
    </row>
    <row r="292" ht="18.0" customHeight="1">
      <c r="A292" s="137"/>
      <c r="B292" s="137"/>
      <c r="C292" s="137"/>
      <c r="D292" s="137"/>
      <c r="E292" s="137"/>
      <c r="F292" s="137"/>
      <c r="G292" s="137"/>
      <c r="H292" s="139"/>
      <c r="I292" s="137"/>
      <c r="J292" s="137"/>
      <c r="K292" s="137"/>
      <c r="L292" s="137"/>
      <c r="M292" s="137"/>
      <c r="N292" s="137"/>
      <c r="O292" s="137"/>
      <c r="P292" s="137"/>
      <c r="Q292" s="140"/>
      <c r="R292" s="137"/>
      <c r="S292" s="137"/>
      <c r="T292" s="137"/>
      <c r="U292" s="137"/>
      <c r="V292" s="137"/>
      <c r="W292" s="137"/>
      <c r="X292" s="137"/>
      <c r="Y292" s="137"/>
      <c r="Z292" s="137"/>
      <c r="AA292" s="137"/>
      <c r="AB292" s="137"/>
      <c r="AC292" s="137"/>
      <c r="AD292" s="137"/>
      <c r="AE292" s="137"/>
      <c r="AF292" s="137"/>
      <c r="AG292" s="137"/>
      <c r="AH292" s="137"/>
      <c r="AI292" s="137"/>
      <c r="AJ292" s="137"/>
      <c r="AK292" s="137"/>
    </row>
    <row r="293" ht="18.0" customHeight="1">
      <c r="A293" s="137"/>
      <c r="B293" s="137"/>
      <c r="C293" s="137"/>
      <c r="D293" s="137"/>
      <c r="E293" s="137"/>
      <c r="F293" s="137"/>
      <c r="G293" s="137"/>
      <c r="H293" s="139"/>
      <c r="I293" s="137"/>
      <c r="J293" s="137"/>
      <c r="K293" s="137"/>
      <c r="L293" s="137"/>
      <c r="M293" s="137"/>
      <c r="N293" s="137"/>
      <c r="O293" s="137"/>
      <c r="P293" s="137"/>
      <c r="Q293" s="140"/>
      <c r="R293" s="137"/>
      <c r="S293" s="137"/>
      <c r="T293" s="137"/>
      <c r="U293" s="137"/>
      <c r="V293" s="137"/>
      <c r="W293" s="137"/>
      <c r="X293" s="137"/>
      <c r="Y293" s="137"/>
      <c r="Z293" s="137"/>
      <c r="AA293" s="137"/>
      <c r="AB293" s="137"/>
      <c r="AC293" s="137"/>
      <c r="AD293" s="137"/>
      <c r="AE293" s="137"/>
      <c r="AF293" s="137"/>
      <c r="AG293" s="137"/>
      <c r="AH293" s="137"/>
      <c r="AI293" s="137"/>
      <c r="AJ293" s="137"/>
      <c r="AK293" s="137"/>
    </row>
    <row r="294" ht="18.0" customHeight="1">
      <c r="A294" s="137"/>
      <c r="B294" s="137"/>
      <c r="C294" s="137"/>
      <c r="D294" s="137"/>
      <c r="E294" s="137"/>
      <c r="F294" s="137"/>
      <c r="G294" s="137"/>
      <c r="H294" s="139"/>
      <c r="I294" s="137"/>
      <c r="J294" s="137"/>
      <c r="K294" s="137"/>
      <c r="L294" s="137"/>
      <c r="M294" s="137"/>
      <c r="N294" s="137"/>
      <c r="O294" s="137"/>
      <c r="P294" s="137"/>
      <c r="Q294" s="140"/>
      <c r="R294" s="137"/>
      <c r="S294" s="137"/>
      <c r="T294" s="137"/>
      <c r="U294" s="137"/>
      <c r="V294" s="137"/>
      <c r="W294" s="137"/>
      <c r="X294" s="137"/>
      <c r="Y294" s="137"/>
      <c r="Z294" s="137"/>
      <c r="AA294" s="137"/>
      <c r="AB294" s="137"/>
      <c r="AC294" s="137"/>
      <c r="AD294" s="137"/>
      <c r="AE294" s="137"/>
      <c r="AF294" s="137"/>
      <c r="AG294" s="137"/>
      <c r="AH294" s="137"/>
      <c r="AI294" s="137"/>
      <c r="AJ294" s="137"/>
      <c r="AK294" s="137"/>
    </row>
    <row r="295" ht="18.0" customHeight="1">
      <c r="A295" s="137"/>
      <c r="B295" s="137"/>
      <c r="C295" s="137"/>
      <c r="D295" s="137"/>
      <c r="E295" s="137"/>
      <c r="F295" s="137"/>
      <c r="G295" s="137"/>
      <c r="H295" s="139"/>
      <c r="I295" s="137"/>
      <c r="J295" s="137"/>
      <c r="K295" s="137"/>
      <c r="L295" s="137"/>
      <c r="M295" s="137"/>
      <c r="N295" s="137"/>
      <c r="O295" s="137"/>
      <c r="P295" s="137"/>
      <c r="Q295" s="140"/>
      <c r="R295" s="137"/>
      <c r="S295" s="137"/>
      <c r="T295" s="137"/>
      <c r="U295" s="137"/>
      <c r="V295" s="137"/>
      <c r="W295" s="137"/>
      <c r="X295" s="137"/>
      <c r="Y295" s="137"/>
      <c r="Z295" s="137"/>
      <c r="AA295" s="137"/>
      <c r="AB295" s="137"/>
      <c r="AC295" s="137"/>
      <c r="AD295" s="137"/>
      <c r="AE295" s="137"/>
      <c r="AF295" s="137"/>
      <c r="AG295" s="137"/>
      <c r="AH295" s="137"/>
      <c r="AI295" s="137"/>
      <c r="AJ295" s="137"/>
      <c r="AK295" s="137"/>
    </row>
    <row r="296" ht="18.0" customHeight="1">
      <c r="A296" s="137"/>
      <c r="B296" s="137"/>
      <c r="C296" s="137"/>
      <c r="D296" s="137"/>
      <c r="E296" s="137"/>
      <c r="F296" s="137"/>
      <c r="G296" s="137"/>
      <c r="H296" s="139"/>
      <c r="I296" s="137"/>
      <c r="J296" s="137"/>
      <c r="K296" s="137"/>
      <c r="L296" s="137"/>
      <c r="M296" s="137"/>
      <c r="N296" s="137"/>
      <c r="O296" s="137"/>
      <c r="P296" s="137"/>
      <c r="Q296" s="140"/>
      <c r="R296" s="137"/>
      <c r="S296" s="137"/>
      <c r="T296" s="137"/>
      <c r="U296" s="137"/>
      <c r="V296" s="137"/>
      <c r="W296" s="137"/>
      <c r="X296" s="137"/>
      <c r="Y296" s="137"/>
      <c r="Z296" s="137"/>
      <c r="AA296" s="137"/>
      <c r="AB296" s="137"/>
      <c r="AC296" s="137"/>
      <c r="AD296" s="137"/>
      <c r="AE296" s="137"/>
      <c r="AF296" s="137"/>
      <c r="AG296" s="137"/>
      <c r="AH296" s="137"/>
      <c r="AI296" s="137"/>
      <c r="AJ296" s="137"/>
      <c r="AK296" s="137"/>
    </row>
    <row r="297" ht="18.0" customHeight="1">
      <c r="A297" s="137"/>
      <c r="B297" s="137"/>
      <c r="C297" s="137"/>
      <c r="D297" s="137"/>
      <c r="E297" s="137"/>
      <c r="F297" s="137"/>
      <c r="G297" s="137"/>
      <c r="H297" s="139"/>
      <c r="I297" s="137"/>
      <c r="J297" s="137"/>
      <c r="K297" s="137"/>
      <c r="L297" s="137"/>
      <c r="M297" s="137"/>
      <c r="N297" s="137"/>
      <c r="O297" s="137"/>
      <c r="P297" s="137"/>
      <c r="Q297" s="140"/>
      <c r="R297" s="137"/>
      <c r="S297" s="137"/>
      <c r="T297" s="137"/>
      <c r="U297" s="137"/>
      <c r="V297" s="137"/>
      <c r="W297" s="137"/>
      <c r="X297" s="137"/>
      <c r="Y297" s="137"/>
      <c r="Z297" s="137"/>
      <c r="AA297" s="137"/>
      <c r="AB297" s="137"/>
      <c r="AC297" s="137"/>
      <c r="AD297" s="137"/>
      <c r="AE297" s="137"/>
      <c r="AF297" s="137"/>
      <c r="AG297" s="137"/>
      <c r="AH297" s="137"/>
      <c r="AI297" s="137"/>
      <c r="AJ297" s="137"/>
      <c r="AK297" s="137"/>
    </row>
    <row r="298" ht="18.0" customHeight="1">
      <c r="A298" s="137"/>
      <c r="B298" s="137"/>
      <c r="C298" s="137"/>
      <c r="D298" s="137"/>
      <c r="E298" s="137"/>
      <c r="F298" s="137"/>
      <c r="G298" s="137"/>
      <c r="H298" s="139"/>
      <c r="I298" s="137"/>
      <c r="J298" s="137"/>
      <c r="K298" s="137"/>
      <c r="L298" s="137"/>
      <c r="M298" s="137"/>
      <c r="N298" s="137"/>
      <c r="O298" s="137"/>
      <c r="P298" s="137"/>
      <c r="Q298" s="140"/>
      <c r="R298" s="137"/>
      <c r="S298" s="137"/>
      <c r="T298" s="137"/>
      <c r="U298" s="137"/>
      <c r="V298" s="137"/>
      <c r="W298" s="137"/>
      <c r="X298" s="137"/>
      <c r="Y298" s="137"/>
      <c r="Z298" s="137"/>
      <c r="AA298" s="137"/>
      <c r="AB298" s="137"/>
      <c r="AC298" s="137"/>
      <c r="AD298" s="137"/>
      <c r="AE298" s="137"/>
      <c r="AF298" s="137"/>
      <c r="AG298" s="137"/>
      <c r="AH298" s="137"/>
      <c r="AI298" s="137"/>
      <c r="AJ298" s="137"/>
      <c r="AK298" s="137"/>
    </row>
    <row r="299" ht="18.0" customHeight="1">
      <c r="A299" s="137"/>
      <c r="B299" s="137"/>
      <c r="C299" s="137"/>
      <c r="D299" s="137"/>
      <c r="E299" s="137"/>
      <c r="F299" s="137"/>
      <c r="G299" s="137"/>
      <c r="H299" s="139"/>
      <c r="I299" s="137"/>
      <c r="J299" s="137"/>
      <c r="K299" s="137"/>
      <c r="L299" s="137"/>
      <c r="M299" s="137"/>
      <c r="N299" s="137"/>
      <c r="O299" s="137"/>
      <c r="P299" s="137"/>
      <c r="Q299" s="140"/>
      <c r="R299" s="137"/>
      <c r="S299" s="137"/>
      <c r="T299" s="137"/>
      <c r="U299" s="137"/>
      <c r="V299" s="137"/>
      <c r="W299" s="137"/>
      <c r="X299" s="137"/>
      <c r="Y299" s="137"/>
      <c r="Z299" s="137"/>
      <c r="AA299" s="137"/>
      <c r="AB299" s="137"/>
      <c r="AC299" s="137"/>
      <c r="AD299" s="137"/>
      <c r="AE299" s="137"/>
      <c r="AF299" s="137"/>
      <c r="AG299" s="137"/>
      <c r="AH299" s="137"/>
      <c r="AI299" s="137"/>
      <c r="AJ299" s="137"/>
      <c r="AK299" s="137"/>
    </row>
    <row r="300" ht="18.0" customHeight="1">
      <c r="A300" s="137"/>
      <c r="B300" s="137"/>
      <c r="C300" s="137"/>
      <c r="D300" s="137"/>
      <c r="E300" s="137"/>
      <c r="F300" s="137"/>
      <c r="G300" s="137"/>
      <c r="H300" s="139"/>
      <c r="I300" s="137"/>
      <c r="J300" s="137"/>
      <c r="K300" s="137"/>
      <c r="L300" s="137"/>
      <c r="M300" s="137"/>
      <c r="N300" s="137"/>
      <c r="O300" s="137"/>
      <c r="P300" s="137"/>
      <c r="Q300" s="140"/>
      <c r="R300" s="137"/>
      <c r="S300" s="137"/>
      <c r="T300" s="137"/>
      <c r="U300" s="137"/>
      <c r="V300" s="137"/>
      <c r="W300" s="137"/>
      <c r="X300" s="137"/>
      <c r="Y300" s="137"/>
      <c r="Z300" s="137"/>
      <c r="AA300" s="137"/>
      <c r="AB300" s="137"/>
      <c r="AC300" s="137"/>
      <c r="AD300" s="137"/>
      <c r="AE300" s="137"/>
      <c r="AF300" s="137"/>
      <c r="AG300" s="137"/>
      <c r="AH300" s="137"/>
      <c r="AI300" s="137"/>
      <c r="AJ300" s="137"/>
      <c r="AK300" s="137"/>
    </row>
    <row r="301" ht="18.0" customHeight="1">
      <c r="A301" s="137"/>
      <c r="B301" s="137"/>
      <c r="C301" s="137"/>
      <c r="D301" s="137"/>
      <c r="E301" s="137"/>
      <c r="F301" s="137"/>
      <c r="G301" s="137"/>
      <c r="H301" s="139"/>
      <c r="I301" s="137"/>
      <c r="J301" s="137"/>
      <c r="K301" s="137"/>
      <c r="L301" s="137"/>
      <c r="M301" s="137"/>
      <c r="N301" s="137"/>
      <c r="O301" s="137"/>
      <c r="P301" s="137"/>
      <c r="Q301" s="140"/>
      <c r="R301" s="137"/>
      <c r="S301" s="137"/>
      <c r="T301" s="137"/>
      <c r="U301" s="137"/>
      <c r="V301" s="137"/>
      <c r="W301" s="137"/>
      <c r="X301" s="137"/>
      <c r="Y301" s="137"/>
      <c r="Z301" s="137"/>
      <c r="AA301" s="137"/>
      <c r="AB301" s="137"/>
      <c r="AC301" s="137"/>
      <c r="AD301" s="137"/>
      <c r="AE301" s="137"/>
      <c r="AF301" s="137"/>
      <c r="AG301" s="137"/>
      <c r="AH301" s="137"/>
      <c r="AI301" s="137"/>
      <c r="AJ301" s="137"/>
      <c r="AK301" s="137"/>
    </row>
    <row r="302" ht="18.0" customHeight="1">
      <c r="A302" s="137"/>
      <c r="B302" s="137"/>
      <c r="C302" s="137"/>
      <c r="D302" s="137"/>
      <c r="E302" s="137"/>
      <c r="F302" s="137"/>
      <c r="G302" s="137"/>
      <c r="H302" s="139"/>
      <c r="I302" s="137"/>
      <c r="J302" s="137"/>
      <c r="K302" s="137"/>
      <c r="L302" s="137"/>
      <c r="M302" s="137"/>
      <c r="N302" s="137"/>
      <c r="O302" s="137"/>
      <c r="P302" s="137"/>
      <c r="Q302" s="140"/>
      <c r="R302" s="137"/>
      <c r="S302" s="137"/>
      <c r="T302" s="137"/>
      <c r="U302" s="137"/>
      <c r="V302" s="137"/>
      <c r="W302" s="137"/>
      <c r="X302" s="137"/>
      <c r="Y302" s="137"/>
      <c r="Z302" s="137"/>
      <c r="AA302" s="137"/>
      <c r="AB302" s="137"/>
      <c r="AC302" s="137"/>
      <c r="AD302" s="137"/>
      <c r="AE302" s="137"/>
      <c r="AF302" s="137"/>
      <c r="AG302" s="137"/>
      <c r="AH302" s="137"/>
      <c r="AI302" s="137"/>
      <c r="AJ302" s="137"/>
      <c r="AK302" s="137"/>
    </row>
    <row r="303" ht="18.0" customHeight="1">
      <c r="A303" s="137"/>
      <c r="B303" s="137"/>
      <c r="C303" s="137"/>
      <c r="D303" s="137"/>
      <c r="E303" s="137"/>
      <c r="F303" s="137"/>
      <c r="G303" s="137"/>
      <c r="H303" s="139"/>
      <c r="I303" s="137"/>
      <c r="J303" s="137"/>
      <c r="K303" s="137"/>
      <c r="L303" s="137"/>
      <c r="M303" s="137"/>
      <c r="N303" s="137"/>
      <c r="O303" s="137"/>
      <c r="P303" s="137"/>
      <c r="Q303" s="140"/>
      <c r="R303" s="137"/>
      <c r="S303" s="137"/>
      <c r="T303" s="137"/>
      <c r="U303" s="137"/>
      <c r="V303" s="137"/>
      <c r="W303" s="137"/>
      <c r="X303" s="137"/>
      <c r="Y303" s="137"/>
      <c r="Z303" s="137"/>
      <c r="AA303" s="137"/>
      <c r="AB303" s="137"/>
      <c r="AC303" s="137"/>
      <c r="AD303" s="137"/>
      <c r="AE303" s="137"/>
      <c r="AF303" s="137"/>
      <c r="AG303" s="137"/>
      <c r="AH303" s="137"/>
      <c r="AI303" s="137"/>
      <c r="AJ303" s="137"/>
      <c r="AK303" s="137"/>
    </row>
    <row r="304" ht="18.0" customHeight="1">
      <c r="A304" s="137"/>
      <c r="B304" s="137"/>
      <c r="C304" s="137"/>
      <c r="D304" s="137"/>
      <c r="E304" s="137"/>
      <c r="F304" s="137"/>
      <c r="G304" s="137"/>
      <c r="H304" s="139"/>
      <c r="I304" s="137"/>
      <c r="J304" s="137"/>
      <c r="K304" s="137"/>
      <c r="L304" s="137"/>
      <c r="M304" s="137"/>
      <c r="N304" s="137"/>
      <c r="O304" s="137"/>
      <c r="P304" s="137"/>
      <c r="Q304" s="140"/>
      <c r="R304" s="137"/>
      <c r="S304" s="137"/>
      <c r="T304" s="137"/>
      <c r="U304" s="137"/>
      <c r="V304" s="137"/>
      <c r="W304" s="137"/>
      <c r="X304" s="137"/>
      <c r="Y304" s="137"/>
      <c r="Z304" s="137"/>
      <c r="AA304" s="137"/>
      <c r="AB304" s="137"/>
      <c r="AC304" s="137"/>
      <c r="AD304" s="137"/>
      <c r="AE304" s="137"/>
      <c r="AF304" s="137"/>
      <c r="AG304" s="137"/>
      <c r="AH304" s="137"/>
      <c r="AI304" s="137"/>
      <c r="AJ304" s="137"/>
      <c r="AK304" s="137"/>
    </row>
    <row r="305" ht="18.0" customHeight="1">
      <c r="A305" s="137"/>
      <c r="B305" s="137"/>
      <c r="C305" s="137"/>
      <c r="D305" s="137"/>
      <c r="E305" s="137"/>
      <c r="F305" s="137"/>
      <c r="G305" s="137"/>
      <c r="H305" s="139"/>
      <c r="I305" s="137"/>
      <c r="J305" s="137"/>
      <c r="K305" s="137"/>
      <c r="L305" s="137"/>
      <c r="M305" s="137"/>
      <c r="N305" s="137"/>
      <c r="O305" s="137"/>
      <c r="P305" s="137"/>
      <c r="Q305" s="140"/>
      <c r="R305" s="137"/>
      <c r="S305" s="137"/>
      <c r="T305" s="137"/>
      <c r="U305" s="137"/>
      <c r="V305" s="137"/>
      <c r="W305" s="137"/>
      <c r="X305" s="137"/>
      <c r="Y305" s="137"/>
      <c r="Z305" s="137"/>
      <c r="AA305" s="137"/>
      <c r="AB305" s="137"/>
      <c r="AC305" s="137"/>
      <c r="AD305" s="137"/>
      <c r="AE305" s="137"/>
      <c r="AF305" s="137"/>
      <c r="AG305" s="137"/>
      <c r="AH305" s="137"/>
      <c r="AI305" s="137"/>
      <c r="AJ305" s="137"/>
      <c r="AK305" s="137"/>
    </row>
    <row r="306" ht="18.0" customHeight="1">
      <c r="A306" s="137"/>
      <c r="B306" s="137"/>
      <c r="C306" s="137"/>
      <c r="D306" s="137"/>
      <c r="E306" s="137"/>
      <c r="F306" s="137"/>
      <c r="G306" s="137"/>
      <c r="H306" s="139"/>
      <c r="I306" s="137"/>
      <c r="J306" s="137"/>
      <c r="K306" s="137"/>
      <c r="L306" s="137"/>
      <c r="M306" s="137"/>
      <c r="N306" s="137"/>
      <c r="O306" s="137"/>
      <c r="P306" s="137"/>
      <c r="Q306" s="140"/>
      <c r="R306" s="137"/>
      <c r="S306" s="137"/>
      <c r="T306" s="137"/>
      <c r="U306" s="137"/>
      <c r="V306" s="137"/>
      <c r="W306" s="137"/>
      <c r="X306" s="137"/>
      <c r="Y306" s="137"/>
      <c r="Z306" s="137"/>
      <c r="AA306" s="137"/>
      <c r="AB306" s="137"/>
      <c r="AC306" s="137"/>
      <c r="AD306" s="137"/>
      <c r="AE306" s="137"/>
      <c r="AF306" s="137"/>
      <c r="AG306" s="137"/>
      <c r="AH306" s="137"/>
      <c r="AI306" s="137"/>
      <c r="AJ306" s="137"/>
      <c r="AK306" s="137"/>
    </row>
    <row r="307" ht="18.0" customHeight="1">
      <c r="A307" s="137"/>
      <c r="B307" s="137"/>
      <c r="C307" s="137"/>
      <c r="D307" s="137"/>
      <c r="E307" s="137"/>
      <c r="F307" s="137"/>
      <c r="G307" s="137"/>
      <c r="H307" s="139"/>
      <c r="I307" s="137"/>
      <c r="J307" s="137"/>
      <c r="K307" s="137"/>
      <c r="L307" s="137"/>
      <c r="M307" s="137"/>
      <c r="N307" s="137"/>
      <c r="O307" s="137"/>
      <c r="P307" s="137"/>
      <c r="Q307" s="140"/>
      <c r="R307" s="137"/>
      <c r="S307" s="137"/>
      <c r="T307" s="137"/>
      <c r="U307" s="137"/>
      <c r="V307" s="137"/>
      <c r="W307" s="137"/>
      <c r="X307" s="137"/>
      <c r="Y307" s="137"/>
      <c r="Z307" s="137"/>
      <c r="AA307" s="137"/>
      <c r="AB307" s="137"/>
      <c r="AC307" s="137"/>
      <c r="AD307" s="137"/>
      <c r="AE307" s="137"/>
      <c r="AF307" s="137"/>
      <c r="AG307" s="137"/>
      <c r="AH307" s="137"/>
      <c r="AI307" s="137"/>
      <c r="AJ307" s="137"/>
      <c r="AK307" s="137"/>
    </row>
    <row r="308" ht="18.0" customHeight="1">
      <c r="A308" s="137"/>
      <c r="B308" s="137"/>
      <c r="C308" s="137"/>
      <c r="D308" s="137"/>
      <c r="E308" s="137"/>
      <c r="F308" s="137"/>
      <c r="G308" s="137"/>
      <c r="H308" s="139"/>
      <c r="I308" s="137"/>
      <c r="J308" s="137"/>
      <c r="K308" s="137"/>
      <c r="L308" s="137"/>
      <c r="M308" s="137"/>
      <c r="N308" s="137"/>
      <c r="O308" s="137"/>
      <c r="P308" s="137"/>
      <c r="Q308" s="140"/>
      <c r="R308" s="137"/>
      <c r="S308" s="137"/>
      <c r="T308" s="137"/>
      <c r="U308" s="137"/>
      <c r="V308" s="137"/>
      <c r="W308" s="137"/>
      <c r="X308" s="137"/>
      <c r="Y308" s="137"/>
      <c r="Z308" s="137"/>
      <c r="AA308" s="137"/>
      <c r="AB308" s="137"/>
      <c r="AC308" s="137"/>
      <c r="AD308" s="137"/>
      <c r="AE308" s="137"/>
      <c r="AF308" s="137"/>
      <c r="AG308" s="137"/>
      <c r="AH308" s="137"/>
      <c r="AI308" s="137"/>
      <c r="AJ308" s="137"/>
      <c r="AK308" s="137"/>
    </row>
    <row r="309" ht="18.0" customHeight="1">
      <c r="A309" s="137"/>
      <c r="B309" s="137"/>
      <c r="C309" s="137"/>
      <c r="D309" s="137"/>
      <c r="E309" s="137"/>
      <c r="F309" s="137"/>
      <c r="G309" s="137"/>
      <c r="H309" s="139"/>
      <c r="I309" s="137"/>
      <c r="J309" s="137"/>
      <c r="K309" s="137"/>
      <c r="L309" s="137"/>
      <c r="M309" s="137"/>
      <c r="N309" s="137"/>
      <c r="O309" s="137"/>
      <c r="P309" s="137"/>
      <c r="Q309" s="140"/>
      <c r="R309" s="137"/>
      <c r="S309" s="137"/>
      <c r="T309" s="137"/>
      <c r="U309" s="137"/>
      <c r="V309" s="137"/>
      <c r="W309" s="137"/>
      <c r="X309" s="137"/>
      <c r="Y309" s="137"/>
      <c r="Z309" s="137"/>
      <c r="AA309" s="137"/>
      <c r="AB309" s="137"/>
      <c r="AC309" s="137"/>
      <c r="AD309" s="137"/>
      <c r="AE309" s="137"/>
      <c r="AF309" s="137"/>
      <c r="AG309" s="137"/>
      <c r="AH309" s="137"/>
      <c r="AI309" s="137"/>
      <c r="AJ309" s="137"/>
      <c r="AK309" s="137"/>
    </row>
    <row r="310" ht="18.0" customHeight="1">
      <c r="A310" s="137"/>
      <c r="B310" s="137"/>
      <c r="C310" s="137"/>
      <c r="D310" s="137"/>
      <c r="E310" s="137"/>
      <c r="F310" s="137"/>
      <c r="G310" s="137"/>
      <c r="H310" s="139"/>
      <c r="I310" s="137"/>
      <c r="J310" s="137"/>
      <c r="K310" s="137"/>
      <c r="L310" s="137"/>
      <c r="M310" s="137"/>
      <c r="N310" s="137"/>
      <c r="O310" s="137"/>
      <c r="P310" s="137"/>
      <c r="Q310" s="140"/>
      <c r="R310" s="137"/>
      <c r="S310" s="137"/>
      <c r="T310" s="137"/>
      <c r="U310" s="137"/>
      <c r="V310" s="137"/>
      <c r="W310" s="137"/>
      <c r="X310" s="137"/>
      <c r="Y310" s="137"/>
      <c r="Z310" s="137"/>
      <c r="AA310" s="137"/>
      <c r="AB310" s="137"/>
      <c r="AC310" s="137"/>
      <c r="AD310" s="137"/>
      <c r="AE310" s="137"/>
      <c r="AF310" s="137"/>
      <c r="AG310" s="137"/>
      <c r="AH310" s="137"/>
      <c r="AI310" s="137"/>
      <c r="AJ310" s="137"/>
      <c r="AK310" s="137"/>
    </row>
    <row r="311" ht="18.0" customHeight="1">
      <c r="A311" s="137"/>
      <c r="B311" s="137"/>
      <c r="C311" s="137"/>
      <c r="D311" s="137"/>
      <c r="E311" s="137"/>
      <c r="F311" s="137"/>
      <c r="G311" s="137"/>
      <c r="H311" s="139"/>
      <c r="I311" s="137"/>
      <c r="J311" s="137"/>
      <c r="K311" s="137"/>
      <c r="L311" s="137"/>
      <c r="M311" s="137"/>
      <c r="N311" s="137"/>
      <c r="O311" s="137"/>
      <c r="P311" s="137"/>
      <c r="Q311" s="140"/>
      <c r="R311" s="137"/>
      <c r="S311" s="137"/>
      <c r="T311" s="137"/>
      <c r="U311" s="137"/>
      <c r="V311" s="137"/>
      <c r="W311" s="137"/>
      <c r="X311" s="137"/>
      <c r="Y311" s="137"/>
      <c r="Z311" s="137"/>
      <c r="AA311" s="137"/>
      <c r="AB311" s="137"/>
      <c r="AC311" s="137"/>
      <c r="AD311" s="137"/>
      <c r="AE311" s="137"/>
      <c r="AF311" s="137"/>
      <c r="AG311" s="137"/>
      <c r="AH311" s="137"/>
      <c r="AI311" s="137"/>
      <c r="AJ311" s="137"/>
      <c r="AK311" s="137"/>
    </row>
    <row r="312" ht="18.0" customHeight="1">
      <c r="A312" s="137"/>
      <c r="B312" s="137"/>
      <c r="C312" s="137"/>
      <c r="D312" s="137"/>
      <c r="E312" s="137"/>
      <c r="F312" s="137"/>
      <c r="G312" s="137"/>
      <c r="H312" s="139"/>
      <c r="I312" s="137"/>
      <c r="J312" s="137"/>
      <c r="K312" s="137"/>
      <c r="L312" s="137"/>
      <c r="M312" s="137"/>
      <c r="N312" s="137"/>
      <c r="O312" s="137"/>
      <c r="P312" s="137"/>
      <c r="Q312" s="140"/>
      <c r="R312" s="137"/>
      <c r="S312" s="137"/>
      <c r="T312" s="137"/>
      <c r="U312" s="137"/>
      <c r="V312" s="137"/>
      <c r="W312" s="137"/>
      <c r="X312" s="137"/>
      <c r="Y312" s="137"/>
      <c r="Z312" s="137"/>
      <c r="AA312" s="137"/>
      <c r="AB312" s="137"/>
      <c r="AC312" s="137"/>
      <c r="AD312" s="137"/>
      <c r="AE312" s="137"/>
      <c r="AF312" s="137"/>
      <c r="AG312" s="137"/>
      <c r="AH312" s="137"/>
      <c r="AI312" s="137"/>
      <c r="AJ312" s="137"/>
      <c r="AK312" s="137"/>
    </row>
    <row r="313" ht="18.0" customHeight="1">
      <c r="A313" s="137"/>
      <c r="B313" s="137"/>
      <c r="C313" s="137"/>
      <c r="D313" s="137"/>
      <c r="E313" s="137"/>
      <c r="F313" s="137"/>
      <c r="G313" s="137"/>
      <c r="H313" s="139"/>
      <c r="I313" s="137"/>
      <c r="J313" s="137"/>
      <c r="K313" s="137"/>
      <c r="L313" s="137"/>
      <c r="M313" s="137"/>
      <c r="N313" s="137"/>
      <c r="O313" s="137"/>
      <c r="P313" s="137"/>
      <c r="Q313" s="140"/>
      <c r="R313" s="137"/>
      <c r="S313" s="137"/>
      <c r="T313" s="137"/>
      <c r="U313" s="137"/>
      <c r="V313" s="137"/>
      <c r="W313" s="137"/>
      <c r="X313" s="137"/>
      <c r="Y313" s="137"/>
      <c r="Z313" s="137"/>
      <c r="AA313" s="137"/>
      <c r="AB313" s="137"/>
      <c r="AC313" s="137"/>
      <c r="AD313" s="137"/>
      <c r="AE313" s="137"/>
      <c r="AF313" s="137"/>
      <c r="AG313" s="137"/>
      <c r="AH313" s="137"/>
      <c r="AI313" s="137"/>
      <c r="AJ313" s="137"/>
      <c r="AK313" s="137"/>
    </row>
    <row r="314" ht="18.0" customHeight="1">
      <c r="A314" s="137"/>
      <c r="B314" s="137"/>
      <c r="C314" s="137"/>
      <c r="D314" s="137"/>
      <c r="E314" s="137"/>
      <c r="F314" s="137"/>
      <c r="G314" s="137"/>
      <c r="H314" s="139"/>
      <c r="I314" s="137"/>
      <c r="J314" s="137"/>
      <c r="K314" s="137"/>
      <c r="L314" s="137"/>
      <c r="M314" s="137"/>
      <c r="N314" s="137"/>
      <c r="O314" s="137"/>
      <c r="P314" s="137"/>
      <c r="Q314" s="140"/>
      <c r="R314" s="137"/>
      <c r="S314" s="137"/>
      <c r="T314" s="137"/>
      <c r="U314" s="137"/>
      <c r="V314" s="137"/>
      <c r="W314" s="137"/>
      <c r="X314" s="137"/>
      <c r="Y314" s="137"/>
      <c r="Z314" s="137"/>
      <c r="AA314" s="137"/>
      <c r="AB314" s="137"/>
      <c r="AC314" s="137"/>
      <c r="AD314" s="137"/>
      <c r="AE314" s="137"/>
      <c r="AF314" s="137"/>
      <c r="AG314" s="137"/>
      <c r="AH314" s="137"/>
      <c r="AI314" s="137"/>
      <c r="AJ314" s="137"/>
      <c r="AK314" s="137"/>
    </row>
    <row r="315" ht="18.0" customHeight="1">
      <c r="A315" s="137"/>
      <c r="B315" s="137"/>
      <c r="C315" s="137"/>
      <c r="D315" s="137"/>
      <c r="E315" s="137"/>
      <c r="F315" s="137"/>
      <c r="G315" s="137"/>
      <c r="H315" s="139"/>
      <c r="I315" s="137"/>
      <c r="J315" s="137"/>
      <c r="K315" s="137"/>
      <c r="L315" s="137"/>
      <c r="M315" s="137"/>
      <c r="N315" s="137"/>
      <c r="O315" s="137"/>
      <c r="P315" s="137"/>
      <c r="Q315" s="140"/>
      <c r="R315" s="137"/>
      <c r="S315" s="137"/>
      <c r="T315" s="137"/>
      <c r="U315" s="137"/>
      <c r="V315" s="137"/>
      <c r="W315" s="137"/>
      <c r="X315" s="137"/>
      <c r="Y315" s="137"/>
      <c r="Z315" s="137"/>
      <c r="AA315" s="137"/>
      <c r="AB315" s="137"/>
      <c r="AC315" s="137"/>
      <c r="AD315" s="137"/>
      <c r="AE315" s="137"/>
      <c r="AF315" s="137"/>
      <c r="AG315" s="137"/>
      <c r="AH315" s="137"/>
      <c r="AI315" s="137"/>
      <c r="AJ315" s="137"/>
      <c r="AK315" s="137"/>
    </row>
    <row r="316" ht="18.0" customHeight="1">
      <c r="A316" s="137"/>
      <c r="B316" s="137"/>
      <c r="C316" s="137"/>
      <c r="D316" s="137"/>
      <c r="E316" s="137"/>
      <c r="F316" s="137"/>
      <c r="G316" s="137"/>
      <c r="H316" s="139"/>
      <c r="I316" s="137"/>
      <c r="J316" s="137"/>
      <c r="K316" s="137"/>
      <c r="L316" s="137"/>
      <c r="M316" s="137"/>
      <c r="N316" s="137"/>
      <c r="O316" s="137"/>
      <c r="P316" s="137"/>
      <c r="Q316" s="140"/>
      <c r="R316" s="137"/>
      <c r="S316" s="137"/>
      <c r="T316" s="137"/>
      <c r="U316" s="137"/>
      <c r="V316" s="137"/>
      <c r="W316" s="137"/>
      <c r="X316" s="137"/>
      <c r="Y316" s="137"/>
      <c r="Z316" s="137"/>
      <c r="AA316" s="137"/>
      <c r="AB316" s="137"/>
      <c r="AC316" s="137"/>
      <c r="AD316" s="137"/>
      <c r="AE316" s="137"/>
      <c r="AF316" s="137"/>
      <c r="AG316" s="137"/>
      <c r="AH316" s="137"/>
      <c r="AI316" s="137"/>
      <c r="AJ316" s="137"/>
      <c r="AK316" s="137"/>
    </row>
    <row r="317" ht="18.0" customHeight="1">
      <c r="A317" s="137"/>
      <c r="B317" s="137"/>
      <c r="C317" s="137"/>
      <c r="D317" s="137"/>
      <c r="E317" s="137"/>
      <c r="F317" s="137"/>
      <c r="G317" s="137"/>
      <c r="H317" s="139"/>
      <c r="I317" s="137"/>
      <c r="J317" s="137"/>
      <c r="K317" s="137"/>
      <c r="L317" s="137"/>
      <c r="M317" s="137"/>
      <c r="N317" s="137"/>
      <c r="O317" s="137"/>
      <c r="P317" s="137"/>
      <c r="Q317" s="140"/>
      <c r="R317" s="137"/>
      <c r="S317" s="137"/>
      <c r="T317" s="137"/>
      <c r="U317" s="137"/>
      <c r="V317" s="137"/>
      <c r="W317" s="137"/>
      <c r="X317" s="137"/>
      <c r="Y317" s="137"/>
      <c r="Z317" s="137"/>
      <c r="AA317" s="137"/>
      <c r="AB317" s="137"/>
      <c r="AC317" s="137"/>
      <c r="AD317" s="137"/>
      <c r="AE317" s="137"/>
      <c r="AF317" s="137"/>
      <c r="AG317" s="137"/>
      <c r="AH317" s="137"/>
      <c r="AI317" s="137"/>
      <c r="AJ317" s="137"/>
      <c r="AK317" s="137"/>
    </row>
    <row r="318" ht="18.0" customHeight="1">
      <c r="A318" s="137"/>
      <c r="B318" s="137"/>
      <c r="C318" s="137"/>
      <c r="D318" s="137"/>
      <c r="E318" s="137"/>
      <c r="F318" s="137"/>
      <c r="G318" s="137"/>
      <c r="H318" s="139"/>
      <c r="I318" s="137"/>
      <c r="J318" s="137"/>
      <c r="K318" s="137"/>
      <c r="L318" s="137"/>
      <c r="M318" s="137"/>
      <c r="N318" s="137"/>
      <c r="O318" s="137"/>
      <c r="P318" s="137"/>
      <c r="Q318" s="140"/>
      <c r="R318" s="137"/>
      <c r="S318" s="137"/>
      <c r="T318" s="137"/>
      <c r="U318" s="137"/>
      <c r="V318" s="137"/>
      <c r="W318" s="137"/>
      <c r="X318" s="137"/>
      <c r="Y318" s="137"/>
      <c r="Z318" s="137"/>
      <c r="AA318" s="137"/>
      <c r="AB318" s="137"/>
      <c r="AC318" s="137"/>
      <c r="AD318" s="137"/>
      <c r="AE318" s="137"/>
      <c r="AF318" s="137"/>
      <c r="AG318" s="137"/>
      <c r="AH318" s="137"/>
      <c r="AI318" s="137"/>
      <c r="AJ318" s="137"/>
      <c r="AK318" s="137"/>
    </row>
    <row r="319" ht="18.0" customHeight="1">
      <c r="A319" s="137"/>
      <c r="B319" s="137"/>
      <c r="C319" s="137"/>
      <c r="D319" s="137"/>
      <c r="E319" s="137"/>
      <c r="F319" s="137"/>
      <c r="G319" s="137"/>
      <c r="H319" s="139"/>
      <c r="I319" s="137"/>
      <c r="J319" s="137"/>
      <c r="K319" s="137"/>
      <c r="L319" s="137"/>
      <c r="M319" s="137"/>
      <c r="N319" s="137"/>
      <c r="O319" s="137"/>
      <c r="P319" s="137"/>
      <c r="Q319" s="140"/>
      <c r="R319" s="137"/>
      <c r="S319" s="137"/>
      <c r="T319" s="137"/>
      <c r="U319" s="137"/>
      <c r="V319" s="137"/>
      <c r="W319" s="137"/>
      <c r="X319" s="137"/>
      <c r="Y319" s="137"/>
      <c r="Z319" s="137"/>
      <c r="AA319" s="137"/>
      <c r="AB319" s="137"/>
      <c r="AC319" s="137"/>
      <c r="AD319" s="137"/>
      <c r="AE319" s="137"/>
      <c r="AF319" s="137"/>
      <c r="AG319" s="137"/>
      <c r="AH319" s="137"/>
      <c r="AI319" s="137"/>
      <c r="AJ319" s="137"/>
      <c r="AK319" s="137"/>
    </row>
    <row r="320" ht="18.0" customHeight="1">
      <c r="A320" s="137"/>
      <c r="B320" s="137"/>
      <c r="C320" s="137"/>
      <c r="D320" s="137"/>
      <c r="E320" s="137"/>
      <c r="F320" s="137"/>
      <c r="G320" s="137"/>
      <c r="H320" s="139"/>
      <c r="I320" s="137"/>
      <c r="J320" s="137"/>
      <c r="K320" s="137"/>
      <c r="L320" s="137"/>
      <c r="M320" s="137"/>
      <c r="N320" s="137"/>
      <c r="O320" s="137"/>
      <c r="P320" s="137"/>
      <c r="Q320" s="140"/>
      <c r="R320" s="137"/>
      <c r="S320" s="137"/>
      <c r="T320" s="137"/>
      <c r="U320" s="137"/>
      <c r="V320" s="137"/>
      <c r="W320" s="137"/>
      <c r="X320" s="137"/>
      <c r="Y320" s="137"/>
      <c r="Z320" s="137"/>
      <c r="AA320" s="137"/>
      <c r="AB320" s="137"/>
      <c r="AC320" s="137"/>
      <c r="AD320" s="137"/>
      <c r="AE320" s="137"/>
      <c r="AF320" s="137"/>
      <c r="AG320" s="137"/>
      <c r="AH320" s="137"/>
      <c r="AI320" s="137"/>
      <c r="AJ320" s="137"/>
      <c r="AK320" s="137"/>
    </row>
    <row r="321" ht="18.0" customHeight="1">
      <c r="A321" s="137"/>
      <c r="B321" s="137"/>
      <c r="C321" s="137"/>
      <c r="D321" s="137"/>
      <c r="E321" s="137"/>
      <c r="F321" s="137"/>
      <c r="G321" s="137"/>
      <c r="H321" s="139"/>
      <c r="I321" s="137"/>
      <c r="J321" s="137"/>
      <c r="K321" s="137"/>
      <c r="L321" s="137"/>
      <c r="M321" s="137"/>
      <c r="N321" s="137"/>
      <c r="O321" s="137"/>
      <c r="P321" s="137"/>
      <c r="Q321" s="140"/>
      <c r="R321" s="137"/>
      <c r="S321" s="137"/>
      <c r="T321" s="137"/>
      <c r="U321" s="137"/>
      <c r="V321" s="137"/>
      <c r="W321" s="137"/>
      <c r="X321" s="137"/>
      <c r="Y321" s="137"/>
      <c r="Z321" s="137"/>
      <c r="AA321" s="137"/>
      <c r="AB321" s="137"/>
      <c r="AC321" s="137"/>
      <c r="AD321" s="137"/>
      <c r="AE321" s="137"/>
      <c r="AF321" s="137"/>
      <c r="AG321" s="137"/>
      <c r="AH321" s="137"/>
      <c r="AI321" s="137"/>
      <c r="AJ321" s="137"/>
      <c r="AK321" s="137"/>
    </row>
    <row r="322" ht="18.0" customHeight="1">
      <c r="A322" s="137"/>
      <c r="B322" s="137"/>
      <c r="C322" s="137"/>
      <c r="D322" s="137"/>
      <c r="E322" s="137"/>
      <c r="F322" s="137"/>
      <c r="G322" s="137"/>
      <c r="H322" s="139"/>
      <c r="I322" s="137"/>
      <c r="J322" s="137"/>
      <c r="K322" s="137"/>
      <c r="L322" s="137"/>
      <c r="M322" s="137"/>
      <c r="N322" s="137"/>
      <c r="O322" s="137"/>
      <c r="P322" s="137"/>
      <c r="Q322" s="140"/>
      <c r="R322" s="137"/>
      <c r="S322" s="137"/>
      <c r="T322" s="137"/>
      <c r="U322" s="137"/>
      <c r="V322" s="137"/>
      <c r="W322" s="137"/>
      <c r="X322" s="137"/>
      <c r="Y322" s="137"/>
      <c r="Z322" s="137"/>
      <c r="AA322" s="137"/>
      <c r="AB322" s="137"/>
      <c r="AC322" s="137"/>
      <c r="AD322" s="137"/>
      <c r="AE322" s="137"/>
      <c r="AF322" s="137"/>
      <c r="AG322" s="137"/>
      <c r="AH322" s="137"/>
      <c r="AI322" s="137"/>
      <c r="AJ322" s="137"/>
      <c r="AK322" s="137"/>
    </row>
    <row r="323" ht="18.0" customHeight="1">
      <c r="A323" s="137"/>
      <c r="B323" s="137"/>
      <c r="C323" s="137"/>
      <c r="D323" s="137"/>
      <c r="E323" s="137"/>
      <c r="F323" s="137"/>
      <c r="G323" s="137"/>
      <c r="H323" s="139"/>
      <c r="I323" s="137"/>
      <c r="J323" s="137"/>
      <c r="K323" s="137"/>
      <c r="L323" s="137"/>
      <c r="M323" s="137"/>
      <c r="N323" s="137"/>
      <c r="O323" s="137"/>
      <c r="P323" s="137"/>
      <c r="Q323" s="140"/>
      <c r="R323" s="137"/>
      <c r="S323" s="137"/>
      <c r="T323" s="137"/>
      <c r="U323" s="137"/>
      <c r="V323" s="137"/>
      <c r="W323" s="137"/>
      <c r="X323" s="137"/>
      <c r="Y323" s="137"/>
      <c r="Z323" s="137"/>
      <c r="AA323" s="137"/>
      <c r="AB323" s="137"/>
      <c r="AC323" s="137"/>
      <c r="AD323" s="137"/>
      <c r="AE323" s="137"/>
      <c r="AF323" s="137"/>
      <c r="AG323" s="137"/>
      <c r="AH323" s="137"/>
      <c r="AI323" s="137"/>
      <c r="AJ323" s="137"/>
      <c r="AK323" s="137"/>
    </row>
    <row r="324" ht="18.0" customHeight="1">
      <c r="A324" s="137"/>
      <c r="B324" s="137"/>
      <c r="C324" s="137"/>
      <c r="D324" s="137"/>
      <c r="E324" s="137"/>
      <c r="F324" s="137"/>
      <c r="G324" s="137"/>
      <c r="H324" s="139"/>
      <c r="I324" s="137"/>
      <c r="J324" s="137"/>
      <c r="K324" s="137"/>
      <c r="L324" s="137"/>
      <c r="M324" s="137"/>
      <c r="N324" s="137"/>
      <c r="O324" s="137"/>
      <c r="P324" s="137"/>
      <c r="Q324" s="140"/>
      <c r="R324" s="137"/>
      <c r="S324" s="137"/>
      <c r="T324" s="137"/>
      <c r="U324" s="137"/>
      <c r="V324" s="137"/>
      <c r="W324" s="137"/>
      <c r="X324" s="137"/>
      <c r="Y324" s="137"/>
      <c r="Z324" s="137"/>
      <c r="AA324" s="137"/>
      <c r="AB324" s="137"/>
      <c r="AC324" s="137"/>
      <c r="AD324" s="137"/>
      <c r="AE324" s="137"/>
      <c r="AF324" s="137"/>
      <c r="AG324" s="137"/>
      <c r="AH324" s="137"/>
      <c r="AI324" s="137"/>
      <c r="AJ324" s="137"/>
      <c r="AK324" s="137"/>
    </row>
    <row r="325" ht="18.0" customHeight="1">
      <c r="A325" s="137"/>
      <c r="B325" s="137"/>
      <c r="C325" s="137"/>
      <c r="D325" s="137"/>
      <c r="E325" s="137"/>
      <c r="F325" s="137"/>
      <c r="G325" s="137"/>
      <c r="H325" s="139"/>
      <c r="I325" s="137"/>
      <c r="J325" s="137"/>
      <c r="K325" s="137"/>
      <c r="L325" s="137"/>
      <c r="M325" s="137"/>
      <c r="N325" s="137"/>
      <c r="O325" s="137"/>
      <c r="P325" s="137"/>
      <c r="Q325" s="140"/>
      <c r="R325" s="137"/>
      <c r="S325" s="137"/>
      <c r="T325" s="137"/>
      <c r="U325" s="137"/>
      <c r="V325" s="137"/>
      <c r="W325" s="137"/>
      <c r="X325" s="137"/>
      <c r="Y325" s="137"/>
      <c r="Z325" s="137"/>
      <c r="AA325" s="137"/>
      <c r="AB325" s="137"/>
      <c r="AC325" s="137"/>
      <c r="AD325" s="137"/>
      <c r="AE325" s="137"/>
      <c r="AF325" s="137"/>
      <c r="AG325" s="137"/>
      <c r="AH325" s="137"/>
      <c r="AI325" s="137"/>
      <c r="AJ325" s="137"/>
      <c r="AK325" s="137"/>
    </row>
    <row r="326" ht="18.0" customHeight="1">
      <c r="A326" s="137"/>
      <c r="B326" s="137"/>
      <c r="C326" s="137"/>
      <c r="D326" s="137"/>
      <c r="E326" s="137"/>
      <c r="F326" s="137"/>
      <c r="G326" s="137"/>
      <c r="H326" s="139"/>
      <c r="I326" s="137"/>
      <c r="J326" s="137"/>
      <c r="K326" s="137"/>
      <c r="L326" s="137"/>
      <c r="M326" s="137"/>
      <c r="N326" s="137"/>
      <c r="O326" s="137"/>
      <c r="P326" s="137"/>
      <c r="Q326" s="140"/>
      <c r="R326" s="137"/>
      <c r="S326" s="137"/>
      <c r="T326" s="137"/>
      <c r="U326" s="137"/>
      <c r="V326" s="137"/>
      <c r="W326" s="137"/>
      <c r="X326" s="137"/>
      <c r="Y326" s="137"/>
      <c r="Z326" s="137"/>
      <c r="AA326" s="137"/>
      <c r="AB326" s="137"/>
      <c r="AC326" s="137"/>
      <c r="AD326" s="137"/>
      <c r="AE326" s="137"/>
      <c r="AF326" s="137"/>
      <c r="AG326" s="137"/>
      <c r="AH326" s="137"/>
      <c r="AI326" s="137"/>
      <c r="AJ326" s="137"/>
      <c r="AK326" s="137"/>
    </row>
    <row r="327" ht="18.0" customHeight="1">
      <c r="A327" s="137"/>
      <c r="B327" s="137"/>
      <c r="C327" s="137"/>
      <c r="D327" s="137"/>
      <c r="E327" s="137"/>
      <c r="F327" s="137"/>
      <c r="G327" s="137"/>
      <c r="H327" s="139"/>
      <c r="I327" s="137"/>
      <c r="J327" s="137"/>
      <c r="K327" s="137"/>
      <c r="L327" s="137"/>
      <c r="M327" s="137"/>
      <c r="N327" s="137"/>
      <c r="O327" s="137"/>
      <c r="P327" s="137"/>
      <c r="Q327" s="140"/>
      <c r="R327" s="137"/>
      <c r="S327" s="137"/>
      <c r="T327" s="137"/>
      <c r="U327" s="137"/>
      <c r="V327" s="137"/>
      <c r="W327" s="137"/>
      <c r="X327" s="137"/>
      <c r="Y327" s="137"/>
      <c r="Z327" s="137"/>
      <c r="AA327" s="137"/>
      <c r="AB327" s="137"/>
      <c r="AC327" s="137"/>
      <c r="AD327" s="137"/>
      <c r="AE327" s="137"/>
      <c r="AF327" s="137"/>
      <c r="AG327" s="137"/>
      <c r="AH327" s="137"/>
      <c r="AI327" s="137"/>
      <c r="AJ327" s="137"/>
      <c r="AK327" s="137"/>
    </row>
    <row r="328" ht="18.0" customHeight="1">
      <c r="A328" s="137"/>
      <c r="B328" s="137"/>
      <c r="C328" s="137"/>
      <c r="D328" s="137"/>
      <c r="E328" s="137"/>
      <c r="F328" s="137"/>
      <c r="G328" s="137"/>
      <c r="H328" s="139"/>
      <c r="I328" s="137"/>
      <c r="J328" s="137"/>
      <c r="K328" s="137"/>
      <c r="L328" s="137"/>
      <c r="M328" s="137"/>
      <c r="N328" s="137"/>
      <c r="O328" s="137"/>
      <c r="P328" s="137"/>
      <c r="Q328" s="140"/>
      <c r="R328" s="137"/>
      <c r="S328" s="137"/>
      <c r="T328" s="137"/>
      <c r="U328" s="137"/>
      <c r="V328" s="137"/>
      <c r="W328" s="137"/>
      <c r="X328" s="137"/>
      <c r="Y328" s="137"/>
      <c r="Z328" s="137"/>
      <c r="AA328" s="137"/>
      <c r="AB328" s="137"/>
      <c r="AC328" s="137"/>
      <c r="AD328" s="137"/>
      <c r="AE328" s="137"/>
      <c r="AF328" s="137"/>
      <c r="AG328" s="137"/>
      <c r="AH328" s="137"/>
      <c r="AI328" s="137"/>
      <c r="AJ328" s="137"/>
      <c r="AK328" s="137"/>
    </row>
    <row r="329" ht="18.0" customHeight="1">
      <c r="A329" s="137"/>
      <c r="B329" s="137"/>
      <c r="C329" s="137"/>
      <c r="D329" s="137"/>
      <c r="E329" s="137"/>
      <c r="F329" s="137"/>
      <c r="G329" s="137"/>
      <c r="H329" s="139"/>
      <c r="I329" s="137"/>
      <c r="J329" s="137"/>
      <c r="K329" s="137"/>
      <c r="L329" s="137"/>
      <c r="M329" s="137"/>
      <c r="N329" s="137"/>
      <c r="O329" s="137"/>
      <c r="P329" s="137"/>
      <c r="Q329" s="140"/>
      <c r="R329" s="137"/>
      <c r="S329" s="137"/>
      <c r="T329" s="137"/>
      <c r="U329" s="137"/>
      <c r="V329" s="137"/>
      <c r="W329" s="137"/>
      <c r="X329" s="137"/>
      <c r="Y329" s="137"/>
      <c r="Z329" s="137"/>
      <c r="AA329" s="137"/>
      <c r="AB329" s="137"/>
      <c r="AC329" s="137"/>
      <c r="AD329" s="137"/>
      <c r="AE329" s="137"/>
      <c r="AF329" s="137"/>
      <c r="AG329" s="137"/>
      <c r="AH329" s="137"/>
      <c r="AI329" s="137"/>
      <c r="AJ329" s="137"/>
      <c r="AK329" s="137"/>
    </row>
    <row r="330" ht="18.0" customHeight="1">
      <c r="A330" s="137"/>
      <c r="B330" s="137"/>
      <c r="C330" s="137"/>
      <c r="D330" s="137"/>
      <c r="E330" s="137"/>
      <c r="F330" s="137"/>
      <c r="G330" s="137"/>
      <c r="H330" s="139"/>
      <c r="I330" s="137"/>
      <c r="J330" s="137"/>
      <c r="K330" s="137"/>
      <c r="L330" s="137"/>
      <c r="M330" s="137"/>
      <c r="N330" s="137"/>
      <c r="O330" s="137"/>
      <c r="P330" s="137"/>
      <c r="Q330" s="140"/>
      <c r="R330" s="137"/>
      <c r="S330" s="137"/>
      <c r="T330" s="137"/>
      <c r="U330" s="137"/>
      <c r="V330" s="137"/>
      <c r="W330" s="137"/>
      <c r="X330" s="137"/>
      <c r="Y330" s="137"/>
      <c r="Z330" s="137"/>
      <c r="AA330" s="137"/>
      <c r="AB330" s="137"/>
      <c r="AC330" s="137"/>
      <c r="AD330" s="137"/>
      <c r="AE330" s="137"/>
      <c r="AF330" s="137"/>
      <c r="AG330" s="137"/>
      <c r="AH330" s="137"/>
      <c r="AI330" s="137"/>
      <c r="AJ330" s="137"/>
      <c r="AK330" s="137"/>
    </row>
    <row r="331" ht="18.0" customHeight="1">
      <c r="A331" s="137"/>
      <c r="B331" s="137"/>
      <c r="C331" s="137"/>
      <c r="D331" s="137"/>
      <c r="E331" s="137"/>
      <c r="F331" s="137"/>
      <c r="G331" s="137"/>
      <c r="H331" s="139"/>
      <c r="I331" s="137"/>
      <c r="J331" s="137"/>
      <c r="K331" s="137"/>
      <c r="L331" s="137"/>
      <c r="M331" s="137"/>
      <c r="N331" s="137"/>
      <c r="O331" s="137"/>
      <c r="P331" s="137"/>
      <c r="Q331" s="140"/>
      <c r="R331" s="137"/>
      <c r="S331" s="137"/>
      <c r="T331" s="137"/>
      <c r="U331" s="137"/>
      <c r="V331" s="137"/>
      <c r="W331" s="137"/>
      <c r="X331" s="137"/>
      <c r="Y331" s="137"/>
      <c r="Z331" s="137"/>
      <c r="AA331" s="137"/>
      <c r="AB331" s="137"/>
      <c r="AC331" s="137"/>
      <c r="AD331" s="137"/>
      <c r="AE331" s="137"/>
      <c r="AF331" s="137"/>
      <c r="AG331" s="137"/>
      <c r="AH331" s="137"/>
      <c r="AI331" s="137"/>
      <c r="AJ331" s="137"/>
      <c r="AK331" s="137"/>
    </row>
    <row r="332" ht="18.0" customHeight="1">
      <c r="A332" s="137"/>
      <c r="B332" s="137"/>
      <c r="C332" s="137"/>
      <c r="D332" s="137"/>
      <c r="E332" s="137"/>
      <c r="F332" s="137"/>
      <c r="G332" s="137"/>
      <c r="H332" s="139"/>
      <c r="I332" s="137"/>
      <c r="J332" s="137"/>
      <c r="K332" s="137"/>
      <c r="L332" s="137"/>
      <c r="M332" s="137"/>
      <c r="N332" s="137"/>
      <c r="O332" s="137"/>
      <c r="P332" s="137"/>
      <c r="Q332" s="140"/>
      <c r="R332" s="137"/>
      <c r="S332" s="137"/>
      <c r="T332" s="137"/>
      <c r="U332" s="137"/>
      <c r="V332" s="137"/>
      <c r="W332" s="137"/>
      <c r="X332" s="137"/>
      <c r="Y332" s="137"/>
      <c r="Z332" s="137"/>
      <c r="AA332" s="137"/>
      <c r="AB332" s="137"/>
      <c r="AC332" s="137"/>
      <c r="AD332" s="137"/>
      <c r="AE332" s="137"/>
      <c r="AF332" s="137"/>
      <c r="AG332" s="137"/>
      <c r="AH332" s="137"/>
      <c r="AI332" s="137"/>
      <c r="AJ332" s="137"/>
      <c r="AK332" s="137"/>
    </row>
    <row r="333" ht="18.0" customHeight="1">
      <c r="A333" s="137"/>
      <c r="B333" s="137"/>
      <c r="C333" s="137"/>
      <c r="D333" s="137"/>
      <c r="E333" s="137"/>
      <c r="F333" s="137"/>
      <c r="G333" s="137"/>
      <c r="H333" s="139"/>
      <c r="I333" s="137"/>
      <c r="J333" s="137"/>
      <c r="K333" s="137"/>
      <c r="L333" s="137"/>
      <c r="M333" s="137"/>
      <c r="N333" s="137"/>
      <c r="O333" s="137"/>
      <c r="P333" s="137"/>
      <c r="Q333" s="140"/>
      <c r="R333" s="137"/>
      <c r="S333" s="137"/>
      <c r="T333" s="137"/>
      <c r="U333" s="137"/>
      <c r="V333" s="137"/>
      <c r="W333" s="137"/>
      <c r="X333" s="137"/>
      <c r="Y333" s="137"/>
      <c r="Z333" s="137"/>
      <c r="AA333" s="137"/>
      <c r="AB333" s="137"/>
      <c r="AC333" s="137"/>
      <c r="AD333" s="137"/>
      <c r="AE333" s="137"/>
      <c r="AF333" s="137"/>
      <c r="AG333" s="137"/>
      <c r="AH333" s="137"/>
      <c r="AI333" s="137"/>
      <c r="AJ333" s="137"/>
      <c r="AK333" s="137"/>
    </row>
    <row r="334" ht="18.0" customHeight="1">
      <c r="A334" s="137"/>
      <c r="B334" s="137"/>
      <c r="C334" s="137"/>
      <c r="D334" s="137"/>
      <c r="E334" s="137"/>
      <c r="F334" s="137"/>
      <c r="G334" s="137"/>
      <c r="H334" s="139"/>
      <c r="I334" s="137"/>
      <c r="J334" s="137"/>
      <c r="K334" s="137"/>
      <c r="L334" s="137"/>
      <c r="M334" s="137"/>
      <c r="N334" s="137"/>
      <c r="O334" s="137"/>
      <c r="P334" s="137"/>
      <c r="Q334" s="140"/>
      <c r="R334" s="137"/>
      <c r="S334" s="137"/>
      <c r="T334" s="137"/>
      <c r="U334" s="137"/>
      <c r="V334" s="137"/>
      <c r="W334" s="137"/>
      <c r="X334" s="137"/>
      <c r="Y334" s="137"/>
      <c r="Z334" s="137"/>
      <c r="AA334" s="137"/>
      <c r="AB334" s="137"/>
      <c r="AC334" s="137"/>
      <c r="AD334" s="137"/>
      <c r="AE334" s="137"/>
      <c r="AF334" s="137"/>
      <c r="AG334" s="137"/>
      <c r="AH334" s="137"/>
      <c r="AI334" s="137"/>
      <c r="AJ334" s="137"/>
      <c r="AK334" s="137"/>
    </row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12:D12"/>
    <mergeCell ref="E13:H13"/>
    <mergeCell ref="C18:E18"/>
    <mergeCell ref="C102:E102"/>
    <mergeCell ref="C113:E113"/>
  </mergeCells>
  <printOptions/>
  <pageMargins bottom="0.75" footer="0.0" header="0.0" left="0.7" right="0.7" top="0.75"/>
  <pageSetup orientation="landscape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FF"/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9.57"/>
    <col customWidth="1" min="18" max="18" width="17.43"/>
    <col customWidth="1" min="19" max="19" width="17.86"/>
    <col customWidth="1" min="20" max="20" width="17.0"/>
    <col customWidth="1" min="21" max="21" width="15.14"/>
    <col customWidth="1" min="22" max="22" width="13.86"/>
    <col customWidth="1" min="23" max="24" width="9.14"/>
    <col customWidth="1" min="25" max="25" width="16.0"/>
    <col customWidth="1" min="26" max="39" width="9.14"/>
  </cols>
  <sheetData>
    <row r="1" ht="18.75" customHeight="1">
      <c r="A1" s="1" t="s">
        <v>0</v>
      </c>
      <c r="B1" s="1"/>
      <c r="C1" s="1"/>
      <c r="D1" s="1"/>
      <c r="E1" s="1"/>
      <c r="F1" s="1"/>
      <c r="G1" s="1"/>
      <c r="H1" s="3"/>
      <c r="I1" s="1"/>
      <c r="J1" s="1"/>
      <c r="K1" s="1"/>
      <c r="L1" s="1"/>
      <c r="M1" s="1"/>
      <c r="N1" s="1"/>
      <c r="O1" s="1"/>
      <c r="P1" s="1"/>
      <c r="Q1" s="4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</row>
    <row r="2" ht="18.75" customHeight="1">
      <c r="A2" s="1"/>
      <c r="B2" s="1"/>
      <c r="C2" s="1"/>
      <c r="D2" s="1"/>
      <c r="E2" s="1"/>
      <c r="F2" s="1"/>
      <c r="G2" s="1"/>
      <c r="H2" s="3"/>
      <c r="I2" s="1"/>
      <c r="J2" s="1"/>
      <c r="K2" s="1"/>
      <c r="L2" s="1"/>
      <c r="M2" s="1"/>
      <c r="N2" s="1"/>
      <c r="O2" s="1"/>
      <c r="P2" s="1"/>
      <c r="Q2" s="4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</row>
    <row r="3" ht="18.75" customHeight="1">
      <c r="A3" s="5" t="s">
        <v>1</v>
      </c>
      <c r="B3" s="5"/>
      <c r="C3" s="5"/>
      <c r="D3" s="1"/>
      <c r="E3" s="1"/>
      <c r="F3" s="1"/>
      <c r="G3" s="1"/>
      <c r="H3" s="3"/>
      <c r="I3" s="1"/>
      <c r="J3" s="1"/>
      <c r="K3" s="1"/>
      <c r="L3" s="1"/>
      <c r="M3" s="1"/>
      <c r="N3" s="1"/>
      <c r="O3" s="1"/>
      <c r="P3" s="1"/>
      <c r="Q3" s="4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</row>
    <row r="4" ht="29.25" customHeight="1">
      <c r="A4" s="1"/>
      <c r="B4" s="1"/>
      <c r="C4" s="1"/>
      <c r="D4" s="1"/>
      <c r="E4" s="1"/>
      <c r="F4" s="1"/>
      <c r="G4" s="1"/>
      <c r="H4" s="3" t="s">
        <v>2</v>
      </c>
      <c r="I4" s="6">
        <v>44310.0</v>
      </c>
      <c r="J4" s="1"/>
      <c r="K4" s="1"/>
      <c r="L4" s="1"/>
      <c r="M4" s="1"/>
      <c r="N4" s="1"/>
      <c r="O4" s="1"/>
      <c r="P4" s="1"/>
      <c r="Q4" s="4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</row>
    <row r="5" ht="18.75" customHeight="1">
      <c r="A5" s="1" t="s">
        <v>3</v>
      </c>
      <c r="B5" s="1"/>
      <c r="C5" s="1"/>
      <c r="D5" s="1"/>
      <c r="E5" s="1"/>
      <c r="F5" s="1"/>
      <c r="G5" s="1"/>
      <c r="H5" s="3"/>
      <c r="I5" s="1"/>
      <c r="J5" s="1"/>
      <c r="K5" s="1"/>
      <c r="L5" s="1"/>
      <c r="M5" s="1"/>
      <c r="N5" s="1"/>
      <c r="O5" s="1"/>
      <c r="P5" s="1"/>
      <c r="Q5" s="4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</row>
    <row r="6" ht="18.75" customHeight="1">
      <c r="A6" s="7"/>
      <c r="B6" s="7"/>
      <c r="C6" s="7"/>
      <c r="D6" s="7"/>
      <c r="E6" s="7"/>
      <c r="F6" s="7"/>
      <c r="G6" s="7"/>
      <c r="H6" s="9"/>
      <c r="I6" s="7"/>
      <c r="J6" s="1"/>
      <c r="K6" s="1"/>
      <c r="L6" s="1"/>
      <c r="M6" s="1"/>
      <c r="N6" s="1"/>
      <c r="O6" s="1"/>
      <c r="P6" s="1"/>
      <c r="Q6" s="4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</row>
    <row r="7" ht="36.0" customHeight="1">
      <c r="A7" s="10" t="s">
        <v>4</v>
      </c>
      <c r="B7" s="11"/>
      <c r="C7" s="12" t="s">
        <v>122</v>
      </c>
      <c r="D7" s="13" t="s">
        <v>6</v>
      </c>
      <c r="E7" s="14" t="s">
        <v>7</v>
      </c>
      <c r="F7" s="15"/>
      <c r="G7" s="15"/>
      <c r="H7" s="11"/>
      <c r="I7" s="16" t="s">
        <v>8</v>
      </c>
      <c r="J7" s="1"/>
      <c r="K7" s="1"/>
      <c r="L7" s="1"/>
      <c r="M7" s="1"/>
      <c r="N7" s="1"/>
      <c r="O7" s="1"/>
      <c r="P7" s="1"/>
      <c r="Q7" s="4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</row>
    <row r="8" ht="26.25" customHeight="1">
      <c r="A8" s="17">
        <v>1.0</v>
      </c>
      <c r="B8" s="26" t="s">
        <v>10</v>
      </c>
      <c r="C8" s="26">
        <v>16.0</v>
      </c>
      <c r="D8" s="27">
        <v>0.1057</v>
      </c>
      <c r="E8" s="28">
        <f>205.562*10</f>
        <v>2055.62</v>
      </c>
      <c r="F8" s="28"/>
      <c r="G8" s="28"/>
      <c r="H8" s="22">
        <v>10.0</v>
      </c>
      <c r="I8" s="23">
        <f t="shared" ref="I8:I14" si="1">+D8*E8</f>
        <v>217.279034</v>
      </c>
      <c r="J8" s="24">
        <f t="shared" ref="J8:J14" si="2">E8-I8</f>
        <v>1838.340966</v>
      </c>
      <c r="K8" s="1"/>
      <c r="L8" s="1"/>
      <c r="M8" s="1"/>
      <c r="N8" s="1"/>
      <c r="O8" s="1"/>
      <c r="P8" s="1"/>
      <c r="Q8" s="4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</row>
    <row r="9" ht="26.25" customHeight="1">
      <c r="A9" s="17">
        <v>2.0</v>
      </c>
      <c r="B9" s="26" t="s">
        <v>69</v>
      </c>
      <c r="C9" s="26">
        <v>29.0</v>
      </c>
      <c r="D9" s="27">
        <v>0.0156</v>
      </c>
      <c r="E9" s="28">
        <f>251.585*15.583</f>
        <v>3920.449055</v>
      </c>
      <c r="F9" s="28"/>
      <c r="G9" s="28"/>
      <c r="H9" s="22">
        <v>15.583</v>
      </c>
      <c r="I9" s="23">
        <f t="shared" si="1"/>
        <v>61.15900526</v>
      </c>
      <c r="J9" s="24">
        <f t="shared" si="2"/>
        <v>3859.29005</v>
      </c>
      <c r="K9" s="1"/>
      <c r="L9" s="1"/>
      <c r="M9" s="1"/>
      <c r="N9" s="1"/>
      <c r="O9" s="1"/>
      <c r="P9" s="1"/>
      <c r="Q9" s="4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</row>
    <row r="10" ht="26.25" customHeight="1">
      <c r="A10" s="17">
        <v>3.0</v>
      </c>
      <c r="B10" s="26" t="s">
        <v>69</v>
      </c>
      <c r="C10" s="26">
        <v>29.0</v>
      </c>
      <c r="D10" s="27">
        <v>0.0156</v>
      </c>
      <c r="E10" s="28">
        <f>251.585*1.322</f>
        <v>332.59537</v>
      </c>
      <c r="F10" s="28"/>
      <c r="G10" s="28"/>
      <c r="H10" s="22">
        <v>1.322</v>
      </c>
      <c r="I10" s="23">
        <f t="shared" si="1"/>
        <v>5.188487772</v>
      </c>
      <c r="J10" s="24">
        <f t="shared" si="2"/>
        <v>327.4068822</v>
      </c>
      <c r="K10" s="1"/>
      <c r="L10" s="1"/>
      <c r="M10" s="1"/>
      <c r="N10" s="1"/>
      <c r="O10" s="1"/>
      <c r="P10" s="1"/>
      <c r="Q10" s="4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</row>
    <row r="11" ht="26.25" customHeight="1">
      <c r="A11" s="17">
        <v>5.0</v>
      </c>
      <c r="B11" s="26" t="s">
        <v>73</v>
      </c>
      <c r="C11" s="26">
        <v>29.0</v>
      </c>
      <c r="D11" s="27">
        <v>0.0147</v>
      </c>
      <c r="E11" s="28">
        <f>252.16*26.275</f>
        <v>6625.504</v>
      </c>
      <c r="F11" s="28"/>
      <c r="G11" s="28"/>
      <c r="H11" s="22">
        <v>26.275</v>
      </c>
      <c r="I11" s="23">
        <f t="shared" si="1"/>
        <v>97.3949088</v>
      </c>
      <c r="J11" s="24">
        <f t="shared" si="2"/>
        <v>6528.109091</v>
      </c>
      <c r="K11" s="1"/>
      <c r="L11" s="1"/>
      <c r="M11" s="1"/>
      <c r="N11" s="1"/>
      <c r="O11" s="1"/>
      <c r="P11" s="1"/>
      <c r="Q11" s="4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</row>
    <row r="12" ht="26.25" customHeight="1">
      <c r="A12" s="17">
        <v>6.0</v>
      </c>
      <c r="B12" s="26" t="s">
        <v>80</v>
      </c>
      <c r="C12" s="26">
        <v>29.0</v>
      </c>
      <c r="D12" s="27">
        <v>0.016</v>
      </c>
      <c r="E12" s="28">
        <f>244.52*1.417</f>
        <v>346.48484</v>
      </c>
      <c r="F12" s="28"/>
      <c r="G12" s="28"/>
      <c r="H12" s="22">
        <v>1.417</v>
      </c>
      <c r="I12" s="23">
        <f t="shared" si="1"/>
        <v>5.54375744</v>
      </c>
      <c r="J12" s="24">
        <f t="shared" si="2"/>
        <v>340.9410826</v>
      </c>
      <c r="K12" s="1"/>
      <c r="L12" s="1"/>
      <c r="M12" s="1"/>
      <c r="N12" s="1"/>
      <c r="O12" s="1"/>
      <c r="P12" s="1"/>
      <c r="Q12" s="4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</row>
    <row r="13" ht="26.25" customHeight="1">
      <c r="A13" s="17">
        <v>7.0</v>
      </c>
      <c r="B13" s="26" t="s">
        <v>80</v>
      </c>
      <c r="C13" s="26">
        <v>29.0</v>
      </c>
      <c r="D13" s="27">
        <v>0.016</v>
      </c>
      <c r="E13" s="28">
        <f>244.52*12</f>
        <v>2934.24</v>
      </c>
      <c r="F13" s="28"/>
      <c r="G13" s="28"/>
      <c r="H13" s="22">
        <v>12.0</v>
      </c>
      <c r="I13" s="23">
        <f t="shared" si="1"/>
        <v>46.94784</v>
      </c>
      <c r="J13" s="24">
        <f t="shared" si="2"/>
        <v>2887.29216</v>
      </c>
      <c r="K13" s="1"/>
      <c r="L13" s="1"/>
      <c r="M13" s="1"/>
      <c r="N13" s="1"/>
      <c r="O13" s="1"/>
      <c r="P13" s="1"/>
      <c r="Q13" s="4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</row>
    <row r="14" ht="26.25" customHeight="1">
      <c r="A14" s="17">
        <v>8.0</v>
      </c>
      <c r="B14" s="26" t="s">
        <v>80</v>
      </c>
      <c r="C14" s="26">
        <v>29.0</v>
      </c>
      <c r="D14" s="27">
        <v>0.016</v>
      </c>
      <c r="E14" s="28">
        <f>244.97*1.781</f>
        <v>436.29157</v>
      </c>
      <c r="F14" s="28"/>
      <c r="G14" s="28"/>
      <c r="H14" s="22">
        <v>1.781</v>
      </c>
      <c r="I14" s="23">
        <f t="shared" si="1"/>
        <v>6.98066512</v>
      </c>
      <c r="J14" s="24">
        <f t="shared" si="2"/>
        <v>429.3109049</v>
      </c>
      <c r="K14" s="1"/>
      <c r="L14" s="1"/>
      <c r="M14" s="1"/>
      <c r="N14" s="1"/>
      <c r="O14" s="1"/>
      <c r="P14" s="1"/>
      <c r="Q14" s="4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</row>
    <row r="15" ht="18.75" customHeight="1">
      <c r="A15" s="30"/>
      <c r="B15" s="31"/>
      <c r="C15" s="32"/>
      <c r="D15" s="33"/>
      <c r="E15" s="34">
        <f>SUM(E8:E14)</f>
        <v>16651.18484</v>
      </c>
      <c r="F15" s="35"/>
      <c r="G15" s="35"/>
      <c r="H15" s="37"/>
      <c r="I15" s="38">
        <f t="shared" ref="I15:J15" si="3">SUM(I8:I14)</f>
        <v>440.4936984</v>
      </c>
      <c r="J15" s="39">
        <f t="shared" si="3"/>
        <v>16210.69114</v>
      </c>
      <c r="K15" s="1"/>
      <c r="L15" s="1"/>
      <c r="M15" s="1"/>
      <c r="N15" s="1"/>
      <c r="O15" s="1"/>
      <c r="P15" s="1"/>
      <c r="Q15" s="4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</row>
    <row r="16" ht="18.75" customHeight="1">
      <c r="A16" s="40"/>
      <c r="B16" s="7"/>
      <c r="C16" s="7"/>
      <c r="D16" s="41"/>
      <c r="E16" s="42"/>
      <c r="F16" s="15"/>
      <c r="G16" s="15"/>
      <c r="H16" s="11"/>
      <c r="I16" s="43"/>
      <c r="J16" s="1"/>
      <c r="K16" s="1"/>
      <c r="L16" s="1"/>
      <c r="M16" s="1"/>
      <c r="N16" s="1"/>
      <c r="O16" s="1"/>
      <c r="P16" s="1"/>
      <c r="Q16" s="4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</row>
    <row r="17" ht="18.75" customHeight="1">
      <c r="A17" s="1"/>
      <c r="B17" s="1"/>
      <c r="C17" s="1"/>
      <c r="D17" s="1"/>
      <c r="E17" s="1"/>
      <c r="F17" s="1"/>
      <c r="G17" s="1"/>
      <c r="H17" s="3"/>
      <c r="I17" s="1"/>
      <c r="J17" s="1"/>
      <c r="K17" s="1"/>
      <c r="L17" s="1"/>
      <c r="M17" s="1"/>
      <c r="N17" s="1"/>
      <c r="O17" s="1"/>
      <c r="P17" s="1"/>
      <c r="Q17" s="4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</row>
    <row r="18" ht="18.75" customHeight="1">
      <c r="A18" s="1"/>
      <c r="B18" s="1"/>
      <c r="C18" s="1"/>
      <c r="D18" s="1"/>
      <c r="E18" s="1"/>
      <c r="F18" s="1"/>
      <c r="G18" s="1"/>
      <c r="H18" s="3"/>
      <c r="I18" s="1"/>
      <c r="J18" s="1"/>
      <c r="K18" s="1"/>
      <c r="L18" s="1"/>
      <c r="M18" s="1"/>
      <c r="N18" s="1"/>
      <c r="O18" s="1"/>
      <c r="P18" s="1"/>
      <c r="Q18" s="4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</row>
    <row r="19" ht="18.75" customHeight="1">
      <c r="A19" s="1" t="s">
        <v>13</v>
      </c>
      <c r="B19" s="1"/>
      <c r="C19" s="1"/>
      <c r="D19" s="1"/>
      <c r="E19" s="1"/>
      <c r="F19" s="1"/>
      <c r="G19" s="1"/>
      <c r="H19" s="3"/>
      <c r="I19" s="1"/>
      <c r="J19" s="1"/>
      <c r="K19" s="1"/>
      <c r="L19" s="1"/>
      <c r="M19" s="1"/>
      <c r="N19" s="1"/>
      <c r="O19" s="1"/>
      <c r="P19" s="1"/>
      <c r="Q19" s="4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</row>
    <row r="20" ht="18.75" customHeight="1">
      <c r="A20" s="1"/>
      <c r="B20" s="1"/>
      <c r="C20" s="1"/>
      <c r="D20" s="1"/>
      <c r="E20" s="1"/>
      <c r="F20" s="1"/>
      <c r="G20" s="1"/>
      <c r="H20" s="3"/>
      <c r="I20" s="1"/>
      <c r="J20" s="1"/>
      <c r="K20" s="1"/>
      <c r="L20" s="1"/>
      <c r="M20" s="1"/>
      <c r="N20" s="1"/>
      <c r="O20" s="1"/>
      <c r="P20" s="1"/>
      <c r="Q20" s="4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</row>
    <row r="21" ht="40.5" customHeight="1">
      <c r="A21" s="44"/>
      <c r="B21" s="26" t="s">
        <v>14</v>
      </c>
      <c r="C21" s="45" t="s">
        <v>15</v>
      </c>
      <c r="D21" s="46"/>
      <c r="E21" s="47"/>
      <c r="F21" s="48"/>
      <c r="G21" s="48"/>
      <c r="H21" s="50" t="s">
        <v>16</v>
      </c>
      <c r="I21" s="26" t="s">
        <v>17</v>
      </c>
      <c r="J21" s="26" t="s">
        <v>18</v>
      </c>
      <c r="K21" s="1"/>
      <c r="L21" s="26" t="s">
        <v>19</v>
      </c>
      <c r="M21" s="26" t="s">
        <v>17</v>
      </c>
      <c r="N21" s="44" t="s">
        <v>20</v>
      </c>
      <c r="O21" s="1"/>
      <c r="P21" s="1"/>
      <c r="Q21" s="51"/>
      <c r="R21" s="26" t="s">
        <v>19</v>
      </c>
      <c r="S21" s="26" t="s">
        <v>17</v>
      </c>
      <c r="T21" s="44" t="s">
        <v>20</v>
      </c>
      <c r="U21" s="1"/>
      <c r="V21" s="44" t="s">
        <v>21</v>
      </c>
      <c r="W21" s="44" t="s">
        <v>22</v>
      </c>
      <c r="X21" s="44" t="s">
        <v>23</v>
      </c>
      <c r="Y21" s="44" t="s">
        <v>123</v>
      </c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</row>
    <row r="22" ht="27.0" customHeight="1">
      <c r="A22" s="52">
        <v>1.0</v>
      </c>
      <c r="B22" s="53" t="s">
        <v>10</v>
      </c>
      <c r="C22" s="54">
        <v>83.0</v>
      </c>
      <c r="D22" s="54">
        <v>204.0</v>
      </c>
      <c r="E22" s="54">
        <v>205.0</v>
      </c>
      <c r="F22" s="54"/>
      <c r="G22" s="54"/>
      <c r="H22" s="55">
        <f t="shared" ref="H22:H101" si="5">U22</f>
        <v>57.27249</v>
      </c>
      <c r="I22" s="54">
        <v>1.0</v>
      </c>
      <c r="J22" s="66">
        <f t="shared" ref="J22:J101" si="6">+I22*H22</f>
        <v>57.27249</v>
      </c>
      <c r="K22" s="57"/>
      <c r="L22" s="58">
        <f>D22*25.4/1000</f>
        <v>5.1816</v>
      </c>
      <c r="M22" s="52">
        <f>+I22</f>
        <v>1</v>
      </c>
      <c r="N22" s="52">
        <f>M22*L22</f>
        <v>5.1816</v>
      </c>
      <c r="O22" s="57"/>
      <c r="P22" s="57"/>
      <c r="Q22" s="59">
        <v>16.5</v>
      </c>
      <c r="R22" s="58">
        <f t="shared" ref="R22:R102" si="7">E22/100</f>
        <v>2.05</v>
      </c>
      <c r="S22" s="52">
        <f t="shared" ref="S22:S102" si="8">I22</f>
        <v>1</v>
      </c>
      <c r="T22" s="52">
        <f t="shared" ref="T22:T102" si="9">S22*R22</f>
        <v>2.05</v>
      </c>
      <c r="U22" s="60">
        <f t="shared" ref="U22:U101" si="10">+Q22*C22/100*D22/100*E22/100</f>
        <v>57.27249</v>
      </c>
      <c r="V22" s="58">
        <f t="shared" ref="V22:W22" si="4">C22/100</f>
        <v>0.83</v>
      </c>
      <c r="W22" s="58">
        <f t="shared" si="4"/>
        <v>2.04</v>
      </c>
      <c r="X22" s="58">
        <f t="shared" ref="X22:X102" si="12">T22</f>
        <v>2.05</v>
      </c>
      <c r="Y22" s="61">
        <f t="shared" ref="Y22:Y102" si="13">V22*W22*X22</f>
        <v>3.47106</v>
      </c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</row>
    <row r="23" ht="27.0" customHeight="1">
      <c r="A23" s="52">
        <v>2.0</v>
      </c>
      <c r="B23" s="62" t="s">
        <v>10</v>
      </c>
      <c r="C23" s="62">
        <v>95.0</v>
      </c>
      <c r="D23" s="62">
        <v>204.0</v>
      </c>
      <c r="E23" s="62">
        <v>208.0</v>
      </c>
      <c r="F23" s="62"/>
      <c r="G23" s="62"/>
      <c r="H23" s="63">
        <f t="shared" si="5"/>
        <v>66.51216</v>
      </c>
      <c r="I23" s="62">
        <v>1.0</v>
      </c>
      <c r="J23" s="66">
        <f t="shared" si="6"/>
        <v>66.51216</v>
      </c>
      <c r="K23" s="57"/>
      <c r="L23" s="58"/>
      <c r="M23" s="52"/>
      <c r="N23" s="52"/>
      <c r="O23" s="57"/>
      <c r="P23" s="57"/>
      <c r="Q23" s="59">
        <v>16.5</v>
      </c>
      <c r="R23" s="58">
        <f t="shared" si="7"/>
        <v>2.08</v>
      </c>
      <c r="S23" s="52">
        <f t="shared" si="8"/>
        <v>1</v>
      </c>
      <c r="T23" s="52">
        <f t="shared" si="9"/>
        <v>2.08</v>
      </c>
      <c r="U23" s="60">
        <f t="shared" si="10"/>
        <v>66.51216</v>
      </c>
      <c r="V23" s="58">
        <f t="shared" ref="V23:W23" si="11">C23/100</f>
        <v>0.95</v>
      </c>
      <c r="W23" s="58">
        <f t="shared" si="11"/>
        <v>2.04</v>
      </c>
      <c r="X23" s="58">
        <f t="shared" si="12"/>
        <v>2.08</v>
      </c>
      <c r="Y23" s="61">
        <f t="shared" si="13"/>
        <v>4.03104</v>
      </c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  <c r="AL23" s="57"/>
      <c r="AM23" s="57"/>
    </row>
    <row r="24" ht="27.0" customHeight="1">
      <c r="A24" s="52">
        <v>3.0</v>
      </c>
      <c r="B24" s="62" t="s">
        <v>10</v>
      </c>
      <c r="C24" s="62">
        <v>100.0</v>
      </c>
      <c r="D24" s="62">
        <v>204.0</v>
      </c>
      <c r="E24" s="62">
        <v>206.0</v>
      </c>
      <c r="F24" s="62"/>
      <c r="G24" s="62"/>
      <c r="H24" s="63">
        <f t="shared" si="5"/>
        <v>69.3396</v>
      </c>
      <c r="I24" s="62">
        <v>1.0</v>
      </c>
      <c r="J24" s="66">
        <f t="shared" si="6"/>
        <v>69.3396</v>
      </c>
      <c r="K24" s="57"/>
      <c r="L24" s="58">
        <f t="shared" ref="L24:L39" si="15">D24*25.4/1000</f>
        <v>5.1816</v>
      </c>
      <c r="M24" s="52">
        <f t="shared" ref="M24:M42" si="16">+I24</f>
        <v>1</v>
      </c>
      <c r="N24" s="52">
        <f t="shared" ref="N24:N39" si="17">M24*L24</f>
        <v>5.1816</v>
      </c>
      <c r="O24" s="57"/>
      <c r="P24" s="57"/>
      <c r="Q24" s="59">
        <v>16.5</v>
      </c>
      <c r="R24" s="58">
        <f t="shared" si="7"/>
        <v>2.06</v>
      </c>
      <c r="S24" s="52">
        <f t="shared" si="8"/>
        <v>1</v>
      </c>
      <c r="T24" s="52">
        <f t="shared" si="9"/>
        <v>2.06</v>
      </c>
      <c r="U24" s="60">
        <f t="shared" si="10"/>
        <v>69.3396</v>
      </c>
      <c r="V24" s="58">
        <f t="shared" ref="V24:W24" si="14">C24/100</f>
        <v>1</v>
      </c>
      <c r="W24" s="58">
        <f t="shared" si="14"/>
        <v>2.04</v>
      </c>
      <c r="X24" s="58">
        <f t="shared" si="12"/>
        <v>2.06</v>
      </c>
      <c r="Y24" s="61">
        <f t="shared" si="13"/>
        <v>4.2024</v>
      </c>
      <c r="Z24" s="57"/>
      <c r="AA24" s="57"/>
      <c r="AB24" s="57"/>
      <c r="AC24" s="57"/>
      <c r="AD24" s="57"/>
      <c r="AE24" s="57"/>
      <c r="AF24" s="57"/>
      <c r="AG24" s="57"/>
      <c r="AH24" s="57"/>
      <c r="AI24" s="57"/>
      <c r="AJ24" s="57"/>
      <c r="AK24" s="57"/>
      <c r="AL24" s="57"/>
      <c r="AM24" s="57"/>
    </row>
    <row r="25" ht="27.0" customHeight="1">
      <c r="A25" s="52">
        <v>4.0</v>
      </c>
      <c r="B25" s="62" t="s">
        <v>10</v>
      </c>
      <c r="C25" s="62">
        <v>101.0</v>
      </c>
      <c r="D25" s="62">
        <v>204.0</v>
      </c>
      <c r="E25" s="62">
        <v>206.0</v>
      </c>
      <c r="F25" s="62"/>
      <c r="G25" s="62"/>
      <c r="H25" s="63">
        <f t="shared" si="5"/>
        <v>70.032996</v>
      </c>
      <c r="I25" s="62">
        <v>1.0</v>
      </c>
      <c r="J25" s="66">
        <f t="shared" si="6"/>
        <v>70.032996</v>
      </c>
      <c r="K25" s="57"/>
      <c r="L25" s="58">
        <f t="shared" si="15"/>
        <v>5.1816</v>
      </c>
      <c r="M25" s="52">
        <f t="shared" si="16"/>
        <v>1</v>
      </c>
      <c r="N25" s="52">
        <f t="shared" si="17"/>
        <v>5.1816</v>
      </c>
      <c r="O25" s="57"/>
      <c r="P25" s="57"/>
      <c r="Q25" s="59">
        <v>16.5</v>
      </c>
      <c r="R25" s="58">
        <f t="shared" si="7"/>
        <v>2.06</v>
      </c>
      <c r="S25" s="52">
        <f t="shared" si="8"/>
        <v>1</v>
      </c>
      <c r="T25" s="52">
        <f t="shared" si="9"/>
        <v>2.06</v>
      </c>
      <c r="U25" s="60">
        <f t="shared" si="10"/>
        <v>70.032996</v>
      </c>
      <c r="V25" s="58">
        <f t="shared" ref="V25:W25" si="18">C25/100</f>
        <v>1.01</v>
      </c>
      <c r="W25" s="58">
        <f t="shared" si="18"/>
        <v>2.04</v>
      </c>
      <c r="X25" s="58">
        <f t="shared" si="12"/>
        <v>2.06</v>
      </c>
      <c r="Y25" s="61">
        <f t="shared" si="13"/>
        <v>4.244424</v>
      </c>
      <c r="Z25" s="57"/>
      <c r="AA25" s="57"/>
      <c r="AB25" s="57"/>
      <c r="AC25" s="57"/>
      <c r="AD25" s="57"/>
      <c r="AE25" s="57"/>
      <c r="AF25" s="57"/>
      <c r="AG25" s="57"/>
      <c r="AH25" s="57"/>
      <c r="AI25" s="57"/>
      <c r="AJ25" s="57"/>
      <c r="AK25" s="57"/>
      <c r="AL25" s="57"/>
      <c r="AM25" s="57"/>
    </row>
    <row r="26" ht="27.0" customHeight="1">
      <c r="A26" s="52">
        <v>5.0</v>
      </c>
      <c r="B26" s="62" t="s">
        <v>10</v>
      </c>
      <c r="C26" s="62">
        <v>101.0</v>
      </c>
      <c r="D26" s="62">
        <v>204.0</v>
      </c>
      <c r="E26" s="62">
        <v>205.0</v>
      </c>
      <c r="F26" s="62"/>
      <c r="G26" s="62"/>
      <c r="H26" s="63">
        <f t="shared" si="5"/>
        <v>69.69303</v>
      </c>
      <c r="I26" s="62">
        <v>1.0</v>
      </c>
      <c r="J26" s="66">
        <f t="shared" si="6"/>
        <v>69.69303</v>
      </c>
      <c r="K26" s="57"/>
      <c r="L26" s="58">
        <f t="shared" si="15"/>
        <v>5.1816</v>
      </c>
      <c r="M26" s="52">
        <f t="shared" si="16"/>
        <v>1</v>
      </c>
      <c r="N26" s="52">
        <f t="shared" si="17"/>
        <v>5.1816</v>
      </c>
      <c r="O26" s="57"/>
      <c r="P26" s="57"/>
      <c r="Q26" s="59">
        <v>16.5</v>
      </c>
      <c r="R26" s="58">
        <f t="shared" si="7"/>
        <v>2.05</v>
      </c>
      <c r="S26" s="52">
        <f t="shared" si="8"/>
        <v>1</v>
      </c>
      <c r="T26" s="52">
        <f t="shared" si="9"/>
        <v>2.05</v>
      </c>
      <c r="U26" s="60">
        <f t="shared" si="10"/>
        <v>69.69303</v>
      </c>
      <c r="V26" s="58">
        <f t="shared" ref="V26:W26" si="19">C26/100</f>
        <v>1.01</v>
      </c>
      <c r="W26" s="58">
        <f t="shared" si="19"/>
        <v>2.04</v>
      </c>
      <c r="X26" s="58">
        <f t="shared" si="12"/>
        <v>2.05</v>
      </c>
      <c r="Y26" s="61">
        <f t="shared" si="13"/>
        <v>4.22382</v>
      </c>
      <c r="Z26" s="57"/>
      <c r="AA26" s="57"/>
      <c r="AB26" s="57"/>
      <c r="AC26" s="57"/>
      <c r="AD26" s="57"/>
      <c r="AE26" s="57"/>
      <c r="AF26" s="57"/>
      <c r="AG26" s="57"/>
      <c r="AH26" s="57"/>
      <c r="AI26" s="57"/>
      <c r="AJ26" s="57"/>
      <c r="AK26" s="57"/>
      <c r="AL26" s="57"/>
      <c r="AM26" s="57"/>
    </row>
    <row r="27" ht="27.0" customHeight="1">
      <c r="A27" s="52">
        <v>6.0</v>
      </c>
      <c r="B27" s="62" t="s">
        <v>10</v>
      </c>
      <c r="C27" s="62">
        <v>100.0</v>
      </c>
      <c r="D27" s="62">
        <v>204.0</v>
      </c>
      <c r="E27" s="62">
        <v>184.0</v>
      </c>
      <c r="F27" s="62"/>
      <c r="G27" s="62"/>
      <c r="H27" s="63">
        <f t="shared" si="5"/>
        <v>61.9344</v>
      </c>
      <c r="I27" s="62">
        <v>1.0</v>
      </c>
      <c r="J27" s="66">
        <f t="shared" si="6"/>
        <v>61.9344</v>
      </c>
      <c r="K27" s="57"/>
      <c r="L27" s="58">
        <f t="shared" si="15"/>
        <v>5.1816</v>
      </c>
      <c r="M27" s="52">
        <f t="shared" si="16"/>
        <v>1</v>
      </c>
      <c r="N27" s="52">
        <f t="shared" si="17"/>
        <v>5.1816</v>
      </c>
      <c r="O27" s="57"/>
      <c r="P27" s="57"/>
      <c r="Q27" s="59">
        <v>16.5</v>
      </c>
      <c r="R27" s="58">
        <f t="shared" si="7"/>
        <v>1.84</v>
      </c>
      <c r="S27" s="52">
        <f t="shared" si="8"/>
        <v>1</v>
      </c>
      <c r="T27" s="52">
        <f t="shared" si="9"/>
        <v>1.84</v>
      </c>
      <c r="U27" s="60">
        <f t="shared" si="10"/>
        <v>61.9344</v>
      </c>
      <c r="V27" s="58">
        <f t="shared" ref="V27:W27" si="20">C27/100</f>
        <v>1</v>
      </c>
      <c r="W27" s="58">
        <f t="shared" si="20"/>
        <v>2.04</v>
      </c>
      <c r="X27" s="58">
        <f t="shared" si="12"/>
        <v>1.84</v>
      </c>
      <c r="Y27" s="61">
        <f t="shared" si="13"/>
        <v>3.7536</v>
      </c>
      <c r="Z27" s="57"/>
      <c r="AA27" s="57"/>
      <c r="AB27" s="57"/>
      <c r="AC27" s="57"/>
      <c r="AD27" s="57"/>
      <c r="AE27" s="57"/>
      <c r="AF27" s="57"/>
      <c r="AG27" s="57"/>
      <c r="AH27" s="57"/>
      <c r="AI27" s="57"/>
      <c r="AJ27" s="57"/>
      <c r="AK27" s="57"/>
      <c r="AL27" s="57"/>
      <c r="AM27" s="57"/>
    </row>
    <row r="28" ht="27.0" customHeight="1">
      <c r="A28" s="52">
        <v>7.0</v>
      </c>
      <c r="B28" s="62" t="s">
        <v>10</v>
      </c>
      <c r="C28" s="62">
        <v>95.0</v>
      </c>
      <c r="D28" s="62">
        <v>204.0</v>
      </c>
      <c r="E28" s="62">
        <v>207.0</v>
      </c>
      <c r="F28" s="62"/>
      <c r="G28" s="62"/>
      <c r="H28" s="63">
        <f t="shared" si="5"/>
        <v>66.19239</v>
      </c>
      <c r="I28" s="62">
        <v>1.0</v>
      </c>
      <c r="J28" s="66">
        <f t="shared" si="6"/>
        <v>66.19239</v>
      </c>
      <c r="K28" s="57"/>
      <c r="L28" s="58">
        <f t="shared" si="15"/>
        <v>5.1816</v>
      </c>
      <c r="M28" s="52">
        <f t="shared" si="16"/>
        <v>1</v>
      </c>
      <c r="N28" s="52">
        <f t="shared" si="17"/>
        <v>5.1816</v>
      </c>
      <c r="O28" s="57"/>
      <c r="P28" s="57"/>
      <c r="Q28" s="59">
        <v>16.5</v>
      </c>
      <c r="R28" s="58">
        <f t="shared" si="7"/>
        <v>2.07</v>
      </c>
      <c r="S28" s="52">
        <f t="shared" si="8"/>
        <v>1</v>
      </c>
      <c r="T28" s="52">
        <f t="shared" si="9"/>
        <v>2.07</v>
      </c>
      <c r="U28" s="60">
        <f t="shared" si="10"/>
        <v>66.19239</v>
      </c>
      <c r="V28" s="58">
        <f t="shared" ref="V28:W28" si="21">C28/100</f>
        <v>0.95</v>
      </c>
      <c r="W28" s="58">
        <f t="shared" si="21"/>
        <v>2.04</v>
      </c>
      <c r="X28" s="58">
        <f t="shared" si="12"/>
        <v>2.07</v>
      </c>
      <c r="Y28" s="61">
        <f t="shared" si="13"/>
        <v>4.01166</v>
      </c>
      <c r="Z28" s="57"/>
      <c r="AA28" s="57"/>
      <c r="AB28" s="57"/>
      <c r="AC28" s="57"/>
      <c r="AD28" s="57"/>
      <c r="AE28" s="57"/>
      <c r="AF28" s="57"/>
      <c r="AG28" s="57"/>
      <c r="AH28" s="57"/>
      <c r="AI28" s="57"/>
      <c r="AJ28" s="57"/>
      <c r="AK28" s="57"/>
      <c r="AL28" s="57"/>
      <c r="AM28" s="57"/>
    </row>
    <row r="29" ht="27.0" customHeight="1">
      <c r="A29" s="52">
        <v>8.0</v>
      </c>
      <c r="B29" s="62" t="s">
        <v>10</v>
      </c>
      <c r="C29" s="62">
        <v>101.0</v>
      </c>
      <c r="D29" s="62">
        <v>204.0</v>
      </c>
      <c r="E29" s="62">
        <v>207.0</v>
      </c>
      <c r="F29" s="62"/>
      <c r="G29" s="62"/>
      <c r="H29" s="63">
        <f t="shared" si="5"/>
        <v>70.372962</v>
      </c>
      <c r="I29" s="62">
        <v>1.0</v>
      </c>
      <c r="J29" s="66">
        <f t="shared" si="6"/>
        <v>70.372962</v>
      </c>
      <c r="K29" s="57"/>
      <c r="L29" s="58">
        <f t="shared" si="15"/>
        <v>5.1816</v>
      </c>
      <c r="M29" s="52">
        <f t="shared" si="16"/>
        <v>1</v>
      </c>
      <c r="N29" s="52">
        <f t="shared" si="17"/>
        <v>5.1816</v>
      </c>
      <c r="O29" s="57"/>
      <c r="P29" s="57"/>
      <c r="Q29" s="59">
        <v>16.5</v>
      </c>
      <c r="R29" s="58">
        <f t="shared" si="7"/>
        <v>2.07</v>
      </c>
      <c r="S29" s="52">
        <f t="shared" si="8"/>
        <v>1</v>
      </c>
      <c r="T29" s="52">
        <f t="shared" si="9"/>
        <v>2.07</v>
      </c>
      <c r="U29" s="60">
        <f t="shared" si="10"/>
        <v>70.372962</v>
      </c>
      <c r="V29" s="58">
        <f t="shared" ref="V29:W29" si="22">C29/100</f>
        <v>1.01</v>
      </c>
      <c r="W29" s="58">
        <f t="shared" si="22"/>
        <v>2.04</v>
      </c>
      <c r="X29" s="58">
        <f t="shared" si="12"/>
        <v>2.07</v>
      </c>
      <c r="Y29" s="61">
        <f t="shared" si="13"/>
        <v>4.265028</v>
      </c>
      <c r="Z29" s="57"/>
      <c r="AA29" s="57"/>
      <c r="AB29" s="57"/>
      <c r="AC29" s="57"/>
      <c r="AD29" s="57"/>
      <c r="AE29" s="57"/>
      <c r="AF29" s="57"/>
      <c r="AG29" s="57"/>
      <c r="AH29" s="57"/>
      <c r="AI29" s="57"/>
      <c r="AJ29" s="57"/>
      <c r="AK29" s="57"/>
      <c r="AL29" s="57"/>
      <c r="AM29" s="57"/>
    </row>
    <row r="30" ht="27.0" customHeight="1">
      <c r="A30" s="52">
        <v>9.0</v>
      </c>
      <c r="B30" s="62" t="s">
        <v>10</v>
      </c>
      <c r="C30" s="62">
        <v>109.0</v>
      </c>
      <c r="D30" s="62">
        <v>204.0</v>
      </c>
      <c r="E30" s="62">
        <v>206.0</v>
      </c>
      <c r="F30" s="62"/>
      <c r="G30" s="62"/>
      <c r="H30" s="63">
        <f t="shared" si="5"/>
        <v>75.580164</v>
      </c>
      <c r="I30" s="62">
        <v>1.0</v>
      </c>
      <c r="J30" s="66">
        <f t="shared" si="6"/>
        <v>75.580164</v>
      </c>
      <c r="K30" s="57"/>
      <c r="L30" s="58">
        <f t="shared" si="15"/>
        <v>5.1816</v>
      </c>
      <c r="M30" s="52">
        <f t="shared" si="16"/>
        <v>1</v>
      </c>
      <c r="N30" s="52">
        <f t="shared" si="17"/>
        <v>5.1816</v>
      </c>
      <c r="O30" s="57"/>
      <c r="P30" s="57"/>
      <c r="Q30" s="59">
        <v>16.5</v>
      </c>
      <c r="R30" s="58">
        <f t="shared" si="7"/>
        <v>2.06</v>
      </c>
      <c r="S30" s="52">
        <f t="shared" si="8"/>
        <v>1</v>
      </c>
      <c r="T30" s="52">
        <f t="shared" si="9"/>
        <v>2.06</v>
      </c>
      <c r="U30" s="60">
        <f t="shared" si="10"/>
        <v>75.580164</v>
      </c>
      <c r="V30" s="58">
        <f t="shared" ref="V30:W30" si="23">C30/100</f>
        <v>1.09</v>
      </c>
      <c r="W30" s="58">
        <f t="shared" si="23"/>
        <v>2.04</v>
      </c>
      <c r="X30" s="58">
        <f t="shared" si="12"/>
        <v>2.06</v>
      </c>
      <c r="Y30" s="61">
        <f t="shared" si="13"/>
        <v>4.580616</v>
      </c>
      <c r="Z30" s="57"/>
      <c r="AA30" s="57"/>
      <c r="AB30" s="57"/>
      <c r="AC30" s="57"/>
      <c r="AD30" s="57"/>
      <c r="AE30" s="57"/>
      <c r="AF30" s="57"/>
      <c r="AG30" s="57"/>
      <c r="AH30" s="57"/>
      <c r="AI30" s="57"/>
      <c r="AJ30" s="57"/>
      <c r="AK30" s="57"/>
      <c r="AL30" s="57"/>
      <c r="AM30" s="57"/>
    </row>
    <row r="31" ht="27.0" customHeight="1">
      <c r="A31" s="52">
        <v>10.0</v>
      </c>
      <c r="B31" s="62" t="s">
        <v>10</v>
      </c>
      <c r="C31" s="62">
        <v>102.0</v>
      </c>
      <c r="D31" s="62">
        <v>204.0</v>
      </c>
      <c r="E31" s="62">
        <v>206.0</v>
      </c>
      <c r="F31" s="62"/>
      <c r="G31" s="62"/>
      <c r="H31" s="63">
        <f t="shared" si="5"/>
        <v>70.726392</v>
      </c>
      <c r="I31" s="62">
        <v>1.0</v>
      </c>
      <c r="J31" s="66">
        <f t="shared" si="6"/>
        <v>70.726392</v>
      </c>
      <c r="K31" s="57"/>
      <c r="L31" s="58">
        <f t="shared" si="15"/>
        <v>5.1816</v>
      </c>
      <c r="M31" s="52">
        <f t="shared" si="16"/>
        <v>1</v>
      </c>
      <c r="N31" s="52">
        <f t="shared" si="17"/>
        <v>5.1816</v>
      </c>
      <c r="O31" s="57"/>
      <c r="P31" s="57"/>
      <c r="Q31" s="59">
        <v>16.5</v>
      </c>
      <c r="R31" s="58">
        <f t="shared" si="7"/>
        <v>2.06</v>
      </c>
      <c r="S31" s="52">
        <f t="shared" si="8"/>
        <v>1</v>
      </c>
      <c r="T31" s="52">
        <f t="shared" si="9"/>
        <v>2.06</v>
      </c>
      <c r="U31" s="60">
        <f t="shared" si="10"/>
        <v>70.726392</v>
      </c>
      <c r="V31" s="58">
        <f t="shared" ref="V31:W31" si="24">C31/100</f>
        <v>1.02</v>
      </c>
      <c r="W31" s="58">
        <f t="shared" si="24"/>
        <v>2.04</v>
      </c>
      <c r="X31" s="58">
        <f t="shared" si="12"/>
        <v>2.06</v>
      </c>
      <c r="Y31" s="61">
        <f t="shared" si="13"/>
        <v>4.286448</v>
      </c>
      <c r="Z31" s="57"/>
      <c r="AA31" s="57"/>
      <c r="AB31" s="57"/>
      <c r="AC31" s="57"/>
      <c r="AD31" s="57"/>
      <c r="AE31" s="57"/>
      <c r="AF31" s="57"/>
      <c r="AG31" s="57"/>
      <c r="AH31" s="57"/>
      <c r="AI31" s="57"/>
      <c r="AJ31" s="57"/>
      <c r="AK31" s="57"/>
      <c r="AL31" s="57"/>
      <c r="AM31" s="57"/>
    </row>
    <row r="32" ht="27.0" customHeight="1">
      <c r="A32" s="52">
        <v>11.0</v>
      </c>
      <c r="B32" s="62" t="s">
        <v>10</v>
      </c>
      <c r="C32" s="62">
        <v>108.0</v>
      </c>
      <c r="D32" s="62">
        <v>204.0</v>
      </c>
      <c r="E32" s="62">
        <v>205.0</v>
      </c>
      <c r="F32" s="62"/>
      <c r="G32" s="62"/>
      <c r="H32" s="63">
        <f t="shared" si="5"/>
        <v>74.52324</v>
      </c>
      <c r="I32" s="62">
        <v>2.0</v>
      </c>
      <c r="J32" s="66">
        <f t="shared" si="6"/>
        <v>149.04648</v>
      </c>
      <c r="K32" s="57"/>
      <c r="L32" s="58">
        <f t="shared" si="15"/>
        <v>5.1816</v>
      </c>
      <c r="M32" s="52">
        <f t="shared" si="16"/>
        <v>2</v>
      </c>
      <c r="N32" s="52">
        <f t="shared" si="17"/>
        <v>10.3632</v>
      </c>
      <c r="O32" s="57"/>
      <c r="P32" s="57"/>
      <c r="Q32" s="59">
        <v>16.5</v>
      </c>
      <c r="R32" s="58">
        <f t="shared" si="7"/>
        <v>2.05</v>
      </c>
      <c r="S32" s="52">
        <f t="shared" si="8"/>
        <v>2</v>
      </c>
      <c r="T32" s="52">
        <f t="shared" si="9"/>
        <v>4.1</v>
      </c>
      <c r="U32" s="60">
        <f t="shared" si="10"/>
        <v>74.52324</v>
      </c>
      <c r="V32" s="58">
        <f t="shared" ref="V32:W32" si="25">C32/100</f>
        <v>1.08</v>
      </c>
      <c r="W32" s="58">
        <f t="shared" si="25"/>
        <v>2.04</v>
      </c>
      <c r="X32" s="58">
        <f t="shared" si="12"/>
        <v>4.1</v>
      </c>
      <c r="Y32" s="61">
        <f t="shared" si="13"/>
        <v>9.03312</v>
      </c>
      <c r="Z32" s="57"/>
      <c r="AA32" s="57"/>
      <c r="AB32" s="57"/>
      <c r="AC32" s="57"/>
      <c r="AD32" s="57"/>
      <c r="AE32" s="57"/>
      <c r="AF32" s="57"/>
      <c r="AG32" s="57"/>
      <c r="AH32" s="57"/>
      <c r="AI32" s="57"/>
      <c r="AJ32" s="57"/>
      <c r="AK32" s="57"/>
      <c r="AL32" s="57"/>
      <c r="AM32" s="57"/>
    </row>
    <row r="33" ht="27.0" customHeight="1">
      <c r="A33" s="52">
        <v>12.0</v>
      </c>
      <c r="B33" s="62" t="s">
        <v>10</v>
      </c>
      <c r="C33" s="62">
        <v>104.0</v>
      </c>
      <c r="D33" s="62">
        <v>204.0</v>
      </c>
      <c r="E33" s="62">
        <v>206.0</v>
      </c>
      <c r="F33" s="62"/>
      <c r="G33" s="62"/>
      <c r="H33" s="63">
        <f t="shared" si="5"/>
        <v>72.113184</v>
      </c>
      <c r="I33" s="62">
        <v>1.0</v>
      </c>
      <c r="J33" s="66">
        <f t="shared" si="6"/>
        <v>72.113184</v>
      </c>
      <c r="K33" s="57"/>
      <c r="L33" s="58">
        <f t="shared" si="15"/>
        <v>5.1816</v>
      </c>
      <c r="M33" s="52">
        <f t="shared" si="16"/>
        <v>1</v>
      </c>
      <c r="N33" s="52">
        <f t="shared" si="17"/>
        <v>5.1816</v>
      </c>
      <c r="O33" s="57"/>
      <c r="P33" s="57"/>
      <c r="Q33" s="59">
        <v>16.5</v>
      </c>
      <c r="R33" s="58">
        <f t="shared" si="7"/>
        <v>2.06</v>
      </c>
      <c r="S33" s="52">
        <f t="shared" si="8"/>
        <v>1</v>
      </c>
      <c r="T33" s="52">
        <f t="shared" si="9"/>
        <v>2.06</v>
      </c>
      <c r="U33" s="60">
        <f t="shared" si="10"/>
        <v>72.113184</v>
      </c>
      <c r="V33" s="58">
        <f t="shared" ref="V33:W33" si="26">C33/100</f>
        <v>1.04</v>
      </c>
      <c r="W33" s="58">
        <f t="shared" si="26"/>
        <v>2.04</v>
      </c>
      <c r="X33" s="58">
        <f t="shared" si="12"/>
        <v>2.06</v>
      </c>
      <c r="Y33" s="61">
        <f t="shared" si="13"/>
        <v>4.370496</v>
      </c>
      <c r="Z33" s="57"/>
      <c r="AA33" s="57"/>
      <c r="AB33" s="57"/>
      <c r="AC33" s="57"/>
      <c r="AD33" s="57"/>
      <c r="AE33" s="57"/>
      <c r="AF33" s="57"/>
      <c r="AG33" s="57"/>
      <c r="AH33" s="57"/>
      <c r="AI33" s="57"/>
      <c r="AJ33" s="57"/>
      <c r="AK33" s="57"/>
      <c r="AL33" s="57"/>
      <c r="AM33" s="57"/>
    </row>
    <row r="34" ht="27.0" customHeight="1">
      <c r="A34" s="52">
        <v>13.0</v>
      </c>
      <c r="B34" s="62" t="s">
        <v>10</v>
      </c>
      <c r="C34" s="62">
        <v>110.0</v>
      </c>
      <c r="D34" s="62">
        <v>204.0</v>
      </c>
      <c r="E34" s="62">
        <v>206.0</v>
      </c>
      <c r="F34" s="62"/>
      <c r="G34" s="62"/>
      <c r="H34" s="63">
        <f t="shared" si="5"/>
        <v>76.27356</v>
      </c>
      <c r="I34" s="62">
        <v>1.0</v>
      </c>
      <c r="J34" s="66">
        <f t="shared" si="6"/>
        <v>76.27356</v>
      </c>
      <c r="K34" s="57"/>
      <c r="L34" s="58">
        <f t="shared" si="15"/>
        <v>5.1816</v>
      </c>
      <c r="M34" s="52">
        <f t="shared" si="16"/>
        <v>1</v>
      </c>
      <c r="N34" s="52">
        <f t="shared" si="17"/>
        <v>5.1816</v>
      </c>
      <c r="O34" s="57"/>
      <c r="P34" s="57"/>
      <c r="Q34" s="59">
        <v>16.5</v>
      </c>
      <c r="R34" s="58">
        <f t="shared" si="7"/>
        <v>2.06</v>
      </c>
      <c r="S34" s="52">
        <f t="shared" si="8"/>
        <v>1</v>
      </c>
      <c r="T34" s="52">
        <f t="shared" si="9"/>
        <v>2.06</v>
      </c>
      <c r="U34" s="60">
        <f t="shared" si="10"/>
        <v>76.27356</v>
      </c>
      <c r="V34" s="58">
        <f t="shared" ref="V34:W34" si="27">C34/100</f>
        <v>1.1</v>
      </c>
      <c r="W34" s="58">
        <f t="shared" si="27"/>
        <v>2.04</v>
      </c>
      <c r="X34" s="58">
        <f t="shared" si="12"/>
        <v>2.06</v>
      </c>
      <c r="Y34" s="61">
        <f t="shared" si="13"/>
        <v>4.62264</v>
      </c>
      <c r="Z34" s="57"/>
      <c r="AA34" s="57"/>
      <c r="AB34" s="57"/>
      <c r="AC34" s="57"/>
      <c r="AD34" s="57"/>
      <c r="AE34" s="57"/>
      <c r="AF34" s="57"/>
      <c r="AG34" s="57"/>
      <c r="AH34" s="57"/>
      <c r="AI34" s="57"/>
      <c r="AJ34" s="57"/>
      <c r="AK34" s="57"/>
      <c r="AL34" s="57"/>
      <c r="AM34" s="57"/>
    </row>
    <row r="35" ht="27.0" customHeight="1">
      <c r="A35" s="52">
        <v>14.0</v>
      </c>
      <c r="B35" s="62" t="s">
        <v>10</v>
      </c>
      <c r="C35" s="62">
        <v>102.0</v>
      </c>
      <c r="D35" s="62">
        <v>204.0</v>
      </c>
      <c r="E35" s="62">
        <v>208.0</v>
      </c>
      <c r="F35" s="62"/>
      <c r="G35" s="62"/>
      <c r="H35" s="63">
        <f t="shared" si="5"/>
        <v>71.413056</v>
      </c>
      <c r="I35" s="62">
        <v>1.0</v>
      </c>
      <c r="J35" s="66">
        <f t="shared" si="6"/>
        <v>71.413056</v>
      </c>
      <c r="K35" s="57"/>
      <c r="L35" s="58">
        <f t="shared" si="15"/>
        <v>5.1816</v>
      </c>
      <c r="M35" s="52">
        <f t="shared" si="16"/>
        <v>1</v>
      </c>
      <c r="N35" s="52">
        <f t="shared" si="17"/>
        <v>5.1816</v>
      </c>
      <c r="O35" s="57"/>
      <c r="P35" s="57"/>
      <c r="Q35" s="59">
        <v>16.5</v>
      </c>
      <c r="R35" s="58">
        <f t="shared" si="7"/>
        <v>2.08</v>
      </c>
      <c r="S35" s="52">
        <f t="shared" si="8"/>
        <v>1</v>
      </c>
      <c r="T35" s="52">
        <f t="shared" si="9"/>
        <v>2.08</v>
      </c>
      <c r="U35" s="60">
        <f t="shared" si="10"/>
        <v>71.413056</v>
      </c>
      <c r="V35" s="58">
        <f t="shared" ref="V35:W35" si="28">C35/100</f>
        <v>1.02</v>
      </c>
      <c r="W35" s="58">
        <f t="shared" si="28"/>
        <v>2.04</v>
      </c>
      <c r="X35" s="58">
        <f t="shared" si="12"/>
        <v>2.08</v>
      </c>
      <c r="Y35" s="61">
        <f t="shared" si="13"/>
        <v>4.328064</v>
      </c>
      <c r="Z35" s="57"/>
      <c r="AA35" s="57"/>
      <c r="AB35" s="57"/>
      <c r="AC35" s="57"/>
      <c r="AD35" s="57"/>
      <c r="AE35" s="57"/>
      <c r="AF35" s="57"/>
      <c r="AG35" s="57"/>
      <c r="AH35" s="57"/>
      <c r="AI35" s="57"/>
      <c r="AJ35" s="57"/>
      <c r="AK35" s="57"/>
      <c r="AL35" s="57"/>
      <c r="AM35" s="57"/>
    </row>
    <row r="36" ht="27.0" customHeight="1">
      <c r="A36" s="52">
        <v>15.0</v>
      </c>
      <c r="B36" s="62" t="s">
        <v>10</v>
      </c>
      <c r="C36" s="62">
        <v>102.0</v>
      </c>
      <c r="D36" s="62">
        <v>204.0</v>
      </c>
      <c r="E36" s="62">
        <v>207.0</v>
      </c>
      <c r="F36" s="62"/>
      <c r="G36" s="62"/>
      <c r="H36" s="63">
        <f t="shared" si="5"/>
        <v>71.069724</v>
      </c>
      <c r="I36" s="62">
        <v>1.0</v>
      </c>
      <c r="J36" s="66">
        <f t="shared" si="6"/>
        <v>71.069724</v>
      </c>
      <c r="K36" s="57"/>
      <c r="L36" s="58">
        <f t="shared" si="15"/>
        <v>5.1816</v>
      </c>
      <c r="M36" s="52">
        <f t="shared" si="16"/>
        <v>1</v>
      </c>
      <c r="N36" s="52">
        <f t="shared" si="17"/>
        <v>5.1816</v>
      </c>
      <c r="O36" s="57"/>
      <c r="P36" s="57"/>
      <c r="Q36" s="59">
        <v>16.5</v>
      </c>
      <c r="R36" s="58">
        <f t="shared" si="7"/>
        <v>2.07</v>
      </c>
      <c r="S36" s="52">
        <f t="shared" si="8"/>
        <v>1</v>
      </c>
      <c r="T36" s="52">
        <f t="shared" si="9"/>
        <v>2.07</v>
      </c>
      <c r="U36" s="60">
        <f t="shared" si="10"/>
        <v>71.069724</v>
      </c>
      <c r="V36" s="58">
        <f t="shared" ref="V36:W36" si="29">C36/100</f>
        <v>1.02</v>
      </c>
      <c r="W36" s="58">
        <f t="shared" si="29"/>
        <v>2.04</v>
      </c>
      <c r="X36" s="58">
        <f t="shared" si="12"/>
        <v>2.07</v>
      </c>
      <c r="Y36" s="61">
        <f t="shared" si="13"/>
        <v>4.307256</v>
      </c>
      <c r="Z36" s="57"/>
      <c r="AA36" s="57"/>
      <c r="AB36" s="57"/>
      <c r="AC36" s="57"/>
      <c r="AD36" s="57"/>
      <c r="AE36" s="57"/>
      <c r="AF36" s="57"/>
      <c r="AG36" s="57"/>
      <c r="AH36" s="57"/>
      <c r="AI36" s="57"/>
      <c r="AJ36" s="57"/>
      <c r="AK36" s="57"/>
      <c r="AL36" s="57"/>
      <c r="AM36" s="57"/>
    </row>
    <row r="37" ht="27.0" customHeight="1">
      <c r="A37" s="52">
        <v>16.0</v>
      </c>
      <c r="B37" s="62" t="s">
        <v>10</v>
      </c>
      <c r="C37" s="62">
        <v>109.0</v>
      </c>
      <c r="D37" s="62">
        <v>204.0</v>
      </c>
      <c r="E37" s="62">
        <v>204.0</v>
      </c>
      <c r="F37" s="62"/>
      <c r="G37" s="62"/>
      <c r="H37" s="63">
        <f t="shared" si="5"/>
        <v>74.846376</v>
      </c>
      <c r="I37" s="62">
        <v>1.0</v>
      </c>
      <c r="J37" s="66">
        <f t="shared" si="6"/>
        <v>74.846376</v>
      </c>
      <c r="K37" s="57"/>
      <c r="L37" s="58">
        <f t="shared" si="15"/>
        <v>5.1816</v>
      </c>
      <c r="M37" s="52">
        <f t="shared" si="16"/>
        <v>1</v>
      </c>
      <c r="N37" s="52">
        <f t="shared" si="17"/>
        <v>5.1816</v>
      </c>
      <c r="O37" s="57"/>
      <c r="P37" s="57"/>
      <c r="Q37" s="59">
        <v>16.5</v>
      </c>
      <c r="R37" s="58">
        <f t="shared" si="7"/>
        <v>2.04</v>
      </c>
      <c r="S37" s="52">
        <f t="shared" si="8"/>
        <v>1</v>
      </c>
      <c r="T37" s="52">
        <f t="shared" si="9"/>
        <v>2.04</v>
      </c>
      <c r="U37" s="60">
        <f t="shared" si="10"/>
        <v>74.846376</v>
      </c>
      <c r="V37" s="58">
        <f t="shared" ref="V37:W37" si="30">C37/100</f>
        <v>1.09</v>
      </c>
      <c r="W37" s="58">
        <f t="shared" si="30"/>
        <v>2.04</v>
      </c>
      <c r="X37" s="58">
        <f t="shared" si="12"/>
        <v>2.04</v>
      </c>
      <c r="Y37" s="61">
        <f t="shared" si="13"/>
        <v>4.536144</v>
      </c>
      <c r="Z37" s="57"/>
      <c r="AA37" s="57"/>
      <c r="AB37" s="57"/>
      <c r="AC37" s="57"/>
      <c r="AD37" s="57"/>
      <c r="AE37" s="57"/>
      <c r="AF37" s="57"/>
      <c r="AG37" s="57"/>
      <c r="AH37" s="57"/>
      <c r="AI37" s="57"/>
      <c r="AJ37" s="57"/>
      <c r="AK37" s="57"/>
      <c r="AL37" s="57"/>
      <c r="AM37" s="57"/>
    </row>
    <row r="38" ht="27.0" customHeight="1">
      <c r="A38" s="52">
        <v>17.0</v>
      </c>
      <c r="B38" s="62" t="s">
        <v>10</v>
      </c>
      <c r="C38" s="62">
        <v>103.0</v>
      </c>
      <c r="D38" s="62">
        <v>204.0</v>
      </c>
      <c r="E38" s="62">
        <v>207.0</v>
      </c>
      <c r="F38" s="62"/>
      <c r="G38" s="62"/>
      <c r="H38" s="63">
        <f t="shared" si="5"/>
        <v>71.766486</v>
      </c>
      <c r="I38" s="62">
        <v>4.0</v>
      </c>
      <c r="J38" s="66">
        <f t="shared" si="6"/>
        <v>287.065944</v>
      </c>
      <c r="K38" s="57"/>
      <c r="L38" s="58">
        <f t="shared" si="15"/>
        <v>5.1816</v>
      </c>
      <c r="M38" s="52">
        <f t="shared" si="16"/>
        <v>4</v>
      </c>
      <c r="N38" s="52">
        <f t="shared" si="17"/>
        <v>20.7264</v>
      </c>
      <c r="O38" s="57"/>
      <c r="P38" s="57"/>
      <c r="Q38" s="59">
        <v>16.5</v>
      </c>
      <c r="R38" s="58">
        <f t="shared" si="7"/>
        <v>2.07</v>
      </c>
      <c r="S38" s="52">
        <f t="shared" si="8"/>
        <v>4</v>
      </c>
      <c r="T38" s="52">
        <f t="shared" si="9"/>
        <v>8.28</v>
      </c>
      <c r="U38" s="60">
        <f t="shared" si="10"/>
        <v>71.766486</v>
      </c>
      <c r="V38" s="58">
        <f t="shared" ref="V38:W38" si="31">C38/100</f>
        <v>1.03</v>
      </c>
      <c r="W38" s="58">
        <f t="shared" si="31"/>
        <v>2.04</v>
      </c>
      <c r="X38" s="58">
        <f t="shared" si="12"/>
        <v>8.28</v>
      </c>
      <c r="Y38" s="61">
        <f t="shared" si="13"/>
        <v>17.397936</v>
      </c>
      <c r="Z38" s="57"/>
      <c r="AA38" s="57"/>
      <c r="AB38" s="57"/>
      <c r="AC38" s="57"/>
      <c r="AD38" s="57"/>
      <c r="AE38" s="57"/>
      <c r="AF38" s="57"/>
      <c r="AG38" s="57"/>
      <c r="AH38" s="57"/>
      <c r="AI38" s="57"/>
      <c r="AJ38" s="57"/>
      <c r="AK38" s="57"/>
      <c r="AL38" s="57"/>
      <c r="AM38" s="57"/>
    </row>
    <row r="39" ht="27.0" customHeight="1">
      <c r="A39" s="52">
        <v>18.0</v>
      </c>
      <c r="B39" s="62" t="s">
        <v>10</v>
      </c>
      <c r="C39" s="62">
        <v>104.0</v>
      </c>
      <c r="D39" s="62">
        <v>204.0</v>
      </c>
      <c r="E39" s="62">
        <v>207.0</v>
      </c>
      <c r="F39" s="62"/>
      <c r="G39" s="62"/>
      <c r="H39" s="63">
        <f t="shared" si="5"/>
        <v>72.463248</v>
      </c>
      <c r="I39" s="62">
        <v>1.0</v>
      </c>
      <c r="J39" s="66">
        <f t="shared" si="6"/>
        <v>72.463248</v>
      </c>
      <c r="K39" s="57"/>
      <c r="L39" s="31">
        <f t="shared" si="15"/>
        <v>5.1816</v>
      </c>
      <c r="M39" s="67">
        <f t="shared" si="16"/>
        <v>1</v>
      </c>
      <c r="N39" s="67">
        <f t="shared" si="17"/>
        <v>5.1816</v>
      </c>
      <c r="O39" s="57"/>
      <c r="P39" s="57"/>
      <c r="Q39" s="59">
        <v>16.5</v>
      </c>
      <c r="R39" s="58">
        <f t="shared" si="7"/>
        <v>2.07</v>
      </c>
      <c r="S39" s="52">
        <f t="shared" si="8"/>
        <v>1</v>
      </c>
      <c r="T39" s="52">
        <f t="shared" si="9"/>
        <v>2.07</v>
      </c>
      <c r="U39" s="60">
        <f t="shared" si="10"/>
        <v>72.463248</v>
      </c>
      <c r="V39" s="58">
        <f t="shared" ref="V39:W39" si="32">C39/100</f>
        <v>1.04</v>
      </c>
      <c r="W39" s="58">
        <f t="shared" si="32"/>
        <v>2.04</v>
      </c>
      <c r="X39" s="58">
        <f t="shared" si="12"/>
        <v>2.07</v>
      </c>
      <c r="Y39" s="61">
        <f t="shared" si="13"/>
        <v>4.391712</v>
      </c>
      <c r="Z39" s="57"/>
      <c r="AA39" s="57"/>
      <c r="AB39" s="57"/>
      <c r="AC39" s="57"/>
      <c r="AD39" s="57"/>
      <c r="AE39" s="57"/>
      <c r="AF39" s="57"/>
      <c r="AG39" s="57"/>
      <c r="AH39" s="57"/>
      <c r="AI39" s="57"/>
      <c r="AJ39" s="57"/>
      <c r="AK39" s="57"/>
      <c r="AL39" s="57"/>
      <c r="AM39" s="57"/>
    </row>
    <row r="40" ht="27.0" customHeight="1">
      <c r="A40" s="52">
        <v>19.0</v>
      </c>
      <c r="B40" s="62" t="s">
        <v>10</v>
      </c>
      <c r="C40" s="62">
        <v>108.0</v>
      </c>
      <c r="D40" s="62">
        <v>204.0</v>
      </c>
      <c r="E40" s="62">
        <v>206.0</v>
      </c>
      <c r="F40" s="62"/>
      <c r="G40" s="62"/>
      <c r="H40" s="63">
        <f t="shared" si="5"/>
        <v>74.886768</v>
      </c>
      <c r="I40" s="62">
        <v>1.0</v>
      </c>
      <c r="J40" s="66">
        <f t="shared" si="6"/>
        <v>74.886768</v>
      </c>
      <c r="K40" s="57"/>
      <c r="L40" s="31"/>
      <c r="M40" s="67">
        <f t="shared" si="16"/>
        <v>1</v>
      </c>
      <c r="N40" s="67"/>
      <c r="O40" s="57"/>
      <c r="P40" s="57"/>
      <c r="Q40" s="59">
        <v>16.5</v>
      </c>
      <c r="R40" s="58">
        <f t="shared" si="7"/>
        <v>2.06</v>
      </c>
      <c r="S40" s="52">
        <f t="shared" si="8"/>
        <v>1</v>
      </c>
      <c r="T40" s="52">
        <f t="shared" si="9"/>
        <v>2.06</v>
      </c>
      <c r="U40" s="60">
        <f t="shared" si="10"/>
        <v>74.886768</v>
      </c>
      <c r="V40" s="58">
        <f t="shared" ref="V40:W40" si="33">C40/100</f>
        <v>1.08</v>
      </c>
      <c r="W40" s="58">
        <f t="shared" si="33"/>
        <v>2.04</v>
      </c>
      <c r="X40" s="58">
        <f t="shared" si="12"/>
        <v>2.06</v>
      </c>
      <c r="Y40" s="61">
        <f t="shared" si="13"/>
        <v>4.538592</v>
      </c>
      <c r="Z40" s="57"/>
      <c r="AA40" s="57"/>
      <c r="AB40" s="57"/>
      <c r="AC40" s="57"/>
      <c r="AD40" s="57"/>
      <c r="AE40" s="57"/>
      <c r="AF40" s="57"/>
      <c r="AG40" s="57"/>
      <c r="AH40" s="57"/>
      <c r="AI40" s="57"/>
      <c r="AJ40" s="57"/>
      <c r="AK40" s="57"/>
      <c r="AL40" s="57"/>
      <c r="AM40" s="57"/>
    </row>
    <row r="41" ht="27.0" customHeight="1">
      <c r="A41" s="52">
        <v>20.0</v>
      </c>
      <c r="B41" s="62" t="s">
        <v>10</v>
      </c>
      <c r="C41" s="62">
        <v>109.0</v>
      </c>
      <c r="D41" s="62">
        <v>204.0</v>
      </c>
      <c r="E41" s="62">
        <v>207.0</v>
      </c>
      <c r="F41" s="62"/>
      <c r="G41" s="62"/>
      <c r="H41" s="63">
        <f t="shared" si="5"/>
        <v>75.947058</v>
      </c>
      <c r="I41" s="62">
        <v>1.0</v>
      </c>
      <c r="J41" s="66">
        <f t="shared" si="6"/>
        <v>75.947058</v>
      </c>
      <c r="K41" s="57"/>
      <c r="L41" s="31"/>
      <c r="M41" s="67">
        <f t="shared" si="16"/>
        <v>1</v>
      </c>
      <c r="N41" s="67"/>
      <c r="O41" s="57"/>
      <c r="P41" s="57"/>
      <c r="Q41" s="59">
        <v>16.5</v>
      </c>
      <c r="R41" s="58">
        <f t="shared" si="7"/>
        <v>2.07</v>
      </c>
      <c r="S41" s="52">
        <f t="shared" si="8"/>
        <v>1</v>
      </c>
      <c r="T41" s="52">
        <f t="shared" si="9"/>
        <v>2.07</v>
      </c>
      <c r="U41" s="60">
        <f t="shared" si="10"/>
        <v>75.947058</v>
      </c>
      <c r="V41" s="58">
        <f t="shared" ref="V41:W41" si="34">C41/100</f>
        <v>1.09</v>
      </c>
      <c r="W41" s="58">
        <f t="shared" si="34"/>
        <v>2.04</v>
      </c>
      <c r="X41" s="58">
        <f t="shared" si="12"/>
        <v>2.07</v>
      </c>
      <c r="Y41" s="61">
        <f t="shared" si="13"/>
        <v>4.602852</v>
      </c>
      <c r="Z41" s="57"/>
      <c r="AA41" s="57"/>
      <c r="AB41" s="57"/>
      <c r="AC41" s="57"/>
      <c r="AD41" s="57"/>
      <c r="AE41" s="57"/>
      <c r="AF41" s="57"/>
      <c r="AG41" s="57"/>
      <c r="AH41" s="57"/>
      <c r="AI41" s="57"/>
      <c r="AJ41" s="57"/>
      <c r="AK41" s="57"/>
      <c r="AL41" s="57"/>
      <c r="AM41" s="57"/>
    </row>
    <row r="42" ht="27.0" customHeight="1">
      <c r="A42" s="52">
        <v>21.0</v>
      </c>
      <c r="B42" s="62" t="s">
        <v>10</v>
      </c>
      <c r="C42" s="62">
        <v>106.0</v>
      </c>
      <c r="D42" s="62">
        <v>204.0</v>
      </c>
      <c r="E42" s="62">
        <v>206.0</v>
      </c>
      <c r="F42" s="62"/>
      <c r="G42" s="62"/>
      <c r="H42" s="63">
        <f t="shared" si="5"/>
        <v>73.499976</v>
      </c>
      <c r="I42" s="62">
        <v>1.0</v>
      </c>
      <c r="J42" s="66">
        <f t="shared" si="6"/>
        <v>73.499976</v>
      </c>
      <c r="K42" s="57"/>
      <c r="L42" s="31"/>
      <c r="M42" s="67">
        <f t="shared" si="16"/>
        <v>1</v>
      </c>
      <c r="N42" s="67"/>
      <c r="O42" s="57"/>
      <c r="P42" s="57"/>
      <c r="Q42" s="59">
        <v>16.5</v>
      </c>
      <c r="R42" s="58">
        <f t="shared" si="7"/>
        <v>2.06</v>
      </c>
      <c r="S42" s="52">
        <f t="shared" si="8"/>
        <v>1</v>
      </c>
      <c r="T42" s="52">
        <f t="shared" si="9"/>
        <v>2.06</v>
      </c>
      <c r="U42" s="60">
        <f t="shared" si="10"/>
        <v>73.499976</v>
      </c>
      <c r="V42" s="58">
        <f t="shared" ref="V42:W42" si="35">C42/100</f>
        <v>1.06</v>
      </c>
      <c r="W42" s="58">
        <f t="shared" si="35"/>
        <v>2.04</v>
      </c>
      <c r="X42" s="58">
        <f t="shared" si="12"/>
        <v>2.06</v>
      </c>
      <c r="Y42" s="61">
        <f t="shared" si="13"/>
        <v>4.454544</v>
      </c>
      <c r="Z42" s="57"/>
      <c r="AA42" s="57"/>
      <c r="AB42" s="57"/>
      <c r="AC42" s="57"/>
      <c r="AD42" s="57"/>
      <c r="AE42" s="57"/>
      <c r="AF42" s="57"/>
      <c r="AG42" s="57"/>
      <c r="AH42" s="57"/>
      <c r="AI42" s="57"/>
      <c r="AJ42" s="57"/>
      <c r="AK42" s="57"/>
      <c r="AL42" s="57"/>
      <c r="AM42" s="57"/>
    </row>
    <row r="43" ht="27.0" customHeight="1">
      <c r="A43" s="52">
        <v>22.0</v>
      </c>
      <c r="B43" s="53" t="s">
        <v>69</v>
      </c>
      <c r="C43" s="54">
        <v>85.0</v>
      </c>
      <c r="D43" s="54">
        <v>204.0</v>
      </c>
      <c r="E43" s="54">
        <v>233.0</v>
      </c>
      <c r="F43" s="54"/>
      <c r="G43" s="54"/>
      <c r="H43" s="55">
        <f t="shared" si="5"/>
        <v>119.18649</v>
      </c>
      <c r="I43" s="54">
        <v>1.0</v>
      </c>
      <c r="J43" s="66">
        <f t="shared" si="6"/>
        <v>119.18649</v>
      </c>
      <c r="K43" s="57"/>
      <c r="L43" s="31"/>
      <c r="M43" s="67"/>
      <c r="N43" s="67"/>
      <c r="O43" s="57"/>
      <c r="P43" s="57"/>
      <c r="Q43" s="59">
        <v>29.5</v>
      </c>
      <c r="R43" s="58">
        <f t="shared" si="7"/>
        <v>2.33</v>
      </c>
      <c r="S43" s="52">
        <f t="shared" si="8"/>
        <v>1</v>
      </c>
      <c r="T43" s="52">
        <f t="shared" si="9"/>
        <v>2.33</v>
      </c>
      <c r="U43" s="60">
        <f t="shared" si="10"/>
        <v>119.18649</v>
      </c>
      <c r="V43" s="58">
        <f t="shared" ref="V43:W43" si="36">C43/100</f>
        <v>0.85</v>
      </c>
      <c r="W43" s="58">
        <f t="shared" si="36"/>
        <v>2.04</v>
      </c>
      <c r="X43" s="58">
        <f t="shared" si="12"/>
        <v>2.33</v>
      </c>
      <c r="Y43" s="61">
        <f t="shared" si="13"/>
        <v>4.04022</v>
      </c>
      <c r="Z43" s="57"/>
      <c r="AA43" s="57"/>
      <c r="AB43" s="57"/>
      <c r="AC43" s="57"/>
      <c r="AD43" s="57"/>
      <c r="AE43" s="57"/>
      <c r="AF43" s="57"/>
      <c r="AG43" s="57"/>
      <c r="AH43" s="57"/>
      <c r="AI43" s="57"/>
      <c r="AJ43" s="57"/>
      <c r="AK43" s="57"/>
      <c r="AL43" s="57"/>
      <c r="AM43" s="57"/>
    </row>
    <row r="44" ht="27.0" customHeight="1">
      <c r="A44" s="52">
        <v>23.0</v>
      </c>
      <c r="B44" s="62" t="s">
        <v>69</v>
      </c>
      <c r="C44" s="62">
        <v>95.0</v>
      </c>
      <c r="D44" s="62">
        <v>204.0</v>
      </c>
      <c r="E44" s="62">
        <v>234.0</v>
      </c>
      <c r="F44" s="62"/>
      <c r="G44" s="62"/>
      <c r="H44" s="63">
        <f t="shared" si="5"/>
        <v>133.78014</v>
      </c>
      <c r="I44" s="62">
        <v>1.0</v>
      </c>
      <c r="J44" s="66">
        <f t="shared" si="6"/>
        <v>133.78014</v>
      </c>
      <c r="K44" s="57"/>
      <c r="L44" s="31"/>
      <c r="M44" s="67"/>
      <c r="N44" s="67"/>
      <c r="O44" s="57"/>
      <c r="P44" s="57"/>
      <c r="Q44" s="59">
        <v>29.5</v>
      </c>
      <c r="R44" s="58">
        <f t="shared" si="7"/>
        <v>2.34</v>
      </c>
      <c r="S44" s="52">
        <f t="shared" si="8"/>
        <v>1</v>
      </c>
      <c r="T44" s="52">
        <f t="shared" si="9"/>
        <v>2.34</v>
      </c>
      <c r="U44" s="60">
        <f t="shared" si="10"/>
        <v>133.78014</v>
      </c>
      <c r="V44" s="58">
        <f t="shared" ref="V44:W44" si="37">C44/100</f>
        <v>0.95</v>
      </c>
      <c r="W44" s="58">
        <f t="shared" si="37"/>
        <v>2.04</v>
      </c>
      <c r="X44" s="58">
        <f t="shared" si="12"/>
        <v>2.34</v>
      </c>
      <c r="Y44" s="61">
        <f t="shared" si="13"/>
        <v>4.53492</v>
      </c>
      <c r="Z44" s="57"/>
      <c r="AA44" s="57"/>
      <c r="AB44" s="57"/>
      <c r="AC44" s="57"/>
      <c r="AD44" s="57"/>
      <c r="AE44" s="57"/>
      <c r="AF44" s="57"/>
      <c r="AG44" s="57"/>
      <c r="AH44" s="57"/>
      <c r="AI44" s="57"/>
      <c r="AJ44" s="57"/>
      <c r="AK44" s="57"/>
      <c r="AL44" s="57"/>
      <c r="AM44" s="57"/>
    </row>
    <row r="45" ht="27.0" customHeight="1">
      <c r="A45" s="52">
        <v>24.0</v>
      </c>
      <c r="B45" s="62" t="s">
        <v>69</v>
      </c>
      <c r="C45" s="62">
        <v>101.0</v>
      </c>
      <c r="D45" s="62">
        <v>204.0</v>
      </c>
      <c r="E45" s="62">
        <v>234.0</v>
      </c>
      <c r="F45" s="62"/>
      <c r="G45" s="62"/>
      <c r="H45" s="63">
        <f t="shared" si="5"/>
        <v>142.229412</v>
      </c>
      <c r="I45" s="62">
        <v>5.0</v>
      </c>
      <c r="J45" s="66">
        <f t="shared" si="6"/>
        <v>711.14706</v>
      </c>
      <c r="K45" s="57"/>
      <c r="L45" s="31"/>
      <c r="M45" s="67"/>
      <c r="N45" s="67"/>
      <c r="O45" s="57"/>
      <c r="P45" s="57"/>
      <c r="Q45" s="59">
        <v>29.5</v>
      </c>
      <c r="R45" s="58">
        <f t="shared" si="7"/>
        <v>2.34</v>
      </c>
      <c r="S45" s="52">
        <f t="shared" si="8"/>
        <v>5</v>
      </c>
      <c r="T45" s="52">
        <f t="shared" si="9"/>
        <v>11.7</v>
      </c>
      <c r="U45" s="60">
        <f t="shared" si="10"/>
        <v>142.229412</v>
      </c>
      <c r="V45" s="58">
        <f t="shared" ref="V45:W45" si="38">C45/100</f>
        <v>1.01</v>
      </c>
      <c r="W45" s="58">
        <f t="shared" si="38"/>
        <v>2.04</v>
      </c>
      <c r="X45" s="58">
        <f t="shared" si="12"/>
        <v>11.7</v>
      </c>
      <c r="Y45" s="61">
        <f t="shared" si="13"/>
        <v>24.10668</v>
      </c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</row>
    <row r="46" ht="27.0" customHeight="1">
      <c r="A46" s="52">
        <v>25.0</v>
      </c>
      <c r="B46" s="62" t="s">
        <v>69</v>
      </c>
      <c r="C46" s="62">
        <v>101.0</v>
      </c>
      <c r="D46" s="62">
        <v>204.0</v>
      </c>
      <c r="E46" s="62">
        <v>233.0</v>
      </c>
      <c r="F46" s="62"/>
      <c r="G46" s="62"/>
      <c r="H46" s="63">
        <f t="shared" si="5"/>
        <v>141.621594</v>
      </c>
      <c r="I46" s="62">
        <v>3.0</v>
      </c>
      <c r="J46" s="66">
        <f t="shared" si="6"/>
        <v>424.864782</v>
      </c>
      <c r="K46" s="57"/>
      <c r="L46" s="31"/>
      <c r="M46" s="67"/>
      <c r="N46" s="67"/>
      <c r="O46" s="57"/>
      <c r="P46" s="57"/>
      <c r="Q46" s="59">
        <v>29.5</v>
      </c>
      <c r="R46" s="58">
        <f t="shared" si="7"/>
        <v>2.33</v>
      </c>
      <c r="S46" s="52">
        <f t="shared" si="8"/>
        <v>3</v>
      </c>
      <c r="T46" s="52">
        <f t="shared" si="9"/>
        <v>6.99</v>
      </c>
      <c r="U46" s="60">
        <f t="shared" si="10"/>
        <v>141.621594</v>
      </c>
      <c r="V46" s="58">
        <f t="shared" ref="V46:W46" si="39">C46/100</f>
        <v>1.01</v>
      </c>
      <c r="W46" s="58">
        <f t="shared" si="39"/>
        <v>2.04</v>
      </c>
      <c r="X46" s="58">
        <f t="shared" si="12"/>
        <v>6.99</v>
      </c>
      <c r="Y46" s="61">
        <f t="shared" si="13"/>
        <v>14.402196</v>
      </c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</row>
    <row r="47" ht="27.0" customHeight="1">
      <c r="A47" s="52">
        <v>26.0</v>
      </c>
      <c r="B47" s="62" t="s">
        <v>69</v>
      </c>
      <c r="C47" s="62">
        <v>95.0</v>
      </c>
      <c r="D47" s="62">
        <v>204.0</v>
      </c>
      <c r="E47" s="62">
        <v>232.0</v>
      </c>
      <c r="F47" s="62"/>
      <c r="G47" s="62"/>
      <c r="H47" s="63">
        <f t="shared" si="5"/>
        <v>132.63672</v>
      </c>
      <c r="I47" s="62">
        <v>1.0</v>
      </c>
      <c r="J47" s="66">
        <f t="shared" si="6"/>
        <v>132.63672</v>
      </c>
      <c r="K47" s="57"/>
      <c r="L47" s="31"/>
      <c r="M47" s="67"/>
      <c r="N47" s="67"/>
      <c r="O47" s="57"/>
      <c r="P47" s="57"/>
      <c r="Q47" s="59">
        <v>29.5</v>
      </c>
      <c r="R47" s="58">
        <f t="shared" si="7"/>
        <v>2.32</v>
      </c>
      <c r="S47" s="52">
        <f t="shared" si="8"/>
        <v>1</v>
      </c>
      <c r="T47" s="52">
        <f t="shared" si="9"/>
        <v>2.32</v>
      </c>
      <c r="U47" s="60">
        <f t="shared" si="10"/>
        <v>132.63672</v>
      </c>
      <c r="V47" s="58">
        <f t="shared" ref="V47:W47" si="40">C47/100</f>
        <v>0.95</v>
      </c>
      <c r="W47" s="58">
        <f t="shared" si="40"/>
        <v>2.04</v>
      </c>
      <c r="X47" s="58">
        <f t="shared" si="12"/>
        <v>2.32</v>
      </c>
      <c r="Y47" s="61">
        <f t="shared" si="13"/>
        <v>4.49616</v>
      </c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</row>
    <row r="48" ht="27.0" customHeight="1">
      <c r="A48" s="52">
        <v>27.0</v>
      </c>
      <c r="B48" s="62" t="s">
        <v>69</v>
      </c>
      <c r="C48" s="62">
        <v>102.0</v>
      </c>
      <c r="D48" s="62">
        <v>204.0</v>
      </c>
      <c r="E48" s="62">
        <v>230.0</v>
      </c>
      <c r="F48" s="62"/>
      <c r="G48" s="62"/>
      <c r="H48" s="63">
        <f t="shared" si="5"/>
        <v>141.18228</v>
      </c>
      <c r="I48" s="62">
        <v>1.0</v>
      </c>
      <c r="J48" s="66">
        <f t="shared" si="6"/>
        <v>141.18228</v>
      </c>
      <c r="K48" s="57"/>
      <c r="L48" s="31"/>
      <c r="M48" s="67"/>
      <c r="N48" s="67"/>
      <c r="O48" s="57"/>
      <c r="P48" s="57"/>
      <c r="Q48" s="59">
        <v>29.5</v>
      </c>
      <c r="R48" s="58">
        <f t="shared" si="7"/>
        <v>2.3</v>
      </c>
      <c r="S48" s="52">
        <f t="shared" si="8"/>
        <v>1</v>
      </c>
      <c r="T48" s="52">
        <f t="shared" si="9"/>
        <v>2.3</v>
      </c>
      <c r="U48" s="60">
        <f t="shared" si="10"/>
        <v>141.18228</v>
      </c>
      <c r="V48" s="58">
        <f t="shared" ref="V48:W48" si="41">C48/100</f>
        <v>1.02</v>
      </c>
      <c r="W48" s="58">
        <f t="shared" si="41"/>
        <v>2.04</v>
      </c>
      <c r="X48" s="58">
        <f t="shared" si="12"/>
        <v>2.3</v>
      </c>
      <c r="Y48" s="61">
        <f t="shared" si="13"/>
        <v>4.78584</v>
      </c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</row>
    <row r="49" ht="27.0" customHeight="1">
      <c r="A49" s="52">
        <v>28.0</v>
      </c>
      <c r="B49" s="62" t="s">
        <v>69</v>
      </c>
      <c r="C49" s="62">
        <v>97.0</v>
      </c>
      <c r="D49" s="62">
        <v>204.0</v>
      </c>
      <c r="E49" s="62">
        <v>233.0</v>
      </c>
      <c r="F49" s="62"/>
      <c r="G49" s="62"/>
      <c r="H49" s="63">
        <f t="shared" si="5"/>
        <v>136.012818</v>
      </c>
      <c r="I49" s="62">
        <v>1.0</v>
      </c>
      <c r="J49" s="68">
        <f t="shared" si="6"/>
        <v>136.012818</v>
      </c>
      <c r="K49" s="1"/>
      <c r="L49" s="69"/>
      <c r="M49" s="70"/>
      <c r="N49" s="70"/>
      <c r="O49" s="1"/>
      <c r="P49" s="1"/>
      <c r="Q49" s="59">
        <v>29.5</v>
      </c>
      <c r="R49" s="58">
        <f t="shared" si="7"/>
        <v>2.33</v>
      </c>
      <c r="S49" s="52">
        <f t="shared" si="8"/>
        <v>1</v>
      </c>
      <c r="T49" s="52">
        <f t="shared" si="9"/>
        <v>2.33</v>
      </c>
      <c r="U49" s="60">
        <f t="shared" si="10"/>
        <v>136.012818</v>
      </c>
      <c r="V49" s="58">
        <f t="shared" ref="V49:W49" si="42">C49/100</f>
        <v>0.97</v>
      </c>
      <c r="W49" s="58">
        <f t="shared" si="42"/>
        <v>2.04</v>
      </c>
      <c r="X49" s="58">
        <f t="shared" si="12"/>
        <v>2.33</v>
      </c>
      <c r="Y49" s="61">
        <f t="shared" si="13"/>
        <v>4.610604</v>
      </c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</row>
    <row r="50" ht="27.0" customHeight="1">
      <c r="A50" s="52">
        <v>29.0</v>
      </c>
      <c r="B50" s="62" t="s">
        <v>69</v>
      </c>
      <c r="C50" s="62">
        <v>97.0</v>
      </c>
      <c r="D50" s="62">
        <v>204.0</v>
      </c>
      <c r="E50" s="62">
        <v>231.0</v>
      </c>
      <c r="F50" s="62"/>
      <c r="G50" s="62"/>
      <c r="H50" s="63">
        <f t="shared" si="5"/>
        <v>134.845326</v>
      </c>
      <c r="I50" s="62">
        <v>2.0</v>
      </c>
      <c r="J50" s="68">
        <f t="shared" si="6"/>
        <v>269.690652</v>
      </c>
      <c r="K50" s="1"/>
      <c r="L50" s="69"/>
      <c r="M50" s="70"/>
      <c r="N50" s="70"/>
      <c r="O50" s="1"/>
      <c r="P50" s="1"/>
      <c r="Q50" s="59">
        <v>29.5</v>
      </c>
      <c r="R50" s="58">
        <f t="shared" si="7"/>
        <v>2.31</v>
      </c>
      <c r="S50" s="52">
        <f t="shared" si="8"/>
        <v>2</v>
      </c>
      <c r="T50" s="52">
        <f t="shared" si="9"/>
        <v>4.62</v>
      </c>
      <c r="U50" s="60">
        <f t="shared" si="10"/>
        <v>134.845326</v>
      </c>
      <c r="V50" s="58">
        <f t="shared" ref="V50:W50" si="43">C50/100</f>
        <v>0.97</v>
      </c>
      <c r="W50" s="58">
        <f t="shared" si="43"/>
        <v>2.04</v>
      </c>
      <c r="X50" s="58">
        <f t="shared" si="12"/>
        <v>4.62</v>
      </c>
      <c r="Y50" s="61">
        <f t="shared" si="13"/>
        <v>9.142056</v>
      </c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</row>
    <row r="51" ht="27.0" customHeight="1">
      <c r="A51" s="52">
        <v>30.0</v>
      </c>
      <c r="B51" s="62" t="s">
        <v>69</v>
      </c>
      <c r="C51" s="62">
        <v>98.0</v>
      </c>
      <c r="D51" s="62">
        <v>204.0</v>
      </c>
      <c r="E51" s="62">
        <v>233.0</v>
      </c>
      <c r="F51" s="62"/>
      <c r="G51" s="62"/>
      <c r="H51" s="63">
        <f t="shared" si="5"/>
        <v>137.415012</v>
      </c>
      <c r="I51" s="62">
        <v>1.0</v>
      </c>
      <c r="J51" s="68">
        <f t="shared" si="6"/>
        <v>137.415012</v>
      </c>
      <c r="K51" s="1"/>
      <c r="L51" s="69"/>
      <c r="M51" s="70"/>
      <c r="N51" s="70"/>
      <c r="O51" s="1"/>
      <c r="P51" s="1"/>
      <c r="Q51" s="59">
        <v>29.5</v>
      </c>
      <c r="R51" s="58">
        <f t="shared" si="7"/>
        <v>2.33</v>
      </c>
      <c r="S51" s="52">
        <f t="shared" si="8"/>
        <v>1</v>
      </c>
      <c r="T51" s="52">
        <f t="shared" si="9"/>
        <v>2.33</v>
      </c>
      <c r="U51" s="60">
        <f t="shared" si="10"/>
        <v>137.415012</v>
      </c>
      <c r="V51" s="58">
        <f t="shared" ref="V51:W51" si="44">C51/100</f>
        <v>0.98</v>
      </c>
      <c r="W51" s="58">
        <f t="shared" si="44"/>
        <v>2.04</v>
      </c>
      <c r="X51" s="58">
        <f t="shared" si="12"/>
        <v>2.33</v>
      </c>
      <c r="Y51" s="61">
        <f t="shared" si="13"/>
        <v>4.658136</v>
      </c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</row>
    <row r="52" ht="27.0" customHeight="1">
      <c r="A52" s="52">
        <v>31.0</v>
      </c>
      <c r="B52" s="62" t="s">
        <v>69</v>
      </c>
      <c r="C52" s="62">
        <v>100.0</v>
      </c>
      <c r="D52" s="62">
        <v>204.0</v>
      </c>
      <c r="E52" s="62">
        <v>232.0</v>
      </c>
      <c r="F52" s="62"/>
      <c r="G52" s="62"/>
      <c r="H52" s="63">
        <f t="shared" si="5"/>
        <v>139.6176</v>
      </c>
      <c r="I52" s="62">
        <v>2.0</v>
      </c>
      <c r="J52" s="68">
        <f t="shared" si="6"/>
        <v>279.2352</v>
      </c>
      <c r="K52" s="1"/>
      <c r="L52" s="69"/>
      <c r="M52" s="70"/>
      <c r="N52" s="70"/>
      <c r="O52" s="1"/>
      <c r="P52" s="1"/>
      <c r="Q52" s="59">
        <v>29.5</v>
      </c>
      <c r="R52" s="58">
        <f t="shared" si="7"/>
        <v>2.32</v>
      </c>
      <c r="S52" s="52">
        <f t="shared" si="8"/>
        <v>2</v>
      </c>
      <c r="T52" s="52">
        <f t="shared" si="9"/>
        <v>4.64</v>
      </c>
      <c r="U52" s="60">
        <f t="shared" si="10"/>
        <v>139.6176</v>
      </c>
      <c r="V52" s="58">
        <f t="shared" ref="V52:W52" si="45">C52/100</f>
        <v>1</v>
      </c>
      <c r="W52" s="58">
        <f t="shared" si="45"/>
        <v>2.04</v>
      </c>
      <c r="X52" s="58">
        <f t="shared" si="12"/>
        <v>4.64</v>
      </c>
      <c r="Y52" s="61">
        <f t="shared" si="13"/>
        <v>9.4656</v>
      </c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</row>
    <row r="53" ht="27.0" customHeight="1">
      <c r="A53" s="52">
        <v>32.0</v>
      </c>
      <c r="B53" s="62" t="s">
        <v>69</v>
      </c>
      <c r="C53" s="62">
        <v>82.0</v>
      </c>
      <c r="D53" s="62">
        <v>204.0</v>
      </c>
      <c r="E53" s="62">
        <v>233.0</v>
      </c>
      <c r="F53" s="62"/>
      <c r="G53" s="62"/>
      <c r="H53" s="63">
        <f t="shared" si="5"/>
        <v>114.979908</v>
      </c>
      <c r="I53" s="62">
        <v>1.0</v>
      </c>
      <c r="J53" s="68">
        <f t="shared" si="6"/>
        <v>114.979908</v>
      </c>
      <c r="K53" s="1"/>
      <c r="L53" s="69"/>
      <c r="M53" s="70"/>
      <c r="N53" s="70"/>
      <c r="O53" s="1"/>
      <c r="P53" s="1"/>
      <c r="Q53" s="59">
        <v>29.5</v>
      </c>
      <c r="R53" s="58">
        <f t="shared" si="7"/>
        <v>2.33</v>
      </c>
      <c r="S53" s="52">
        <f t="shared" si="8"/>
        <v>1</v>
      </c>
      <c r="T53" s="52">
        <f t="shared" si="9"/>
        <v>2.33</v>
      </c>
      <c r="U53" s="60">
        <f t="shared" si="10"/>
        <v>114.979908</v>
      </c>
      <c r="V53" s="58">
        <f t="shared" ref="V53:W53" si="46">C53/100</f>
        <v>0.82</v>
      </c>
      <c r="W53" s="58">
        <f t="shared" si="46"/>
        <v>2.04</v>
      </c>
      <c r="X53" s="58">
        <f t="shared" si="12"/>
        <v>2.33</v>
      </c>
      <c r="Y53" s="61">
        <f t="shared" si="13"/>
        <v>3.897624</v>
      </c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</row>
    <row r="54" ht="27.0" customHeight="1">
      <c r="A54" s="52">
        <v>33.0</v>
      </c>
      <c r="B54" s="62" t="s">
        <v>69</v>
      </c>
      <c r="C54" s="62">
        <v>99.0</v>
      </c>
      <c r="D54" s="62">
        <v>204.0</v>
      </c>
      <c r="E54" s="62">
        <v>233.0</v>
      </c>
      <c r="F54" s="62"/>
      <c r="G54" s="62"/>
      <c r="H54" s="63">
        <f t="shared" si="5"/>
        <v>138.817206</v>
      </c>
      <c r="I54" s="62">
        <v>1.0</v>
      </c>
      <c r="J54" s="68">
        <f t="shared" si="6"/>
        <v>138.817206</v>
      </c>
      <c r="K54" s="1"/>
      <c r="L54" s="69"/>
      <c r="M54" s="70"/>
      <c r="N54" s="70"/>
      <c r="O54" s="1"/>
      <c r="P54" s="1"/>
      <c r="Q54" s="59">
        <v>29.5</v>
      </c>
      <c r="R54" s="58">
        <f t="shared" si="7"/>
        <v>2.33</v>
      </c>
      <c r="S54" s="52">
        <f t="shared" si="8"/>
        <v>1</v>
      </c>
      <c r="T54" s="52">
        <f t="shared" si="9"/>
        <v>2.33</v>
      </c>
      <c r="U54" s="60">
        <f t="shared" si="10"/>
        <v>138.817206</v>
      </c>
      <c r="V54" s="58">
        <f t="shared" ref="V54:W54" si="47">C54/100</f>
        <v>0.99</v>
      </c>
      <c r="W54" s="58">
        <f t="shared" si="47"/>
        <v>2.04</v>
      </c>
      <c r="X54" s="58">
        <f t="shared" si="12"/>
        <v>2.33</v>
      </c>
      <c r="Y54" s="61">
        <f t="shared" si="13"/>
        <v>4.705668</v>
      </c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</row>
    <row r="55" ht="27.0" customHeight="1">
      <c r="A55" s="52">
        <v>34.0</v>
      </c>
      <c r="B55" s="62" t="s">
        <v>69</v>
      </c>
      <c r="C55" s="62">
        <v>99.0</v>
      </c>
      <c r="D55" s="62">
        <v>204.0</v>
      </c>
      <c r="E55" s="62">
        <v>234.0</v>
      </c>
      <c r="F55" s="62"/>
      <c r="G55" s="62"/>
      <c r="H55" s="63">
        <f t="shared" si="5"/>
        <v>139.412988</v>
      </c>
      <c r="I55" s="62">
        <v>1.0</v>
      </c>
      <c r="J55" s="68">
        <f t="shared" si="6"/>
        <v>139.412988</v>
      </c>
      <c r="K55" s="1"/>
      <c r="L55" s="69"/>
      <c r="M55" s="70"/>
      <c r="N55" s="70"/>
      <c r="O55" s="1"/>
      <c r="P55" s="1"/>
      <c r="Q55" s="59">
        <v>29.5</v>
      </c>
      <c r="R55" s="58">
        <f t="shared" si="7"/>
        <v>2.34</v>
      </c>
      <c r="S55" s="52">
        <f t="shared" si="8"/>
        <v>1</v>
      </c>
      <c r="T55" s="52">
        <f t="shared" si="9"/>
        <v>2.34</v>
      </c>
      <c r="U55" s="60">
        <f t="shared" si="10"/>
        <v>139.412988</v>
      </c>
      <c r="V55" s="58">
        <f t="shared" ref="V55:W55" si="48">C55/100</f>
        <v>0.99</v>
      </c>
      <c r="W55" s="58">
        <f t="shared" si="48"/>
        <v>2.04</v>
      </c>
      <c r="X55" s="58">
        <f t="shared" si="12"/>
        <v>2.34</v>
      </c>
      <c r="Y55" s="61">
        <f t="shared" si="13"/>
        <v>4.725864</v>
      </c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</row>
    <row r="56" ht="27.0" customHeight="1">
      <c r="A56" s="52">
        <v>35.0</v>
      </c>
      <c r="B56" s="62" t="s">
        <v>69</v>
      </c>
      <c r="C56" s="62">
        <v>99.0</v>
      </c>
      <c r="D56" s="62">
        <v>204.0</v>
      </c>
      <c r="E56" s="62">
        <v>232.0</v>
      </c>
      <c r="F56" s="62"/>
      <c r="G56" s="62"/>
      <c r="H56" s="63">
        <f t="shared" si="5"/>
        <v>138.221424</v>
      </c>
      <c r="I56" s="62">
        <v>2.0</v>
      </c>
      <c r="J56" s="68">
        <f t="shared" si="6"/>
        <v>276.442848</v>
      </c>
      <c r="K56" s="1"/>
      <c r="L56" s="69"/>
      <c r="M56" s="70"/>
      <c r="N56" s="70"/>
      <c r="O56" s="1"/>
      <c r="P56" s="1"/>
      <c r="Q56" s="59">
        <v>29.5</v>
      </c>
      <c r="R56" s="58">
        <f t="shared" si="7"/>
        <v>2.32</v>
      </c>
      <c r="S56" s="52">
        <f t="shared" si="8"/>
        <v>2</v>
      </c>
      <c r="T56" s="52">
        <f t="shared" si="9"/>
        <v>4.64</v>
      </c>
      <c r="U56" s="60">
        <f t="shared" si="10"/>
        <v>138.221424</v>
      </c>
      <c r="V56" s="58">
        <f t="shared" ref="V56:W56" si="49">C56/100</f>
        <v>0.99</v>
      </c>
      <c r="W56" s="58">
        <f t="shared" si="49"/>
        <v>2.04</v>
      </c>
      <c r="X56" s="58">
        <f t="shared" si="12"/>
        <v>4.64</v>
      </c>
      <c r="Y56" s="61">
        <f t="shared" si="13"/>
        <v>9.370944</v>
      </c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</row>
    <row r="57" ht="27.0" customHeight="1">
      <c r="A57" s="52">
        <v>36.0</v>
      </c>
      <c r="B57" s="62" t="s">
        <v>69</v>
      </c>
      <c r="C57" s="62">
        <v>96.0</v>
      </c>
      <c r="D57" s="62">
        <v>204.0</v>
      </c>
      <c r="E57" s="62">
        <v>232.0</v>
      </c>
      <c r="F57" s="62"/>
      <c r="G57" s="62"/>
      <c r="H57" s="63">
        <f t="shared" si="5"/>
        <v>134.032896</v>
      </c>
      <c r="I57" s="62">
        <v>1.0</v>
      </c>
      <c r="J57" s="68">
        <f t="shared" si="6"/>
        <v>134.032896</v>
      </c>
      <c r="K57" s="1"/>
      <c r="L57" s="69"/>
      <c r="M57" s="70"/>
      <c r="N57" s="70"/>
      <c r="O57" s="1"/>
      <c r="P57" s="1"/>
      <c r="Q57" s="59">
        <v>29.5</v>
      </c>
      <c r="R57" s="58">
        <f t="shared" si="7"/>
        <v>2.32</v>
      </c>
      <c r="S57" s="52">
        <f t="shared" si="8"/>
        <v>1</v>
      </c>
      <c r="T57" s="52">
        <f t="shared" si="9"/>
        <v>2.32</v>
      </c>
      <c r="U57" s="60">
        <f t="shared" si="10"/>
        <v>134.032896</v>
      </c>
      <c r="V57" s="58">
        <f t="shared" ref="V57:W57" si="50">C57/100</f>
        <v>0.96</v>
      </c>
      <c r="W57" s="58">
        <f t="shared" si="50"/>
        <v>2.04</v>
      </c>
      <c r="X57" s="58">
        <f t="shared" si="12"/>
        <v>2.32</v>
      </c>
      <c r="Y57" s="61">
        <f t="shared" si="13"/>
        <v>4.543488</v>
      </c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</row>
    <row r="58" ht="27.0" customHeight="1">
      <c r="A58" s="52">
        <v>37.0</v>
      </c>
      <c r="B58" s="62" t="s">
        <v>69</v>
      </c>
      <c r="C58" s="62">
        <v>100.0</v>
      </c>
      <c r="D58" s="62">
        <v>204.0</v>
      </c>
      <c r="E58" s="62">
        <v>231.0</v>
      </c>
      <c r="F58" s="62"/>
      <c r="G58" s="62"/>
      <c r="H58" s="63">
        <f t="shared" si="5"/>
        <v>139.0158</v>
      </c>
      <c r="I58" s="62">
        <v>1.0</v>
      </c>
      <c r="J58" s="68">
        <f t="shared" si="6"/>
        <v>139.0158</v>
      </c>
      <c r="K58" s="1"/>
      <c r="L58" s="69"/>
      <c r="M58" s="70"/>
      <c r="N58" s="70"/>
      <c r="O58" s="1"/>
      <c r="P58" s="1"/>
      <c r="Q58" s="59">
        <v>29.5</v>
      </c>
      <c r="R58" s="58">
        <f t="shared" si="7"/>
        <v>2.31</v>
      </c>
      <c r="S58" s="52">
        <f t="shared" si="8"/>
        <v>1</v>
      </c>
      <c r="T58" s="52">
        <f t="shared" si="9"/>
        <v>2.31</v>
      </c>
      <c r="U58" s="60">
        <f t="shared" si="10"/>
        <v>139.0158</v>
      </c>
      <c r="V58" s="58">
        <f t="shared" ref="V58:W58" si="51">C58/100</f>
        <v>1</v>
      </c>
      <c r="W58" s="58">
        <f t="shared" si="51"/>
        <v>2.04</v>
      </c>
      <c r="X58" s="58">
        <f t="shared" si="12"/>
        <v>2.31</v>
      </c>
      <c r="Y58" s="61">
        <f t="shared" si="13"/>
        <v>4.7124</v>
      </c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</row>
    <row r="59" ht="27.0" customHeight="1">
      <c r="A59" s="52">
        <v>38.0</v>
      </c>
      <c r="B59" s="62" t="s">
        <v>69</v>
      </c>
      <c r="C59" s="62">
        <v>100.0</v>
      </c>
      <c r="D59" s="62">
        <v>204.0</v>
      </c>
      <c r="E59" s="62">
        <v>235.0</v>
      </c>
      <c r="F59" s="62"/>
      <c r="G59" s="62"/>
      <c r="H59" s="63">
        <f t="shared" si="5"/>
        <v>141.423</v>
      </c>
      <c r="I59" s="62">
        <v>1.0</v>
      </c>
      <c r="J59" s="68">
        <f t="shared" si="6"/>
        <v>141.423</v>
      </c>
      <c r="K59" s="1"/>
      <c r="L59" s="69"/>
      <c r="M59" s="70"/>
      <c r="N59" s="70"/>
      <c r="O59" s="1"/>
      <c r="P59" s="1"/>
      <c r="Q59" s="59">
        <v>29.5</v>
      </c>
      <c r="R59" s="58">
        <f t="shared" si="7"/>
        <v>2.35</v>
      </c>
      <c r="S59" s="52">
        <f t="shared" si="8"/>
        <v>1</v>
      </c>
      <c r="T59" s="52">
        <f t="shared" si="9"/>
        <v>2.35</v>
      </c>
      <c r="U59" s="60">
        <f t="shared" si="10"/>
        <v>141.423</v>
      </c>
      <c r="V59" s="58">
        <f t="shared" ref="V59:W59" si="52">C59/100</f>
        <v>1</v>
      </c>
      <c r="W59" s="58">
        <f t="shared" si="52"/>
        <v>2.04</v>
      </c>
      <c r="X59" s="58">
        <f t="shared" si="12"/>
        <v>2.35</v>
      </c>
      <c r="Y59" s="61">
        <f t="shared" si="13"/>
        <v>4.794</v>
      </c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</row>
    <row r="60" ht="27.0" customHeight="1">
      <c r="A60" s="52">
        <v>39.0</v>
      </c>
      <c r="B60" s="62" t="s">
        <v>69</v>
      </c>
      <c r="C60" s="62">
        <v>99.0</v>
      </c>
      <c r="D60" s="62">
        <v>204.0</v>
      </c>
      <c r="E60" s="62">
        <v>230.0</v>
      </c>
      <c r="F60" s="62"/>
      <c r="G60" s="62"/>
      <c r="H60" s="63">
        <f t="shared" si="5"/>
        <v>137.02986</v>
      </c>
      <c r="I60" s="62">
        <v>1.0</v>
      </c>
      <c r="J60" s="68">
        <f t="shared" si="6"/>
        <v>137.02986</v>
      </c>
      <c r="K60" s="1"/>
      <c r="L60" s="69"/>
      <c r="M60" s="70"/>
      <c r="N60" s="70"/>
      <c r="O60" s="1"/>
      <c r="P60" s="1"/>
      <c r="Q60" s="59">
        <v>29.5</v>
      </c>
      <c r="R60" s="58">
        <f t="shared" si="7"/>
        <v>2.3</v>
      </c>
      <c r="S60" s="52">
        <f t="shared" si="8"/>
        <v>1</v>
      </c>
      <c r="T60" s="52">
        <f t="shared" si="9"/>
        <v>2.3</v>
      </c>
      <c r="U60" s="60">
        <f t="shared" si="10"/>
        <v>137.02986</v>
      </c>
      <c r="V60" s="58">
        <f t="shared" ref="V60:W60" si="53">C60/100</f>
        <v>0.99</v>
      </c>
      <c r="W60" s="58">
        <f t="shared" si="53"/>
        <v>2.04</v>
      </c>
      <c r="X60" s="58">
        <f t="shared" si="12"/>
        <v>2.3</v>
      </c>
      <c r="Y60" s="61">
        <f t="shared" si="13"/>
        <v>4.64508</v>
      </c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</row>
    <row r="61" ht="27.0" customHeight="1">
      <c r="A61" s="52">
        <v>40.0</v>
      </c>
      <c r="B61" s="62" t="s">
        <v>69</v>
      </c>
      <c r="C61" s="62">
        <v>101.0</v>
      </c>
      <c r="D61" s="62">
        <v>204.0</v>
      </c>
      <c r="E61" s="62">
        <v>231.0</v>
      </c>
      <c r="F61" s="62"/>
      <c r="G61" s="62"/>
      <c r="H61" s="63">
        <f t="shared" si="5"/>
        <v>140.405958</v>
      </c>
      <c r="I61" s="62">
        <v>1.0</v>
      </c>
      <c r="J61" s="68">
        <f t="shared" si="6"/>
        <v>140.405958</v>
      </c>
      <c r="K61" s="1"/>
      <c r="L61" s="69"/>
      <c r="M61" s="70"/>
      <c r="N61" s="70"/>
      <c r="O61" s="1"/>
      <c r="P61" s="1"/>
      <c r="Q61" s="59">
        <v>29.5</v>
      </c>
      <c r="R61" s="58">
        <f t="shared" si="7"/>
        <v>2.31</v>
      </c>
      <c r="S61" s="52">
        <f t="shared" si="8"/>
        <v>1</v>
      </c>
      <c r="T61" s="52">
        <f t="shared" si="9"/>
        <v>2.31</v>
      </c>
      <c r="U61" s="60">
        <f t="shared" si="10"/>
        <v>140.405958</v>
      </c>
      <c r="V61" s="58">
        <f t="shared" ref="V61:W61" si="54">C61/100</f>
        <v>1.01</v>
      </c>
      <c r="W61" s="58">
        <f t="shared" si="54"/>
        <v>2.04</v>
      </c>
      <c r="X61" s="58">
        <f t="shared" si="12"/>
        <v>2.31</v>
      </c>
      <c r="Y61" s="61">
        <f t="shared" si="13"/>
        <v>4.759524</v>
      </c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</row>
    <row r="62" ht="27.0" customHeight="1">
      <c r="A62" s="52">
        <v>41.0</v>
      </c>
      <c r="B62" s="62" t="s">
        <v>69</v>
      </c>
      <c r="C62" s="62">
        <v>102.0</v>
      </c>
      <c r="D62" s="62">
        <v>204.0</v>
      </c>
      <c r="E62" s="62">
        <v>231.0</v>
      </c>
      <c r="F62" s="62"/>
      <c r="G62" s="62"/>
      <c r="H62" s="63">
        <f t="shared" si="5"/>
        <v>141.796116</v>
      </c>
      <c r="I62" s="62">
        <v>1.0</v>
      </c>
      <c r="J62" s="68">
        <f t="shared" si="6"/>
        <v>141.796116</v>
      </c>
      <c r="K62" s="1"/>
      <c r="L62" s="69"/>
      <c r="M62" s="70"/>
      <c r="N62" s="70"/>
      <c r="O62" s="1"/>
      <c r="P62" s="1"/>
      <c r="Q62" s="59">
        <v>29.5</v>
      </c>
      <c r="R62" s="58">
        <f t="shared" si="7"/>
        <v>2.31</v>
      </c>
      <c r="S62" s="52">
        <f t="shared" si="8"/>
        <v>1</v>
      </c>
      <c r="T62" s="52">
        <f t="shared" si="9"/>
        <v>2.31</v>
      </c>
      <c r="U62" s="60">
        <f t="shared" si="10"/>
        <v>141.796116</v>
      </c>
      <c r="V62" s="58">
        <f t="shared" ref="V62:W62" si="55">C62/100</f>
        <v>1.02</v>
      </c>
      <c r="W62" s="58">
        <f t="shared" si="55"/>
        <v>2.04</v>
      </c>
      <c r="X62" s="58">
        <f t="shared" si="12"/>
        <v>2.31</v>
      </c>
      <c r="Y62" s="61">
        <f t="shared" si="13"/>
        <v>4.806648</v>
      </c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</row>
    <row r="63" ht="27.0" customHeight="1">
      <c r="A63" s="52">
        <v>42.0</v>
      </c>
      <c r="B63" s="53" t="s">
        <v>69</v>
      </c>
      <c r="C63" s="62">
        <v>70.0</v>
      </c>
      <c r="D63" s="62">
        <v>204.0</v>
      </c>
      <c r="E63" s="62">
        <v>207.0</v>
      </c>
      <c r="F63" s="62"/>
      <c r="G63" s="62"/>
      <c r="H63" s="63">
        <f t="shared" si="5"/>
        <v>87.20082</v>
      </c>
      <c r="I63" s="62">
        <v>1.0</v>
      </c>
      <c r="J63" s="68">
        <f t="shared" si="6"/>
        <v>87.20082</v>
      </c>
      <c r="K63" s="1"/>
      <c r="L63" s="69"/>
      <c r="M63" s="70"/>
      <c r="N63" s="70"/>
      <c r="O63" s="1"/>
      <c r="P63" s="1"/>
      <c r="Q63" s="59">
        <v>29.5</v>
      </c>
      <c r="R63" s="58">
        <f t="shared" si="7"/>
        <v>2.07</v>
      </c>
      <c r="S63" s="52">
        <f t="shared" si="8"/>
        <v>1</v>
      </c>
      <c r="T63" s="52">
        <f t="shared" si="9"/>
        <v>2.07</v>
      </c>
      <c r="U63" s="60">
        <f t="shared" si="10"/>
        <v>87.20082</v>
      </c>
      <c r="V63" s="58">
        <f t="shared" ref="V63:W63" si="56">C63/100</f>
        <v>0.7</v>
      </c>
      <c r="W63" s="58">
        <f t="shared" si="56"/>
        <v>2.04</v>
      </c>
      <c r="X63" s="58">
        <f t="shared" si="12"/>
        <v>2.07</v>
      </c>
      <c r="Y63" s="61">
        <f t="shared" si="13"/>
        <v>2.95596</v>
      </c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</row>
    <row r="64" ht="27.0" customHeight="1">
      <c r="A64" s="52">
        <v>43.0</v>
      </c>
      <c r="B64" s="62" t="s">
        <v>69</v>
      </c>
      <c r="C64" s="62">
        <v>65.0</v>
      </c>
      <c r="D64" s="62">
        <v>204.0</v>
      </c>
      <c r="E64" s="62">
        <v>206.0</v>
      </c>
      <c r="F64" s="62"/>
      <c r="G64" s="62"/>
      <c r="H64" s="63">
        <f t="shared" si="5"/>
        <v>80.58102</v>
      </c>
      <c r="I64" s="62">
        <v>1.0</v>
      </c>
      <c r="J64" s="68">
        <f t="shared" si="6"/>
        <v>80.58102</v>
      </c>
      <c r="K64" s="1"/>
      <c r="L64" s="69"/>
      <c r="M64" s="70"/>
      <c r="N64" s="70"/>
      <c r="O64" s="1"/>
      <c r="P64" s="1"/>
      <c r="Q64" s="59">
        <v>29.5</v>
      </c>
      <c r="R64" s="58">
        <f t="shared" si="7"/>
        <v>2.06</v>
      </c>
      <c r="S64" s="52">
        <f t="shared" si="8"/>
        <v>1</v>
      </c>
      <c r="T64" s="52">
        <f t="shared" si="9"/>
        <v>2.06</v>
      </c>
      <c r="U64" s="60">
        <f t="shared" si="10"/>
        <v>80.58102</v>
      </c>
      <c r="V64" s="58">
        <f t="shared" ref="V64:W64" si="57">C64/100</f>
        <v>0.65</v>
      </c>
      <c r="W64" s="58">
        <f t="shared" si="57"/>
        <v>2.04</v>
      </c>
      <c r="X64" s="58">
        <f t="shared" si="12"/>
        <v>2.06</v>
      </c>
      <c r="Y64" s="61">
        <f t="shared" si="13"/>
        <v>2.73156</v>
      </c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</row>
    <row r="65" ht="27.0" customHeight="1">
      <c r="A65" s="52">
        <v>44.0</v>
      </c>
      <c r="B65" s="53" t="s">
        <v>73</v>
      </c>
      <c r="C65" s="54">
        <v>95.0</v>
      </c>
      <c r="D65" s="54">
        <v>204.0</v>
      </c>
      <c r="E65" s="54">
        <v>205.0</v>
      </c>
      <c r="F65" s="54"/>
      <c r="G65" s="54"/>
      <c r="H65" s="55">
        <f t="shared" si="5"/>
        <v>117.20055</v>
      </c>
      <c r="I65" s="54">
        <v>1.0</v>
      </c>
      <c r="J65" s="56">
        <f t="shared" si="6"/>
        <v>117.20055</v>
      </c>
      <c r="K65" s="1"/>
      <c r="L65" s="69"/>
      <c r="M65" s="70"/>
      <c r="N65" s="70"/>
      <c r="O65" s="1"/>
      <c r="P65" s="1"/>
      <c r="Q65" s="59">
        <v>29.5</v>
      </c>
      <c r="R65" s="58">
        <f t="shared" si="7"/>
        <v>2.05</v>
      </c>
      <c r="S65" s="52">
        <f t="shared" si="8"/>
        <v>1</v>
      </c>
      <c r="T65" s="52">
        <f t="shared" si="9"/>
        <v>2.05</v>
      </c>
      <c r="U65" s="60">
        <f t="shared" si="10"/>
        <v>117.20055</v>
      </c>
      <c r="V65" s="58">
        <f t="shared" ref="V65:W65" si="58">C65/100</f>
        <v>0.95</v>
      </c>
      <c r="W65" s="58">
        <f t="shared" si="58"/>
        <v>2.04</v>
      </c>
      <c r="X65" s="58">
        <f t="shared" si="12"/>
        <v>2.05</v>
      </c>
      <c r="Y65" s="61">
        <f t="shared" si="13"/>
        <v>3.9729</v>
      </c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</row>
    <row r="66" ht="27.0" customHeight="1">
      <c r="A66" s="52">
        <v>45.0</v>
      </c>
      <c r="B66" s="62" t="s">
        <v>73</v>
      </c>
      <c r="C66" s="62">
        <v>99.0</v>
      </c>
      <c r="D66" s="62">
        <v>204.0</v>
      </c>
      <c r="E66" s="62">
        <v>251.0</v>
      </c>
      <c r="F66" s="62"/>
      <c r="G66" s="62"/>
      <c r="H66" s="63">
        <f t="shared" si="5"/>
        <v>149.541282</v>
      </c>
      <c r="I66" s="62">
        <v>4.0</v>
      </c>
      <c r="J66" s="68">
        <f t="shared" si="6"/>
        <v>598.165128</v>
      </c>
      <c r="K66" s="1"/>
      <c r="L66" s="69"/>
      <c r="M66" s="70"/>
      <c r="N66" s="70"/>
      <c r="O66" s="1"/>
      <c r="P66" s="1"/>
      <c r="Q66" s="59">
        <v>29.5</v>
      </c>
      <c r="R66" s="58">
        <f t="shared" si="7"/>
        <v>2.51</v>
      </c>
      <c r="S66" s="52">
        <f t="shared" si="8"/>
        <v>4</v>
      </c>
      <c r="T66" s="52">
        <f t="shared" si="9"/>
        <v>10.04</v>
      </c>
      <c r="U66" s="60">
        <f t="shared" si="10"/>
        <v>149.541282</v>
      </c>
      <c r="V66" s="58">
        <f t="shared" ref="V66:W66" si="59">C66/100</f>
        <v>0.99</v>
      </c>
      <c r="W66" s="58">
        <f t="shared" si="59"/>
        <v>2.04</v>
      </c>
      <c r="X66" s="58">
        <f t="shared" si="12"/>
        <v>10.04</v>
      </c>
      <c r="Y66" s="61">
        <f t="shared" si="13"/>
        <v>20.276784</v>
      </c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</row>
    <row r="67" ht="27.0" customHeight="1">
      <c r="A67" s="52">
        <v>46.0</v>
      </c>
      <c r="B67" s="62" t="s">
        <v>73</v>
      </c>
      <c r="C67" s="62">
        <v>99.0</v>
      </c>
      <c r="D67" s="62">
        <v>204.0</v>
      </c>
      <c r="E67" s="62">
        <v>250.0</v>
      </c>
      <c r="F67" s="62"/>
      <c r="G67" s="62"/>
      <c r="H67" s="63">
        <f t="shared" si="5"/>
        <v>148.9455</v>
      </c>
      <c r="I67" s="62">
        <v>9.0</v>
      </c>
      <c r="J67" s="68">
        <f t="shared" si="6"/>
        <v>1340.5095</v>
      </c>
      <c r="K67" s="1"/>
      <c r="L67" s="69"/>
      <c r="M67" s="70"/>
      <c r="N67" s="70"/>
      <c r="O67" s="1"/>
      <c r="P67" s="1"/>
      <c r="Q67" s="59">
        <v>29.5</v>
      </c>
      <c r="R67" s="58">
        <f t="shared" si="7"/>
        <v>2.5</v>
      </c>
      <c r="S67" s="52">
        <f t="shared" si="8"/>
        <v>9</v>
      </c>
      <c r="T67" s="52">
        <f t="shared" si="9"/>
        <v>22.5</v>
      </c>
      <c r="U67" s="60">
        <f t="shared" si="10"/>
        <v>148.9455</v>
      </c>
      <c r="V67" s="58">
        <f t="shared" ref="V67:W67" si="60">C67/100</f>
        <v>0.99</v>
      </c>
      <c r="W67" s="58">
        <f t="shared" si="60"/>
        <v>2.04</v>
      </c>
      <c r="X67" s="58">
        <f t="shared" si="12"/>
        <v>22.5</v>
      </c>
      <c r="Y67" s="61">
        <f t="shared" si="13"/>
        <v>45.441</v>
      </c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</row>
    <row r="68" ht="27.0" customHeight="1">
      <c r="A68" s="52">
        <v>47.0</v>
      </c>
      <c r="B68" s="62" t="s">
        <v>73</v>
      </c>
      <c r="C68" s="62">
        <v>103.0</v>
      </c>
      <c r="D68" s="62">
        <v>204.0</v>
      </c>
      <c r="E68" s="62">
        <v>206.0</v>
      </c>
      <c r="F68" s="62"/>
      <c r="G68" s="62"/>
      <c r="H68" s="63">
        <f t="shared" si="5"/>
        <v>127.689924</v>
      </c>
      <c r="I68" s="62">
        <v>1.0</v>
      </c>
      <c r="J68" s="68">
        <f t="shared" si="6"/>
        <v>127.689924</v>
      </c>
      <c r="K68" s="1"/>
      <c r="L68" s="69"/>
      <c r="M68" s="70"/>
      <c r="N68" s="70"/>
      <c r="O68" s="1"/>
      <c r="P68" s="1"/>
      <c r="Q68" s="59">
        <v>29.5</v>
      </c>
      <c r="R68" s="58">
        <f t="shared" si="7"/>
        <v>2.06</v>
      </c>
      <c r="S68" s="52">
        <f t="shared" si="8"/>
        <v>1</v>
      </c>
      <c r="T68" s="52">
        <f t="shared" si="9"/>
        <v>2.06</v>
      </c>
      <c r="U68" s="60">
        <f t="shared" si="10"/>
        <v>127.689924</v>
      </c>
      <c r="V68" s="58">
        <f t="shared" ref="V68:W68" si="61">C68/100</f>
        <v>1.03</v>
      </c>
      <c r="W68" s="58">
        <f t="shared" si="61"/>
        <v>2.04</v>
      </c>
      <c r="X68" s="58">
        <f t="shared" si="12"/>
        <v>2.06</v>
      </c>
      <c r="Y68" s="61">
        <f t="shared" si="13"/>
        <v>4.328472</v>
      </c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</row>
    <row r="69" ht="27.0" customHeight="1">
      <c r="A69" s="52">
        <v>48.0</v>
      </c>
      <c r="B69" s="62" t="s">
        <v>73</v>
      </c>
      <c r="C69" s="62">
        <v>103.0</v>
      </c>
      <c r="D69" s="62">
        <v>204.0</v>
      </c>
      <c r="E69" s="62">
        <v>203.0</v>
      </c>
      <c r="F69" s="62"/>
      <c r="G69" s="62"/>
      <c r="H69" s="63">
        <f t="shared" si="5"/>
        <v>125.830362</v>
      </c>
      <c r="I69" s="62">
        <v>1.0</v>
      </c>
      <c r="J69" s="68">
        <f t="shared" si="6"/>
        <v>125.830362</v>
      </c>
      <c r="K69" s="1"/>
      <c r="L69" s="69"/>
      <c r="M69" s="70"/>
      <c r="N69" s="70"/>
      <c r="O69" s="1"/>
      <c r="P69" s="1"/>
      <c r="Q69" s="59">
        <v>29.5</v>
      </c>
      <c r="R69" s="58">
        <f t="shared" si="7"/>
        <v>2.03</v>
      </c>
      <c r="S69" s="52">
        <f t="shared" si="8"/>
        <v>1</v>
      </c>
      <c r="T69" s="52">
        <f t="shared" si="9"/>
        <v>2.03</v>
      </c>
      <c r="U69" s="60">
        <f t="shared" si="10"/>
        <v>125.830362</v>
      </c>
      <c r="V69" s="58">
        <f t="shared" ref="V69:W69" si="62">C69/100</f>
        <v>1.03</v>
      </c>
      <c r="W69" s="58">
        <f t="shared" si="62"/>
        <v>2.04</v>
      </c>
      <c r="X69" s="58">
        <f t="shared" si="12"/>
        <v>2.03</v>
      </c>
      <c r="Y69" s="61">
        <f t="shared" si="13"/>
        <v>4.265436</v>
      </c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</row>
    <row r="70" ht="27.0" customHeight="1">
      <c r="A70" s="52">
        <v>49.0</v>
      </c>
      <c r="B70" s="62" t="s">
        <v>73</v>
      </c>
      <c r="C70" s="62">
        <v>100.0</v>
      </c>
      <c r="D70" s="62">
        <v>204.0</v>
      </c>
      <c r="E70" s="62">
        <v>203.0</v>
      </c>
      <c r="F70" s="62"/>
      <c r="G70" s="62"/>
      <c r="H70" s="63">
        <f t="shared" si="5"/>
        <v>122.1654</v>
      </c>
      <c r="I70" s="62">
        <v>1.0</v>
      </c>
      <c r="J70" s="68">
        <f t="shared" si="6"/>
        <v>122.1654</v>
      </c>
      <c r="K70" s="1"/>
      <c r="L70" s="69"/>
      <c r="M70" s="70"/>
      <c r="N70" s="70"/>
      <c r="O70" s="1"/>
      <c r="P70" s="1"/>
      <c r="Q70" s="59">
        <v>29.5</v>
      </c>
      <c r="R70" s="58">
        <f t="shared" si="7"/>
        <v>2.03</v>
      </c>
      <c r="S70" s="52">
        <f t="shared" si="8"/>
        <v>1</v>
      </c>
      <c r="T70" s="52">
        <f t="shared" si="9"/>
        <v>2.03</v>
      </c>
      <c r="U70" s="60">
        <f t="shared" si="10"/>
        <v>122.1654</v>
      </c>
      <c r="V70" s="58">
        <f t="shared" ref="V70:W70" si="63">C70/100</f>
        <v>1</v>
      </c>
      <c r="W70" s="58">
        <f t="shared" si="63"/>
        <v>2.04</v>
      </c>
      <c r="X70" s="58">
        <f t="shared" si="12"/>
        <v>2.03</v>
      </c>
      <c r="Y70" s="61">
        <f t="shared" si="13"/>
        <v>4.1412</v>
      </c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</row>
    <row r="71" ht="27.0" customHeight="1">
      <c r="A71" s="52">
        <v>50.0</v>
      </c>
      <c r="B71" s="62" t="s">
        <v>73</v>
      </c>
      <c r="C71" s="62">
        <v>100.0</v>
      </c>
      <c r="D71" s="62">
        <v>204.0</v>
      </c>
      <c r="E71" s="62">
        <v>205.0</v>
      </c>
      <c r="F71" s="62"/>
      <c r="G71" s="62"/>
      <c r="H71" s="63">
        <f t="shared" si="5"/>
        <v>123.369</v>
      </c>
      <c r="I71" s="62">
        <v>1.0</v>
      </c>
      <c r="J71" s="68">
        <f t="shared" si="6"/>
        <v>123.369</v>
      </c>
      <c r="K71" s="1"/>
      <c r="L71" s="69"/>
      <c r="M71" s="70"/>
      <c r="N71" s="70"/>
      <c r="O71" s="1"/>
      <c r="P71" s="1"/>
      <c r="Q71" s="59">
        <v>29.5</v>
      </c>
      <c r="R71" s="58">
        <f t="shared" si="7"/>
        <v>2.05</v>
      </c>
      <c r="S71" s="52">
        <f t="shared" si="8"/>
        <v>1</v>
      </c>
      <c r="T71" s="52">
        <f t="shared" si="9"/>
        <v>2.05</v>
      </c>
      <c r="U71" s="60">
        <f t="shared" si="10"/>
        <v>123.369</v>
      </c>
      <c r="V71" s="58">
        <f t="shared" ref="V71:W71" si="64">C71/100</f>
        <v>1</v>
      </c>
      <c r="W71" s="58">
        <f t="shared" si="64"/>
        <v>2.04</v>
      </c>
      <c r="X71" s="58">
        <f t="shared" si="12"/>
        <v>2.05</v>
      </c>
      <c r="Y71" s="61">
        <f t="shared" si="13"/>
        <v>4.182</v>
      </c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</row>
    <row r="72" ht="27.0" customHeight="1">
      <c r="A72" s="52">
        <v>51.0</v>
      </c>
      <c r="B72" s="62" t="s">
        <v>73</v>
      </c>
      <c r="C72" s="62">
        <v>102.0</v>
      </c>
      <c r="D72" s="62">
        <v>204.0</v>
      </c>
      <c r="E72" s="62">
        <v>204.0</v>
      </c>
      <c r="F72" s="62"/>
      <c r="G72" s="62"/>
      <c r="H72" s="63">
        <f t="shared" si="5"/>
        <v>125.222544</v>
      </c>
      <c r="I72" s="62">
        <v>1.0</v>
      </c>
      <c r="J72" s="68">
        <f t="shared" si="6"/>
        <v>125.222544</v>
      </c>
      <c r="K72" s="1"/>
      <c r="L72" s="69"/>
      <c r="M72" s="70"/>
      <c r="N72" s="70"/>
      <c r="O72" s="1"/>
      <c r="P72" s="1"/>
      <c r="Q72" s="59">
        <v>29.5</v>
      </c>
      <c r="R72" s="58">
        <f t="shared" si="7"/>
        <v>2.04</v>
      </c>
      <c r="S72" s="52">
        <f t="shared" si="8"/>
        <v>1</v>
      </c>
      <c r="T72" s="52">
        <f t="shared" si="9"/>
        <v>2.04</v>
      </c>
      <c r="U72" s="60">
        <f t="shared" si="10"/>
        <v>125.222544</v>
      </c>
      <c r="V72" s="58">
        <f t="shared" ref="V72:W72" si="65">C72/100</f>
        <v>1.02</v>
      </c>
      <c r="W72" s="58">
        <f t="shared" si="65"/>
        <v>2.04</v>
      </c>
      <c r="X72" s="58">
        <f t="shared" si="12"/>
        <v>2.04</v>
      </c>
      <c r="Y72" s="61">
        <f t="shared" si="13"/>
        <v>4.244832</v>
      </c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</row>
    <row r="73" ht="27.0" customHeight="1">
      <c r="A73" s="52">
        <v>52.0</v>
      </c>
      <c r="B73" s="62" t="s">
        <v>73</v>
      </c>
      <c r="C73" s="62">
        <v>99.0</v>
      </c>
      <c r="D73" s="62">
        <v>204.0</v>
      </c>
      <c r="E73" s="62">
        <v>203.0</v>
      </c>
      <c r="F73" s="62"/>
      <c r="G73" s="62"/>
      <c r="H73" s="63">
        <f t="shared" si="5"/>
        <v>120.943746</v>
      </c>
      <c r="I73" s="62">
        <v>1.0</v>
      </c>
      <c r="J73" s="68">
        <f t="shared" si="6"/>
        <v>120.943746</v>
      </c>
      <c r="K73" s="1"/>
      <c r="L73" s="69"/>
      <c r="M73" s="70"/>
      <c r="N73" s="70"/>
      <c r="O73" s="1"/>
      <c r="P73" s="1"/>
      <c r="Q73" s="59">
        <v>29.5</v>
      </c>
      <c r="R73" s="58">
        <f t="shared" si="7"/>
        <v>2.03</v>
      </c>
      <c r="S73" s="52">
        <f t="shared" si="8"/>
        <v>1</v>
      </c>
      <c r="T73" s="52">
        <f t="shared" si="9"/>
        <v>2.03</v>
      </c>
      <c r="U73" s="60">
        <f t="shared" si="10"/>
        <v>120.943746</v>
      </c>
      <c r="V73" s="58">
        <f t="shared" ref="V73:W73" si="66">C73/100</f>
        <v>0.99</v>
      </c>
      <c r="W73" s="58">
        <f t="shared" si="66"/>
        <v>2.04</v>
      </c>
      <c r="X73" s="58">
        <f t="shared" si="12"/>
        <v>2.03</v>
      </c>
      <c r="Y73" s="61">
        <f t="shared" si="13"/>
        <v>4.099788</v>
      </c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</row>
    <row r="74" ht="27.0" customHeight="1">
      <c r="A74" s="52">
        <v>53.0</v>
      </c>
      <c r="B74" s="62" t="s">
        <v>73</v>
      </c>
      <c r="C74" s="62">
        <v>98.0</v>
      </c>
      <c r="D74" s="62">
        <v>204.0</v>
      </c>
      <c r="E74" s="62">
        <v>205.0</v>
      </c>
      <c r="F74" s="62"/>
      <c r="G74" s="62"/>
      <c r="H74" s="63">
        <f t="shared" si="5"/>
        <v>120.90162</v>
      </c>
      <c r="I74" s="62">
        <v>1.0</v>
      </c>
      <c r="J74" s="68">
        <f t="shared" si="6"/>
        <v>120.90162</v>
      </c>
      <c r="K74" s="1"/>
      <c r="L74" s="69"/>
      <c r="M74" s="70"/>
      <c r="N74" s="70"/>
      <c r="O74" s="1"/>
      <c r="P74" s="1"/>
      <c r="Q74" s="59">
        <v>29.5</v>
      </c>
      <c r="R74" s="58">
        <f t="shared" si="7"/>
        <v>2.05</v>
      </c>
      <c r="S74" s="52">
        <f t="shared" si="8"/>
        <v>1</v>
      </c>
      <c r="T74" s="52">
        <f t="shared" si="9"/>
        <v>2.05</v>
      </c>
      <c r="U74" s="60">
        <f t="shared" si="10"/>
        <v>120.90162</v>
      </c>
      <c r="V74" s="58">
        <f t="shared" ref="V74:W74" si="67">C74/100</f>
        <v>0.98</v>
      </c>
      <c r="W74" s="58">
        <f t="shared" si="67"/>
        <v>2.04</v>
      </c>
      <c r="X74" s="58">
        <f t="shared" si="12"/>
        <v>2.05</v>
      </c>
      <c r="Y74" s="61">
        <f t="shared" si="13"/>
        <v>4.09836</v>
      </c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</row>
    <row r="75" ht="27.0" customHeight="1">
      <c r="A75" s="52">
        <v>54.0</v>
      </c>
      <c r="B75" s="62" t="s">
        <v>73</v>
      </c>
      <c r="C75" s="62">
        <v>98.0</v>
      </c>
      <c r="D75" s="62">
        <v>204.0</v>
      </c>
      <c r="E75" s="62">
        <v>204.0</v>
      </c>
      <c r="F75" s="62"/>
      <c r="G75" s="62"/>
      <c r="H75" s="63">
        <f t="shared" si="5"/>
        <v>120.311856</v>
      </c>
      <c r="I75" s="62">
        <v>2.0</v>
      </c>
      <c r="J75" s="68">
        <f t="shared" si="6"/>
        <v>240.623712</v>
      </c>
      <c r="K75" s="1"/>
      <c r="L75" s="69"/>
      <c r="M75" s="70"/>
      <c r="N75" s="70"/>
      <c r="O75" s="1"/>
      <c r="P75" s="1"/>
      <c r="Q75" s="59">
        <v>29.5</v>
      </c>
      <c r="R75" s="58">
        <f t="shared" si="7"/>
        <v>2.04</v>
      </c>
      <c r="S75" s="52">
        <f t="shared" si="8"/>
        <v>2</v>
      </c>
      <c r="T75" s="52">
        <f t="shared" si="9"/>
        <v>4.08</v>
      </c>
      <c r="U75" s="60">
        <f t="shared" si="10"/>
        <v>120.311856</v>
      </c>
      <c r="V75" s="58">
        <f t="shared" ref="V75:W75" si="68">C75/100</f>
        <v>0.98</v>
      </c>
      <c r="W75" s="58">
        <f t="shared" si="68"/>
        <v>2.04</v>
      </c>
      <c r="X75" s="58">
        <f t="shared" si="12"/>
        <v>4.08</v>
      </c>
      <c r="Y75" s="61">
        <f t="shared" si="13"/>
        <v>8.156736</v>
      </c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</row>
    <row r="76" ht="27.0" customHeight="1">
      <c r="A76" s="52">
        <v>55.0</v>
      </c>
      <c r="B76" s="62" t="s">
        <v>73</v>
      </c>
      <c r="C76" s="62">
        <v>100.0</v>
      </c>
      <c r="D76" s="62">
        <v>204.0</v>
      </c>
      <c r="E76" s="62">
        <v>252.0</v>
      </c>
      <c r="F76" s="62"/>
      <c r="G76" s="62"/>
      <c r="H76" s="63">
        <f t="shared" si="5"/>
        <v>151.6536</v>
      </c>
      <c r="I76" s="62">
        <v>3.0</v>
      </c>
      <c r="J76" s="68">
        <f t="shared" si="6"/>
        <v>454.9608</v>
      </c>
      <c r="K76" s="1"/>
      <c r="L76" s="69"/>
      <c r="M76" s="70"/>
      <c r="N76" s="70"/>
      <c r="O76" s="1"/>
      <c r="P76" s="1"/>
      <c r="Q76" s="59">
        <v>29.5</v>
      </c>
      <c r="R76" s="58">
        <f t="shared" si="7"/>
        <v>2.52</v>
      </c>
      <c r="S76" s="52">
        <f t="shared" si="8"/>
        <v>3</v>
      </c>
      <c r="T76" s="52">
        <f t="shared" si="9"/>
        <v>7.56</v>
      </c>
      <c r="U76" s="60">
        <f t="shared" si="10"/>
        <v>151.6536</v>
      </c>
      <c r="V76" s="58">
        <f t="shared" ref="V76:W76" si="69">C76/100</f>
        <v>1</v>
      </c>
      <c r="W76" s="58">
        <f t="shared" si="69"/>
        <v>2.04</v>
      </c>
      <c r="X76" s="58">
        <f t="shared" si="12"/>
        <v>7.56</v>
      </c>
      <c r="Y76" s="61">
        <f t="shared" si="13"/>
        <v>15.4224</v>
      </c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</row>
    <row r="77" ht="27.0" customHeight="1">
      <c r="A77" s="52">
        <v>56.0</v>
      </c>
      <c r="B77" s="62" t="s">
        <v>73</v>
      </c>
      <c r="C77" s="62">
        <v>100.0</v>
      </c>
      <c r="D77" s="62">
        <v>204.0</v>
      </c>
      <c r="E77" s="62">
        <v>250.0</v>
      </c>
      <c r="F77" s="62"/>
      <c r="G77" s="62"/>
      <c r="H77" s="63">
        <f t="shared" si="5"/>
        <v>150.45</v>
      </c>
      <c r="I77" s="62">
        <v>7.0</v>
      </c>
      <c r="J77" s="68">
        <f t="shared" si="6"/>
        <v>1053.15</v>
      </c>
      <c r="K77" s="1"/>
      <c r="L77" s="69"/>
      <c r="M77" s="70"/>
      <c r="N77" s="70"/>
      <c r="O77" s="1"/>
      <c r="P77" s="1"/>
      <c r="Q77" s="59">
        <v>29.5</v>
      </c>
      <c r="R77" s="58">
        <f t="shared" si="7"/>
        <v>2.5</v>
      </c>
      <c r="S77" s="52">
        <f t="shared" si="8"/>
        <v>7</v>
      </c>
      <c r="T77" s="52">
        <f t="shared" si="9"/>
        <v>17.5</v>
      </c>
      <c r="U77" s="60">
        <f t="shared" si="10"/>
        <v>150.45</v>
      </c>
      <c r="V77" s="58">
        <f t="shared" ref="V77:W77" si="70">C77/100</f>
        <v>1</v>
      </c>
      <c r="W77" s="58">
        <f t="shared" si="70"/>
        <v>2.04</v>
      </c>
      <c r="X77" s="58">
        <f t="shared" si="12"/>
        <v>17.5</v>
      </c>
      <c r="Y77" s="61">
        <f t="shared" si="13"/>
        <v>35.7</v>
      </c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</row>
    <row r="78" ht="27.0" customHeight="1">
      <c r="A78" s="52">
        <v>57.0</v>
      </c>
      <c r="B78" s="62" t="s">
        <v>73</v>
      </c>
      <c r="C78" s="62">
        <v>99.0</v>
      </c>
      <c r="D78" s="62">
        <v>204.0</v>
      </c>
      <c r="E78" s="62">
        <v>252.0</v>
      </c>
      <c r="F78" s="62"/>
      <c r="G78" s="62"/>
      <c r="H78" s="63">
        <f t="shared" si="5"/>
        <v>150.137064</v>
      </c>
      <c r="I78" s="62">
        <v>1.0</v>
      </c>
      <c r="J78" s="68">
        <f t="shared" si="6"/>
        <v>150.137064</v>
      </c>
      <c r="K78" s="1"/>
      <c r="L78" s="69"/>
      <c r="M78" s="70"/>
      <c r="N78" s="70"/>
      <c r="O78" s="1"/>
      <c r="P78" s="1"/>
      <c r="Q78" s="59">
        <v>29.5</v>
      </c>
      <c r="R78" s="58">
        <f t="shared" si="7"/>
        <v>2.52</v>
      </c>
      <c r="S78" s="52">
        <f t="shared" si="8"/>
        <v>1</v>
      </c>
      <c r="T78" s="52">
        <f t="shared" si="9"/>
        <v>2.52</v>
      </c>
      <c r="U78" s="60">
        <f t="shared" si="10"/>
        <v>150.137064</v>
      </c>
      <c r="V78" s="58">
        <f t="shared" ref="V78:W78" si="71">C78/100</f>
        <v>0.99</v>
      </c>
      <c r="W78" s="58">
        <f t="shared" si="71"/>
        <v>2.04</v>
      </c>
      <c r="X78" s="58">
        <f t="shared" si="12"/>
        <v>2.52</v>
      </c>
      <c r="Y78" s="61">
        <f t="shared" si="13"/>
        <v>5.089392</v>
      </c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</row>
    <row r="79" ht="27.0" customHeight="1">
      <c r="A79" s="52">
        <v>58.0</v>
      </c>
      <c r="B79" s="62" t="s">
        <v>73</v>
      </c>
      <c r="C79" s="62">
        <v>86.0</v>
      </c>
      <c r="D79" s="62">
        <v>204.0</v>
      </c>
      <c r="E79" s="62">
        <v>251.0</v>
      </c>
      <c r="F79" s="62"/>
      <c r="G79" s="62"/>
      <c r="H79" s="63">
        <f t="shared" si="5"/>
        <v>129.904548</v>
      </c>
      <c r="I79" s="62">
        <v>1.0</v>
      </c>
      <c r="J79" s="68">
        <f t="shared" si="6"/>
        <v>129.904548</v>
      </c>
      <c r="K79" s="1"/>
      <c r="L79" s="69"/>
      <c r="M79" s="70"/>
      <c r="N79" s="70"/>
      <c r="O79" s="1"/>
      <c r="P79" s="1"/>
      <c r="Q79" s="59">
        <v>29.5</v>
      </c>
      <c r="R79" s="58">
        <f t="shared" si="7"/>
        <v>2.51</v>
      </c>
      <c r="S79" s="52">
        <f t="shared" si="8"/>
        <v>1</v>
      </c>
      <c r="T79" s="52">
        <f t="shared" si="9"/>
        <v>2.51</v>
      </c>
      <c r="U79" s="60">
        <f t="shared" si="10"/>
        <v>129.904548</v>
      </c>
      <c r="V79" s="58">
        <f t="shared" ref="V79:W79" si="72">C79/100</f>
        <v>0.86</v>
      </c>
      <c r="W79" s="58">
        <f t="shared" si="72"/>
        <v>2.04</v>
      </c>
      <c r="X79" s="58">
        <f t="shared" si="12"/>
        <v>2.51</v>
      </c>
      <c r="Y79" s="61">
        <f t="shared" si="13"/>
        <v>4.403544</v>
      </c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</row>
    <row r="80" ht="27.0" customHeight="1">
      <c r="A80" s="52">
        <v>59.0</v>
      </c>
      <c r="B80" s="62" t="s">
        <v>73</v>
      </c>
      <c r="C80" s="62">
        <v>103.0</v>
      </c>
      <c r="D80" s="62">
        <v>204.0</v>
      </c>
      <c r="E80" s="62">
        <v>204.0</v>
      </c>
      <c r="F80" s="62"/>
      <c r="G80" s="62"/>
      <c r="H80" s="63">
        <f t="shared" si="5"/>
        <v>126.450216</v>
      </c>
      <c r="I80" s="62">
        <v>1.0</v>
      </c>
      <c r="J80" s="68">
        <f t="shared" si="6"/>
        <v>126.450216</v>
      </c>
      <c r="K80" s="1"/>
      <c r="L80" s="69"/>
      <c r="M80" s="70"/>
      <c r="N80" s="70"/>
      <c r="O80" s="1"/>
      <c r="P80" s="1"/>
      <c r="Q80" s="59">
        <v>29.5</v>
      </c>
      <c r="R80" s="58">
        <f t="shared" si="7"/>
        <v>2.04</v>
      </c>
      <c r="S80" s="52">
        <f t="shared" si="8"/>
        <v>1</v>
      </c>
      <c r="T80" s="52">
        <f t="shared" si="9"/>
        <v>2.04</v>
      </c>
      <c r="U80" s="60">
        <f t="shared" si="10"/>
        <v>126.450216</v>
      </c>
      <c r="V80" s="58">
        <f t="shared" ref="V80:W80" si="73">C80/100</f>
        <v>1.03</v>
      </c>
      <c r="W80" s="58">
        <f t="shared" si="73"/>
        <v>2.04</v>
      </c>
      <c r="X80" s="58">
        <f t="shared" si="12"/>
        <v>2.04</v>
      </c>
      <c r="Y80" s="61">
        <f t="shared" si="13"/>
        <v>4.286448</v>
      </c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</row>
    <row r="81" ht="27.0" customHeight="1">
      <c r="A81" s="52">
        <v>60.0</v>
      </c>
      <c r="B81" s="62" t="s">
        <v>73</v>
      </c>
      <c r="C81" s="62">
        <v>100.0</v>
      </c>
      <c r="D81" s="62">
        <v>204.0</v>
      </c>
      <c r="E81" s="62">
        <v>251.0</v>
      </c>
      <c r="F81" s="62"/>
      <c r="G81" s="62"/>
      <c r="H81" s="63">
        <f t="shared" si="5"/>
        <v>151.0518</v>
      </c>
      <c r="I81" s="62">
        <v>4.0</v>
      </c>
      <c r="J81" s="68">
        <f t="shared" si="6"/>
        <v>604.2072</v>
      </c>
      <c r="K81" s="1"/>
      <c r="L81" s="69"/>
      <c r="M81" s="70"/>
      <c r="N81" s="70"/>
      <c r="O81" s="1"/>
      <c r="P81" s="1"/>
      <c r="Q81" s="59">
        <v>29.5</v>
      </c>
      <c r="R81" s="58">
        <f t="shared" si="7"/>
        <v>2.51</v>
      </c>
      <c r="S81" s="52">
        <f t="shared" si="8"/>
        <v>4</v>
      </c>
      <c r="T81" s="52">
        <f t="shared" si="9"/>
        <v>10.04</v>
      </c>
      <c r="U81" s="60">
        <f t="shared" si="10"/>
        <v>151.0518</v>
      </c>
      <c r="V81" s="58">
        <f t="shared" ref="V81:W81" si="74">C81/100</f>
        <v>1</v>
      </c>
      <c r="W81" s="58">
        <f t="shared" si="74"/>
        <v>2.04</v>
      </c>
      <c r="X81" s="58">
        <f t="shared" si="12"/>
        <v>10.04</v>
      </c>
      <c r="Y81" s="61">
        <f t="shared" si="13"/>
        <v>20.4816</v>
      </c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</row>
    <row r="82" ht="27.0" customHeight="1">
      <c r="A82" s="52">
        <v>61.0</v>
      </c>
      <c r="B82" s="62" t="s">
        <v>73</v>
      </c>
      <c r="C82" s="62">
        <v>99.0</v>
      </c>
      <c r="D82" s="62">
        <v>204.0</v>
      </c>
      <c r="E82" s="62">
        <v>249.0</v>
      </c>
      <c r="F82" s="62"/>
      <c r="G82" s="62"/>
      <c r="H82" s="63">
        <f t="shared" si="5"/>
        <v>148.349718</v>
      </c>
      <c r="I82" s="62">
        <v>1.0</v>
      </c>
      <c r="J82" s="68">
        <f t="shared" si="6"/>
        <v>148.349718</v>
      </c>
      <c r="K82" s="1"/>
      <c r="L82" s="69"/>
      <c r="M82" s="70"/>
      <c r="N82" s="70"/>
      <c r="O82" s="1"/>
      <c r="P82" s="1"/>
      <c r="Q82" s="59">
        <v>29.5</v>
      </c>
      <c r="R82" s="58">
        <f t="shared" si="7"/>
        <v>2.49</v>
      </c>
      <c r="S82" s="52">
        <f t="shared" si="8"/>
        <v>1</v>
      </c>
      <c r="T82" s="52">
        <f t="shared" si="9"/>
        <v>2.49</v>
      </c>
      <c r="U82" s="60">
        <f t="shared" si="10"/>
        <v>148.349718</v>
      </c>
      <c r="V82" s="58">
        <f t="shared" ref="V82:W82" si="75">C82/100</f>
        <v>0.99</v>
      </c>
      <c r="W82" s="58">
        <f t="shared" si="75"/>
        <v>2.04</v>
      </c>
      <c r="X82" s="58">
        <f t="shared" si="12"/>
        <v>2.49</v>
      </c>
      <c r="Y82" s="61">
        <f t="shared" si="13"/>
        <v>5.028804</v>
      </c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</row>
    <row r="83" ht="27.0" customHeight="1">
      <c r="A83" s="52">
        <v>62.0</v>
      </c>
      <c r="B83" s="62" t="s">
        <v>73</v>
      </c>
      <c r="C83" s="62">
        <v>99.0</v>
      </c>
      <c r="D83" s="62">
        <v>204.0</v>
      </c>
      <c r="E83" s="62">
        <v>252.0</v>
      </c>
      <c r="F83" s="62"/>
      <c r="G83" s="62"/>
      <c r="H83" s="63">
        <f t="shared" si="5"/>
        <v>150.137064</v>
      </c>
      <c r="I83" s="62">
        <v>1.0</v>
      </c>
      <c r="J83" s="68">
        <f t="shared" si="6"/>
        <v>150.137064</v>
      </c>
      <c r="K83" s="1"/>
      <c r="L83" s="69"/>
      <c r="M83" s="70"/>
      <c r="N83" s="70"/>
      <c r="O83" s="1"/>
      <c r="P83" s="1"/>
      <c r="Q83" s="59">
        <v>29.5</v>
      </c>
      <c r="R83" s="58">
        <f t="shared" si="7"/>
        <v>2.52</v>
      </c>
      <c r="S83" s="52">
        <f t="shared" si="8"/>
        <v>1</v>
      </c>
      <c r="T83" s="52">
        <f t="shared" si="9"/>
        <v>2.52</v>
      </c>
      <c r="U83" s="60">
        <f t="shared" si="10"/>
        <v>150.137064</v>
      </c>
      <c r="V83" s="58">
        <f t="shared" ref="V83:W83" si="76">C83/100</f>
        <v>0.99</v>
      </c>
      <c r="W83" s="58">
        <f t="shared" si="76"/>
        <v>2.04</v>
      </c>
      <c r="X83" s="58">
        <f t="shared" si="12"/>
        <v>2.52</v>
      </c>
      <c r="Y83" s="61">
        <f t="shared" si="13"/>
        <v>5.089392</v>
      </c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</row>
    <row r="84" ht="27.0" customHeight="1">
      <c r="A84" s="52">
        <v>63.0</v>
      </c>
      <c r="B84" s="53" t="s">
        <v>80</v>
      </c>
      <c r="C84" s="62">
        <v>81.0</v>
      </c>
      <c r="D84" s="62">
        <v>183.0</v>
      </c>
      <c r="E84" s="62">
        <v>245.0</v>
      </c>
      <c r="F84" s="62"/>
      <c r="G84" s="62"/>
      <c r="H84" s="63">
        <f t="shared" si="5"/>
        <v>107.1332325</v>
      </c>
      <c r="I84" s="62">
        <v>1.0</v>
      </c>
      <c r="J84" s="68">
        <f t="shared" si="6"/>
        <v>107.1332325</v>
      </c>
      <c r="K84" s="1"/>
      <c r="L84" s="69"/>
      <c r="M84" s="70"/>
      <c r="N84" s="70"/>
      <c r="O84" s="1"/>
      <c r="P84" s="1"/>
      <c r="Q84" s="59">
        <v>29.5</v>
      </c>
      <c r="R84" s="58">
        <f t="shared" si="7"/>
        <v>2.45</v>
      </c>
      <c r="S84" s="52">
        <f t="shared" si="8"/>
        <v>1</v>
      </c>
      <c r="T84" s="52">
        <f t="shared" si="9"/>
        <v>2.45</v>
      </c>
      <c r="U84" s="60">
        <f t="shared" si="10"/>
        <v>107.1332325</v>
      </c>
      <c r="V84" s="58">
        <f t="shared" ref="V84:W84" si="77">C84/100</f>
        <v>0.81</v>
      </c>
      <c r="W84" s="58">
        <f t="shared" si="77"/>
        <v>1.83</v>
      </c>
      <c r="X84" s="58">
        <f t="shared" si="12"/>
        <v>2.45</v>
      </c>
      <c r="Y84" s="61">
        <f t="shared" si="13"/>
        <v>3.631635</v>
      </c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</row>
    <row r="85" ht="27.0" customHeight="1">
      <c r="A85" s="52">
        <v>64.0</v>
      </c>
      <c r="B85" s="62" t="s">
        <v>80</v>
      </c>
      <c r="C85" s="62">
        <v>96.0</v>
      </c>
      <c r="D85" s="62">
        <v>183.0</v>
      </c>
      <c r="E85" s="62">
        <v>250.0</v>
      </c>
      <c r="F85" s="62"/>
      <c r="G85" s="62"/>
      <c r="H85" s="63">
        <f t="shared" si="5"/>
        <v>129.564</v>
      </c>
      <c r="I85" s="62">
        <v>1.0</v>
      </c>
      <c r="J85" s="68">
        <f t="shared" si="6"/>
        <v>129.564</v>
      </c>
      <c r="K85" s="1"/>
      <c r="L85" s="69"/>
      <c r="M85" s="70"/>
      <c r="N85" s="70"/>
      <c r="O85" s="1"/>
      <c r="P85" s="1"/>
      <c r="Q85" s="59">
        <v>29.5</v>
      </c>
      <c r="R85" s="58">
        <f t="shared" si="7"/>
        <v>2.5</v>
      </c>
      <c r="S85" s="52">
        <f t="shared" si="8"/>
        <v>1</v>
      </c>
      <c r="T85" s="52">
        <f t="shared" si="9"/>
        <v>2.5</v>
      </c>
      <c r="U85" s="60">
        <f t="shared" si="10"/>
        <v>129.564</v>
      </c>
      <c r="V85" s="58">
        <f t="shared" ref="V85:W85" si="78">C85/100</f>
        <v>0.96</v>
      </c>
      <c r="W85" s="58">
        <f t="shared" si="78"/>
        <v>1.83</v>
      </c>
      <c r="X85" s="58">
        <f t="shared" si="12"/>
        <v>2.5</v>
      </c>
      <c r="Y85" s="61">
        <f t="shared" si="13"/>
        <v>4.392</v>
      </c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</row>
    <row r="86" ht="27.0" customHeight="1">
      <c r="A86" s="52">
        <v>65.0</v>
      </c>
      <c r="B86" s="53" t="s">
        <v>80</v>
      </c>
      <c r="C86" s="54">
        <v>85.0</v>
      </c>
      <c r="D86" s="54">
        <v>184.0</v>
      </c>
      <c r="E86" s="54">
        <v>242.0</v>
      </c>
      <c r="F86" s="54"/>
      <c r="G86" s="54"/>
      <c r="H86" s="55">
        <f t="shared" si="5"/>
        <v>111.65396</v>
      </c>
      <c r="I86" s="54">
        <v>1.0</v>
      </c>
      <c r="J86" s="68">
        <f t="shared" si="6"/>
        <v>111.65396</v>
      </c>
      <c r="K86" s="1"/>
      <c r="L86" s="69"/>
      <c r="M86" s="70"/>
      <c r="N86" s="70"/>
      <c r="O86" s="1"/>
      <c r="P86" s="1"/>
      <c r="Q86" s="59">
        <v>29.5</v>
      </c>
      <c r="R86" s="58">
        <f t="shared" si="7"/>
        <v>2.42</v>
      </c>
      <c r="S86" s="52">
        <f t="shared" si="8"/>
        <v>1</v>
      </c>
      <c r="T86" s="52">
        <f t="shared" si="9"/>
        <v>2.42</v>
      </c>
      <c r="U86" s="60">
        <f t="shared" si="10"/>
        <v>111.65396</v>
      </c>
      <c r="V86" s="58">
        <f t="shared" ref="V86:W86" si="79">C86/100</f>
        <v>0.85</v>
      </c>
      <c r="W86" s="58">
        <f t="shared" si="79"/>
        <v>1.84</v>
      </c>
      <c r="X86" s="58">
        <f t="shared" si="12"/>
        <v>2.42</v>
      </c>
      <c r="Y86" s="61">
        <f t="shared" si="13"/>
        <v>3.78488</v>
      </c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</row>
    <row r="87" ht="27.0" customHeight="1">
      <c r="A87" s="52">
        <v>66.0</v>
      </c>
      <c r="B87" s="62" t="s">
        <v>80</v>
      </c>
      <c r="C87" s="62">
        <v>104.0</v>
      </c>
      <c r="D87" s="62">
        <v>184.0</v>
      </c>
      <c r="E87" s="62">
        <v>243.0</v>
      </c>
      <c r="F87" s="62"/>
      <c r="G87" s="62"/>
      <c r="H87" s="63">
        <f t="shared" si="5"/>
        <v>137.176416</v>
      </c>
      <c r="I87" s="62">
        <v>2.0</v>
      </c>
      <c r="J87" s="68">
        <f t="shared" si="6"/>
        <v>274.352832</v>
      </c>
      <c r="K87" s="1"/>
      <c r="L87" s="69"/>
      <c r="M87" s="70"/>
      <c r="N87" s="70"/>
      <c r="O87" s="1"/>
      <c r="P87" s="1"/>
      <c r="Q87" s="59">
        <v>29.5</v>
      </c>
      <c r="R87" s="58">
        <f t="shared" si="7"/>
        <v>2.43</v>
      </c>
      <c r="S87" s="52">
        <f t="shared" si="8"/>
        <v>2</v>
      </c>
      <c r="T87" s="52">
        <f t="shared" si="9"/>
        <v>4.86</v>
      </c>
      <c r="U87" s="60">
        <f t="shared" si="10"/>
        <v>137.176416</v>
      </c>
      <c r="V87" s="58">
        <f t="shared" ref="V87:W87" si="80">C87/100</f>
        <v>1.04</v>
      </c>
      <c r="W87" s="58">
        <f t="shared" si="80"/>
        <v>1.84</v>
      </c>
      <c r="X87" s="58">
        <f t="shared" si="12"/>
        <v>4.86</v>
      </c>
      <c r="Y87" s="61">
        <f t="shared" si="13"/>
        <v>9.300096</v>
      </c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</row>
    <row r="88" ht="27.0" customHeight="1">
      <c r="A88" s="52">
        <v>67.0</v>
      </c>
      <c r="B88" s="62" t="s">
        <v>80</v>
      </c>
      <c r="C88" s="62">
        <v>101.0</v>
      </c>
      <c r="D88" s="62">
        <v>184.0</v>
      </c>
      <c r="E88" s="62">
        <v>245.0</v>
      </c>
      <c r="F88" s="62"/>
      <c r="G88" s="62"/>
      <c r="H88" s="63">
        <f t="shared" si="5"/>
        <v>134.31586</v>
      </c>
      <c r="I88" s="62">
        <v>2.0</v>
      </c>
      <c r="J88" s="68">
        <f t="shared" si="6"/>
        <v>268.63172</v>
      </c>
      <c r="K88" s="1"/>
      <c r="L88" s="69"/>
      <c r="M88" s="70"/>
      <c r="N88" s="70"/>
      <c r="O88" s="1"/>
      <c r="P88" s="1"/>
      <c r="Q88" s="59">
        <v>29.5</v>
      </c>
      <c r="R88" s="58">
        <f t="shared" si="7"/>
        <v>2.45</v>
      </c>
      <c r="S88" s="52">
        <f t="shared" si="8"/>
        <v>2</v>
      </c>
      <c r="T88" s="52">
        <f t="shared" si="9"/>
        <v>4.9</v>
      </c>
      <c r="U88" s="60">
        <f t="shared" si="10"/>
        <v>134.31586</v>
      </c>
      <c r="V88" s="58">
        <f t="shared" ref="V88:W88" si="81">C88/100</f>
        <v>1.01</v>
      </c>
      <c r="W88" s="58">
        <f t="shared" si="81"/>
        <v>1.84</v>
      </c>
      <c r="X88" s="58">
        <f t="shared" si="12"/>
        <v>4.9</v>
      </c>
      <c r="Y88" s="61">
        <f t="shared" si="13"/>
        <v>9.10616</v>
      </c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</row>
    <row r="89" ht="27.0" customHeight="1">
      <c r="A89" s="52">
        <v>68.0</v>
      </c>
      <c r="B89" s="62" t="s">
        <v>80</v>
      </c>
      <c r="C89" s="62">
        <v>98.0</v>
      </c>
      <c r="D89" s="62">
        <v>184.0</v>
      </c>
      <c r="E89" s="62">
        <v>246.0</v>
      </c>
      <c r="F89" s="62"/>
      <c r="G89" s="62"/>
      <c r="H89" s="63">
        <f t="shared" si="5"/>
        <v>130.858224</v>
      </c>
      <c r="I89" s="62">
        <v>1.0</v>
      </c>
      <c r="J89" s="68">
        <f t="shared" si="6"/>
        <v>130.858224</v>
      </c>
      <c r="K89" s="1"/>
      <c r="L89" s="69"/>
      <c r="M89" s="70"/>
      <c r="N89" s="70"/>
      <c r="O89" s="1"/>
      <c r="P89" s="1"/>
      <c r="Q89" s="59">
        <v>29.5</v>
      </c>
      <c r="R89" s="58">
        <f t="shared" si="7"/>
        <v>2.46</v>
      </c>
      <c r="S89" s="52">
        <f t="shared" si="8"/>
        <v>1</v>
      </c>
      <c r="T89" s="52">
        <f t="shared" si="9"/>
        <v>2.46</v>
      </c>
      <c r="U89" s="60">
        <f t="shared" si="10"/>
        <v>130.858224</v>
      </c>
      <c r="V89" s="58">
        <f t="shared" ref="V89:W89" si="82">C89/100</f>
        <v>0.98</v>
      </c>
      <c r="W89" s="58">
        <f t="shared" si="82"/>
        <v>1.84</v>
      </c>
      <c r="X89" s="58">
        <f t="shared" si="12"/>
        <v>2.46</v>
      </c>
      <c r="Y89" s="61">
        <f t="shared" si="13"/>
        <v>4.435872</v>
      </c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</row>
    <row r="90" ht="27.0" customHeight="1">
      <c r="A90" s="52">
        <v>69.0</v>
      </c>
      <c r="B90" s="62" t="s">
        <v>80</v>
      </c>
      <c r="C90" s="62">
        <v>75.0</v>
      </c>
      <c r="D90" s="62">
        <v>184.0</v>
      </c>
      <c r="E90" s="62">
        <v>185.0</v>
      </c>
      <c r="F90" s="62"/>
      <c r="G90" s="62"/>
      <c r="H90" s="63">
        <f t="shared" si="5"/>
        <v>75.3135</v>
      </c>
      <c r="I90" s="62">
        <v>1.0</v>
      </c>
      <c r="J90" s="68">
        <f t="shared" si="6"/>
        <v>75.3135</v>
      </c>
      <c r="K90" s="1"/>
      <c r="L90" s="69"/>
      <c r="M90" s="70"/>
      <c r="N90" s="70"/>
      <c r="O90" s="1"/>
      <c r="P90" s="1"/>
      <c r="Q90" s="59">
        <v>29.5</v>
      </c>
      <c r="R90" s="58">
        <f t="shared" si="7"/>
        <v>1.85</v>
      </c>
      <c r="S90" s="52">
        <f t="shared" si="8"/>
        <v>1</v>
      </c>
      <c r="T90" s="52">
        <f t="shared" si="9"/>
        <v>1.85</v>
      </c>
      <c r="U90" s="60">
        <f t="shared" si="10"/>
        <v>75.3135</v>
      </c>
      <c r="V90" s="58">
        <f t="shared" ref="V90:W90" si="83">C90/100</f>
        <v>0.75</v>
      </c>
      <c r="W90" s="58">
        <f t="shared" si="83"/>
        <v>1.84</v>
      </c>
      <c r="X90" s="58">
        <f t="shared" si="12"/>
        <v>1.85</v>
      </c>
      <c r="Y90" s="61">
        <f t="shared" si="13"/>
        <v>2.553</v>
      </c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</row>
    <row r="91" ht="27.0" customHeight="1">
      <c r="A91" s="52">
        <v>70.0</v>
      </c>
      <c r="B91" s="62" t="s">
        <v>80</v>
      </c>
      <c r="C91" s="62">
        <v>101.0</v>
      </c>
      <c r="D91" s="62">
        <v>184.0</v>
      </c>
      <c r="E91" s="62">
        <v>244.0</v>
      </c>
      <c r="F91" s="62"/>
      <c r="G91" s="62"/>
      <c r="H91" s="63">
        <f t="shared" si="5"/>
        <v>133.767632</v>
      </c>
      <c r="I91" s="62">
        <v>2.0</v>
      </c>
      <c r="J91" s="68">
        <f t="shared" si="6"/>
        <v>267.535264</v>
      </c>
      <c r="K91" s="1"/>
      <c r="L91" s="69"/>
      <c r="M91" s="70"/>
      <c r="N91" s="70"/>
      <c r="O91" s="1"/>
      <c r="P91" s="1"/>
      <c r="Q91" s="59">
        <v>29.5</v>
      </c>
      <c r="R91" s="58">
        <f t="shared" si="7"/>
        <v>2.44</v>
      </c>
      <c r="S91" s="52">
        <f t="shared" si="8"/>
        <v>2</v>
      </c>
      <c r="T91" s="52">
        <f t="shared" si="9"/>
        <v>4.88</v>
      </c>
      <c r="U91" s="60">
        <f t="shared" si="10"/>
        <v>133.767632</v>
      </c>
      <c r="V91" s="58">
        <f t="shared" ref="V91:W91" si="84">C91/100</f>
        <v>1.01</v>
      </c>
      <c r="W91" s="58">
        <f t="shared" si="84"/>
        <v>1.84</v>
      </c>
      <c r="X91" s="58">
        <f t="shared" si="12"/>
        <v>4.88</v>
      </c>
      <c r="Y91" s="61">
        <f t="shared" si="13"/>
        <v>9.068992</v>
      </c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</row>
    <row r="92" ht="27.0" customHeight="1">
      <c r="A92" s="52">
        <v>71.0</v>
      </c>
      <c r="B92" s="62" t="s">
        <v>80</v>
      </c>
      <c r="C92" s="62">
        <v>100.0</v>
      </c>
      <c r="D92" s="62">
        <v>184.0</v>
      </c>
      <c r="E92" s="62">
        <v>245.0</v>
      </c>
      <c r="F92" s="62"/>
      <c r="G92" s="62"/>
      <c r="H92" s="63">
        <f t="shared" si="5"/>
        <v>132.986</v>
      </c>
      <c r="I92" s="62">
        <v>1.0</v>
      </c>
      <c r="J92" s="68">
        <f t="shared" si="6"/>
        <v>132.986</v>
      </c>
      <c r="K92" s="1"/>
      <c r="L92" s="69"/>
      <c r="M92" s="70"/>
      <c r="N92" s="70"/>
      <c r="O92" s="1"/>
      <c r="P92" s="1"/>
      <c r="Q92" s="59">
        <v>29.5</v>
      </c>
      <c r="R92" s="58">
        <f t="shared" si="7"/>
        <v>2.45</v>
      </c>
      <c r="S92" s="52">
        <f t="shared" si="8"/>
        <v>1</v>
      </c>
      <c r="T92" s="52">
        <f t="shared" si="9"/>
        <v>2.45</v>
      </c>
      <c r="U92" s="60">
        <f t="shared" si="10"/>
        <v>132.986</v>
      </c>
      <c r="V92" s="58">
        <f t="shared" ref="V92:W92" si="85">C92/100</f>
        <v>1</v>
      </c>
      <c r="W92" s="58">
        <f t="shared" si="85"/>
        <v>1.84</v>
      </c>
      <c r="X92" s="58">
        <f t="shared" si="12"/>
        <v>2.45</v>
      </c>
      <c r="Y92" s="61">
        <f t="shared" si="13"/>
        <v>4.508</v>
      </c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</row>
    <row r="93" ht="27.0" customHeight="1">
      <c r="A93" s="52">
        <v>72.0</v>
      </c>
      <c r="B93" s="62" t="s">
        <v>80</v>
      </c>
      <c r="C93" s="62">
        <v>103.0</v>
      </c>
      <c r="D93" s="62">
        <v>184.0</v>
      </c>
      <c r="E93" s="62">
        <v>244.0</v>
      </c>
      <c r="F93" s="62"/>
      <c r="G93" s="62"/>
      <c r="H93" s="63">
        <f t="shared" si="5"/>
        <v>136.416496</v>
      </c>
      <c r="I93" s="62">
        <v>1.0</v>
      </c>
      <c r="J93" s="68">
        <f t="shared" si="6"/>
        <v>136.416496</v>
      </c>
      <c r="K93" s="1"/>
      <c r="L93" s="69"/>
      <c r="M93" s="70"/>
      <c r="N93" s="70"/>
      <c r="O93" s="1"/>
      <c r="P93" s="1"/>
      <c r="Q93" s="59">
        <v>29.5</v>
      </c>
      <c r="R93" s="58">
        <f t="shared" si="7"/>
        <v>2.44</v>
      </c>
      <c r="S93" s="52">
        <f t="shared" si="8"/>
        <v>1</v>
      </c>
      <c r="T93" s="52">
        <f t="shared" si="9"/>
        <v>2.44</v>
      </c>
      <c r="U93" s="60">
        <f t="shared" si="10"/>
        <v>136.416496</v>
      </c>
      <c r="V93" s="58">
        <f t="shared" ref="V93:W93" si="86">C93/100</f>
        <v>1.03</v>
      </c>
      <c r="W93" s="58">
        <f t="shared" si="86"/>
        <v>1.84</v>
      </c>
      <c r="X93" s="58">
        <f t="shared" si="12"/>
        <v>2.44</v>
      </c>
      <c r="Y93" s="61">
        <f t="shared" si="13"/>
        <v>4.624288</v>
      </c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</row>
    <row r="94" ht="27.0" customHeight="1">
      <c r="A94" s="52">
        <v>73.0</v>
      </c>
      <c r="B94" s="62" t="s">
        <v>80</v>
      </c>
      <c r="C94" s="62">
        <v>98.0</v>
      </c>
      <c r="D94" s="62">
        <v>184.0</v>
      </c>
      <c r="E94" s="62">
        <v>244.0</v>
      </c>
      <c r="F94" s="62"/>
      <c r="G94" s="62"/>
      <c r="H94" s="63">
        <f t="shared" si="5"/>
        <v>129.794336</v>
      </c>
      <c r="I94" s="62">
        <v>1.0</v>
      </c>
      <c r="J94" s="68">
        <f t="shared" si="6"/>
        <v>129.794336</v>
      </c>
      <c r="K94" s="1"/>
      <c r="L94" s="69"/>
      <c r="M94" s="70"/>
      <c r="N94" s="70"/>
      <c r="O94" s="1"/>
      <c r="P94" s="1"/>
      <c r="Q94" s="59">
        <v>29.5</v>
      </c>
      <c r="R94" s="58">
        <f t="shared" si="7"/>
        <v>2.44</v>
      </c>
      <c r="S94" s="52">
        <f t="shared" si="8"/>
        <v>1</v>
      </c>
      <c r="T94" s="52">
        <f t="shared" si="9"/>
        <v>2.44</v>
      </c>
      <c r="U94" s="60">
        <f t="shared" si="10"/>
        <v>129.794336</v>
      </c>
      <c r="V94" s="58">
        <f t="shared" ref="V94:W94" si="87">C94/100</f>
        <v>0.98</v>
      </c>
      <c r="W94" s="58">
        <f t="shared" si="87"/>
        <v>1.84</v>
      </c>
      <c r="X94" s="58">
        <f t="shared" si="12"/>
        <v>2.44</v>
      </c>
      <c r="Y94" s="61">
        <f t="shared" si="13"/>
        <v>4.399808</v>
      </c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</row>
    <row r="95" ht="27.0" customHeight="1">
      <c r="A95" s="52">
        <v>74.0</v>
      </c>
      <c r="B95" s="62" t="s">
        <v>80</v>
      </c>
      <c r="C95" s="62">
        <v>105.0</v>
      </c>
      <c r="D95" s="62">
        <v>184.0</v>
      </c>
      <c r="E95" s="62">
        <v>243.0</v>
      </c>
      <c r="F95" s="62"/>
      <c r="G95" s="62"/>
      <c r="H95" s="63">
        <f t="shared" si="5"/>
        <v>138.49542</v>
      </c>
      <c r="I95" s="62">
        <v>1.0</v>
      </c>
      <c r="J95" s="68">
        <f t="shared" si="6"/>
        <v>138.49542</v>
      </c>
      <c r="K95" s="1"/>
      <c r="L95" s="69"/>
      <c r="M95" s="70"/>
      <c r="N95" s="70"/>
      <c r="O95" s="1"/>
      <c r="P95" s="1"/>
      <c r="Q95" s="59">
        <v>29.5</v>
      </c>
      <c r="R95" s="58">
        <f t="shared" si="7"/>
        <v>2.43</v>
      </c>
      <c r="S95" s="52">
        <f t="shared" si="8"/>
        <v>1</v>
      </c>
      <c r="T95" s="52">
        <f t="shared" si="9"/>
        <v>2.43</v>
      </c>
      <c r="U95" s="60">
        <f t="shared" si="10"/>
        <v>138.49542</v>
      </c>
      <c r="V95" s="58">
        <f t="shared" ref="V95:W95" si="88">C95/100</f>
        <v>1.05</v>
      </c>
      <c r="W95" s="58">
        <f t="shared" si="88"/>
        <v>1.84</v>
      </c>
      <c r="X95" s="58">
        <f t="shared" si="12"/>
        <v>2.43</v>
      </c>
      <c r="Y95" s="61">
        <f t="shared" si="13"/>
        <v>4.69476</v>
      </c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</row>
    <row r="96" ht="27.0" customHeight="1">
      <c r="A96" s="52">
        <v>75.0</v>
      </c>
      <c r="B96" s="62" t="s">
        <v>80</v>
      </c>
      <c r="C96" s="62">
        <v>97.0</v>
      </c>
      <c r="D96" s="62">
        <v>184.0</v>
      </c>
      <c r="E96" s="62">
        <v>244.0</v>
      </c>
      <c r="F96" s="62"/>
      <c r="G96" s="62"/>
      <c r="H96" s="63">
        <f t="shared" si="5"/>
        <v>128.469904</v>
      </c>
      <c r="I96" s="62">
        <v>1.0</v>
      </c>
      <c r="J96" s="68">
        <f t="shared" si="6"/>
        <v>128.469904</v>
      </c>
      <c r="K96" s="1"/>
      <c r="L96" s="69"/>
      <c r="M96" s="70"/>
      <c r="N96" s="70"/>
      <c r="O96" s="1"/>
      <c r="P96" s="1"/>
      <c r="Q96" s="59">
        <v>29.5</v>
      </c>
      <c r="R96" s="58">
        <f t="shared" si="7"/>
        <v>2.44</v>
      </c>
      <c r="S96" s="52">
        <f t="shared" si="8"/>
        <v>1</v>
      </c>
      <c r="T96" s="52">
        <f t="shared" si="9"/>
        <v>2.44</v>
      </c>
      <c r="U96" s="60">
        <f t="shared" si="10"/>
        <v>128.469904</v>
      </c>
      <c r="V96" s="58">
        <f t="shared" ref="V96:W96" si="89">C96/100</f>
        <v>0.97</v>
      </c>
      <c r="W96" s="58">
        <f t="shared" si="89"/>
        <v>1.84</v>
      </c>
      <c r="X96" s="58">
        <f t="shared" si="12"/>
        <v>2.44</v>
      </c>
      <c r="Y96" s="61">
        <f t="shared" si="13"/>
        <v>4.354912</v>
      </c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</row>
    <row r="97" ht="27.0" customHeight="1">
      <c r="A97" s="52">
        <v>76.0</v>
      </c>
      <c r="B97" s="62" t="s">
        <v>80</v>
      </c>
      <c r="C97" s="62">
        <v>98.0</v>
      </c>
      <c r="D97" s="62">
        <v>184.0</v>
      </c>
      <c r="E97" s="62">
        <v>245.0</v>
      </c>
      <c r="F97" s="62"/>
      <c r="G97" s="62"/>
      <c r="H97" s="63">
        <f t="shared" si="5"/>
        <v>130.32628</v>
      </c>
      <c r="I97" s="62">
        <v>1.0</v>
      </c>
      <c r="J97" s="68">
        <f t="shared" si="6"/>
        <v>130.32628</v>
      </c>
      <c r="K97" s="1"/>
      <c r="L97" s="69"/>
      <c r="M97" s="70"/>
      <c r="N97" s="70"/>
      <c r="O97" s="1"/>
      <c r="P97" s="1"/>
      <c r="Q97" s="59">
        <v>29.5</v>
      </c>
      <c r="R97" s="58">
        <f t="shared" si="7"/>
        <v>2.45</v>
      </c>
      <c r="S97" s="52">
        <f t="shared" si="8"/>
        <v>1</v>
      </c>
      <c r="T97" s="52">
        <f t="shared" si="9"/>
        <v>2.45</v>
      </c>
      <c r="U97" s="60">
        <f t="shared" si="10"/>
        <v>130.32628</v>
      </c>
      <c r="V97" s="58">
        <f t="shared" ref="V97:W97" si="90">C97/100</f>
        <v>0.98</v>
      </c>
      <c r="W97" s="58">
        <f t="shared" si="90"/>
        <v>1.84</v>
      </c>
      <c r="X97" s="58">
        <f t="shared" si="12"/>
        <v>2.45</v>
      </c>
      <c r="Y97" s="61">
        <f t="shared" si="13"/>
        <v>4.41784</v>
      </c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</row>
    <row r="98" ht="27.0" customHeight="1">
      <c r="A98" s="52">
        <v>77.0</v>
      </c>
      <c r="B98" s="62" t="s">
        <v>80</v>
      </c>
      <c r="C98" s="62">
        <v>99.0</v>
      </c>
      <c r="D98" s="62">
        <v>184.0</v>
      </c>
      <c r="E98" s="62">
        <v>244.0</v>
      </c>
      <c r="F98" s="62"/>
      <c r="G98" s="62"/>
      <c r="H98" s="63">
        <f t="shared" si="5"/>
        <v>131.118768</v>
      </c>
      <c r="I98" s="62">
        <v>1.0</v>
      </c>
      <c r="J98" s="68">
        <f t="shared" si="6"/>
        <v>131.118768</v>
      </c>
      <c r="K98" s="1"/>
      <c r="L98" s="69"/>
      <c r="M98" s="70"/>
      <c r="N98" s="70"/>
      <c r="O98" s="1"/>
      <c r="P98" s="1"/>
      <c r="Q98" s="59">
        <v>29.5</v>
      </c>
      <c r="R98" s="58">
        <f t="shared" si="7"/>
        <v>2.44</v>
      </c>
      <c r="S98" s="52">
        <f t="shared" si="8"/>
        <v>1</v>
      </c>
      <c r="T98" s="52">
        <f t="shared" si="9"/>
        <v>2.44</v>
      </c>
      <c r="U98" s="60">
        <f t="shared" si="10"/>
        <v>131.118768</v>
      </c>
      <c r="V98" s="58">
        <f t="shared" ref="V98:W98" si="91">C98/100</f>
        <v>0.99</v>
      </c>
      <c r="W98" s="58">
        <f t="shared" si="91"/>
        <v>1.84</v>
      </c>
      <c r="X98" s="58">
        <f t="shared" si="12"/>
        <v>2.44</v>
      </c>
      <c r="Y98" s="61">
        <f t="shared" si="13"/>
        <v>4.444704</v>
      </c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</row>
    <row r="99" ht="27.0" customHeight="1">
      <c r="A99" s="52">
        <v>78.0</v>
      </c>
      <c r="B99" s="62" t="s">
        <v>80</v>
      </c>
      <c r="C99" s="62">
        <v>83.0</v>
      </c>
      <c r="D99" s="62">
        <v>184.0</v>
      </c>
      <c r="E99" s="62">
        <v>148.0</v>
      </c>
      <c r="F99" s="62"/>
      <c r="G99" s="62"/>
      <c r="H99" s="63">
        <f t="shared" si="5"/>
        <v>66.677552</v>
      </c>
      <c r="I99" s="62">
        <v>1.0</v>
      </c>
      <c r="J99" s="68">
        <f t="shared" si="6"/>
        <v>66.677552</v>
      </c>
      <c r="K99" s="1"/>
      <c r="L99" s="69"/>
      <c r="M99" s="70"/>
      <c r="N99" s="70"/>
      <c r="O99" s="1"/>
      <c r="P99" s="1"/>
      <c r="Q99" s="59">
        <v>29.5</v>
      </c>
      <c r="R99" s="58">
        <f t="shared" si="7"/>
        <v>1.48</v>
      </c>
      <c r="S99" s="52">
        <f t="shared" si="8"/>
        <v>1</v>
      </c>
      <c r="T99" s="52">
        <f t="shared" si="9"/>
        <v>1.48</v>
      </c>
      <c r="U99" s="60">
        <f t="shared" si="10"/>
        <v>66.677552</v>
      </c>
      <c r="V99" s="58">
        <f t="shared" ref="V99:W99" si="92">C99/100</f>
        <v>0.83</v>
      </c>
      <c r="W99" s="58">
        <f t="shared" si="92"/>
        <v>1.84</v>
      </c>
      <c r="X99" s="58">
        <f t="shared" si="12"/>
        <v>1.48</v>
      </c>
      <c r="Y99" s="61">
        <f t="shared" si="13"/>
        <v>2.260256</v>
      </c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</row>
    <row r="100" ht="27.0" customHeight="1">
      <c r="A100" s="52">
        <v>79.0</v>
      </c>
      <c r="B100" s="53" t="s">
        <v>80</v>
      </c>
      <c r="C100" s="62">
        <v>92.0</v>
      </c>
      <c r="D100" s="62">
        <v>183.0</v>
      </c>
      <c r="E100" s="62">
        <v>246.0</v>
      </c>
      <c r="F100" s="62"/>
      <c r="G100" s="62"/>
      <c r="H100" s="63">
        <f t="shared" si="5"/>
        <v>122.178852</v>
      </c>
      <c r="I100" s="62">
        <v>1.0</v>
      </c>
      <c r="J100" s="68">
        <f t="shared" si="6"/>
        <v>122.178852</v>
      </c>
      <c r="K100" s="1"/>
      <c r="L100" s="69"/>
      <c r="M100" s="70"/>
      <c r="N100" s="70"/>
      <c r="O100" s="1"/>
      <c r="P100" s="1"/>
      <c r="Q100" s="59">
        <v>29.5</v>
      </c>
      <c r="R100" s="58">
        <f t="shared" si="7"/>
        <v>2.46</v>
      </c>
      <c r="S100" s="52">
        <f t="shared" si="8"/>
        <v>1</v>
      </c>
      <c r="T100" s="52">
        <f t="shared" si="9"/>
        <v>2.46</v>
      </c>
      <c r="U100" s="60">
        <f t="shared" si="10"/>
        <v>122.178852</v>
      </c>
      <c r="V100" s="58">
        <f t="shared" ref="V100:W100" si="93">C100/100</f>
        <v>0.92</v>
      </c>
      <c r="W100" s="58">
        <f t="shared" si="93"/>
        <v>1.83</v>
      </c>
      <c r="X100" s="58">
        <f t="shared" si="12"/>
        <v>2.46</v>
      </c>
      <c r="Y100" s="61">
        <f t="shared" si="13"/>
        <v>4.141656</v>
      </c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</row>
    <row r="101" ht="27.0" customHeight="1">
      <c r="A101" s="52">
        <v>80.0</v>
      </c>
      <c r="B101" s="62" t="s">
        <v>80</v>
      </c>
      <c r="C101" s="62">
        <v>104.0</v>
      </c>
      <c r="D101" s="62">
        <v>184.0</v>
      </c>
      <c r="E101" s="62">
        <v>243.0</v>
      </c>
      <c r="F101" s="62"/>
      <c r="G101" s="62"/>
      <c r="H101" s="63">
        <f t="shared" si="5"/>
        <v>137.176416</v>
      </c>
      <c r="I101" s="62">
        <v>1.0</v>
      </c>
      <c r="J101" s="68">
        <f t="shared" si="6"/>
        <v>137.176416</v>
      </c>
      <c r="K101" s="1"/>
      <c r="L101" s="69"/>
      <c r="M101" s="70"/>
      <c r="N101" s="70"/>
      <c r="O101" s="1"/>
      <c r="P101" s="1"/>
      <c r="Q101" s="59">
        <v>29.5</v>
      </c>
      <c r="R101" s="58">
        <f t="shared" si="7"/>
        <v>2.43</v>
      </c>
      <c r="S101" s="52">
        <f t="shared" si="8"/>
        <v>1</v>
      </c>
      <c r="T101" s="52">
        <f t="shared" si="9"/>
        <v>2.43</v>
      </c>
      <c r="U101" s="60">
        <f t="shared" si="10"/>
        <v>137.176416</v>
      </c>
      <c r="V101" s="58">
        <f t="shared" ref="V101:W101" si="94">C101/100</f>
        <v>1.04</v>
      </c>
      <c r="W101" s="58">
        <f t="shared" si="94"/>
        <v>1.84</v>
      </c>
      <c r="X101" s="58">
        <f t="shared" si="12"/>
        <v>2.43</v>
      </c>
      <c r="Y101" s="61">
        <f t="shared" si="13"/>
        <v>4.650048</v>
      </c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</row>
    <row r="102" ht="27.0" customHeight="1">
      <c r="A102" s="26"/>
      <c r="B102" s="44"/>
      <c r="C102" s="44"/>
      <c r="D102" s="44"/>
      <c r="E102" s="44"/>
      <c r="F102" s="44"/>
      <c r="G102" s="44"/>
      <c r="H102" s="50"/>
      <c r="I102" s="26"/>
      <c r="J102" s="72">
        <f>+Q136</f>
        <v>187.2</v>
      </c>
      <c r="K102" s="1"/>
      <c r="L102" s="1"/>
      <c r="M102" s="1"/>
      <c r="N102" s="1"/>
      <c r="O102" s="1"/>
      <c r="P102" s="1"/>
      <c r="Q102" s="73"/>
      <c r="R102" s="58">
        <f t="shared" si="7"/>
        <v>0</v>
      </c>
      <c r="S102" s="52" t="str">
        <f t="shared" si="8"/>
        <v/>
      </c>
      <c r="T102" s="52">
        <f t="shared" si="9"/>
        <v>0</v>
      </c>
      <c r="U102" s="57"/>
      <c r="V102" s="58">
        <f t="shared" ref="V102:W102" si="95">C102/100</f>
        <v>0</v>
      </c>
      <c r="W102" s="58">
        <f t="shared" si="95"/>
        <v>0</v>
      </c>
      <c r="X102" s="58">
        <f t="shared" si="12"/>
        <v>0</v>
      </c>
      <c r="Y102" s="61">
        <f t="shared" si="13"/>
        <v>0</v>
      </c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</row>
    <row r="103" ht="27.0" customHeight="1">
      <c r="A103" s="26"/>
      <c r="B103" s="74"/>
      <c r="C103" s="74"/>
      <c r="D103" s="74"/>
      <c r="E103" s="74"/>
      <c r="F103" s="74"/>
      <c r="G103" s="74"/>
      <c r="H103" s="76"/>
      <c r="I103" s="77">
        <f>SUM(I22:I101)</f>
        <v>119</v>
      </c>
      <c r="J103" s="78">
        <f>SUM(J22:J102)</f>
        <v>14718.37238</v>
      </c>
      <c r="K103" s="79"/>
      <c r="L103" s="79"/>
      <c r="M103" s="79"/>
      <c r="N103" s="79"/>
      <c r="O103" s="79"/>
      <c r="P103" s="79"/>
      <c r="Q103" s="4"/>
      <c r="R103" s="79">
        <f>+SUM(R22:R102)</f>
        <v>179.15</v>
      </c>
      <c r="S103" s="79">
        <f t="shared" ref="S103:T103" si="96">SUM(S22:S102)</f>
        <v>119</v>
      </c>
      <c r="T103" s="79">
        <f t="shared" si="96"/>
        <v>272.84</v>
      </c>
      <c r="U103" s="79"/>
      <c r="V103" s="79"/>
      <c r="W103" s="79"/>
      <c r="X103" s="79"/>
      <c r="Y103" s="81">
        <f>SUM(Y22:Y102)</f>
        <v>540.022619</v>
      </c>
      <c r="Z103" s="79"/>
      <c r="AA103" s="79"/>
      <c r="AB103" s="79"/>
      <c r="AC103" s="79"/>
      <c r="AD103" s="79"/>
      <c r="AE103" s="79"/>
      <c r="AF103" s="79"/>
      <c r="AG103" s="79"/>
      <c r="AH103" s="79"/>
      <c r="AI103" s="79"/>
      <c r="AJ103" s="79"/>
      <c r="AK103" s="79"/>
      <c r="AL103" s="79"/>
      <c r="AM103" s="79"/>
    </row>
    <row r="104" ht="29.25" customHeight="1">
      <c r="A104" s="1"/>
      <c r="B104" s="1"/>
      <c r="C104" s="1"/>
      <c r="D104" s="1"/>
      <c r="E104" s="1"/>
      <c r="F104" s="1"/>
      <c r="G104" s="1"/>
      <c r="H104" s="3"/>
      <c r="I104" s="1"/>
      <c r="J104" s="1"/>
      <c r="K104" s="1"/>
      <c r="L104" s="1"/>
      <c r="M104" s="1"/>
      <c r="N104" s="1"/>
      <c r="O104" s="1"/>
      <c r="P104" s="1"/>
      <c r="Q104" s="4"/>
      <c r="R104" s="57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</row>
    <row r="105" ht="29.25" customHeight="1">
      <c r="A105" s="1"/>
      <c r="B105" s="1"/>
      <c r="C105" s="1"/>
      <c r="D105" s="1"/>
      <c r="E105" s="1"/>
      <c r="F105" s="1"/>
      <c r="G105" s="1"/>
      <c r="H105" s="3"/>
      <c r="I105" s="1"/>
      <c r="J105" s="1"/>
      <c r="K105" s="1"/>
      <c r="L105" s="1"/>
      <c r="M105" s="1"/>
      <c r="N105" s="1"/>
      <c r="O105" s="1"/>
      <c r="P105" s="1"/>
      <c r="Q105" s="73"/>
      <c r="R105" s="1"/>
      <c r="S105" s="1" t="s">
        <v>30</v>
      </c>
      <c r="T105" s="1" t="s">
        <v>31</v>
      </c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</row>
    <row r="106" ht="29.25" customHeight="1">
      <c r="A106" s="1"/>
      <c r="B106" s="1"/>
      <c r="C106" s="1"/>
      <c r="D106" s="1"/>
      <c r="E106" s="1"/>
      <c r="F106" s="1"/>
      <c r="G106" s="1"/>
      <c r="H106" s="3"/>
      <c r="I106" s="1"/>
      <c r="J106" s="1"/>
      <c r="K106" s="1"/>
      <c r="L106" s="1"/>
      <c r="M106" s="1"/>
      <c r="N106" s="1"/>
      <c r="O106" s="1"/>
      <c r="P106" s="1"/>
      <c r="Q106" s="4"/>
      <c r="R106" s="1"/>
      <c r="S106" s="146"/>
      <c r="T106" s="147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</row>
    <row r="107" ht="29.25" customHeight="1">
      <c r="A107" s="1" t="s">
        <v>33</v>
      </c>
      <c r="B107" s="1"/>
      <c r="C107" s="1"/>
      <c r="D107" s="1" t="s">
        <v>34</v>
      </c>
      <c r="E107" s="1"/>
      <c r="F107" s="1"/>
      <c r="G107" s="1"/>
      <c r="H107" s="3"/>
      <c r="I107" s="1"/>
      <c r="J107" s="1"/>
      <c r="K107" s="1"/>
      <c r="L107" s="1"/>
      <c r="M107" s="1"/>
      <c r="N107" s="1"/>
      <c r="O107" s="1"/>
      <c r="P107" s="1"/>
      <c r="Q107" s="4"/>
      <c r="R107" s="1" t="s">
        <v>35</v>
      </c>
      <c r="S107" s="84">
        <f>+J103</f>
        <v>14718.37238</v>
      </c>
      <c r="T107" s="147">
        <f>+T103</f>
        <v>272.84</v>
      </c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</row>
    <row r="108" ht="29.25" customHeight="1">
      <c r="A108" s="1"/>
      <c r="B108" s="1"/>
      <c r="C108" s="1"/>
      <c r="D108" s="1"/>
      <c r="E108" s="1"/>
      <c r="F108" s="1"/>
      <c r="G108" s="1"/>
      <c r="H108" s="3"/>
      <c r="I108" s="1"/>
      <c r="J108" s="1"/>
      <c r="K108" s="1"/>
      <c r="L108" s="1"/>
      <c r="M108" s="1"/>
      <c r="N108" s="1"/>
      <c r="O108" s="1"/>
      <c r="P108" s="1"/>
      <c r="Q108" s="73"/>
      <c r="R108" s="1"/>
      <c r="S108" s="85">
        <f>+I103</f>
        <v>119</v>
      </c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</row>
    <row r="109" ht="39.0" customHeight="1">
      <c r="A109" s="44"/>
      <c r="B109" s="26" t="s">
        <v>14</v>
      </c>
      <c r="C109" s="45" t="s">
        <v>36</v>
      </c>
      <c r="D109" s="46"/>
      <c r="E109" s="47"/>
      <c r="F109" s="48"/>
      <c r="G109" s="48"/>
      <c r="H109" s="50" t="s">
        <v>16</v>
      </c>
      <c r="I109" s="26" t="s">
        <v>17</v>
      </c>
      <c r="J109" s="26" t="s">
        <v>18</v>
      </c>
      <c r="K109" s="1"/>
      <c r="L109" s="1"/>
      <c r="M109" s="1"/>
      <c r="N109" s="1"/>
      <c r="O109" s="1"/>
      <c r="P109" s="1"/>
      <c r="Q109" s="4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</row>
    <row r="110" ht="27.0" customHeight="1">
      <c r="A110" s="18">
        <v>1.0</v>
      </c>
      <c r="B110" s="142" t="s">
        <v>10</v>
      </c>
      <c r="C110" s="142">
        <v>83.0</v>
      </c>
      <c r="D110" s="142">
        <v>204.0</v>
      </c>
      <c r="E110" s="142">
        <v>205.0</v>
      </c>
      <c r="F110" s="142"/>
      <c r="G110" s="142"/>
      <c r="H110" s="143">
        <v>57.272490000000005</v>
      </c>
      <c r="I110" s="142">
        <v>1.0</v>
      </c>
      <c r="J110" s="86">
        <f t="shared" ref="J110:J113" si="97">+I110*H110</f>
        <v>57.27249</v>
      </c>
      <c r="K110" s="1"/>
      <c r="L110" s="44">
        <f t="shared" ref="L110:L113" si="98">D110*25.4/1000</f>
        <v>5.1816</v>
      </c>
      <c r="M110" s="26">
        <f t="shared" ref="M110:M112" si="99">+I110</f>
        <v>1</v>
      </c>
      <c r="N110" s="26">
        <f t="shared" ref="N110:N112" si="100">M110*L110</f>
        <v>5.1816</v>
      </c>
      <c r="O110" s="1"/>
      <c r="P110" s="1"/>
      <c r="Q110" s="4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</row>
    <row r="111" ht="27.0" customHeight="1">
      <c r="A111" s="26">
        <v>2.0</v>
      </c>
      <c r="B111" s="65" t="s">
        <v>69</v>
      </c>
      <c r="C111" s="65">
        <v>85.0</v>
      </c>
      <c r="D111" s="65">
        <v>204.0</v>
      </c>
      <c r="E111" s="65">
        <v>233.0</v>
      </c>
      <c r="F111" s="65"/>
      <c r="G111" s="65"/>
      <c r="H111" s="64">
        <v>119.18648999999999</v>
      </c>
      <c r="I111" s="65">
        <v>1.0</v>
      </c>
      <c r="J111" s="68">
        <f t="shared" si="97"/>
        <v>119.18649</v>
      </c>
      <c r="K111" s="1"/>
      <c r="L111" s="44">
        <f t="shared" si="98"/>
        <v>5.1816</v>
      </c>
      <c r="M111" s="26">
        <f t="shared" si="99"/>
        <v>1</v>
      </c>
      <c r="N111" s="26">
        <f t="shared" si="100"/>
        <v>5.1816</v>
      </c>
      <c r="O111" s="1"/>
      <c r="P111" s="1"/>
      <c r="Q111" s="4"/>
      <c r="R111" s="1"/>
      <c r="S111" s="87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</row>
    <row r="112" ht="27.0" customHeight="1">
      <c r="A112" s="26">
        <v>4.0</v>
      </c>
      <c r="B112" s="65" t="s">
        <v>73</v>
      </c>
      <c r="C112" s="65">
        <v>95.0</v>
      </c>
      <c r="D112" s="65">
        <v>204.0</v>
      </c>
      <c r="E112" s="65">
        <v>205.0</v>
      </c>
      <c r="F112" s="65"/>
      <c r="G112" s="65"/>
      <c r="H112" s="64">
        <v>117.20054999999998</v>
      </c>
      <c r="I112" s="65">
        <v>1.0</v>
      </c>
      <c r="J112" s="68">
        <f t="shared" si="97"/>
        <v>117.20055</v>
      </c>
      <c r="K112" s="1"/>
      <c r="L112" s="44">
        <f t="shared" si="98"/>
        <v>5.1816</v>
      </c>
      <c r="M112" s="26">
        <f t="shared" si="99"/>
        <v>1</v>
      </c>
      <c r="N112" s="26">
        <f t="shared" si="100"/>
        <v>5.1816</v>
      </c>
      <c r="O112" s="1"/>
      <c r="P112" s="1"/>
      <c r="Q112" s="4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</row>
    <row r="113" ht="27.0" customHeight="1">
      <c r="A113" s="26">
        <v>6.0</v>
      </c>
      <c r="B113" s="65" t="s">
        <v>80</v>
      </c>
      <c r="C113" s="65">
        <v>85.0</v>
      </c>
      <c r="D113" s="65">
        <v>184.0</v>
      </c>
      <c r="E113" s="65">
        <v>242.0</v>
      </c>
      <c r="F113" s="65"/>
      <c r="G113" s="65"/>
      <c r="H113" s="64">
        <v>111.65396000000001</v>
      </c>
      <c r="I113" s="65">
        <v>1.0</v>
      </c>
      <c r="J113" s="68">
        <f t="shared" si="97"/>
        <v>111.65396</v>
      </c>
      <c r="K113" s="1"/>
      <c r="L113" s="1">
        <f t="shared" si="98"/>
        <v>4.6736</v>
      </c>
      <c r="M113" s="120"/>
      <c r="N113" s="120"/>
      <c r="O113" s="1"/>
      <c r="P113" s="1"/>
      <c r="Q113" s="4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</row>
    <row r="114" ht="24.75" customHeight="1">
      <c r="A114" s="26"/>
      <c r="B114" s="69"/>
      <c r="C114" s="69"/>
      <c r="D114" s="69"/>
      <c r="E114" s="69"/>
      <c r="F114" s="69"/>
      <c r="G114" s="69"/>
      <c r="H114" s="89" t="s">
        <v>37</v>
      </c>
      <c r="I114" s="69"/>
      <c r="J114" s="90">
        <f>SUM(J110:J113)</f>
        <v>405.31349</v>
      </c>
      <c r="K114" s="1"/>
      <c r="L114" s="1"/>
      <c r="M114" s="1"/>
      <c r="N114" s="1"/>
      <c r="O114" s="1"/>
      <c r="P114" s="1"/>
      <c r="Q114" s="4"/>
      <c r="R114" s="9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</row>
    <row r="115" ht="18.75" customHeight="1">
      <c r="A115" s="42"/>
      <c r="B115" s="7"/>
      <c r="C115" s="7"/>
      <c r="D115" s="7"/>
      <c r="E115" s="7"/>
      <c r="F115" s="7"/>
      <c r="G115" s="7"/>
      <c r="H115" s="9"/>
      <c r="I115" s="7"/>
      <c r="J115" s="43"/>
      <c r="K115" s="1"/>
      <c r="L115" s="1"/>
      <c r="M115" s="1"/>
      <c r="N115" s="1"/>
      <c r="O115" s="1"/>
      <c r="P115" s="1"/>
      <c r="Q115" s="4"/>
      <c r="R115" s="9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</row>
    <row r="116" ht="18.75" customHeight="1">
      <c r="A116" s="1"/>
      <c r="B116" s="1"/>
      <c r="C116" s="1"/>
      <c r="D116" s="1"/>
      <c r="E116" s="1"/>
      <c r="F116" s="1"/>
      <c r="G116" s="1"/>
      <c r="H116" s="3"/>
      <c r="I116" s="1"/>
      <c r="J116" s="1"/>
      <c r="K116" s="1"/>
      <c r="L116" s="1"/>
      <c r="M116" s="1"/>
      <c r="N116" s="1"/>
      <c r="O116" s="1"/>
      <c r="P116" s="1"/>
      <c r="Q116" s="4"/>
      <c r="R116" s="9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</row>
    <row r="117" ht="18.75" customHeight="1">
      <c r="A117" s="1"/>
      <c r="B117" s="1"/>
      <c r="C117" s="1"/>
      <c r="D117" s="1"/>
      <c r="E117" s="1"/>
      <c r="F117" s="1"/>
      <c r="G117" s="1"/>
      <c r="H117" s="3"/>
      <c r="I117" s="1"/>
      <c r="J117" s="1"/>
      <c r="K117" s="1"/>
      <c r="L117" s="1"/>
      <c r="M117" s="1"/>
      <c r="N117" s="1"/>
      <c r="O117" s="1"/>
      <c r="P117" s="1"/>
      <c r="Q117" s="4"/>
      <c r="R117" s="9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</row>
    <row r="118" ht="18.75" customHeight="1">
      <c r="A118" s="1" t="s">
        <v>38</v>
      </c>
      <c r="B118" s="1"/>
      <c r="C118" s="1"/>
      <c r="D118" s="1"/>
      <c r="E118" s="1"/>
      <c r="F118" s="1"/>
      <c r="G118" s="1"/>
      <c r="H118" s="3"/>
      <c r="I118" s="1"/>
      <c r="J118" s="1"/>
      <c r="K118" s="1"/>
      <c r="L118" s="1"/>
      <c r="M118" s="1"/>
      <c r="N118" s="1"/>
      <c r="O118" s="1"/>
      <c r="P118" s="1"/>
      <c r="Q118" s="4"/>
      <c r="R118" s="9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</row>
    <row r="119" ht="18.75" customHeight="1">
      <c r="A119" s="1"/>
      <c r="B119" s="1"/>
      <c r="C119" s="1"/>
      <c r="D119" s="1"/>
      <c r="E119" s="1"/>
      <c r="F119" s="1"/>
      <c r="G119" s="1"/>
      <c r="H119" s="3"/>
      <c r="I119" s="1"/>
      <c r="J119" s="1"/>
      <c r="K119" s="1"/>
      <c r="L119" s="1"/>
      <c r="M119" s="1"/>
      <c r="N119" s="1"/>
      <c r="O119" s="1"/>
      <c r="P119" s="1"/>
      <c r="Q119" s="4"/>
      <c r="R119" s="9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</row>
    <row r="120" ht="42.0" customHeight="1">
      <c r="A120" s="44"/>
      <c r="B120" s="26" t="s">
        <v>14</v>
      </c>
      <c r="C120" s="45" t="s">
        <v>39</v>
      </c>
      <c r="D120" s="46"/>
      <c r="E120" s="47"/>
      <c r="F120" s="92"/>
      <c r="G120" s="92"/>
      <c r="H120" s="50" t="s">
        <v>16</v>
      </c>
      <c r="I120" s="94" t="s">
        <v>17</v>
      </c>
      <c r="J120" s="26" t="s">
        <v>18</v>
      </c>
      <c r="K120" s="1"/>
      <c r="L120" s="1"/>
      <c r="M120" s="1"/>
      <c r="N120" s="1"/>
      <c r="O120" s="1"/>
      <c r="P120" s="1"/>
      <c r="Q120" s="4"/>
      <c r="R120" s="9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</row>
    <row r="121" ht="24.75" customHeight="1">
      <c r="A121" s="26">
        <v>1.0</v>
      </c>
      <c r="B121" s="53" t="s">
        <v>10</v>
      </c>
      <c r="C121" s="52"/>
      <c r="D121" s="52"/>
      <c r="E121" s="52"/>
      <c r="F121" s="52"/>
      <c r="G121" s="52"/>
      <c r="H121" s="145">
        <v>33.0</v>
      </c>
      <c r="I121" s="52">
        <v>1.0</v>
      </c>
      <c r="J121" s="68">
        <f t="shared" ref="J121:J134" si="101">+I121*H121</f>
        <v>33</v>
      </c>
      <c r="K121" s="44"/>
      <c r="L121" s="44"/>
      <c r="M121" s="44"/>
      <c r="N121" s="44"/>
      <c r="O121" s="44"/>
      <c r="P121" s="44"/>
      <c r="Q121" s="97"/>
      <c r="R121" s="9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</row>
    <row r="122" ht="24.75" customHeight="1">
      <c r="A122" s="26">
        <v>2.0</v>
      </c>
      <c r="B122" s="62" t="s">
        <v>10</v>
      </c>
      <c r="C122" s="52"/>
      <c r="D122" s="52"/>
      <c r="E122" s="52"/>
      <c r="F122" s="52"/>
      <c r="G122" s="52"/>
      <c r="H122" s="145">
        <v>10.0</v>
      </c>
      <c r="I122" s="52">
        <v>1.0</v>
      </c>
      <c r="J122" s="68">
        <f t="shared" si="101"/>
        <v>10</v>
      </c>
      <c r="K122" s="44"/>
      <c r="L122" s="44"/>
      <c r="M122" s="44"/>
      <c r="N122" s="44"/>
      <c r="O122" s="44"/>
      <c r="P122" s="44"/>
      <c r="Q122" s="97"/>
      <c r="R122" s="9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</row>
    <row r="123" ht="24.75" customHeight="1">
      <c r="A123" s="26">
        <v>3.0</v>
      </c>
      <c r="B123" s="53" t="s">
        <v>69</v>
      </c>
      <c r="C123" s="52"/>
      <c r="D123" s="52"/>
      <c r="E123" s="52"/>
      <c r="F123" s="52"/>
      <c r="G123" s="52"/>
      <c r="H123" s="145">
        <v>42.0</v>
      </c>
      <c r="I123" s="52">
        <v>1.0</v>
      </c>
      <c r="J123" s="68">
        <f t="shared" si="101"/>
        <v>42</v>
      </c>
      <c r="K123" s="44"/>
      <c r="L123" s="44"/>
      <c r="M123" s="44"/>
      <c r="N123" s="44"/>
      <c r="O123" s="44"/>
      <c r="P123" s="44"/>
      <c r="Q123" s="97"/>
      <c r="R123" s="9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</row>
    <row r="124" ht="24.75" customHeight="1">
      <c r="A124" s="26">
        <v>4.0</v>
      </c>
      <c r="B124" s="62" t="s">
        <v>69</v>
      </c>
      <c r="C124" s="52"/>
      <c r="D124" s="52"/>
      <c r="E124" s="52"/>
      <c r="F124" s="52"/>
      <c r="G124" s="52"/>
      <c r="H124" s="145">
        <v>26.0</v>
      </c>
      <c r="I124" s="52">
        <v>1.0</v>
      </c>
      <c r="J124" s="68">
        <f t="shared" si="101"/>
        <v>26</v>
      </c>
      <c r="K124" s="44"/>
      <c r="L124" s="44"/>
      <c r="M124" s="44"/>
      <c r="N124" s="44"/>
      <c r="O124" s="44"/>
      <c r="P124" s="44"/>
      <c r="Q124" s="97"/>
      <c r="R124" s="9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</row>
    <row r="125" ht="24.75" customHeight="1">
      <c r="A125" s="26">
        <v>5.0</v>
      </c>
      <c r="B125" s="53" t="s">
        <v>69</v>
      </c>
      <c r="C125" s="52"/>
      <c r="D125" s="52"/>
      <c r="E125" s="52"/>
      <c r="F125" s="52"/>
      <c r="G125" s="52"/>
      <c r="H125" s="145">
        <v>32.0</v>
      </c>
      <c r="I125" s="52">
        <v>1.0</v>
      </c>
      <c r="J125" s="68">
        <f t="shared" si="101"/>
        <v>32</v>
      </c>
      <c r="K125" s="44"/>
      <c r="L125" s="44"/>
      <c r="M125" s="44"/>
      <c r="N125" s="44"/>
      <c r="O125" s="44"/>
      <c r="P125" s="44"/>
      <c r="Q125" s="97"/>
      <c r="R125" s="9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</row>
    <row r="126" ht="24.75" customHeight="1">
      <c r="A126" s="26">
        <v>6.0</v>
      </c>
      <c r="B126" s="62" t="s">
        <v>69</v>
      </c>
      <c r="C126" s="52"/>
      <c r="D126" s="52"/>
      <c r="E126" s="52"/>
      <c r="F126" s="52"/>
      <c r="G126" s="52"/>
      <c r="H126" s="145">
        <v>18.0</v>
      </c>
      <c r="I126" s="52">
        <v>1.0</v>
      </c>
      <c r="J126" s="68">
        <f t="shared" si="101"/>
        <v>18</v>
      </c>
      <c r="K126" s="44"/>
      <c r="L126" s="44"/>
      <c r="M126" s="44"/>
      <c r="N126" s="44"/>
      <c r="O126" s="44"/>
      <c r="P126" s="44"/>
      <c r="Q126" s="97"/>
      <c r="R126" s="9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</row>
    <row r="127" ht="24.75" customHeight="1">
      <c r="A127" s="26">
        <v>7.0</v>
      </c>
      <c r="B127" s="53" t="s">
        <v>73</v>
      </c>
      <c r="C127" s="52"/>
      <c r="D127" s="52"/>
      <c r="E127" s="52"/>
      <c r="F127" s="52"/>
      <c r="G127" s="52"/>
      <c r="H127" s="145">
        <v>62.0</v>
      </c>
      <c r="I127" s="52">
        <v>1.0</v>
      </c>
      <c r="J127" s="68">
        <f t="shared" si="101"/>
        <v>62</v>
      </c>
      <c r="K127" s="44"/>
      <c r="L127" s="44"/>
      <c r="M127" s="44"/>
      <c r="N127" s="44"/>
      <c r="O127" s="44"/>
      <c r="P127" s="44"/>
      <c r="Q127" s="97"/>
      <c r="R127" s="9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</row>
    <row r="128" ht="24.75" customHeight="1">
      <c r="A128" s="26">
        <v>8.0</v>
      </c>
      <c r="B128" s="62" t="s">
        <v>73</v>
      </c>
      <c r="C128" s="52"/>
      <c r="D128" s="52"/>
      <c r="E128" s="52"/>
      <c r="F128" s="52"/>
      <c r="G128" s="52"/>
      <c r="H128" s="145">
        <v>20.0</v>
      </c>
      <c r="I128" s="52">
        <v>1.0</v>
      </c>
      <c r="J128" s="68">
        <f t="shared" si="101"/>
        <v>20</v>
      </c>
      <c r="K128" s="44"/>
      <c r="L128" s="44"/>
      <c r="M128" s="44"/>
      <c r="N128" s="44"/>
      <c r="O128" s="44"/>
      <c r="P128" s="44"/>
      <c r="Q128" s="97"/>
      <c r="R128" s="9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</row>
    <row r="129" ht="24.75" customHeight="1">
      <c r="A129" s="26">
        <v>9.0</v>
      </c>
      <c r="B129" s="53" t="s">
        <v>80</v>
      </c>
      <c r="C129" s="52"/>
      <c r="D129" s="52"/>
      <c r="E129" s="52"/>
      <c r="F129" s="52"/>
      <c r="G129" s="52"/>
      <c r="H129" s="145">
        <v>52.0</v>
      </c>
      <c r="I129" s="52">
        <v>1.0</v>
      </c>
      <c r="J129" s="68">
        <f t="shared" si="101"/>
        <v>52</v>
      </c>
      <c r="K129" s="44"/>
      <c r="L129" s="44"/>
      <c r="M129" s="44"/>
      <c r="N129" s="44"/>
      <c r="O129" s="44"/>
      <c r="P129" s="44"/>
      <c r="Q129" s="97"/>
      <c r="R129" s="9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</row>
    <row r="130" ht="24.75" customHeight="1">
      <c r="A130" s="26">
        <v>10.0</v>
      </c>
      <c r="B130" s="62" t="s">
        <v>80</v>
      </c>
      <c r="C130" s="52"/>
      <c r="D130" s="52"/>
      <c r="E130" s="52"/>
      <c r="F130" s="52"/>
      <c r="G130" s="52"/>
      <c r="H130" s="145">
        <v>15.0</v>
      </c>
      <c r="I130" s="52">
        <v>1.0</v>
      </c>
      <c r="J130" s="68">
        <f t="shared" si="101"/>
        <v>15</v>
      </c>
      <c r="K130" s="44"/>
      <c r="L130" s="44"/>
      <c r="M130" s="44"/>
      <c r="N130" s="44"/>
      <c r="O130" s="44"/>
      <c r="P130" s="44"/>
      <c r="Q130" s="97"/>
      <c r="R130" s="9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</row>
    <row r="131" ht="24.75" customHeight="1">
      <c r="A131" s="26">
        <v>11.0</v>
      </c>
      <c r="B131" s="53" t="s">
        <v>80</v>
      </c>
      <c r="C131" s="52"/>
      <c r="D131" s="52"/>
      <c r="E131" s="52"/>
      <c r="F131" s="52"/>
      <c r="G131" s="52"/>
      <c r="H131" s="145">
        <v>54.0</v>
      </c>
      <c r="I131" s="52">
        <v>1.0</v>
      </c>
      <c r="J131" s="68">
        <f t="shared" si="101"/>
        <v>54</v>
      </c>
      <c r="K131" s="44"/>
      <c r="L131" s="44"/>
      <c r="M131" s="44"/>
      <c r="N131" s="44"/>
      <c r="O131" s="44"/>
      <c r="P131" s="44"/>
      <c r="Q131" s="97"/>
      <c r="R131" s="9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</row>
    <row r="132" ht="24.75" customHeight="1">
      <c r="A132" s="26">
        <v>12.0</v>
      </c>
      <c r="B132" s="62" t="s">
        <v>80</v>
      </c>
      <c r="C132" s="52"/>
      <c r="D132" s="52"/>
      <c r="E132" s="52"/>
      <c r="F132" s="52"/>
      <c r="G132" s="52"/>
      <c r="H132" s="145">
        <v>30.0</v>
      </c>
      <c r="I132" s="52">
        <v>1.0</v>
      </c>
      <c r="J132" s="68">
        <f t="shared" si="101"/>
        <v>30</v>
      </c>
      <c r="K132" s="44"/>
      <c r="L132" s="44"/>
      <c r="M132" s="44"/>
      <c r="N132" s="44"/>
      <c r="O132" s="44"/>
      <c r="P132" s="44"/>
      <c r="Q132" s="97"/>
      <c r="R132" s="9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</row>
    <row r="133" ht="24.75" customHeight="1">
      <c r="A133" s="26">
        <v>13.0</v>
      </c>
      <c r="B133" s="53" t="s">
        <v>80</v>
      </c>
      <c r="C133" s="52"/>
      <c r="D133" s="52"/>
      <c r="E133" s="52"/>
      <c r="F133" s="52"/>
      <c r="G133" s="52"/>
      <c r="H133" s="145">
        <v>54.0</v>
      </c>
      <c r="I133" s="52">
        <v>1.0</v>
      </c>
      <c r="J133" s="68">
        <f t="shared" si="101"/>
        <v>54</v>
      </c>
      <c r="K133" s="44"/>
      <c r="L133" s="44"/>
      <c r="M133" s="44"/>
      <c r="N133" s="44"/>
      <c r="O133" s="44"/>
      <c r="P133" s="44"/>
      <c r="Q133" s="97"/>
      <c r="R133" s="9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</row>
    <row r="134" ht="24.75" customHeight="1">
      <c r="A134" s="26">
        <v>14.0</v>
      </c>
      <c r="B134" s="62" t="s">
        <v>80</v>
      </c>
      <c r="C134" s="52"/>
      <c r="D134" s="52"/>
      <c r="E134" s="52"/>
      <c r="F134" s="52"/>
      <c r="G134" s="52"/>
      <c r="H134" s="145">
        <v>20.0</v>
      </c>
      <c r="I134" s="52">
        <v>1.0</v>
      </c>
      <c r="J134" s="68">
        <f t="shared" si="101"/>
        <v>20</v>
      </c>
      <c r="K134" s="44"/>
      <c r="L134" s="44"/>
      <c r="M134" s="44"/>
      <c r="N134" s="44"/>
      <c r="O134" s="44"/>
      <c r="P134" s="44"/>
      <c r="Q134" s="97"/>
      <c r="R134" s="9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</row>
    <row r="135" ht="18.75" customHeight="1">
      <c r="A135" s="1"/>
      <c r="B135" s="1"/>
      <c r="C135" s="1"/>
      <c r="D135" s="1"/>
      <c r="E135" s="1"/>
      <c r="F135" s="1"/>
      <c r="G135" s="1"/>
      <c r="H135" s="3" t="s">
        <v>37</v>
      </c>
      <c r="I135" s="1"/>
      <c r="J135" s="98">
        <f>SUM(J121:J134)</f>
        <v>468</v>
      </c>
      <c r="K135" s="99"/>
      <c r="L135" s="99"/>
      <c r="M135" s="99"/>
      <c r="N135" s="99"/>
      <c r="O135" s="99"/>
      <c r="P135" s="99"/>
      <c r="Q135" s="100"/>
      <c r="R135" s="9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</row>
    <row r="136" ht="18.75" customHeight="1">
      <c r="A136" s="7"/>
      <c r="B136" s="7"/>
      <c r="C136" s="7"/>
      <c r="D136" s="7"/>
      <c r="E136" s="7"/>
      <c r="F136" s="7"/>
      <c r="G136" s="7"/>
      <c r="H136" s="9"/>
      <c r="I136" s="41"/>
      <c r="J136" s="74">
        <f>+J135*60%</f>
        <v>280.8</v>
      </c>
      <c r="K136" s="74"/>
      <c r="L136" s="74"/>
      <c r="M136" s="74"/>
      <c r="N136" s="74"/>
      <c r="O136" s="74"/>
      <c r="P136" s="74"/>
      <c r="Q136" s="77">
        <f>+J135*40%</f>
        <v>187.2</v>
      </c>
      <c r="R136" s="9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</row>
    <row r="137" ht="18.75" customHeight="1">
      <c r="A137" s="1"/>
      <c r="B137" s="1"/>
      <c r="C137" s="1"/>
      <c r="D137" s="1"/>
      <c r="E137" s="1"/>
      <c r="F137" s="1"/>
      <c r="G137" s="1"/>
      <c r="H137" s="3"/>
      <c r="I137" s="1"/>
      <c r="J137" s="1"/>
      <c r="K137" s="1"/>
      <c r="L137" s="1"/>
      <c r="M137" s="1"/>
      <c r="N137" s="1"/>
      <c r="O137" s="1"/>
      <c r="P137" s="1"/>
      <c r="Q137" s="4"/>
      <c r="R137" s="9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</row>
    <row r="138" ht="18.75" customHeight="1">
      <c r="A138" s="1"/>
      <c r="B138" s="1"/>
      <c r="C138" s="1"/>
      <c r="D138" s="1"/>
      <c r="E138" s="1"/>
      <c r="F138" s="1"/>
      <c r="G138" s="1"/>
      <c r="H138" s="3"/>
      <c r="I138" s="1"/>
      <c r="J138" s="1"/>
      <c r="K138" s="1"/>
      <c r="L138" s="1"/>
      <c r="M138" s="1"/>
      <c r="N138" s="1"/>
      <c r="O138" s="1"/>
      <c r="P138" s="1"/>
      <c r="Q138" s="4"/>
      <c r="R138" s="9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</row>
    <row r="139" ht="19.5" customHeight="1">
      <c r="A139" s="101" t="s">
        <v>42</v>
      </c>
      <c r="B139" s="1"/>
      <c r="C139" s="1"/>
      <c r="D139" s="1"/>
      <c r="E139" s="1"/>
      <c r="F139" s="1"/>
      <c r="G139" s="1"/>
      <c r="H139" s="3"/>
      <c r="I139" s="1"/>
      <c r="J139" s="1"/>
      <c r="K139" s="1"/>
      <c r="L139" s="1"/>
      <c r="M139" s="1"/>
      <c r="N139" s="1"/>
      <c r="O139" s="1"/>
      <c r="P139" s="1"/>
      <c r="Q139" s="4"/>
      <c r="R139" s="9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</row>
    <row r="140" ht="57.0" customHeight="1">
      <c r="A140" s="102"/>
      <c r="B140" s="103" t="s">
        <v>43</v>
      </c>
      <c r="C140" s="103" t="s">
        <v>44</v>
      </c>
      <c r="D140" s="103" t="s">
        <v>45</v>
      </c>
      <c r="E140" s="103" t="s">
        <v>46</v>
      </c>
      <c r="F140" s="103"/>
      <c r="G140" s="103"/>
      <c r="H140" s="105" t="s">
        <v>47</v>
      </c>
      <c r="I140" s="106" t="s">
        <v>48</v>
      </c>
      <c r="J140" s="1"/>
      <c r="K140" s="1"/>
      <c r="L140" s="1"/>
      <c r="M140" s="1"/>
      <c r="N140" s="1"/>
      <c r="O140" s="1"/>
      <c r="P140" s="1"/>
      <c r="Q140" s="4"/>
      <c r="R140" s="9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</row>
    <row r="141" ht="18.75" customHeight="1">
      <c r="A141" s="107" t="s">
        <v>30</v>
      </c>
      <c r="B141" s="108">
        <f>+E15</f>
        <v>16651.18484</v>
      </c>
      <c r="C141" s="109">
        <f>+J103</f>
        <v>14718.37238</v>
      </c>
      <c r="D141" s="109">
        <f>+J114</f>
        <v>405.31349</v>
      </c>
      <c r="E141" s="110">
        <f>J136</f>
        <v>280.8</v>
      </c>
      <c r="F141" s="110"/>
      <c r="G141" s="110"/>
      <c r="H141" s="112">
        <f>+I15</f>
        <v>440.4936984</v>
      </c>
      <c r="I141" s="113">
        <f>+B141-C141-D141-E141-H141</f>
        <v>806.2052621</v>
      </c>
      <c r="J141" s="1"/>
      <c r="K141" s="1"/>
      <c r="L141" s="1"/>
      <c r="M141" s="1"/>
      <c r="N141" s="1"/>
      <c r="O141" s="1"/>
      <c r="P141" s="1"/>
      <c r="Q141" s="4"/>
      <c r="R141" s="9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</row>
    <row r="142" ht="19.5" customHeight="1">
      <c r="A142" s="114" t="s">
        <v>49</v>
      </c>
      <c r="B142" s="115"/>
      <c r="C142" s="116">
        <f>+C141/B141</f>
        <v>0.8839234283</v>
      </c>
      <c r="D142" s="116">
        <f>+D141/B141</f>
        <v>0.02434142039</v>
      </c>
      <c r="E142" s="116">
        <f>+E141/B141</f>
        <v>0.01686366483</v>
      </c>
      <c r="F142" s="116"/>
      <c r="G142" s="116"/>
      <c r="H142" s="118">
        <f>+H141/B141</f>
        <v>0.02645419547</v>
      </c>
      <c r="I142" s="119">
        <f>+I141/B141</f>
        <v>0.04841729103</v>
      </c>
      <c r="J142" s="1"/>
      <c r="K142" s="1"/>
      <c r="L142" s="1"/>
      <c r="M142" s="1"/>
      <c r="N142" s="1"/>
      <c r="O142" s="1"/>
      <c r="P142" s="1"/>
      <c r="Q142" s="4"/>
      <c r="R142" s="9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</row>
    <row r="143" ht="19.5" customHeight="1">
      <c r="A143" s="30"/>
      <c r="B143" s="120"/>
      <c r="C143" s="121"/>
      <c r="D143" s="121"/>
      <c r="E143" s="121"/>
      <c r="F143" s="121"/>
      <c r="G143" s="121"/>
      <c r="H143" s="123"/>
      <c r="I143" s="124"/>
      <c r="J143" s="1"/>
      <c r="K143" s="1"/>
      <c r="L143" s="1"/>
      <c r="M143" s="1"/>
      <c r="N143" s="1"/>
      <c r="O143" s="1"/>
      <c r="P143" s="1"/>
      <c r="Q143" s="4"/>
      <c r="R143" s="9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</row>
    <row r="144" ht="18.75" customHeight="1">
      <c r="A144" s="125"/>
      <c r="B144" s="126"/>
      <c r="C144" s="126"/>
      <c r="D144" s="126" t="s">
        <v>50</v>
      </c>
      <c r="E144" s="126" t="s">
        <v>30</v>
      </c>
      <c r="F144" s="126"/>
      <c r="G144" s="126"/>
      <c r="H144" s="128">
        <f>+D141+E141+H141+I141</f>
        <v>1932.812451</v>
      </c>
      <c r="I144" s="129"/>
      <c r="J144" s="1"/>
      <c r="K144" s="1"/>
      <c r="L144" s="1"/>
      <c r="M144" s="1"/>
      <c r="N144" s="1"/>
      <c r="O144" s="1"/>
      <c r="P144" s="1"/>
      <c r="Q144" s="4"/>
      <c r="R144" s="3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</row>
    <row r="145" ht="18.75" customHeight="1">
      <c r="A145" s="130"/>
      <c r="B145" s="1"/>
      <c r="C145" s="1"/>
      <c r="D145" s="1"/>
      <c r="E145" s="1" t="s">
        <v>49</v>
      </c>
      <c r="F145" s="1"/>
      <c r="G145" s="1"/>
      <c r="H145" s="123">
        <f>+H144/B141</f>
        <v>0.1160765717</v>
      </c>
      <c r="I145" s="131"/>
      <c r="J145" s="1"/>
      <c r="K145" s="1"/>
      <c r="L145" s="1"/>
      <c r="M145" s="1"/>
      <c r="N145" s="1"/>
      <c r="O145" s="1"/>
      <c r="P145" s="1"/>
      <c r="Q145" s="4"/>
      <c r="R145" s="3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</row>
    <row r="146" ht="18.75" customHeight="1">
      <c r="A146" s="130"/>
      <c r="B146" s="1"/>
      <c r="C146" s="1" t="s">
        <v>51</v>
      </c>
      <c r="D146" s="1"/>
      <c r="E146" s="1"/>
      <c r="F146" s="1"/>
      <c r="G146" s="1"/>
      <c r="H146" s="3"/>
      <c r="I146" s="131"/>
      <c r="J146" s="1"/>
      <c r="K146" s="1"/>
      <c r="L146" s="1"/>
      <c r="M146" s="1"/>
      <c r="N146" s="1"/>
      <c r="O146" s="1"/>
      <c r="P146" s="1"/>
      <c r="Q146" s="4"/>
      <c r="R146" s="3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</row>
    <row r="147" ht="18.75" customHeight="1">
      <c r="A147" s="130"/>
      <c r="B147" s="1"/>
      <c r="C147" s="1"/>
      <c r="D147" s="1" t="s">
        <v>52</v>
      </c>
      <c r="E147" s="1"/>
      <c r="F147" s="1"/>
      <c r="G147" s="1"/>
      <c r="H147" s="3">
        <f>+H146*(H144-H141)</f>
        <v>0</v>
      </c>
      <c r="I147" s="131"/>
      <c r="J147" s="1"/>
      <c r="K147" s="1"/>
      <c r="L147" s="1"/>
      <c r="M147" s="1"/>
      <c r="N147" s="1"/>
      <c r="O147" s="1"/>
      <c r="P147" s="1"/>
      <c r="Q147" s="4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</row>
    <row r="148" ht="19.5" customHeight="1">
      <c r="A148" s="132"/>
      <c r="B148" s="133"/>
      <c r="C148" s="133"/>
      <c r="D148" s="133"/>
      <c r="E148" s="133"/>
      <c r="F148" s="133"/>
      <c r="G148" s="133"/>
      <c r="H148" s="135"/>
      <c r="I148" s="136"/>
      <c r="J148" s="1"/>
      <c r="K148" s="1"/>
      <c r="L148" s="1"/>
      <c r="M148" s="1"/>
      <c r="N148" s="1"/>
      <c r="O148" s="1"/>
      <c r="P148" s="1"/>
      <c r="Q148" s="4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</row>
    <row r="149" ht="18.75" customHeight="1">
      <c r="A149" s="1"/>
      <c r="B149" s="1"/>
      <c r="C149" s="1"/>
      <c r="D149" s="1"/>
      <c r="E149" s="1"/>
      <c r="F149" s="1"/>
      <c r="G149" s="1"/>
      <c r="H149" s="3"/>
      <c r="I149" s="1"/>
      <c r="J149" s="1"/>
      <c r="K149" s="1"/>
      <c r="L149" s="1"/>
      <c r="M149" s="1"/>
      <c r="N149" s="1"/>
      <c r="O149" s="1"/>
      <c r="P149" s="1"/>
      <c r="Q149" s="4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</row>
    <row r="150" ht="18.75" customHeight="1">
      <c r="A150" s="1"/>
      <c r="B150" s="1"/>
      <c r="C150" s="1"/>
      <c r="D150" s="1"/>
      <c r="E150" s="1"/>
      <c r="F150" s="1"/>
      <c r="G150" s="1"/>
      <c r="H150" s="3"/>
      <c r="I150" s="1"/>
      <c r="J150" s="1"/>
      <c r="K150" s="1"/>
      <c r="L150" s="1"/>
      <c r="M150" s="1"/>
      <c r="N150" s="1"/>
      <c r="O150" s="1"/>
      <c r="P150" s="1"/>
      <c r="Q150" s="4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</row>
    <row r="151" ht="18.75" customHeight="1">
      <c r="A151" s="1"/>
      <c r="B151" s="1"/>
      <c r="C151" s="1"/>
      <c r="D151" s="1"/>
      <c r="E151" s="1"/>
      <c r="F151" s="1"/>
      <c r="G151" s="1"/>
      <c r="H151" s="3"/>
      <c r="I151" s="1"/>
      <c r="J151" s="1"/>
      <c r="K151" s="1"/>
      <c r="L151" s="1"/>
      <c r="M151" s="1"/>
      <c r="N151" s="1"/>
      <c r="O151" s="1"/>
      <c r="P151" s="1"/>
      <c r="Q151" s="4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</row>
    <row r="152" ht="18.0" customHeight="1">
      <c r="A152" s="137"/>
      <c r="B152" s="137"/>
      <c r="C152" s="137"/>
      <c r="D152" s="137"/>
      <c r="E152" s="137"/>
      <c r="F152" s="137"/>
      <c r="G152" s="137"/>
      <c r="H152" s="139"/>
      <c r="I152" s="137"/>
      <c r="J152" s="137"/>
      <c r="K152" s="137"/>
      <c r="L152" s="137"/>
      <c r="M152" s="137"/>
      <c r="N152" s="137"/>
      <c r="O152" s="137"/>
      <c r="P152" s="137"/>
      <c r="Q152" s="140"/>
      <c r="R152" s="137"/>
      <c r="S152" s="137"/>
      <c r="T152" s="137"/>
      <c r="U152" s="137"/>
      <c r="V152" s="137"/>
      <c r="W152" s="137"/>
      <c r="X152" s="137"/>
      <c r="Y152" s="137"/>
      <c r="Z152" s="137"/>
      <c r="AA152" s="137"/>
      <c r="AB152" s="137"/>
      <c r="AC152" s="137"/>
      <c r="AD152" s="137"/>
      <c r="AE152" s="137"/>
      <c r="AF152" s="137"/>
      <c r="AG152" s="137"/>
      <c r="AH152" s="137"/>
      <c r="AI152" s="137"/>
      <c r="AJ152" s="137"/>
      <c r="AK152" s="137"/>
      <c r="AL152" s="137"/>
      <c r="AM152" s="137"/>
    </row>
    <row r="153" ht="18.0" customHeight="1">
      <c r="A153" s="137"/>
      <c r="B153" s="137"/>
      <c r="C153" s="137"/>
      <c r="D153" s="137"/>
      <c r="E153" s="137"/>
      <c r="F153" s="137"/>
      <c r="G153" s="137"/>
      <c r="H153" s="139"/>
      <c r="I153" s="137"/>
      <c r="J153" s="137"/>
      <c r="K153" s="137"/>
      <c r="L153" s="137"/>
      <c r="M153" s="137"/>
      <c r="N153" s="137"/>
      <c r="O153" s="137"/>
      <c r="P153" s="137"/>
      <c r="Q153" s="140"/>
      <c r="R153" s="137"/>
      <c r="S153" s="137"/>
      <c r="T153" s="137"/>
      <c r="U153" s="137"/>
      <c r="V153" s="137"/>
      <c r="W153" s="137"/>
      <c r="X153" s="137"/>
      <c r="Y153" s="137"/>
      <c r="Z153" s="137"/>
      <c r="AA153" s="137"/>
      <c r="AB153" s="137"/>
      <c r="AC153" s="137"/>
      <c r="AD153" s="137"/>
      <c r="AE153" s="137"/>
      <c r="AF153" s="137"/>
      <c r="AG153" s="137"/>
      <c r="AH153" s="137"/>
      <c r="AI153" s="137"/>
      <c r="AJ153" s="137"/>
      <c r="AK153" s="137"/>
      <c r="AL153" s="137"/>
      <c r="AM153" s="137"/>
    </row>
    <row r="154" ht="18.0" customHeight="1">
      <c r="A154" s="137"/>
      <c r="B154" s="137"/>
      <c r="C154" s="137"/>
      <c r="D154" s="137"/>
      <c r="E154" s="137"/>
      <c r="F154" s="137"/>
      <c r="G154" s="137"/>
      <c r="H154" s="139"/>
      <c r="I154" s="137"/>
      <c r="J154" s="137"/>
      <c r="K154" s="137"/>
      <c r="L154" s="137"/>
      <c r="M154" s="137"/>
      <c r="N154" s="137"/>
      <c r="O154" s="137"/>
      <c r="P154" s="137"/>
      <c r="Q154" s="140"/>
      <c r="R154" s="137"/>
      <c r="S154" s="137"/>
      <c r="T154" s="137"/>
      <c r="U154" s="137"/>
      <c r="V154" s="137"/>
      <c r="W154" s="137"/>
      <c r="X154" s="137"/>
      <c r="Y154" s="137"/>
      <c r="Z154" s="137"/>
      <c r="AA154" s="137"/>
      <c r="AB154" s="137"/>
      <c r="AC154" s="137"/>
      <c r="AD154" s="137"/>
      <c r="AE154" s="137"/>
      <c r="AF154" s="137"/>
      <c r="AG154" s="137"/>
      <c r="AH154" s="137"/>
      <c r="AI154" s="137"/>
      <c r="AJ154" s="137"/>
      <c r="AK154" s="137"/>
      <c r="AL154" s="137"/>
      <c r="AM154" s="137"/>
    </row>
    <row r="155" ht="18.0" customHeight="1">
      <c r="A155" s="137"/>
      <c r="B155" s="137"/>
      <c r="C155" s="137"/>
      <c r="D155" s="137"/>
      <c r="E155" s="137"/>
      <c r="F155" s="137"/>
      <c r="G155" s="137"/>
      <c r="H155" s="139"/>
      <c r="I155" s="137"/>
      <c r="J155" s="137"/>
      <c r="K155" s="137"/>
      <c r="L155" s="137"/>
      <c r="M155" s="137"/>
      <c r="N155" s="137"/>
      <c r="O155" s="137"/>
      <c r="P155" s="137"/>
      <c r="Q155" s="140"/>
      <c r="R155" s="137"/>
      <c r="S155" s="137"/>
      <c r="T155" s="137"/>
      <c r="U155" s="137"/>
      <c r="V155" s="137"/>
      <c r="W155" s="137"/>
      <c r="X155" s="137"/>
      <c r="Y155" s="137"/>
      <c r="Z155" s="137"/>
      <c r="AA155" s="137"/>
      <c r="AB155" s="137"/>
      <c r="AC155" s="137"/>
      <c r="AD155" s="137"/>
      <c r="AE155" s="137"/>
      <c r="AF155" s="137"/>
      <c r="AG155" s="137"/>
      <c r="AH155" s="137"/>
      <c r="AI155" s="137"/>
      <c r="AJ155" s="137"/>
      <c r="AK155" s="137"/>
      <c r="AL155" s="137"/>
      <c r="AM155" s="137"/>
    </row>
    <row r="156" ht="18.0" customHeight="1">
      <c r="A156" s="137"/>
      <c r="B156" s="137"/>
      <c r="C156" s="137"/>
      <c r="D156" s="137"/>
      <c r="E156" s="137"/>
      <c r="F156" s="137"/>
      <c r="G156" s="137"/>
      <c r="H156" s="139"/>
      <c r="I156" s="137"/>
      <c r="J156" s="137"/>
      <c r="K156" s="137"/>
      <c r="L156" s="137"/>
      <c r="M156" s="137"/>
      <c r="N156" s="137"/>
      <c r="O156" s="137"/>
      <c r="P156" s="137"/>
      <c r="Q156" s="140"/>
      <c r="R156" s="137"/>
      <c r="S156" s="137"/>
      <c r="T156" s="137"/>
      <c r="U156" s="137"/>
      <c r="V156" s="137"/>
      <c r="W156" s="137"/>
      <c r="X156" s="137"/>
      <c r="Y156" s="137"/>
      <c r="Z156" s="137"/>
      <c r="AA156" s="137"/>
      <c r="AB156" s="137"/>
      <c r="AC156" s="137"/>
      <c r="AD156" s="137"/>
      <c r="AE156" s="137"/>
      <c r="AF156" s="137"/>
      <c r="AG156" s="137"/>
      <c r="AH156" s="137"/>
      <c r="AI156" s="137"/>
      <c r="AJ156" s="137"/>
      <c r="AK156" s="137"/>
      <c r="AL156" s="137"/>
      <c r="AM156" s="137"/>
    </row>
    <row r="157" ht="18.0" customHeight="1">
      <c r="A157" s="137"/>
      <c r="B157" s="137"/>
      <c r="C157" s="137"/>
      <c r="D157" s="137"/>
      <c r="E157" s="137"/>
      <c r="F157" s="137"/>
      <c r="G157" s="137"/>
      <c r="H157" s="139"/>
      <c r="I157" s="137"/>
      <c r="J157" s="137"/>
      <c r="K157" s="137"/>
      <c r="L157" s="137"/>
      <c r="M157" s="137"/>
      <c r="N157" s="137"/>
      <c r="O157" s="137"/>
      <c r="P157" s="137"/>
      <c r="Q157" s="140"/>
      <c r="R157" s="137"/>
      <c r="S157" s="137"/>
      <c r="T157" s="137"/>
      <c r="U157" s="137"/>
      <c r="V157" s="137"/>
      <c r="W157" s="137"/>
      <c r="X157" s="137"/>
      <c r="Y157" s="137"/>
      <c r="Z157" s="137"/>
      <c r="AA157" s="137"/>
      <c r="AB157" s="137"/>
      <c r="AC157" s="137"/>
      <c r="AD157" s="137"/>
      <c r="AE157" s="137"/>
      <c r="AF157" s="137"/>
      <c r="AG157" s="137"/>
      <c r="AH157" s="137"/>
      <c r="AI157" s="137"/>
      <c r="AJ157" s="137"/>
      <c r="AK157" s="137"/>
      <c r="AL157" s="137"/>
      <c r="AM157" s="137"/>
    </row>
    <row r="158" ht="18.0" customHeight="1">
      <c r="A158" s="137"/>
      <c r="B158" s="137"/>
      <c r="C158" s="137"/>
      <c r="D158" s="137"/>
      <c r="E158" s="137"/>
      <c r="F158" s="137"/>
      <c r="G158" s="137"/>
      <c r="H158" s="139"/>
      <c r="I158" s="137"/>
      <c r="J158" s="137"/>
      <c r="K158" s="137"/>
      <c r="L158" s="137"/>
      <c r="M158" s="137"/>
      <c r="N158" s="137"/>
      <c r="O158" s="137"/>
      <c r="P158" s="137"/>
      <c r="Q158" s="140"/>
      <c r="R158" s="137"/>
      <c r="S158" s="137"/>
      <c r="T158" s="137"/>
      <c r="U158" s="137"/>
      <c r="V158" s="137"/>
      <c r="W158" s="137"/>
      <c r="X158" s="137"/>
      <c r="Y158" s="137"/>
      <c r="Z158" s="137"/>
      <c r="AA158" s="137"/>
      <c r="AB158" s="137"/>
      <c r="AC158" s="137"/>
      <c r="AD158" s="137"/>
      <c r="AE158" s="137"/>
      <c r="AF158" s="137"/>
      <c r="AG158" s="137"/>
      <c r="AH158" s="137"/>
      <c r="AI158" s="137"/>
      <c r="AJ158" s="137"/>
      <c r="AK158" s="137"/>
      <c r="AL158" s="137"/>
      <c r="AM158" s="137"/>
    </row>
    <row r="159" ht="18.0" customHeight="1">
      <c r="A159" s="137"/>
      <c r="B159" s="137"/>
      <c r="C159" s="137"/>
      <c r="D159" s="137"/>
      <c r="E159" s="137"/>
      <c r="F159" s="137"/>
      <c r="G159" s="137"/>
      <c r="H159" s="139"/>
      <c r="I159" s="137"/>
      <c r="J159" s="137"/>
      <c r="K159" s="137"/>
      <c r="L159" s="137"/>
      <c r="M159" s="137"/>
      <c r="N159" s="137"/>
      <c r="O159" s="137"/>
      <c r="P159" s="137"/>
      <c r="Q159" s="140"/>
      <c r="R159" s="137"/>
      <c r="S159" s="137"/>
      <c r="T159" s="137"/>
      <c r="U159" s="137"/>
      <c r="V159" s="137"/>
      <c r="W159" s="137"/>
      <c r="X159" s="137"/>
      <c r="Y159" s="137"/>
      <c r="Z159" s="137"/>
      <c r="AA159" s="137"/>
      <c r="AB159" s="137"/>
      <c r="AC159" s="137"/>
      <c r="AD159" s="137"/>
      <c r="AE159" s="137"/>
      <c r="AF159" s="137"/>
      <c r="AG159" s="137"/>
      <c r="AH159" s="137"/>
      <c r="AI159" s="137"/>
      <c r="AJ159" s="137"/>
      <c r="AK159" s="137"/>
      <c r="AL159" s="137"/>
      <c r="AM159" s="137"/>
    </row>
    <row r="160" ht="18.0" customHeight="1">
      <c r="A160" s="137"/>
      <c r="B160" s="137"/>
      <c r="C160" s="137"/>
      <c r="D160" s="137"/>
      <c r="E160" s="137"/>
      <c r="F160" s="137"/>
      <c r="G160" s="137"/>
      <c r="H160" s="139"/>
      <c r="I160" s="137"/>
      <c r="J160" s="137"/>
      <c r="K160" s="137"/>
      <c r="L160" s="137"/>
      <c r="M160" s="137"/>
      <c r="N160" s="137"/>
      <c r="O160" s="137"/>
      <c r="P160" s="137"/>
      <c r="Q160" s="140"/>
      <c r="R160" s="137"/>
      <c r="S160" s="137"/>
      <c r="T160" s="137"/>
      <c r="U160" s="137"/>
      <c r="V160" s="137"/>
      <c r="W160" s="137"/>
      <c r="X160" s="137"/>
      <c r="Y160" s="137"/>
      <c r="Z160" s="137"/>
      <c r="AA160" s="137"/>
      <c r="AB160" s="137"/>
      <c r="AC160" s="137"/>
      <c r="AD160" s="137"/>
      <c r="AE160" s="137"/>
      <c r="AF160" s="137"/>
      <c r="AG160" s="137"/>
      <c r="AH160" s="137"/>
      <c r="AI160" s="137"/>
      <c r="AJ160" s="137"/>
      <c r="AK160" s="137"/>
      <c r="AL160" s="137"/>
      <c r="AM160" s="137"/>
    </row>
    <row r="161" ht="18.0" customHeight="1">
      <c r="A161" s="137"/>
      <c r="B161" s="137"/>
      <c r="C161" s="137"/>
      <c r="D161" s="137"/>
      <c r="E161" s="137"/>
      <c r="F161" s="137"/>
      <c r="G161" s="137"/>
      <c r="H161" s="139"/>
      <c r="I161" s="137"/>
      <c r="J161" s="137"/>
      <c r="K161" s="137"/>
      <c r="L161" s="137"/>
      <c r="M161" s="137"/>
      <c r="N161" s="137"/>
      <c r="O161" s="137"/>
      <c r="P161" s="137"/>
      <c r="Q161" s="140"/>
      <c r="R161" s="137"/>
      <c r="S161" s="137"/>
      <c r="T161" s="137"/>
      <c r="U161" s="137"/>
      <c r="V161" s="137"/>
      <c r="W161" s="137"/>
      <c r="X161" s="137"/>
      <c r="Y161" s="137"/>
      <c r="Z161" s="137"/>
      <c r="AA161" s="137"/>
      <c r="AB161" s="137"/>
      <c r="AC161" s="137"/>
      <c r="AD161" s="137"/>
      <c r="AE161" s="137"/>
      <c r="AF161" s="137"/>
      <c r="AG161" s="137"/>
      <c r="AH161" s="137"/>
      <c r="AI161" s="137"/>
      <c r="AJ161" s="137"/>
      <c r="AK161" s="137"/>
      <c r="AL161" s="137"/>
      <c r="AM161" s="137"/>
    </row>
    <row r="162" ht="18.0" customHeight="1">
      <c r="A162" s="137"/>
      <c r="B162" s="137"/>
      <c r="C162" s="137"/>
      <c r="D162" s="137"/>
      <c r="E162" s="137"/>
      <c r="F162" s="137"/>
      <c r="G162" s="137"/>
      <c r="H162" s="139"/>
      <c r="I162" s="137"/>
      <c r="J162" s="137"/>
      <c r="K162" s="137"/>
      <c r="L162" s="137"/>
      <c r="M162" s="137"/>
      <c r="N162" s="137"/>
      <c r="O162" s="137"/>
      <c r="P162" s="137"/>
      <c r="Q162" s="140"/>
      <c r="R162" s="137"/>
      <c r="S162" s="137"/>
      <c r="T162" s="137"/>
      <c r="U162" s="137"/>
      <c r="V162" s="137"/>
      <c r="W162" s="137"/>
      <c r="X162" s="137"/>
      <c r="Y162" s="137"/>
      <c r="Z162" s="137"/>
      <c r="AA162" s="137"/>
      <c r="AB162" s="137"/>
      <c r="AC162" s="137"/>
      <c r="AD162" s="137"/>
      <c r="AE162" s="137"/>
      <c r="AF162" s="137"/>
      <c r="AG162" s="137"/>
      <c r="AH162" s="137"/>
      <c r="AI162" s="137"/>
      <c r="AJ162" s="137"/>
      <c r="AK162" s="137"/>
      <c r="AL162" s="137"/>
      <c r="AM162" s="137"/>
    </row>
    <row r="163" ht="18.0" customHeight="1">
      <c r="A163" s="137"/>
      <c r="B163" s="137"/>
      <c r="C163" s="137"/>
      <c r="D163" s="137"/>
      <c r="E163" s="137"/>
      <c r="F163" s="137"/>
      <c r="G163" s="137"/>
      <c r="H163" s="139"/>
      <c r="I163" s="137"/>
      <c r="J163" s="137"/>
      <c r="K163" s="137"/>
      <c r="L163" s="137"/>
      <c r="M163" s="137"/>
      <c r="N163" s="137"/>
      <c r="O163" s="137"/>
      <c r="P163" s="137"/>
      <c r="Q163" s="140"/>
      <c r="R163" s="137"/>
      <c r="S163" s="137"/>
      <c r="T163" s="137"/>
      <c r="U163" s="137"/>
      <c r="V163" s="137"/>
      <c r="W163" s="137"/>
      <c r="X163" s="137"/>
      <c r="Y163" s="137"/>
      <c r="Z163" s="137"/>
      <c r="AA163" s="137"/>
      <c r="AB163" s="137"/>
      <c r="AC163" s="137"/>
      <c r="AD163" s="137"/>
      <c r="AE163" s="137"/>
      <c r="AF163" s="137"/>
      <c r="AG163" s="137"/>
      <c r="AH163" s="137"/>
      <c r="AI163" s="137"/>
      <c r="AJ163" s="137"/>
      <c r="AK163" s="137"/>
      <c r="AL163" s="137"/>
      <c r="AM163" s="137"/>
    </row>
    <row r="164" ht="18.0" customHeight="1">
      <c r="A164" s="137"/>
      <c r="B164" s="137"/>
      <c r="C164" s="137"/>
      <c r="D164" s="137"/>
      <c r="E164" s="137"/>
      <c r="F164" s="137"/>
      <c r="G164" s="137"/>
      <c r="H164" s="139"/>
      <c r="I164" s="137"/>
      <c r="J164" s="137"/>
      <c r="K164" s="137"/>
      <c r="L164" s="137"/>
      <c r="M164" s="137"/>
      <c r="N164" s="137"/>
      <c r="O164" s="137"/>
      <c r="P164" s="137"/>
      <c r="Q164" s="140"/>
      <c r="R164" s="137"/>
      <c r="S164" s="137"/>
      <c r="T164" s="137"/>
      <c r="U164" s="137"/>
      <c r="V164" s="137"/>
      <c r="W164" s="137"/>
      <c r="X164" s="137"/>
      <c r="Y164" s="137"/>
      <c r="Z164" s="137"/>
      <c r="AA164" s="137"/>
      <c r="AB164" s="137"/>
      <c r="AC164" s="137"/>
      <c r="AD164" s="137"/>
      <c r="AE164" s="137"/>
      <c r="AF164" s="137"/>
      <c r="AG164" s="137"/>
      <c r="AH164" s="137"/>
      <c r="AI164" s="137"/>
      <c r="AJ164" s="137"/>
      <c r="AK164" s="137"/>
      <c r="AL164" s="137"/>
      <c r="AM164" s="137"/>
    </row>
    <row r="165" ht="18.0" customHeight="1">
      <c r="A165" s="137"/>
      <c r="B165" s="137"/>
      <c r="C165" s="137"/>
      <c r="D165" s="137"/>
      <c r="E165" s="137"/>
      <c r="F165" s="137"/>
      <c r="G165" s="137"/>
      <c r="H165" s="139"/>
      <c r="I165" s="137"/>
      <c r="J165" s="137"/>
      <c r="K165" s="137"/>
      <c r="L165" s="137"/>
      <c r="M165" s="137"/>
      <c r="N165" s="137"/>
      <c r="O165" s="137"/>
      <c r="P165" s="137"/>
      <c r="Q165" s="140"/>
      <c r="R165" s="137"/>
      <c r="S165" s="137"/>
      <c r="T165" s="137"/>
      <c r="U165" s="137"/>
      <c r="V165" s="137"/>
      <c r="W165" s="137"/>
      <c r="X165" s="137"/>
      <c r="Y165" s="137"/>
      <c r="Z165" s="137"/>
      <c r="AA165" s="137"/>
      <c r="AB165" s="137"/>
      <c r="AC165" s="137"/>
      <c r="AD165" s="137"/>
      <c r="AE165" s="137"/>
      <c r="AF165" s="137"/>
      <c r="AG165" s="137"/>
      <c r="AH165" s="137"/>
      <c r="AI165" s="137"/>
      <c r="AJ165" s="137"/>
      <c r="AK165" s="137"/>
      <c r="AL165" s="137"/>
      <c r="AM165" s="137"/>
    </row>
    <row r="166" ht="18.0" customHeight="1">
      <c r="A166" s="137"/>
      <c r="B166" s="137"/>
      <c r="C166" s="137"/>
      <c r="D166" s="137"/>
      <c r="E166" s="137"/>
      <c r="F166" s="137"/>
      <c r="G166" s="137"/>
      <c r="H166" s="139"/>
      <c r="I166" s="137"/>
      <c r="J166" s="137"/>
      <c r="K166" s="137"/>
      <c r="L166" s="137"/>
      <c r="M166" s="137"/>
      <c r="N166" s="137"/>
      <c r="O166" s="137"/>
      <c r="P166" s="137"/>
      <c r="Q166" s="140"/>
      <c r="R166" s="137"/>
      <c r="S166" s="137"/>
      <c r="T166" s="137"/>
      <c r="U166" s="137"/>
      <c r="V166" s="137"/>
      <c r="W166" s="137"/>
      <c r="X166" s="137"/>
      <c r="Y166" s="137"/>
      <c r="Z166" s="137"/>
      <c r="AA166" s="137"/>
      <c r="AB166" s="137"/>
      <c r="AC166" s="137"/>
      <c r="AD166" s="137"/>
      <c r="AE166" s="137"/>
      <c r="AF166" s="137"/>
      <c r="AG166" s="137"/>
      <c r="AH166" s="137"/>
      <c r="AI166" s="137"/>
      <c r="AJ166" s="137"/>
      <c r="AK166" s="137"/>
      <c r="AL166" s="137"/>
      <c r="AM166" s="137"/>
    </row>
    <row r="167" ht="18.0" customHeight="1">
      <c r="A167" s="137"/>
      <c r="B167" s="137"/>
      <c r="C167" s="137"/>
      <c r="D167" s="137"/>
      <c r="E167" s="137"/>
      <c r="F167" s="137"/>
      <c r="G167" s="137"/>
      <c r="H167" s="139"/>
      <c r="I167" s="137"/>
      <c r="J167" s="137"/>
      <c r="K167" s="137"/>
      <c r="L167" s="137"/>
      <c r="M167" s="137"/>
      <c r="N167" s="137"/>
      <c r="O167" s="137"/>
      <c r="P167" s="137"/>
      <c r="Q167" s="140"/>
      <c r="R167" s="137"/>
      <c r="S167" s="137"/>
      <c r="T167" s="137"/>
      <c r="U167" s="137"/>
      <c r="V167" s="137"/>
      <c r="W167" s="137"/>
      <c r="X167" s="137"/>
      <c r="Y167" s="137"/>
      <c r="Z167" s="137"/>
      <c r="AA167" s="137"/>
      <c r="AB167" s="137"/>
      <c r="AC167" s="137"/>
      <c r="AD167" s="137"/>
      <c r="AE167" s="137"/>
      <c r="AF167" s="137"/>
      <c r="AG167" s="137"/>
      <c r="AH167" s="137"/>
      <c r="AI167" s="137"/>
      <c r="AJ167" s="137"/>
      <c r="AK167" s="137"/>
      <c r="AL167" s="137"/>
      <c r="AM167" s="137"/>
    </row>
    <row r="168" ht="18.0" customHeight="1">
      <c r="A168" s="137"/>
      <c r="B168" s="137"/>
      <c r="C168" s="137"/>
      <c r="D168" s="137"/>
      <c r="E168" s="137"/>
      <c r="F168" s="137"/>
      <c r="G168" s="137"/>
      <c r="H168" s="139"/>
      <c r="I168" s="137"/>
      <c r="J168" s="137"/>
      <c r="K168" s="137"/>
      <c r="L168" s="137"/>
      <c r="M168" s="137"/>
      <c r="N168" s="137"/>
      <c r="O168" s="137"/>
      <c r="P168" s="137"/>
      <c r="Q168" s="140"/>
      <c r="R168" s="137"/>
      <c r="S168" s="137"/>
      <c r="T168" s="137"/>
      <c r="U168" s="137"/>
      <c r="V168" s="137"/>
      <c r="W168" s="137"/>
      <c r="X168" s="137"/>
      <c r="Y168" s="137"/>
      <c r="Z168" s="137"/>
      <c r="AA168" s="137"/>
      <c r="AB168" s="137"/>
      <c r="AC168" s="137"/>
      <c r="AD168" s="137"/>
      <c r="AE168" s="137"/>
      <c r="AF168" s="137"/>
      <c r="AG168" s="137"/>
      <c r="AH168" s="137"/>
      <c r="AI168" s="137"/>
      <c r="AJ168" s="137"/>
      <c r="AK168" s="137"/>
      <c r="AL168" s="137"/>
      <c r="AM168" s="137"/>
    </row>
    <row r="169" ht="18.0" customHeight="1">
      <c r="A169" s="137"/>
      <c r="B169" s="137"/>
      <c r="C169" s="137"/>
      <c r="D169" s="137"/>
      <c r="E169" s="137"/>
      <c r="F169" s="137"/>
      <c r="G169" s="137"/>
      <c r="H169" s="139"/>
      <c r="I169" s="137"/>
      <c r="J169" s="137"/>
      <c r="K169" s="137"/>
      <c r="L169" s="137"/>
      <c r="M169" s="137"/>
      <c r="N169" s="137"/>
      <c r="O169" s="137"/>
      <c r="P169" s="137"/>
      <c r="Q169" s="140"/>
      <c r="R169" s="137"/>
      <c r="S169" s="137"/>
      <c r="T169" s="137"/>
      <c r="U169" s="137"/>
      <c r="V169" s="137"/>
      <c r="W169" s="137"/>
      <c r="X169" s="137"/>
      <c r="Y169" s="137"/>
      <c r="Z169" s="137"/>
      <c r="AA169" s="137"/>
      <c r="AB169" s="137"/>
      <c r="AC169" s="137"/>
      <c r="AD169" s="137"/>
      <c r="AE169" s="137"/>
      <c r="AF169" s="137"/>
      <c r="AG169" s="137"/>
      <c r="AH169" s="137"/>
      <c r="AI169" s="137"/>
      <c r="AJ169" s="137"/>
      <c r="AK169" s="137"/>
      <c r="AL169" s="137"/>
      <c r="AM169" s="137"/>
    </row>
    <row r="170" ht="18.0" customHeight="1">
      <c r="A170" s="137"/>
      <c r="B170" s="137"/>
      <c r="C170" s="137"/>
      <c r="D170" s="137"/>
      <c r="E170" s="137"/>
      <c r="F170" s="137"/>
      <c r="G170" s="137"/>
      <c r="H170" s="139"/>
      <c r="I170" s="137"/>
      <c r="J170" s="137"/>
      <c r="K170" s="137"/>
      <c r="L170" s="137"/>
      <c r="M170" s="137"/>
      <c r="N170" s="137"/>
      <c r="O170" s="137"/>
      <c r="P170" s="137"/>
      <c r="Q170" s="140"/>
      <c r="R170" s="137"/>
      <c r="S170" s="137"/>
      <c r="T170" s="137"/>
      <c r="U170" s="137"/>
      <c r="V170" s="137"/>
      <c r="W170" s="137"/>
      <c r="X170" s="137"/>
      <c r="Y170" s="137"/>
      <c r="Z170" s="137"/>
      <c r="AA170" s="137"/>
      <c r="AB170" s="137"/>
      <c r="AC170" s="137"/>
      <c r="AD170" s="137"/>
      <c r="AE170" s="137"/>
      <c r="AF170" s="137"/>
      <c r="AG170" s="137"/>
      <c r="AH170" s="137"/>
      <c r="AI170" s="137"/>
      <c r="AJ170" s="137"/>
      <c r="AK170" s="137"/>
      <c r="AL170" s="137"/>
      <c r="AM170" s="137"/>
    </row>
    <row r="171" ht="18.0" customHeight="1">
      <c r="A171" s="137"/>
      <c r="B171" s="137"/>
      <c r="C171" s="137"/>
      <c r="D171" s="137"/>
      <c r="E171" s="137"/>
      <c r="F171" s="137"/>
      <c r="G171" s="137"/>
      <c r="H171" s="139"/>
      <c r="I171" s="137"/>
      <c r="J171" s="137"/>
      <c r="K171" s="137"/>
      <c r="L171" s="137"/>
      <c r="M171" s="137"/>
      <c r="N171" s="137"/>
      <c r="O171" s="137"/>
      <c r="P171" s="137"/>
      <c r="Q171" s="140"/>
      <c r="R171" s="137"/>
      <c r="S171" s="137"/>
      <c r="T171" s="137"/>
      <c r="U171" s="137"/>
      <c r="V171" s="137"/>
      <c r="W171" s="137"/>
      <c r="X171" s="137"/>
      <c r="Y171" s="137"/>
      <c r="Z171" s="137"/>
      <c r="AA171" s="137"/>
      <c r="AB171" s="137"/>
      <c r="AC171" s="137"/>
      <c r="AD171" s="137"/>
      <c r="AE171" s="137"/>
      <c r="AF171" s="137"/>
      <c r="AG171" s="137"/>
      <c r="AH171" s="137"/>
      <c r="AI171" s="137"/>
      <c r="AJ171" s="137"/>
      <c r="AK171" s="137"/>
      <c r="AL171" s="137"/>
      <c r="AM171" s="137"/>
    </row>
    <row r="172" ht="18.0" customHeight="1">
      <c r="A172" s="137"/>
      <c r="B172" s="137"/>
      <c r="C172" s="137"/>
      <c r="D172" s="137"/>
      <c r="E172" s="137"/>
      <c r="F172" s="137"/>
      <c r="G172" s="137"/>
      <c r="H172" s="139"/>
      <c r="I172" s="137"/>
      <c r="J172" s="137"/>
      <c r="K172" s="137"/>
      <c r="L172" s="137"/>
      <c r="M172" s="137"/>
      <c r="N172" s="137"/>
      <c r="O172" s="137"/>
      <c r="P172" s="137"/>
      <c r="Q172" s="140"/>
      <c r="R172" s="137"/>
      <c r="S172" s="137"/>
      <c r="T172" s="137"/>
      <c r="U172" s="137"/>
      <c r="V172" s="137"/>
      <c r="W172" s="137"/>
      <c r="X172" s="137"/>
      <c r="Y172" s="137"/>
      <c r="Z172" s="137"/>
      <c r="AA172" s="137"/>
      <c r="AB172" s="137"/>
      <c r="AC172" s="137"/>
      <c r="AD172" s="137"/>
      <c r="AE172" s="137"/>
      <c r="AF172" s="137"/>
      <c r="AG172" s="137"/>
      <c r="AH172" s="137"/>
      <c r="AI172" s="137"/>
      <c r="AJ172" s="137"/>
      <c r="AK172" s="137"/>
      <c r="AL172" s="137"/>
      <c r="AM172" s="137"/>
    </row>
    <row r="173" ht="18.0" customHeight="1">
      <c r="A173" s="137"/>
      <c r="B173" s="137"/>
      <c r="C173" s="137"/>
      <c r="D173" s="137"/>
      <c r="E173" s="137"/>
      <c r="F173" s="137"/>
      <c r="G173" s="137"/>
      <c r="H173" s="139"/>
      <c r="I173" s="137"/>
      <c r="J173" s="137"/>
      <c r="K173" s="137"/>
      <c r="L173" s="137"/>
      <c r="M173" s="137"/>
      <c r="N173" s="137"/>
      <c r="O173" s="137"/>
      <c r="P173" s="137"/>
      <c r="Q173" s="140"/>
      <c r="R173" s="137"/>
      <c r="S173" s="137"/>
      <c r="T173" s="137"/>
      <c r="U173" s="137"/>
      <c r="V173" s="137"/>
      <c r="W173" s="137"/>
      <c r="X173" s="137"/>
      <c r="Y173" s="137"/>
      <c r="Z173" s="137"/>
      <c r="AA173" s="137"/>
      <c r="AB173" s="137"/>
      <c r="AC173" s="137"/>
      <c r="AD173" s="137"/>
      <c r="AE173" s="137"/>
      <c r="AF173" s="137"/>
      <c r="AG173" s="137"/>
      <c r="AH173" s="137"/>
      <c r="AI173" s="137"/>
      <c r="AJ173" s="137"/>
      <c r="AK173" s="137"/>
      <c r="AL173" s="137"/>
      <c r="AM173" s="137"/>
    </row>
    <row r="174" ht="18.0" customHeight="1">
      <c r="A174" s="137"/>
      <c r="B174" s="137"/>
      <c r="C174" s="137"/>
      <c r="D174" s="137"/>
      <c r="E174" s="137"/>
      <c r="F174" s="137"/>
      <c r="G174" s="137"/>
      <c r="H174" s="139"/>
      <c r="I174" s="137"/>
      <c r="J174" s="137"/>
      <c r="K174" s="137"/>
      <c r="L174" s="137"/>
      <c r="M174" s="137"/>
      <c r="N174" s="137"/>
      <c r="O174" s="137"/>
      <c r="P174" s="137"/>
      <c r="Q174" s="140"/>
      <c r="R174" s="137"/>
      <c r="S174" s="137"/>
      <c r="T174" s="137"/>
      <c r="U174" s="137"/>
      <c r="V174" s="137"/>
      <c r="W174" s="137"/>
      <c r="X174" s="137"/>
      <c r="Y174" s="137"/>
      <c r="Z174" s="137"/>
      <c r="AA174" s="137"/>
      <c r="AB174" s="137"/>
      <c r="AC174" s="137"/>
      <c r="AD174" s="137"/>
      <c r="AE174" s="137"/>
      <c r="AF174" s="137"/>
      <c r="AG174" s="137"/>
      <c r="AH174" s="137"/>
      <c r="AI174" s="137"/>
      <c r="AJ174" s="137"/>
      <c r="AK174" s="137"/>
      <c r="AL174" s="137"/>
      <c r="AM174" s="137"/>
    </row>
    <row r="175" ht="18.0" customHeight="1">
      <c r="A175" s="137"/>
      <c r="B175" s="137"/>
      <c r="C175" s="137"/>
      <c r="D175" s="137"/>
      <c r="E175" s="137"/>
      <c r="F175" s="137"/>
      <c r="G175" s="137"/>
      <c r="H175" s="139"/>
      <c r="I175" s="137"/>
      <c r="J175" s="137"/>
      <c r="K175" s="137"/>
      <c r="L175" s="137"/>
      <c r="M175" s="137"/>
      <c r="N175" s="137"/>
      <c r="O175" s="137"/>
      <c r="P175" s="137"/>
      <c r="Q175" s="140"/>
      <c r="R175" s="137"/>
      <c r="S175" s="137"/>
      <c r="T175" s="137"/>
      <c r="U175" s="137"/>
      <c r="V175" s="137"/>
      <c r="W175" s="137"/>
      <c r="X175" s="137"/>
      <c r="Y175" s="137"/>
      <c r="Z175" s="137"/>
      <c r="AA175" s="137"/>
      <c r="AB175" s="137"/>
      <c r="AC175" s="137"/>
      <c r="AD175" s="137"/>
      <c r="AE175" s="137"/>
      <c r="AF175" s="137"/>
      <c r="AG175" s="137"/>
      <c r="AH175" s="137"/>
      <c r="AI175" s="137"/>
      <c r="AJ175" s="137"/>
      <c r="AK175" s="137"/>
      <c r="AL175" s="137"/>
      <c r="AM175" s="137"/>
    </row>
    <row r="176" ht="18.0" customHeight="1">
      <c r="A176" s="137"/>
      <c r="B176" s="137"/>
      <c r="C176" s="137"/>
      <c r="D176" s="137"/>
      <c r="E176" s="137"/>
      <c r="F176" s="137"/>
      <c r="G176" s="137"/>
      <c r="H176" s="139"/>
      <c r="I176" s="137"/>
      <c r="J176" s="137"/>
      <c r="K176" s="137"/>
      <c r="L176" s="137"/>
      <c r="M176" s="137"/>
      <c r="N176" s="137"/>
      <c r="O176" s="137"/>
      <c r="P176" s="137"/>
      <c r="Q176" s="140"/>
      <c r="R176" s="137"/>
      <c r="S176" s="137"/>
      <c r="T176" s="137"/>
      <c r="U176" s="137"/>
      <c r="V176" s="137"/>
      <c r="W176" s="137"/>
      <c r="X176" s="137"/>
      <c r="Y176" s="137"/>
      <c r="Z176" s="137"/>
      <c r="AA176" s="137"/>
      <c r="AB176" s="137"/>
      <c r="AC176" s="137"/>
      <c r="AD176" s="137"/>
      <c r="AE176" s="137"/>
      <c r="AF176" s="137"/>
      <c r="AG176" s="137"/>
      <c r="AH176" s="137"/>
      <c r="AI176" s="137"/>
      <c r="AJ176" s="137"/>
      <c r="AK176" s="137"/>
      <c r="AL176" s="137"/>
      <c r="AM176" s="137"/>
    </row>
    <row r="177" ht="18.0" customHeight="1">
      <c r="A177" s="137"/>
      <c r="B177" s="137"/>
      <c r="C177" s="137"/>
      <c r="D177" s="137"/>
      <c r="E177" s="137"/>
      <c r="F177" s="137"/>
      <c r="G177" s="137"/>
      <c r="H177" s="139"/>
      <c r="I177" s="137"/>
      <c r="J177" s="137"/>
      <c r="K177" s="137"/>
      <c r="L177" s="137"/>
      <c r="M177" s="137"/>
      <c r="N177" s="137"/>
      <c r="O177" s="137"/>
      <c r="P177" s="137"/>
      <c r="Q177" s="140"/>
      <c r="R177" s="137"/>
      <c r="S177" s="137"/>
      <c r="T177" s="137"/>
      <c r="U177" s="137"/>
      <c r="V177" s="137"/>
      <c r="W177" s="137"/>
      <c r="X177" s="137"/>
      <c r="Y177" s="137"/>
      <c r="Z177" s="137"/>
      <c r="AA177" s="137"/>
      <c r="AB177" s="137"/>
      <c r="AC177" s="137"/>
      <c r="AD177" s="137"/>
      <c r="AE177" s="137"/>
      <c r="AF177" s="137"/>
      <c r="AG177" s="137"/>
      <c r="AH177" s="137"/>
      <c r="AI177" s="137"/>
      <c r="AJ177" s="137"/>
      <c r="AK177" s="137"/>
      <c r="AL177" s="137"/>
      <c r="AM177" s="137"/>
    </row>
    <row r="178" ht="18.0" customHeight="1">
      <c r="A178" s="137"/>
      <c r="B178" s="137"/>
      <c r="C178" s="137"/>
      <c r="D178" s="137"/>
      <c r="E178" s="137"/>
      <c r="F178" s="137"/>
      <c r="G178" s="137"/>
      <c r="H178" s="139"/>
      <c r="I178" s="137"/>
      <c r="J178" s="137"/>
      <c r="K178" s="137"/>
      <c r="L178" s="137"/>
      <c r="M178" s="137"/>
      <c r="N178" s="137"/>
      <c r="O178" s="137"/>
      <c r="P178" s="137"/>
      <c r="Q178" s="140"/>
      <c r="R178" s="137"/>
      <c r="S178" s="137"/>
      <c r="T178" s="137"/>
      <c r="U178" s="137"/>
      <c r="V178" s="137"/>
      <c r="W178" s="137"/>
      <c r="X178" s="137"/>
      <c r="Y178" s="137"/>
      <c r="Z178" s="137"/>
      <c r="AA178" s="137"/>
      <c r="AB178" s="137"/>
      <c r="AC178" s="137"/>
      <c r="AD178" s="137"/>
      <c r="AE178" s="137"/>
      <c r="AF178" s="137"/>
      <c r="AG178" s="137"/>
      <c r="AH178" s="137"/>
      <c r="AI178" s="137"/>
      <c r="AJ178" s="137"/>
      <c r="AK178" s="137"/>
      <c r="AL178" s="137"/>
      <c r="AM178" s="137"/>
    </row>
    <row r="179" ht="18.0" customHeight="1">
      <c r="A179" s="137"/>
      <c r="B179" s="137"/>
      <c r="C179" s="137"/>
      <c r="D179" s="137"/>
      <c r="E179" s="137"/>
      <c r="F179" s="137"/>
      <c r="G179" s="137"/>
      <c r="H179" s="139"/>
      <c r="I179" s="137"/>
      <c r="J179" s="137"/>
      <c r="K179" s="137"/>
      <c r="L179" s="137"/>
      <c r="M179" s="137"/>
      <c r="N179" s="137"/>
      <c r="O179" s="137"/>
      <c r="P179" s="137"/>
      <c r="Q179" s="140"/>
      <c r="R179" s="137"/>
      <c r="S179" s="137"/>
      <c r="T179" s="137"/>
      <c r="U179" s="137"/>
      <c r="V179" s="137"/>
      <c r="W179" s="137"/>
      <c r="X179" s="137"/>
      <c r="Y179" s="137"/>
      <c r="Z179" s="137"/>
      <c r="AA179" s="137"/>
      <c r="AB179" s="137"/>
      <c r="AC179" s="137"/>
      <c r="AD179" s="137"/>
      <c r="AE179" s="137"/>
      <c r="AF179" s="137"/>
      <c r="AG179" s="137"/>
      <c r="AH179" s="137"/>
      <c r="AI179" s="137"/>
      <c r="AJ179" s="137"/>
      <c r="AK179" s="137"/>
      <c r="AL179" s="137"/>
      <c r="AM179" s="137"/>
    </row>
    <row r="180" ht="18.0" customHeight="1">
      <c r="A180" s="137"/>
      <c r="B180" s="137"/>
      <c r="C180" s="137"/>
      <c r="D180" s="137"/>
      <c r="E180" s="137"/>
      <c r="F180" s="137"/>
      <c r="G180" s="137"/>
      <c r="H180" s="139"/>
      <c r="I180" s="137"/>
      <c r="J180" s="137"/>
      <c r="K180" s="137"/>
      <c r="L180" s="137"/>
      <c r="M180" s="137"/>
      <c r="N180" s="137"/>
      <c r="O180" s="137"/>
      <c r="P180" s="137"/>
      <c r="Q180" s="140"/>
      <c r="R180" s="137"/>
      <c r="S180" s="137"/>
      <c r="T180" s="137"/>
      <c r="U180" s="137"/>
      <c r="V180" s="137"/>
      <c r="W180" s="137"/>
      <c r="X180" s="137"/>
      <c r="Y180" s="137"/>
      <c r="Z180" s="137"/>
      <c r="AA180" s="137"/>
      <c r="AB180" s="137"/>
      <c r="AC180" s="137"/>
      <c r="AD180" s="137"/>
      <c r="AE180" s="137"/>
      <c r="AF180" s="137"/>
      <c r="AG180" s="137"/>
      <c r="AH180" s="137"/>
      <c r="AI180" s="137"/>
      <c r="AJ180" s="137"/>
      <c r="AK180" s="137"/>
      <c r="AL180" s="137"/>
      <c r="AM180" s="137"/>
    </row>
    <row r="181" ht="18.0" customHeight="1">
      <c r="A181" s="137"/>
      <c r="B181" s="137"/>
      <c r="C181" s="137"/>
      <c r="D181" s="137"/>
      <c r="E181" s="137"/>
      <c r="F181" s="137"/>
      <c r="G181" s="137"/>
      <c r="H181" s="139"/>
      <c r="I181" s="137"/>
      <c r="J181" s="137"/>
      <c r="K181" s="137"/>
      <c r="L181" s="137"/>
      <c r="M181" s="137"/>
      <c r="N181" s="137"/>
      <c r="O181" s="137"/>
      <c r="P181" s="137"/>
      <c r="Q181" s="140"/>
      <c r="R181" s="137"/>
      <c r="S181" s="137"/>
      <c r="T181" s="137"/>
      <c r="U181" s="137"/>
      <c r="V181" s="137"/>
      <c r="W181" s="137"/>
      <c r="X181" s="137"/>
      <c r="Y181" s="137"/>
      <c r="Z181" s="137"/>
      <c r="AA181" s="137"/>
      <c r="AB181" s="137"/>
      <c r="AC181" s="137"/>
      <c r="AD181" s="137"/>
      <c r="AE181" s="137"/>
      <c r="AF181" s="137"/>
      <c r="AG181" s="137"/>
      <c r="AH181" s="137"/>
      <c r="AI181" s="137"/>
      <c r="AJ181" s="137"/>
      <c r="AK181" s="137"/>
      <c r="AL181" s="137"/>
      <c r="AM181" s="137"/>
    </row>
    <row r="182" ht="18.0" customHeight="1">
      <c r="A182" s="137"/>
      <c r="B182" s="137"/>
      <c r="C182" s="137"/>
      <c r="D182" s="137"/>
      <c r="E182" s="137"/>
      <c r="F182" s="137"/>
      <c r="G182" s="137"/>
      <c r="H182" s="139"/>
      <c r="I182" s="137"/>
      <c r="J182" s="137"/>
      <c r="K182" s="137"/>
      <c r="L182" s="137"/>
      <c r="M182" s="137"/>
      <c r="N182" s="137"/>
      <c r="O182" s="137"/>
      <c r="P182" s="137"/>
      <c r="Q182" s="140"/>
      <c r="R182" s="137"/>
      <c r="S182" s="137"/>
      <c r="T182" s="137"/>
      <c r="U182" s="137"/>
      <c r="V182" s="137"/>
      <c r="W182" s="137"/>
      <c r="X182" s="137"/>
      <c r="Y182" s="137"/>
      <c r="Z182" s="137"/>
      <c r="AA182" s="137"/>
      <c r="AB182" s="137"/>
      <c r="AC182" s="137"/>
      <c r="AD182" s="137"/>
      <c r="AE182" s="137"/>
      <c r="AF182" s="137"/>
      <c r="AG182" s="137"/>
      <c r="AH182" s="137"/>
      <c r="AI182" s="137"/>
      <c r="AJ182" s="137"/>
      <c r="AK182" s="137"/>
      <c r="AL182" s="137"/>
      <c r="AM182" s="137"/>
    </row>
    <row r="183" ht="18.0" customHeight="1">
      <c r="A183" s="137"/>
      <c r="B183" s="137"/>
      <c r="C183" s="137"/>
      <c r="D183" s="137"/>
      <c r="E183" s="137"/>
      <c r="F183" s="137"/>
      <c r="G183" s="137"/>
      <c r="H183" s="139"/>
      <c r="I183" s="137"/>
      <c r="J183" s="137"/>
      <c r="K183" s="137"/>
      <c r="L183" s="137"/>
      <c r="M183" s="137"/>
      <c r="N183" s="137"/>
      <c r="O183" s="137"/>
      <c r="P183" s="137"/>
      <c r="Q183" s="140"/>
      <c r="R183" s="137"/>
      <c r="S183" s="137"/>
      <c r="T183" s="137"/>
      <c r="U183" s="137"/>
      <c r="V183" s="137"/>
      <c r="W183" s="137"/>
      <c r="X183" s="137"/>
      <c r="Y183" s="137"/>
      <c r="Z183" s="137"/>
      <c r="AA183" s="137"/>
      <c r="AB183" s="137"/>
      <c r="AC183" s="137"/>
      <c r="AD183" s="137"/>
      <c r="AE183" s="137"/>
      <c r="AF183" s="137"/>
      <c r="AG183" s="137"/>
      <c r="AH183" s="137"/>
      <c r="AI183" s="137"/>
      <c r="AJ183" s="137"/>
      <c r="AK183" s="137"/>
      <c r="AL183" s="137"/>
      <c r="AM183" s="137"/>
    </row>
    <row r="184" ht="18.0" customHeight="1">
      <c r="A184" s="137"/>
      <c r="B184" s="137"/>
      <c r="C184" s="137"/>
      <c r="D184" s="137"/>
      <c r="E184" s="137"/>
      <c r="F184" s="137"/>
      <c r="G184" s="137"/>
      <c r="H184" s="139"/>
      <c r="I184" s="137"/>
      <c r="J184" s="137"/>
      <c r="K184" s="137"/>
      <c r="L184" s="137"/>
      <c r="M184" s="137"/>
      <c r="N184" s="137"/>
      <c r="O184" s="137"/>
      <c r="P184" s="137"/>
      <c r="Q184" s="140"/>
      <c r="R184" s="137"/>
      <c r="S184" s="137"/>
      <c r="T184" s="137"/>
      <c r="U184" s="137"/>
      <c r="V184" s="137"/>
      <c r="W184" s="137"/>
      <c r="X184" s="137"/>
      <c r="Y184" s="137"/>
      <c r="Z184" s="137"/>
      <c r="AA184" s="137"/>
      <c r="AB184" s="137"/>
      <c r="AC184" s="137"/>
      <c r="AD184" s="137"/>
      <c r="AE184" s="137"/>
      <c r="AF184" s="137"/>
      <c r="AG184" s="137"/>
      <c r="AH184" s="137"/>
      <c r="AI184" s="137"/>
      <c r="AJ184" s="137"/>
      <c r="AK184" s="137"/>
      <c r="AL184" s="137"/>
      <c r="AM184" s="137"/>
    </row>
    <row r="185" ht="18.0" customHeight="1">
      <c r="A185" s="137"/>
      <c r="B185" s="137"/>
      <c r="C185" s="137"/>
      <c r="D185" s="137"/>
      <c r="E185" s="137"/>
      <c r="F185" s="137"/>
      <c r="G185" s="137"/>
      <c r="H185" s="139"/>
      <c r="I185" s="137"/>
      <c r="J185" s="137"/>
      <c r="K185" s="137"/>
      <c r="L185" s="137"/>
      <c r="M185" s="137"/>
      <c r="N185" s="137"/>
      <c r="O185" s="137"/>
      <c r="P185" s="137"/>
      <c r="Q185" s="140"/>
      <c r="R185" s="137"/>
      <c r="S185" s="137"/>
      <c r="T185" s="137"/>
      <c r="U185" s="137"/>
      <c r="V185" s="137"/>
      <c r="W185" s="137"/>
      <c r="X185" s="137"/>
      <c r="Y185" s="137"/>
      <c r="Z185" s="137"/>
      <c r="AA185" s="137"/>
      <c r="AB185" s="137"/>
      <c r="AC185" s="137"/>
      <c r="AD185" s="137"/>
      <c r="AE185" s="137"/>
      <c r="AF185" s="137"/>
      <c r="AG185" s="137"/>
      <c r="AH185" s="137"/>
      <c r="AI185" s="137"/>
      <c r="AJ185" s="137"/>
      <c r="AK185" s="137"/>
      <c r="AL185" s="137"/>
      <c r="AM185" s="137"/>
    </row>
    <row r="186" ht="18.0" customHeight="1">
      <c r="A186" s="137"/>
      <c r="B186" s="137"/>
      <c r="C186" s="137"/>
      <c r="D186" s="137"/>
      <c r="E186" s="137"/>
      <c r="F186" s="137"/>
      <c r="G186" s="137"/>
      <c r="H186" s="139"/>
      <c r="I186" s="137"/>
      <c r="J186" s="137"/>
      <c r="K186" s="137"/>
      <c r="L186" s="137"/>
      <c r="M186" s="137"/>
      <c r="N186" s="137"/>
      <c r="O186" s="137"/>
      <c r="P186" s="137"/>
      <c r="Q186" s="140"/>
      <c r="R186" s="137"/>
      <c r="S186" s="137"/>
      <c r="T186" s="137"/>
      <c r="U186" s="137"/>
      <c r="V186" s="137"/>
      <c r="W186" s="137"/>
      <c r="X186" s="137"/>
      <c r="Y186" s="137"/>
      <c r="Z186" s="137"/>
      <c r="AA186" s="137"/>
      <c r="AB186" s="137"/>
      <c r="AC186" s="137"/>
      <c r="AD186" s="137"/>
      <c r="AE186" s="137"/>
      <c r="AF186" s="137"/>
      <c r="AG186" s="137"/>
      <c r="AH186" s="137"/>
      <c r="AI186" s="137"/>
      <c r="AJ186" s="137"/>
      <c r="AK186" s="137"/>
      <c r="AL186" s="137"/>
      <c r="AM186" s="137"/>
    </row>
    <row r="187" ht="18.0" customHeight="1">
      <c r="A187" s="137"/>
      <c r="B187" s="137"/>
      <c r="C187" s="137"/>
      <c r="D187" s="137"/>
      <c r="E187" s="137"/>
      <c r="F187" s="137"/>
      <c r="G187" s="137"/>
      <c r="H187" s="139"/>
      <c r="I187" s="137"/>
      <c r="J187" s="137"/>
      <c r="K187" s="137"/>
      <c r="L187" s="137"/>
      <c r="M187" s="137"/>
      <c r="N187" s="137"/>
      <c r="O187" s="137"/>
      <c r="P187" s="137"/>
      <c r="Q187" s="140"/>
      <c r="R187" s="137"/>
      <c r="S187" s="137"/>
      <c r="T187" s="137"/>
      <c r="U187" s="137"/>
      <c r="V187" s="137"/>
      <c r="W187" s="137"/>
      <c r="X187" s="137"/>
      <c r="Y187" s="137"/>
      <c r="Z187" s="137"/>
      <c r="AA187" s="137"/>
      <c r="AB187" s="137"/>
      <c r="AC187" s="137"/>
      <c r="AD187" s="137"/>
      <c r="AE187" s="137"/>
      <c r="AF187" s="137"/>
      <c r="AG187" s="137"/>
      <c r="AH187" s="137"/>
      <c r="AI187" s="137"/>
      <c r="AJ187" s="137"/>
      <c r="AK187" s="137"/>
      <c r="AL187" s="137"/>
      <c r="AM187" s="137"/>
    </row>
    <row r="188" ht="18.0" customHeight="1">
      <c r="A188" s="137"/>
      <c r="B188" s="137"/>
      <c r="C188" s="137"/>
      <c r="D188" s="137"/>
      <c r="E188" s="137"/>
      <c r="F188" s="137"/>
      <c r="G188" s="137"/>
      <c r="H188" s="139"/>
      <c r="I188" s="137"/>
      <c r="J188" s="137"/>
      <c r="K188" s="137"/>
      <c r="L188" s="137"/>
      <c r="M188" s="137"/>
      <c r="N188" s="137"/>
      <c r="O188" s="137"/>
      <c r="P188" s="137"/>
      <c r="Q188" s="140"/>
      <c r="R188" s="137"/>
      <c r="S188" s="137"/>
      <c r="T188" s="137"/>
      <c r="U188" s="137"/>
      <c r="V188" s="137"/>
      <c r="W188" s="137"/>
      <c r="X188" s="137"/>
      <c r="Y188" s="137"/>
      <c r="Z188" s="137"/>
      <c r="AA188" s="137"/>
      <c r="AB188" s="137"/>
      <c r="AC188" s="137"/>
      <c r="AD188" s="137"/>
      <c r="AE188" s="137"/>
      <c r="AF188" s="137"/>
      <c r="AG188" s="137"/>
      <c r="AH188" s="137"/>
      <c r="AI188" s="137"/>
      <c r="AJ188" s="137"/>
      <c r="AK188" s="137"/>
      <c r="AL188" s="137"/>
      <c r="AM188" s="137"/>
    </row>
    <row r="189" ht="18.0" customHeight="1">
      <c r="A189" s="137"/>
      <c r="B189" s="137"/>
      <c r="C189" s="137"/>
      <c r="D189" s="137"/>
      <c r="E189" s="137"/>
      <c r="F189" s="137"/>
      <c r="G189" s="137"/>
      <c r="H189" s="139"/>
      <c r="I189" s="137"/>
      <c r="J189" s="137"/>
      <c r="K189" s="137"/>
      <c r="L189" s="137"/>
      <c r="M189" s="137"/>
      <c r="N189" s="137"/>
      <c r="O189" s="137"/>
      <c r="P189" s="137"/>
      <c r="Q189" s="140"/>
      <c r="R189" s="137"/>
      <c r="S189" s="137"/>
      <c r="T189" s="137"/>
      <c r="U189" s="137"/>
      <c r="V189" s="137"/>
      <c r="W189" s="137"/>
      <c r="X189" s="137"/>
      <c r="Y189" s="137"/>
      <c r="Z189" s="137"/>
      <c r="AA189" s="137"/>
      <c r="AB189" s="137"/>
      <c r="AC189" s="137"/>
      <c r="AD189" s="137"/>
      <c r="AE189" s="137"/>
      <c r="AF189" s="137"/>
      <c r="AG189" s="137"/>
      <c r="AH189" s="137"/>
      <c r="AI189" s="137"/>
      <c r="AJ189" s="137"/>
      <c r="AK189" s="137"/>
      <c r="AL189" s="137"/>
      <c r="AM189" s="137"/>
    </row>
    <row r="190" ht="18.0" customHeight="1">
      <c r="A190" s="137"/>
      <c r="B190" s="137"/>
      <c r="C190" s="137"/>
      <c r="D190" s="137"/>
      <c r="E190" s="137"/>
      <c r="F190" s="137"/>
      <c r="G190" s="137"/>
      <c r="H190" s="139"/>
      <c r="I190" s="137"/>
      <c r="J190" s="137"/>
      <c r="K190" s="137"/>
      <c r="L190" s="137"/>
      <c r="M190" s="137"/>
      <c r="N190" s="137"/>
      <c r="O190" s="137"/>
      <c r="P190" s="137"/>
      <c r="Q190" s="140"/>
      <c r="R190" s="137"/>
      <c r="S190" s="137"/>
      <c r="T190" s="137"/>
      <c r="U190" s="137"/>
      <c r="V190" s="137"/>
      <c r="W190" s="137"/>
      <c r="X190" s="137"/>
      <c r="Y190" s="137"/>
      <c r="Z190" s="137"/>
      <c r="AA190" s="137"/>
      <c r="AB190" s="137"/>
      <c r="AC190" s="137"/>
      <c r="AD190" s="137"/>
      <c r="AE190" s="137"/>
      <c r="AF190" s="137"/>
      <c r="AG190" s="137"/>
      <c r="AH190" s="137"/>
      <c r="AI190" s="137"/>
      <c r="AJ190" s="137"/>
      <c r="AK190" s="137"/>
      <c r="AL190" s="137"/>
      <c r="AM190" s="137"/>
    </row>
    <row r="191" ht="18.0" customHeight="1">
      <c r="A191" s="137"/>
      <c r="B191" s="137"/>
      <c r="C191" s="137"/>
      <c r="D191" s="137"/>
      <c r="E191" s="137"/>
      <c r="F191" s="137"/>
      <c r="G191" s="137"/>
      <c r="H191" s="139"/>
      <c r="I191" s="137"/>
      <c r="J191" s="137"/>
      <c r="K191" s="137"/>
      <c r="L191" s="137"/>
      <c r="M191" s="137"/>
      <c r="N191" s="137"/>
      <c r="O191" s="137"/>
      <c r="P191" s="137"/>
      <c r="Q191" s="140"/>
      <c r="R191" s="137"/>
      <c r="S191" s="137"/>
      <c r="T191" s="137"/>
      <c r="U191" s="137"/>
      <c r="V191" s="137"/>
      <c r="W191" s="137"/>
      <c r="X191" s="137"/>
      <c r="Y191" s="137"/>
      <c r="Z191" s="137"/>
      <c r="AA191" s="137"/>
      <c r="AB191" s="137"/>
      <c r="AC191" s="137"/>
      <c r="AD191" s="137"/>
      <c r="AE191" s="137"/>
      <c r="AF191" s="137"/>
      <c r="AG191" s="137"/>
      <c r="AH191" s="137"/>
      <c r="AI191" s="137"/>
      <c r="AJ191" s="137"/>
      <c r="AK191" s="137"/>
      <c r="AL191" s="137"/>
      <c r="AM191" s="137"/>
    </row>
    <row r="192" ht="18.0" customHeight="1">
      <c r="A192" s="137"/>
      <c r="B192" s="137"/>
      <c r="C192" s="137"/>
      <c r="D192" s="137"/>
      <c r="E192" s="137"/>
      <c r="F192" s="137"/>
      <c r="G192" s="137"/>
      <c r="H192" s="139"/>
      <c r="I192" s="137"/>
      <c r="J192" s="137"/>
      <c r="K192" s="137"/>
      <c r="L192" s="137"/>
      <c r="M192" s="137"/>
      <c r="N192" s="137"/>
      <c r="O192" s="137"/>
      <c r="P192" s="137"/>
      <c r="Q192" s="140"/>
      <c r="R192" s="137"/>
      <c r="S192" s="137"/>
      <c r="T192" s="137"/>
      <c r="U192" s="137"/>
      <c r="V192" s="137"/>
      <c r="W192" s="137"/>
      <c r="X192" s="137"/>
      <c r="Y192" s="137"/>
      <c r="Z192" s="137"/>
      <c r="AA192" s="137"/>
      <c r="AB192" s="137"/>
      <c r="AC192" s="137"/>
      <c r="AD192" s="137"/>
      <c r="AE192" s="137"/>
      <c r="AF192" s="137"/>
      <c r="AG192" s="137"/>
      <c r="AH192" s="137"/>
      <c r="AI192" s="137"/>
      <c r="AJ192" s="137"/>
      <c r="AK192" s="137"/>
      <c r="AL192" s="137"/>
      <c r="AM192" s="137"/>
    </row>
    <row r="193" ht="18.0" customHeight="1">
      <c r="A193" s="137"/>
      <c r="B193" s="137"/>
      <c r="C193" s="137"/>
      <c r="D193" s="137"/>
      <c r="E193" s="137"/>
      <c r="F193" s="137"/>
      <c r="G193" s="137"/>
      <c r="H193" s="139"/>
      <c r="I193" s="137"/>
      <c r="J193" s="137"/>
      <c r="K193" s="137"/>
      <c r="L193" s="137"/>
      <c r="M193" s="137"/>
      <c r="N193" s="137"/>
      <c r="O193" s="137"/>
      <c r="P193" s="137"/>
      <c r="Q193" s="140"/>
      <c r="R193" s="137"/>
      <c r="S193" s="137"/>
      <c r="T193" s="137"/>
      <c r="U193" s="137"/>
      <c r="V193" s="137"/>
      <c r="W193" s="137"/>
      <c r="X193" s="137"/>
      <c r="Y193" s="137"/>
      <c r="Z193" s="137"/>
      <c r="AA193" s="137"/>
      <c r="AB193" s="137"/>
      <c r="AC193" s="137"/>
      <c r="AD193" s="137"/>
      <c r="AE193" s="137"/>
      <c r="AF193" s="137"/>
      <c r="AG193" s="137"/>
      <c r="AH193" s="137"/>
      <c r="AI193" s="137"/>
      <c r="AJ193" s="137"/>
      <c r="AK193" s="137"/>
      <c r="AL193" s="137"/>
      <c r="AM193" s="137"/>
    </row>
    <row r="194" ht="18.0" customHeight="1">
      <c r="A194" s="137"/>
      <c r="B194" s="137"/>
      <c r="C194" s="137"/>
      <c r="D194" s="137"/>
      <c r="E194" s="137"/>
      <c r="F194" s="137"/>
      <c r="G194" s="137"/>
      <c r="H194" s="139"/>
      <c r="I194" s="137"/>
      <c r="J194" s="137"/>
      <c r="K194" s="137"/>
      <c r="L194" s="137"/>
      <c r="M194" s="137"/>
      <c r="N194" s="137"/>
      <c r="O194" s="137"/>
      <c r="P194" s="137"/>
      <c r="Q194" s="140"/>
      <c r="R194" s="137"/>
      <c r="S194" s="137"/>
      <c r="T194" s="137"/>
      <c r="U194" s="137"/>
      <c r="V194" s="137"/>
      <c r="W194" s="137"/>
      <c r="X194" s="137"/>
      <c r="Y194" s="137"/>
      <c r="Z194" s="137"/>
      <c r="AA194" s="137"/>
      <c r="AB194" s="137"/>
      <c r="AC194" s="137"/>
      <c r="AD194" s="137"/>
      <c r="AE194" s="137"/>
      <c r="AF194" s="137"/>
      <c r="AG194" s="137"/>
      <c r="AH194" s="137"/>
      <c r="AI194" s="137"/>
      <c r="AJ194" s="137"/>
      <c r="AK194" s="137"/>
      <c r="AL194" s="137"/>
      <c r="AM194" s="137"/>
    </row>
    <row r="195" ht="18.0" customHeight="1">
      <c r="A195" s="137"/>
      <c r="B195" s="137"/>
      <c r="C195" s="137"/>
      <c r="D195" s="137"/>
      <c r="E195" s="137"/>
      <c r="F195" s="137"/>
      <c r="G195" s="137"/>
      <c r="H195" s="139"/>
      <c r="I195" s="137"/>
      <c r="J195" s="137"/>
      <c r="K195" s="137"/>
      <c r="L195" s="137"/>
      <c r="M195" s="137"/>
      <c r="N195" s="137"/>
      <c r="O195" s="137"/>
      <c r="P195" s="137"/>
      <c r="Q195" s="140"/>
      <c r="R195" s="137"/>
      <c r="S195" s="137"/>
      <c r="T195" s="137"/>
      <c r="U195" s="137"/>
      <c r="V195" s="137"/>
      <c r="W195" s="137"/>
      <c r="X195" s="137"/>
      <c r="Y195" s="137"/>
      <c r="Z195" s="137"/>
      <c r="AA195" s="137"/>
      <c r="AB195" s="137"/>
      <c r="AC195" s="137"/>
      <c r="AD195" s="137"/>
      <c r="AE195" s="137"/>
      <c r="AF195" s="137"/>
      <c r="AG195" s="137"/>
      <c r="AH195" s="137"/>
      <c r="AI195" s="137"/>
      <c r="AJ195" s="137"/>
      <c r="AK195" s="137"/>
      <c r="AL195" s="137"/>
      <c r="AM195" s="137"/>
    </row>
    <row r="196" ht="18.0" customHeight="1">
      <c r="A196" s="137"/>
      <c r="B196" s="137"/>
      <c r="C196" s="137"/>
      <c r="D196" s="137"/>
      <c r="E196" s="137"/>
      <c r="F196" s="137"/>
      <c r="G196" s="137"/>
      <c r="H196" s="139"/>
      <c r="I196" s="137"/>
      <c r="J196" s="137"/>
      <c r="K196" s="137"/>
      <c r="L196" s="137"/>
      <c r="M196" s="137"/>
      <c r="N196" s="137"/>
      <c r="O196" s="137"/>
      <c r="P196" s="137"/>
      <c r="Q196" s="140"/>
      <c r="R196" s="137"/>
      <c r="S196" s="137"/>
      <c r="T196" s="137"/>
      <c r="U196" s="137"/>
      <c r="V196" s="137"/>
      <c r="W196" s="137"/>
      <c r="X196" s="137"/>
      <c r="Y196" s="137"/>
      <c r="Z196" s="137"/>
      <c r="AA196" s="137"/>
      <c r="AB196" s="137"/>
      <c r="AC196" s="137"/>
      <c r="AD196" s="137"/>
      <c r="AE196" s="137"/>
      <c r="AF196" s="137"/>
      <c r="AG196" s="137"/>
      <c r="AH196" s="137"/>
      <c r="AI196" s="137"/>
      <c r="AJ196" s="137"/>
      <c r="AK196" s="137"/>
      <c r="AL196" s="137"/>
      <c r="AM196" s="137"/>
    </row>
    <row r="197" ht="18.0" customHeight="1">
      <c r="A197" s="137"/>
      <c r="B197" s="137"/>
      <c r="C197" s="137"/>
      <c r="D197" s="137"/>
      <c r="E197" s="137"/>
      <c r="F197" s="137"/>
      <c r="G197" s="137"/>
      <c r="H197" s="139"/>
      <c r="I197" s="137"/>
      <c r="J197" s="137"/>
      <c r="K197" s="137"/>
      <c r="L197" s="137"/>
      <c r="M197" s="137"/>
      <c r="N197" s="137"/>
      <c r="O197" s="137"/>
      <c r="P197" s="137"/>
      <c r="Q197" s="140"/>
      <c r="R197" s="137"/>
      <c r="S197" s="137"/>
      <c r="T197" s="137"/>
      <c r="U197" s="137"/>
      <c r="V197" s="137"/>
      <c r="W197" s="137"/>
      <c r="X197" s="137"/>
      <c r="Y197" s="137"/>
      <c r="Z197" s="137"/>
      <c r="AA197" s="137"/>
      <c r="AB197" s="137"/>
      <c r="AC197" s="137"/>
      <c r="AD197" s="137"/>
      <c r="AE197" s="137"/>
      <c r="AF197" s="137"/>
      <c r="AG197" s="137"/>
      <c r="AH197" s="137"/>
      <c r="AI197" s="137"/>
      <c r="AJ197" s="137"/>
      <c r="AK197" s="137"/>
      <c r="AL197" s="137"/>
      <c r="AM197" s="137"/>
    </row>
    <row r="198" ht="18.0" customHeight="1">
      <c r="A198" s="137"/>
      <c r="B198" s="137"/>
      <c r="C198" s="137"/>
      <c r="D198" s="137"/>
      <c r="E198" s="137"/>
      <c r="F198" s="137"/>
      <c r="G198" s="137"/>
      <c r="H198" s="139"/>
      <c r="I198" s="137"/>
      <c r="J198" s="137"/>
      <c r="K198" s="137"/>
      <c r="L198" s="137"/>
      <c r="M198" s="137"/>
      <c r="N198" s="137"/>
      <c r="O198" s="137"/>
      <c r="P198" s="137"/>
      <c r="Q198" s="140"/>
      <c r="R198" s="137"/>
      <c r="S198" s="137"/>
      <c r="T198" s="137"/>
      <c r="U198" s="137"/>
      <c r="V198" s="137"/>
      <c r="W198" s="137"/>
      <c r="X198" s="137"/>
      <c r="Y198" s="137"/>
      <c r="Z198" s="137"/>
      <c r="AA198" s="137"/>
      <c r="AB198" s="137"/>
      <c r="AC198" s="137"/>
      <c r="AD198" s="137"/>
      <c r="AE198" s="137"/>
      <c r="AF198" s="137"/>
      <c r="AG198" s="137"/>
      <c r="AH198" s="137"/>
      <c r="AI198" s="137"/>
      <c r="AJ198" s="137"/>
      <c r="AK198" s="137"/>
      <c r="AL198" s="137"/>
      <c r="AM198" s="137"/>
    </row>
    <row r="199" ht="18.0" customHeight="1">
      <c r="A199" s="137"/>
      <c r="B199" s="137"/>
      <c r="C199" s="137"/>
      <c r="D199" s="137"/>
      <c r="E199" s="137"/>
      <c r="F199" s="137"/>
      <c r="G199" s="137"/>
      <c r="H199" s="139"/>
      <c r="I199" s="137"/>
      <c r="J199" s="137"/>
      <c r="K199" s="137"/>
      <c r="L199" s="137"/>
      <c r="M199" s="137"/>
      <c r="N199" s="137"/>
      <c r="O199" s="137"/>
      <c r="P199" s="137"/>
      <c r="Q199" s="140"/>
      <c r="R199" s="137"/>
      <c r="S199" s="137"/>
      <c r="T199" s="137"/>
      <c r="U199" s="137"/>
      <c r="V199" s="137"/>
      <c r="W199" s="137"/>
      <c r="X199" s="137"/>
      <c r="Y199" s="137"/>
      <c r="Z199" s="137"/>
      <c r="AA199" s="137"/>
      <c r="AB199" s="137"/>
      <c r="AC199" s="137"/>
      <c r="AD199" s="137"/>
      <c r="AE199" s="137"/>
      <c r="AF199" s="137"/>
      <c r="AG199" s="137"/>
      <c r="AH199" s="137"/>
      <c r="AI199" s="137"/>
      <c r="AJ199" s="137"/>
      <c r="AK199" s="137"/>
      <c r="AL199" s="137"/>
      <c r="AM199" s="137"/>
    </row>
    <row r="200" ht="18.0" customHeight="1">
      <c r="A200" s="137"/>
      <c r="B200" s="137"/>
      <c r="C200" s="137"/>
      <c r="D200" s="137"/>
      <c r="E200" s="137"/>
      <c r="F200" s="137"/>
      <c r="G200" s="137"/>
      <c r="H200" s="139"/>
      <c r="I200" s="137"/>
      <c r="J200" s="137"/>
      <c r="K200" s="137"/>
      <c r="L200" s="137"/>
      <c r="M200" s="137"/>
      <c r="N200" s="137"/>
      <c r="O200" s="137"/>
      <c r="P200" s="137"/>
      <c r="Q200" s="140"/>
      <c r="R200" s="137"/>
      <c r="S200" s="137"/>
      <c r="T200" s="137"/>
      <c r="U200" s="137"/>
      <c r="V200" s="137"/>
      <c r="W200" s="137"/>
      <c r="X200" s="137"/>
      <c r="Y200" s="137"/>
      <c r="Z200" s="137"/>
      <c r="AA200" s="137"/>
      <c r="AB200" s="137"/>
      <c r="AC200" s="137"/>
      <c r="AD200" s="137"/>
      <c r="AE200" s="137"/>
      <c r="AF200" s="137"/>
      <c r="AG200" s="137"/>
      <c r="AH200" s="137"/>
      <c r="AI200" s="137"/>
      <c r="AJ200" s="137"/>
      <c r="AK200" s="137"/>
      <c r="AL200" s="137"/>
      <c r="AM200" s="137"/>
    </row>
    <row r="201" ht="18.0" customHeight="1">
      <c r="A201" s="137"/>
      <c r="B201" s="137"/>
      <c r="C201" s="137"/>
      <c r="D201" s="137"/>
      <c r="E201" s="137"/>
      <c r="F201" s="137"/>
      <c r="G201" s="137"/>
      <c r="H201" s="139"/>
      <c r="I201" s="137"/>
      <c r="J201" s="137"/>
      <c r="K201" s="137"/>
      <c r="L201" s="137"/>
      <c r="M201" s="137"/>
      <c r="N201" s="137"/>
      <c r="O201" s="137"/>
      <c r="P201" s="137"/>
      <c r="Q201" s="140"/>
      <c r="R201" s="137"/>
      <c r="S201" s="137"/>
      <c r="T201" s="137"/>
      <c r="U201" s="137"/>
      <c r="V201" s="137"/>
      <c r="W201" s="137"/>
      <c r="X201" s="137"/>
      <c r="Y201" s="137"/>
      <c r="Z201" s="137"/>
      <c r="AA201" s="137"/>
      <c r="AB201" s="137"/>
      <c r="AC201" s="137"/>
      <c r="AD201" s="137"/>
      <c r="AE201" s="137"/>
      <c r="AF201" s="137"/>
      <c r="AG201" s="137"/>
      <c r="AH201" s="137"/>
      <c r="AI201" s="137"/>
      <c r="AJ201" s="137"/>
      <c r="AK201" s="137"/>
      <c r="AL201" s="137"/>
      <c r="AM201" s="137"/>
    </row>
    <row r="202" ht="18.0" customHeight="1">
      <c r="A202" s="137"/>
      <c r="B202" s="137"/>
      <c r="C202" s="137"/>
      <c r="D202" s="137"/>
      <c r="E202" s="137"/>
      <c r="F202" s="137"/>
      <c r="G202" s="137"/>
      <c r="H202" s="139"/>
      <c r="I202" s="137"/>
      <c r="J202" s="137"/>
      <c r="K202" s="137"/>
      <c r="L202" s="137"/>
      <c r="M202" s="137"/>
      <c r="N202" s="137"/>
      <c r="O202" s="137"/>
      <c r="P202" s="137"/>
      <c r="Q202" s="140"/>
      <c r="R202" s="137"/>
      <c r="S202" s="137"/>
      <c r="T202" s="137"/>
      <c r="U202" s="137"/>
      <c r="V202" s="137"/>
      <c r="W202" s="137"/>
      <c r="X202" s="137"/>
      <c r="Y202" s="137"/>
      <c r="Z202" s="137"/>
      <c r="AA202" s="137"/>
      <c r="AB202" s="137"/>
      <c r="AC202" s="137"/>
      <c r="AD202" s="137"/>
      <c r="AE202" s="137"/>
      <c r="AF202" s="137"/>
      <c r="AG202" s="137"/>
      <c r="AH202" s="137"/>
      <c r="AI202" s="137"/>
      <c r="AJ202" s="137"/>
      <c r="AK202" s="137"/>
      <c r="AL202" s="137"/>
      <c r="AM202" s="137"/>
    </row>
    <row r="203" ht="18.0" customHeight="1">
      <c r="A203" s="137"/>
      <c r="B203" s="137"/>
      <c r="C203" s="137"/>
      <c r="D203" s="137"/>
      <c r="E203" s="137"/>
      <c r="F203" s="137"/>
      <c r="G203" s="137"/>
      <c r="H203" s="139"/>
      <c r="I203" s="137"/>
      <c r="J203" s="137"/>
      <c r="K203" s="137"/>
      <c r="L203" s="137"/>
      <c r="M203" s="137"/>
      <c r="N203" s="137"/>
      <c r="O203" s="137"/>
      <c r="P203" s="137"/>
      <c r="Q203" s="140"/>
      <c r="R203" s="137"/>
      <c r="S203" s="137"/>
      <c r="T203" s="137"/>
      <c r="U203" s="137"/>
      <c r="V203" s="137"/>
      <c r="W203" s="137"/>
      <c r="X203" s="137"/>
      <c r="Y203" s="137"/>
      <c r="Z203" s="137"/>
      <c r="AA203" s="137"/>
      <c r="AB203" s="137"/>
      <c r="AC203" s="137"/>
      <c r="AD203" s="137"/>
      <c r="AE203" s="137"/>
      <c r="AF203" s="137"/>
      <c r="AG203" s="137"/>
      <c r="AH203" s="137"/>
      <c r="AI203" s="137"/>
      <c r="AJ203" s="137"/>
      <c r="AK203" s="137"/>
      <c r="AL203" s="137"/>
      <c r="AM203" s="137"/>
    </row>
    <row r="204" ht="18.0" customHeight="1">
      <c r="A204" s="137"/>
      <c r="B204" s="137"/>
      <c r="C204" s="137"/>
      <c r="D204" s="137"/>
      <c r="E204" s="137"/>
      <c r="F204" s="137"/>
      <c r="G204" s="137"/>
      <c r="H204" s="139"/>
      <c r="I204" s="137"/>
      <c r="J204" s="137"/>
      <c r="K204" s="137"/>
      <c r="L204" s="137"/>
      <c r="M204" s="137"/>
      <c r="N204" s="137"/>
      <c r="O204" s="137"/>
      <c r="P204" s="137"/>
      <c r="Q204" s="140"/>
      <c r="R204" s="137"/>
      <c r="S204" s="137"/>
      <c r="T204" s="137"/>
      <c r="U204" s="137"/>
      <c r="V204" s="137"/>
      <c r="W204" s="137"/>
      <c r="X204" s="137"/>
      <c r="Y204" s="137"/>
      <c r="Z204" s="137"/>
      <c r="AA204" s="137"/>
      <c r="AB204" s="137"/>
      <c r="AC204" s="137"/>
      <c r="AD204" s="137"/>
      <c r="AE204" s="137"/>
      <c r="AF204" s="137"/>
      <c r="AG204" s="137"/>
      <c r="AH204" s="137"/>
      <c r="AI204" s="137"/>
      <c r="AJ204" s="137"/>
      <c r="AK204" s="137"/>
      <c r="AL204" s="137"/>
      <c r="AM204" s="137"/>
    </row>
    <row r="205" ht="18.0" customHeight="1">
      <c r="A205" s="137"/>
      <c r="B205" s="137"/>
      <c r="C205" s="137"/>
      <c r="D205" s="137"/>
      <c r="E205" s="137"/>
      <c r="F205" s="137"/>
      <c r="G205" s="137"/>
      <c r="H205" s="139"/>
      <c r="I205" s="137"/>
      <c r="J205" s="137"/>
      <c r="K205" s="137"/>
      <c r="L205" s="137"/>
      <c r="M205" s="137"/>
      <c r="N205" s="137"/>
      <c r="O205" s="137"/>
      <c r="P205" s="137"/>
      <c r="Q205" s="140"/>
      <c r="R205" s="137"/>
      <c r="S205" s="137"/>
      <c r="T205" s="137"/>
      <c r="U205" s="137"/>
      <c r="V205" s="137"/>
      <c r="W205" s="137"/>
      <c r="X205" s="137"/>
      <c r="Y205" s="137"/>
      <c r="Z205" s="137"/>
      <c r="AA205" s="137"/>
      <c r="AB205" s="137"/>
      <c r="AC205" s="137"/>
      <c r="AD205" s="137"/>
      <c r="AE205" s="137"/>
      <c r="AF205" s="137"/>
      <c r="AG205" s="137"/>
      <c r="AH205" s="137"/>
      <c r="AI205" s="137"/>
      <c r="AJ205" s="137"/>
      <c r="AK205" s="137"/>
      <c r="AL205" s="137"/>
      <c r="AM205" s="137"/>
    </row>
    <row r="206" ht="18.0" customHeight="1">
      <c r="A206" s="137"/>
      <c r="B206" s="137"/>
      <c r="C206" s="137"/>
      <c r="D206" s="137"/>
      <c r="E206" s="137"/>
      <c r="F206" s="137"/>
      <c r="G206" s="137"/>
      <c r="H206" s="139"/>
      <c r="I206" s="137"/>
      <c r="J206" s="137"/>
      <c r="K206" s="137"/>
      <c r="L206" s="137"/>
      <c r="M206" s="137"/>
      <c r="N206" s="137"/>
      <c r="O206" s="137"/>
      <c r="P206" s="137"/>
      <c r="Q206" s="140"/>
      <c r="R206" s="137"/>
      <c r="S206" s="137"/>
      <c r="T206" s="137"/>
      <c r="U206" s="137"/>
      <c r="V206" s="137"/>
      <c r="W206" s="137"/>
      <c r="X206" s="137"/>
      <c r="Y206" s="137"/>
      <c r="Z206" s="137"/>
      <c r="AA206" s="137"/>
      <c r="AB206" s="137"/>
      <c r="AC206" s="137"/>
      <c r="AD206" s="137"/>
      <c r="AE206" s="137"/>
      <c r="AF206" s="137"/>
      <c r="AG206" s="137"/>
      <c r="AH206" s="137"/>
      <c r="AI206" s="137"/>
      <c r="AJ206" s="137"/>
      <c r="AK206" s="137"/>
      <c r="AL206" s="137"/>
      <c r="AM206" s="137"/>
    </row>
    <row r="207" ht="18.0" customHeight="1">
      <c r="A207" s="137"/>
      <c r="B207" s="137"/>
      <c r="C207" s="137"/>
      <c r="D207" s="137"/>
      <c r="E207" s="137"/>
      <c r="F207" s="137"/>
      <c r="G207" s="137"/>
      <c r="H207" s="139"/>
      <c r="I207" s="137"/>
      <c r="J207" s="137"/>
      <c r="K207" s="137"/>
      <c r="L207" s="137"/>
      <c r="M207" s="137"/>
      <c r="N207" s="137"/>
      <c r="O207" s="137"/>
      <c r="P207" s="137"/>
      <c r="Q207" s="140"/>
      <c r="R207" s="137"/>
      <c r="S207" s="137"/>
      <c r="T207" s="137"/>
      <c r="U207" s="137"/>
      <c r="V207" s="137"/>
      <c r="W207" s="137"/>
      <c r="X207" s="137"/>
      <c r="Y207" s="137"/>
      <c r="Z207" s="137"/>
      <c r="AA207" s="137"/>
      <c r="AB207" s="137"/>
      <c r="AC207" s="137"/>
      <c r="AD207" s="137"/>
      <c r="AE207" s="137"/>
      <c r="AF207" s="137"/>
      <c r="AG207" s="137"/>
      <c r="AH207" s="137"/>
      <c r="AI207" s="137"/>
      <c r="AJ207" s="137"/>
      <c r="AK207" s="137"/>
      <c r="AL207" s="137"/>
      <c r="AM207" s="137"/>
    </row>
    <row r="208" ht="18.0" customHeight="1">
      <c r="A208" s="137"/>
      <c r="B208" s="137"/>
      <c r="C208" s="137"/>
      <c r="D208" s="137"/>
      <c r="E208" s="137"/>
      <c r="F208" s="137"/>
      <c r="G208" s="137"/>
      <c r="H208" s="139"/>
      <c r="I208" s="137"/>
      <c r="J208" s="137"/>
      <c r="K208" s="137"/>
      <c r="L208" s="137"/>
      <c r="M208" s="137"/>
      <c r="N208" s="137"/>
      <c r="O208" s="137"/>
      <c r="P208" s="137"/>
      <c r="Q208" s="140"/>
      <c r="R208" s="137"/>
      <c r="S208" s="137"/>
      <c r="T208" s="137"/>
      <c r="U208" s="137"/>
      <c r="V208" s="137"/>
      <c r="W208" s="137"/>
      <c r="X208" s="137"/>
      <c r="Y208" s="137"/>
      <c r="Z208" s="137"/>
      <c r="AA208" s="137"/>
      <c r="AB208" s="137"/>
      <c r="AC208" s="137"/>
      <c r="AD208" s="137"/>
      <c r="AE208" s="137"/>
      <c r="AF208" s="137"/>
      <c r="AG208" s="137"/>
      <c r="AH208" s="137"/>
      <c r="AI208" s="137"/>
      <c r="AJ208" s="137"/>
      <c r="AK208" s="137"/>
      <c r="AL208" s="137"/>
      <c r="AM208" s="137"/>
    </row>
    <row r="209" ht="18.0" customHeight="1">
      <c r="A209" s="137"/>
      <c r="B209" s="137"/>
      <c r="C209" s="137"/>
      <c r="D209" s="137"/>
      <c r="E209" s="137"/>
      <c r="F209" s="137"/>
      <c r="G209" s="137"/>
      <c r="H209" s="139"/>
      <c r="I209" s="137"/>
      <c r="J209" s="137"/>
      <c r="K209" s="137"/>
      <c r="L209" s="137"/>
      <c r="M209" s="137"/>
      <c r="N209" s="137"/>
      <c r="O209" s="137"/>
      <c r="P209" s="137"/>
      <c r="Q209" s="140"/>
      <c r="R209" s="137"/>
      <c r="S209" s="137"/>
      <c r="T209" s="137"/>
      <c r="U209" s="137"/>
      <c r="V209" s="137"/>
      <c r="W209" s="137"/>
      <c r="X209" s="137"/>
      <c r="Y209" s="137"/>
      <c r="Z209" s="137"/>
      <c r="AA209" s="137"/>
      <c r="AB209" s="137"/>
      <c r="AC209" s="137"/>
      <c r="AD209" s="137"/>
      <c r="AE209" s="137"/>
      <c r="AF209" s="137"/>
      <c r="AG209" s="137"/>
      <c r="AH209" s="137"/>
      <c r="AI209" s="137"/>
      <c r="AJ209" s="137"/>
      <c r="AK209" s="137"/>
      <c r="AL209" s="137"/>
      <c r="AM209" s="137"/>
    </row>
    <row r="210" ht="18.0" customHeight="1">
      <c r="A210" s="137"/>
      <c r="B210" s="137"/>
      <c r="C210" s="137"/>
      <c r="D210" s="137"/>
      <c r="E210" s="137"/>
      <c r="F210" s="137"/>
      <c r="G210" s="137"/>
      <c r="H210" s="139"/>
      <c r="I210" s="137"/>
      <c r="J210" s="137"/>
      <c r="K210" s="137"/>
      <c r="L210" s="137"/>
      <c r="M210" s="137"/>
      <c r="N210" s="137"/>
      <c r="O210" s="137"/>
      <c r="P210" s="137"/>
      <c r="Q210" s="140"/>
      <c r="R210" s="137"/>
      <c r="S210" s="137"/>
      <c r="T210" s="137"/>
      <c r="U210" s="137"/>
      <c r="V210" s="137"/>
      <c r="W210" s="137"/>
      <c r="X210" s="137"/>
      <c r="Y210" s="137"/>
      <c r="Z210" s="137"/>
      <c r="AA210" s="137"/>
      <c r="AB210" s="137"/>
      <c r="AC210" s="137"/>
      <c r="AD210" s="137"/>
      <c r="AE210" s="137"/>
      <c r="AF210" s="137"/>
      <c r="AG210" s="137"/>
      <c r="AH210" s="137"/>
      <c r="AI210" s="137"/>
      <c r="AJ210" s="137"/>
      <c r="AK210" s="137"/>
      <c r="AL210" s="137"/>
      <c r="AM210" s="137"/>
    </row>
    <row r="211" ht="18.0" customHeight="1">
      <c r="A211" s="137"/>
      <c r="B211" s="137"/>
      <c r="C211" s="137"/>
      <c r="D211" s="137"/>
      <c r="E211" s="137"/>
      <c r="F211" s="137"/>
      <c r="G211" s="137"/>
      <c r="H211" s="139"/>
      <c r="I211" s="137"/>
      <c r="J211" s="137"/>
      <c r="K211" s="137"/>
      <c r="L211" s="137"/>
      <c r="M211" s="137"/>
      <c r="N211" s="137"/>
      <c r="O211" s="137"/>
      <c r="P211" s="137"/>
      <c r="Q211" s="140"/>
      <c r="R211" s="137"/>
      <c r="S211" s="137"/>
      <c r="T211" s="137"/>
      <c r="U211" s="137"/>
      <c r="V211" s="137"/>
      <c r="W211" s="137"/>
      <c r="X211" s="137"/>
      <c r="Y211" s="137"/>
      <c r="Z211" s="137"/>
      <c r="AA211" s="137"/>
      <c r="AB211" s="137"/>
      <c r="AC211" s="137"/>
      <c r="AD211" s="137"/>
      <c r="AE211" s="137"/>
      <c r="AF211" s="137"/>
      <c r="AG211" s="137"/>
      <c r="AH211" s="137"/>
      <c r="AI211" s="137"/>
      <c r="AJ211" s="137"/>
      <c r="AK211" s="137"/>
      <c r="AL211" s="137"/>
      <c r="AM211" s="137"/>
    </row>
    <row r="212" ht="18.0" customHeight="1">
      <c r="A212" s="137"/>
      <c r="B212" s="137"/>
      <c r="C212" s="137"/>
      <c r="D212" s="137"/>
      <c r="E212" s="137"/>
      <c r="F212" s="137"/>
      <c r="G212" s="137"/>
      <c r="H212" s="139"/>
      <c r="I212" s="137"/>
      <c r="J212" s="137"/>
      <c r="K212" s="137"/>
      <c r="L212" s="137"/>
      <c r="M212" s="137"/>
      <c r="N212" s="137"/>
      <c r="O212" s="137"/>
      <c r="P212" s="137"/>
      <c r="Q212" s="140"/>
      <c r="R212" s="137"/>
      <c r="S212" s="137"/>
      <c r="T212" s="137"/>
      <c r="U212" s="137"/>
      <c r="V212" s="137"/>
      <c r="W212" s="137"/>
      <c r="X212" s="137"/>
      <c r="Y212" s="137"/>
      <c r="Z212" s="137"/>
      <c r="AA212" s="137"/>
      <c r="AB212" s="137"/>
      <c r="AC212" s="137"/>
      <c r="AD212" s="137"/>
      <c r="AE212" s="137"/>
      <c r="AF212" s="137"/>
      <c r="AG212" s="137"/>
      <c r="AH212" s="137"/>
      <c r="AI212" s="137"/>
      <c r="AJ212" s="137"/>
      <c r="AK212" s="137"/>
      <c r="AL212" s="137"/>
      <c r="AM212" s="137"/>
    </row>
    <row r="213" ht="18.0" customHeight="1">
      <c r="A213" s="137"/>
      <c r="B213" s="137"/>
      <c r="C213" s="137"/>
      <c r="D213" s="137"/>
      <c r="E213" s="137"/>
      <c r="F213" s="137"/>
      <c r="G213" s="137"/>
      <c r="H213" s="139"/>
      <c r="I213" s="137"/>
      <c r="J213" s="137"/>
      <c r="K213" s="137"/>
      <c r="L213" s="137"/>
      <c r="M213" s="137"/>
      <c r="N213" s="137"/>
      <c r="O213" s="137"/>
      <c r="P213" s="137"/>
      <c r="Q213" s="140"/>
      <c r="R213" s="137"/>
      <c r="S213" s="137"/>
      <c r="T213" s="137"/>
      <c r="U213" s="137"/>
      <c r="V213" s="137"/>
      <c r="W213" s="137"/>
      <c r="X213" s="137"/>
      <c r="Y213" s="137"/>
      <c r="Z213" s="137"/>
      <c r="AA213" s="137"/>
      <c r="AB213" s="137"/>
      <c r="AC213" s="137"/>
      <c r="AD213" s="137"/>
      <c r="AE213" s="137"/>
      <c r="AF213" s="137"/>
      <c r="AG213" s="137"/>
      <c r="AH213" s="137"/>
      <c r="AI213" s="137"/>
      <c r="AJ213" s="137"/>
      <c r="AK213" s="137"/>
      <c r="AL213" s="137"/>
      <c r="AM213" s="137"/>
    </row>
    <row r="214" ht="18.0" customHeight="1">
      <c r="A214" s="137"/>
      <c r="B214" s="137"/>
      <c r="C214" s="137"/>
      <c r="D214" s="137"/>
      <c r="E214" s="137"/>
      <c r="F214" s="137"/>
      <c r="G214" s="137"/>
      <c r="H214" s="139"/>
      <c r="I214" s="137"/>
      <c r="J214" s="137"/>
      <c r="K214" s="137"/>
      <c r="L214" s="137"/>
      <c r="M214" s="137"/>
      <c r="N214" s="137"/>
      <c r="O214" s="137"/>
      <c r="P214" s="137"/>
      <c r="Q214" s="140"/>
      <c r="R214" s="137"/>
      <c r="S214" s="137"/>
      <c r="T214" s="137"/>
      <c r="U214" s="137"/>
      <c r="V214" s="137"/>
      <c r="W214" s="137"/>
      <c r="X214" s="137"/>
      <c r="Y214" s="137"/>
      <c r="Z214" s="137"/>
      <c r="AA214" s="137"/>
      <c r="AB214" s="137"/>
      <c r="AC214" s="137"/>
      <c r="AD214" s="137"/>
      <c r="AE214" s="137"/>
      <c r="AF214" s="137"/>
      <c r="AG214" s="137"/>
      <c r="AH214" s="137"/>
      <c r="AI214" s="137"/>
      <c r="AJ214" s="137"/>
      <c r="AK214" s="137"/>
      <c r="AL214" s="137"/>
      <c r="AM214" s="137"/>
    </row>
    <row r="215" ht="18.0" customHeight="1">
      <c r="A215" s="137"/>
      <c r="B215" s="137"/>
      <c r="C215" s="137"/>
      <c r="D215" s="137"/>
      <c r="E215" s="137"/>
      <c r="F215" s="137"/>
      <c r="G215" s="137"/>
      <c r="H215" s="139"/>
      <c r="I215" s="137"/>
      <c r="J215" s="137"/>
      <c r="K215" s="137"/>
      <c r="L215" s="137"/>
      <c r="M215" s="137"/>
      <c r="N215" s="137"/>
      <c r="O215" s="137"/>
      <c r="P215" s="137"/>
      <c r="Q215" s="140"/>
      <c r="R215" s="137"/>
      <c r="S215" s="137"/>
      <c r="T215" s="137"/>
      <c r="U215" s="137"/>
      <c r="V215" s="137"/>
      <c r="W215" s="137"/>
      <c r="X215" s="137"/>
      <c r="Y215" s="137"/>
      <c r="Z215" s="137"/>
      <c r="AA215" s="137"/>
      <c r="AB215" s="137"/>
      <c r="AC215" s="137"/>
      <c r="AD215" s="137"/>
      <c r="AE215" s="137"/>
      <c r="AF215" s="137"/>
      <c r="AG215" s="137"/>
      <c r="AH215" s="137"/>
      <c r="AI215" s="137"/>
      <c r="AJ215" s="137"/>
      <c r="AK215" s="137"/>
      <c r="AL215" s="137"/>
      <c r="AM215" s="137"/>
    </row>
    <row r="216" ht="18.0" customHeight="1">
      <c r="A216" s="137"/>
      <c r="B216" s="137"/>
      <c r="C216" s="137"/>
      <c r="D216" s="137"/>
      <c r="E216" s="137"/>
      <c r="F216" s="137"/>
      <c r="G216" s="137"/>
      <c r="H216" s="139"/>
      <c r="I216" s="137"/>
      <c r="J216" s="137"/>
      <c r="K216" s="137"/>
      <c r="L216" s="137"/>
      <c r="M216" s="137"/>
      <c r="N216" s="137"/>
      <c r="O216" s="137"/>
      <c r="P216" s="137"/>
      <c r="Q216" s="140"/>
      <c r="R216" s="137"/>
      <c r="S216" s="137"/>
      <c r="T216" s="137"/>
      <c r="U216" s="137"/>
      <c r="V216" s="137"/>
      <c r="W216" s="137"/>
      <c r="X216" s="137"/>
      <c r="Y216" s="137"/>
      <c r="Z216" s="137"/>
      <c r="AA216" s="137"/>
      <c r="AB216" s="137"/>
      <c r="AC216" s="137"/>
      <c r="AD216" s="137"/>
      <c r="AE216" s="137"/>
      <c r="AF216" s="137"/>
      <c r="AG216" s="137"/>
      <c r="AH216" s="137"/>
      <c r="AI216" s="137"/>
      <c r="AJ216" s="137"/>
      <c r="AK216" s="137"/>
      <c r="AL216" s="137"/>
      <c r="AM216" s="137"/>
    </row>
    <row r="217" ht="18.0" customHeight="1">
      <c r="A217" s="137"/>
      <c r="B217" s="137"/>
      <c r="C217" s="137"/>
      <c r="D217" s="137"/>
      <c r="E217" s="137"/>
      <c r="F217" s="137"/>
      <c r="G217" s="137"/>
      <c r="H217" s="139"/>
      <c r="I217" s="137"/>
      <c r="J217" s="137"/>
      <c r="K217" s="137"/>
      <c r="L217" s="137"/>
      <c r="M217" s="137"/>
      <c r="N217" s="137"/>
      <c r="O217" s="137"/>
      <c r="P217" s="137"/>
      <c r="Q217" s="140"/>
      <c r="R217" s="137"/>
      <c r="S217" s="137"/>
      <c r="T217" s="137"/>
      <c r="U217" s="137"/>
      <c r="V217" s="137"/>
      <c r="W217" s="137"/>
      <c r="X217" s="137"/>
      <c r="Y217" s="137"/>
      <c r="Z217" s="137"/>
      <c r="AA217" s="137"/>
      <c r="AB217" s="137"/>
      <c r="AC217" s="137"/>
      <c r="AD217" s="137"/>
      <c r="AE217" s="137"/>
      <c r="AF217" s="137"/>
      <c r="AG217" s="137"/>
      <c r="AH217" s="137"/>
      <c r="AI217" s="137"/>
      <c r="AJ217" s="137"/>
      <c r="AK217" s="137"/>
      <c r="AL217" s="137"/>
      <c r="AM217" s="137"/>
    </row>
    <row r="218" ht="18.0" customHeight="1">
      <c r="A218" s="137"/>
      <c r="B218" s="137"/>
      <c r="C218" s="137"/>
      <c r="D218" s="137"/>
      <c r="E218" s="137"/>
      <c r="F218" s="137"/>
      <c r="G218" s="137"/>
      <c r="H218" s="139"/>
      <c r="I218" s="137"/>
      <c r="J218" s="137"/>
      <c r="K218" s="137"/>
      <c r="L218" s="137"/>
      <c r="M218" s="137"/>
      <c r="N218" s="137"/>
      <c r="O218" s="137"/>
      <c r="P218" s="137"/>
      <c r="Q218" s="140"/>
      <c r="R218" s="137"/>
      <c r="S218" s="137"/>
      <c r="T218" s="137"/>
      <c r="U218" s="137"/>
      <c r="V218" s="137"/>
      <c r="W218" s="137"/>
      <c r="X218" s="137"/>
      <c r="Y218" s="137"/>
      <c r="Z218" s="137"/>
      <c r="AA218" s="137"/>
      <c r="AB218" s="137"/>
      <c r="AC218" s="137"/>
      <c r="AD218" s="137"/>
      <c r="AE218" s="137"/>
      <c r="AF218" s="137"/>
      <c r="AG218" s="137"/>
      <c r="AH218" s="137"/>
      <c r="AI218" s="137"/>
      <c r="AJ218" s="137"/>
      <c r="AK218" s="137"/>
      <c r="AL218" s="137"/>
      <c r="AM218" s="137"/>
    </row>
    <row r="219" ht="18.0" customHeight="1">
      <c r="A219" s="137"/>
      <c r="B219" s="137"/>
      <c r="C219" s="137"/>
      <c r="D219" s="137"/>
      <c r="E219" s="137"/>
      <c r="F219" s="137"/>
      <c r="G219" s="137"/>
      <c r="H219" s="139"/>
      <c r="I219" s="137"/>
      <c r="J219" s="137"/>
      <c r="K219" s="137"/>
      <c r="L219" s="137"/>
      <c r="M219" s="137"/>
      <c r="N219" s="137"/>
      <c r="O219" s="137"/>
      <c r="P219" s="137"/>
      <c r="Q219" s="140"/>
      <c r="R219" s="137"/>
      <c r="S219" s="137"/>
      <c r="T219" s="137"/>
      <c r="U219" s="137"/>
      <c r="V219" s="137"/>
      <c r="W219" s="137"/>
      <c r="X219" s="137"/>
      <c r="Y219" s="137"/>
      <c r="Z219" s="137"/>
      <c r="AA219" s="137"/>
      <c r="AB219" s="137"/>
      <c r="AC219" s="137"/>
      <c r="AD219" s="137"/>
      <c r="AE219" s="137"/>
      <c r="AF219" s="137"/>
      <c r="AG219" s="137"/>
      <c r="AH219" s="137"/>
      <c r="AI219" s="137"/>
      <c r="AJ219" s="137"/>
      <c r="AK219" s="137"/>
      <c r="AL219" s="137"/>
      <c r="AM219" s="137"/>
    </row>
    <row r="220" ht="18.0" customHeight="1">
      <c r="A220" s="137"/>
      <c r="B220" s="137"/>
      <c r="C220" s="137"/>
      <c r="D220" s="137"/>
      <c r="E220" s="137"/>
      <c r="F220" s="137"/>
      <c r="G220" s="137"/>
      <c r="H220" s="139"/>
      <c r="I220" s="137"/>
      <c r="J220" s="137"/>
      <c r="K220" s="137"/>
      <c r="L220" s="137"/>
      <c r="M220" s="137"/>
      <c r="N220" s="137"/>
      <c r="O220" s="137"/>
      <c r="P220" s="137"/>
      <c r="Q220" s="140"/>
      <c r="R220" s="137"/>
      <c r="S220" s="137"/>
      <c r="T220" s="137"/>
      <c r="U220" s="137"/>
      <c r="V220" s="137"/>
      <c r="W220" s="137"/>
      <c r="X220" s="137"/>
      <c r="Y220" s="137"/>
      <c r="Z220" s="137"/>
      <c r="AA220" s="137"/>
      <c r="AB220" s="137"/>
      <c r="AC220" s="137"/>
      <c r="AD220" s="137"/>
      <c r="AE220" s="137"/>
      <c r="AF220" s="137"/>
      <c r="AG220" s="137"/>
      <c r="AH220" s="137"/>
      <c r="AI220" s="137"/>
      <c r="AJ220" s="137"/>
      <c r="AK220" s="137"/>
      <c r="AL220" s="137"/>
      <c r="AM220" s="137"/>
    </row>
    <row r="221" ht="18.0" customHeight="1">
      <c r="A221" s="137"/>
      <c r="B221" s="137"/>
      <c r="C221" s="137"/>
      <c r="D221" s="137"/>
      <c r="E221" s="137"/>
      <c r="F221" s="137"/>
      <c r="G221" s="137"/>
      <c r="H221" s="139"/>
      <c r="I221" s="137"/>
      <c r="J221" s="137"/>
      <c r="K221" s="137"/>
      <c r="L221" s="137"/>
      <c r="M221" s="137"/>
      <c r="N221" s="137"/>
      <c r="O221" s="137"/>
      <c r="P221" s="137"/>
      <c r="Q221" s="140"/>
      <c r="R221" s="137"/>
      <c r="S221" s="137"/>
      <c r="T221" s="137"/>
      <c r="U221" s="137"/>
      <c r="V221" s="137"/>
      <c r="W221" s="137"/>
      <c r="X221" s="137"/>
      <c r="Y221" s="137"/>
      <c r="Z221" s="137"/>
      <c r="AA221" s="137"/>
      <c r="AB221" s="137"/>
      <c r="AC221" s="137"/>
      <c r="AD221" s="137"/>
      <c r="AE221" s="137"/>
      <c r="AF221" s="137"/>
      <c r="AG221" s="137"/>
      <c r="AH221" s="137"/>
      <c r="AI221" s="137"/>
      <c r="AJ221" s="137"/>
      <c r="AK221" s="137"/>
      <c r="AL221" s="137"/>
      <c r="AM221" s="137"/>
    </row>
    <row r="222" ht="18.0" customHeight="1">
      <c r="A222" s="137"/>
      <c r="B222" s="137"/>
      <c r="C222" s="137"/>
      <c r="D222" s="137"/>
      <c r="E222" s="137"/>
      <c r="F222" s="137"/>
      <c r="G222" s="137"/>
      <c r="H222" s="139"/>
      <c r="I222" s="137"/>
      <c r="J222" s="137"/>
      <c r="K222" s="137"/>
      <c r="L222" s="137"/>
      <c r="M222" s="137"/>
      <c r="N222" s="137"/>
      <c r="O222" s="137"/>
      <c r="P222" s="137"/>
      <c r="Q222" s="140"/>
      <c r="R222" s="137"/>
      <c r="S222" s="137"/>
      <c r="T222" s="137"/>
      <c r="U222" s="137"/>
      <c r="V222" s="137"/>
      <c r="W222" s="137"/>
      <c r="X222" s="137"/>
      <c r="Y222" s="137"/>
      <c r="Z222" s="137"/>
      <c r="AA222" s="137"/>
      <c r="AB222" s="137"/>
      <c r="AC222" s="137"/>
      <c r="AD222" s="137"/>
      <c r="AE222" s="137"/>
      <c r="AF222" s="137"/>
      <c r="AG222" s="137"/>
      <c r="AH222" s="137"/>
      <c r="AI222" s="137"/>
      <c r="AJ222" s="137"/>
      <c r="AK222" s="137"/>
      <c r="AL222" s="137"/>
      <c r="AM222" s="137"/>
    </row>
    <row r="223" ht="18.0" customHeight="1">
      <c r="A223" s="137"/>
      <c r="B223" s="137"/>
      <c r="C223" s="137"/>
      <c r="D223" s="137"/>
      <c r="E223" s="137"/>
      <c r="F223" s="137"/>
      <c r="G223" s="137"/>
      <c r="H223" s="139"/>
      <c r="I223" s="137"/>
      <c r="J223" s="137"/>
      <c r="K223" s="137"/>
      <c r="L223" s="137"/>
      <c r="M223" s="137"/>
      <c r="N223" s="137"/>
      <c r="O223" s="137"/>
      <c r="P223" s="137"/>
      <c r="Q223" s="140"/>
      <c r="R223" s="137"/>
      <c r="S223" s="137"/>
      <c r="T223" s="137"/>
      <c r="U223" s="137"/>
      <c r="V223" s="137"/>
      <c r="W223" s="137"/>
      <c r="X223" s="137"/>
      <c r="Y223" s="137"/>
      <c r="Z223" s="137"/>
      <c r="AA223" s="137"/>
      <c r="AB223" s="137"/>
      <c r="AC223" s="137"/>
      <c r="AD223" s="137"/>
      <c r="AE223" s="137"/>
      <c r="AF223" s="137"/>
      <c r="AG223" s="137"/>
      <c r="AH223" s="137"/>
      <c r="AI223" s="137"/>
      <c r="AJ223" s="137"/>
      <c r="AK223" s="137"/>
      <c r="AL223" s="137"/>
      <c r="AM223" s="137"/>
    </row>
    <row r="224" ht="18.0" customHeight="1">
      <c r="A224" s="137"/>
      <c r="B224" s="137"/>
      <c r="C224" s="137"/>
      <c r="D224" s="137"/>
      <c r="E224" s="137"/>
      <c r="F224" s="137"/>
      <c r="G224" s="137"/>
      <c r="H224" s="139"/>
      <c r="I224" s="137"/>
      <c r="J224" s="137"/>
      <c r="K224" s="137"/>
      <c r="L224" s="137"/>
      <c r="M224" s="137"/>
      <c r="N224" s="137"/>
      <c r="O224" s="137"/>
      <c r="P224" s="137"/>
      <c r="Q224" s="140"/>
      <c r="R224" s="137"/>
      <c r="S224" s="137"/>
      <c r="T224" s="137"/>
      <c r="U224" s="137"/>
      <c r="V224" s="137"/>
      <c r="W224" s="137"/>
      <c r="X224" s="137"/>
      <c r="Y224" s="137"/>
      <c r="Z224" s="137"/>
      <c r="AA224" s="137"/>
      <c r="AB224" s="137"/>
      <c r="AC224" s="137"/>
      <c r="AD224" s="137"/>
      <c r="AE224" s="137"/>
      <c r="AF224" s="137"/>
      <c r="AG224" s="137"/>
      <c r="AH224" s="137"/>
      <c r="AI224" s="137"/>
      <c r="AJ224" s="137"/>
      <c r="AK224" s="137"/>
      <c r="AL224" s="137"/>
      <c r="AM224" s="137"/>
    </row>
    <row r="225" ht="18.0" customHeight="1">
      <c r="A225" s="137"/>
      <c r="B225" s="137"/>
      <c r="C225" s="137"/>
      <c r="D225" s="137"/>
      <c r="E225" s="137"/>
      <c r="F225" s="137"/>
      <c r="G225" s="137"/>
      <c r="H225" s="139"/>
      <c r="I225" s="137"/>
      <c r="J225" s="137"/>
      <c r="K225" s="137"/>
      <c r="L225" s="137"/>
      <c r="M225" s="137"/>
      <c r="N225" s="137"/>
      <c r="O225" s="137"/>
      <c r="P225" s="137"/>
      <c r="Q225" s="140"/>
      <c r="R225" s="137"/>
      <c r="S225" s="137"/>
      <c r="T225" s="137"/>
      <c r="U225" s="137"/>
      <c r="V225" s="137"/>
      <c r="W225" s="137"/>
      <c r="X225" s="137"/>
      <c r="Y225" s="137"/>
      <c r="Z225" s="137"/>
      <c r="AA225" s="137"/>
      <c r="AB225" s="137"/>
      <c r="AC225" s="137"/>
      <c r="AD225" s="137"/>
      <c r="AE225" s="137"/>
      <c r="AF225" s="137"/>
      <c r="AG225" s="137"/>
      <c r="AH225" s="137"/>
      <c r="AI225" s="137"/>
      <c r="AJ225" s="137"/>
      <c r="AK225" s="137"/>
      <c r="AL225" s="137"/>
      <c r="AM225" s="137"/>
    </row>
    <row r="226" ht="18.0" customHeight="1">
      <c r="A226" s="137"/>
      <c r="B226" s="137"/>
      <c r="C226" s="137"/>
      <c r="D226" s="137"/>
      <c r="E226" s="137"/>
      <c r="F226" s="137"/>
      <c r="G226" s="137"/>
      <c r="H226" s="139"/>
      <c r="I226" s="137"/>
      <c r="J226" s="137"/>
      <c r="K226" s="137"/>
      <c r="L226" s="137"/>
      <c r="M226" s="137"/>
      <c r="N226" s="137"/>
      <c r="O226" s="137"/>
      <c r="P226" s="137"/>
      <c r="Q226" s="140"/>
      <c r="R226" s="137"/>
      <c r="S226" s="137"/>
      <c r="T226" s="137"/>
      <c r="U226" s="137"/>
      <c r="V226" s="137"/>
      <c r="W226" s="137"/>
      <c r="X226" s="137"/>
      <c r="Y226" s="137"/>
      <c r="Z226" s="137"/>
      <c r="AA226" s="137"/>
      <c r="AB226" s="137"/>
      <c r="AC226" s="137"/>
      <c r="AD226" s="137"/>
      <c r="AE226" s="137"/>
      <c r="AF226" s="137"/>
      <c r="AG226" s="137"/>
      <c r="AH226" s="137"/>
      <c r="AI226" s="137"/>
      <c r="AJ226" s="137"/>
      <c r="AK226" s="137"/>
      <c r="AL226" s="137"/>
      <c r="AM226" s="137"/>
    </row>
    <row r="227" ht="18.0" customHeight="1">
      <c r="A227" s="137"/>
      <c r="B227" s="137"/>
      <c r="C227" s="137"/>
      <c r="D227" s="137"/>
      <c r="E227" s="137"/>
      <c r="F227" s="137"/>
      <c r="G227" s="137"/>
      <c r="H227" s="139"/>
      <c r="I227" s="137"/>
      <c r="J227" s="137"/>
      <c r="K227" s="137"/>
      <c r="L227" s="137"/>
      <c r="M227" s="137"/>
      <c r="N227" s="137"/>
      <c r="O227" s="137"/>
      <c r="P227" s="137"/>
      <c r="Q227" s="140"/>
      <c r="R227" s="137"/>
      <c r="S227" s="137"/>
      <c r="T227" s="137"/>
      <c r="U227" s="137"/>
      <c r="V227" s="137"/>
      <c r="W227" s="137"/>
      <c r="X227" s="137"/>
      <c r="Y227" s="137"/>
      <c r="Z227" s="137"/>
      <c r="AA227" s="137"/>
      <c r="AB227" s="137"/>
      <c r="AC227" s="137"/>
      <c r="AD227" s="137"/>
      <c r="AE227" s="137"/>
      <c r="AF227" s="137"/>
      <c r="AG227" s="137"/>
      <c r="AH227" s="137"/>
      <c r="AI227" s="137"/>
      <c r="AJ227" s="137"/>
      <c r="AK227" s="137"/>
      <c r="AL227" s="137"/>
      <c r="AM227" s="137"/>
    </row>
    <row r="228" ht="18.0" customHeight="1">
      <c r="A228" s="137"/>
      <c r="B228" s="137"/>
      <c r="C228" s="137"/>
      <c r="D228" s="137"/>
      <c r="E228" s="137"/>
      <c r="F228" s="137"/>
      <c r="G228" s="137"/>
      <c r="H228" s="139"/>
      <c r="I228" s="137"/>
      <c r="J228" s="137"/>
      <c r="K228" s="137"/>
      <c r="L228" s="137"/>
      <c r="M228" s="137"/>
      <c r="N228" s="137"/>
      <c r="O228" s="137"/>
      <c r="P228" s="137"/>
      <c r="Q228" s="140"/>
      <c r="R228" s="137"/>
      <c r="S228" s="137"/>
      <c r="T228" s="137"/>
      <c r="U228" s="137"/>
      <c r="V228" s="137"/>
      <c r="W228" s="137"/>
      <c r="X228" s="137"/>
      <c r="Y228" s="137"/>
      <c r="Z228" s="137"/>
      <c r="AA228" s="137"/>
      <c r="AB228" s="137"/>
      <c r="AC228" s="137"/>
      <c r="AD228" s="137"/>
      <c r="AE228" s="137"/>
      <c r="AF228" s="137"/>
      <c r="AG228" s="137"/>
      <c r="AH228" s="137"/>
      <c r="AI228" s="137"/>
      <c r="AJ228" s="137"/>
      <c r="AK228" s="137"/>
      <c r="AL228" s="137"/>
      <c r="AM228" s="137"/>
    </row>
    <row r="229" ht="18.0" customHeight="1">
      <c r="A229" s="137"/>
      <c r="B229" s="137"/>
      <c r="C229" s="137"/>
      <c r="D229" s="137"/>
      <c r="E229" s="137"/>
      <c r="F229" s="137"/>
      <c r="G229" s="137"/>
      <c r="H229" s="139"/>
      <c r="I229" s="137"/>
      <c r="J229" s="137"/>
      <c r="K229" s="137"/>
      <c r="L229" s="137"/>
      <c r="M229" s="137"/>
      <c r="N229" s="137"/>
      <c r="O229" s="137"/>
      <c r="P229" s="137"/>
      <c r="Q229" s="140"/>
      <c r="R229" s="137"/>
      <c r="S229" s="137"/>
      <c r="T229" s="137"/>
      <c r="U229" s="137"/>
      <c r="V229" s="137"/>
      <c r="W229" s="137"/>
      <c r="X229" s="137"/>
      <c r="Y229" s="137"/>
      <c r="Z229" s="137"/>
      <c r="AA229" s="137"/>
      <c r="AB229" s="137"/>
      <c r="AC229" s="137"/>
      <c r="AD229" s="137"/>
      <c r="AE229" s="137"/>
      <c r="AF229" s="137"/>
      <c r="AG229" s="137"/>
      <c r="AH229" s="137"/>
      <c r="AI229" s="137"/>
      <c r="AJ229" s="137"/>
      <c r="AK229" s="137"/>
      <c r="AL229" s="137"/>
      <c r="AM229" s="137"/>
    </row>
    <row r="230" ht="18.0" customHeight="1">
      <c r="A230" s="137"/>
      <c r="B230" s="137"/>
      <c r="C230" s="137"/>
      <c r="D230" s="137"/>
      <c r="E230" s="137"/>
      <c r="F230" s="137"/>
      <c r="G230" s="137"/>
      <c r="H230" s="139"/>
      <c r="I230" s="137"/>
      <c r="J230" s="137"/>
      <c r="K230" s="137"/>
      <c r="L230" s="137"/>
      <c r="M230" s="137"/>
      <c r="N230" s="137"/>
      <c r="O230" s="137"/>
      <c r="P230" s="137"/>
      <c r="Q230" s="140"/>
      <c r="R230" s="137"/>
      <c r="S230" s="137"/>
      <c r="T230" s="137"/>
      <c r="U230" s="137"/>
      <c r="V230" s="137"/>
      <c r="W230" s="137"/>
      <c r="X230" s="137"/>
      <c r="Y230" s="137"/>
      <c r="Z230" s="137"/>
      <c r="AA230" s="137"/>
      <c r="AB230" s="137"/>
      <c r="AC230" s="137"/>
      <c r="AD230" s="137"/>
      <c r="AE230" s="137"/>
      <c r="AF230" s="137"/>
      <c r="AG230" s="137"/>
      <c r="AH230" s="137"/>
      <c r="AI230" s="137"/>
      <c r="AJ230" s="137"/>
      <c r="AK230" s="137"/>
      <c r="AL230" s="137"/>
      <c r="AM230" s="137"/>
    </row>
    <row r="231" ht="18.0" customHeight="1">
      <c r="A231" s="137"/>
      <c r="B231" s="137"/>
      <c r="C231" s="137"/>
      <c r="D231" s="137"/>
      <c r="E231" s="137"/>
      <c r="F231" s="137"/>
      <c r="G231" s="137"/>
      <c r="H231" s="139"/>
      <c r="I231" s="137"/>
      <c r="J231" s="137"/>
      <c r="K231" s="137"/>
      <c r="L231" s="137"/>
      <c r="M231" s="137"/>
      <c r="N231" s="137"/>
      <c r="O231" s="137"/>
      <c r="P231" s="137"/>
      <c r="Q231" s="140"/>
      <c r="R231" s="137"/>
      <c r="S231" s="137"/>
      <c r="T231" s="137"/>
      <c r="U231" s="137"/>
      <c r="V231" s="137"/>
      <c r="W231" s="137"/>
      <c r="X231" s="137"/>
      <c r="Y231" s="137"/>
      <c r="Z231" s="137"/>
      <c r="AA231" s="137"/>
      <c r="AB231" s="137"/>
      <c r="AC231" s="137"/>
      <c r="AD231" s="137"/>
      <c r="AE231" s="137"/>
      <c r="AF231" s="137"/>
      <c r="AG231" s="137"/>
      <c r="AH231" s="137"/>
      <c r="AI231" s="137"/>
      <c r="AJ231" s="137"/>
      <c r="AK231" s="137"/>
      <c r="AL231" s="137"/>
      <c r="AM231" s="137"/>
    </row>
    <row r="232" ht="18.0" customHeight="1">
      <c r="A232" s="137"/>
      <c r="B232" s="137"/>
      <c r="C232" s="137"/>
      <c r="D232" s="137"/>
      <c r="E232" s="137"/>
      <c r="F232" s="137"/>
      <c r="G232" s="137"/>
      <c r="H232" s="139"/>
      <c r="I232" s="137"/>
      <c r="J232" s="137"/>
      <c r="K232" s="137"/>
      <c r="L232" s="137"/>
      <c r="M232" s="137"/>
      <c r="N232" s="137"/>
      <c r="O232" s="137"/>
      <c r="P232" s="137"/>
      <c r="Q232" s="140"/>
      <c r="R232" s="137"/>
      <c r="S232" s="137"/>
      <c r="T232" s="137"/>
      <c r="U232" s="137"/>
      <c r="V232" s="137"/>
      <c r="W232" s="137"/>
      <c r="X232" s="137"/>
      <c r="Y232" s="137"/>
      <c r="Z232" s="137"/>
      <c r="AA232" s="137"/>
      <c r="AB232" s="137"/>
      <c r="AC232" s="137"/>
      <c r="AD232" s="137"/>
      <c r="AE232" s="137"/>
      <c r="AF232" s="137"/>
      <c r="AG232" s="137"/>
      <c r="AH232" s="137"/>
      <c r="AI232" s="137"/>
      <c r="AJ232" s="137"/>
      <c r="AK232" s="137"/>
      <c r="AL232" s="137"/>
      <c r="AM232" s="137"/>
    </row>
    <row r="233" ht="18.0" customHeight="1">
      <c r="A233" s="137"/>
      <c r="B233" s="137"/>
      <c r="C233" s="137"/>
      <c r="D233" s="137"/>
      <c r="E233" s="137"/>
      <c r="F233" s="137"/>
      <c r="G233" s="137"/>
      <c r="H233" s="139"/>
      <c r="I233" s="137"/>
      <c r="J233" s="137"/>
      <c r="K233" s="137"/>
      <c r="L233" s="137"/>
      <c r="M233" s="137"/>
      <c r="N233" s="137"/>
      <c r="O233" s="137"/>
      <c r="P233" s="137"/>
      <c r="Q233" s="140"/>
      <c r="R233" s="137"/>
      <c r="S233" s="137"/>
      <c r="T233" s="137"/>
      <c r="U233" s="137"/>
      <c r="V233" s="137"/>
      <c r="W233" s="137"/>
      <c r="X233" s="137"/>
      <c r="Y233" s="137"/>
      <c r="Z233" s="137"/>
      <c r="AA233" s="137"/>
      <c r="AB233" s="137"/>
      <c r="AC233" s="137"/>
      <c r="AD233" s="137"/>
      <c r="AE233" s="137"/>
      <c r="AF233" s="137"/>
      <c r="AG233" s="137"/>
      <c r="AH233" s="137"/>
      <c r="AI233" s="137"/>
      <c r="AJ233" s="137"/>
      <c r="AK233" s="137"/>
      <c r="AL233" s="137"/>
      <c r="AM233" s="137"/>
    </row>
    <row r="234" ht="18.0" customHeight="1">
      <c r="A234" s="137"/>
      <c r="B234" s="137"/>
      <c r="C234" s="137"/>
      <c r="D234" s="137"/>
      <c r="E234" s="137"/>
      <c r="F234" s="137"/>
      <c r="G234" s="137"/>
      <c r="H234" s="139"/>
      <c r="I234" s="137"/>
      <c r="J234" s="137"/>
      <c r="K234" s="137"/>
      <c r="L234" s="137"/>
      <c r="M234" s="137"/>
      <c r="N234" s="137"/>
      <c r="O234" s="137"/>
      <c r="P234" s="137"/>
      <c r="Q234" s="140"/>
      <c r="R234" s="137"/>
      <c r="S234" s="137"/>
      <c r="T234" s="137"/>
      <c r="U234" s="137"/>
      <c r="V234" s="137"/>
      <c r="W234" s="137"/>
      <c r="X234" s="137"/>
      <c r="Y234" s="137"/>
      <c r="Z234" s="137"/>
      <c r="AA234" s="137"/>
      <c r="AB234" s="137"/>
      <c r="AC234" s="137"/>
      <c r="AD234" s="137"/>
      <c r="AE234" s="137"/>
      <c r="AF234" s="137"/>
      <c r="AG234" s="137"/>
      <c r="AH234" s="137"/>
      <c r="AI234" s="137"/>
      <c r="AJ234" s="137"/>
      <c r="AK234" s="137"/>
      <c r="AL234" s="137"/>
      <c r="AM234" s="137"/>
    </row>
    <row r="235" ht="18.0" customHeight="1">
      <c r="A235" s="137"/>
      <c r="B235" s="137"/>
      <c r="C235" s="137"/>
      <c r="D235" s="137"/>
      <c r="E235" s="137"/>
      <c r="F235" s="137"/>
      <c r="G235" s="137"/>
      <c r="H235" s="139"/>
      <c r="I235" s="137"/>
      <c r="J235" s="137"/>
      <c r="K235" s="137"/>
      <c r="L235" s="137"/>
      <c r="M235" s="137"/>
      <c r="N235" s="137"/>
      <c r="O235" s="137"/>
      <c r="P235" s="137"/>
      <c r="Q235" s="140"/>
      <c r="R235" s="137"/>
      <c r="S235" s="137"/>
      <c r="T235" s="137"/>
      <c r="U235" s="137"/>
      <c r="V235" s="137"/>
      <c r="W235" s="137"/>
      <c r="X235" s="137"/>
      <c r="Y235" s="137"/>
      <c r="Z235" s="137"/>
      <c r="AA235" s="137"/>
      <c r="AB235" s="137"/>
      <c r="AC235" s="137"/>
      <c r="AD235" s="137"/>
      <c r="AE235" s="137"/>
      <c r="AF235" s="137"/>
      <c r="AG235" s="137"/>
      <c r="AH235" s="137"/>
      <c r="AI235" s="137"/>
      <c r="AJ235" s="137"/>
      <c r="AK235" s="137"/>
      <c r="AL235" s="137"/>
      <c r="AM235" s="137"/>
    </row>
    <row r="236" ht="18.0" customHeight="1">
      <c r="A236" s="137"/>
      <c r="B236" s="137"/>
      <c r="C236" s="137"/>
      <c r="D236" s="137"/>
      <c r="E236" s="137"/>
      <c r="F236" s="137"/>
      <c r="G236" s="137"/>
      <c r="H236" s="139"/>
      <c r="I236" s="137"/>
      <c r="J236" s="137"/>
      <c r="K236" s="137"/>
      <c r="L236" s="137"/>
      <c r="M236" s="137"/>
      <c r="N236" s="137"/>
      <c r="O236" s="137"/>
      <c r="P236" s="137"/>
      <c r="Q236" s="140"/>
      <c r="R236" s="137"/>
      <c r="S236" s="137"/>
      <c r="T236" s="137"/>
      <c r="U236" s="137"/>
      <c r="V236" s="137"/>
      <c r="W236" s="137"/>
      <c r="X236" s="137"/>
      <c r="Y236" s="137"/>
      <c r="Z236" s="137"/>
      <c r="AA236" s="137"/>
      <c r="AB236" s="137"/>
      <c r="AC236" s="137"/>
      <c r="AD236" s="137"/>
      <c r="AE236" s="137"/>
      <c r="AF236" s="137"/>
      <c r="AG236" s="137"/>
      <c r="AH236" s="137"/>
      <c r="AI236" s="137"/>
      <c r="AJ236" s="137"/>
      <c r="AK236" s="137"/>
      <c r="AL236" s="137"/>
      <c r="AM236" s="137"/>
    </row>
    <row r="237" ht="18.0" customHeight="1">
      <c r="A237" s="137"/>
      <c r="B237" s="137"/>
      <c r="C237" s="137"/>
      <c r="D237" s="137"/>
      <c r="E237" s="137"/>
      <c r="F237" s="137"/>
      <c r="G237" s="137"/>
      <c r="H237" s="139"/>
      <c r="I237" s="137"/>
      <c r="J237" s="137"/>
      <c r="K237" s="137"/>
      <c r="L237" s="137"/>
      <c r="M237" s="137"/>
      <c r="N237" s="137"/>
      <c r="O237" s="137"/>
      <c r="P237" s="137"/>
      <c r="Q237" s="140"/>
      <c r="R237" s="137"/>
      <c r="S237" s="137"/>
      <c r="T237" s="137"/>
      <c r="U237" s="137"/>
      <c r="V237" s="137"/>
      <c r="W237" s="137"/>
      <c r="X237" s="137"/>
      <c r="Y237" s="137"/>
      <c r="Z237" s="137"/>
      <c r="AA237" s="137"/>
      <c r="AB237" s="137"/>
      <c r="AC237" s="137"/>
      <c r="AD237" s="137"/>
      <c r="AE237" s="137"/>
      <c r="AF237" s="137"/>
      <c r="AG237" s="137"/>
      <c r="AH237" s="137"/>
      <c r="AI237" s="137"/>
      <c r="AJ237" s="137"/>
      <c r="AK237" s="137"/>
      <c r="AL237" s="137"/>
      <c r="AM237" s="137"/>
    </row>
    <row r="238" ht="18.0" customHeight="1">
      <c r="A238" s="137"/>
      <c r="B238" s="137"/>
      <c r="C238" s="137"/>
      <c r="D238" s="137"/>
      <c r="E238" s="137"/>
      <c r="F238" s="137"/>
      <c r="G238" s="137"/>
      <c r="H238" s="139"/>
      <c r="I238" s="137"/>
      <c r="J238" s="137"/>
      <c r="K238" s="137"/>
      <c r="L238" s="137"/>
      <c r="M238" s="137"/>
      <c r="N238" s="137"/>
      <c r="O238" s="137"/>
      <c r="P238" s="137"/>
      <c r="Q238" s="140"/>
      <c r="R238" s="137"/>
      <c r="S238" s="137"/>
      <c r="T238" s="137"/>
      <c r="U238" s="137"/>
      <c r="V238" s="137"/>
      <c r="W238" s="137"/>
      <c r="X238" s="137"/>
      <c r="Y238" s="137"/>
      <c r="Z238" s="137"/>
      <c r="AA238" s="137"/>
      <c r="AB238" s="137"/>
      <c r="AC238" s="137"/>
      <c r="AD238" s="137"/>
      <c r="AE238" s="137"/>
      <c r="AF238" s="137"/>
      <c r="AG238" s="137"/>
      <c r="AH238" s="137"/>
      <c r="AI238" s="137"/>
      <c r="AJ238" s="137"/>
      <c r="AK238" s="137"/>
      <c r="AL238" s="137"/>
      <c r="AM238" s="137"/>
    </row>
    <row r="239" ht="18.0" customHeight="1">
      <c r="A239" s="137"/>
      <c r="B239" s="137"/>
      <c r="C239" s="137"/>
      <c r="D239" s="137"/>
      <c r="E239" s="137"/>
      <c r="F239" s="137"/>
      <c r="G239" s="137"/>
      <c r="H239" s="139"/>
      <c r="I239" s="137"/>
      <c r="J239" s="137"/>
      <c r="K239" s="137"/>
      <c r="L239" s="137"/>
      <c r="M239" s="137"/>
      <c r="N239" s="137"/>
      <c r="O239" s="137"/>
      <c r="P239" s="137"/>
      <c r="Q239" s="140"/>
      <c r="R239" s="137"/>
      <c r="S239" s="137"/>
      <c r="T239" s="137"/>
      <c r="U239" s="137"/>
      <c r="V239" s="137"/>
      <c r="W239" s="137"/>
      <c r="X239" s="137"/>
      <c r="Y239" s="137"/>
      <c r="Z239" s="137"/>
      <c r="AA239" s="137"/>
      <c r="AB239" s="137"/>
      <c r="AC239" s="137"/>
      <c r="AD239" s="137"/>
      <c r="AE239" s="137"/>
      <c r="AF239" s="137"/>
      <c r="AG239" s="137"/>
      <c r="AH239" s="137"/>
      <c r="AI239" s="137"/>
      <c r="AJ239" s="137"/>
      <c r="AK239" s="137"/>
      <c r="AL239" s="137"/>
      <c r="AM239" s="137"/>
    </row>
    <row r="240" ht="18.0" customHeight="1">
      <c r="A240" s="137"/>
      <c r="B240" s="137"/>
      <c r="C240" s="137"/>
      <c r="D240" s="137"/>
      <c r="E240" s="137"/>
      <c r="F240" s="137"/>
      <c r="G240" s="137"/>
      <c r="H240" s="139"/>
      <c r="I240" s="137"/>
      <c r="J240" s="137"/>
      <c r="K240" s="137"/>
      <c r="L240" s="137"/>
      <c r="M240" s="137"/>
      <c r="N240" s="137"/>
      <c r="O240" s="137"/>
      <c r="P240" s="137"/>
      <c r="Q240" s="140"/>
      <c r="R240" s="137"/>
      <c r="S240" s="137"/>
      <c r="T240" s="137"/>
      <c r="U240" s="137"/>
      <c r="V240" s="137"/>
      <c r="W240" s="137"/>
      <c r="X240" s="137"/>
      <c r="Y240" s="137"/>
      <c r="Z240" s="137"/>
      <c r="AA240" s="137"/>
      <c r="AB240" s="137"/>
      <c r="AC240" s="137"/>
      <c r="AD240" s="137"/>
      <c r="AE240" s="137"/>
      <c r="AF240" s="137"/>
      <c r="AG240" s="137"/>
      <c r="AH240" s="137"/>
      <c r="AI240" s="137"/>
      <c r="AJ240" s="137"/>
      <c r="AK240" s="137"/>
      <c r="AL240" s="137"/>
      <c r="AM240" s="137"/>
    </row>
    <row r="241" ht="18.0" customHeight="1">
      <c r="A241" s="137"/>
      <c r="B241" s="137"/>
      <c r="C241" s="137"/>
      <c r="D241" s="137"/>
      <c r="E241" s="137"/>
      <c r="F241" s="137"/>
      <c r="G241" s="137"/>
      <c r="H241" s="139"/>
      <c r="I241" s="137"/>
      <c r="J241" s="137"/>
      <c r="K241" s="137"/>
      <c r="L241" s="137"/>
      <c r="M241" s="137"/>
      <c r="N241" s="137"/>
      <c r="O241" s="137"/>
      <c r="P241" s="137"/>
      <c r="Q241" s="140"/>
      <c r="R241" s="137"/>
      <c r="S241" s="137"/>
      <c r="T241" s="137"/>
      <c r="U241" s="137"/>
      <c r="V241" s="137"/>
      <c r="W241" s="137"/>
      <c r="X241" s="137"/>
      <c r="Y241" s="137"/>
      <c r="Z241" s="137"/>
      <c r="AA241" s="137"/>
      <c r="AB241" s="137"/>
      <c r="AC241" s="137"/>
      <c r="AD241" s="137"/>
      <c r="AE241" s="137"/>
      <c r="AF241" s="137"/>
      <c r="AG241" s="137"/>
      <c r="AH241" s="137"/>
      <c r="AI241" s="137"/>
      <c r="AJ241" s="137"/>
      <c r="AK241" s="137"/>
      <c r="AL241" s="137"/>
      <c r="AM241" s="137"/>
    </row>
    <row r="242" ht="18.0" customHeight="1">
      <c r="A242" s="137"/>
      <c r="B242" s="137"/>
      <c r="C242" s="137"/>
      <c r="D242" s="137"/>
      <c r="E242" s="137"/>
      <c r="F242" s="137"/>
      <c r="G242" s="137"/>
      <c r="H242" s="139"/>
      <c r="I242" s="137"/>
      <c r="J242" s="137"/>
      <c r="K242" s="137"/>
      <c r="L242" s="137"/>
      <c r="M242" s="137"/>
      <c r="N242" s="137"/>
      <c r="O242" s="137"/>
      <c r="P242" s="137"/>
      <c r="Q242" s="140"/>
      <c r="R242" s="137"/>
      <c r="S242" s="137"/>
      <c r="T242" s="137"/>
      <c r="U242" s="137"/>
      <c r="V242" s="137"/>
      <c r="W242" s="137"/>
      <c r="X242" s="137"/>
      <c r="Y242" s="137"/>
      <c r="Z242" s="137"/>
      <c r="AA242" s="137"/>
      <c r="AB242" s="137"/>
      <c r="AC242" s="137"/>
      <c r="AD242" s="137"/>
      <c r="AE242" s="137"/>
      <c r="AF242" s="137"/>
      <c r="AG242" s="137"/>
      <c r="AH242" s="137"/>
      <c r="AI242" s="137"/>
      <c r="AJ242" s="137"/>
      <c r="AK242" s="137"/>
      <c r="AL242" s="137"/>
      <c r="AM242" s="137"/>
    </row>
    <row r="243" ht="18.0" customHeight="1">
      <c r="A243" s="137"/>
      <c r="B243" s="137"/>
      <c r="C243" s="137"/>
      <c r="D243" s="137"/>
      <c r="E243" s="137"/>
      <c r="F243" s="137"/>
      <c r="G243" s="137"/>
      <c r="H243" s="139"/>
      <c r="I243" s="137"/>
      <c r="J243" s="137"/>
      <c r="K243" s="137"/>
      <c r="L243" s="137"/>
      <c r="M243" s="137"/>
      <c r="N243" s="137"/>
      <c r="O243" s="137"/>
      <c r="P243" s="137"/>
      <c r="Q243" s="140"/>
      <c r="R243" s="137"/>
      <c r="S243" s="137"/>
      <c r="T243" s="137"/>
      <c r="U243" s="137"/>
      <c r="V243" s="137"/>
      <c r="W243" s="137"/>
      <c r="X243" s="137"/>
      <c r="Y243" s="137"/>
      <c r="Z243" s="137"/>
      <c r="AA243" s="137"/>
      <c r="AB243" s="137"/>
      <c r="AC243" s="137"/>
      <c r="AD243" s="137"/>
      <c r="AE243" s="137"/>
      <c r="AF243" s="137"/>
      <c r="AG243" s="137"/>
      <c r="AH243" s="137"/>
      <c r="AI243" s="137"/>
      <c r="AJ243" s="137"/>
      <c r="AK243" s="137"/>
      <c r="AL243" s="137"/>
      <c r="AM243" s="137"/>
    </row>
    <row r="244" ht="18.0" customHeight="1">
      <c r="A244" s="137"/>
      <c r="B244" s="137"/>
      <c r="C244" s="137"/>
      <c r="D244" s="137"/>
      <c r="E244" s="137"/>
      <c r="F244" s="137"/>
      <c r="G244" s="137"/>
      <c r="H244" s="139"/>
      <c r="I244" s="137"/>
      <c r="J244" s="137"/>
      <c r="K244" s="137"/>
      <c r="L244" s="137"/>
      <c r="M244" s="137"/>
      <c r="N244" s="137"/>
      <c r="O244" s="137"/>
      <c r="P244" s="137"/>
      <c r="Q244" s="140"/>
      <c r="R244" s="137"/>
      <c r="S244" s="137"/>
      <c r="T244" s="137"/>
      <c r="U244" s="137"/>
      <c r="V244" s="137"/>
      <c r="W244" s="137"/>
      <c r="X244" s="137"/>
      <c r="Y244" s="137"/>
      <c r="Z244" s="137"/>
      <c r="AA244" s="137"/>
      <c r="AB244" s="137"/>
      <c r="AC244" s="137"/>
      <c r="AD244" s="137"/>
      <c r="AE244" s="137"/>
      <c r="AF244" s="137"/>
      <c r="AG244" s="137"/>
      <c r="AH244" s="137"/>
      <c r="AI244" s="137"/>
      <c r="AJ244" s="137"/>
      <c r="AK244" s="137"/>
      <c r="AL244" s="137"/>
      <c r="AM244" s="137"/>
    </row>
    <row r="245" ht="18.0" customHeight="1">
      <c r="A245" s="137"/>
      <c r="B245" s="137"/>
      <c r="C245" s="137"/>
      <c r="D245" s="137"/>
      <c r="E245" s="137"/>
      <c r="F245" s="137"/>
      <c r="G245" s="137"/>
      <c r="H245" s="139"/>
      <c r="I245" s="137"/>
      <c r="J245" s="137"/>
      <c r="K245" s="137"/>
      <c r="L245" s="137"/>
      <c r="M245" s="137"/>
      <c r="N245" s="137"/>
      <c r="O245" s="137"/>
      <c r="P245" s="137"/>
      <c r="Q245" s="140"/>
      <c r="R245" s="137"/>
      <c r="S245" s="137"/>
      <c r="T245" s="137"/>
      <c r="U245" s="137"/>
      <c r="V245" s="137"/>
      <c r="W245" s="137"/>
      <c r="X245" s="137"/>
      <c r="Y245" s="137"/>
      <c r="Z245" s="137"/>
      <c r="AA245" s="137"/>
      <c r="AB245" s="137"/>
      <c r="AC245" s="137"/>
      <c r="AD245" s="137"/>
      <c r="AE245" s="137"/>
      <c r="AF245" s="137"/>
      <c r="AG245" s="137"/>
      <c r="AH245" s="137"/>
      <c r="AI245" s="137"/>
      <c r="AJ245" s="137"/>
      <c r="AK245" s="137"/>
      <c r="AL245" s="137"/>
      <c r="AM245" s="137"/>
    </row>
    <row r="246" ht="18.0" customHeight="1">
      <c r="A246" s="137"/>
      <c r="B246" s="137"/>
      <c r="C246" s="137"/>
      <c r="D246" s="137"/>
      <c r="E246" s="137"/>
      <c r="F246" s="137"/>
      <c r="G246" s="137"/>
      <c r="H246" s="139"/>
      <c r="I246" s="137"/>
      <c r="J246" s="137"/>
      <c r="K246" s="137"/>
      <c r="L246" s="137"/>
      <c r="M246" s="137"/>
      <c r="N246" s="137"/>
      <c r="O246" s="137"/>
      <c r="P246" s="137"/>
      <c r="Q246" s="140"/>
      <c r="R246" s="137"/>
      <c r="S246" s="137"/>
      <c r="T246" s="137"/>
      <c r="U246" s="137"/>
      <c r="V246" s="137"/>
      <c r="W246" s="137"/>
      <c r="X246" s="137"/>
      <c r="Y246" s="137"/>
      <c r="Z246" s="137"/>
      <c r="AA246" s="137"/>
      <c r="AB246" s="137"/>
      <c r="AC246" s="137"/>
      <c r="AD246" s="137"/>
      <c r="AE246" s="137"/>
      <c r="AF246" s="137"/>
      <c r="AG246" s="137"/>
      <c r="AH246" s="137"/>
      <c r="AI246" s="137"/>
      <c r="AJ246" s="137"/>
      <c r="AK246" s="137"/>
      <c r="AL246" s="137"/>
      <c r="AM246" s="137"/>
    </row>
    <row r="247" ht="18.0" customHeight="1">
      <c r="A247" s="137"/>
      <c r="B247" s="137"/>
      <c r="C247" s="137"/>
      <c r="D247" s="137"/>
      <c r="E247" s="137"/>
      <c r="F247" s="137"/>
      <c r="G247" s="137"/>
      <c r="H247" s="139"/>
      <c r="I247" s="137"/>
      <c r="J247" s="137"/>
      <c r="K247" s="137"/>
      <c r="L247" s="137"/>
      <c r="M247" s="137"/>
      <c r="N247" s="137"/>
      <c r="O247" s="137"/>
      <c r="P247" s="137"/>
      <c r="Q247" s="140"/>
      <c r="R247" s="137"/>
      <c r="S247" s="137"/>
      <c r="T247" s="137"/>
      <c r="U247" s="137"/>
      <c r="V247" s="137"/>
      <c r="W247" s="137"/>
      <c r="X247" s="137"/>
      <c r="Y247" s="137"/>
      <c r="Z247" s="137"/>
      <c r="AA247" s="137"/>
      <c r="AB247" s="137"/>
      <c r="AC247" s="137"/>
      <c r="AD247" s="137"/>
      <c r="AE247" s="137"/>
      <c r="AF247" s="137"/>
      <c r="AG247" s="137"/>
      <c r="AH247" s="137"/>
      <c r="AI247" s="137"/>
      <c r="AJ247" s="137"/>
      <c r="AK247" s="137"/>
      <c r="AL247" s="137"/>
      <c r="AM247" s="137"/>
    </row>
    <row r="248" ht="18.0" customHeight="1">
      <c r="A248" s="137"/>
      <c r="B248" s="137"/>
      <c r="C248" s="137"/>
      <c r="D248" s="137"/>
      <c r="E248" s="137"/>
      <c r="F248" s="137"/>
      <c r="G248" s="137"/>
      <c r="H248" s="139"/>
      <c r="I248" s="137"/>
      <c r="J248" s="137"/>
      <c r="K248" s="137"/>
      <c r="L248" s="137"/>
      <c r="M248" s="137"/>
      <c r="N248" s="137"/>
      <c r="O248" s="137"/>
      <c r="P248" s="137"/>
      <c r="Q248" s="140"/>
      <c r="R248" s="137"/>
      <c r="S248" s="137"/>
      <c r="T248" s="137"/>
      <c r="U248" s="137"/>
      <c r="V248" s="137"/>
      <c r="W248" s="137"/>
      <c r="X248" s="137"/>
      <c r="Y248" s="137"/>
      <c r="Z248" s="137"/>
      <c r="AA248" s="137"/>
      <c r="AB248" s="137"/>
      <c r="AC248" s="137"/>
      <c r="AD248" s="137"/>
      <c r="AE248" s="137"/>
      <c r="AF248" s="137"/>
      <c r="AG248" s="137"/>
      <c r="AH248" s="137"/>
      <c r="AI248" s="137"/>
      <c r="AJ248" s="137"/>
      <c r="AK248" s="137"/>
      <c r="AL248" s="137"/>
      <c r="AM248" s="137"/>
    </row>
    <row r="249" ht="18.0" customHeight="1">
      <c r="A249" s="137"/>
      <c r="B249" s="137"/>
      <c r="C249" s="137"/>
      <c r="D249" s="137"/>
      <c r="E249" s="137"/>
      <c r="F249" s="137"/>
      <c r="G249" s="137"/>
      <c r="H249" s="139"/>
      <c r="I249" s="137"/>
      <c r="J249" s="137"/>
      <c r="K249" s="137"/>
      <c r="L249" s="137"/>
      <c r="M249" s="137"/>
      <c r="N249" s="137"/>
      <c r="O249" s="137"/>
      <c r="P249" s="137"/>
      <c r="Q249" s="140"/>
      <c r="R249" s="137"/>
      <c r="S249" s="137"/>
      <c r="T249" s="137"/>
      <c r="U249" s="137"/>
      <c r="V249" s="137"/>
      <c r="W249" s="137"/>
      <c r="X249" s="137"/>
      <c r="Y249" s="137"/>
      <c r="Z249" s="137"/>
      <c r="AA249" s="137"/>
      <c r="AB249" s="137"/>
      <c r="AC249" s="137"/>
      <c r="AD249" s="137"/>
      <c r="AE249" s="137"/>
      <c r="AF249" s="137"/>
      <c r="AG249" s="137"/>
      <c r="AH249" s="137"/>
      <c r="AI249" s="137"/>
      <c r="AJ249" s="137"/>
      <c r="AK249" s="137"/>
      <c r="AL249" s="137"/>
      <c r="AM249" s="137"/>
    </row>
    <row r="250" ht="18.0" customHeight="1">
      <c r="A250" s="137"/>
      <c r="B250" s="137"/>
      <c r="C250" s="137"/>
      <c r="D250" s="137"/>
      <c r="E250" s="137"/>
      <c r="F250" s="137"/>
      <c r="G250" s="137"/>
      <c r="H250" s="139"/>
      <c r="I250" s="137"/>
      <c r="J250" s="137"/>
      <c r="K250" s="137"/>
      <c r="L250" s="137"/>
      <c r="M250" s="137"/>
      <c r="N250" s="137"/>
      <c r="O250" s="137"/>
      <c r="P250" s="137"/>
      <c r="Q250" s="140"/>
      <c r="R250" s="137"/>
      <c r="S250" s="137"/>
      <c r="T250" s="137"/>
      <c r="U250" s="137"/>
      <c r="V250" s="137"/>
      <c r="W250" s="137"/>
      <c r="X250" s="137"/>
      <c r="Y250" s="137"/>
      <c r="Z250" s="137"/>
      <c r="AA250" s="137"/>
      <c r="AB250" s="137"/>
      <c r="AC250" s="137"/>
      <c r="AD250" s="137"/>
      <c r="AE250" s="137"/>
      <c r="AF250" s="137"/>
      <c r="AG250" s="137"/>
      <c r="AH250" s="137"/>
      <c r="AI250" s="137"/>
      <c r="AJ250" s="137"/>
      <c r="AK250" s="137"/>
      <c r="AL250" s="137"/>
      <c r="AM250" s="137"/>
    </row>
    <row r="251" ht="18.0" customHeight="1">
      <c r="A251" s="137"/>
      <c r="B251" s="137"/>
      <c r="C251" s="137"/>
      <c r="D251" s="137"/>
      <c r="E251" s="137"/>
      <c r="F251" s="137"/>
      <c r="G251" s="137"/>
      <c r="H251" s="139"/>
      <c r="I251" s="137"/>
      <c r="J251" s="137"/>
      <c r="K251" s="137"/>
      <c r="L251" s="137"/>
      <c r="M251" s="137"/>
      <c r="N251" s="137"/>
      <c r="O251" s="137"/>
      <c r="P251" s="137"/>
      <c r="Q251" s="140"/>
      <c r="R251" s="137"/>
      <c r="S251" s="137"/>
      <c r="T251" s="137"/>
      <c r="U251" s="137"/>
      <c r="V251" s="137"/>
      <c r="W251" s="137"/>
      <c r="X251" s="137"/>
      <c r="Y251" s="137"/>
      <c r="Z251" s="137"/>
      <c r="AA251" s="137"/>
      <c r="AB251" s="137"/>
      <c r="AC251" s="137"/>
      <c r="AD251" s="137"/>
      <c r="AE251" s="137"/>
      <c r="AF251" s="137"/>
      <c r="AG251" s="137"/>
      <c r="AH251" s="137"/>
      <c r="AI251" s="137"/>
      <c r="AJ251" s="137"/>
      <c r="AK251" s="137"/>
      <c r="AL251" s="137"/>
      <c r="AM251" s="137"/>
    </row>
    <row r="252" ht="18.0" customHeight="1">
      <c r="A252" s="137"/>
      <c r="B252" s="137"/>
      <c r="C252" s="137"/>
      <c r="D252" s="137"/>
      <c r="E252" s="137"/>
      <c r="F252" s="137"/>
      <c r="G252" s="137"/>
      <c r="H252" s="139"/>
      <c r="I252" s="137"/>
      <c r="J252" s="137"/>
      <c r="K252" s="137"/>
      <c r="L252" s="137"/>
      <c r="M252" s="137"/>
      <c r="N252" s="137"/>
      <c r="O252" s="137"/>
      <c r="P252" s="137"/>
      <c r="Q252" s="140"/>
      <c r="R252" s="137"/>
      <c r="S252" s="137"/>
      <c r="T252" s="137"/>
      <c r="U252" s="137"/>
      <c r="V252" s="137"/>
      <c r="W252" s="137"/>
      <c r="X252" s="137"/>
      <c r="Y252" s="137"/>
      <c r="Z252" s="137"/>
      <c r="AA252" s="137"/>
      <c r="AB252" s="137"/>
      <c r="AC252" s="137"/>
      <c r="AD252" s="137"/>
      <c r="AE252" s="137"/>
      <c r="AF252" s="137"/>
      <c r="AG252" s="137"/>
      <c r="AH252" s="137"/>
      <c r="AI252" s="137"/>
      <c r="AJ252" s="137"/>
      <c r="AK252" s="137"/>
      <c r="AL252" s="137"/>
      <c r="AM252" s="137"/>
    </row>
    <row r="253" ht="18.0" customHeight="1">
      <c r="A253" s="137"/>
      <c r="B253" s="137"/>
      <c r="C253" s="137"/>
      <c r="D253" s="137"/>
      <c r="E253" s="137"/>
      <c r="F253" s="137"/>
      <c r="G253" s="137"/>
      <c r="H253" s="139"/>
      <c r="I253" s="137"/>
      <c r="J253" s="137"/>
      <c r="K253" s="137"/>
      <c r="L253" s="137"/>
      <c r="M253" s="137"/>
      <c r="N253" s="137"/>
      <c r="O253" s="137"/>
      <c r="P253" s="137"/>
      <c r="Q253" s="140"/>
      <c r="R253" s="137"/>
      <c r="S253" s="137"/>
      <c r="T253" s="137"/>
      <c r="U253" s="137"/>
      <c r="V253" s="137"/>
      <c r="W253" s="137"/>
      <c r="X253" s="137"/>
      <c r="Y253" s="137"/>
      <c r="Z253" s="137"/>
      <c r="AA253" s="137"/>
      <c r="AB253" s="137"/>
      <c r="AC253" s="137"/>
      <c r="AD253" s="137"/>
      <c r="AE253" s="137"/>
      <c r="AF253" s="137"/>
      <c r="AG253" s="137"/>
      <c r="AH253" s="137"/>
      <c r="AI253" s="137"/>
      <c r="AJ253" s="137"/>
      <c r="AK253" s="137"/>
      <c r="AL253" s="137"/>
      <c r="AM253" s="137"/>
    </row>
    <row r="254" ht="18.0" customHeight="1">
      <c r="A254" s="137"/>
      <c r="B254" s="137"/>
      <c r="C254" s="137"/>
      <c r="D254" s="137"/>
      <c r="E254" s="137"/>
      <c r="F254" s="137"/>
      <c r="G254" s="137"/>
      <c r="H254" s="139"/>
      <c r="I254" s="137"/>
      <c r="J254" s="137"/>
      <c r="K254" s="137"/>
      <c r="L254" s="137"/>
      <c r="M254" s="137"/>
      <c r="N254" s="137"/>
      <c r="O254" s="137"/>
      <c r="P254" s="137"/>
      <c r="Q254" s="140"/>
      <c r="R254" s="137"/>
      <c r="S254" s="137"/>
      <c r="T254" s="137"/>
      <c r="U254" s="137"/>
      <c r="V254" s="137"/>
      <c r="W254" s="137"/>
      <c r="X254" s="137"/>
      <c r="Y254" s="137"/>
      <c r="Z254" s="137"/>
      <c r="AA254" s="137"/>
      <c r="AB254" s="137"/>
      <c r="AC254" s="137"/>
      <c r="AD254" s="137"/>
      <c r="AE254" s="137"/>
      <c r="AF254" s="137"/>
      <c r="AG254" s="137"/>
      <c r="AH254" s="137"/>
      <c r="AI254" s="137"/>
      <c r="AJ254" s="137"/>
      <c r="AK254" s="137"/>
      <c r="AL254" s="137"/>
      <c r="AM254" s="137"/>
    </row>
    <row r="255" ht="18.0" customHeight="1">
      <c r="A255" s="137"/>
      <c r="B255" s="137"/>
      <c r="C255" s="137"/>
      <c r="D255" s="137"/>
      <c r="E255" s="137"/>
      <c r="F255" s="137"/>
      <c r="G255" s="137"/>
      <c r="H255" s="139"/>
      <c r="I255" s="137"/>
      <c r="J255" s="137"/>
      <c r="K255" s="137"/>
      <c r="L255" s="137"/>
      <c r="M255" s="137"/>
      <c r="N255" s="137"/>
      <c r="O255" s="137"/>
      <c r="P255" s="137"/>
      <c r="Q255" s="140"/>
      <c r="R255" s="137"/>
      <c r="S255" s="137"/>
      <c r="T255" s="137"/>
      <c r="U255" s="137"/>
      <c r="V255" s="137"/>
      <c r="W255" s="137"/>
      <c r="X255" s="137"/>
      <c r="Y255" s="137"/>
      <c r="Z255" s="137"/>
      <c r="AA255" s="137"/>
      <c r="AB255" s="137"/>
      <c r="AC255" s="137"/>
      <c r="AD255" s="137"/>
      <c r="AE255" s="137"/>
      <c r="AF255" s="137"/>
      <c r="AG255" s="137"/>
      <c r="AH255" s="137"/>
      <c r="AI255" s="137"/>
      <c r="AJ255" s="137"/>
      <c r="AK255" s="137"/>
      <c r="AL255" s="137"/>
      <c r="AM255" s="137"/>
    </row>
    <row r="256" ht="18.0" customHeight="1">
      <c r="A256" s="137"/>
      <c r="B256" s="137"/>
      <c r="C256" s="137"/>
      <c r="D256" s="137"/>
      <c r="E256" s="137"/>
      <c r="F256" s="137"/>
      <c r="G256" s="137"/>
      <c r="H256" s="139"/>
      <c r="I256" s="137"/>
      <c r="J256" s="137"/>
      <c r="K256" s="137"/>
      <c r="L256" s="137"/>
      <c r="M256" s="137"/>
      <c r="N256" s="137"/>
      <c r="O256" s="137"/>
      <c r="P256" s="137"/>
      <c r="Q256" s="140"/>
      <c r="R256" s="137"/>
      <c r="S256" s="137"/>
      <c r="T256" s="137"/>
      <c r="U256" s="137"/>
      <c r="V256" s="137"/>
      <c r="W256" s="137"/>
      <c r="X256" s="137"/>
      <c r="Y256" s="137"/>
      <c r="Z256" s="137"/>
      <c r="AA256" s="137"/>
      <c r="AB256" s="137"/>
      <c r="AC256" s="137"/>
      <c r="AD256" s="137"/>
      <c r="AE256" s="137"/>
      <c r="AF256" s="137"/>
      <c r="AG256" s="137"/>
      <c r="AH256" s="137"/>
      <c r="AI256" s="137"/>
      <c r="AJ256" s="137"/>
      <c r="AK256" s="137"/>
      <c r="AL256" s="137"/>
      <c r="AM256" s="137"/>
    </row>
    <row r="257" ht="18.0" customHeight="1">
      <c r="A257" s="137"/>
      <c r="B257" s="137"/>
      <c r="C257" s="137"/>
      <c r="D257" s="137"/>
      <c r="E257" s="137"/>
      <c r="F257" s="137"/>
      <c r="G257" s="137"/>
      <c r="H257" s="139"/>
      <c r="I257" s="137"/>
      <c r="J257" s="137"/>
      <c r="K257" s="137"/>
      <c r="L257" s="137"/>
      <c r="M257" s="137"/>
      <c r="N257" s="137"/>
      <c r="O257" s="137"/>
      <c r="P257" s="137"/>
      <c r="Q257" s="140"/>
      <c r="R257" s="137"/>
      <c r="S257" s="137"/>
      <c r="T257" s="137"/>
      <c r="U257" s="137"/>
      <c r="V257" s="137"/>
      <c r="W257" s="137"/>
      <c r="X257" s="137"/>
      <c r="Y257" s="137"/>
      <c r="Z257" s="137"/>
      <c r="AA257" s="137"/>
      <c r="AB257" s="137"/>
      <c r="AC257" s="137"/>
      <c r="AD257" s="137"/>
      <c r="AE257" s="137"/>
      <c r="AF257" s="137"/>
      <c r="AG257" s="137"/>
      <c r="AH257" s="137"/>
      <c r="AI257" s="137"/>
      <c r="AJ257" s="137"/>
      <c r="AK257" s="137"/>
      <c r="AL257" s="137"/>
      <c r="AM257" s="137"/>
    </row>
    <row r="258" ht="18.0" customHeight="1">
      <c r="A258" s="137"/>
      <c r="B258" s="137"/>
      <c r="C258" s="137"/>
      <c r="D258" s="137"/>
      <c r="E258" s="137"/>
      <c r="F258" s="137"/>
      <c r="G258" s="137"/>
      <c r="H258" s="139"/>
      <c r="I258" s="137"/>
      <c r="J258" s="137"/>
      <c r="K258" s="137"/>
      <c r="L258" s="137"/>
      <c r="M258" s="137"/>
      <c r="N258" s="137"/>
      <c r="O258" s="137"/>
      <c r="P258" s="137"/>
      <c r="Q258" s="140"/>
      <c r="R258" s="137"/>
      <c r="S258" s="137"/>
      <c r="T258" s="137"/>
      <c r="U258" s="137"/>
      <c r="V258" s="137"/>
      <c r="W258" s="137"/>
      <c r="X258" s="137"/>
      <c r="Y258" s="137"/>
      <c r="Z258" s="137"/>
      <c r="AA258" s="137"/>
      <c r="AB258" s="137"/>
      <c r="AC258" s="137"/>
      <c r="AD258" s="137"/>
      <c r="AE258" s="137"/>
      <c r="AF258" s="137"/>
      <c r="AG258" s="137"/>
      <c r="AH258" s="137"/>
      <c r="AI258" s="137"/>
      <c r="AJ258" s="137"/>
      <c r="AK258" s="137"/>
      <c r="AL258" s="137"/>
      <c r="AM258" s="137"/>
    </row>
    <row r="259" ht="18.0" customHeight="1">
      <c r="A259" s="137"/>
      <c r="B259" s="137"/>
      <c r="C259" s="137"/>
      <c r="D259" s="137"/>
      <c r="E259" s="137"/>
      <c r="F259" s="137"/>
      <c r="G259" s="137"/>
      <c r="H259" s="139"/>
      <c r="I259" s="137"/>
      <c r="J259" s="137"/>
      <c r="K259" s="137"/>
      <c r="L259" s="137"/>
      <c r="M259" s="137"/>
      <c r="N259" s="137"/>
      <c r="O259" s="137"/>
      <c r="P259" s="137"/>
      <c r="Q259" s="140"/>
      <c r="R259" s="137"/>
      <c r="S259" s="137"/>
      <c r="T259" s="137"/>
      <c r="U259" s="137"/>
      <c r="V259" s="137"/>
      <c r="W259" s="137"/>
      <c r="X259" s="137"/>
      <c r="Y259" s="137"/>
      <c r="Z259" s="137"/>
      <c r="AA259" s="137"/>
      <c r="AB259" s="137"/>
      <c r="AC259" s="137"/>
      <c r="AD259" s="137"/>
      <c r="AE259" s="137"/>
      <c r="AF259" s="137"/>
      <c r="AG259" s="137"/>
      <c r="AH259" s="137"/>
      <c r="AI259" s="137"/>
      <c r="AJ259" s="137"/>
      <c r="AK259" s="137"/>
      <c r="AL259" s="137"/>
      <c r="AM259" s="137"/>
    </row>
    <row r="260" ht="18.0" customHeight="1">
      <c r="A260" s="137"/>
      <c r="B260" s="137"/>
      <c r="C260" s="137"/>
      <c r="D260" s="137"/>
      <c r="E260" s="137"/>
      <c r="F260" s="137"/>
      <c r="G260" s="137"/>
      <c r="H260" s="139"/>
      <c r="I260" s="137"/>
      <c r="J260" s="137"/>
      <c r="K260" s="137"/>
      <c r="L260" s="137"/>
      <c r="M260" s="137"/>
      <c r="N260" s="137"/>
      <c r="O260" s="137"/>
      <c r="P260" s="137"/>
      <c r="Q260" s="140"/>
      <c r="R260" s="137"/>
      <c r="S260" s="137"/>
      <c r="T260" s="137"/>
      <c r="U260" s="137"/>
      <c r="V260" s="137"/>
      <c r="W260" s="137"/>
      <c r="X260" s="137"/>
      <c r="Y260" s="137"/>
      <c r="Z260" s="137"/>
      <c r="AA260" s="137"/>
      <c r="AB260" s="137"/>
      <c r="AC260" s="137"/>
      <c r="AD260" s="137"/>
      <c r="AE260" s="137"/>
      <c r="AF260" s="137"/>
      <c r="AG260" s="137"/>
      <c r="AH260" s="137"/>
      <c r="AI260" s="137"/>
      <c r="AJ260" s="137"/>
      <c r="AK260" s="137"/>
      <c r="AL260" s="137"/>
      <c r="AM260" s="137"/>
    </row>
    <row r="261" ht="18.0" customHeight="1">
      <c r="A261" s="137"/>
      <c r="B261" s="137"/>
      <c r="C261" s="137"/>
      <c r="D261" s="137"/>
      <c r="E261" s="137"/>
      <c r="F261" s="137"/>
      <c r="G261" s="137"/>
      <c r="H261" s="139"/>
      <c r="I261" s="137"/>
      <c r="J261" s="137"/>
      <c r="K261" s="137"/>
      <c r="L261" s="137"/>
      <c r="M261" s="137"/>
      <c r="N261" s="137"/>
      <c r="O261" s="137"/>
      <c r="P261" s="137"/>
      <c r="Q261" s="140"/>
      <c r="R261" s="137"/>
      <c r="S261" s="137"/>
      <c r="T261" s="137"/>
      <c r="U261" s="137"/>
      <c r="V261" s="137"/>
      <c r="W261" s="137"/>
      <c r="X261" s="137"/>
      <c r="Y261" s="137"/>
      <c r="Z261" s="137"/>
      <c r="AA261" s="137"/>
      <c r="AB261" s="137"/>
      <c r="AC261" s="137"/>
      <c r="AD261" s="137"/>
      <c r="AE261" s="137"/>
      <c r="AF261" s="137"/>
      <c r="AG261" s="137"/>
      <c r="AH261" s="137"/>
      <c r="AI261" s="137"/>
      <c r="AJ261" s="137"/>
      <c r="AK261" s="137"/>
      <c r="AL261" s="137"/>
      <c r="AM261" s="137"/>
    </row>
    <row r="262" ht="18.0" customHeight="1">
      <c r="A262" s="137"/>
      <c r="B262" s="137"/>
      <c r="C262" s="137"/>
      <c r="D262" s="137"/>
      <c r="E262" s="137"/>
      <c r="F262" s="137"/>
      <c r="G262" s="137"/>
      <c r="H262" s="139"/>
      <c r="I262" s="137"/>
      <c r="J262" s="137"/>
      <c r="K262" s="137"/>
      <c r="L262" s="137"/>
      <c r="M262" s="137"/>
      <c r="N262" s="137"/>
      <c r="O262" s="137"/>
      <c r="P262" s="137"/>
      <c r="Q262" s="140"/>
      <c r="R262" s="137"/>
      <c r="S262" s="137"/>
      <c r="T262" s="137"/>
      <c r="U262" s="137"/>
      <c r="V262" s="137"/>
      <c r="W262" s="137"/>
      <c r="X262" s="137"/>
      <c r="Y262" s="137"/>
      <c r="Z262" s="137"/>
      <c r="AA262" s="137"/>
      <c r="AB262" s="137"/>
      <c r="AC262" s="137"/>
      <c r="AD262" s="137"/>
      <c r="AE262" s="137"/>
      <c r="AF262" s="137"/>
      <c r="AG262" s="137"/>
      <c r="AH262" s="137"/>
      <c r="AI262" s="137"/>
      <c r="AJ262" s="137"/>
      <c r="AK262" s="137"/>
      <c r="AL262" s="137"/>
      <c r="AM262" s="137"/>
    </row>
    <row r="263" ht="18.0" customHeight="1">
      <c r="A263" s="137"/>
      <c r="B263" s="137"/>
      <c r="C263" s="137"/>
      <c r="D263" s="137"/>
      <c r="E263" s="137"/>
      <c r="F263" s="137"/>
      <c r="G263" s="137"/>
      <c r="H263" s="139"/>
      <c r="I263" s="137"/>
      <c r="J263" s="137"/>
      <c r="K263" s="137"/>
      <c r="L263" s="137"/>
      <c r="M263" s="137"/>
      <c r="N263" s="137"/>
      <c r="O263" s="137"/>
      <c r="P263" s="137"/>
      <c r="Q263" s="140"/>
      <c r="R263" s="137"/>
      <c r="S263" s="137"/>
      <c r="T263" s="137"/>
      <c r="U263" s="137"/>
      <c r="V263" s="137"/>
      <c r="W263" s="137"/>
      <c r="X263" s="137"/>
      <c r="Y263" s="137"/>
      <c r="Z263" s="137"/>
      <c r="AA263" s="137"/>
      <c r="AB263" s="137"/>
      <c r="AC263" s="137"/>
      <c r="AD263" s="137"/>
      <c r="AE263" s="137"/>
      <c r="AF263" s="137"/>
      <c r="AG263" s="137"/>
      <c r="AH263" s="137"/>
      <c r="AI263" s="137"/>
      <c r="AJ263" s="137"/>
      <c r="AK263" s="137"/>
      <c r="AL263" s="137"/>
      <c r="AM263" s="137"/>
    </row>
    <row r="264" ht="18.0" customHeight="1">
      <c r="A264" s="137"/>
      <c r="B264" s="137"/>
      <c r="C264" s="137"/>
      <c r="D264" s="137"/>
      <c r="E264" s="137"/>
      <c r="F264" s="137"/>
      <c r="G264" s="137"/>
      <c r="H264" s="139"/>
      <c r="I264" s="137"/>
      <c r="J264" s="137"/>
      <c r="K264" s="137"/>
      <c r="L264" s="137"/>
      <c r="M264" s="137"/>
      <c r="N264" s="137"/>
      <c r="O264" s="137"/>
      <c r="P264" s="137"/>
      <c r="Q264" s="140"/>
      <c r="R264" s="137"/>
      <c r="S264" s="137"/>
      <c r="T264" s="137"/>
      <c r="U264" s="137"/>
      <c r="V264" s="137"/>
      <c r="W264" s="137"/>
      <c r="X264" s="137"/>
      <c r="Y264" s="137"/>
      <c r="Z264" s="137"/>
      <c r="AA264" s="137"/>
      <c r="AB264" s="137"/>
      <c r="AC264" s="137"/>
      <c r="AD264" s="137"/>
      <c r="AE264" s="137"/>
      <c r="AF264" s="137"/>
      <c r="AG264" s="137"/>
      <c r="AH264" s="137"/>
      <c r="AI264" s="137"/>
      <c r="AJ264" s="137"/>
      <c r="AK264" s="137"/>
      <c r="AL264" s="137"/>
      <c r="AM264" s="137"/>
    </row>
    <row r="265" ht="18.0" customHeight="1">
      <c r="A265" s="137"/>
      <c r="B265" s="137"/>
      <c r="C265" s="137"/>
      <c r="D265" s="137"/>
      <c r="E265" s="137"/>
      <c r="F265" s="137"/>
      <c r="G265" s="137"/>
      <c r="H265" s="139"/>
      <c r="I265" s="137"/>
      <c r="J265" s="137"/>
      <c r="K265" s="137"/>
      <c r="L265" s="137"/>
      <c r="M265" s="137"/>
      <c r="N265" s="137"/>
      <c r="O265" s="137"/>
      <c r="P265" s="137"/>
      <c r="Q265" s="140"/>
      <c r="R265" s="137"/>
      <c r="S265" s="137"/>
      <c r="T265" s="137"/>
      <c r="U265" s="137"/>
      <c r="V265" s="137"/>
      <c r="W265" s="137"/>
      <c r="X265" s="137"/>
      <c r="Y265" s="137"/>
      <c r="Z265" s="137"/>
      <c r="AA265" s="137"/>
      <c r="AB265" s="137"/>
      <c r="AC265" s="137"/>
      <c r="AD265" s="137"/>
      <c r="AE265" s="137"/>
      <c r="AF265" s="137"/>
      <c r="AG265" s="137"/>
      <c r="AH265" s="137"/>
      <c r="AI265" s="137"/>
      <c r="AJ265" s="137"/>
      <c r="AK265" s="137"/>
      <c r="AL265" s="137"/>
      <c r="AM265" s="137"/>
    </row>
    <row r="266" ht="18.0" customHeight="1">
      <c r="A266" s="137"/>
      <c r="B266" s="137"/>
      <c r="C266" s="137"/>
      <c r="D266" s="137"/>
      <c r="E266" s="137"/>
      <c r="F266" s="137"/>
      <c r="G266" s="137"/>
      <c r="H266" s="139"/>
      <c r="I266" s="137"/>
      <c r="J266" s="137"/>
      <c r="K266" s="137"/>
      <c r="L266" s="137"/>
      <c r="M266" s="137"/>
      <c r="N266" s="137"/>
      <c r="O266" s="137"/>
      <c r="P266" s="137"/>
      <c r="Q266" s="140"/>
      <c r="R266" s="137"/>
      <c r="S266" s="137"/>
      <c r="T266" s="137"/>
      <c r="U266" s="137"/>
      <c r="V266" s="137"/>
      <c r="W266" s="137"/>
      <c r="X266" s="137"/>
      <c r="Y266" s="137"/>
      <c r="Z266" s="137"/>
      <c r="AA266" s="137"/>
      <c r="AB266" s="137"/>
      <c r="AC266" s="137"/>
      <c r="AD266" s="137"/>
      <c r="AE266" s="137"/>
      <c r="AF266" s="137"/>
      <c r="AG266" s="137"/>
      <c r="AH266" s="137"/>
      <c r="AI266" s="137"/>
      <c r="AJ266" s="137"/>
      <c r="AK266" s="137"/>
      <c r="AL266" s="137"/>
      <c r="AM266" s="137"/>
    </row>
    <row r="267" ht="18.0" customHeight="1">
      <c r="A267" s="137"/>
      <c r="B267" s="137"/>
      <c r="C267" s="137"/>
      <c r="D267" s="137"/>
      <c r="E267" s="137"/>
      <c r="F267" s="137"/>
      <c r="G267" s="137"/>
      <c r="H267" s="139"/>
      <c r="I267" s="137"/>
      <c r="J267" s="137"/>
      <c r="K267" s="137"/>
      <c r="L267" s="137"/>
      <c r="M267" s="137"/>
      <c r="N267" s="137"/>
      <c r="O267" s="137"/>
      <c r="P267" s="137"/>
      <c r="Q267" s="140"/>
      <c r="R267" s="137"/>
      <c r="S267" s="137"/>
      <c r="T267" s="137"/>
      <c r="U267" s="137"/>
      <c r="V267" s="137"/>
      <c r="W267" s="137"/>
      <c r="X267" s="137"/>
      <c r="Y267" s="137"/>
      <c r="Z267" s="137"/>
      <c r="AA267" s="137"/>
      <c r="AB267" s="137"/>
      <c r="AC267" s="137"/>
      <c r="AD267" s="137"/>
      <c r="AE267" s="137"/>
      <c r="AF267" s="137"/>
      <c r="AG267" s="137"/>
      <c r="AH267" s="137"/>
      <c r="AI267" s="137"/>
      <c r="AJ267" s="137"/>
      <c r="AK267" s="137"/>
      <c r="AL267" s="137"/>
      <c r="AM267" s="137"/>
    </row>
    <row r="268" ht="18.0" customHeight="1">
      <c r="A268" s="137"/>
      <c r="B268" s="137"/>
      <c r="C268" s="137"/>
      <c r="D268" s="137"/>
      <c r="E268" s="137"/>
      <c r="F268" s="137"/>
      <c r="G268" s="137"/>
      <c r="H268" s="139"/>
      <c r="I268" s="137"/>
      <c r="J268" s="137"/>
      <c r="K268" s="137"/>
      <c r="L268" s="137"/>
      <c r="M268" s="137"/>
      <c r="N268" s="137"/>
      <c r="O268" s="137"/>
      <c r="P268" s="137"/>
      <c r="Q268" s="140"/>
      <c r="R268" s="137"/>
      <c r="S268" s="137"/>
      <c r="T268" s="137"/>
      <c r="U268" s="137"/>
      <c r="V268" s="137"/>
      <c r="W268" s="137"/>
      <c r="X268" s="137"/>
      <c r="Y268" s="137"/>
      <c r="Z268" s="137"/>
      <c r="AA268" s="137"/>
      <c r="AB268" s="137"/>
      <c r="AC268" s="137"/>
      <c r="AD268" s="137"/>
      <c r="AE268" s="137"/>
      <c r="AF268" s="137"/>
      <c r="AG268" s="137"/>
      <c r="AH268" s="137"/>
      <c r="AI268" s="137"/>
      <c r="AJ268" s="137"/>
      <c r="AK268" s="137"/>
      <c r="AL268" s="137"/>
      <c r="AM268" s="137"/>
    </row>
    <row r="269" ht="18.0" customHeight="1">
      <c r="A269" s="137"/>
      <c r="B269" s="137"/>
      <c r="C269" s="137"/>
      <c r="D269" s="137"/>
      <c r="E269" s="137"/>
      <c r="F269" s="137"/>
      <c r="G269" s="137"/>
      <c r="H269" s="139"/>
      <c r="I269" s="137"/>
      <c r="J269" s="137"/>
      <c r="K269" s="137"/>
      <c r="L269" s="137"/>
      <c r="M269" s="137"/>
      <c r="N269" s="137"/>
      <c r="O269" s="137"/>
      <c r="P269" s="137"/>
      <c r="Q269" s="140"/>
      <c r="R269" s="137"/>
      <c r="S269" s="137"/>
      <c r="T269" s="137"/>
      <c r="U269" s="137"/>
      <c r="V269" s="137"/>
      <c r="W269" s="137"/>
      <c r="X269" s="137"/>
      <c r="Y269" s="137"/>
      <c r="Z269" s="137"/>
      <c r="AA269" s="137"/>
      <c r="AB269" s="137"/>
      <c r="AC269" s="137"/>
      <c r="AD269" s="137"/>
      <c r="AE269" s="137"/>
      <c r="AF269" s="137"/>
      <c r="AG269" s="137"/>
      <c r="AH269" s="137"/>
      <c r="AI269" s="137"/>
      <c r="AJ269" s="137"/>
      <c r="AK269" s="137"/>
      <c r="AL269" s="137"/>
      <c r="AM269" s="137"/>
    </row>
    <row r="270" ht="18.0" customHeight="1">
      <c r="A270" s="137"/>
      <c r="B270" s="137"/>
      <c r="C270" s="137"/>
      <c r="D270" s="137"/>
      <c r="E270" s="137"/>
      <c r="F270" s="137"/>
      <c r="G270" s="137"/>
      <c r="H270" s="139"/>
      <c r="I270" s="137"/>
      <c r="J270" s="137"/>
      <c r="K270" s="137"/>
      <c r="L270" s="137"/>
      <c r="M270" s="137"/>
      <c r="N270" s="137"/>
      <c r="O270" s="137"/>
      <c r="P270" s="137"/>
      <c r="Q270" s="140"/>
      <c r="R270" s="137"/>
      <c r="S270" s="137"/>
      <c r="T270" s="137"/>
      <c r="U270" s="137"/>
      <c r="V270" s="137"/>
      <c r="W270" s="137"/>
      <c r="X270" s="137"/>
      <c r="Y270" s="137"/>
      <c r="Z270" s="137"/>
      <c r="AA270" s="137"/>
      <c r="AB270" s="137"/>
      <c r="AC270" s="137"/>
      <c r="AD270" s="137"/>
      <c r="AE270" s="137"/>
      <c r="AF270" s="137"/>
      <c r="AG270" s="137"/>
      <c r="AH270" s="137"/>
      <c r="AI270" s="137"/>
      <c r="AJ270" s="137"/>
      <c r="AK270" s="137"/>
      <c r="AL270" s="137"/>
      <c r="AM270" s="137"/>
    </row>
    <row r="271" ht="18.0" customHeight="1">
      <c r="A271" s="137"/>
      <c r="B271" s="137"/>
      <c r="C271" s="137"/>
      <c r="D271" s="137"/>
      <c r="E271" s="137"/>
      <c r="F271" s="137"/>
      <c r="G271" s="137"/>
      <c r="H271" s="139"/>
      <c r="I271" s="137"/>
      <c r="J271" s="137"/>
      <c r="K271" s="137"/>
      <c r="L271" s="137"/>
      <c r="M271" s="137"/>
      <c r="N271" s="137"/>
      <c r="O271" s="137"/>
      <c r="P271" s="137"/>
      <c r="Q271" s="140"/>
      <c r="R271" s="137"/>
      <c r="S271" s="137"/>
      <c r="T271" s="137"/>
      <c r="U271" s="137"/>
      <c r="V271" s="137"/>
      <c r="W271" s="137"/>
      <c r="X271" s="137"/>
      <c r="Y271" s="137"/>
      <c r="Z271" s="137"/>
      <c r="AA271" s="137"/>
      <c r="AB271" s="137"/>
      <c r="AC271" s="137"/>
      <c r="AD271" s="137"/>
      <c r="AE271" s="137"/>
      <c r="AF271" s="137"/>
      <c r="AG271" s="137"/>
      <c r="AH271" s="137"/>
      <c r="AI271" s="137"/>
      <c r="AJ271" s="137"/>
      <c r="AK271" s="137"/>
      <c r="AL271" s="137"/>
      <c r="AM271" s="137"/>
    </row>
    <row r="272" ht="18.0" customHeight="1">
      <c r="A272" s="137"/>
      <c r="B272" s="137"/>
      <c r="C272" s="137"/>
      <c r="D272" s="137"/>
      <c r="E272" s="137"/>
      <c r="F272" s="137"/>
      <c r="G272" s="137"/>
      <c r="H272" s="139"/>
      <c r="I272" s="137"/>
      <c r="J272" s="137"/>
      <c r="K272" s="137"/>
      <c r="L272" s="137"/>
      <c r="M272" s="137"/>
      <c r="N272" s="137"/>
      <c r="O272" s="137"/>
      <c r="P272" s="137"/>
      <c r="Q272" s="140"/>
      <c r="R272" s="137"/>
      <c r="S272" s="137"/>
      <c r="T272" s="137"/>
      <c r="U272" s="137"/>
      <c r="V272" s="137"/>
      <c r="W272" s="137"/>
      <c r="X272" s="137"/>
      <c r="Y272" s="137"/>
      <c r="Z272" s="137"/>
      <c r="AA272" s="137"/>
      <c r="AB272" s="137"/>
      <c r="AC272" s="137"/>
      <c r="AD272" s="137"/>
      <c r="AE272" s="137"/>
      <c r="AF272" s="137"/>
      <c r="AG272" s="137"/>
      <c r="AH272" s="137"/>
      <c r="AI272" s="137"/>
      <c r="AJ272" s="137"/>
      <c r="AK272" s="137"/>
      <c r="AL272" s="137"/>
      <c r="AM272" s="137"/>
    </row>
    <row r="273" ht="18.0" customHeight="1">
      <c r="A273" s="137"/>
      <c r="B273" s="137"/>
      <c r="C273" s="137"/>
      <c r="D273" s="137"/>
      <c r="E273" s="137"/>
      <c r="F273" s="137"/>
      <c r="G273" s="137"/>
      <c r="H273" s="139"/>
      <c r="I273" s="137"/>
      <c r="J273" s="137"/>
      <c r="K273" s="137"/>
      <c r="L273" s="137"/>
      <c r="M273" s="137"/>
      <c r="N273" s="137"/>
      <c r="O273" s="137"/>
      <c r="P273" s="137"/>
      <c r="Q273" s="140"/>
      <c r="R273" s="137"/>
      <c r="S273" s="137"/>
      <c r="T273" s="137"/>
      <c r="U273" s="137"/>
      <c r="V273" s="137"/>
      <c r="W273" s="137"/>
      <c r="X273" s="137"/>
      <c r="Y273" s="137"/>
      <c r="Z273" s="137"/>
      <c r="AA273" s="137"/>
      <c r="AB273" s="137"/>
      <c r="AC273" s="137"/>
      <c r="AD273" s="137"/>
      <c r="AE273" s="137"/>
      <c r="AF273" s="137"/>
      <c r="AG273" s="137"/>
      <c r="AH273" s="137"/>
      <c r="AI273" s="137"/>
      <c r="AJ273" s="137"/>
      <c r="AK273" s="137"/>
      <c r="AL273" s="137"/>
      <c r="AM273" s="137"/>
    </row>
    <row r="274" ht="18.0" customHeight="1">
      <c r="A274" s="137"/>
      <c r="B274" s="137"/>
      <c r="C274" s="137"/>
      <c r="D274" s="137"/>
      <c r="E274" s="137"/>
      <c r="F274" s="137"/>
      <c r="G274" s="137"/>
      <c r="H274" s="139"/>
      <c r="I274" s="137"/>
      <c r="J274" s="137"/>
      <c r="K274" s="137"/>
      <c r="L274" s="137"/>
      <c r="M274" s="137"/>
      <c r="N274" s="137"/>
      <c r="O274" s="137"/>
      <c r="P274" s="137"/>
      <c r="Q274" s="140"/>
      <c r="R274" s="137"/>
      <c r="S274" s="137"/>
      <c r="T274" s="137"/>
      <c r="U274" s="137"/>
      <c r="V274" s="137"/>
      <c r="W274" s="137"/>
      <c r="X274" s="137"/>
      <c r="Y274" s="137"/>
      <c r="Z274" s="137"/>
      <c r="AA274" s="137"/>
      <c r="AB274" s="137"/>
      <c r="AC274" s="137"/>
      <c r="AD274" s="137"/>
      <c r="AE274" s="137"/>
      <c r="AF274" s="137"/>
      <c r="AG274" s="137"/>
      <c r="AH274" s="137"/>
      <c r="AI274" s="137"/>
      <c r="AJ274" s="137"/>
      <c r="AK274" s="137"/>
      <c r="AL274" s="137"/>
      <c r="AM274" s="137"/>
    </row>
    <row r="275" ht="18.0" customHeight="1">
      <c r="A275" s="137"/>
      <c r="B275" s="137"/>
      <c r="C275" s="137"/>
      <c r="D275" s="137"/>
      <c r="E275" s="137"/>
      <c r="F275" s="137"/>
      <c r="G275" s="137"/>
      <c r="H275" s="139"/>
      <c r="I275" s="137"/>
      <c r="J275" s="137"/>
      <c r="K275" s="137"/>
      <c r="L275" s="137"/>
      <c r="M275" s="137"/>
      <c r="N275" s="137"/>
      <c r="O275" s="137"/>
      <c r="P275" s="137"/>
      <c r="Q275" s="140"/>
      <c r="R275" s="137"/>
      <c r="S275" s="137"/>
      <c r="T275" s="137"/>
      <c r="U275" s="137"/>
      <c r="V275" s="137"/>
      <c r="W275" s="137"/>
      <c r="X275" s="137"/>
      <c r="Y275" s="137"/>
      <c r="Z275" s="137"/>
      <c r="AA275" s="137"/>
      <c r="AB275" s="137"/>
      <c r="AC275" s="137"/>
      <c r="AD275" s="137"/>
      <c r="AE275" s="137"/>
      <c r="AF275" s="137"/>
      <c r="AG275" s="137"/>
      <c r="AH275" s="137"/>
      <c r="AI275" s="137"/>
      <c r="AJ275" s="137"/>
      <c r="AK275" s="137"/>
      <c r="AL275" s="137"/>
      <c r="AM275" s="137"/>
    </row>
    <row r="276" ht="18.0" customHeight="1">
      <c r="A276" s="137"/>
      <c r="B276" s="137"/>
      <c r="C276" s="137"/>
      <c r="D276" s="137"/>
      <c r="E276" s="137"/>
      <c r="F276" s="137"/>
      <c r="G276" s="137"/>
      <c r="H276" s="139"/>
      <c r="I276" s="137"/>
      <c r="J276" s="137"/>
      <c r="K276" s="137"/>
      <c r="L276" s="137"/>
      <c r="M276" s="137"/>
      <c r="N276" s="137"/>
      <c r="O276" s="137"/>
      <c r="P276" s="137"/>
      <c r="Q276" s="140"/>
      <c r="R276" s="137"/>
      <c r="S276" s="137"/>
      <c r="T276" s="137"/>
      <c r="U276" s="137"/>
      <c r="V276" s="137"/>
      <c r="W276" s="137"/>
      <c r="X276" s="137"/>
      <c r="Y276" s="137"/>
      <c r="Z276" s="137"/>
      <c r="AA276" s="137"/>
      <c r="AB276" s="137"/>
      <c r="AC276" s="137"/>
      <c r="AD276" s="137"/>
      <c r="AE276" s="137"/>
      <c r="AF276" s="137"/>
      <c r="AG276" s="137"/>
      <c r="AH276" s="137"/>
      <c r="AI276" s="137"/>
      <c r="AJ276" s="137"/>
      <c r="AK276" s="137"/>
      <c r="AL276" s="137"/>
      <c r="AM276" s="137"/>
    </row>
    <row r="277" ht="18.0" customHeight="1">
      <c r="A277" s="137"/>
      <c r="B277" s="137"/>
      <c r="C277" s="137"/>
      <c r="D277" s="137"/>
      <c r="E277" s="137"/>
      <c r="F277" s="137"/>
      <c r="G277" s="137"/>
      <c r="H277" s="139"/>
      <c r="I277" s="137"/>
      <c r="J277" s="137"/>
      <c r="K277" s="137"/>
      <c r="L277" s="137"/>
      <c r="M277" s="137"/>
      <c r="N277" s="137"/>
      <c r="O277" s="137"/>
      <c r="P277" s="137"/>
      <c r="Q277" s="140"/>
      <c r="R277" s="137"/>
      <c r="S277" s="137"/>
      <c r="T277" s="137"/>
      <c r="U277" s="137"/>
      <c r="V277" s="137"/>
      <c r="W277" s="137"/>
      <c r="X277" s="137"/>
      <c r="Y277" s="137"/>
      <c r="Z277" s="137"/>
      <c r="AA277" s="137"/>
      <c r="AB277" s="137"/>
      <c r="AC277" s="137"/>
      <c r="AD277" s="137"/>
      <c r="AE277" s="137"/>
      <c r="AF277" s="137"/>
      <c r="AG277" s="137"/>
      <c r="AH277" s="137"/>
      <c r="AI277" s="137"/>
      <c r="AJ277" s="137"/>
      <c r="AK277" s="137"/>
      <c r="AL277" s="137"/>
      <c r="AM277" s="137"/>
    </row>
    <row r="278" ht="18.0" customHeight="1">
      <c r="A278" s="137"/>
      <c r="B278" s="137"/>
      <c r="C278" s="137"/>
      <c r="D278" s="137"/>
      <c r="E278" s="137"/>
      <c r="F278" s="137"/>
      <c r="G278" s="137"/>
      <c r="H278" s="139"/>
      <c r="I278" s="137"/>
      <c r="J278" s="137"/>
      <c r="K278" s="137"/>
      <c r="L278" s="137"/>
      <c r="M278" s="137"/>
      <c r="N278" s="137"/>
      <c r="O278" s="137"/>
      <c r="P278" s="137"/>
      <c r="Q278" s="140"/>
      <c r="R278" s="137"/>
      <c r="S278" s="137"/>
      <c r="T278" s="137"/>
      <c r="U278" s="137"/>
      <c r="V278" s="137"/>
      <c r="W278" s="137"/>
      <c r="X278" s="137"/>
      <c r="Y278" s="137"/>
      <c r="Z278" s="137"/>
      <c r="AA278" s="137"/>
      <c r="AB278" s="137"/>
      <c r="AC278" s="137"/>
      <c r="AD278" s="137"/>
      <c r="AE278" s="137"/>
      <c r="AF278" s="137"/>
      <c r="AG278" s="137"/>
      <c r="AH278" s="137"/>
      <c r="AI278" s="137"/>
      <c r="AJ278" s="137"/>
      <c r="AK278" s="137"/>
      <c r="AL278" s="137"/>
      <c r="AM278" s="137"/>
    </row>
    <row r="279" ht="18.0" customHeight="1">
      <c r="A279" s="137"/>
      <c r="B279" s="137"/>
      <c r="C279" s="137"/>
      <c r="D279" s="137"/>
      <c r="E279" s="137"/>
      <c r="F279" s="137"/>
      <c r="G279" s="137"/>
      <c r="H279" s="139"/>
      <c r="I279" s="137"/>
      <c r="J279" s="137"/>
      <c r="K279" s="137"/>
      <c r="L279" s="137"/>
      <c r="M279" s="137"/>
      <c r="N279" s="137"/>
      <c r="O279" s="137"/>
      <c r="P279" s="137"/>
      <c r="Q279" s="140"/>
      <c r="R279" s="137"/>
      <c r="S279" s="137"/>
      <c r="T279" s="137"/>
      <c r="U279" s="137"/>
      <c r="V279" s="137"/>
      <c r="W279" s="137"/>
      <c r="X279" s="137"/>
      <c r="Y279" s="137"/>
      <c r="Z279" s="137"/>
      <c r="AA279" s="137"/>
      <c r="AB279" s="137"/>
      <c r="AC279" s="137"/>
      <c r="AD279" s="137"/>
      <c r="AE279" s="137"/>
      <c r="AF279" s="137"/>
      <c r="AG279" s="137"/>
      <c r="AH279" s="137"/>
      <c r="AI279" s="137"/>
      <c r="AJ279" s="137"/>
      <c r="AK279" s="137"/>
      <c r="AL279" s="137"/>
      <c r="AM279" s="137"/>
    </row>
    <row r="280" ht="18.0" customHeight="1">
      <c r="A280" s="137"/>
      <c r="B280" s="137"/>
      <c r="C280" s="137"/>
      <c r="D280" s="137"/>
      <c r="E280" s="137"/>
      <c r="F280" s="137"/>
      <c r="G280" s="137"/>
      <c r="H280" s="139"/>
      <c r="I280" s="137"/>
      <c r="J280" s="137"/>
      <c r="K280" s="137"/>
      <c r="L280" s="137"/>
      <c r="M280" s="137"/>
      <c r="N280" s="137"/>
      <c r="O280" s="137"/>
      <c r="P280" s="137"/>
      <c r="Q280" s="140"/>
      <c r="R280" s="137"/>
      <c r="S280" s="137"/>
      <c r="T280" s="137"/>
      <c r="U280" s="137"/>
      <c r="V280" s="137"/>
      <c r="W280" s="137"/>
      <c r="X280" s="137"/>
      <c r="Y280" s="137"/>
      <c r="Z280" s="137"/>
      <c r="AA280" s="137"/>
      <c r="AB280" s="137"/>
      <c r="AC280" s="137"/>
      <c r="AD280" s="137"/>
      <c r="AE280" s="137"/>
      <c r="AF280" s="137"/>
      <c r="AG280" s="137"/>
      <c r="AH280" s="137"/>
      <c r="AI280" s="137"/>
      <c r="AJ280" s="137"/>
      <c r="AK280" s="137"/>
      <c r="AL280" s="137"/>
      <c r="AM280" s="137"/>
    </row>
    <row r="281" ht="18.0" customHeight="1">
      <c r="A281" s="137"/>
      <c r="B281" s="137"/>
      <c r="C281" s="137"/>
      <c r="D281" s="137"/>
      <c r="E281" s="137"/>
      <c r="F281" s="137"/>
      <c r="G281" s="137"/>
      <c r="H281" s="139"/>
      <c r="I281" s="137"/>
      <c r="J281" s="137"/>
      <c r="K281" s="137"/>
      <c r="L281" s="137"/>
      <c r="M281" s="137"/>
      <c r="N281" s="137"/>
      <c r="O281" s="137"/>
      <c r="P281" s="137"/>
      <c r="Q281" s="140"/>
      <c r="R281" s="137"/>
      <c r="S281" s="137"/>
      <c r="T281" s="137"/>
      <c r="U281" s="137"/>
      <c r="V281" s="137"/>
      <c r="W281" s="137"/>
      <c r="X281" s="137"/>
      <c r="Y281" s="137"/>
      <c r="Z281" s="137"/>
      <c r="AA281" s="137"/>
      <c r="AB281" s="137"/>
      <c r="AC281" s="137"/>
      <c r="AD281" s="137"/>
      <c r="AE281" s="137"/>
      <c r="AF281" s="137"/>
      <c r="AG281" s="137"/>
      <c r="AH281" s="137"/>
      <c r="AI281" s="137"/>
      <c r="AJ281" s="137"/>
      <c r="AK281" s="137"/>
      <c r="AL281" s="137"/>
      <c r="AM281" s="137"/>
    </row>
    <row r="282" ht="18.0" customHeight="1">
      <c r="A282" s="137"/>
      <c r="B282" s="137"/>
      <c r="C282" s="137"/>
      <c r="D282" s="137"/>
      <c r="E282" s="137"/>
      <c r="F282" s="137"/>
      <c r="G282" s="137"/>
      <c r="H282" s="139"/>
      <c r="I282" s="137"/>
      <c r="J282" s="137"/>
      <c r="K282" s="137"/>
      <c r="L282" s="137"/>
      <c r="M282" s="137"/>
      <c r="N282" s="137"/>
      <c r="O282" s="137"/>
      <c r="P282" s="137"/>
      <c r="Q282" s="140"/>
      <c r="R282" s="137"/>
      <c r="S282" s="137"/>
      <c r="T282" s="137"/>
      <c r="U282" s="137"/>
      <c r="V282" s="137"/>
      <c r="W282" s="137"/>
      <c r="X282" s="137"/>
      <c r="Y282" s="137"/>
      <c r="Z282" s="137"/>
      <c r="AA282" s="137"/>
      <c r="AB282" s="137"/>
      <c r="AC282" s="137"/>
      <c r="AD282" s="137"/>
      <c r="AE282" s="137"/>
      <c r="AF282" s="137"/>
      <c r="AG282" s="137"/>
      <c r="AH282" s="137"/>
      <c r="AI282" s="137"/>
      <c r="AJ282" s="137"/>
      <c r="AK282" s="137"/>
      <c r="AL282" s="137"/>
      <c r="AM282" s="137"/>
    </row>
    <row r="283" ht="18.0" customHeight="1">
      <c r="A283" s="137"/>
      <c r="B283" s="137"/>
      <c r="C283" s="137"/>
      <c r="D283" s="137"/>
      <c r="E283" s="137"/>
      <c r="F283" s="137"/>
      <c r="G283" s="137"/>
      <c r="H283" s="139"/>
      <c r="I283" s="137"/>
      <c r="J283" s="137"/>
      <c r="K283" s="137"/>
      <c r="L283" s="137"/>
      <c r="M283" s="137"/>
      <c r="N283" s="137"/>
      <c r="O283" s="137"/>
      <c r="P283" s="137"/>
      <c r="Q283" s="140"/>
      <c r="R283" s="137"/>
      <c r="S283" s="137"/>
      <c r="T283" s="137"/>
      <c r="U283" s="137"/>
      <c r="V283" s="137"/>
      <c r="W283" s="137"/>
      <c r="X283" s="137"/>
      <c r="Y283" s="137"/>
      <c r="Z283" s="137"/>
      <c r="AA283" s="137"/>
      <c r="AB283" s="137"/>
      <c r="AC283" s="137"/>
      <c r="AD283" s="137"/>
      <c r="AE283" s="137"/>
      <c r="AF283" s="137"/>
      <c r="AG283" s="137"/>
      <c r="AH283" s="137"/>
      <c r="AI283" s="137"/>
      <c r="AJ283" s="137"/>
      <c r="AK283" s="137"/>
      <c r="AL283" s="137"/>
      <c r="AM283" s="137"/>
    </row>
    <row r="284" ht="18.0" customHeight="1">
      <c r="A284" s="137"/>
      <c r="B284" s="137"/>
      <c r="C284" s="137"/>
      <c r="D284" s="137"/>
      <c r="E284" s="137"/>
      <c r="F284" s="137"/>
      <c r="G284" s="137"/>
      <c r="H284" s="139"/>
      <c r="I284" s="137"/>
      <c r="J284" s="137"/>
      <c r="K284" s="137"/>
      <c r="L284" s="137"/>
      <c r="M284" s="137"/>
      <c r="N284" s="137"/>
      <c r="O284" s="137"/>
      <c r="P284" s="137"/>
      <c r="Q284" s="140"/>
      <c r="R284" s="137"/>
      <c r="S284" s="137"/>
      <c r="T284" s="137"/>
      <c r="U284" s="137"/>
      <c r="V284" s="137"/>
      <c r="W284" s="137"/>
      <c r="X284" s="137"/>
      <c r="Y284" s="137"/>
      <c r="Z284" s="137"/>
      <c r="AA284" s="137"/>
      <c r="AB284" s="137"/>
      <c r="AC284" s="137"/>
      <c r="AD284" s="137"/>
      <c r="AE284" s="137"/>
      <c r="AF284" s="137"/>
      <c r="AG284" s="137"/>
      <c r="AH284" s="137"/>
      <c r="AI284" s="137"/>
      <c r="AJ284" s="137"/>
      <c r="AK284" s="137"/>
      <c r="AL284" s="137"/>
      <c r="AM284" s="137"/>
    </row>
    <row r="285" ht="18.0" customHeight="1">
      <c r="A285" s="137"/>
      <c r="B285" s="137"/>
      <c r="C285" s="137"/>
      <c r="D285" s="137"/>
      <c r="E285" s="137"/>
      <c r="F285" s="137"/>
      <c r="G285" s="137"/>
      <c r="H285" s="139"/>
      <c r="I285" s="137"/>
      <c r="J285" s="137"/>
      <c r="K285" s="137"/>
      <c r="L285" s="137"/>
      <c r="M285" s="137"/>
      <c r="N285" s="137"/>
      <c r="O285" s="137"/>
      <c r="P285" s="137"/>
      <c r="Q285" s="140"/>
      <c r="R285" s="137"/>
      <c r="S285" s="137"/>
      <c r="T285" s="137"/>
      <c r="U285" s="137"/>
      <c r="V285" s="137"/>
      <c r="W285" s="137"/>
      <c r="X285" s="137"/>
      <c r="Y285" s="137"/>
      <c r="Z285" s="137"/>
      <c r="AA285" s="137"/>
      <c r="AB285" s="137"/>
      <c r="AC285" s="137"/>
      <c r="AD285" s="137"/>
      <c r="AE285" s="137"/>
      <c r="AF285" s="137"/>
      <c r="AG285" s="137"/>
      <c r="AH285" s="137"/>
      <c r="AI285" s="137"/>
      <c r="AJ285" s="137"/>
      <c r="AK285" s="137"/>
      <c r="AL285" s="137"/>
      <c r="AM285" s="137"/>
    </row>
    <row r="286" ht="18.0" customHeight="1">
      <c r="A286" s="137"/>
      <c r="B286" s="137"/>
      <c r="C286" s="137"/>
      <c r="D286" s="137"/>
      <c r="E286" s="137"/>
      <c r="F286" s="137"/>
      <c r="G286" s="137"/>
      <c r="H286" s="139"/>
      <c r="I286" s="137"/>
      <c r="J286" s="137"/>
      <c r="K286" s="137"/>
      <c r="L286" s="137"/>
      <c r="M286" s="137"/>
      <c r="N286" s="137"/>
      <c r="O286" s="137"/>
      <c r="P286" s="137"/>
      <c r="Q286" s="140"/>
      <c r="R286" s="137"/>
      <c r="S286" s="137"/>
      <c r="T286" s="137"/>
      <c r="U286" s="137"/>
      <c r="V286" s="137"/>
      <c r="W286" s="137"/>
      <c r="X286" s="137"/>
      <c r="Y286" s="137"/>
      <c r="Z286" s="137"/>
      <c r="AA286" s="137"/>
      <c r="AB286" s="137"/>
      <c r="AC286" s="137"/>
      <c r="AD286" s="137"/>
      <c r="AE286" s="137"/>
      <c r="AF286" s="137"/>
      <c r="AG286" s="137"/>
      <c r="AH286" s="137"/>
      <c r="AI286" s="137"/>
      <c r="AJ286" s="137"/>
      <c r="AK286" s="137"/>
      <c r="AL286" s="137"/>
      <c r="AM286" s="137"/>
    </row>
    <row r="287" ht="18.0" customHeight="1">
      <c r="A287" s="137"/>
      <c r="B287" s="137"/>
      <c r="C287" s="137"/>
      <c r="D287" s="137"/>
      <c r="E287" s="137"/>
      <c r="F287" s="137"/>
      <c r="G287" s="137"/>
      <c r="H287" s="139"/>
      <c r="I287" s="137"/>
      <c r="J287" s="137"/>
      <c r="K287" s="137"/>
      <c r="L287" s="137"/>
      <c r="M287" s="137"/>
      <c r="N287" s="137"/>
      <c r="O287" s="137"/>
      <c r="P287" s="137"/>
      <c r="Q287" s="140"/>
      <c r="R287" s="137"/>
      <c r="S287" s="137"/>
      <c r="T287" s="137"/>
      <c r="U287" s="137"/>
      <c r="V287" s="137"/>
      <c r="W287" s="137"/>
      <c r="X287" s="137"/>
      <c r="Y287" s="137"/>
      <c r="Z287" s="137"/>
      <c r="AA287" s="137"/>
      <c r="AB287" s="137"/>
      <c r="AC287" s="137"/>
      <c r="AD287" s="137"/>
      <c r="AE287" s="137"/>
      <c r="AF287" s="137"/>
      <c r="AG287" s="137"/>
      <c r="AH287" s="137"/>
      <c r="AI287" s="137"/>
      <c r="AJ287" s="137"/>
      <c r="AK287" s="137"/>
      <c r="AL287" s="137"/>
      <c r="AM287" s="137"/>
    </row>
    <row r="288" ht="18.0" customHeight="1">
      <c r="A288" s="137"/>
      <c r="B288" s="137"/>
      <c r="C288" s="137"/>
      <c r="D288" s="137"/>
      <c r="E288" s="137"/>
      <c r="F288" s="137"/>
      <c r="G288" s="137"/>
      <c r="H288" s="139"/>
      <c r="I288" s="137"/>
      <c r="J288" s="137"/>
      <c r="K288" s="137"/>
      <c r="L288" s="137"/>
      <c r="M288" s="137"/>
      <c r="N288" s="137"/>
      <c r="O288" s="137"/>
      <c r="P288" s="137"/>
      <c r="Q288" s="140"/>
      <c r="R288" s="137"/>
      <c r="S288" s="137"/>
      <c r="T288" s="137"/>
      <c r="U288" s="137"/>
      <c r="V288" s="137"/>
      <c r="W288" s="137"/>
      <c r="X288" s="137"/>
      <c r="Y288" s="137"/>
      <c r="Z288" s="137"/>
      <c r="AA288" s="137"/>
      <c r="AB288" s="137"/>
      <c r="AC288" s="137"/>
      <c r="AD288" s="137"/>
      <c r="AE288" s="137"/>
      <c r="AF288" s="137"/>
      <c r="AG288" s="137"/>
      <c r="AH288" s="137"/>
      <c r="AI288" s="137"/>
      <c r="AJ288" s="137"/>
      <c r="AK288" s="137"/>
      <c r="AL288" s="137"/>
      <c r="AM288" s="137"/>
    </row>
    <row r="289" ht="18.0" customHeight="1">
      <c r="A289" s="137"/>
      <c r="B289" s="137"/>
      <c r="C289" s="137"/>
      <c r="D289" s="137"/>
      <c r="E289" s="137"/>
      <c r="F289" s="137"/>
      <c r="G289" s="137"/>
      <c r="H289" s="139"/>
      <c r="I289" s="137"/>
      <c r="J289" s="137"/>
      <c r="K289" s="137"/>
      <c r="L289" s="137"/>
      <c r="M289" s="137"/>
      <c r="N289" s="137"/>
      <c r="O289" s="137"/>
      <c r="P289" s="137"/>
      <c r="Q289" s="140"/>
      <c r="R289" s="137"/>
      <c r="S289" s="137"/>
      <c r="T289" s="137"/>
      <c r="U289" s="137"/>
      <c r="V289" s="137"/>
      <c r="W289" s="137"/>
      <c r="X289" s="137"/>
      <c r="Y289" s="137"/>
      <c r="Z289" s="137"/>
      <c r="AA289" s="137"/>
      <c r="AB289" s="137"/>
      <c r="AC289" s="137"/>
      <c r="AD289" s="137"/>
      <c r="AE289" s="137"/>
      <c r="AF289" s="137"/>
      <c r="AG289" s="137"/>
      <c r="AH289" s="137"/>
      <c r="AI289" s="137"/>
      <c r="AJ289" s="137"/>
      <c r="AK289" s="137"/>
      <c r="AL289" s="137"/>
      <c r="AM289" s="137"/>
    </row>
    <row r="290" ht="18.0" customHeight="1">
      <c r="A290" s="137"/>
      <c r="B290" s="137"/>
      <c r="C290" s="137"/>
      <c r="D290" s="137"/>
      <c r="E290" s="137"/>
      <c r="F290" s="137"/>
      <c r="G290" s="137"/>
      <c r="H290" s="139"/>
      <c r="I290" s="137"/>
      <c r="J290" s="137"/>
      <c r="K290" s="137"/>
      <c r="L290" s="137"/>
      <c r="M290" s="137"/>
      <c r="N290" s="137"/>
      <c r="O290" s="137"/>
      <c r="P290" s="137"/>
      <c r="Q290" s="140"/>
      <c r="R290" s="137"/>
      <c r="S290" s="137"/>
      <c r="T290" s="137"/>
      <c r="U290" s="137"/>
      <c r="V290" s="137"/>
      <c r="W290" s="137"/>
      <c r="X290" s="137"/>
      <c r="Y290" s="137"/>
      <c r="Z290" s="137"/>
      <c r="AA290" s="137"/>
      <c r="AB290" s="137"/>
      <c r="AC290" s="137"/>
      <c r="AD290" s="137"/>
      <c r="AE290" s="137"/>
      <c r="AF290" s="137"/>
      <c r="AG290" s="137"/>
      <c r="AH290" s="137"/>
      <c r="AI290" s="137"/>
      <c r="AJ290" s="137"/>
      <c r="AK290" s="137"/>
      <c r="AL290" s="137"/>
      <c r="AM290" s="137"/>
    </row>
    <row r="291" ht="18.0" customHeight="1">
      <c r="A291" s="137"/>
      <c r="B291" s="137"/>
      <c r="C291" s="137"/>
      <c r="D291" s="137"/>
      <c r="E291" s="137"/>
      <c r="F291" s="137"/>
      <c r="G291" s="137"/>
      <c r="H291" s="139"/>
      <c r="I291" s="137"/>
      <c r="J291" s="137"/>
      <c r="K291" s="137"/>
      <c r="L291" s="137"/>
      <c r="M291" s="137"/>
      <c r="N291" s="137"/>
      <c r="O291" s="137"/>
      <c r="P291" s="137"/>
      <c r="Q291" s="140"/>
      <c r="R291" s="137"/>
      <c r="S291" s="137"/>
      <c r="T291" s="137"/>
      <c r="U291" s="137"/>
      <c r="V291" s="137"/>
      <c r="W291" s="137"/>
      <c r="X291" s="137"/>
      <c r="Y291" s="137"/>
      <c r="Z291" s="137"/>
      <c r="AA291" s="137"/>
      <c r="AB291" s="137"/>
      <c r="AC291" s="137"/>
      <c r="AD291" s="137"/>
      <c r="AE291" s="137"/>
      <c r="AF291" s="137"/>
      <c r="AG291" s="137"/>
      <c r="AH291" s="137"/>
      <c r="AI291" s="137"/>
      <c r="AJ291" s="137"/>
      <c r="AK291" s="137"/>
      <c r="AL291" s="137"/>
      <c r="AM291" s="137"/>
    </row>
    <row r="292" ht="18.0" customHeight="1">
      <c r="A292" s="137"/>
      <c r="B292" s="137"/>
      <c r="C292" s="137"/>
      <c r="D292" s="137"/>
      <c r="E292" s="137"/>
      <c r="F292" s="137"/>
      <c r="G292" s="137"/>
      <c r="H292" s="139"/>
      <c r="I292" s="137"/>
      <c r="J292" s="137"/>
      <c r="K292" s="137"/>
      <c r="L292" s="137"/>
      <c r="M292" s="137"/>
      <c r="N292" s="137"/>
      <c r="O292" s="137"/>
      <c r="P292" s="137"/>
      <c r="Q292" s="140"/>
      <c r="R292" s="137"/>
      <c r="S292" s="137"/>
      <c r="T292" s="137"/>
      <c r="U292" s="137"/>
      <c r="V292" s="137"/>
      <c r="W292" s="137"/>
      <c r="X292" s="137"/>
      <c r="Y292" s="137"/>
      <c r="Z292" s="137"/>
      <c r="AA292" s="137"/>
      <c r="AB292" s="137"/>
      <c r="AC292" s="137"/>
      <c r="AD292" s="137"/>
      <c r="AE292" s="137"/>
      <c r="AF292" s="137"/>
      <c r="AG292" s="137"/>
      <c r="AH292" s="137"/>
      <c r="AI292" s="137"/>
      <c r="AJ292" s="137"/>
      <c r="AK292" s="137"/>
      <c r="AL292" s="137"/>
      <c r="AM292" s="137"/>
    </row>
    <row r="293" ht="18.0" customHeight="1">
      <c r="A293" s="137"/>
      <c r="B293" s="137"/>
      <c r="C293" s="137"/>
      <c r="D293" s="137"/>
      <c r="E293" s="137"/>
      <c r="F293" s="137"/>
      <c r="G293" s="137"/>
      <c r="H293" s="139"/>
      <c r="I293" s="137"/>
      <c r="J293" s="137"/>
      <c r="K293" s="137"/>
      <c r="L293" s="137"/>
      <c r="M293" s="137"/>
      <c r="N293" s="137"/>
      <c r="O293" s="137"/>
      <c r="P293" s="137"/>
      <c r="Q293" s="140"/>
      <c r="R293" s="137"/>
      <c r="S293" s="137"/>
      <c r="T293" s="137"/>
      <c r="U293" s="137"/>
      <c r="V293" s="137"/>
      <c r="W293" s="137"/>
      <c r="X293" s="137"/>
      <c r="Y293" s="137"/>
      <c r="Z293" s="137"/>
      <c r="AA293" s="137"/>
      <c r="AB293" s="137"/>
      <c r="AC293" s="137"/>
      <c r="AD293" s="137"/>
      <c r="AE293" s="137"/>
      <c r="AF293" s="137"/>
      <c r="AG293" s="137"/>
      <c r="AH293" s="137"/>
      <c r="AI293" s="137"/>
      <c r="AJ293" s="137"/>
      <c r="AK293" s="137"/>
      <c r="AL293" s="137"/>
      <c r="AM293" s="137"/>
    </row>
    <row r="294" ht="18.0" customHeight="1">
      <c r="A294" s="137"/>
      <c r="B294" s="137"/>
      <c r="C294" s="137"/>
      <c r="D294" s="137"/>
      <c r="E294" s="137"/>
      <c r="F294" s="137"/>
      <c r="G294" s="137"/>
      <c r="H294" s="139"/>
      <c r="I294" s="137"/>
      <c r="J294" s="137"/>
      <c r="K294" s="137"/>
      <c r="L294" s="137"/>
      <c r="M294" s="137"/>
      <c r="N294" s="137"/>
      <c r="O294" s="137"/>
      <c r="P294" s="137"/>
      <c r="Q294" s="140"/>
      <c r="R294" s="137"/>
      <c r="S294" s="137"/>
      <c r="T294" s="137"/>
      <c r="U294" s="137"/>
      <c r="V294" s="137"/>
      <c r="W294" s="137"/>
      <c r="X294" s="137"/>
      <c r="Y294" s="137"/>
      <c r="Z294" s="137"/>
      <c r="AA294" s="137"/>
      <c r="AB294" s="137"/>
      <c r="AC294" s="137"/>
      <c r="AD294" s="137"/>
      <c r="AE294" s="137"/>
      <c r="AF294" s="137"/>
      <c r="AG294" s="137"/>
      <c r="AH294" s="137"/>
      <c r="AI294" s="137"/>
      <c r="AJ294" s="137"/>
      <c r="AK294" s="137"/>
      <c r="AL294" s="137"/>
      <c r="AM294" s="137"/>
    </row>
    <row r="295" ht="18.0" customHeight="1">
      <c r="A295" s="137"/>
      <c r="B295" s="137"/>
      <c r="C295" s="137"/>
      <c r="D295" s="137"/>
      <c r="E295" s="137"/>
      <c r="F295" s="137"/>
      <c r="G295" s="137"/>
      <c r="H295" s="139"/>
      <c r="I295" s="137"/>
      <c r="J295" s="137"/>
      <c r="K295" s="137"/>
      <c r="L295" s="137"/>
      <c r="M295" s="137"/>
      <c r="N295" s="137"/>
      <c r="O295" s="137"/>
      <c r="P295" s="137"/>
      <c r="Q295" s="140"/>
      <c r="R295" s="137"/>
      <c r="S295" s="137"/>
      <c r="T295" s="137"/>
      <c r="U295" s="137"/>
      <c r="V295" s="137"/>
      <c r="W295" s="137"/>
      <c r="X295" s="137"/>
      <c r="Y295" s="137"/>
      <c r="Z295" s="137"/>
      <c r="AA295" s="137"/>
      <c r="AB295" s="137"/>
      <c r="AC295" s="137"/>
      <c r="AD295" s="137"/>
      <c r="AE295" s="137"/>
      <c r="AF295" s="137"/>
      <c r="AG295" s="137"/>
      <c r="AH295" s="137"/>
      <c r="AI295" s="137"/>
      <c r="AJ295" s="137"/>
      <c r="AK295" s="137"/>
      <c r="AL295" s="137"/>
      <c r="AM295" s="137"/>
    </row>
    <row r="296" ht="18.0" customHeight="1">
      <c r="A296" s="137"/>
      <c r="B296" s="137"/>
      <c r="C296" s="137"/>
      <c r="D296" s="137"/>
      <c r="E296" s="137"/>
      <c r="F296" s="137"/>
      <c r="G296" s="137"/>
      <c r="H296" s="139"/>
      <c r="I296" s="137"/>
      <c r="J296" s="137"/>
      <c r="K296" s="137"/>
      <c r="L296" s="137"/>
      <c r="M296" s="137"/>
      <c r="N296" s="137"/>
      <c r="O296" s="137"/>
      <c r="P296" s="137"/>
      <c r="Q296" s="140"/>
      <c r="R296" s="137"/>
      <c r="S296" s="137"/>
      <c r="T296" s="137"/>
      <c r="U296" s="137"/>
      <c r="V296" s="137"/>
      <c r="W296" s="137"/>
      <c r="X296" s="137"/>
      <c r="Y296" s="137"/>
      <c r="Z296" s="137"/>
      <c r="AA296" s="137"/>
      <c r="AB296" s="137"/>
      <c r="AC296" s="137"/>
      <c r="AD296" s="137"/>
      <c r="AE296" s="137"/>
      <c r="AF296" s="137"/>
      <c r="AG296" s="137"/>
      <c r="AH296" s="137"/>
      <c r="AI296" s="137"/>
      <c r="AJ296" s="137"/>
      <c r="AK296" s="137"/>
      <c r="AL296" s="137"/>
      <c r="AM296" s="137"/>
    </row>
    <row r="297" ht="18.0" customHeight="1">
      <c r="A297" s="137"/>
      <c r="B297" s="137"/>
      <c r="C297" s="137"/>
      <c r="D297" s="137"/>
      <c r="E297" s="137"/>
      <c r="F297" s="137"/>
      <c r="G297" s="137"/>
      <c r="H297" s="139"/>
      <c r="I297" s="137"/>
      <c r="J297" s="137"/>
      <c r="K297" s="137"/>
      <c r="L297" s="137"/>
      <c r="M297" s="137"/>
      <c r="N297" s="137"/>
      <c r="O297" s="137"/>
      <c r="P297" s="137"/>
      <c r="Q297" s="140"/>
      <c r="R297" s="137"/>
      <c r="S297" s="137"/>
      <c r="T297" s="137"/>
      <c r="U297" s="137"/>
      <c r="V297" s="137"/>
      <c r="W297" s="137"/>
      <c r="X297" s="137"/>
      <c r="Y297" s="137"/>
      <c r="Z297" s="137"/>
      <c r="AA297" s="137"/>
      <c r="AB297" s="137"/>
      <c r="AC297" s="137"/>
      <c r="AD297" s="137"/>
      <c r="AE297" s="137"/>
      <c r="AF297" s="137"/>
      <c r="AG297" s="137"/>
      <c r="AH297" s="137"/>
      <c r="AI297" s="137"/>
      <c r="AJ297" s="137"/>
      <c r="AK297" s="137"/>
      <c r="AL297" s="137"/>
      <c r="AM297" s="137"/>
    </row>
    <row r="298" ht="18.0" customHeight="1">
      <c r="A298" s="137"/>
      <c r="B298" s="137"/>
      <c r="C298" s="137"/>
      <c r="D298" s="137"/>
      <c r="E298" s="137"/>
      <c r="F298" s="137"/>
      <c r="G298" s="137"/>
      <c r="H298" s="139"/>
      <c r="I298" s="137"/>
      <c r="J298" s="137"/>
      <c r="K298" s="137"/>
      <c r="L298" s="137"/>
      <c r="M298" s="137"/>
      <c r="N298" s="137"/>
      <c r="O298" s="137"/>
      <c r="P298" s="137"/>
      <c r="Q298" s="140"/>
      <c r="R298" s="137"/>
      <c r="S298" s="137"/>
      <c r="T298" s="137"/>
      <c r="U298" s="137"/>
      <c r="V298" s="137"/>
      <c r="W298" s="137"/>
      <c r="X298" s="137"/>
      <c r="Y298" s="137"/>
      <c r="Z298" s="137"/>
      <c r="AA298" s="137"/>
      <c r="AB298" s="137"/>
      <c r="AC298" s="137"/>
      <c r="AD298" s="137"/>
      <c r="AE298" s="137"/>
      <c r="AF298" s="137"/>
      <c r="AG298" s="137"/>
      <c r="AH298" s="137"/>
      <c r="AI298" s="137"/>
      <c r="AJ298" s="137"/>
      <c r="AK298" s="137"/>
      <c r="AL298" s="137"/>
      <c r="AM298" s="137"/>
    </row>
    <row r="299" ht="18.0" customHeight="1">
      <c r="A299" s="137"/>
      <c r="B299" s="137"/>
      <c r="C299" s="137"/>
      <c r="D299" s="137"/>
      <c r="E299" s="137"/>
      <c r="F299" s="137"/>
      <c r="G299" s="137"/>
      <c r="H299" s="139"/>
      <c r="I299" s="137"/>
      <c r="J299" s="137"/>
      <c r="K299" s="137"/>
      <c r="L299" s="137"/>
      <c r="M299" s="137"/>
      <c r="N299" s="137"/>
      <c r="O299" s="137"/>
      <c r="P299" s="137"/>
      <c r="Q299" s="140"/>
      <c r="R299" s="137"/>
      <c r="S299" s="137"/>
      <c r="T299" s="137"/>
      <c r="U299" s="137"/>
      <c r="V299" s="137"/>
      <c r="W299" s="137"/>
      <c r="X299" s="137"/>
      <c r="Y299" s="137"/>
      <c r="Z299" s="137"/>
      <c r="AA299" s="137"/>
      <c r="AB299" s="137"/>
      <c r="AC299" s="137"/>
      <c r="AD299" s="137"/>
      <c r="AE299" s="137"/>
      <c r="AF299" s="137"/>
      <c r="AG299" s="137"/>
      <c r="AH299" s="137"/>
      <c r="AI299" s="137"/>
      <c r="AJ299" s="137"/>
      <c r="AK299" s="137"/>
      <c r="AL299" s="137"/>
      <c r="AM299" s="137"/>
    </row>
    <row r="300" ht="18.0" customHeight="1">
      <c r="A300" s="137"/>
      <c r="B300" s="137"/>
      <c r="C300" s="137"/>
      <c r="D300" s="137"/>
      <c r="E300" s="137"/>
      <c r="F300" s="137"/>
      <c r="G300" s="137"/>
      <c r="H300" s="139"/>
      <c r="I300" s="137"/>
      <c r="J300" s="137"/>
      <c r="K300" s="137"/>
      <c r="L300" s="137"/>
      <c r="M300" s="137"/>
      <c r="N300" s="137"/>
      <c r="O300" s="137"/>
      <c r="P300" s="137"/>
      <c r="Q300" s="140"/>
      <c r="R300" s="137"/>
      <c r="S300" s="137"/>
      <c r="T300" s="137"/>
      <c r="U300" s="137"/>
      <c r="V300" s="137"/>
      <c r="W300" s="137"/>
      <c r="X300" s="137"/>
      <c r="Y300" s="137"/>
      <c r="Z300" s="137"/>
      <c r="AA300" s="137"/>
      <c r="AB300" s="137"/>
      <c r="AC300" s="137"/>
      <c r="AD300" s="137"/>
      <c r="AE300" s="137"/>
      <c r="AF300" s="137"/>
      <c r="AG300" s="137"/>
      <c r="AH300" s="137"/>
      <c r="AI300" s="137"/>
      <c r="AJ300" s="137"/>
      <c r="AK300" s="137"/>
      <c r="AL300" s="137"/>
      <c r="AM300" s="137"/>
    </row>
    <row r="301" ht="18.0" customHeight="1">
      <c r="A301" s="137"/>
      <c r="B301" s="137"/>
      <c r="C301" s="137"/>
      <c r="D301" s="137"/>
      <c r="E301" s="137"/>
      <c r="F301" s="137"/>
      <c r="G301" s="137"/>
      <c r="H301" s="139"/>
      <c r="I301" s="137"/>
      <c r="J301" s="137"/>
      <c r="K301" s="137"/>
      <c r="L301" s="137"/>
      <c r="M301" s="137"/>
      <c r="N301" s="137"/>
      <c r="O301" s="137"/>
      <c r="P301" s="137"/>
      <c r="Q301" s="140"/>
      <c r="R301" s="137"/>
      <c r="S301" s="137"/>
      <c r="T301" s="137"/>
      <c r="U301" s="137"/>
      <c r="V301" s="137"/>
      <c r="W301" s="137"/>
      <c r="X301" s="137"/>
      <c r="Y301" s="137"/>
      <c r="Z301" s="137"/>
      <c r="AA301" s="137"/>
      <c r="AB301" s="137"/>
      <c r="AC301" s="137"/>
      <c r="AD301" s="137"/>
      <c r="AE301" s="137"/>
      <c r="AF301" s="137"/>
      <c r="AG301" s="137"/>
      <c r="AH301" s="137"/>
      <c r="AI301" s="137"/>
      <c r="AJ301" s="137"/>
      <c r="AK301" s="137"/>
      <c r="AL301" s="137"/>
      <c r="AM301" s="137"/>
    </row>
    <row r="302" ht="18.0" customHeight="1">
      <c r="A302" s="137"/>
      <c r="B302" s="137"/>
      <c r="C302" s="137"/>
      <c r="D302" s="137"/>
      <c r="E302" s="137"/>
      <c r="F302" s="137"/>
      <c r="G302" s="137"/>
      <c r="H302" s="139"/>
      <c r="I302" s="137"/>
      <c r="J302" s="137"/>
      <c r="K302" s="137"/>
      <c r="L302" s="137"/>
      <c r="M302" s="137"/>
      <c r="N302" s="137"/>
      <c r="O302" s="137"/>
      <c r="P302" s="137"/>
      <c r="Q302" s="140"/>
      <c r="R302" s="137"/>
      <c r="S302" s="137"/>
      <c r="T302" s="137"/>
      <c r="U302" s="137"/>
      <c r="V302" s="137"/>
      <c r="W302" s="137"/>
      <c r="X302" s="137"/>
      <c r="Y302" s="137"/>
      <c r="Z302" s="137"/>
      <c r="AA302" s="137"/>
      <c r="AB302" s="137"/>
      <c r="AC302" s="137"/>
      <c r="AD302" s="137"/>
      <c r="AE302" s="137"/>
      <c r="AF302" s="137"/>
      <c r="AG302" s="137"/>
      <c r="AH302" s="137"/>
      <c r="AI302" s="137"/>
      <c r="AJ302" s="137"/>
      <c r="AK302" s="137"/>
      <c r="AL302" s="137"/>
      <c r="AM302" s="137"/>
    </row>
    <row r="303" ht="18.0" customHeight="1">
      <c r="A303" s="137"/>
      <c r="B303" s="137"/>
      <c r="C303" s="137"/>
      <c r="D303" s="137"/>
      <c r="E303" s="137"/>
      <c r="F303" s="137"/>
      <c r="G303" s="137"/>
      <c r="H303" s="139"/>
      <c r="I303" s="137"/>
      <c r="J303" s="137"/>
      <c r="K303" s="137"/>
      <c r="L303" s="137"/>
      <c r="M303" s="137"/>
      <c r="N303" s="137"/>
      <c r="O303" s="137"/>
      <c r="P303" s="137"/>
      <c r="Q303" s="140"/>
      <c r="R303" s="137"/>
      <c r="S303" s="137"/>
      <c r="T303" s="137"/>
      <c r="U303" s="137"/>
      <c r="V303" s="137"/>
      <c r="W303" s="137"/>
      <c r="X303" s="137"/>
      <c r="Y303" s="137"/>
      <c r="Z303" s="137"/>
      <c r="AA303" s="137"/>
      <c r="AB303" s="137"/>
      <c r="AC303" s="137"/>
      <c r="AD303" s="137"/>
      <c r="AE303" s="137"/>
      <c r="AF303" s="137"/>
      <c r="AG303" s="137"/>
      <c r="AH303" s="137"/>
      <c r="AI303" s="137"/>
      <c r="AJ303" s="137"/>
      <c r="AK303" s="137"/>
      <c r="AL303" s="137"/>
      <c r="AM303" s="137"/>
    </row>
    <row r="304" ht="18.0" customHeight="1">
      <c r="A304" s="137"/>
      <c r="B304" s="137"/>
      <c r="C304" s="137"/>
      <c r="D304" s="137"/>
      <c r="E304" s="137"/>
      <c r="F304" s="137"/>
      <c r="G304" s="137"/>
      <c r="H304" s="139"/>
      <c r="I304" s="137"/>
      <c r="J304" s="137"/>
      <c r="K304" s="137"/>
      <c r="L304" s="137"/>
      <c r="M304" s="137"/>
      <c r="N304" s="137"/>
      <c r="O304" s="137"/>
      <c r="P304" s="137"/>
      <c r="Q304" s="140"/>
      <c r="R304" s="137"/>
      <c r="S304" s="137"/>
      <c r="T304" s="137"/>
      <c r="U304" s="137"/>
      <c r="V304" s="137"/>
      <c r="W304" s="137"/>
      <c r="X304" s="137"/>
      <c r="Y304" s="137"/>
      <c r="Z304" s="137"/>
      <c r="AA304" s="137"/>
      <c r="AB304" s="137"/>
      <c r="AC304" s="137"/>
      <c r="AD304" s="137"/>
      <c r="AE304" s="137"/>
      <c r="AF304" s="137"/>
      <c r="AG304" s="137"/>
      <c r="AH304" s="137"/>
      <c r="AI304" s="137"/>
      <c r="AJ304" s="137"/>
      <c r="AK304" s="137"/>
      <c r="AL304" s="137"/>
      <c r="AM304" s="137"/>
    </row>
    <row r="305" ht="18.0" customHeight="1">
      <c r="A305" s="137"/>
      <c r="B305" s="137"/>
      <c r="C305" s="137"/>
      <c r="D305" s="137"/>
      <c r="E305" s="137"/>
      <c r="F305" s="137"/>
      <c r="G305" s="137"/>
      <c r="H305" s="139"/>
      <c r="I305" s="137"/>
      <c r="J305" s="137"/>
      <c r="K305" s="137"/>
      <c r="L305" s="137"/>
      <c r="M305" s="137"/>
      <c r="N305" s="137"/>
      <c r="O305" s="137"/>
      <c r="P305" s="137"/>
      <c r="Q305" s="140"/>
      <c r="R305" s="137"/>
      <c r="S305" s="137"/>
      <c r="T305" s="137"/>
      <c r="U305" s="137"/>
      <c r="V305" s="137"/>
      <c r="W305" s="137"/>
      <c r="X305" s="137"/>
      <c r="Y305" s="137"/>
      <c r="Z305" s="137"/>
      <c r="AA305" s="137"/>
      <c r="AB305" s="137"/>
      <c r="AC305" s="137"/>
      <c r="AD305" s="137"/>
      <c r="AE305" s="137"/>
      <c r="AF305" s="137"/>
      <c r="AG305" s="137"/>
      <c r="AH305" s="137"/>
      <c r="AI305" s="137"/>
      <c r="AJ305" s="137"/>
      <c r="AK305" s="137"/>
      <c r="AL305" s="137"/>
      <c r="AM305" s="137"/>
    </row>
    <row r="306" ht="18.0" customHeight="1">
      <c r="A306" s="137"/>
      <c r="B306" s="137"/>
      <c r="C306" s="137"/>
      <c r="D306" s="137"/>
      <c r="E306" s="137"/>
      <c r="F306" s="137"/>
      <c r="G306" s="137"/>
      <c r="H306" s="139"/>
      <c r="I306" s="137"/>
      <c r="J306" s="137"/>
      <c r="K306" s="137"/>
      <c r="L306" s="137"/>
      <c r="M306" s="137"/>
      <c r="N306" s="137"/>
      <c r="O306" s="137"/>
      <c r="P306" s="137"/>
      <c r="Q306" s="140"/>
      <c r="R306" s="137"/>
      <c r="S306" s="137"/>
      <c r="T306" s="137"/>
      <c r="U306" s="137"/>
      <c r="V306" s="137"/>
      <c r="W306" s="137"/>
      <c r="X306" s="137"/>
      <c r="Y306" s="137"/>
      <c r="Z306" s="137"/>
      <c r="AA306" s="137"/>
      <c r="AB306" s="137"/>
      <c r="AC306" s="137"/>
      <c r="AD306" s="137"/>
      <c r="AE306" s="137"/>
      <c r="AF306" s="137"/>
      <c r="AG306" s="137"/>
      <c r="AH306" s="137"/>
      <c r="AI306" s="137"/>
      <c r="AJ306" s="137"/>
      <c r="AK306" s="137"/>
      <c r="AL306" s="137"/>
      <c r="AM306" s="137"/>
    </row>
    <row r="307" ht="18.0" customHeight="1">
      <c r="A307" s="137"/>
      <c r="B307" s="137"/>
      <c r="C307" s="137"/>
      <c r="D307" s="137"/>
      <c r="E307" s="137"/>
      <c r="F307" s="137"/>
      <c r="G307" s="137"/>
      <c r="H307" s="139"/>
      <c r="I307" s="137"/>
      <c r="J307" s="137"/>
      <c r="K307" s="137"/>
      <c r="L307" s="137"/>
      <c r="M307" s="137"/>
      <c r="N307" s="137"/>
      <c r="O307" s="137"/>
      <c r="P307" s="137"/>
      <c r="Q307" s="140"/>
      <c r="R307" s="137"/>
      <c r="S307" s="137"/>
      <c r="T307" s="137"/>
      <c r="U307" s="137"/>
      <c r="V307" s="137"/>
      <c r="W307" s="137"/>
      <c r="X307" s="137"/>
      <c r="Y307" s="137"/>
      <c r="Z307" s="137"/>
      <c r="AA307" s="137"/>
      <c r="AB307" s="137"/>
      <c r="AC307" s="137"/>
      <c r="AD307" s="137"/>
      <c r="AE307" s="137"/>
      <c r="AF307" s="137"/>
      <c r="AG307" s="137"/>
      <c r="AH307" s="137"/>
      <c r="AI307" s="137"/>
      <c r="AJ307" s="137"/>
      <c r="AK307" s="137"/>
      <c r="AL307" s="137"/>
      <c r="AM307" s="137"/>
    </row>
    <row r="308" ht="18.0" customHeight="1">
      <c r="A308" s="137"/>
      <c r="B308" s="137"/>
      <c r="C308" s="137"/>
      <c r="D308" s="137"/>
      <c r="E308" s="137"/>
      <c r="F308" s="137"/>
      <c r="G308" s="137"/>
      <c r="H308" s="139"/>
      <c r="I308" s="137"/>
      <c r="J308" s="137"/>
      <c r="K308" s="137"/>
      <c r="L308" s="137"/>
      <c r="M308" s="137"/>
      <c r="N308" s="137"/>
      <c r="O308" s="137"/>
      <c r="P308" s="137"/>
      <c r="Q308" s="140"/>
      <c r="R308" s="137"/>
      <c r="S308" s="137"/>
      <c r="T308" s="137"/>
      <c r="U308" s="137"/>
      <c r="V308" s="137"/>
      <c r="W308" s="137"/>
      <c r="X308" s="137"/>
      <c r="Y308" s="137"/>
      <c r="Z308" s="137"/>
      <c r="AA308" s="137"/>
      <c r="AB308" s="137"/>
      <c r="AC308" s="137"/>
      <c r="AD308" s="137"/>
      <c r="AE308" s="137"/>
      <c r="AF308" s="137"/>
      <c r="AG308" s="137"/>
      <c r="AH308" s="137"/>
      <c r="AI308" s="137"/>
      <c r="AJ308" s="137"/>
      <c r="AK308" s="137"/>
      <c r="AL308" s="137"/>
      <c r="AM308" s="137"/>
    </row>
    <row r="309" ht="18.0" customHeight="1">
      <c r="A309" s="137"/>
      <c r="B309" s="137"/>
      <c r="C309" s="137"/>
      <c r="D309" s="137"/>
      <c r="E309" s="137"/>
      <c r="F309" s="137"/>
      <c r="G309" s="137"/>
      <c r="H309" s="139"/>
      <c r="I309" s="137"/>
      <c r="J309" s="137"/>
      <c r="K309" s="137"/>
      <c r="L309" s="137"/>
      <c r="M309" s="137"/>
      <c r="N309" s="137"/>
      <c r="O309" s="137"/>
      <c r="P309" s="137"/>
      <c r="Q309" s="140"/>
      <c r="R309" s="137"/>
      <c r="S309" s="137"/>
      <c r="T309" s="137"/>
      <c r="U309" s="137"/>
      <c r="V309" s="137"/>
      <c r="W309" s="137"/>
      <c r="X309" s="137"/>
      <c r="Y309" s="137"/>
      <c r="Z309" s="137"/>
      <c r="AA309" s="137"/>
      <c r="AB309" s="137"/>
      <c r="AC309" s="137"/>
      <c r="AD309" s="137"/>
      <c r="AE309" s="137"/>
      <c r="AF309" s="137"/>
      <c r="AG309" s="137"/>
      <c r="AH309" s="137"/>
      <c r="AI309" s="137"/>
      <c r="AJ309" s="137"/>
      <c r="AK309" s="137"/>
      <c r="AL309" s="137"/>
      <c r="AM309" s="137"/>
    </row>
    <row r="310" ht="18.0" customHeight="1">
      <c r="A310" s="137"/>
      <c r="B310" s="137"/>
      <c r="C310" s="137"/>
      <c r="D310" s="137"/>
      <c r="E310" s="137"/>
      <c r="F310" s="137"/>
      <c r="G310" s="137"/>
      <c r="H310" s="139"/>
      <c r="I310" s="137"/>
      <c r="J310" s="137"/>
      <c r="K310" s="137"/>
      <c r="L310" s="137"/>
      <c r="M310" s="137"/>
      <c r="N310" s="137"/>
      <c r="O310" s="137"/>
      <c r="P310" s="137"/>
      <c r="Q310" s="140"/>
      <c r="R310" s="137"/>
      <c r="S310" s="137"/>
      <c r="T310" s="137"/>
      <c r="U310" s="137"/>
      <c r="V310" s="137"/>
      <c r="W310" s="137"/>
      <c r="X310" s="137"/>
      <c r="Y310" s="137"/>
      <c r="Z310" s="137"/>
      <c r="AA310" s="137"/>
      <c r="AB310" s="137"/>
      <c r="AC310" s="137"/>
      <c r="AD310" s="137"/>
      <c r="AE310" s="137"/>
      <c r="AF310" s="137"/>
      <c r="AG310" s="137"/>
      <c r="AH310" s="137"/>
      <c r="AI310" s="137"/>
      <c r="AJ310" s="137"/>
      <c r="AK310" s="137"/>
      <c r="AL310" s="137"/>
      <c r="AM310" s="137"/>
    </row>
    <row r="311" ht="18.0" customHeight="1">
      <c r="A311" s="137"/>
      <c r="B311" s="137"/>
      <c r="C311" s="137"/>
      <c r="D311" s="137"/>
      <c r="E311" s="137"/>
      <c r="F311" s="137"/>
      <c r="G311" s="137"/>
      <c r="H311" s="139"/>
      <c r="I311" s="137"/>
      <c r="J311" s="137"/>
      <c r="K311" s="137"/>
      <c r="L311" s="137"/>
      <c r="M311" s="137"/>
      <c r="N311" s="137"/>
      <c r="O311" s="137"/>
      <c r="P311" s="137"/>
      <c r="Q311" s="140"/>
      <c r="R311" s="137"/>
      <c r="S311" s="137"/>
      <c r="T311" s="137"/>
      <c r="U311" s="137"/>
      <c r="V311" s="137"/>
      <c r="W311" s="137"/>
      <c r="X311" s="137"/>
      <c r="Y311" s="137"/>
      <c r="Z311" s="137"/>
      <c r="AA311" s="137"/>
      <c r="AB311" s="137"/>
      <c r="AC311" s="137"/>
      <c r="AD311" s="137"/>
      <c r="AE311" s="137"/>
      <c r="AF311" s="137"/>
      <c r="AG311" s="137"/>
      <c r="AH311" s="137"/>
      <c r="AI311" s="137"/>
      <c r="AJ311" s="137"/>
      <c r="AK311" s="137"/>
      <c r="AL311" s="137"/>
      <c r="AM311" s="137"/>
    </row>
    <row r="312" ht="18.0" customHeight="1">
      <c r="A312" s="137"/>
      <c r="B312" s="137"/>
      <c r="C312" s="137"/>
      <c r="D312" s="137"/>
      <c r="E312" s="137"/>
      <c r="F312" s="137"/>
      <c r="G312" s="137"/>
      <c r="H312" s="139"/>
      <c r="I312" s="137"/>
      <c r="J312" s="137"/>
      <c r="K312" s="137"/>
      <c r="L312" s="137"/>
      <c r="M312" s="137"/>
      <c r="N312" s="137"/>
      <c r="O312" s="137"/>
      <c r="P312" s="137"/>
      <c r="Q312" s="140"/>
      <c r="R312" s="137"/>
      <c r="S312" s="137"/>
      <c r="T312" s="137"/>
      <c r="U312" s="137"/>
      <c r="V312" s="137"/>
      <c r="W312" s="137"/>
      <c r="X312" s="137"/>
      <c r="Y312" s="137"/>
      <c r="Z312" s="137"/>
      <c r="AA312" s="137"/>
      <c r="AB312" s="137"/>
      <c r="AC312" s="137"/>
      <c r="AD312" s="137"/>
      <c r="AE312" s="137"/>
      <c r="AF312" s="137"/>
      <c r="AG312" s="137"/>
      <c r="AH312" s="137"/>
      <c r="AI312" s="137"/>
      <c r="AJ312" s="137"/>
      <c r="AK312" s="137"/>
      <c r="AL312" s="137"/>
      <c r="AM312" s="137"/>
    </row>
    <row r="313" ht="18.0" customHeight="1">
      <c r="A313" s="137"/>
      <c r="B313" s="137"/>
      <c r="C313" s="137"/>
      <c r="D313" s="137"/>
      <c r="E313" s="137"/>
      <c r="F313" s="137"/>
      <c r="G313" s="137"/>
      <c r="H313" s="139"/>
      <c r="I313" s="137"/>
      <c r="J313" s="137"/>
      <c r="K313" s="137"/>
      <c r="L313" s="137"/>
      <c r="M313" s="137"/>
      <c r="N313" s="137"/>
      <c r="O313" s="137"/>
      <c r="P313" s="137"/>
      <c r="Q313" s="140"/>
      <c r="R313" s="137"/>
      <c r="S313" s="137"/>
      <c r="T313" s="137"/>
      <c r="U313" s="137"/>
      <c r="V313" s="137"/>
      <c r="W313" s="137"/>
      <c r="X313" s="137"/>
      <c r="Y313" s="137"/>
      <c r="Z313" s="137"/>
      <c r="AA313" s="137"/>
      <c r="AB313" s="137"/>
      <c r="AC313" s="137"/>
      <c r="AD313" s="137"/>
      <c r="AE313" s="137"/>
      <c r="AF313" s="137"/>
      <c r="AG313" s="137"/>
      <c r="AH313" s="137"/>
      <c r="AI313" s="137"/>
      <c r="AJ313" s="137"/>
      <c r="AK313" s="137"/>
      <c r="AL313" s="137"/>
      <c r="AM313" s="137"/>
    </row>
    <row r="314" ht="18.0" customHeight="1">
      <c r="A314" s="137"/>
      <c r="B314" s="137"/>
      <c r="C314" s="137"/>
      <c r="D314" s="137"/>
      <c r="E314" s="137"/>
      <c r="F314" s="137"/>
      <c r="G314" s="137"/>
      <c r="H314" s="139"/>
      <c r="I314" s="137"/>
      <c r="J314" s="137"/>
      <c r="K314" s="137"/>
      <c r="L314" s="137"/>
      <c r="M314" s="137"/>
      <c r="N314" s="137"/>
      <c r="O314" s="137"/>
      <c r="P314" s="137"/>
      <c r="Q314" s="140"/>
      <c r="R314" s="137"/>
      <c r="S314" s="137"/>
      <c r="T314" s="137"/>
      <c r="U314" s="137"/>
      <c r="V314" s="137"/>
      <c r="W314" s="137"/>
      <c r="X314" s="137"/>
      <c r="Y314" s="137"/>
      <c r="Z314" s="137"/>
      <c r="AA314" s="137"/>
      <c r="AB314" s="137"/>
      <c r="AC314" s="137"/>
      <c r="AD314" s="137"/>
      <c r="AE314" s="137"/>
      <c r="AF314" s="137"/>
      <c r="AG314" s="137"/>
      <c r="AH314" s="137"/>
      <c r="AI314" s="137"/>
      <c r="AJ314" s="137"/>
      <c r="AK314" s="137"/>
      <c r="AL314" s="137"/>
      <c r="AM314" s="137"/>
    </row>
    <row r="315" ht="18.0" customHeight="1">
      <c r="A315" s="137"/>
      <c r="B315" s="137"/>
      <c r="C315" s="137"/>
      <c r="D315" s="137"/>
      <c r="E315" s="137"/>
      <c r="F315" s="137"/>
      <c r="G315" s="137"/>
      <c r="H315" s="139"/>
      <c r="I315" s="137"/>
      <c r="J315" s="137"/>
      <c r="K315" s="137"/>
      <c r="L315" s="137"/>
      <c r="M315" s="137"/>
      <c r="N315" s="137"/>
      <c r="O315" s="137"/>
      <c r="P315" s="137"/>
      <c r="Q315" s="140"/>
      <c r="R315" s="137"/>
      <c r="S315" s="137"/>
      <c r="T315" s="137"/>
      <c r="U315" s="137"/>
      <c r="V315" s="137"/>
      <c r="W315" s="137"/>
      <c r="X315" s="137"/>
      <c r="Y315" s="137"/>
      <c r="Z315" s="137"/>
      <c r="AA315" s="137"/>
      <c r="AB315" s="137"/>
      <c r="AC315" s="137"/>
      <c r="AD315" s="137"/>
      <c r="AE315" s="137"/>
      <c r="AF315" s="137"/>
      <c r="AG315" s="137"/>
      <c r="AH315" s="137"/>
      <c r="AI315" s="137"/>
      <c r="AJ315" s="137"/>
      <c r="AK315" s="137"/>
      <c r="AL315" s="137"/>
      <c r="AM315" s="137"/>
    </row>
    <row r="316" ht="18.0" customHeight="1">
      <c r="A316" s="137"/>
      <c r="B316" s="137"/>
      <c r="C316" s="137"/>
      <c r="D316" s="137"/>
      <c r="E316" s="137"/>
      <c r="F316" s="137"/>
      <c r="G316" s="137"/>
      <c r="H316" s="139"/>
      <c r="I316" s="137"/>
      <c r="J316" s="137"/>
      <c r="K316" s="137"/>
      <c r="L316" s="137"/>
      <c r="M316" s="137"/>
      <c r="N316" s="137"/>
      <c r="O316" s="137"/>
      <c r="P316" s="137"/>
      <c r="Q316" s="140"/>
      <c r="R316" s="137"/>
      <c r="S316" s="137"/>
      <c r="T316" s="137"/>
      <c r="U316" s="137"/>
      <c r="V316" s="137"/>
      <c r="W316" s="137"/>
      <c r="X316" s="137"/>
      <c r="Y316" s="137"/>
      <c r="Z316" s="137"/>
      <c r="AA316" s="137"/>
      <c r="AB316" s="137"/>
      <c r="AC316" s="137"/>
      <c r="AD316" s="137"/>
      <c r="AE316" s="137"/>
      <c r="AF316" s="137"/>
      <c r="AG316" s="137"/>
      <c r="AH316" s="137"/>
      <c r="AI316" s="137"/>
      <c r="AJ316" s="137"/>
      <c r="AK316" s="137"/>
      <c r="AL316" s="137"/>
      <c r="AM316" s="137"/>
    </row>
    <row r="317" ht="18.0" customHeight="1">
      <c r="A317" s="137"/>
      <c r="B317" s="137"/>
      <c r="C317" s="137"/>
      <c r="D317" s="137"/>
      <c r="E317" s="137"/>
      <c r="F317" s="137"/>
      <c r="G317" s="137"/>
      <c r="H317" s="139"/>
      <c r="I317" s="137"/>
      <c r="J317" s="137"/>
      <c r="K317" s="137"/>
      <c r="L317" s="137"/>
      <c r="M317" s="137"/>
      <c r="N317" s="137"/>
      <c r="O317" s="137"/>
      <c r="P317" s="137"/>
      <c r="Q317" s="140"/>
      <c r="R317" s="137"/>
      <c r="S317" s="137"/>
      <c r="T317" s="137"/>
      <c r="U317" s="137"/>
      <c r="V317" s="137"/>
      <c r="W317" s="137"/>
      <c r="X317" s="137"/>
      <c r="Y317" s="137"/>
      <c r="Z317" s="137"/>
      <c r="AA317" s="137"/>
      <c r="AB317" s="137"/>
      <c r="AC317" s="137"/>
      <c r="AD317" s="137"/>
      <c r="AE317" s="137"/>
      <c r="AF317" s="137"/>
      <c r="AG317" s="137"/>
      <c r="AH317" s="137"/>
      <c r="AI317" s="137"/>
      <c r="AJ317" s="137"/>
      <c r="AK317" s="137"/>
      <c r="AL317" s="137"/>
      <c r="AM317" s="137"/>
    </row>
    <row r="318" ht="18.0" customHeight="1">
      <c r="A318" s="137"/>
      <c r="B318" s="137"/>
      <c r="C318" s="137"/>
      <c r="D318" s="137"/>
      <c r="E318" s="137"/>
      <c r="F318" s="137"/>
      <c r="G318" s="137"/>
      <c r="H318" s="139"/>
      <c r="I318" s="137"/>
      <c r="J318" s="137"/>
      <c r="K318" s="137"/>
      <c r="L318" s="137"/>
      <c r="M318" s="137"/>
      <c r="N318" s="137"/>
      <c r="O318" s="137"/>
      <c r="P318" s="137"/>
      <c r="Q318" s="140"/>
      <c r="R318" s="137"/>
      <c r="S318" s="137"/>
      <c r="T318" s="137"/>
      <c r="U318" s="137"/>
      <c r="V318" s="137"/>
      <c r="W318" s="137"/>
      <c r="X318" s="137"/>
      <c r="Y318" s="137"/>
      <c r="Z318" s="137"/>
      <c r="AA318" s="137"/>
      <c r="AB318" s="137"/>
      <c r="AC318" s="137"/>
      <c r="AD318" s="137"/>
      <c r="AE318" s="137"/>
      <c r="AF318" s="137"/>
      <c r="AG318" s="137"/>
      <c r="AH318" s="137"/>
      <c r="AI318" s="137"/>
      <c r="AJ318" s="137"/>
      <c r="AK318" s="137"/>
      <c r="AL318" s="137"/>
      <c r="AM318" s="137"/>
    </row>
    <row r="319" ht="18.0" customHeight="1">
      <c r="A319" s="137"/>
      <c r="B319" s="137"/>
      <c r="C319" s="137"/>
      <c r="D319" s="137"/>
      <c r="E319" s="137"/>
      <c r="F319" s="137"/>
      <c r="G319" s="137"/>
      <c r="H319" s="139"/>
      <c r="I319" s="137"/>
      <c r="J319" s="137"/>
      <c r="K319" s="137"/>
      <c r="L319" s="137"/>
      <c r="M319" s="137"/>
      <c r="N319" s="137"/>
      <c r="O319" s="137"/>
      <c r="P319" s="137"/>
      <c r="Q319" s="140"/>
      <c r="R319" s="137"/>
      <c r="S319" s="137"/>
      <c r="T319" s="137"/>
      <c r="U319" s="137"/>
      <c r="V319" s="137"/>
      <c r="W319" s="137"/>
      <c r="X319" s="137"/>
      <c r="Y319" s="137"/>
      <c r="Z319" s="137"/>
      <c r="AA319" s="137"/>
      <c r="AB319" s="137"/>
      <c r="AC319" s="137"/>
      <c r="AD319" s="137"/>
      <c r="AE319" s="137"/>
      <c r="AF319" s="137"/>
      <c r="AG319" s="137"/>
      <c r="AH319" s="137"/>
      <c r="AI319" s="137"/>
      <c r="AJ319" s="137"/>
      <c r="AK319" s="137"/>
      <c r="AL319" s="137"/>
      <c r="AM319" s="137"/>
    </row>
    <row r="320" ht="18.0" customHeight="1">
      <c r="A320" s="137"/>
      <c r="B320" s="137"/>
      <c r="C320" s="137"/>
      <c r="D320" s="137"/>
      <c r="E320" s="137"/>
      <c r="F320" s="137"/>
      <c r="G320" s="137"/>
      <c r="H320" s="139"/>
      <c r="I320" s="137"/>
      <c r="J320" s="137"/>
      <c r="K320" s="137"/>
      <c r="L320" s="137"/>
      <c r="M320" s="137"/>
      <c r="N320" s="137"/>
      <c r="O320" s="137"/>
      <c r="P320" s="137"/>
      <c r="Q320" s="140"/>
      <c r="R320" s="137"/>
      <c r="S320" s="137"/>
      <c r="T320" s="137"/>
      <c r="U320" s="137"/>
      <c r="V320" s="137"/>
      <c r="W320" s="137"/>
      <c r="X320" s="137"/>
      <c r="Y320" s="137"/>
      <c r="Z320" s="137"/>
      <c r="AA320" s="137"/>
      <c r="AB320" s="137"/>
      <c r="AC320" s="137"/>
      <c r="AD320" s="137"/>
      <c r="AE320" s="137"/>
      <c r="AF320" s="137"/>
      <c r="AG320" s="137"/>
      <c r="AH320" s="137"/>
      <c r="AI320" s="137"/>
      <c r="AJ320" s="137"/>
      <c r="AK320" s="137"/>
      <c r="AL320" s="137"/>
      <c r="AM320" s="137"/>
    </row>
    <row r="321" ht="18.0" customHeight="1">
      <c r="A321" s="137"/>
      <c r="B321" s="137"/>
      <c r="C321" s="137"/>
      <c r="D321" s="137"/>
      <c r="E321" s="137"/>
      <c r="F321" s="137"/>
      <c r="G321" s="137"/>
      <c r="H321" s="139"/>
      <c r="I321" s="137"/>
      <c r="J321" s="137"/>
      <c r="K321" s="137"/>
      <c r="L321" s="137"/>
      <c r="M321" s="137"/>
      <c r="N321" s="137"/>
      <c r="O321" s="137"/>
      <c r="P321" s="137"/>
      <c r="Q321" s="140"/>
      <c r="R321" s="137"/>
      <c r="S321" s="137"/>
      <c r="T321" s="137"/>
      <c r="U321" s="137"/>
      <c r="V321" s="137"/>
      <c r="W321" s="137"/>
      <c r="X321" s="137"/>
      <c r="Y321" s="137"/>
      <c r="Z321" s="137"/>
      <c r="AA321" s="137"/>
      <c r="AB321" s="137"/>
      <c r="AC321" s="137"/>
      <c r="AD321" s="137"/>
      <c r="AE321" s="137"/>
      <c r="AF321" s="137"/>
      <c r="AG321" s="137"/>
      <c r="AH321" s="137"/>
      <c r="AI321" s="137"/>
      <c r="AJ321" s="137"/>
      <c r="AK321" s="137"/>
      <c r="AL321" s="137"/>
      <c r="AM321" s="137"/>
    </row>
    <row r="322" ht="18.0" customHeight="1">
      <c r="A322" s="137"/>
      <c r="B322" s="137"/>
      <c r="C322" s="137"/>
      <c r="D322" s="137"/>
      <c r="E322" s="137"/>
      <c r="F322" s="137"/>
      <c r="G322" s="137"/>
      <c r="H322" s="139"/>
      <c r="I322" s="137"/>
      <c r="J322" s="137"/>
      <c r="K322" s="137"/>
      <c r="L322" s="137"/>
      <c r="M322" s="137"/>
      <c r="N322" s="137"/>
      <c r="O322" s="137"/>
      <c r="P322" s="137"/>
      <c r="Q322" s="140"/>
      <c r="R322" s="137"/>
      <c r="S322" s="137"/>
      <c r="T322" s="137"/>
      <c r="U322" s="137"/>
      <c r="V322" s="137"/>
      <c r="W322" s="137"/>
      <c r="X322" s="137"/>
      <c r="Y322" s="137"/>
      <c r="Z322" s="137"/>
      <c r="AA322" s="137"/>
      <c r="AB322" s="137"/>
      <c r="AC322" s="137"/>
      <c r="AD322" s="137"/>
      <c r="AE322" s="137"/>
      <c r="AF322" s="137"/>
      <c r="AG322" s="137"/>
      <c r="AH322" s="137"/>
      <c r="AI322" s="137"/>
      <c r="AJ322" s="137"/>
      <c r="AK322" s="137"/>
      <c r="AL322" s="137"/>
      <c r="AM322" s="137"/>
    </row>
    <row r="323" ht="18.0" customHeight="1">
      <c r="A323" s="137"/>
      <c r="B323" s="137"/>
      <c r="C323" s="137"/>
      <c r="D323" s="137"/>
      <c r="E323" s="137"/>
      <c r="F323" s="137"/>
      <c r="G323" s="137"/>
      <c r="H323" s="139"/>
      <c r="I323" s="137"/>
      <c r="J323" s="137"/>
      <c r="K323" s="137"/>
      <c r="L323" s="137"/>
      <c r="M323" s="137"/>
      <c r="N323" s="137"/>
      <c r="O323" s="137"/>
      <c r="P323" s="137"/>
      <c r="Q323" s="140"/>
      <c r="R323" s="137"/>
      <c r="S323" s="137"/>
      <c r="T323" s="137"/>
      <c r="U323" s="137"/>
      <c r="V323" s="137"/>
      <c r="W323" s="137"/>
      <c r="X323" s="137"/>
      <c r="Y323" s="137"/>
      <c r="Z323" s="137"/>
      <c r="AA323" s="137"/>
      <c r="AB323" s="137"/>
      <c r="AC323" s="137"/>
      <c r="AD323" s="137"/>
      <c r="AE323" s="137"/>
      <c r="AF323" s="137"/>
      <c r="AG323" s="137"/>
      <c r="AH323" s="137"/>
      <c r="AI323" s="137"/>
      <c r="AJ323" s="137"/>
      <c r="AK323" s="137"/>
      <c r="AL323" s="137"/>
      <c r="AM323" s="137"/>
    </row>
    <row r="324" ht="18.0" customHeight="1">
      <c r="A324" s="137"/>
      <c r="B324" s="137"/>
      <c r="C324" s="137"/>
      <c r="D324" s="137"/>
      <c r="E324" s="137"/>
      <c r="F324" s="137"/>
      <c r="G324" s="137"/>
      <c r="H324" s="139"/>
      <c r="I324" s="137"/>
      <c r="J324" s="137"/>
      <c r="K324" s="137"/>
      <c r="L324" s="137"/>
      <c r="M324" s="137"/>
      <c r="N324" s="137"/>
      <c r="O324" s="137"/>
      <c r="P324" s="137"/>
      <c r="Q324" s="140"/>
      <c r="R324" s="137"/>
      <c r="S324" s="137"/>
      <c r="T324" s="137"/>
      <c r="U324" s="137"/>
      <c r="V324" s="137"/>
      <c r="W324" s="137"/>
      <c r="X324" s="137"/>
      <c r="Y324" s="137"/>
      <c r="Z324" s="137"/>
      <c r="AA324" s="137"/>
      <c r="AB324" s="137"/>
      <c r="AC324" s="137"/>
      <c r="AD324" s="137"/>
      <c r="AE324" s="137"/>
      <c r="AF324" s="137"/>
      <c r="AG324" s="137"/>
      <c r="AH324" s="137"/>
      <c r="AI324" s="137"/>
      <c r="AJ324" s="137"/>
      <c r="AK324" s="137"/>
      <c r="AL324" s="137"/>
      <c r="AM324" s="137"/>
    </row>
    <row r="325" ht="18.0" customHeight="1">
      <c r="A325" s="137"/>
      <c r="B325" s="137"/>
      <c r="C325" s="137"/>
      <c r="D325" s="137"/>
      <c r="E325" s="137"/>
      <c r="F325" s="137"/>
      <c r="G325" s="137"/>
      <c r="H325" s="139"/>
      <c r="I325" s="137"/>
      <c r="J325" s="137"/>
      <c r="K325" s="137"/>
      <c r="L325" s="137"/>
      <c r="M325" s="137"/>
      <c r="N325" s="137"/>
      <c r="O325" s="137"/>
      <c r="P325" s="137"/>
      <c r="Q325" s="140"/>
      <c r="R325" s="137"/>
      <c r="S325" s="137"/>
      <c r="T325" s="137"/>
      <c r="U325" s="137"/>
      <c r="V325" s="137"/>
      <c r="W325" s="137"/>
      <c r="X325" s="137"/>
      <c r="Y325" s="137"/>
      <c r="Z325" s="137"/>
      <c r="AA325" s="137"/>
      <c r="AB325" s="137"/>
      <c r="AC325" s="137"/>
      <c r="AD325" s="137"/>
      <c r="AE325" s="137"/>
      <c r="AF325" s="137"/>
      <c r="AG325" s="137"/>
      <c r="AH325" s="137"/>
      <c r="AI325" s="137"/>
      <c r="AJ325" s="137"/>
      <c r="AK325" s="137"/>
      <c r="AL325" s="137"/>
      <c r="AM325" s="137"/>
    </row>
    <row r="326" ht="18.0" customHeight="1">
      <c r="A326" s="137"/>
      <c r="B326" s="137"/>
      <c r="C326" s="137"/>
      <c r="D326" s="137"/>
      <c r="E326" s="137"/>
      <c r="F326" s="137"/>
      <c r="G326" s="137"/>
      <c r="H326" s="139"/>
      <c r="I326" s="137"/>
      <c r="J326" s="137"/>
      <c r="K326" s="137"/>
      <c r="L326" s="137"/>
      <c r="M326" s="137"/>
      <c r="N326" s="137"/>
      <c r="O326" s="137"/>
      <c r="P326" s="137"/>
      <c r="Q326" s="140"/>
      <c r="R326" s="137"/>
      <c r="S326" s="137"/>
      <c r="T326" s="137"/>
      <c r="U326" s="137"/>
      <c r="V326" s="137"/>
      <c r="W326" s="137"/>
      <c r="X326" s="137"/>
      <c r="Y326" s="137"/>
      <c r="Z326" s="137"/>
      <c r="AA326" s="137"/>
      <c r="AB326" s="137"/>
      <c r="AC326" s="137"/>
      <c r="AD326" s="137"/>
      <c r="AE326" s="137"/>
      <c r="AF326" s="137"/>
      <c r="AG326" s="137"/>
      <c r="AH326" s="137"/>
      <c r="AI326" s="137"/>
      <c r="AJ326" s="137"/>
      <c r="AK326" s="137"/>
      <c r="AL326" s="137"/>
      <c r="AM326" s="137"/>
    </row>
    <row r="327" ht="18.0" customHeight="1">
      <c r="A327" s="137"/>
      <c r="B327" s="137"/>
      <c r="C327" s="137"/>
      <c r="D327" s="137"/>
      <c r="E327" s="137"/>
      <c r="F327" s="137"/>
      <c r="G327" s="137"/>
      <c r="H327" s="139"/>
      <c r="I327" s="137"/>
      <c r="J327" s="137"/>
      <c r="K327" s="137"/>
      <c r="L327" s="137"/>
      <c r="M327" s="137"/>
      <c r="N327" s="137"/>
      <c r="O327" s="137"/>
      <c r="P327" s="137"/>
      <c r="Q327" s="140"/>
      <c r="R327" s="137"/>
      <c r="S327" s="137"/>
      <c r="T327" s="137"/>
      <c r="U327" s="137"/>
      <c r="V327" s="137"/>
      <c r="W327" s="137"/>
      <c r="X327" s="137"/>
      <c r="Y327" s="137"/>
      <c r="Z327" s="137"/>
      <c r="AA327" s="137"/>
      <c r="AB327" s="137"/>
      <c r="AC327" s="137"/>
      <c r="AD327" s="137"/>
      <c r="AE327" s="137"/>
      <c r="AF327" s="137"/>
      <c r="AG327" s="137"/>
      <c r="AH327" s="137"/>
      <c r="AI327" s="137"/>
      <c r="AJ327" s="137"/>
      <c r="AK327" s="137"/>
      <c r="AL327" s="137"/>
      <c r="AM327" s="137"/>
    </row>
    <row r="328" ht="18.0" customHeight="1">
      <c r="A328" s="137"/>
      <c r="B328" s="137"/>
      <c r="C328" s="137"/>
      <c r="D328" s="137"/>
      <c r="E328" s="137"/>
      <c r="F328" s="137"/>
      <c r="G328" s="137"/>
      <c r="H328" s="139"/>
      <c r="I328" s="137"/>
      <c r="J328" s="137"/>
      <c r="K328" s="137"/>
      <c r="L328" s="137"/>
      <c r="M328" s="137"/>
      <c r="N328" s="137"/>
      <c r="O328" s="137"/>
      <c r="P328" s="137"/>
      <c r="Q328" s="140"/>
      <c r="R328" s="137"/>
      <c r="S328" s="137"/>
      <c r="T328" s="137"/>
      <c r="U328" s="137"/>
      <c r="V328" s="137"/>
      <c r="W328" s="137"/>
      <c r="X328" s="137"/>
      <c r="Y328" s="137"/>
      <c r="Z328" s="137"/>
      <c r="AA328" s="137"/>
      <c r="AB328" s="137"/>
      <c r="AC328" s="137"/>
      <c r="AD328" s="137"/>
      <c r="AE328" s="137"/>
      <c r="AF328" s="137"/>
      <c r="AG328" s="137"/>
      <c r="AH328" s="137"/>
      <c r="AI328" s="137"/>
      <c r="AJ328" s="137"/>
      <c r="AK328" s="137"/>
      <c r="AL328" s="137"/>
      <c r="AM328" s="137"/>
    </row>
    <row r="329" ht="18.0" customHeight="1">
      <c r="A329" s="137"/>
      <c r="B329" s="137"/>
      <c r="C329" s="137"/>
      <c r="D329" s="137"/>
      <c r="E329" s="137"/>
      <c r="F329" s="137"/>
      <c r="G329" s="137"/>
      <c r="H329" s="139"/>
      <c r="I329" s="137"/>
      <c r="J329" s="137"/>
      <c r="K329" s="137"/>
      <c r="L329" s="137"/>
      <c r="M329" s="137"/>
      <c r="N329" s="137"/>
      <c r="O329" s="137"/>
      <c r="P329" s="137"/>
      <c r="Q329" s="140"/>
      <c r="R329" s="137"/>
      <c r="S329" s="137"/>
      <c r="T329" s="137"/>
      <c r="U329" s="137"/>
      <c r="V329" s="137"/>
      <c r="W329" s="137"/>
      <c r="X329" s="137"/>
      <c r="Y329" s="137"/>
      <c r="Z329" s="137"/>
      <c r="AA329" s="137"/>
      <c r="AB329" s="137"/>
      <c r="AC329" s="137"/>
      <c r="AD329" s="137"/>
      <c r="AE329" s="137"/>
      <c r="AF329" s="137"/>
      <c r="AG329" s="137"/>
      <c r="AH329" s="137"/>
      <c r="AI329" s="137"/>
      <c r="AJ329" s="137"/>
      <c r="AK329" s="137"/>
      <c r="AL329" s="137"/>
      <c r="AM329" s="137"/>
    </row>
    <row r="330" ht="18.0" customHeight="1">
      <c r="A330" s="137"/>
      <c r="B330" s="137"/>
      <c r="C330" s="137"/>
      <c r="D330" s="137"/>
      <c r="E330" s="137"/>
      <c r="F330" s="137"/>
      <c r="G330" s="137"/>
      <c r="H330" s="139"/>
      <c r="I330" s="137"/>
      <c r="J330" s="137"/>
      <c r="K330" s="137"/>
      <c r="L330" s="137"/>
      <c r="M330" s="137"/>
      <c r="N330" s="137"/>
      <c r="O330" s="137"/>
      <c r="P330" s="137"/>
      <c r="Q330" s="140"/>
      <c r="R330" s="137"/>
      <c r="S330" s="137"/>
      <c r="T330" s="137"/>
      <c r="U330" s="137"/>
      <c r="V330" s="137"/>
      <c r="W330" s="137"/>
      <c r="X330" s="137"/>
      <c r="Y330" s="137"/>
      <c r="Z330" s="137"/>
      <c r="AA330" s="137"/>
      <c r="AB330" s="137"/>
      <c r="AC330" s="137"/>
      <c r="AD330" s="137"/>
      <c r="AE330" s="137"/>
      <c r="AF330" s="137"/>
      <c r="AG330" s="137"/>
      <c r="AH330" s="137"/>
      <c r="AI330" s="137"/>
      <c r="AJ330" s="137"/>
      <c r="AK330" s="137"/>
      <c r="AL330" s="137"/>
      <c r="AM330" s="137"/>
    </row>
    <row r="331" ht="18.0" customHeight="1">
      <c r="A331" s="137"/>
      <c r="B331" s="137"/>
      <c r="C331" s="137"/>
      <c r="D331" s="137"/>
      <c r="E331" s="137"/>
      <c r="F331" s="137"/>
      <c r="G331" s="137"/>
      <c r="H331" s="139"/>
      <c r="I331" s="137"/>
      <c r="J331" s="137"/>
      <c r="K331" s="137"/>
      <c r="L331" s="137"/>
      <c r="M331" s="137"/>
      <c r="N331" s="137"/>
      <c r="O331" s="137"/>
      <c r="P331" s="137"/>
      <c r="Q331" s="140"/>
      <c r="R331" s="137"/>
      <c r="S331" s="137"/>
      <c r="T331" s="137"/>
      <c r="U331" s="137"/>
      <c r="V331" s="137"/>
      <c r="W331" s="137"/>
      <c r="X331" s="137"/>
      <c r="Y331" s="137"/>
      <c r="Z331" s="137"/>
      <c r="AA331" s="137"/>
      <c r="AB331" s="137"/>
      <c r="AC331" s="137"/>
      <c r="AD331" s="137"/>
      <c r="AE331" s="137"/>
      <c r="AF331" s="137"/>
      <c r="AG331" s="137"/>
      <c r="AH331" s="137"/>
      <c r="AI331" s="137"/>
      <c r="AJ331" s="137"/>
      <c r="AK331" s="137"/>
      <c r="AL331" s="137"/>
      <c r="AM331" s="137"/>
    </row>
    <row r="332" ht="18.0" customHeight="1">
      <c r="A332" s="137"/>
      <c r="B332" s="137"/>
      <c r="C332" s="137"/>
      <c r="D332" s="137"/>
      <c r="E332" s="137"/>
      <c r="F332" s="137"/>
      <c r="G332" s="137"/>
      <c r="H332" s="139"/>
      <c r="I332" s="137"/>
      <c r="J332" s="137"/>
      <c r="K332" s="137"/>
      <c r="L332" s="137"/>
      <c r="M332" s="137"/>
      <c r="N332" s="137"/>
      <c r="O332" s="137"/>
      <c r="P332" s="137"/>
      <c r="Q332" s="140"/>
      <c r="R332" s="137"/>
      <c r="S332" s="137"/>
      <c r="T332" s="137"/>
      <c r="U332" s="137"/>
      <c r="V332" s="137"/>
      <c r="W332" s="137"/>
      <c r="X332" s="137"/>
      <c r="Y332" s="137"/>
      <c r="Z332" s="137"/>
      <c r="AA332" s="137"/>
      <c r="AB332" s="137"/>
      <c r="AC332" s="137"/>
      <c r="AD332" s="137"/>
      <c r="AE332" s="137"/>
      <c r="AF332" s="137"/>
      <c r="AG332" s="137"/>
      <c r="AH332" s="137"/>
      <c r="AI332" s="137"/>
      <c r="AJ332" s="137"/>
      <c r="AK332" s="137"/>
      <c r="AL332" s="137"/>
      <c r="AM332" s="137"/>
    </row>
    <row r="333" ht="18.0" customHeight="1">
      <c r="A333" s="137"/>
      <c r="B333" s="137"/>
      <c r="C333" s="137"/>
      <c r="D333" s="137"/>
      <c r="E333" s="137"/>
      <c r="F333" s="137"/>
      <c r="G333" s="137"/>
      <c r="H333" s="139"/>
      <c r="I333" s="137"/>
      <c r="J333" s="137"/>
      <c r="K333" s="137"/>
      <c r="L333" s="137"/>
      <c r="M333" s="137"/>
      <c r="N333" s="137"/>
      <c r="O333" s="137"/>
      <c r="P333" s="137"/>
      <c r="Q333" s="140"/>
      <c r="R333" s="137"/>
      <c r="S333" s="137"/>
      <c r="T333" s="137"/>
      <c r="U333" s="137"/>
      <c r="V333" s="137"/>
      <c r="W333" s="137"/>
      <c r="X333" s="137"/>
      <c r="Y333" s="137"/>
      <c r="Z333" s="137"/>
      <c r="AA333" s="137"/>
      <c r="AB333" s="137"/>
      <c r="AC333" s="137"/>
      <c r="AD333" s="137"/>
      <c r="AE333" s="137"/>
      <c r="AF333" s="137"/>
      <c r="AG333" s="137"/>
      <c r="AH333" s="137"/>
      <c r="AI333" s="137"/>
      <c r="AJ333" s="137"/>
      <c r="AK333" s="137"/>
      <c r="AL333" s="137"/>
      <c r="AM333" s="137"/>
    </row>
    <row r="334" ht="18.0" customHeight="1">
      <c r="A334" s="137"/>
      <c r="B334" s="137"/>
      <c r="C334" s="137"/>
      <c r="D334" s="137"/>
      <c r="E334" s="137"/>
      <c r="F334" s="137"/>
      <c r="G334" s="137"/>
      <c r="H334" s="139"/>
      <c r="I334" s="137"/>
      <c r="J334" s="137"/>
      <c r="K334" s="137"/>
      <c r="L334" s="137"/>
      <c r="M334" s="137"/>
      <c r="N334" s="137"/>
      <c r="O334" s="137"/>
      <c r="P334" s="137"/>
      <c r="Q334" s="140"/>
      <c r="R334" s="137"/>
      <c r="S334" s="137"/>
      <c r="T334" s="137"/>
      <c r="U334" s="137"/>
      <c r="V334" s="137"/>
      <c r="W334" s="137"/>
      <c r="X334" s="137"/>
      <c r="Y334" s="137"/>
      <c r="Z334" s="137"/>
      <c r="AA334" s="137"/>
      <c r="AB334" s="137"/>
      <c r="AC334" s="137"/>
      <c r="AD334" s="137"/>
      <c r="AE334" s="137"/>
      <c r="AF334" s="137"/>
      <c r="AG334" s="137"/>
      <c r="AH334" s="137"/>
      <c r="AI334" s="137"/>
      <c r="AJ334" s="137"/>
      <c r="AK334" s="137"/>
      <c r="AL334" s="137"/>
      <c r="AM334" s="137"/>
    </row>
    <row r="335" ht="18.0" customHeight="1">
      <c r="A335" s="137"/>
      <c r="B335" s="137"/>
      <c r="C335" s="137"/>
      <c r="D335" s="137"/>
      <c r="E335" s="137"/>
      <c r="F335" s="137"/>
      <c r="G335" s="137"/>
      <c r="H335" s="139"/>
      <c r="I335" s="137"/>
      <c r="J335" s="137"/>
      <c r="K335" s="137"/>
      <c r="L335" s="137"/>
      <c r="M335" s="137"/>
      <c r="N335" s="137"/>
      <c r="O335" s="137"/>
      <c r="P335" s="137"/>
      <c r="Q335" s="140"/>
      <c r="R335" s="137"/>
      <c r="S335" s="137"/>
      <c r="T335" s="137"/>
      <c r="U335" s="137"/>
      <c r="V335" s="137"/>
      <c r="W335" s="137"/>
      <c r="X335" s="137"/>
      <c r="Y335" s="137"/>
      <c r="Z335" s="137"/>
      <c r="AA335" s="137"/>
      <c r="AB335" s="137"/>
      <c r="AC335" s="137"/>
      <c r="AD335" s="137"/>
      <c r="AE335" s="137"/>
      <c r="AF335" s="137"/>
      <c r="AG335" s="137"/>
      <c r="AH335" s="137"/>
      <c r="AI335" s="137"/>
      <c r="AJ335" s="137"/>
      <c r="AK335" s="137"/>
      <c r="AL335" s="137"/>
      <c r="AM335" s="137"/>
    </row>
    <row r="336" ht="18.0" customHeight="1">
      <c r="A336" s="137"/>
      <c r="B336" s="137"/>
      <c r="C336" s="137"/>
      <c r="D336" s="137"/>
      <c r="E336" s="137"/>
      <c r="F336" s="137"/>
      <c r="G336" s="137"/>
      <c r="H336" s="139"/>
      <c r="I336" s="137"/>
      <c r="J336" s="137"/>
      <c r="K336" s="137"/>
      <c r="L336" s="137"/>
      <c r="M336" s="137"/>
      <c r="N336" s="137"/>
      <c r="O336" s="137"/>
      <c r="P336" s="137"/>
      <c r="Q336" s="140"/>
      <c r="R336" s="137"/>
      <c r="S336" s="137"/>
      <c r="T336" s="137"/>
      <c r="U336" s="137"/>
      <c r="V336" s="137"/>
      <c r="W336" s="137"/>
      <c r="X336" s="137"/>
      <c r="Y336" s="137"/>
      <c r="Z336" s="137"/>
      <c r="AA336" s="137"/>
      <c r="AB336" s="137"/>
      <c r="AC336" s="137"/>
      <c r="AD336" s="137"/>
      <c r="AE336" s="137"/>
      <c r="AF336" s="137"/>
      <c r="AG336" s="137"/>
      <c r="AH336" s="137"/>
      <c r="AI336" s="137"/>
      <c r="AJ336" s="137"/>
      <c r="AK336" s="137"/>
      <c r="AL336" s="137"/>
      <c r="AM336" s="137"/>
    </row>
    <row r="337" ht="18.0" customHeight="1">
      <c r="A337" s="137"/>
      <c r="B337" s="137"/>
      <c r="C337" s="137"/>
      <c r="D337" s="137"/>
      <c r="E337" s="137"/>
      <c r="F337" s="137"/>
      <c r="G337" s="137"/>
      <c r="H337" s="139"/>
      <c r="I337" s="137"/>
      <c r="J337" s="137"/>
      <c r="K337" s="137"/>
      <c r="L337" s="137"/>
      <c r="M337" s="137"/>
      <c r="N337" s="137"/>
      <c r="O337" s="137"/>
      <c r="P337" s="137"/>
      <c r="Q337" s="140"/>
      <c r="R337" s="137"/>
      <c r="S337" s="137"/>
      <c r="T337" s="137"/>
      <c r="U337" s="137"/>
      <c r="V337" s="137"/>
      <c r="W337" s="137"/>
      <c r="X337" s="137"/>
      <c r="Y337" s="137"/>
      <c r="Z337" s="137"/>
      <c r="AA337" s="137"/>
      <c r="AB337" s="137"/>
      <c r="AC337" s="137"/>
      <c r="AD337" s="137"/>
      <c r="AE337" s="137"/>
      <c r="AF337" s="137"/>
      <c r="AG337" s="137"/>
      <c r="AH337" s="137"/>
      <c r="AI337" s="137"/>
      <c r="AJ337" s="137"/>
      <c r="AK337" s="137"/>
      <c r="AL337" s="137"/>
      <c r="AM337" s="137"/>
    </row>
    <row r="338" ht="18.0" customHeight="1">
      <c r="A338" s="137"/>
      <c r="B338" s="137"/>
      <c r="C338" s="137"/>
      <c r="D338" s="137"/>
      <c r="E338" s="137"/>
      <c r="F338" s="137"/>
      <c r="G338" s="137"/>
      <c r="H338" s="139"/>
      <c r="I338" s="137"/>
      <c r="J338" s="137"/>
      <c r="K338" s="137"/>
      <c r="L338" s="137"/>
      <c r="M338" s="137"/>
      <c r="N338" s="137"/>
      <c r="O338" s="137"/>
      <c r="P338" s="137"/>
      <c r="Q338" s="140"/>
      <c r="R338" s="137"/>
      <c r="S338" s="137"/>
      <c r="T338" s="137"/>
      <c r="U338" s="137"/>
      <c r="V338" s="137"/>
      <c r="W338" s="137"/>
      <c r="X338" s="137"/>
      <c r="Y338" s="137"/>
      <c r="Z338" s="137"/>
      <c r="AA338" s="137"/>
      <c r="AB338" s="137"/>
      <c r="AC338" s="137"/>
      <c r="AD338" s="137"/>
      <c r="AE338" s="137"/>
      <c r="AF338" s="137"/>
      <c r="AG338" s="137"/>
      <c r="AH338" s="137"/>
      <c r="AI338" s="137"/>
      <c r="AJ338" s="137"/>
      <c r="AK338" s="137"/>
      <c r="AL338" s="137"/>
      <c r="AM338" s="137"/>
    </row>
    <row r="339" ht="18.0" customHeight="1">
      <c r="A339" s="137"/>
      <c r="B339" s="137"/>
      <c r="C339" s="137"/>
      <c r="D339" s="137"/>
      <c r="E339" s="137"/>
      <c r="F339" s="137"/>
      <c r="G339" s="137"/>
      <c r="H339" s="139"/>
      <c r="I339" s="137"/>
      <c r="J339" s="137"/>
      <c r="K339" s="137"/>
      <c r="L339" s="137"/>
      <c r="M339" s="137"/>
      <c r="N339" s="137"/>
      <c r="O339" s="137"/>
      <c r="P339" s="137"/>
      <c r="Q339" s="140"/>
      <c r="R339" s="137"/>
      <c r="S339" s="137"/>
      <c r="T339" s="137"/>
      <c r="U339" s="137"/>
      <c r="V339" s="137"/>
      <c r="W339" s="137"/>
      <c r="X339" s="137"/>
      <c r="Y339" s="137"/>
      <c r="Z339" s="137"/>
      <c r="AA339" s="137"/>
      <c r="AB339" s="137"/>
      <c r="AC339" s="137"/>
      <c r="AD339" s="137"/>
      <c r="AE339" s="137"/>
      <c r="AF339" s="137"/>
      <c r="AG339" s="137"/>
      <c r="AH339" s="137"/>
      <c r="AI339" s="137"/>
      <c r="AJ339" s="137"/>
      <c r="AK339" s="137"/>
      <c r="AL339" s="137"/>
      <c r="AM339" s="137"/>
    </row>
    <row r="340" ht="18.0" customHeight="1">
      <c r="A340" s="137"/>
      <c r="B340" s="137"/>
      <c r="C340" s="137"/>
      <c r="D340" s="137"/>
      <c r="E340" s="137"/>
      <c r="F340" s="137"/>
      <c r="G340" s="137"/>
      <c r="H340" s="139"/>
      <c r="I340" s="137"/>
      <c r="J340" s="137"/>
      <c r="K340" s="137"/>
      <c r="L340" s="137"/>
      <c r="M340" s="137"/>
      <c r="N340" s="137"/>
      <c r="O340" s="137"/>
      <c r="P340" s="137"/>
      <c r="Q340" s="140"/>
      <c r="R340" s="137"/>
      <c r="S340" s="137"/>
      <c r="T340" s="137"/>
      <c r="U340" s="137"/>
      <c r="V340" s="137"/>
      <c r="W340" s="137"/>
      <c r="X340" s="137"/>
      <c r="Y340" s="137"/>
      <c r="Z340" s="137"/>
      <c r="AA340" s="137"/>
      <c r="AB340" s="137"/>
      <c r="AC340" s="137"/>
      <c r="AD340" s="137"/>
      <c r="AE340" s="137"/>
      <c r="AF340" s="137"/>
      <c r="AG340" s="137"/>
      <c r="AH340" s="137"/>
      <c r="AI340" s="137"/>
      <c r="AJ340" s="137"/>
      <c r="AK340" s="137"/>
      <c r="AL340" s="137"/>
      <c r="AM340" s="137"/>
    </row>
    <row r="341" ht="18.0" customHeight="1">
      <c r="A341" s="137"/>
      <c r="B341" s="137"/>
      <c r="C341" s="137"/>
      <c r="D341" s="137"/>
      <c r="E341" s="137"/>
      <c r="F341" s="137"/>
      <c r="G341" s="137"/>
      <c r="H341" s="139"/>
      <c r="I341" s="137"/>
      <c r="J341" s="137"/>
      <c r="K341" s="137"/>
      <c r="L341" s="137"/>
      <c r="M341" s="137"/>
      <c r="N341" s="137"/>
      <c r="O341" s="137"/>
      <c r="P341" s="137"/>
      <c r="Q341" s="140"/>
      <c r="R341" s="137"/>
      <c r="S341" s="137"/>
      <c r="T341" s="137"/>
      <c r="U341" s="137"/>
      <c r="V341" s="137"/>
      <c r="W341" s="137"/>
      <c r="X341" s="137"/>
      <c r="Y341" s="137"/>
      <c r="Z341" s="137"/>
      <c r="AA341" s="137"/>
      <c r="AB341" s="137"/>
      <c r="AC341" s="137"/>
      <c r="AD341" s="137"/>
      <c r="AE341" s="137"/>
      <c r="AF341" s="137"/>
      <c r="AG341" s="137"/>
      <c r="AH341" s="137"/>
      <c r="AI341" s="137"/>
      <c r="AJ341" s="137"/>
      <c r="AK341" s="137"/>
      <c r="AL341" s="137"/>
      <c r="AM341" s="137"/>
    </row>
    <row r="342" ht="18.0" customHeight="1">
      <c r="A342" s="137"/>
      <c r="B342" s="137"/>
      <c r="C342" s="137"/>
      <c r="D342" s="137"/>
      <c r="E342" s="137"/>
      <c r="F342" s="137"/>
      <c r="G342" s="137"/>
      <c r="H342" s="139"/>
      <c r="I342" s="137"/>
      <c r="J342" s="137"/>
      <c r="K342" s="137"/>
      <c r="L342" s="137"/>
      <c r="M342" s="137"/>
      <c r="N342" s="137"/>
      <c r="O342" s="137"/>
      <c r="P342" s="137"/>
      <c r="Q342" s="140"/>
      <c r="R342" s="137"/>
      <c r="S342" s="137"/>
      <c r="T342" s="137"/>
      <c r="U342" s="137"/>
      <c r="V342" s="137"/>
      <c r="W342" s="137"/>
      <c r="X342" s="137"/>
      <c r="Y342" s="137"/>
      <c r="Z342" s="137"/>
      <c r="AA342" s="137"/>
      <c r="AB342" s="137"/>
      <c r="AC342" s="137"/>
      <c r="AD342" s="137"/>
      <c r="AE342" s="137"/>
      <c r="AF342" s="137"/>
      <c r="AG342" s="137"/>
      <c r="AH342" s="137"/>
      <c r="AI342" s="137"/>
      <c r="AJ342" s="137"/>
      <c r="AK342" s="137"/>
      <c r="AL342" s="137"/>
      <c r="AM342" s="137"/>
    </row>
    <row r="343" ht="18.0" customHeight="1">
      <c r="A343" s="137"/>
      <c r="B343" s="137"/>
      <c r="C343" s="137"/>
      <c r="D343" s="137"/>
      <c r="E343" s="137"/>
      <c r="F343" s="137"/>
      <c r="G343" s="137"/>
      <c r="H343" s="139"/>
      <c r="I343" s="137"/>
      <c r="J343" s="137"/>
      <c r="K343" s="137"/>
      <c r="L343" s="137"/>
      <c r="M343" s="137"/>
      <c r="N343" s="137"/>
      <c r="O343" s="137"/>
      <c r="P343" s="137"/>
      <c r="Q343" s="140"/>
      <c r="R343" s="137"/>
      <c r="S343" s="137"/>
      <c r="T343" s="137"/>
      <c r="U343" s="137"/>
      <c r="V343" s="137"/>
      <c r="W343" s="137"/>
      <c r="X343" s="137"/>
      <c r="Y343" s="137"/>
      <c r="Z343" s="137"/>
      <c r="AA343" s="137"/>
      <c r="AB343" s="137"/>
      <c r="AC343" s="137"/>
      <c r="AD343" s="137"/>
      <c r="AE343" s="137"/>
      <c r="AF343" s="137"/>
      <c r="AG343" s="137"/>
      <c r="AH343" s="137"/>
      <c r="AI343" s="137"/>
      <c r="AJ343" s="137"/>
      <c r="AK343" s="137"/>
      <c r="AL343" s="137"/>
      <c r="AM343" s="137"/>
    </row>
    <row r="344" ht="18.0" customHeight="1">
      <c r="A344" s="137"/>
      <c r="B344" s="137"/>
      <c r="C344" s="137"/>
      <c r="D344" s="137"/>
      <c r="E344" s="137"/>
      <c r="F344" s="137"/>
      <c r="G344" s="137"/>
      <c r="H344" s="139"/>
      <c r="I344" s="137"/>
      <c r="J344" s="137"/>
      <c r="K344" s="137"/>
      <c r="L344" s="137"/>
      <c r="M344" s="137"/>
      <c r="N344" s="137"/>
      <c r="O344" s="137"/>
      <c r="P344" s="137"/>
      <c r="Q344" s="140"/>
      <c r="R344" s="137"/>
      <c r="S344" s="137"/>
      <c r="T344" s="137"/>
      <c r="U344" s="137"/>
      <c r="V344" s="137"/>
      <c r="W344" s="137"/>
      <c r="X344" s="137"/>
      <c r="Y344" s="137"/>
      <c r="Z344" s="137"/>
      <c r="AA344" s="137"/>
      <c r="AB344" s="137"/>
      <c r="AC344" s="137"/>
      <c r="AD344" s="137"/>
      <c r="AE344" s="137"/>
      <c r="AF344" s="137"/>
      <c r="AG344" s="137"/>
      <c r="AH344" s="137"/>
      <c r="AI344" s="137"/>
      <c r="AJ344" s="137"/>
      <c r="AK344" s="137"/>
      <c r="AL344" s="137"/>
      <c r="AM344" s="137"/>
    </row>
    <row r="345" ht="18.0" customHeight="1">
      <c r="A345" s="137"/>
      <c r="B345" s="137"/>
      <c r="C345" s="137"/>
      <c r="D345" s="137"/>
      <c r="E345" s="137"/>
      <c r="F345" s="137"/>
      <c r="G345" s="137"/>
      <c r="H345" s="139"/>
      <c r="I345" s="137"/>
      <c r="J345" s="137"/>
      <c r="K345" s="137"/>
      <c r="L345" s="137"/>
      <c r="M345" s="137"/>
      <c r="N345" s="137"/>
      <c r="O345" s="137"/>
      <c r="P345" s="137"/>
      <c r="Q345" s="140"/>
      <c r="R345" s="137"/>
      <c r="S345" s="137"/>
      <c r="T345" s="137"/>
      <c r="U345" s="137"/>
      <c r="V345" s="137"/>
      <c r="W345" s="137"/>
      <c r="X345" s="137"/>
      <c r="Y345" s="137"/>
      <c r="Z345" s="137"/>
      <c r="AA345" s="137"/>
      <c r="AB345" s="137"/>
      <c r="AC345" s="137"/>
      <c r="AD345" s="137"/>
      <c r="AE345" s="137"/>
      <c r="AF345" s="137"/>
      <c r="AG345" s="137"/>
      <c r="AH345" s="137"/>
      <c r="AI345" s="137"/>
      <c r="AJ345" s="137"/>
      <c r="AK345" s="137"/>
      <c r="AL345" s="137"/>
      <c r="AM345" s="137"/>
    </row>
    <row r="346" ht="18.0" customHeight="1">
      <c r="A346" s="137"/>
      <c r="B346" s="137"/>
      <c r="C346" s="137"/>
      <c r="D346" s="137"/>
      <c r="E346" s="137"/>
      <c r="F346" s="137"/>
      <c r="G346" s="137"/>
      <c r="H346" s="139"/>
      <c r="I346" s="137"/>
      <c r="J346" s="137"/>
      <c r="K346" s="137"/>
      <c r="L346" s="137"/>
      <c r="M346" s="137"/>
      <c r="N346" s="137"/>
      <c r="O346" s="137"/>
      <c r="P346" s="137"/>
      <c r="Q346" s="140"/>
      <c r="R346" s="137"/>
      <c r="S346" s="137"/>
      <c r="T346" s="137"/>
      <c r="U346" s="137"/>
      <c r="V346" s="137"/>
      <c r="W346" s="137"/>
      <c r="X346" s="137"/>
      <c r="Y346" s="137"/>
      <c r="Z346" s="137"/>
      <c r="AA346" s="137"/>
      <c r="AB346" s="137"/>
      <c r="AC346" s="137"/>
      <c r="AD346" s="137"/>
      <c r="AE346" s="137"/>
      <c r="AF346" s="137"/>
      <c r="AG346" s="137"/>
      <c r="AH346" s="137"/>
      <c r="AI346" s="137"/>
      <c r="AJ346" s="137"/>
      <c r="AK346" s="137"/>
      <c r="AL346" s="137"/>
      <c r="AM346" s="137"/>
    </row>
    <row r="347" ht="18.0" customHeight="1">
      <c r="A347" s="137"/>
      <c r="B347" s="137"/>
      <c r="C347" s="137"/>
      <c r="D347" s="137"/>
      <c r="E347" s="137"/>
      <c r="F347" s="137"/>
      <c r="G347" s="137"/>
      <c r="H347" s="139"/>
      <c r="I347" s="137"/>
      <c r="J347" s="137"/>
      <c r="K347" s="137"/>
      <c r="L347" s="137"/>
      <c r="M347" s="137"/>
      <c r="N347" s="137"/>
      <c r="O347" s="137"/>
      <c r="P347" s="137"/>
      <c r="Q347" s="140"/>
      <c r="R347" s="137"/>
      <c r="S347" s="137"/>
      <c r="T347" s="137"/>
      <c r="U347" s="137"/>
      <c r="V347" s="137"/>
      <c r="W347" s="137"/>
      <c r="X347" s="137"/>
      <c r="Y347" s="137"/>
      <c r="Z347" s="137"/>
      <c r="AA347" s="137"/>
      <c r="AB347" s="137"/>
      <c r="AC347" s="137"/>
      <c r="AD347" s="137"/>
      <c r="AE347" s="137"/>
      <c r="AF347" s="137"/>
      <c r="AG347" s="137"/>
      <c r="AH347" s="137"/>
      <c r="AI347" s="137"/>
      <c r="AJ347" s="137"/>
      <c r="AK347" s="137"/>
      <c r="AL347" s="137"/>
      <c r="AM347" s="137"/>
    </row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15:D15"/>
    <mergeCell ref="E16:H16"/>
    <mergeCell ref="C21:E21"/>
    <mergeCell ref="C109:E109"/>
    <mergeCell ref="C120:E120"/>
  </mergeCells>
  <printOptions/>
  <pageMargins bottom="0.75" footer="0.0" header="0.0" left="0.7" right="0.7" top="0.75"/>
  <pageSetup orientation="landscape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FF"/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9.57"/>
    <col customWidth="1" min="18" max="18" width="17.43"/>
    <col customWidth="1" min="19" max="19" width="17.86"/>
    <col customWidth="1" min="20" max="20" width="17.0"/>
    <col customWidth="1" min="21" max="21" width="15.14"/>
    <col customWidth="1" min="22" max="22" width="13.86"/>
    <col customWidth="1" min="23" max="24" width="9.14"/>
    <col customWidth="1" min="25" max="25" width="16.0"/>
    <col customWidth="1" min="26" max="45" width="9.14"/>
  </cols>
  <sheetData>
    <row r="1" ht="18.75" customHeight="1">
      <c r="A1" s="1" t="s">
        <v>0</v>
      </c>
      <c r="B1" s="1"/>
      <c r="C1" s="1"/>
      <c r="D1" s="1"/>
      <c r="E1" s="1"/>
      <c r="F1" s="1"/>
      <c r="G1" s="1"/>
      <c r="H1" s="3"/>
      <c r="I1" s="1"/>
      <c r="J1" s="1"/>
      <c r="K1" s="1"/>
      <c r="L1" s="1"/>
      <c r="M1" s="1"/>
      <c r="N1" s="1"/>
      <c r="O1" s="1"/>
      <c r="P1" s="1"/>
      <c r="Q1" s="4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</row>
    <row r="2" ht="18.75" customHeight="1">
      <c r="A2" s="1"/>
      <c r="B2" s="1"/>
      <c r="C2" s="1"/>
      <c r="D2" s="1"/>
      <c r="E2" s="1"/>
      <c r="F2" s="1"/>
      <c r="G2" s="1"/>
      <c r="H2" s="3"/>
      <c r="I2" s="1"/>
      <c r="J2" s="1"/>
      <c r="K2" s="1"/>
      <c r="L2" s="1"/>
      <c r="M2" s="1"/>
      <c r="N2" s="1"/>
      <c r="O2" s="1"/>
      <c r="P2" s="1"/>
      <c r="Q2" s="4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</row>
    <row r="3" ht="18.75" customHeight="1">
      <c r="A3" s="5" t="s">
        <v>1</v>
      </c>
      <c r="B3" s="5"/>
      <c r="C3" s="5"/>
      <c r="D3" s="1"/>
      <c r="E3" s="1"/>
      <c r="F3" s="1"/>
      <c r="G3" s="1"/>
      <c r="H3" s="3"/>
      <c r="I3" s="1"/>
      <c r="J3" s="1"/>
      <c r="K3" s="1"/>
      <c r="L3" s="1"/>
      <c r="M3" s="1"/>
      <c r="N3" s="1"/>
      <c r="O3" s="1"/>
      <c r="P3" s="1"/>
      <c r="Q3" s="4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</row>
    <row r="4" ht="29.25" customHeight="1">
      <c r="A4" s="1"/>
      <c r="B4" s="1"/>
      <c r="C4" s="1"/>
      <c r="D4" s="1"/>
      <c r="E4" s="1"/>
      <c r="F4" s="1"/>
      <c r="G4" s="1"/>
      <c r="H4" s="3" t="s">
        <v>2</v>
      </c>
      <c r="I4" s="6">
        <v>44312.0</v>
      </c>
      <c r="J4" s="1"/>
      <c r="K4" s="1"/>
      <c r="L4" s="1"/>
      <c r="M4" s="1"/>
      <c r="N4" s="1"/>
      <c r="O4" s="1"/>
      <c r="P4" s="1"/>
      <c r="Q4" s="4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</row>
    <row r="5" ht="18.75" customHeight="1">
      <c r="A5" s="1" t="s">
        <v>3</v>
      </c>
      <c r="B5" s="1"/>
      <c r="C5" s="1"/>
      <c r="D5" s="1"/>
      <c r="E5" s="1"/>
      <c r="F5" s="1"/>
      <c r="G5" s="1"/>
      <c r="H5" s="3"/>
      <c r="I5" s="1"/>
      <c r="J5" s="1"/>
      <c r="K5" s="1"/>
      <c r="L5" s="1"/>
      <c r="M5" s="1"/>
      <c r="N5" s="1"/>
      <c r="O5" s="1"/>
      <c r="P5" s="1"/>
      <c r="Q5" s="4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</row>
    <row r="6" ht="18.75" customHeight="1">
      <c r="A6" s="7"/>
      <c r="B6" s="7"/>
      <c r="C6" s="7"/>
      <c r="D6" s="7"/>
      <c r="E6" s="7"/>
      <c r="F6" s="7"/>
      <c r="G6" s="7"/>
      <c r="H6" s="9"/>
      <c r="I6" s="7"/>
      <c r="J6" s="1"/>
      <c r="K6" s="1"/>
      <c r="L6" s="1"/>
      <c r="M6" s="1"/>
      <c r="N6" s="1"/>
      <c r="O6" s="1"/>
      <c r="P6" s="1"/>
      <c r="Q6" s="4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</row>
    <row r="7" ht="36.0" customHeight="1">
      <c r="A7" s="10" t="s">
        <v>4</v>
      </c>
      <c r="B7" s="11"/>
      <c r="C7" s="12" t="s">
        <v>124</v>
      </c>
      <c r="D7" s="13" t="s">
        <v>6</v>
      </c>
      <c r="E7" s="14" t="s">
        <v>7</v>
      </c>
      <c r="F7" s="15"/>
      <c r="G7" s="15"/>
      <c r="H7" s="11"/>
      <c r="I7" s="16" t="s">
        <v>8</v>
      </c>
      <c r="J7" s="1"/>
      <c r="K7" s="1"/>
      <c r="L7" s="1"/>
      <c r="M7" s="1"/>
      <c r="N7" s="1"/>
      <c r="O7" s="1"/>
      <c r="P7" s="1"/>
      <c r="Q7" s="4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</row>
    <row r="8" ht="26.25" customHeight="1">
      <c r="A8" s="17">
        <v>1.0</v>
      </c>
      <c r="B8" s="26" t="s">
        <v>40</v>
      </c>
      <c r="C8" s="18">
        <v>20.0</v>
      </c>
      <c r="D8" s="19">
        <v>0.0899</v>
      </c>
      <c r="E8" s="20">
        <f>213.453*14</f>
        <v>2988.342</v>
      </c>
      <c r="F8" s="20"/>
      <c r="G8" s="20"/>
      <c r="H8" s="22">
        <v>14.0</v>
      </c>
      <c r="I8" s="23">
        <f t="shared" ref="I8:I13" si="1">+D8*E8</f>
        <v>268.6519458</v>
      </c>
      <c r="J8" s="24">
        <f t="shared" ref="J8:J13" si="2">E8-I8</f>
        <v>2719.690054</v>
      </c>
      <c r="K8" s="1"/>
      <c r="L8" s="1"/>
      <c r="M8" s="1"/>
      <c r="N8" s="1"/>
      <c r="O8" s="1"/>
      <c r="P8" s="1"/>
      <c r="Q8" s="4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</row>
    <row r="9" ht="26.25" customHeight="1">
      <c r="A9" s="17">
        <v>2.0</v>
      </c>
      <c r="B9" s="26" t="s">
        <v>10</v>
      </c>
      <c r="C9" s="26">
        <v>16.0</v>
      </c>
      <c r="D9" s="27">
        <v>0.1057</v>
      </c>
      <c r="E9" s="28">
        <f>205.562*10.206</f>
        <v>2097.965772</v>
      </c>
      <c r="F9" s="28"/>
      <c r="G9" s="28"/>
      <c r="H9" s="22">
        <v>10.206</v>
      </c>
      <c r="I9" s="23">
        <f t="shared" si="1"/>
        <v>221.7549821</v>
      </c>
      <c r="J9" s="24">
        <f t="shared" si="2"/>
        <v>1876.21079</v>
      </c>
      <c r="K9" s="1"/>
      <c r="L9" s="1"/>
      <c r="M9" s="1"/>
      <c r="N9" s="1"/>
      <c r="O9" s="1"/>
      <c r="P9" s="1"/>
      <c r="Q9" s="4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</row>
    <row r="10" ht="26.25" customHeight="1">
      <c r="A10" s="17">
        <v>3.0</v>
      </c>
      <c r="B10" s="26" t="s">
        <v>69</v>
      </c>
      <c r="C10" s="26">
        <v>29.0</v>
      </c>
      <c r="D10" s="27">
        <v>0.0144</v>
      </c>
      <c r="E10" s="20">
        <f>222.819*11.417</f>
        <v>2543.924523</v>
      </c>
      <c r="F10" s="20"/>
      <c r="G10" s="20"/>
      <c r="H10" s="22">
        <v>11.417</v>
      </c>
      <c r="I10" s="23">
        <f t="shared" si="1"/>
        <v>36.63251313</v>
      </c>
      <c r="J10" s="24">
        <f t="shared" si="2"/>
        <v>2507.29201</v>
      </c>
      <c r="K10" s="1"/>
      <c r="L10" s="1"/>
      <c r="M10" s="1"/>
      <c r="N10" s="1"/>
      <c r="O10" s="1"/>
      <c r="P10" s="1"/>
      <c r="Q10" s="4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</row>
    <row r="11" ht="26.25" customHeight="1">
      <c r="A11" s="17">
        <v>4.0</v>
      </c>
      <c r="B11" s="26" t="s">
        <v>73</v>
      </c>
      <c r="C11" s="26">
        <v>29.0</v>
      </c>
      <c r="D11" s="27">
        <v>0.0147</v>
      </c>
      <c r="E11" s="28">
        <f>252.16*45.877</f>
        <v>11568.34432</v>
      </c>
      <c r="F11" s="28"/>
      <c r="G11" s="28"/>
      <c r="H11" s="22">
        <v>45.877</v>
      </c>
      <c r="I11" s="23">
        <f t="shared" si="1"/>
        <v>170.0546615</v>
      </c>
      <c r="J11" s="24">
        <f t="shared" si="2"/>
        <v>11398.28966</v>
      </c>
      <c r="K11" s="1"/>
      <c r="L11" s="1"/>
      <c r="M11" s="1"/>
      <c r="N11" s="1"/>
      <c r="O11" s="1"/>
      <c r="P11" s="1"/>
      <c r="Q11" s="4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</row>
    <row r="12" ht="26.25" customHeight="1">
      <c r="A12" s="17">
        <v>5.0</v>
      </c>
      <c r="B12" s="26" t="s">
        <v>73</v>
      </c>
      <c r="C12" s="26">
        <v>29.0</v>
      </c>
      <c r="D12" s="27">
        <v>0.0147</v>
      </c>
      <c r="E12" s="28">
        <f>252.16*7.657</f>
        <v>1930.78912</v>
      </c>
      <c r="F12" s="28"/>
      <c r="G12" s="28"/>
      <c r="H12" s="22">
        <v>7.657</v>
      </c>
      <c r="I12" s="23">
        <f t="shared" si="1"/>
        <v>28.38260006</v>
      </c>
      <c r="J12" s="24">
        <f t="shared" si="2"/>
        <v>1902.40652</v>
      </c>
      <c r="K12" s="1"/>
      <c r="L12" s="1"/>
      <c r="M12" s="1"/>
      <c r="N12" s="1"/>
      <c r="O12" s="1"/>
      <c r="P12" s="1"/>
      <c r="Q12" s="4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</row>
    <row r="13" ht="26.25" customHeight="1">
      <c r="A13" s="17">
        <v>6.0</v>
      </c>
      <c r="B13" s="26" t="s">
        <v>73</v>
      </c>
      <c r="C13" s="26">
        <v>29.0</v>
      </c>
      <c r="D13" s="27">
        <v>0.0147</v>
      </c>
      <c r="E13" s="28">
        <f>252.16*7</f>
        <v>1765.12</v>
      </c>
      <c r="F13" s="28"/>
      <c r="G13" s="28"/>
      <c r="H13" s="22">
        <v>7.0</v>
      </c>
      <c r="I13" s="23">
        <f t="shared" si="1"/>
        <v>25.947264</v>
      </c>
      <c r="J13" s="24">
        <f t="shared" si="2"/>
        <v>1739.172736</v>
      </c>
      <c r="K13" s="1"/>
      <c r="L13" s="1"/>
      <c r="M13" s="1"/>
      <c r="N13" s="1"/>
      <c r="O13" s="1"/>
      <c r="P13" s="1"/>
      <c r="Q13" s="4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</row>
    <row r="14" ht="18.75" customHeight="1">
      <c r="A14" s="30"/>
      <c r="B14" s="31"/>
      <c r="C14" s="32"/>
      <c r="D14" s="33"/>
      <c r="E14" s="34">
        <f>SUM(E8:E13)</f>
        <v>22894.48574</v>
      </c>
      <c r="F14" s="35"/>
      <c r="G14" s="35"/>
      <c r="H14" s="37"/>
      <c r="I14" s="38">
        <f t="shared" ref="I14:J14" si="3">SUM(I8:I13)</f>
        <v>751.4239666</v>
      </c>
      <c r="J14" s="39">
        <f t="shared" si="3"/>
        <v>22143.06177</v>
      </c>
      <c r="K14" s="1"/>
      <c r="L14" s="1"/>
      <c r="M14" s="1"/>
      <c r="N14" s="1"/>
      <c r="O14" s="1"/>
      <c r="P14" s="1"/>
      <c r="Q14" s="4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</row>
    <row r="15" ht="18.75" customHeight="1">
      <c r="A15" s="40"/>
      <c r="B15" s="7"/>
      <c r="C15" s="7"/>
      <c r="D15" s="41"/>
      <c r="E15" s="42"/>
      <c r="F15" s="15"/>
      <c r="G15" s="15"/>
      <c r="H15" s="11"/>
      <c r="I15" s="43"/>
      <c r="J15" s="1"/>
      <c r="K15" s="1"/>
      <c r="L15" s="1"/>
      <c r="M15" s="1"/>
      <c r="N15" s="1"/>
      <c r="O15" s="1"/>
      <c r="P15" s="1"/>
      <c r="Q15" s="4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</row>
    <row r="16" ht="18.75" customHeight="1">
      <c r="A16" s="1"/>
      <c r="B16" s="1"/>
      <c r="C16" s="1"/>
      <c r="D16" s="1"/>
      <c r="E16" s="1"/>
      <c r="F16" s="1"/>
      <c r="G16" s="1"/>
      <c r="H16" s="3"/>
      <c r="I16" s="1"/>
      <c r="J16" s="1"/>
      <c r="K16" s="1"/>
      <c r="L16" s="1"/>
      <c r="M16" s="1"/>
      <c r="N16" s="1"/>
      <c r="O16" s="1"/>
      <c r="P16" s="1"/>
      <c r="Q16" s="4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</row>
    <row r="17" ht="18.75" customHeight="1">
      <c r="A17" s="1"/>
      <c r="B17" s="1"/>
      <c r="C17" s="1"/>
      <c r="D17" s="1"/>
      <c r="E17" s="1"/>
      <c r="F17" s="1"/>
      <c r="G17" s="1"/>
      <c r="H17" s="3"/>
      <c r="I17" s="1"/>
      <c r="J17" s="1"/>
      <c r="K17" s="1"/>
      <c r="L17" s="1"/>
      <c r="M17" s="1"/>
      <c r="N17" s="1"/>
      <c r="O17" s="1"/>
      <c r="P17" s="1"/>
      <c r="Q17" s="4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</row>
    <row r="18" ht="18.75" customHeight="1">
      <c r="A18" s="1" t="s">
        <v>13</v>
      </c>
      <c r="B18" s="1"/>
      <c r="C18" s="1"/>
      <c r="D18" s="1"/>
      <c r="E18" s="1"/>
      <c r="F18" s="1"/>
      <c r="G18" s="1"/>
      <c r="H18" s="3"/>
      <c r="I18" s="1"/>
      <c r="J18" s="1"/>
      <c r="K18" s="1"/>
      <c r="L18" s="1"/>
      <c r="M18" s="1"/>
      <c r="N18" s="1"/>
      <c r="O18" s="1"/>
      <c r="P18" s="1"/>
      <c r="Q18" s="4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</row>
    <row r="19" ht="18.75" customHeight="1">
      <c r="A19" s="1"/>
      <c r="B19" s="1"/>
      <c r="C19" s="1"/>
      <c r="D19" s="1"/>
      <c r="E19" s="1"/>
      <c r="F19" s="1"/>
      <c r="G19" s="1"/>
      <c r="H19" s="3"/>
      <c r="I19" s="1"/>
      <c r="J19" s="1"/>
      <c r="K19" s="1"/>
      <c r="L19" s="1"/>
      <c r="M19" s="1"/>
      <c r="N19" s="1"/>
      <c r="O19" s="1"/>
      <c r="P19" s="1"/>
      <c r="Q19" s="4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</row>
    <row r="20" ht="40.5" customHeight="1">
      <c r="A20" s="44"/>
      <c r="B20" s="26" t="s">
        <v>14</v>
      </c>
      <c r="C20" s="45" t="s">
        <v>15</v>
      </c>
      <c r="D20" s="46"/>
      <c r="E20" s="47"/>
      <c r="F20" s="48"/>
      <c r="G20" s="48"/>
      <c r="H20" s="50" t="s">
        <v>16</v>
      </c>
      <c r="I20" s="26" t="s">
        <v>17</v>
      </c>
      <c r="J20" s="26" t="s">
        <v>18</v>
      </c>
      <c r="K20" s="1"/>
      <c r="L20" s="26" t="s">
        <v>19</v>
      </c>
      <c r="M20" s="26" t="s">
        <v>17</v>
      </c>
      <c r="N20" s="44" t="s">
        <v>20</v>
      </c>
      <c r="O20" s="1"/>
      <c r="P20" s="1"/>
      <c r="Q20" s="51"/>
      <c r="R20" s="26" t="s">
        <v>19</v>
      </c>
      <c r="S20" s="26" t="s">
        <v>17</v>
      </c>
      <c r="T20" s="44" t="s">
        <v>20</v>
      </c>
      <c r="U20" s="1"/>
      <c r="V20" s="44" t="s">
        <v>21</v>
      </c>
      <c r="W20" s="44" t="s">
        <v>22</v>
      </c>
      <c r="X20" s="44" t="s">
        <v>23</v>
      </c>
      <c r="Y20" s="44" t="s">
        <v>125</v>
      </c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</row>
    <row r="21" ht="27.0" customHeight="1">
      <c r="A21" s="52">
        <v>1.0</v>
      </c>
      <c r="B21" s="53" t="s">
        <v>9</v>
      </c>
      <c r="C21" s="54">
        <v>86.0</v>
      </c>
      <c r="D21" s="54">
        <v>205.0</v>
      </c>
      <c r="E21" s="54">
        <v>216.0</v>
      </c>
      <c r="F21" s="54"/>
      <c r="G21" s="54"/>
      <c r="H21" s="55">
        <v>76.16159999999999</v>
      </c>
      <c r="I21" s="54">
        <v>1.0</v>
      </c>
      <c r="J21" s="66">
        <f t="shared" ref="J21:J118" si="5">+I21*H21</f>
        <v>76.1616</v>
      </c>
      <c r="K21" s="57"/>
      <c r="L21" s="58">
        <f>D21*25.4/1000</f>
        <v>5.207</v>
      </c>
      <c r="M21" s="52">
        <f>+I21</f>
        <v>1</v>
      </c>
      <c r="N21" s="52">
        <f>M21*L21</f>
        <v>5.207</v>
      </c>
      <c r="O21" s="57"/>
      <c r="P21" s="57"/>
      <c r="Q21" s="59">
        <v>20.0</v>
      </c>
      <c r="R21" s="58">
        <f t="shared" ref="R21:R119" si="6">E21/100</f>
        <v>2.16</v>
      </c>
      <c r="S21" s="52">
        <f t="shared" ref="S21:S119" si="7">I21</f>
        <v>1</v>
      </c>
      <c r="T21" s="52">
        <f t="shared" ref="T21:T119" si="8">S21*R21</f>
        <v>2.16</v>
      </c>
      <c r="U21" s="60">
        <f t="shared" ref="U21:U118" si="9">+Q21*C21/100*D21/100*E21/100</f>
        <v>76.1616</v>
      </c>
      <c r="V21" s="58">
        <f t="shared" ref="V21:W21" si="4">C21/100</f>
        <v>0.86</v>
      </c>
      <c r="W21" s="58">
        <f t="shared" si="4"/>
        <v>2.05</v>
      </c>
      <c r="X21" s="58">
        <f t="shared" ref="X21:X119" si="11">T21</f>
        <v>2.16</v>
      </c>
      <c r="Y21" s="61">
        <f t="shared" ref="Y21:Y119" si="12">V21*W21*X21</f>
        <v>3.80808</v>
      </c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  <c r="AP21" s="57"/>
      <c r="AQ21" s="57"/>
      <c r="AR21" s="57"/>
      <c r="AS21" s="57"/>
    </row>
    <row r="22" ht="27.0" customHeight="1">
      <c r="A22" s="52">
        <v>2.0</v>
      </c>
      <c r="B22" s="62" t="s">
        <v>9</v>
      </c>
      <c r="C22" s="62">
        <v>71.0</v>
      </c>
      <c r="D22" s="62">
        <v>205.0</v>
      </c>
      <c r="E22" s="62">
        <v>215.0</v>
      </c>
      <c r="F22" s="62"/>
      <c r="G22" s="62"/>
      <c r="H22" s="63">
        <v>62.586499999999994</v>
      </c>
      <c r="I22" s="62">
        <v>1.0</v>
      </c>
      <c r="J22" s="66">
        <f t="shared" si="5"/>
        <v>62.5865</v>
      </c>
      <c r="K22" s="57"/>
      <c r="L22" s="58"/>
      <c r="M22" s="52"/>
      <c r="N22" s="52"/>
      <c r="O22" s="57"/>
      <c r="P22" s="57"/>
      <c r="Q22" s="59">
        <v>20.0</v>
      </c>
      <c r="R22" s="58">
        <f t="shared" si="6"/>
        <v>2.15</v>
      </c>
      <c r="S22" s="52">
        <f t="shared" si="7"/>
        <v>1</v>
      </c>
      <c r="T22" s="52">
        <f t="shared" si="8"/>
        <v>2.15</v>
      </c>
      <c r="U22" s="60">
        <f t="shared" si="9"/>
        <v>62.5865</v>
      </c>
      <c r="V22" s="58">
        <f t="shared" ref="V22:W22" si="10">C22/100</f>
        <v>0.71</v>
      </c>
      <c r="W22" s="58">
        <f t="shared" si="10"/>
        <v>2.05</v>
      </c>
      <c r="X22" s="58">
        <f t="shared" si="11"/>
        <v>2.15</v>
      </c>
      <c r="Y22" s="61">
        <f t="shared" si="12"/>
        <v>3.129325</v>
      </c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  <c r="AO22" s="57"/>
      <c r="AP22" s="57"/>
      <c r="AQ22" s="57"/>
      <c r="AR22" s="57"/>
      <c r="AS22" s="57"/>
    </row>
    <row r="23" ht="27.0" customHeight="1">
      <c r="A23" s="52">
        <v>3.0</v>
      </c>
      <c r="B23" s="62" t="s">
        <v>9</v>
      </c>
      <c r="C23" s="62">
        <v>101.0</v>
      </c>
      <c r="D23" s="62">
        <v>205.0</v>
      </c>
      <c r="E23" s="62">
        <v>217.0</v>
      </c>
      <c r="F23" s="62"/>
      <c r="G23" s="62"/>
      <c r="H23" s="63">
        <v>89.85969999999999</v>
      </c>
      <c r="I23" s="62">
        <v>3.0</v>
      </c>
      <c r="J23" s="66">
        <f t="shared" si="5"/>
        <v>269.5791</v>
      </c>
      <c r="K23" s="57"/>
      <c r="L23" s="58">
        <f t="shared" ref="L23:L38" si="14">D23*25.4/1000</f>
        <v>5.207</v>
      </c>
      <c r="M23" s="52">
        <f t="shared" ref="M23:M41" si="15">+I23</f>
        <v>3</v>
      </c>
      <c r="N23" s="52">
        <f t="shared" ref="N23:N38" si="16">M23*L23</f>
        <v>15.621</v>
      </c>
      <c r="O23" s="57"/>
      <c r="P23" s="57"/>
      <c r="Q23" s="59">
        <v>20.0</v>
      </c>
      <c r="R23" s="58">
        <f t="shared" si="6"/>
        <v>2.17</v>
      </c>
      <c r="S23" s="52">
        <f t="shared" si="7"/>
        <v>3</v>
      </c>
      <c r="T23" s="52">
        <f t="shared" si="8"/>
        <v>6.51</v>
      </c>
      <c r="U23" s="60">
        <f t="shared" si="9"/>
        <v>89.8597</v>
      </c>
      <c r="V23" s="58">
        <f t="shared" ref="V23:W23" si="13">C23/100</f>
        <v>1.01</v>
      </c>
      <c r="W23" s="58">
        <f t="shared" si="13"/>
        <v>2.05</v>
      </c>
      <c r="X23" s="58">
        <f t="shared" si="11"/>
        <v>6.51</v>
      </c>
      <c r="Y23" s="61">
        <f t="shared" si="12"/>
        <v>13.478955</v>
      </c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  <c r="AL23" s="57"/>
      <c r="AM23" s="57"/>
      <c r="AN23" s="57"/>
      <c r="AO23" s="57"/>
      <c r="AP23" s="57"/>
      <c r="AQ23" s="57"/>
      <c r="AR23" s="57"/>
      <c r="AS23" s="57"/>
    </row>
    <row r="24" ht="27.0" customHeight="1">
      <c r="A24" s="52">
        <v>4.0</v>
      </c>
      <c r="B24" s="62" t="s">
        <v>9</v>
      </c>
      <c r="C24" s="62">
        <v>102.0</v>
      </c>
      <c r="D24" s="62">
        <v>205.0</v>
      </c>
      <c r="E24" s="62">
        <v>227.0</v>
      </c>
      <c r="F24" s="62"/>
      <c r="G24" s="62"/>
      <c r="H24" s="63">
        <v>94.9314</v>
      </c>
      <c r="I24" s="62">
        <v>1.0</v>
      </c>
      <c r="J24" s="66">
        <f t="shared" si="5"/>
        <v>94.9314</v>
      </c>
      <c r="K24" s="57"/>
      <c r="L24" s="58">
        <f t="shared" si="14"/>
        <v>5.207</v>
      </c>
      <c r="M24" s="52">
        <f t="shared" si="15"/>
        <v>1</v>
      </c>
      <c r="N24" s="52">
        <f t="shared" si="16"/>
        <v>5.207</v>
      </c>
      <c r="O24" s="57"/>
      <c r="P24" s="57"/>
      <c r="Q24" s="59">
        <v>20.0</v>
      </c>
      <c r="R24" s="58">
        <f t="shared" si="6"/>
        <v>2.27</v>
      </c>
      <c r="S24" s="52">
        <f t="shared" si="7"/>
        <v>1</v>
      </c>
      <c r="T24" s="52">
        <f t="shared" si="8"/>
        <v>2.27</v>
      </c>
      <c r="U24" s="60">
        <f t="shared" si="9"/>
        <v>94.9314</v>
      </c>
      <c r="V24" s="58">
        <f t="shared" ref="V24:W24" si="17">C24/100</f>
        <v>1.02</v>
      </c>
      <c r="W24" s="58">
        <f t="shared" si="17"/>
        <v>2.05</v>
      </c>
      <c r="X24" s="58">
        <f t="shared" si="11"/>
        <v>2.27</v>
      </c>
      <c r="Y24" s="61">
        <f t="shared" si="12"/>
        <v>4.74657</v>
      </c>
      <c r="Z24" s="57"/>
      <c r="AA24" s="57"/>
      <c r="AB24" s="57"/>
      <c r="AC24" s="57"/>
      <c r="AD24" s="57"/>
      <c r="AE24" s="57"/>
      <c r="AF24" s="57"/>
      <c r="AG24" s="57"/>
      <c r="AH24" s="57"/>
      <c r="AI24" s="57"/>
      <c r="AJ24" s="57"/>
      <c r="AK24" s="57"/>
      <c r="AL24" s="57"/>
      <c r="AM24" s="57"/>
      <c r="AN24" s="57"/>
      <c r="AO24" s="57"/>
      <c r="AP24" s="57"/>
      <c r="AQ24" s="57"/>
      <c r="AR24" s="57"/>
      <c r="AS24" s="57"/>
    </row>
    <row r="25" ht="27.0" customHeight="1">
      <c r="A25" s="52">
        <v>5.0</v>
      </c>
      <c r="B25" s="62" t="s">
        <v>9</v>
      </c>
      <c r="C25" s="62">
        <v>102.0</v>
      </c>
      <c r="D25" s="62">
        <v>205.0</v>
      </c>
      <c r="E25" s="62">
        <v>216.0</v>
      </c>
      <c r="F25" s="62"/>
      <c r="G25" s="62"/>
      <c r="H25" s="63">
        <v>90.33120000000001</v>
      </c>
      <c r="I25" s="62">
        <v>2.0</v>
      </c>
      <c r="J25" s="66">
        <f t="shared" si="5"/>
        <v>180.6624</v>
      </c>
      <c r="K25" s="57"/>
      <c r="L25" s="58">
        <f t="shared" si="14"/>
        <v>5.207</v>
      </c>
      <c r="M25" s="52">
        <f t="shared" si="15"/>
        <v>2</v>
      </c>
      <c r="N25" s="52">
        <f t="shared" si="16"/>
        <v>10.414</v>
      </c>
      <c r="O25" s="57"/>
      <c r="P25" s="57"/>
      <c r="Q25" s="59">
        <v>20.0</v>
      </c>
      <c r="R25" s="58">
        <f t="shared" si="6"/>
        <v>2.16</v>
      </c>
      <c r="S25" s="52">
        <f t="shared" si="7"/>
        <v>2</v>
      </c>
      <c r="T25" s="52">
        <f t="shared" si="8"/>
        <v>4.32</v>
      </c>
      <c r="U25" s="60">
        <f t="shared" si="9"/>
        <v>90.3312</v>
      </c>
      <c r="V25" s="58">
        <f t="shared" ref="V25:W25" si="18">C25/100</f>
        <v>1.02</v>
      </c>
      <c r="W25" s="58">
        <f t="shared" si="18"/>
        <v>2.05</v>
      </c>
      <c r="X25" s="58">
        <f t="shared" si="11"/>
        <v>4.32</v>
      </c>
      <c r="Y25" s="61">
        <f t="shared" si="12"/>
        <v>9.03312</v>
      </c>
      <c r="Z25" s="57"/>
      <c r="AA25" s="57"/>
      <c r="AB25" s="57"/>
      <c r="AC25" s="57"/>
      <c r="AD25" s="57"/>
      <c r="AE25" s="57"/>
      <c r="AF25" s="57"/>
      <c r="AG25" s="57"/>
      <c r="AH25" s="57"/>
      <c r="AI25" s="57"/>
      <c r="AJ25" s="57"/>
      <c r="AK25" s="57"/>
      <c r="AL25" s="57"/>
      <c r="AM25" s="57"/>
      <c r="AN25" s="57"/>
      <c r="AO25" s="57"/>
      <c r="AP25" s="57"/>
      <c r="AQ25" s="57"/>
      <c r="AR25" s="57"/>
      <c r="AS25" s="57"/>
    </row>
    <row r="26" ht="27.0" customHeight="1">
      <c r="A26" s="52">
        <v>6.0</v>
      </c>
      <c r="B26" s="62" t="s">
        <v>9</v>
      </c>
      <c r="C26" s="62">
        <v>97.0</v>
      </c>
      <c r="D26" s="62">
        <v>205.0</v>
      </c>
      <c r="E26" s="62">
        <v>216.0</v>
      </c>
      <c r="F26" s="62"/>
      <c r="G26" s="62"/>
      <c r="H26" s="63">
        <v>85.9032</v>
      </c>
      <c r="I26" s="62">
        <v>1.0</v>
      </c>
      <c r="J26" s="66">
        <f t="shared" si="5"/>
        <v>85.9032</v>
      </c>
      <c r="K26" s="57"/>
      <c r="L26" s="58">
        <f t="shared" si="14"/>
        <v>5.207</v>
      </c>
      <c r="M26" s="52">
        <f t="shared" si="15"/>
        <v>1</v>
      </c>
      <c r="N26" s="52">
        <f t="shared" si="16"/>
        <v>5.207</v>
      </c>
      <c r="O26" s="57"/>
      <c r="P26" s="57"/>
      <c r="Q26" s="59">
        <v>20.0</v>
      </c>
      <c r="R26" s="58">
        <f t="shared" si="6"/>
        <v>2.16</v>
      </c>
      <c r="S26" s="52">
        <f t="shared" si="7"/>
        <v>1</v>
      </c>
      <c r="T26" s="52">
        <f t="shared" si="8"/>
        <v>2.16</v>
      </c>
      <c r="U26" s="60">
        <f t="shared" si="9"/>
        <v>85.9032</v>
      </c>
      <c r="V26" s="58">
        <f t="shared" ref="V26:W26" si="19">C26/100</f>
        <v>0.97</v>
      </c>
      <c r="W26" s="58">
        <f t="shared" si="19"/>
        <v>2.05</v>
      </c>
      <c r="X26" s="58">
        <f t="shared" si="11"/>
        <v>2.16</v>
      </c>
      <c r="Y26" s="61">
        <f t="shared" si="12"/>
        <v>4.29516</v>
      </c>
      <c r="Z26" s="57"/>
      <c r="AA26" s="57"/>
      <c r="AB26" s="57"/>
      <c r="AC26" s="57"/>
      <c r="AD26" s="57"/>
      <c r="AE26" s="57"/>
      <c r="AF26" s="57"/>
      <c r="AG26" s="57"/>
      <c r="AH26" s="57"/>
      <c r="AI26" s="57"/>
      <c r="AJ26" s="57"/>
      <c r="AK26" s="57"/>
      <c r="AL26" s="57"/>
      <c r="AM26" s="57"/>
      <c r="AN26" s="57"/>
      <c r="AO26" s="57"/>
      <c r="AP26" s="57"/>
      <c r="AQ26" s="57"/>
      <c r="AR26" s="57"/>
      <c r="AS26" s="57"/>
    </row>
    <row r="27" ht="27.0" customHeight="1">
      <c r="A27" s="52">
        <v>7.0</v>
      </c>
      <c r="B27" s="62" t="s">
        <v>9</v>
      </c>
      <c r="C27" s="62">
        <v>95.0</v>
      </c>
      <c r="D27" s="62">
        <v>205.0</v>
      </c>
      <c r="E27" s="62">
        <v>218.0</v>
      </c>
      <c r="F27" s="62"/>
      <c r="G27" s="62"/>
      <c r="H27" s="63">
        <v>84.911</v>
      </c>
      <c r="I27" s="62">
        <v>1.0</v>
      </c>
      <c r="J27" s="66">
        <f t="shared" si="5"/>
        <v>84.911</v>
      </c>
      <c r="K27" s="57"/>
      <c r="L27" s="58">
        <f t="shared" si="14"/>
        <v>5.207</v>
      </c>
      <c r="M27" s="52">
        <f t="shared" si="15"/>
        <v>1</v>
      </c>
      <c r="N27" s="52">
        <f t="shared" si="16"/>
        <v>5.207</v>
      </c>
      <c r="O27" s="57"/>
      <c r="P27" s="57"/>
      <c r="Q27" s="59">
        <v>20.0</v>
      </c>
      <c r="R27" s="58">
        <f t="shared" si="6"/>
        <v>2.18</v>
      </c>
      <c r="S27" s="52">
        <f t="shared" si="7"/>
        <v>1</v>
      </c>
      <c r="T27" s="52">
        <f t="shared" si="8"/>
        <v>2.18</v>
      </c>
      <c r="U27" s="60">
        <f t="shared" si="9"/>
        <v>84.911</v>
      </c>
      <c r="V27" s="58">
        <f t="shared" ref="V27:W27" si="20">C27/100</f>
        <v>0.95</v>
      </c>
      <c r="W27" s="58">
        <f t="shared" si="20"/>
        <v>2.05</v>
      </c>
      <c r="X27" s="58">
        <f t="shared" si="11"/>
        <v>2.18</v>
      </c>
      <c r="Y27" s="61">
        <f t="shared" si="12"/>
        <v>4.24555</v>
      </c>
      <c r="Z27" s="57"/>
      <c r="AA27" s="57"/>
      <c r="AB27" s="57"/>
      <c r="AC27" s="57"/>
      <c r="AD27" s="57"/>
      <c r="AE27" s="57"/>
      <c r="AF27" s="57"/>
      <c r="AG27" s="57"/>
      <c r="AH27" s="57"/>
      <c r="AI27" s="57"/>
      <c r="AJ27" s="57"/>
      <c r="AK27" s="57"/>
      <c r="AL27" s="57"/>
      <c r="AM27" s="57"/>
      <c r="AN27" s="57"/>
      <c r="AO27" s="57"/>
      <c r="AP27" s="57"/>
      <c r="AQ27" s="57"/>
      <c r="AR27" s="57"/>
      <c r="AS27" s="57"/>
    </row>
    <row r="28" ht="27.0" customHeight="1">
      <c r="A28" s="52">
        <v>8.0</v>
      </c>
      <c r="B28" s="62" t="s">
        <v>9</v>
      </c>
      <c r="C28" s="62">
        <v>95.0</v>
      </c>
      <c r="D28" s="62">
        <v>205.0</v>
      </c>
      <c r="E28" s="62">
        <v>217.0</v>
      </c>
      <c r="F28" s="62"/>
      <c r="G28" s="62"/>
      <c r="H28" s="63">
        <v>84.52150000000002</v>
      </c>
      <c r="I28" s="62">
        <v>1.0</v>
      </c>
      <c r="J28" s="66">
        <f t="shared" si="5"/>
        <v>84.5215</v>
      </c>
      <c r="K28" s="57"/>
      <c r="L28" s="58">
        <f t="shared" si="14"/>
        <v>5.207</v>
      </c>
      <c r="M28" s="52">
        <f t="shared" si="15"/>
        <v>1</v>
      </c>
      <c r="N28" s="52">
        <f t="shared" si="16"/>
        <v>5.207</v>
      </c>
      <c r="O28" s="57"/>
      <c r="P28" s="57"/>
      <c r="Q28" s="59">
        <v>20.0</v>
      </c>
      <c r="R28" s="58">
        <f t="shared" si="6"/>
        <v>2.17</v>
      </c>
      <c r="S28" s="52">
        <f t="shared" si="7"/>
        <v>1</v>
      </c>
      <c r="T28" s="52">
        <f t="shared" si="8"/>
        <v>2.17</v>
      </c>
      <c r="U28" s="60">
        <f t="shared" si="9"/>
        <v>84.5215</v>
      </c>
      <c r="V28" s="58">
        <f t="shared" ref="V28:W28" si="21">C28/100</f>
        <v>0.95</v>
      </c>
      <c r="W28" s="58">
        <f t="shared" si="21"/>
        <v>2.05</v>
      </c>
      <c r="X28" s="58">
        <f t="shared" si="11"/>
        <v>2.17</v>
      </c>
      <c r="Y28" s="61">
        <f t="shared" si="12"/>
        <v>4.226075</v>
      </c>
      <c r="Z28" s="57"/>
      <c r="AA28" s="57"/>
      <c r="AB28" s="57"/>
      <c r="AC28" s="57"/>
      <c r="AD28" s="57"/>
      <c r="AE28" s="57"/>
      <c r="AF28" s="57"/>
      <c r="AG28" s="57"/>
      <c r="AH28" s="57"/>
      <c r="AI28" s="57"/>
      <c r="AJ28" s="57"/>
      <c r="AK28" s="57"/>
      <c r="AL28" s="57"/>
      <c r="AM28" s="57"/>
      <c r="AN28" s="57"/>
      <c r="AO28" s="57"/>
      <c r="AP28" s="57"/>
      <c r="AQ28" s="57"/>
      <c r="AR28" s="57"/>
      <c r="AS28" s="57"/>
    </row>
    <row r="29" ht="27.0" customHeight="1">
      <c r="A29" s="52">
        <v>9.0</v>
      </c>
      <c r="B29" s="62" t="s">
        <v>9</v>
      </c>
      <c r="C29" s="62">
        <v>98.0</v>
      </c>
      <c r="D29" s="62">
        <v>205.0</v>
      </c>
      <c r="E29" s="62">
        <v>217.0</v>
      </c>
      <c r="F29" s="62"/>
      <c r="G29" s="62"/>
      <c r="H29" s="63">
        <v>87.19060000000002</v>
      </c>
      <c r="I29" s="62">
        <v>1.0</v>
      </c>
      <c r="J29" s="66">
        <f t="shared" si="5"/>
        <v>87.1906</v>
      </c>
      <c r="K29" s="57"/>
      <c r="L29" s="58">
        <f t="shared" si="14"/>
        <v>5.207</v>
      </c>
      <c r="M29" s="52">
        <f t="shared" si="15"/>
        <v>1</v>
      </c>
      <c r="N29" s="52">
        <f t="shared" si="16"/>
        <v>5.207</v>
      </c>
      <c r="O29" s="57"/>
      <c r="P29" s="57"/>
      <c r="Q29" s="59">
        <v>20.0</v>
      </c>
      <c r="R29" s="58">
        <f t="shared" si="6"/>
        <v>2.17</v>
      </c>
      <c r="S29" s="52">
        <f t="shared" si="7"/>
        <v>1</v>
      </c>
      <c r="T29" s="52">
        <f t="shared" si="8"/>
        <v>2.17</v>
      </c>
      <c r="U29" s="60">
        <f t="shared" si="9"/>
        <v>87.1906</v>
      </c>
      <c r="V29" s="58">
        <f t="shared" ref="V29:W29" si="22">C29/100</f>
        <v>0.98</v>
      </c>
      <c r="W29" s="58">
        <f t="shared" si="22"/>
        <v>2.05</v>
      </c>
      <c r="X29" s="58">
        <f t="shared" si="11"/>
        <v>2.17</v>
      </c>
      <c r="Y29" s="61">
        <f t="shared" si="12"/>
        <v>4.35953</v>
      </c>
      <c r="Z29" s="57"/>
      <c r="AA29" s="57"/>
      <c r="AB29" s="57"/>
      <c r="AC29" s="57"/>
      <c r="AD29" s="57"/>
      <c r="AE29" s="57"/>
      <c r="AF29" s="57"/>
      <c r="AG29" s="57"/>
      <c r="AH29" s="57"/>
      <c r="AI29" s="57"/>
      <c r="AJ29" s="57"/>
      <c r="AK29" s="57"/>
      <c r="AL29" s="57"/>
      <c r="AM29" s="57"/>
      <c r="AN29" s="57"/>
      <c r="AO29" s="57"/>
      <c r="AP29" s="57"/>
      <c r="AQ29" s="57"/>
      <c r="AR29" s="57"/>
      <c r="AS29" s="57"/>
    </row>
    <row r="30" ht="27.0" customHeight="1">
      <c r="A30" s="52">
        <v>10.0</v>
      </c>
      <c r="B30" s="62" t="s">
        <v>9</v>
      </c>
      <c r="C30" s="62">
        <v>102.0</v>
      </c>
      <c r="D30" s="62">
        <v>205.0</v>
      </c>
      <c r="E30" s="62">
        <v>215.0</v>
      </c>
      <c r="F30" s="62"/>
      <c r="G30" s="62"/>
      <c r="H30" s="63">
        <v>89.913</v>
      </c>
      <c r="I30" s="62">
        <v>2.0</v>
      </c>
      <c r="J30" s="66">
        <f t="shared" si="5"/>
        <v>179.826</v>
      </c>
      <c r="K30" s="57"/>
      <c r="L30" s="58">
        <f t="shared" si="14"/>
        <v>5.207</v>
      </c>
      <c r="M30" s="52">
        <f t="shared" si="15"/>
        <v>2</v>
      </c>
      <c r="N30" s="52">
        <f t="shared" si="16"/>
        <v>10.414</v>
      </c>
      <c r="O30" s="57"/>
      <c r="P30" s="57"/>
      <c r="Q30" s="59">
        <v>20.0</v>
      </c>
      <c r="R30" s="58">
        <f t="shared" si="6"/>
        <v>2.15</v>
      </c>
      <c r="S30" s="52">
        <f t="shared" si="7"/>
        <v>2</v>
      </c>
      <c r="T30" s="52">
        <f t="shared" si="8"/>
        <v>4.3</v>
      </c>
      <c r="U30" s="60">
        <f t="shared" si="9"/>
        <v>89.913</v>
      </c>
      <c r="V30" s="58">
        <f t="shared" ref="V30:W30" si="23">C30/100</f>
        <v>1.02</v>
      </c>
      <c r="W30" s="58">
        <f t="shared" si="23"/>
        <v>2.05</v>
      </c>
      <c r="X30" s="58">
        <f t="shared" si="11"/>
        <v>4.3</v>
      </c>
      <c r="Y30" s="61">
        <f t="shared" si="12"/>
        <v>8.9913</v>
      </c>
      <c r="Z30" s="57"/>
      <c r="AA30" s="57"/>
      <c r="AB30" s="57"/>
      <c r="AC30" s="57"/>
      <c r="AD30" s="57"/>
      <c r="AE30" s="57"/>
      <c r="AF30" s="57"/>
      <c r="AG30" s="57"/>
      <c r="AH30" s="57"/>
      <c r="AI30" s="57"/>
      <c r="AJ30" s="57"/>
      <c r="AK30" s="57"/>
      <c r="AL30" s="57"/>
      <c r="AM30" s="57"/>
      <c r="AN30" s="57"/>
      <c r="AO30" s="57"/>
      <c r="AP30" s="57"/>
      <c r="AQ30" s="57"/>
      <c r="AR30" s="57"/>
      <c r="AS30" s="57"/>
    </row>
    <row r="31" ht="27.0" customHeight="1">
      <c r="A31" s="52">
        <v>11.0</v>
      </c>
      <c r="B31" s="62" t="s">
        <v>9</v>
      </c>
      <c r="C31" s="62">
        <v>97.0</v>
      </c>
      <c r="D31" s="62">
        <v>205.0</v>
      </c>
      <c r="E31" s="62">
        <v>217.0</v>
      </c>
      <c r="F31" s="62"/>
      <c r="G31" s="62"/>
      <c r="H31" s="63">
        <v>86.30089999999998</v>
      </c>
      <c r="I31" s="62">
        <v>1.0</v>
      </c>
      <c r="J31" s="66">
        <f t="shared" si="5"/>
        <v>86.3009</v>
      </c>
      <c r="K31" s="57"/>
      <c r="L31" s="58">
        <f t="shared" si="14"/>
        <v>5.207</v>
      </c>
      <c r="M31" s="52">
        <f t="shared" si="15"/>
        <v>1</v>
      </c>
      <c r="N31" s="52">
        <f t="shared" si="16"/>
        <v>5.207</v>
      </c>
      <c r="O31" s="57"/>
      <c r="P31" s="57"/>
      <c r="Q31" s="59">
        <v>20.0</v>
      </c>
      <c r="R31" s="58">
        <f t="shared" si="6"/>
        <v>2.17</v>
      </c>
      <c r="S31" s="52">
        <f t="shared" si="7"/>
        <v>1</v>
      </c>
      <c r="T31" s="52">
        <f t="shared" si="8"/>
        <v>2.17</v>
      </c>
      <c r="U31" s="60">
        <f t="shared" si="9"/>
        <v>86.3009</v>
      </c>
      <c r="V31" s="58">
        <f t="shared" ref="V31:W31" si="24">C31/100</f>
        <v>0.97</v>
      </c>
      <c r="W31" s="58">
        <f t="shared" si="24"/>
        <v>2.05</v>
      </c>
      <c r="X31" s="58">
        <f t="shared" si="11"/>
        <v>2.17</v>
      </c>
      <c r="Y31" s="61">
        <f t="shared" si="12"/>
        <v>4.315045</v>
      </c>
      <c r="Z31" s="57"/>
      <c r="AA31" s="57"/>
      <c r="AB31" s="57"/>
      <c r="AC31" s="57"/>
      <c r="AD31" s="57"/>
      <c r="AE31" s="57"/>
      <c r="AF31" s="57"/>
      <c r="AG31" s="57"/>
      <c r="AH31" s="57"/>
      <c r="AI31" s="57"/>
      <c r="AJ31" s="57"/>
      <c r="AK31" s="57"/>
      <c r="AL31" s="57"/>
      <c r="AM31" s="57"/>
      <c r="AN31" s="57"/>
      <c r="AO31" s="57"/>
      <c r="AP31" s="57"/>
      <c r="AQ31" s="57"/>
      <c r="AR31" s="57"/>
      <c r="AS31" s="57"/>
    </row>
    <row r="32" ht="27.0" customHeight="1">
      <c r="A32" s="52">
        <v>12.0</v>
      </c>
      <c r="B32" s="62" t="s">
        <v>9</v>
      </c>
      <c r="C32" s="62">
        <v>101.0</v>
      </c>
      <c r="D32" s="62">
        <v>205.0</v>
      </c>
      <c r="E32" s="62">
        <v>216.0</v>
      </c>
      <c r="F32" s="62"/>
      <c r="G32" s="62"/>
      <c r="H32" s="63">
        <v>89.4456</v>
      </c>
      <c r="I32" s="62">
        <v>10.0</v>
      </c>
      <c r="J32" s="66">
        <f t="shared" si="5"/>
        <v>894.456</v>
      </c>
      <c r="K32" s="57"/>
      <c r="L32" s="58">
        <f t="shared" si="14"/>
        <v>5.207</v>
      </c>
      <c r="M32" s="52">
        <f t="shared" si="15"/>
        <v>10</v>
      </c>
      <c r="N32" s="52">
        <f t="shared" si="16"/>
        <v>52.07</v>
      </c>
      <c r="O32" s="57"/>
      <c r="P32" s="57"/>
      <c r="Q32" s="59">
        <v>20.0</v>
      </c>
      <c r="R32" s="58">
        <f t="shared" si="6"/>
        <v>2.16</v>
      </c>
      <c r="S32" s="52">
        <f t="shared" si="7"/>
        <v>10</v>
      </c>
      <c r="T32" s="52">
        <f t="shared" si="8"/>
        <v>21.6</v>
      </c>
      <c r="U32" s="60">
        <f t="shared" si="9"/>
        <v>89.4456</v>
      </c>
      <c r="V32" s="58">
        <f t="shared" ref="V32:W32" si="25">C32/100</f>
        <v>1.01</v>
      </c>
      <c r="W32" s="58">
        <f t="shared" si="25"/>
        <v>2.05</v>
      </c>
      <c r="X32" s="58">
        <f t="shared" si="11"/>
        <v>21.6</v>
      </c>
      <c r="Y32" s="61">
        <f t="shared" si="12"/>
        <v>44.7228</v>
      </c>
      <c r="Z32" s="57"/>
      <c r="AA32" s="57"/>
      <c r="AB32" s="57"/>
      <c r="AC32" s="57"/>
      <c r="AD32" s="57"/>
      <c r="AE32" s="57"/>
      <c r="AF32" s="57"/>
      <c r="AG32" s="57"/>
      <c r="AH32" s="57"/>
      <c r="AI32" s="57"/>
      <c r="AJ32" s="57"/>
      <c r="AK32" s="57"/>
      <c r="AL32" s="57"/>
      <c r="AM32" s="57"/>
      <c r="AN32" s="57"/>
      <c r="AO32" s="57"/>
      <c r="AP32" s="57"/>
      <c r="AQ32" s="57"/>
      <c r="AR32" s="57"/>
      <c r="AS32" s="57"/>
    </row>
    <row r="33" ht="27.0" customHeight="1">
      <c r="A33" s="52">
        <v>13.0</v>
      </c>
      <c r="B33" s="62" t="s">
        <v>9</v>
      </c>
      <c r="C33" s="62">
        <v>96.0</v>
      </c>
      <c r="D33" s="62">
        <v>205.0</v>
      </c>
      <c r="E33" s="62">
        <v>216.0</v>
      </c>
      <c r="F33" s="62"/>
      <c r="G33" s="62"/>
      <c r="H33" s="63">
        <v>85.0176</v>
      </c>
      <c r="I33" s="62">
        <v>1.0</v>
      </c>
      <c r="J33" s="66">
        <f t="shared" si="5"/>
        <v>85.0176</v>
      </c>
      <c r="K33" s="57"/>
      <c r="L33" s="58">
        <f t="shared" si="14"/>
        <v>5.207</v>
      </c>
      <c r="M33" s="52">
        <f t="shared" si="15"/>
        <v>1</v>
      </c>
      <c r="N33" s="52">
        <f t="shared" si="16"/>
        <v>5.207</v>
      </c>
      <c r="O33" s="57"/>
      <c r="P33" s="57"/>
      <c r="Q33" s="59">
        <v>20.0</v>
      </c>
      <c r="R33" s="58">
        <f t="shared" si="6"/>
        <v>2.16</v>
      </c>
      <c r="S33" s="52">
        <f t="shared" si="7"/>
        <v>1</v>
      </c>
      <c r="T33" s="52">
        <f t="shared" si="8"/>
        <v>2.16</v>
      </c>
      <c r="U33" s="60">
        <f t="shared" si="9"/>
        <v>85.0176</v>
      </c>
      <c r="V33" s="58">
        <f t="shared" ref="V33:W33" si="26">C33/100</f>
        <v>0.96</v>
      </c>
      <c r="W33" s="58">
        <f t="shared" si="26"/>
        <v>2.05</v>
      </c>
      <c r="X33" s="58">
        <f t="shared" si="11"/>
        <v>2.16</v>
      </c>
      <c r="Y33" s="61">
        <f t="shared" si="12"/>
        <v>4.25088</v>
      </c>
      <c r="Z33" s="57"/>
      <c r="AA33" s="57"/>
      <c r="AB33" s="57"/>
      <c r="AC33" s="57"/>
      <c r="AD33" s="57"/>
      <c r="AE33" s="57"/>
      <c r="AF33" s="57"/>
      <c r="AG33" s="57"/>
      <c r="AH33" s="57"/>
      <c r="AI33" s="57"/>
      <c r="AJ33" s="57"/>
      <c r="AK33" s="57"/>
      <c r="AL33" s="57"/>
      <c r="AM33" s="57"/>
      <c r="AN33" s="57"/>
      <c r="AO33" s="57"/>
      <c r="AP33" s="57"/>
      <c r="AQ33" s="57"/>
      <c r="AR33" s="57"/>
      <c r="AS33" s="57"/>
    </row>
    <row r="34" ht="27.0" customHeight="1">
      <c r="A34" s="52">
        <v>14.0</v>
      </c>
      <c r="B34" s="62" t="s">
        <v>9</v>
      </c>
      <c r="C34" s="62">
        <v>101.0</v>
      </c>
      <c r="D34" s="62">
        <v>205.0</v>
      </c>
      <c r="E34" s="62">
        <v>218.0</v>
      </c>
      <c r="F34" s="62"/>
      <c r="G34" s="62"/>
      <c r="H34" s="63">
        <v>90.2738</v>
      </c>
      <c r="I34" s="62">
        <v>1.0</v>
      </c>
      <c r="J34" s="66">
        <f t="shared" si="5"/>
        <v>90.2738</v>
      </c>
      <c r="K34" s="57"/>
      <c r="L34" s="58">
        <f t="shared" si="14"/>
        <v>5.207</v>
      </c>
      <c r="M34" s="52">
        <f t="shared" si="15"/>
        <v>1</v>
      </c>
      <c r="N34" s="52">
        <f t="shared" si="16"/>
        <v>5.207</v>
      </c>
      <c r="O34" s="57"/>
      <c r="P34" s="57"/>
      <c r="Q34" s="59">
        <v>20.0</v>
      </c>
      <c r="R34" s="58">
        <f t="shared" si="6"/>
        <v>2.18</v>
      </c>
      <c r="S34" s="52">
        <f t="shared" si="7"/>
        <v>1</v>
      </c>
      <c r="T34" s="52">
        <f t="shared" si="8"/>
        <v>2.18</v>
      </c>
      <c r="U34" s="60">
        <f t="shared" si="9"/>
        <v>90.2738</v>
      </c>
      <c r="V34" s="58">
        <f t="shared" ref="V34:W34" si="27">C34/100</f>
        <v>1.01</v>
      </c>
      <c r="W34" s="58">
        <f t="shared" si="27"/>
        <v>2.05</v>
      </c>
      <c r="X34" s="58">
        <f t="shared" si="11"/>
        <v>2.18</v>
      </c>
      <c r="Y34" s="61">
        <f t="shared" si="12"/>
        <v>4.51369</v>
      </c>
      <c r="Z34" s="57"/>
      <c r="AA34" s="57"/>
      <c r="AB34" s="57"/>
      <c r="AC34" s="57"/>
      <c r="AD34" s="57"/>
      <c r="AE34" s="57"/>
      <c r="AF34" s="57"/>
      <c r="AG34" s="57"/>
      <c r="AH34" s="57"/>
      <c r="AI34" s="57"/>
      <c r="AJ34" s="57"/>
      <c r="AK34" s="57"/>
      <c r="AL34" s="57"/>
      <c r="AM34" s="57"/>
      <c r="AN34" s="57"/>
      <c r="AO34" s="57"/>
      <c r="AP34" s="57"/>
      <c r="AQ34" s="57"/>
      <c r="AR34" s="57"/>
      <c r="AS34" s="57"/>
    </row>
    <row r="35" ht="27.0" customHeight="1">
      <c r="A35" s="52">
        <v>15.0</v>
      </c>
      <c r="B35" s="62" t="s">
        <v>9</v>
      </c>
      <c r="C35" s="62">
        <v>101.0</v>
      </c>
      <c r="D35" s="62">
        <v>205.0</v>
      </c>
      <c r="E35" s="62">
        <v>215.0</v>
      </c>
      <c r="F35" s="62"/>
      <c r="G35" s="62"/>
      <c r="H35" s="63">
        <v>89.0315</v>
      </c>
      <c r="I35" s="62">
        <v>1.0</v>
      </c>
      <c r="J35" s="66">
        <f t="shared" si="5"/>
        <v>89.0315</v>
      </c>
      <c r="K35" s="57"/>
      <c r="L35" s="58">
        <f t="shared" si="14"/>
        <v>5.207</v>
      </c>
      <c r="M35" s="52">
        <f t="shared" si="15"/>
        <v>1</v>
      </c>
      <c r="N35" s="52">
        <f t="shared" si="16"/>
        <v>5.207</v>
      </c>
      <c r="O35" s="57"/>
      <c r="P35" s="57"/>
      <c r="Q35" s="59">
        <v>20.0</v>
      </c>
      <c r="R35" s="58">
        <f t="shared" si="6"/>
        <v>2.15</v>
      </c>
      <c r="S35" s="52">
        <f t="shared" si="7"/>
        <v>1</v>
      </c>
      <c r="T35" s="52">
        <f t="shared" si="8"/>
        <v>2.15</v>
      </c>
      <c r="U35" s="60">
        <f t="shared" si="9"/>
        <v>89.0315</v>
      </c>
      <c r="V35" s="58">
        <f t="shared" ref="V35:W35" si="28">C35/100</f>
        <v>1.01</v>
      </c>
      <c r="W35" s="58">
        <f t="shared" si="28"/>
        <v>2.05</v>
      </c>
      <c r="X35" s="58">
        <f t="shared" si="11"/>
        <v>2.15</v>
      </c>
      <c r="Y35" s="61">
        <f t="shared" si="12"/>
        <v>4.451575</v>
      </c>
      <c r="Z35" s="57"/>
      <c r="AA35" s="57"/>
      <c r="AB35" s="57"/>
      <c r="AC35" s="57"/>
      <c r="AD35" s="57"/>
      <c r="AE35" s="57"/>
      <c r="AF35" s="57"/>
      <c r="AG35" s="57"/>
      <c r="AH35" s="57"/>
      <c r="AI35" s="57"/>
      <c r="AJ35" s="57"/>
      <c r="AK35" s="57"/>
      <c r="AL35" s="57"/>
      <c r="AM35" s="57"/>
      <c r="AN35" s="57"/>
      <c r="AO35" s="57"/>
      <c r="AP35" s="57"/>
      <c r="AQ35" s="57"/>
      <c r="AR35" s="57"/>
      <c r="AS35" s="57"/>
    </row>
    <row r="36" ht="27.0" customHeight="1">
      <c r="A36" s="52">
        <v>16.0</v>
      </c>
      <c r="B36" s="53" t="s">
        <v>10</v>
      </c>
      <c r="C36" s="54">
        <v>75.0</v>
      </c>
      <c r="D36" s="54">
        <v>204.0</v>
      </c>
      <c r="E36" s="54">
        <v>204.0</v>
      </c>
      <c r="F36" s="54"/>
      <c r="G36" s="54"/>
      <c r="H36" s="55">
        <v>49.9392</v>
      </c>
      <c r="I36" s="54">
        <v>1.0</v>
      </c>
      <c r="J36" s="66">
        <f t="shared" si="5"/>
        <v>49.9392</v>
      </c>
      <c r="K36" s="57"/>
      <c r="L36" s="58">
        <f t="shared" si="14"/>
        <v>5.1816</v>
      </c>
      <c r="M36" s="52">
        <f t="shared" si="15"/>
        <v>1</v>
      </c>
      <c r="N36" s="52">
        <f t="shared" si="16"/>
        <v>5.1816</v>
      </c>
      <c r="O36" s="57"/>
      <c r="P36" s="57"/>
      <c r="Q36" s="59">
        <v>16.0</v>
      </c>
      <c r="R36" s="58">
        <f t="shared" si="6"/>
        <v>2.04</v>
      </c>
      <c r="S36" s="52">
        <f t="shared" si="7"/>
        <v>1</v>
      </c>
      <c r="T36" s="52">
        <f t="shared" si="8"/>
        <v>2.04</v>
      </c>
      <c r="U36" s="60">
        <f t="shared" si="9"/>
        <v>49.9392</v>
      </c>
      <c r="V36" s="58">
        <f t="shared" ref="V36:W36" si="29">C36/100</f>
        <v>0.75</v>
      </c>
      <c r="W36" s="58">
        <f t="shared" si="29"/>
        <v>2.04</v>
      </c>
      <c r="X36" s="58">
        <f t="shared" si="11"/>
        <v>2.04</v>
      </c>
      <c r="Y36" s="61">
        <f t="shared" si="12"/>
        <v>3.1212</v>
      </c>
      <c r="Z36" s="57"/>
      <c r="AA36" s="57"/>
      <c r="AB36" s="57"/>
      <c r="AC36" s="57"/>
      <c r="AD36" s="57"/>
      <c r="AE36" s="57"/>
      <c r="AF36" s="57"/>
      <c r="AG36" s="57"/>
      <c r="AH36" s="57"/>
      <c r="AI36" s="57"/>
      <c r="AJ36" s="57"/>
      <c r="AK36" s="57"/>
      <c r="AL36" s="57"/>
      <c r="AM36" s="57"/>
      <c r="AN36" s="57"/>
      <c r="AO36" s="57"/>
      <c r="AP36" s="57"/>
      <c r="AQ36" s="57"/>
      <c r="AR36" s="57"/>
      <c r="AS36" s="57"/>
    </row>
    <row r="37" ht="27.0" customHeight="1">
      <c r="A37" s="52">
        <v>17.0</v>
      </c>
      <c r="B37" s="62" t="s">
        <v>10</v>
      </c>
      <c r="C37" s="62">
        <v>101.0</v>
      </c>
      <c r="D37" s="62">
        <v>204.0</v>
      </c>
      <c r="E37" s="62">
        <v>206.0</v>
      </c>
      <c r="F37" s="62"/>
      <c r="G37" s="62"/>
      <c r="H37" s="63">
        <v>67.910784</v>
      </c>
      <c r="I37" s="62">
        <v>1.0</v>
      </c>
      <c r="J37" s="66">
        <f t="shared" si="5"/>
        <v>67.910784</v>
      </c>
      <c r="K37" s="57"/>
      <c r="L37" s="58">
        <f t="shared" si="14"/>
        <v>5.1816</v>
      </c>
      <c r="M37" s="52">
        <f t="shared" si="15"/>
        <v>1</v>
      </c>
      <c r="N37" s="52">
        <f t="shared" si="16"/>
        <v>5.1816</v>
      </c>
      <c r="O37" s="57"/>
      <c r="P37" s="57"/>
      <c r="Q37" s="59">
        <v>16.0</v>
      </c>
      <c r="R37" s="58">
        <f t="shared" si="6"/>
        <v>2.06</v>
      </c>
      <c r="S37" s="52">
        <f t="shared" si="7"/>
        <v>1</v>
      </c>
      <c r="T37" s="52">
        <f t="shared" si="8"/>
        <v>2.06</v>
      </c>
      <c r="U37" s="60">
        <f t="shared" si="9"/>
        <v>67.910784</v>
      </c>
      <c r="V37" s="58">
        <f t="shared" ref="V37:W37" si="30">C37/100</f>
        <v>1.01</v>
      </c>
      <c r="W37" s="58">
        <f t="shared" si="30"/>
        <v>2.04</v>
      </c>
      <c r="X37" s="58">
        <f t="shared" si="11"/>
        <v>2.06</v>
      </c>
      <c r="Y37" s="61">
        <f t="shared" si="12"/>
        <v>4.244424</v>
      </c>
      <c r="Z37" s="57"/>
      <c r="AA37" s="57"/>
      <c r="AB37" s="57"/>
      <c r="AC37" s="57"/>
      <c r="AD37" s="57"/>
      <c r="AE37" s="57"/>
      <c r="AF37" s="57"/>
      <c r="AG37" s="57"/>
      <c r="AH37" s="57"/>
      <c r="AI37" s="57"/>
      <c r="AJ37" s="57"/>
      <c r="AK37" s="57"/>
      <c r="AL37" s="57"/>
      <c r="AM37" s="57"/>
      <c r="AN37" s="57"/>
      <c r="AO37" s="57"/>
      <c r="AP37" s="57"/>
      <c r="AQ37" s="57"/>
      <c r="AR37" s="57"/>
      <c r="AS37" s="57"/>
    </row>
    <row r="38" ht="27.0" customHeight="1">
      <c r="A38" s="52">
        <v>18.0</v>
      </c>
      <c r="B38" s="62" t="s">
        <v>10</v>
      </c>
      <c r="C38" s="62">
        <v>102.0</v>
      </c>
      <c r="D38" s="62">
        <v>204.0</v>
      </c>
      <c r="E38" s="62">
        <v>205.0</v>
      </c>
      <c r="F38" s="62"/>
      <c r="G38" s="62"/>
      <c r="H38" s="63">
        <v>68.25024</v>
      </c>
      <c r="I38" s="62">
        <v>1.0</v>
      </c>
      <c r="J38" s="66">
        <f t="shared" si="5"/>
        <v>68.25024</v>
      </c>
      <c r="K38" s="57"/>
      <c r="L38" s="31">
        <f t="shared" si="14"/>
        <v>5.1816</v>
      </c>
      <c r="M38" s="67">
        <f t="shared" si="15"/>
        <v>1</v>
      </c>
      <c r="N38" s="67">
        <f t="shared" si="16"/>
        <v>5.1816</v>
      </c>
      <c r="O38" s="57"/>
      <c r="P38" s="57"/>
      <c r="Q38" s="59">
        <v>16.0</v>
      </c>
      <c r="R38" s="58">
        <f t="shared" si="6"/>
        <v>2.05</v>
      </c>
      <c r="S38" s="52">
        <f t="shared" si="7"/>
        <v>1</v>
      </c>
      <c r="T38" s="52">
        <f t="shared" si="8"/>
        <v>2.05</v>
      </c>
      <c r="U38" s="60">
        <f t="shared" si="9"/>
        <v>68.25024</v>
      </c>
      <c r="V38" s="58">
        <f t="shared" ref="V38:W38" si="31">C38/100</f>
        <v>1.02</v>
      </c>
      <c r="W38" s="58">
        <f t="shared" si="31"/>
        <v>2.04</v>
      </c>
      <c r="X38" s="58">
        <f t="shared" si="11"/>
        <v>2.05</v>
      </c>
      <c r="Y38" s="61">
        <f t="shared" si="12"/>
        <v>4.26564</v>
      </c>
      <c r="Z38" s="57"/>
      <c r="AA38" s="57"/>
      <c r="AB38" s="57"/>
      <c r="AC38" s="57"/>
      <c r="AD38" s="57"/>
      <c r="AE38" s="57"/>
      <c r="AF38" s="57"/>
      <c r="AG38" s="57"/>
      <c r="AH38" s="57"/>
      <c r="AI38" s="57"/>
      <c r="AJ38" s="57"/>
      <c r="AK38" s="57"/>
      <c r="AL38" s="57"/>
      <c r="AM38" s="57"/>
      <c r="AN38" s="57"/>
      <c r="AO38" s="57"/>
      <c r="AP38" s="57"/>
      <c r="AQ38" s="57"/>
      <c r="AR38" s="57"/>
      <c r="AS38" s="57"/>
    </row>
    <row r="39" ht="27.0" customHeight="1">
      <c r="A39" s="52">
        <v>19.0</v>
      </c>
      <c r="B39" s="62" t="s">
        <v>10</v>
      </c>
      <c r="C39" s="62">
        <v>102.0</v>
      </c>
      <c r="D39" s="62">
        <v>204.0</v>
      </c>
      <c r="E39" s="62">
        <v>216.0</v>
      </c>
      <c r="F39" s="62"/>
      <c r="G39" s="62"/>
      <c r="H39" s="63">
        <v>71.912448</v>
      </c>
      <c r="I39" s="62">
        <v>1.0</v>
      </c>
      <c r="J39" s="66">
        <f t="shared" si="5"/>
        <v>71.912448</v>
      </c>
      <c r="K39" s="57"/>
      <c r="L39" s="31"/>
      <c r="M39" s="67">
        <f t="shared" si="15"/>
        <v>1</v>
      </c>
      <c r="N39" s="67"/>
      <c r="O39" s="57"/>
      <c r="P39" s="57"/>
      <c r="Q39" s="59">
        <v>16.0</v>
      </c>
      <c r="R39" s="58">
        <f t="shared" si="6"/>
        <v>2.16</v>
      </c>
      <c r="S39" s="52">
        <f t="shared" si="7"/>
        <v>1</v>
      </c>
      <c r="T39" s="52">
        <f t="shared" si="8"/>
        <v>2.16</v>
      </c>
      <c r="U39" s="60">
        <f t="shared" si="9"/>
        <v>71.912448</v>
      </c>
      <c r="V39" s="58">
        <f t="shared" ref="V39:W39" si="32">C39/100</f>
        <v>1.02</v>
      </c>
      <c r="W39" s="58">
        <f t="shared" si="32"/>
        <v>2.04</v>
      </c>
      <c r="X39" s="58">
        <f t="shared" si="11"/>
        <v>2.16</v>
      </c>
      <c r="Y39" s="61">
        <f t="shared" si="12"/>
        <v>4.494528</v>
      </c>
      <c r="Z39" s="57"/>
      <c r="AA39" s="57"/>
      <c r="AB39" s="57"/>
      <c r="AC39" s="57"/>
      <c r="AD39" s="57"/>
      <c r="AE39" s="57"/>
      <c r="AF39" s="57"/>
      <c r="AG39" s="57"/>
      <c r="AH39" s="57"/>
      <c r="AI39" s="57"/>
      <c r="AJ39" s="57"/>
      <c r="AK39" s="57"/>
      <c r="AL39" s="57"/>
      <c r="AM39" s="57"/>
      <c r="AN39" s="57"/>
      <c r="AO39" s="57"/>
      <c r="AP39" s="57"/>
      <c r="AQ39" s="57"/>
      <c r="AR39" s="57"/>
      <c r="AS39" s="57"/>
    </row>
    <row r="40" ht="27.0" customHeight="1">
      <c r="A40" s="52">
        <v>20.0</v>
      </c>
      <c r="B40" s="62" t="s">
        <v>10</v>
      </c>
      <c r="C40" s="62">
        <v>103.0</v>
      </c>
      <c r="D40" s="62">
        <v>204.0</v>
      </c>
      <c r="E40" s="62">
        <v>152.0</v>
      </c>
      <c r="F40" s="62"/>
      <c r="G40" s="62"/>
      <c r="H40" s="63">
        <v>51.101184</v>
      </c>
      <c r="I40" s="62">
        <v>1.0</v>
      </c>
      <c r="J40" s="66">
        <f t="shared" si="5"/>
        <v>51.101184</v>
      </c>
      <c r="K40" s="57"/>
      <c r="L40" s="31"/>
      <c r="M40" s="67">
        <f t="shared" si="15"/>
        <v>1</v>
      </c>
      <c r="N40" s="67"/>
      <c r="O40" s="57"/>
      <c r="P40" s="57"/>
      <c r="Q40" s="59">
        <v>16.0</v>
      </c>
      <c r="R40" s="58">
        <f t="shared" si="6"/>
        <v>1.52</v>
      </c>
      <c r="S40" s="52">
        <f t="shared" si="7"/>
        <v>1</v>
      </c>
      <c r="T40" s="52">
        <f t="shared" si="8"/>
        <v>1.52</v>
      </c>
      <c r="U40" s="60">
        <f t="shared" si="9"/>
        <v>51.101184</v>
      </c>
      <c r="V40" s="58">
        <f t="shared" ref="V40:W40" si="33">C40/100</f>
        <v>1.03</v>
      </c>
      <c r="W40" s="58">
        <f t="shared" si="33"/>
        <v>2.04</v>
      </c>
      <c r="X40" s="58">
        <f t="shared" si="11"/>
        <v>1.52</v>
      </c>
      <c r="Y40" s="61">
        <f t="shared" si="12"/>
        <v>3.193824</v>
      </c>
      <c r="Z40" s="57"/>
      <c r="AA40" s="57"/>
      <c r="AB40" s="57"/>
      <c r="AC40" s="57"/>
      <c r="AD40" s="57"/>
      <c r="AE40" s="57"/>
      <c r="AF40" s="57"/>
      <c r="AG40" s="57"/>
      <c r="AH40" s="57"/>
      <c r="AI40" s="57"/>
      <c r="AJ40" s="57"/>
      <c r="AK40" s="57"/>
      <c r="AL40" s="57"/>
      <c r="AM40" s="57"/>
      <c r="AN40" s="57"/>
      <c r="AO40" s="57"/>
      <c r="AP40" s="57"/>
      <c r="AQ40" s="57"/>
      <c r="AR40" s="57"/>
      <c r="AS40" s="57"/>
    </row>
    <row r="41" ht="27.0" customHeight="1">
      <c r="A41" s="52">
        <v>21.0</v>
      </c>
      <c r="B41" s="62" t="s">
        <v>10</v>
      </c>
      <c r="C41" s="62">
        <v>101.0</v>
      </c>
      <c r="D41" s="62">
        <v>204.0</v>
      </c>
      <c r="E41" s="62">
        <v>205.0</v>
      </c>
      <c r="F41" s="62"/>
      <c r="G41" s="62"/>
      <c r="H41" s="63">
        <v>67.58112</v>
      </c>
      <c r="I41" s="62">
        <v>1.0</v>
      </c>
      <c r="J41" s="66">
        <f t="shared" si="5"/>
        <v>67.58112</v>
      </c>
      <c r="K41" s="57"/>
      <c r="L41" s="31"/>
      <c r="M41" s="67">
        <f t="shared" si="15"/>
        <v>1</v>
      </c>
      <c r="N41" s="67"/>
      <c r="O41" s="57"/>
      <c r="P41" s="57"/>
      <c r="Q41" s="59">
        <v>16.0</v>
      </c>
      <c r="R41" s="58">
        <f t="shared" si="6"/>
        <v>2.05</v>
      </c>
      <c r="S41" s="52">
        <f t="shared" si="7"/>
        <v>1</v>
      </c>
      <c r="T41" s="52">
        <f t="shared" si="8"/>
        <v>2.05</v>
      </c>
      <c r="U41" s="60">
        <f t="shared" si="9"/>
        <v>67.58112</v>
      </c>
      <c r="V41" s="58">
        <f t="shared" ref="V41:W41" si="34">C41/100</f>
        <v>1.01</v>
      </c>
      <c r="W41" s="58">
        <f t="shared" si="34"/>
        <v>2.04</v>
      </c>
      <c r="X41" s="58">
        <f t="shared" si="11"/>
        <v>2.05</v>
      </c>
      <c r="Y41" s="61">
        <f t="shared" si="12"/>
        <v>4.22382</v>
      </c>
      <c r="Z41" s="57"/>
      <c r="AA41" s="57"/>
      <c r="AB41" s="57"/>
      <c r="AC41" s="57"/>
      <c r="AD41" s="57"/>
      <c r="AE41" s="57"/>
      <c r="AF41" s="57"/>
      <c r="AG41" s="57"/>
      <c r="AH41" s="57"/>
      <c r="AI41" s="57"/>
      <c r="AJ41" s="57"/>
      <c r="AK41" s="57"/>
      <c r="AL41" s="57"/>
      <c r="AM41" s="57"/>
      <c r="AN41" s="57"/>
      <c r="AO41" s="57"/>
      <c r="AP41" s="57"/>
      <c r="AQ41" s="57"/>
      <c r="AR41" s="57"/>
      <c r="AS41" s="57"/>
    </row>
    <row r="42" ht="27.0" customHeight="1">
      <c r="A42" s="52">
        <v>22.0</v>
      </c>
      <c r="B42" s="62" t="s">
        <v>10</v>
      </c>
      <c r="C42" s="62">
        <v>97.0</v>
      </c>
      <c r="D42" s="62">
        <v>204.0</v>
      </c>
      <c r="E42" s="62">
        <v>197.0</v>
      </c>
      <c r="F42" s="62"/>
      <c r="G42" s="62"/>
      <c r="H42" s="63">
        <v>62.371776</v>
      </c>
      <c r="I42" s="62">
        <v>1.0</v>
      </c>
      <c r="J42" s="66">
        <f t="shared" si="5"/>
        <v>62.371776</v>
      </c>
      <c r="K42" s="57"/>
      <c r="L42" s="31"/>
      <c r="M42" s="67"/>
      <c r="N42" s="67"/>
      <c r="O42" s="57"/>
      <c r="P42" s="57"/>
      <c r="Q42" s="59">
        <v>16.0</v>
      </c>
      <c r="R42" s="58">
        <f t="shared" si="6"/>
        <v>1.97</v>
      </c>
      <c r="S42" s="52">
        <f t="shared" si="7"/>
        <v>1</v>
      </c>
      <c r="T42" s="52">
        <f t="shared" si="8"/>
        <v>1.97</v>
      </c>
      <c r="U42" s="60">
        <f t="shared" si="9"/>
        <v>62.371776</v>
      </c>
      <c r="V42" s="58">
        <f t="shared" ref="V42:W42" si="35">C42/100</f>
        <v>0.97</v>
      </c>
      <c r="W42" s="58">
        <f t="shared" si="35"/>
        <v>2.04</v>
      </c>
      <c r="X42" s="58">
        <f t="shared" si="11"/>
        <v>1.97</v>
      </c>
      <c r="Y42" s="61">
        <f t="shared" si="12"/>
        <v>3.898236</v>
      </c>
      <c r="Z42" s="57"/>
      <c r="AA42" s="57"/>
      <c r="AB42" s="57"/>
      <c r="AC42" s="57"/>
      <c r="AD42" s="57"/>
      <c r="AE42" s="57"/>
      <c r="AF42" s="57"/>
      <c r="AG42" s="57"/>
      <c r="AH42" s="57"/>
      <c r="AI42" s="57"/>
      <c r="AJ42" s="57"/>
      <c r="AK42" s="57"/>
      <c r="AL42" s="57"/>
      <c r="AM42" s="57"/>
      <c r="AN42" s="57"/>
      <c r="AO42" s="57"/>
      <c r="AP42" s="57"/>
      <c r="AQ42" s="57"/>
      <c r="AR42" s="57"/>
      <c r="AS42" s="57"/>
    </row>
    <row r="43" ht="27.0" customHeight="1">
      <c r="A43" s="52">
        <v>23.0</v>
      </c>
      <c r="B43" s="62" t="s">
        <v>10</v>
      </c>
      <c r="C43" s="62">
        <v>95.0</v>
      </c>
      <c r="D43" s="62">
        <v>204.0</v>
      </c>
      <c r="E43" s="62">
        <v>205.0</v>
      </c>
      <c r="F43" s="62"/>
      <c r="G43" s="62"/>
      <c r="H43" s="63">
        <v>63.566399999999994</v>
      </c>
      <c r="I43" s="62">
        <v>1.0</v>
      </c>
      <c r="J43" s="66">
        <f t="shared" si="5"/>
        <v>63.5664</v>
      </c>
      <c r="K43" s="57"/>
      <c r="L43" s="31"/>
      <c r="M43" s="67"/>
      <c r="N43" s="67"/>
      <c r="O43" s="57"/>
      <c r="P43" s="57"/>
      <c r="Q43" s="59">
        <v>16.0</v>
      </c>
      <c r="R43" s="58">
        <f t="shared" si="6"/>
        <v>2.05</v>
      </c>
      <c r="S43" s="52">
        <f t="shared" si="7"/>
        <v>1</v>
      </c>
      <c r="T43" s="52">
        <f t="shared" si="8"/>
        <v>2.05</v>
      </c>
      <c r="U43" s="60">
        <f t="shared" si="9"/>
        <v>63.5664</v>
      </c>
      <c r="V43" s="58">
        <f t="shared" ref="V43:W43" si="36">C43/100</f>
        <v>0.95</v>
      </c>
      <c r="W43" s="58">
        <f t="shared" si="36"/>
        <v>2.04</v>
      </c>
      <c r="X43" s="58">
        <f t="shared" si="11"/>
        <v>2.05</v>
      </c>
      <c r="Y43" s="61">
        <f t="shared" si="12"/>
        <v>3.9729</v>
      </c>
      <c r="Z43" s="57"/>
      <c r="AA43" s="57"/>
      <c r="AB43" s="57"/>
      <c r="AC43" s="57"/>
      <c r="AD43" s="57"/>
      <c r="AE43" s="57"/>
      <c r="AF43" s="57"/>
      <c r="AG43" s="57"/>
      <c r="AH43" s="57"/>
      <c r="AI43" s="57"/>
      <c r="AJ43" s="57"/>
      <c r="AK43" s="57"/>
      <c r="AL43" s="57"/>
      <c r="AM43" s="57"/>
      <c r="AN43" s="57"/>
      <c r="AO43" s="57"/>
      <c r="AP43" s="57"/>
      <c r="AQ43" s="57"/>
      <c r="AR43" s="57"/>
      <c r="AS43" s="57"/>
    </row>
    <row r="44" ht="27.0" customHeight="1">
      <c r="A44" s="52">
        <v>24.0</v>
      </c>
      <c r="B44" s="62" t="s">
        <v>10</v>
      </c>
      <c r="C44" s="62">
        <v>105.0</v>
      </c>
      <c r="D44" s="62">
        <v>204.0</v>
      </c>
      <c r="E44" s="62">
        <v>203.0</v>
      </c>
      <c r="F44" s="62"/>
      <c r="G44" s="62"/>
      <c r="H44" s="63">
        <v>69.57216000000001</v>
      </c>
      <c r="I44" s="62">
        <v>1.0</v>
      </c>
      <c r="J44" s="66">
        <f t="shared" si="5"/>
        <v>69.57216</v>
      </c>
      <c r="K44" s="57"/>
      <c r="L44" s="31"/>
      <c r="M44" s="67"/>
      <c r="N44" s="67"/>
      <c r="O44" s="57"/>
      <c r="P44" s="57"/>
      <c r="Q44" s="59">
        <v>16.0</v>
      </c>
      <c r="R44" s="58">
        <f t="shared" si="6"/>
        <v>2.03</v>
      </c>
      <c r="S44" s="52">
        <f t="shared" si="7"/>
        <v>1</v>
      </c>
      <c r="T44" s="52">
        <f t="shared" si="8"/>
        <v>2.03</v>
      </c>
      <c r="U44" s="60">
        <f t="shared" si="9"/>
        <v>69.57216</v>
      </c>
      <c r="V44" s="58">
        <f t="shared" ref="V44:W44" si="37">C44/100</f>
        <v>1.05</v>
      </c>
      <c r="W44" s="58">
        <f t="shared" si="37"/>
        <v>2.04</v>
      </c>
      <c r="X44" s="58">
        <f t="shared" si="11"/>
        <v>2.03</v>
      </c>
      <c r="Y44" s="61">
        <f t="shared" si="12"/>
        <v>4.34826</v>
      </c>
      <c r="Z44" s="57"/>
      <c r="AA44" s="57"/>
      <c r="AB44" s="57"/>
      <c r="AC44" s="57"/>
      <c r="AD44" s="57"/>
      <c r="AE44" s="57"/>
      <c r="AF44" s="57"/>
      <c r="AG44" s="57"/>
      <c r="AH44" s="57"/>
      <c r="AI44" s="57"/>
      <c r="AJ44" s="57"/>
      <c r="AK44" s="57"/>
      <c r="AL44" s="57"/>
      <c r="AM44" s="57"/>
      <c r="AN44" s="57"/>
      <c r="AO44" s="57"/>
      <c r="AP44" s="57"/>
      <c r="AQ44" s="57"/>
      <c r="AR44" s="57"/>
      <c r="AS44" s="57"/>
    </row>
    <row r="45" ht="27.0" customHeight="1">
      <c r="A45" s="52">
        <v>25.0</v>
      </c>
      <c r="B45" s="62" t="s">
        <v>10</v>
      </c>
      <c r="C45" s="62">
        <v>98.0</v>
      </c>
      <c r="D45" s="62">
        <v>204.0</v>
      </c>
      <c r="E45" s="62">
        <v>205.0</v>
      </c>
      <c r="F45" s="62"/>
      <c r="G45" s="62"/>
      <c r="H45" s="63">
        <v>65.57376</v>
      </c>
      <c r="I45" s="62">
        <v>1.0</v>
      </c>
      <c r="J45" s="66">
        <f t="shared" si="5"/>
        <v>65.57376</v>
      </c>
      <c r="K45" s="57"/>
      <c r="L45" s="31"/>
      <c r="M45" s="67"/>
      <c r="N45" s="67"/>
      <c r="O45" s="57"/>
      <c r="P45" s="57"/>
      <c r="Q45" s="59">
        <v>16.0</v>
      </c>
      <c r="R45" s="58">
        <f t="shared" si="6"/>
        <v>2.05</v>
      </c>
      <c r="S45" s="52">
        <f t="shared" si="7"/>
        <v>1</v>
      </c>
      <c r="T45" s="52">
        <f t="shared" si="8"/>
        <v>2.05</v>
      </c>
      <c r="U45" s="60">
        <f t="shared" si="9"/>
        <v>65.57376</v>
      </c>
      <c r="V45" s="58">
        <f t="shared" ref="V45:W45" si="38">C45/100</f>
        <v>0.98</v>
      </c>
      <c r="W45" s="58">
        <f t="shared" si="38"/>
        <v>2.04</v>
      </c>
      <c r="X45" s="58">
        <f t="shared" si="11"/>
        <v>2.05</v>
      </c>
      <c r="Y45" s="61">
        <f t="shared" si="12"/>
        <v>4.09836</v>
      </c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</row>
    <row r="46" ht="27.0" customHeight="1">
      <c r="A46" s="52">
        <v>26.0</v>
      </c>
      <c r="B46" s="62" t="s">
        <v>10</v>
      </c>
      <c r="C46" s="62">
        <v>104.0</v>
      </c>
      <c r="D46" s="62">
        <v>204.0</v>
      </c>
      <c r="E46" s="62">
        <v>206.0</v>
      </c>
      <c r="F46" s="62"/>
      <c r="G46" s="62"/>
      <c r="H46" s="63">
        <v>69.927936</v>
      </c>
      <c r="I46" s="62">
        <v>1.0</v>
      </c>
      <c r="J46" s="66">
        <f t="shared" si="5"/>
        <v>69.927936</v>
      </c>
      <c r="K46" s="57"/>
      <c r="L46" s="31"/>
      <c r="M46" s="67"/>
      <c r="N46" s="67"/>
      <c r="O46" s="57"/>
      <c r="P46" s="57"/>
      <c r="Q46" s="59">
        <v>16.0</v>
      </c>
      <c r="R46" s="58">
        <f t="shared" si="6"/>
        <v>2.06</v>
      </c>
      <c r="S46" s="52">
        <f t="shared" si="7"/>
        <v>1</v>
      </c>
      <c r="T46" s="52">
        <f t="shared" si="8"/>
        <v>2.06</v>
      </c>
      <c r="U46" s="60">
        <f t="shared" si="9"/>
        <v>69.927936</v>
      </c>
      <c r="V46" s="58">
        <f t="shared" ref="V46:W46" si="39">C46/100</f>
        <v>1.04</v>
      </c>
      <c r="W46" s="58">
        <f t="shared" si="39"/>
        <v>2.04</v>
      </c>
      <c r="X46" s="58">
        <f t="shared" si="11"/>
        <v>2.06</v>
      </c>
      <c r="Y46" s="61">
        <f t="shared" si="12"/>
        <v>4.370496</v>
      </c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</row>
    <row r="47" ht="27.0" customHeight="1">
      <c r="A47" s="52">
        <v>27.0</v>
      </c>
      <c r="B47" s="62" t="s">
        <v>10</v>
      </c>
      <c r="C47" s="62">
        <v>101.0</v>
      </c>
      <c r="D47" s="62">
        <v>204.0</v>
      </c>
      <c r="E47" s="62">
        <v>207.0</v>
      </c>
      <c r="F47" s="62"/>
      <c r="G47" s="62"/>
      <c r="H47" s="63">
        <v>68.240448</v>
      </c>
      <c r="I47" s="62">
        <v>1.0</v>
      </c>
      <c r="J47" s="66">
        <f t="shared" si="5"/>
        <v>68.240448</v>
      </c>
      <c r="K47" s="57"/>
      <c r="L47" s="31"/>
      <c r="M47" s="67"/>
      <c r="N47" s="67"/>
      <c r="O47" s="57"/>
      <c r="P47" s="57"/>
      <c r="Q47" s="59">
        <v>16.0</v>
      </c>
      <c r="R47" s="58">
        <f t="shared" si="6"/>
        <v>2.07</v>
      </c>
      <c r="S47" s="52">
        <f t="shared" si="7"/>
        <v>1</v>
      </c>
      <c r="T47" s="52">
        <f t="shared" si="8"/>
        <v>2.07</v>
      </c>
      <c r="U47" s="60">
        <f t="shared" si="9"/>
        <v>68.240448</v>
      </c>
      <c r="V47" s="58">
        <f t="shared" ref="V47:W47" si="40">C47/100</f>
        <v>1.01</v>
      </c>
      <c r="W47" s="58">
        <f t="shared" si="40"/>
        <v>2.04</v>
      </c>
      <c r="X47" s="58">
        <f t="shared" si="11"/>
        <v>2.07</v>
      </c>
      <c r="Y47" s="61">
        <f t="shared" si="12"/>
        <v>4.265028</v>
      </c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</row>
    <row r="48" ht="27.0" customHeight="1">
      <c r="A48" s="52">
        <v>28.0</v>
      </c>
      <c r="B48" s="62" t="s">
        <v>10</v>
      </c>
      <c r="C48" s="62">
        <v>103.0</v>
      </c>
      <c r="D48" s="62">
        <v>204.0</v>
      </c>
      <c r="E48" s="62">
        <v>205.0</v>
      </c>
      <c r="F48" s="62"/>
      <c r="G48" s="62"/>
      <c r="H48" s="63">
        <v>68.91936</v>
      </c>
      <c r="I48" s="62">
        <v>6.0</v>
      </c>
      <c r="J48" s="68">
        <f t="shared" si="5"/>
        <v>413.51616</v>
      </c>
      <c r="K48" s="1"/>
      <c r="L48" s="69"/>
      <c r="M48" s="70"/>
      <c r="N48" s="70"/>
      <c r="O48" s="1"/>
      <c r="P48" s="1"/>
      <c r="Q48" s="59">
        <v>16.0</v>
      </c>
      <c r="R48" s="58">
        <f t="shared" si="6"/>
        <v>2.05</v>
      </c>
      <c r="S48" s="52">
        <f t="shared" si="7"/>
        <v>6</v>
      </c>
      <c r="T48" s="52">
        <f t="shared" si="8"/>
        <v>12.3</v>
      </c>
      <c r="U48" s="60">
        <f t="shared" si="9"/>
        <v>68.91936</v>
      </c>
      <c r="V48" s="58">
        <f t="shared" ref="V48:W48" si="41">C48/100</f>
        <v>1.03</v>
      </c>
      <c r="W48" s="58">
        <f t="shared" si="41"/>
        <v>2.04</v>
      </c>
      <c r="X48" s="58">
        <f t="shared" si="11"/>
        <v>12.3</v>
      </c>
      <c r="Y48" s="61">
        <f t="shared" si="12"/>
        <v>25.84476</v>
      </c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</row>
    <row r="49" ht="27.0" customHeight="1">
      <c r="A49" s="52">
        <v>29.0</v>
      </c>
      <c r="B49" s="62" t="s">
        <v>10</v>
      </c>
      <c r="C49" s="62">
        <v>102.0</v>
      </c>
      <c r="D49" s="62">
        <v>204.0</v>
      </c>
      <c r="E49" s="62">
        <v>206.0</v>
      </c>
      <c r="F49" s="62"/>
      <c r="G49" s="62"/>
      <c r="H49" s="63">
        <v>68.583168</v>
      </c>
      <c r="I49" s="62">
        <v>1.0</v>
      </c>
      <c r="J49" s="68">
        <f t="shared" si="5"/>
        <v>68.583168</v>
      </c>
      <c r="K49" s="1"/>
      <c r="L49" s="69"/>
      <c r="M49" s="70"/>
      <c r="N49" s="70"/>
      <c r="O49" s="1"/>
      <c r="P49" s="1"/>
      <c r="Q49" s="59">
        <v>16.0</v>
      </c>
      <c r="R49" s="58">
        <f t="shared" si="6"/>
        <v>2.06</v>
      </c>
      <c r="S49" s="52">
        <f t="shared" si="7"/>
        <v>1</v>
      </c>
      <c r="T49" s="52">
        <f t="shared" si="8"/>
        <v>2.06</v>
      </c>
      <c r="U49" s="60">
        <f t="shared" si="9"/>
        <v>68.583168</v>
      </c>
      <c r="V49" s="58">
        <f t="shared" ref="V49:W49" si="42">C49/100</f>
        <v>1.02</v>
      </c>
      <c r="W49" s="58">
        <f t="shared" si="42"/>
        <v>2.04</v>
      </c>
      <c r="X49" s="58">
        <f t="shared" si="11"/>
        <v>2.06</v>
      </c>
      <c r="Y49" s="61">
        <f t="shared" si="12"/>
        <v>4.286448</v>
      </c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</row>
    <row r="50" ht="27.0" customHeight="1">
      <c r="A50" s="52">
        <v>30.0</v>
      </c>
      <c r="B50" s="62" t="s">
        <v>10</v>
      </c>
      <c r="C50" s="62">
        <v>103.0</v>
      </c>
      <c r="D50" s="62">
        <v>204.0</v>
      </c>
      <c r="E50" s="62">
        <v>206.0</v>
      </c>
      <c r="F50" s="62"/>
      <c r="G50" s="62"/>
      <c r="H50" s="63">
        <v>69.255552</v>
      </c>
      <c r="I50" s="62">
        <v>5.0</v>
      </c>
      <c r="J50" s="68">
        <f t="shared" si="5"/>
        <v>346.27776</v>
      </c>
      <c r="K50" s="1"/>
      <c r="L50" s="69"/>
      <c r="M50" s="70"/>
      <c r="N50" s="70"/>
      <c r="O50" s="1"/>
      <c r="P50" s="1"/>
      <c r="Q50" s="59">
        <v>16.0</v>
      </c>
      <c r="R50" s="58">
        <f t="shared" si="6"/>
        <v>2.06</v>
      </c>
      <c r="S50" s="52">
        <f t="shared" si="7"/>
        <v>5</v>
      </c>
      <c r="T50" s="52">
        <f t="shared" si="8"/>
        <v>10.3</v>
      </c>
      <c r="U50" s="60">
        <f t="shared" si="9"/>
        <v>69.255552</v>
      </c>
      <c r="V50" s="58">
        <f t="shared" ref="V50:W50" si="43">C50/100</f>
        <v>1.03</v>
      </c>
      <c r="W50" s="58">
        <f t="shared" si="43"/>
        <v>2.04</v>
      </c>
      <c r="X50" s="58">
        <f t="shared" si="11"/>
        <v>10.3</v>
      </c>
      <c r="Y50" s="61">
        <f t="shared" si="12"/>
        <v>21.64236</v>
      </c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</row>
    <row r="51" ht="27.0" customHeight="1">
      <c r="A51" s="52">
        <v>31.0</v>
      </c>
      <c r="B51" s="62" t="s">
        <v>10</v>
      </c>
      <c r="C51" s="62">
        <v>104.0</v>
      </c>
      <c r="D51" s="62">
        <v>204.0</v>
      </c>
      <c r="E51" s="62">
        <v>204.0</v>
      </c>
      <c r="F51" s="62"/>
      <c r="G51" s="62"/>
      <c r="H51" s="63">
        <v>69.249024</v>
      </c>
      <c r="I51" s="62">
        <v>1.0</v>
      </c>
      <c r="J51" s="68">
        <f t="shared" si="5"/>
        <v>69.249024</v>
      </c>
      <c r="K51" s="1"/>
      <c r="L51" s="69"/>
      <c r="M51" s="70"/>
      <c r="N51" s="70"/>
      <c r="O51" s="1"/>
      <c r="P51" s="1"/>
      <c r="Q51" s="59">
        <v>16.0</v>
      </c>
      <c r="R51" s="58">
        <f t="shared" si="6"/>
        <v>2.04</v>
      </c>
      <c r="S51" s="52">
        <f t="shared" si="7"/>
        <v>1</v>
      </c>
      <c r="T51" s="52">
        <f t="shared" si="8"/>
        <v>2.04</v>
      </c>
      <c r="U51" s="60">
        <f t="shared" si="9"/>
        <v>69.249024</v>
      </c>
      <c r="V51" s="58">
        <f t="shared" ref="V51:W51" si="44">C51/100</f>
        <v>1.04</v>
      </c>
      <c r="W51" s="58">
        <f t="shared" si="44"/>
        <v>2.04</v>
      </c>
      <c r="X51" s="58">
        <f t="shared" si="11"/>
        <v>2.04</v>
      </c>
      <c r="Y51" s="61">
        <f t="shared" si="12"/>
        <v>4.328064</v>
      </c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</row>
    <row r="52" ht="27.0" customHeight="1">
      <c r="A52" s="52">
        <v>32.0</v>
      </c>
      <c r="B52" s="53" t="s">
        <v>69</v>
      </c>
      <c r="C52" s="54">
        <v>86.0</v>
      </c>
      <c r="D52" s="54">
        <v>176.0</v>
      </c>
      <c r="E52" s="54">
        <v>272.0</v>
      </c>
      <c r="F52" s="54"/>
      <c r="G52" s="54"/>
      <c r="H52" s="55">
        <v>119.39276800000002</v>
      </c>
      <c r="I52" s="54">
        <v>1.0</v>
      </c>
      <c r="J52" s="68">
        <f t="shared" si="5"/>
        <v>119.392768</v>
      </c>
      <c r="K52" s="1"/>
      <c r="L52" s="69"/>
      <c r="M52" s="70"/>
      <c r="N52" s="70"/>
      <c r="O52" s="1"/>
      <c r="P52" s="1"/>
      <c r="Q52" s="4">
        <v>29.0</v>
      </c>
      <c r="R52" s="58">
        <f t="shared" si="6"/>
        <v>2.72</v>
      </c>
      <c r="S52" s="52">
        <f t="shared" si="7"/>
        <v>1</v>
      </c>
      <c r="T52" s="52">
        <f t="shared" si="8"/>
        <v>2.72</v>
      </c>
      <c r="U52" s="60">
        <f t="shared" si="9"/>
        <v>119.392768</v>
      </c>
      <c r="V52" s="58">
        <f t="shared" ref="V52:W52" si="45">C52/100</f>
        <v>0.86</v>
      </c>
      <c r="W52" s="58">
        <f t="shared" si="45"/>
        <v>1.76</v>
      </c>
      <c r="X52" s="58">
        <f t="shared" si="11"/>
        <v>2.72</v>
      </c>
      <c r="Y52" s="61">
        <f t="shared" si="12"/>
        <v>4.116992</v>
      </c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</row>
    <row r="53" ht="27.0" customHeight="1">
      <c r="A53" s="52">
        <v>33.0</v>
      </c>
      <c r="B53" s="62" t="s">
        <v>69</v>
      </c>
      <c r="C53" s="62">
        <v>101.0</v>
      </c>
      <c r="D53" s="62">
        <v>176.0</v>
      </c>
      <c r="E53" s="62">
        <v>232.0</v>
      </c>
      <c r="F53" s="62"/>
      <c r="G53" s="62"/>
      <c r="H53" s="63">
        <v>119.59692799999999</v>
      </c>
      <c r="I53" s="62">
        <v>2.0</v>
      </c>
      <c r="J53" s="68">
        <f t="shared" si="5"/>
        <v>239.193856</v>
      </c>
      <c r="K53" s="1"/>
      <c r="L53" s="69"/>
      <c r="M53" s="70"/>
      <c r="N53" s="70"/>
      <c r="O53" s="1"/>
      <c r="P53" s="1"/>
      <c r="Q53" s="4">
        <v>29.0</v>
      </c>
      <c r="R53" s="58">
        <f t="shared" si="6"/>
        <v>2.32</v>
      </c>
      <c r="S53" s="52">
        <f t="shared" si="7"/>
        <v>2</v>
      </c>
      <c r="T53" s="52">
        <f t="shared" si="8"/>
        <v>4.64</v>
      </c>
      <c r="U53" s="60">
        <f t="shared" si="9"/>
        <v>119.596928</v>
      </c>
      <c r="V53" s="58">
        <f t="shared" ref="V53:W53" si="46">C53/100</f>
        <v>1.01</v>
      </c>
      <c r="W53" s="58">
        <f t="shared" si="46"/>
        <v>1.76</v>
      </c>
      <c r="X53" s="58">
        <f t="shared" si="11"/>
        <v>4.64</v>
      </c>
      <c r="Y53" s="61">
        <f t="shared" si="12"/>
        <v>8.248064</v>
      </c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</row>
    <row r="54" ht="27.0" customHeight="1">
      <c r="A54" s="52">
        <v>34.0</v>
      </c>
      <c r="B54" s="62" t="s">
        <v>69</v>
      </c>
      <c r="C54" s="62">
        <v>99.0</v>
      </c>
      <c r="D54" s="62">
        <v>176.0</v>
      </c>
      <c r="E54" s="62">
        <v>232.0</v>
      </c>
      <c r="F54" s="62"/>
      <c r="G54" s="62"/>
      <c r="H54" s="63">
        <v>117.228672</v>
      </c>
      <c r="I54" s="62">
        <v>3.0</v>
      </c>
      <c r="J54" s="68">
        <f t="shared" si="5"/>
        <v>351.686016</v>
      </c>
      <c r="K54" s="1"/>
      <c r="L54" s="69"/>
      <c r="M54" s="70"/>
      <c r="N54" s="70"/>
      <c r="O54" s="1"/>
      <c r="P54" s="1"/>
      <c r="Q54" s="4">
        <v>29.0</v>
      </c>
      <c r="R54" s="58">
        <f t="shared" si="6"/>
        <v>2.32</v>
      </c>
      <c r="S54" s="52">
        <f t="shared" si="7"/>
        <v>3</v>
      </c>
      <c r="T54" s="52">
        <f t="shared" si="8"/>
        <v>6.96</v>
      </c>
      <c r="U54" s="60">
        <f t="shared" si="9"/>
        <v>117.228672</v>
      </c>
      <c r="V54" s="58">
        <f t="shared" ref="V54:W54" si="47">C54/100</f>
        <v>0.99</v>
      </c>
      <c r="W54" s="58">
        <f t="shared" si="47"/>
        <v>1.76</v>
      </c>
      <c r="X54" s="58">
        <f t="shared" si="11"/>
        <v>6.96</v>
      </c>
      <c r="Y54" s="61">
        <f t="shared" si="12"/>
        <v>12.127104</v>
      </c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</row>
    <row r="55" ht="27.0" customHeight="1">
      <c r="A55" s="52">
        <v>35.0</v>
      </c>
      <c r="B55" s="62" t="s">
        <v>69</v>
      </c>
      <c r="C55" s="62">
        <v>98.0</v>
      </c>
      <c r="D55" s="62">
        <v>176.0</v>
      </c>
      <c r="E55" s="62">
        <v>232.0</v>
      </c>
      <c r="F55" s="62"/>
      <c r="G55" s="62"/>
      <c r="H55" s="63">
        <v>116.04454399999999</v>
      </c>
      <c r="I55" s="62">
        <v>3.0</v>
      </c>
      <c r="J55" s="68">
        <f t="shared" si="5"/>
        <v>348.133632</v>
      </c>
      <c r="K55" s="1"/>
      <c r="L55" s="69"/>
      <c r="M55" s="70"/>
      <c r="N55" s="70"/>
      <c r="O55" s="1"/>
      <c r="P55" s="1"/>
      <c r="Q55" s="4">
        <v>29.0</v>
      </c>
      <c r="R55" s="58">
        <f t="shared" si="6"/>
        <v>2.32</v>
      </c>
      <c r="S55" s="52">
        <f t="shared" si="7"/>
        <v>3</v>
      </c>
      <c r="T55" s="52">
        <f t="shared" si="8"/>
        <v>6.96</v>
      </c>
      <c r="U55" s="60">
        <f t="shared" si="9"/>
        <v>116.044544</v>
      </c>
      <c r="V55" s="58">
        <f t="shared" ref="V55:W55" si="48">C55/100</f>
        <v>0.98</v>
      </c>
      <c r="W55" s="58">
        <f t="shared" si="48"/>
        <v>1.76</v>
      </c>
      <c r="X55" s="58">
        <f t="shared" si="11"/>
        <v>6.96</v>
      </c>
      <c r="Y55" s="61">
        <f t="shared" si="12"/>
        <v>12.004608</v>
      </c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</row>
    <row r="56" ht="27.0" customHeight="1">
      <c r="A56" s="52">
        <v>36.0</v>
      </c>
      <c r="B56" s="62" t="s">
        <v>69</v>
      </c>
      <c r="C56" s="62">
        <v>99.0</v>
      </c>
      <c r="D56" s="62">
        <v>176.0</v>
      </c>
      <c r="E56" s="62">
        <v>233.0</v>
      </c>
      <c r="F56" s="62"/>
      <c r="G56" s="62"/>
      <c r="H56" s="63">
        <v>117.733968</v>
      </c>
      <c r="I56" s="62">
        <v>2.0</v>
      </c>
      <c r="J56" s="68">
        <f t="shared" si="5"/>
        <v>235.467936</v>
      </c>
      <c r="K56" s="1"/>
      <c r="L56" s="69"/>
      <c r="M56" s="70"/>
      <c r="N56" s="70"/>
      <c r="O56" s="1"/>
      <c r="P56" s="1"/>
      <c r="Q56" s="4">
        <v>29.0</v>
      </c>
      <c r="R56" s="58">
        <f t="shared" si="6"/>
        <v>2.33</v>
      </c>
      <c r="S56" s="52">
        <f t="shared" si="7"/>
        <v>2</v>
      </c>
      <c r="T56" s="52">
        <f t="shared" si="8"/>
        <v>4.66</v>
      </c>
      <c r="U56" s="60">
        <f t="shared" si="9"/>
        <v>117.733968</v>
      </c>
      <c r="V56" s="58">
        <f t="shared" ref="V56:W56" si="49">C56/100</f>
        <v>0.99</v>
      </c>
      <c r="W56" s="58">
        <f t="shared" si="49"/>
        <v>1.76</v>
      </c>
      <c r="X56" s="58">
        <f t="shared" si="11"/>
        <v>4.66</v>
      </c>
      <c r="Y56" s="61">
        <f t="shared" si="12"/>
        <v>8.119584</v>
      </c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</row>
    <row r="57" ht="27.0" customHeight="1">
      <c r="A57" s="52">
        <v>37.0</v>
      </c>
      <c r="B57" s="62" t="s">
        <v>69</v>
      </c>
      <c r="C57" s="62">
        <v>101.0</v>
      </c>
      <c r="D57" s="62">
        <v>176.0</v>
      </c>
      <c r="E57" s="62">
        <v>233.0</v>
      </c>
      <c r="F57" s="62"/>
      <c r="G57" s="62"/>
      <c r="H57" s="63">
        <v>120.11243199999998</v>
      </c>
      <c r="I57" s="62">
        <v>1.0</v>
      </c>
      <c r="J57" s="68">
        <f t="shared" si="5"/>
        <v>120.112432</v>
      </c>
      <c r="K57" s="1"/>
      <c r="L57" s="69"/>
      <c r="M57" s="70"/>
      <c r="N57" s="70"/>
      <c r="O57" s="1"/>
      <c r="P57" s="1"/>
      <c r="Q57" s="4">
        <v>29.0</v>
      </c>
      <c r="R57" s="58">
        <f t="shared" si="6"/>
        <v>2.33</v>
      </c>
      <c r="S57" s="52">
        <f t="shared" si="7"/>
        <v>1</v>
      </c>
      <c r="T57" s="52">
        <f t="shared" si="8"/>
        <v>2.33</v>
      </c>
      <c r="U57" s="60">
        <f t="shared" si="9"/>
        <v>120.112432</v>
      </c>
      <c r="V57" s="58">
        <f t="shared" ref="V57:W57" si="50">C57/100</f>
        <v>1.01</v>
      </c>
      <c r="W57" s="58">
        <f t="shared" si="50"/>
        <v>1.76</v>
      </c>
      <c r="X57" s="58">
        <f t="shared" si="11"/>
        <v>2.33</v>
      </c>
      <c r="Y57" s="61">
        <f t="shared" si="12"/>
        <v>4.141808</v>
      </c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</row>
    <row r="58" ht="27.0" customHeight="1">
      <c r="A58" s="52">
        <v>38.0</v>
      </c>
      <c r="B58" s="62" t="s">
        <v>69</v>
      </c>
      <c r="C58" s="62">
        <v>100.0</v>
      </c>
      <c r="D58" s="62">
        <v>176.0</v>
      </c>
      <c r="E58" s="62">
        <v>232.0</v>
      </c>
      <c r="F58" s="62"/>
      <c r="G58" s="62"/>
      <c r="H58" s="63">
        <v>118.4128</v>
      </c>
      <c r="I58" s="62">
        <v>1.0</v>
      </c>
      <c r="J58" s="68">
        <f t="shared" si="5"/>
        <v>118.4128</v>
      </c>
      <c r="K58" s="1"/>
      <c r="L58" s="69"/>
      <c r="M58" s="70"/>
      <c r="N58" s="70"/>
      <c r="O58" s="1"/>
      <c r="P58" s="1"/>
      <c r="Q58" s="4">
        <v>29.0</v>
      </c>
      <c r="R58" s="58">
        <f t="shared" si="6"/>
        <v>2.32</v>
      </c>
      <c r="S58" s="52">
        <f t="shared" si="7"/>
        <v>1</v>
      </c>
      <c r="T58" s="52">
        <f t="shared" si="8"/>
        <v>2.32</v>
      </c>
      <c r="U58" s="60">
        <f t="shared" si="9"/>
        <v>118.4128</v>
      </c>
      <c r="V58" s="58">
        <f t="shared" ref="V58:W58" si="51">C58/100</f>
        <v>1</v>
      </c>
      <c r="W58" s="58">
        <f t="shared" si="51"/>
        <v>1.76</v>
      </c>
      <c r="X58" s="58">
        <f t="shared" si="11"/>
        <v>2.32</v>
      </c>
      <c r="Y58" s="61">
        <f t="shared" si="12"/>
        <v>4.0832</v>
      </c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</row>
    <row r="59" ht="27.0" customHeight="1">
      <c r="A59" s="52">
        <v>39.0</v>
      </c>
      <c r="B59" s="62" t="s">
        <v>69</v>
      </c>
      <c r="C59" s="62">
        <v>100.0</v>
      </c>
      <c r="D59" s="62">
        <v>176.0</v>
      </c>
      <c r="E59" s="62">
        <v>234.0</v>
      </c>
      <c r="F59" s="62"/>
      <c r="G59" s="62"/>
      <c r="H59" s="63">
        <v>119.43360000000001</v>
      </c>
      <c r="I59" s="62">
        <v>1.0</v>
      </c>
      <c r="J59" s="68">
        <f t="shared" si="5"/>
        <v>119.4336</v>
      </c>
      <c r="K59" s="1"/>
      <c r="L59" s="69"/>
      <c r="M59" s="70"/>
      <c r="N59" s="70"/>
      <c r="O59" s="1"/>
      <c r="P59" s="1"/>
      <c r="Q59" s="4">
        <v>29.0</v>
      </c>
      <c r="R59" s="58">
        <f t="shared" si="6"/>
        <v>2.34</v>
      </c>
      <c r="S59" s="52">
        <f t="shared" si="7"/>
        <v>1</v>
      </c>
      <c r="T59" s="52">
        <f t="shared" si="8"/>
        <v>2.34</v>
      </c>
      <c r="U59" s="60">
        <f t="shared" si="9"/>
        <v>119.4336</v>
      </c>
      <c r="V59" s="58">
        <f t="shared" ref="V59:W59" si="52">C59/100</f>
        <v>1</v>
      </c>
      <c r="W59" s="58">
        <f t="shared" si="52"/>
        <v>1.76</v>
      </c>
      <c r="X59" s="58">
        <f t="shared" si="11"/>
        <v>2.34</v>
      </c>
      <c r="Y59" s="61">
        <f t="shared" si="12"/>
        <v>4.1184</v>
      </c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</row>
    <row r="60" ht="27.0" customHeight="1">
      <c r="A60" s="52">
        <v>40.0</v>
      </c>
      <c r="B60" s="62" t="s">
        <v>69</v>
      </c>
      <c r="C60" s="62">
        <v>96.0</v>
      </c>
      <c r="D60" s="62">
        <v>176.0</v>
      </c>
      <c r="E60" s="62">
        <v>233.0</v>
      </c>
      <c r="F60" s="62"/>
      <c r="G60" s="62"/>
      <c r="H60" s="63">
        <v>114.166272</v>
      </c>
      <c r="I60" s="62">
        <v>1.0</v>
      </c>
      <c r="J60" s="68">
        <f t="shared" si="5"/>
        <v>114.166272</v>
      </c>
      <c r="K60" s="1"/>
      <c r="L60" s="69"/>
      <c r="M60" s="70"/>
      <c r="N60" s="70"/>
      <c r="O60" s="1"/>
      <c r="P60" s="1"/>
      <c r="Q60" s="4">
        <v>29.0</v>
      </c>
      <c r="R60" s="58">
        <f t="shared" si="6"/>
        <v>2.33</v>
      </c>
      <c r="S60" s="52">
        <f t="shared" si="7"/>
        <v>1</v>
      </c>
      <c r="T60" s="52">
        <f t="shared" si="8"/>
        <v>2.33</v>
      </c>
      <c r="U60" s="60">
        <f t="shared" si="9"/>
        <v>114.166272</v>
      </c>
      <c r="V60" s="58">
        <f t="shared" ref="V60:W60" si="53">C60/100</f>
        <v>0.96</v>
      </c>
      <c r="W60" s="58">
        <f t="shared" si="53"/>
        <v>1.76</v>
      </c>
      <c r="X60" s="58">
        <f t="shared" si="11"/>
        <v>2.33</v>
      </c>
      <c r="Y60" s="61">
        <f t="shared" si="12"/>
        <v>3.936768</v>
      </c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</row>
    <row r="61" ht="27.0" customHeight="1">
      <c r="A61" s="52">
        <v>41.0</v>
      </c>
      <c r="B61" s="62" t="s">
        <v>69</v>
      </c>
      <c r="C61" s="62">
        <v>91.0</v>
      </c>
      <c r="D61" s="62">
        <v>176.0</v>
      </c>
      <c r="E61" s="62">
        <v>235.0</v>
      </c>
      <c r="F61" s="62"/>
      <c r="G61" s="62"/>
      <c r="H61" s="63">
        <v>109.14904</v>
      </c>
      <c r="I61" s="62">
        <v>1.0</v>
      </c>
      <c r="J61" s="68">
        <f t="shared" si="5"/>
        <v>109.14904</v>
      </c>
      <c r="K61" s="1"/>
      <c r="L61" s="69"/>
      <c r="M61" s="70"/>
      <c r="N61" s="70"/>
      <c r="O61" s="1"/>
      <c r="P61" s="1"/>
      <c r="Q61" s="4">
        <v>29.0</v>
      </c>
      <c r="R61" s="58">
        <f t="shared" si="6"/>
        <v>2.35</v>
      </c>
      <c r="S61" s="52">
        <f t="shared" si="7"/>
        <v>1</v>
      </c>
      <c r="T61" s="52">
        <f t="shared" si="8"/>
        <v>2.35</v>
      </c>
      <c r="U61" s="60">
        <f t="shared" si="9"/>
        <v>109.14904</v>
      </c>
      <c r="V61" s="58">
        <f t="shared" ref="V61:W61" si="54">C61/100</f>
        <v>0.91</v>
      </c>
      <c r="W61" s="58">
        <f t="shared" si="54"/>
        <v>1.76</v>
      </c>
      <c r="X61" s="58">
        <f t="shared" si="11"/>
        <v>2.35</v>
      </c>
      <c r="Y61" s="61">
        <f t="shared" si="12"/>
        <v>3.76376</v>
      </c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</row>
    <row r="62" ht="27.0" customHeight="1">
      <c r="A62" s="52">
        <v>42.0</v>
      </c>
      <c r="B62" s="62" t="s">
        <v>69</v>
      </c>
      <c r="C62" s="62">
        <v>97.0</v>
      </c>
      <c r="D62" s="62">
        <v>176.0</v>
      </c>
      <c r="E62" s="62">
        <v>231.0</v>
      </c>
      <c r="F62" s="62"/>
      <c r="G62" s="62"/>
      <c r="H62" s="63">
        <v>114.365328</v>
      </c>
      <c r="I62" s="62">
        <v>1.0</v>
      </c>
      <c r="J62" s="68">
        <f t="shared" si="5"/>
        <v>114.365328</v>
      </c>
      <c r="K62" s="1"/>
      <c r="L62" s="69"/>
      <c r="M62" s="70"/>
      <c r="N62" s="70"/>
      <c r="O62" s="1"/>
      <c r="P62" s="1"/>
      <c r="Q62" s="4">
        <v>29.0</v>
      </c>
      <c r="R62" s="58">
        <f t="shared" si="6"/>
        <v>2.31</v>
      </c>
      <c r="S62" s="52">
        <f t="shared" si="7"/>
        <v>1</v>
      </c>
      <c r="T62" s="52">
        <f t="shared" si="8"/>
        <v>2.31</v>
      </c>
      <c r="U62" s="60">
        <f t="shared" si="9"/>
        <v>114.365328</v>
      </c>
      <c r="V62" s="58">
        <f t="shared" ref="V62:W62" si="55">C62/100</f>
        <v>0.97</v>
      </c>
      <c r="W62" s="58">
        <f t="shared" si="55"/>
        <v>1.76</v>
      </c>
      <c r="X62" s="58">
        <f t="shared" si="11"/>
        <v>2.31</v>
      </c>
      <c r="Y62" s="61">
        <f t="shared" si="12"/>
        <v>3.943632</v>
      </c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</row>
    <row r="63" ht="27.0" customHeight="1">
      <c r="A63" s="52">
        <v>43.0</v>
      </c>
      <c r="B63" s="62" t="s">
        <v>69</v>
      </c>
      <c r="C63" s="62">
        <v>100.0</v>
      </c>
      <c r="D63" s="62">
        <v>176.0</v>
      </c>
      <c r="E63" s="62">
        <v>233.0</v>
      </c>
      <c r="F63" s="62"/>
      <c r="G63" s="62"/>
      <c r="H63" s="63">
        <v>118.9232</v>
      </c>
      <c r="I63" s="62">
        <v>1.0</v>
      </c>
      <c r="J63" s="68">
        <f t="shared" si="5"/>
        <v>118.9232</v>
      </c>
      <c r="K63" s="1"/>
      <c r="L63" s="69"/>
      <c r="M63" s="70"/>
      <c r="N63" s="70"/>
      <c r="O63" s="1"/>
      <c r="P63" s="1"/>
      <c r="Q63" s="4">
        <v>29.0</v>
      </c>
      <c r="R63" s="58">
        <f t="shared" si="6"/>
        <v>2.33</v>
      </c>
      <c r="S63" s="52">
        <f t="shared" si="7"/>
        <v>1</v>
      </c>
      <c r="T63" s="52">
        <f t="shared" si="8"/>
        <v>2.33</v>
      </c>
      <c r="U63" s="60">
        <f t="shared" si="9"/>
        <v>118.9232</v>
      </c>
      <c r="V63" s="58">
        <f t="shared" ref="V63:W63" si="56">C63/100</f>
        <v>1</v>
      </c>
      <c r="W63" s="58">
        <f t="shared" si="56"/>
        <v>1.76</v>
      </c>
      <c r="X63" s="58">
        <f t="shared" si="11"/>
        <v>2.33</v>
      </c>
      <c r="Y63" s="61">
        <f t="shared" si="12"/>
        <v>4.1008</v>
      </c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</row>
    <row r="64" ht="27.0" customHeight="1">
      <c r="A64" s="52">
        <v>44.0</v>
      </c>
      <c r="B64" s="53" t="s">
        <v>73</v>
      </c>
      <c r="C64" s="54">
        <v>84.0</v>
      </c>
      <c r="D64" s="54">
        <v>204.0</v>
      </c>
      <c r="E64" s="54">
        <v>205.0</v>
      </c>
      <c r="F64" s="54"/>
      <c r="G64" s="54"/>
      <c r="H64" s="55">
        <v>101.87351999999998</v>
      </c>
      <c r="I64" s="54">
        <v>1.0</v>
      </c>
      <c r="J64" s="68">
        <f t="shared" si="5"/>
        <v>101.87352</v>
      </c>
      <c r="K64" s="1"/>
      <c r="L64" s="69"/>
      <c r="M64" s="70"/>
      <c r="N64" s="70"/>
      <c r="O64" s="1"/>
      <c r="P64" s="1"/>
      <c r="Q64" s="4">
        <v>29.0</v>
      </c>
      <c r="R64" s="58">
        <f t="shared" si="6"/>
        <v>2.05</v>
      </c>
      <c r="S64" s="52">
        <f t="shared" si="7"/>
        <v>1</v>
      </c>
      <c r="T64" s="52">
        <f t="shared" si="8"/>
        <v>2.05</v>
      </c>
      <c r="U64" s="60">
        <f t="shared" si="9"/>
        <v>101.87352</v>
      </c>
      <c r="V64" s="58">
        <f t="shared" ref="V64:W64" si="57">C64/100</f>
        <v>0.84</v>
      </c>
      <c r="W64" s="58">
        <f t="shared" si="57"/>
        <v>2.04</v>
      </c>
      <c r="X64" s="58">
        <f t="shared" si="11"/>
        <v>2.05</v>
      </c>
      <c r="Y64" s="61">
        <f t="shared" si="12"/>
        <v>3.51288</v>
      </c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</row>
    <row r="65" ht="27.0" customHeight="1">
      <c r="A65" s="52">
        <v>45.0</v>
      </c>
      <c r="B65" s="62" t="s">
        <v>73</v>
      </c>
      <c r="C65" s="62">
        <v>103.0</v>
      </c>
      <c r="D65" s="62">
        <v>204.0</v>
      </c>
      <c r="E65" s="62">
        <v>252.0</v>
      </c>
      <c r="F65" s="62"/>
      <c r="G65" s="62"/>
      <c r="H65" s="63">
        <v>153.555696</v>
      </c>
      <c r="I65" s="62">
        <v>10.0</v>
      </c>
      <c r="J65" s="68">
        <f t="shared" si="5"/>
        <v>1535.55696</v>
      </c>
      <c r="K65" s="1"/>
      <c r="L65" s="69"/>
      <c r="M65" s="70"/>
      <c r="N65" s="70"/>
      <c r="O65" s="1"/>
      <c r="P65" s="1"/>
      <c r="Q65" s="4">
        <v>29.0</v>
      </c>
      <c r="R65" s="58">
        <f t="shared" si="6"/>
        <v>2.52</v>
      </c>
      <c r="S65" s="52">
        <f t="shared" si="7"/>
        <v>10</v>
      </c>
      <c r="T65" s="52">
        <f t="shared" si="8"/>
        <v>25.2</v>
      </c>
      <c r="U65" s="60">
        <f t="shared" si="9"/>
        <v>153.555696</v>
      </c>
      <c r="V65" s="58">
        <f t="shared" ref="V65:W65" si="58">C65/100</f>
        <v>1.03</v>
      </c>
      <c r="W65" s="58">
        <f t="shared" si="58"/>
        <v>2.04</v>
      </c>
      <c r="X65" s="58">
        <f t="shared" si="11"/>
        <v>25.2</v>
      </c>
      <c r="Y65" s="61">
        <f t="shared" si="12"/>
        <v>52.95024</v>
      </c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</row>
    <row r="66" ht="27.0" customHeight="1">
      <c r="A66" s="52">
        <v>46.0</v>
      </c>
      <c r="B66" s="62" t="s">
        <v>73</v>
      </c>
      <c r="C66" s="62">
        <v>103.0</v>
      </c>
      <c r="D66" s="62">
        <v>204.0</v>
      </c>
      <c r="E66" s="62">
        <v>251.0</v>
      </c>
      <c r="F66" s="62"/>
      <c r="G66" s="62"/>
      <c r="H66" s="63">
        <v>152.946348</v>
      </c>
      <c r="I66" s="62">
        <v>5.0</v>
      </c>
      <c r="J66" s="68">
        <f t="shared" si="5"/>
        <v>764.73174</v>
      </c>
      <c r="K66" s="1"/>
      <c r="L66" s="69"/>
      <c r="M66" s="70"/>
      <c r="N66" s="70"/>
      <c r="O66" s="1"/>
      <c r="P66" s="1"/>
      <c r="Q66" s="4">
        <v>29.0</v>
      </c>
      <c r="R66" s="58">
        <f t="shared" si="6"/>
        <v>2.51</v>
      </c>
      <c r="S66" s="52">
        <f t="shared" si="7"/>
        <v>5</v>
      </c>
      <c r="T66" s="52">
        <f t="shared" si="8"/>
        <v>12.55</v>
      </c>
      <c r="U66" s="60">
        <f t="shared" si="9"/>
        <v>152.946348</v>
      </c>
      <c r="V66" s="58">
        <f t="shared" ref="V66:W66" si="59">C66/100</f>
        <v>1.03</v>
      </c>
      <c r="W66" s="58">
        <f t="shared" si="59"/>
        <v>2.04</v>
      </c>
      <c r="X66" s="58">
        <f t="shared" si="11"/>
        <v>12.55</v>
      </c>
      <c r="Y66" s="61">
        <f t="shared" si="12"/>
        <v>26.37006</v>
      </c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</row>
    <row r="67" ht="27.0" customHeight="1">
      <c r="A67" s="52">
        <v>47.0</v>
      </c>
      <c r="B67" s="62" t="s">
        <v>73</v>
      </c>
      <c r="C67" s="62">
        <v>98.0</v>
      </c>
      <c r="D67" s="62">
        <v>204.0</v>
      </c>
      <c r="E67" s="62">
        <v>206.0</v>
      </c>
      <c r="F67" s="62"/>
      <c r="G67" s="62"/>
      <c r="H67" s="63">
        <v>119.432208</v>
      </c>
      <c r="I67" s="62">
        <v>1.0</v>
      </c>
      <c r="J67" s="68">
        <f t="shared" si="5"/>
        <v>119.432208</v>
      </c>
      <c r="K67" s="1"/>
      <c r="L67" s="69"/>
      <c r="M67" s="70"/>
      <c r="N67" s="70"/>
      <c r="O67" s="1"/>
      <c r="P67" s="1"/>
      <c r="Q67" s="4">
        <v>29.0</v>
      </c>
      <c r="R67" s="58">
        <f t="shared" si="6"/>
        <v>2.06</v>
      </c>
      <c r="S67" s="52">
        <f t="shared" si="7"/>
        <v>1</v>
      </c>
      <c r="T67" s="52">
        <f t="shared" si="8"/>
        <v>2.06</v>
      </c>
      <c r="U67" s="60">
        <f t="shared" si="9"/>
        <v>119.432208</v>
      </c>
      <c r="V67" s="58">
        <f t="shared" ref="V67:W67" si="60">C67/100</f>
        <v>0.98</v>
      </c>
      <c r="W67" s="58">
        <f t="shared" si="60"/>
        <v>2.04</v>
      </c>
      <c r="X67" s="58">
        <f t="shared" si="11"/>
        <v>2.06</v>
      </c>
      <c r="Y67" s="61">
        <f t="shared" si="12"/>
        <v>4.118352</v>
      </c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</row>
    <row r="68" ht="27.0" customHeight="1">
      <c r="A68" s="52">
        <v>48.0</v>
      </c>
      <c r="B68" s="62" t="s">
        <v>73</v>
      </c>
      <c r="C68" s="62">
        <v>103.0</v>
      </c>
      <c r="D68" s="62">
        <v>204.0</v>
      </c>
      <c r="E68" s="62">
        <v>204.0</v>
      </c>
      <c r="F68" s="62"/>
      <c r="G68" s="62"/>
      <c r="H68" s="63">
        <v>124.30699200000001</v>
      </c>
      <c r="I68" s="62">
        <v>1.0</v>
      </c>
      <c r="J68" s="68">
        <f t="shared" si="5"/>
        <v>124.306992</v>
      </c>
      <c r="K68" s="1"/>
      <c r="L68" s="69"/>
      <c r="M68" s="70"/>
      <c r="N68" s="70"/>
      <c r="O68" s="1"/>
      <c r="P68" s="1"/>
      <c r="Q68" s="4">
        <v>29.0</v>
      </c>
      <c r="R68" s="58">
        <f t="shared" si="6"/>
        <v>2.04</v>
      </c>
      <c r="S68" s="52">
        <f t="shared" si="7"/>
        <v>1</v>
      </c>
      <c r="T68" s="52">
        <f t="shared" si="8"/>
        <v>2.04</v>
      </c>
      <c r="U68" s="60">
        <f t="shared" si="9"/>
        <v>124.306992</v>
      </c>
      <c r="V68" s="58">
        <f t="shared" ref="V68:W68" si="61">C68/100</f>
        <v>1.03</v>
      </c>
      <c r="W68" s="58">
        <f t="shared" si="61"/>
        <v>2.04</v>
      </c>
      <c r="X68" s="58">
        <f t="shared" si="11"/>
        <v>2.04</v>
      </c>
      <c r="Y68" s="61">
        <f t="shared" si="12"/>
        <v>4.286448</v>
      </c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</row>
    <row r="69" ht="27.0" customHeight="1">
      <c r="A69" s="52">
        <v>49.0</v>
      </c>
      <c r="B69" s="62" t="s">
        <v>73</v>
      </c>
      <c r="C69" s="62">
        <v>105.0</v>
      </c>
      <c r="D69" s="62">
        <v>204.0</v>
      </c>
      <c r="E69" s="62">
        <v>205.0</v>
      </c>
      <c r="F69" s="62"/>
      <c r="G69" s="62"/>
      <c r="H69" s="63">
        <v>127.34190000000001</v>
      </c>
      <c r="I69" s="62">
        <v>1.0</v>
      </c>
      <c r="J69" s="68">
        <f t="shared" si="5"/>
        <v>127.3419</v>
      </c>
      <c r="K69" s="1"/>
      <c r="L69" s="69"/>
      <c r="M69" s="70"/>
      <c r="N69" s="70"/>
      <c r="O69" s="1"/>
      <c r="P69" s="1"/>
      <c r="Q69" s="4">
        <v>29.0</v>
      </c>
      <c r="R69" s="58">
        <f t="shared" si="6"/>
        <v>2.05</v>
      </c>
      <c r="S69" s="52">
        <f t="shared" si="7"/>
        <v>1</v>
      </c>
      <c r="T69" s="52">
        <f t="shared" si="8"/>
        <v>2.05</v>
      </c>
      <c r="U69" s="60">
        <f t="shared" si="9"/>
        <v>127.3419</v>
      </c>
      <c r="V69" s="58">
        <f t="shared" ref="V69:W69" si="62">C69/100</f>
        <v>1.05</v>
      </c>
      <c r="W69" s="58">
        <f t="shared" si="62"/>
        <v>2.04</v>
      </c>
      <c r="X69" s="58">
        <f t="shared" si="11"/>
        <v>2.05</v>
      </c>
      <c r="Y69" s="61">
        <f t="shared" si="12"/>
        <v>4.3911</v>
      </c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</row>
    <row r="70" ht="27.0" customHeight="1">
      <c r="A70" s="52">
        <v>50.0</v>
      </c>
      <c r="B70" s="62" t="s">
        <v>73</v>
      </c>
      <c r="C70" s="62">
        <v>105.0</v>
      </c>
      <c r="D70" s="62">
        <v>204.0</v>
      </c>
      <c r="E70" s="62">
        <v>203.0</v>
      </c>
      <c r="F70" s="62"/>
      <c r="G70" s="62"/>
      <c r="H70" s="63">
        <v>126.09953999999999</v>
      </c>
      <c r="I70" s="62">
        <v>1.0</v>
      </c>
      <c r="J70" s="68">
        <f t="shared" si="5"/>
        <v>126.09954</v>
      </c>
      <c r="K70" s="1"/>
      <c r="L70" s="69"/>
      <c r="M70" s="70"/>
      <c r="N70" s="70"/>
      <c r="O70" s="1"/>
      <c r="P70" s="1"/>
      <c r="Q70" s="4">
        <v>29.0</v>
      </c>
      <c r="R70" s="58">
        <f t="shared" si="6"/>
        <v>2.03</v>
      </c>
      <c r="S70" s="52">
        <f t="shared" si="7"/>
        <v>1</v>
      </c>
      <c r="T70" s="52">
        <f t="shared" si="8"/>
        <v>2.03</v>
      </c>
      <c r="U70" s="60">
        <f t="shared" si="9"/>
        <v>126.09954</v>
      </c>
      <c r="V70" s="58">
        <f t="shared" ref="V70:W70" si="63">C70/100</f>
        <v>1.05</v>
      </c>
      <c r="W70" s="58">
        <f t="shared" si="63"/>
        <v>2.04</v>
      </c>
      <c r="X70" s="58">
        <f t="shared" si="11"/>
        <v>2.03</v>
      </c>
      <c r="Y70" s="61">
        <f t="shared" si="12"/>
        <v>4.34826</v>
      </c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</row>
    <row r="71" ht="27.0" customHeight="1">
      <c r="A71" s="52">
        <v>51.0</v>
      </c>
      <c r="B71" s="62" t="s">
        <v>73</v>
      </c>
      <c r="C71" s="62">
        <v>106.0</v>
      </c>
      <c r="D71" s="62">
        <v>204.0</v>
      </c>
      <c r="E71" s="62">
        <v>205.0</v>
      </c>
      <c r="F71" s="62"/>
      <c r="G71" s="62"/>
      <c r="H71" s="63">
        <v>128.55468000000002</v>
      </c>
      <c r="I71" s="62">
        <v>1.0</v>
      </c>
      <c r="J71" s="68">
        <f t="shared" si="5"/>
        <v>128.55468</v>
      </c>
      <c r="K71" s="1"/>
      <c r="L71" s="69"/>
      <c r="M71" s="70"/>
      <c r="N71" s="70"/>
      <c r="O71" s="1"/>
      <c r="P71" s="1"/>
      <c r="Q71" s="4">
        <v>29.0</v>
      </c>
      <c r="R71" s="58">
        <f t="shared" si="6"/>
        <v>2.05</v>
      </c>
      <c r="S71" s="52">
        <f t="shared" si="7"/>
        <v>1</v>
      </c>
      <c r="T71" s="52">
        <f t="shared" si="8"/>
        <v>2.05</v>
      </c>
      <c r="U71" s="60">
        <f t="shared" si="9"/>
        <v>128.55468</v>
      </c>
      <c r="V71" s="58">
        <f t="shared" ref="V71:W71" si="64">C71/100</f>
        <v>1.06</v>
      </c>
      <c r="W71" s="58">
        <f t="shared" si="64"/>
        <v>2.04</v>
      </c>
      <c r="X71" s="58">
        <f t="shared" si="11"/>
        <v>2.05</v>
      </c>
      <c r="Y71" s="61">
        <f t="shared" si="12"/>
        <v>4.43292</v>
      </c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</row>
    <row r="72" ht="27.0" customHeight="1">
      <c r="A72" s="52">
        <v>52.0</v>
      </c>
      <c r="B72" s="62" t="s">
        <v>73</v>
      </c>
      <c r="C72" s="62">
        <v>103.0</v>
      </c>
      <c r="D72" s="62">
        <v>204.0</v>
      </c>
      <c r="E72" s="62">
        <v>253.0</v>
      </c>
      <c r="F72" s="62"/>
      <c r="G72" s="62"/>
      <c r="H72" s="63">
        <v>154.165044</v>
      </c>
      <c r="I72" s="62">
        <v>1.0</v>
      </c>
      <c r="J72" s="68">
        <f t="shared" si="5"/>
        <v>154.165044</v>
      </c>
      <c r="K72" s="1"/>
      <c r="L72" s="69"/>
      <c r="M72" s="70"/>
      <c r="N72" s="70"/>
      <c r="O72" s="1"/>
      <c r="P72" s="1"/>
      <c r="Q72" s="4">
        <v>29.0</v>
      </c>
      <c r="R72" s="58">
        <f t="shared" si="6"/>
        <v>2.53</v>
      </c>
      <c r="S72" s="52">
        <f t="shared" si="7"/>
        <v>1</v>
      </c>
      <c r="T72" s="52">
        <f t="shared" si="8"/>
        <v>2.53</v>
      </c>
      <c r="U72" s="60">
        <f t="shared" si="9"/>
        <v>154.165044</v>
      </c>
      <c r="V72" s="58">
        <f t="shared" ref="V72:W72" si="65">C72/100</f>
        <v>1.03</v>
      </c>
      <c r="W72" s="58">
        <f t="shared" si="65"/>
        <v>2.04</v>
      </c>
      <c r="X72" s="58">
        <f t="shared" si="11"/>
        <v>2.53</v>
      </c>
      <c r="Y72" s="61">
        <f t="shared" si="12"/>
        <v>5.316036</v>
      </c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</row>
    <row r="73" ht="27.0" customHeight="1">
      <c r="A73" s="52">
        <v>53.0</v>
      </c>
      <c r="B73" s="62" t="s">
        <v>73</v>
      </c>
      <c r="C73" s="62">
        <v>103.0</v>
      </c>
      <c r="D73" s="62">
        <v>204.0</v>
      </c>
      <c r="E73" s="62">
        <v>250.0</v>
      </c>
      <c r="F73" s="62"/>
      <c r="G73" s="62"/>
      <c r="H73" s="63">
        <v>152.33700000000002</v>
      </c>
      <c r="I73" s="62">
        <v>1.0</v>
      </c>
      <c r="J73" s="68">
        <f t="shared" si="5"/>
        <v>152.337</v>
      </c>
      <c r="K73" s="1"/>
      <c r="L73" s="69"/>
      <c r="M73" s="70"/>
      <c r="N73" s="70"/>
      <c r="O73" s="1"/>
      <c r="P73" s="1"/>
      <c r="Q73" s="4">
        <v>29.0</v>
      </c>
      <c r="R73" s="58">
        <f t="shared" si="6"/>
        <v>2.5</v>
      </c>
      <c r="S73" s="52">
        <f t="shared" si="7"/>
        <v>1</v>
      </c>
      <c r="T73" s="52">
        <f t="shared" si="8"/>
        <v>2.5</v>
      </c>
      <c r="U73" s="60">
        <f t="shared" si="9"/>
        <v>152.337</v>
      </c>
      <c r="V73" s="58">
        <f t="shared" ref="V73:W73" si="66">C73/100</f>
        <v>1.03</v>
      </c>
      <c r="W73" s="58">
        <f t="shared" si="66"/>
        <v>2.04</v>
      </c>
      <c r="X73" s="58">
        <f t="shared" si="11"/>
        <v>2.5</v>
      </c>
      <c r="Y73" s="61">
        <f t="shared" si="12"/>
        <v>5.253</v>
      </c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</row>
    <row r="74" ht="27.0" customHeight="1">
      <c r="A74" s="52">
        <v>54.0</v>
      </c>
      <c r="B74" s="62" t="s">
        <v>73</v>
      </c>
      <c r="C74" s="62">
        <v>106.0</v>
      </c>
      <c r="D74" s="62">
        <v>204.0</v>
      </c>
      <c r="E74" s="62">
        <v>204.0</v>
      </c>
      <c r="F74" s="62"/>
      <c r="G74" s="62"/>
      <c r="H74" s="63">
        <v>127.92758400000001</v>
      </c>
      <c r="I74" s="62">
        <v>1.0</v>
      </c>
      <c r="J74" s="68">
        <f t="shared" si="5"/>
        <v>127.927584</v>
      </c>
      <c r="K74" s="1"/>
      <c r="L74" s="69"/>
      <c r="M74" s="70"/>
      <c r="N74" s="70"/>
      <c r="O74" s="1"/>
      <c r="P74" s="1"/>
      <c r="Q74" s="4">
        <v>29.0</v>
      </c>
      <c r="R74" s="58">
        <f t="shared" si="6"/>
        <v>2.04</v>
      </c>
      <c r="S74" s="52">
        <f t="shared" si="7"/>
        <v>1</v>
      </c>
      <c r="T74" s="52">
        <f t="shared" si="8"/>
        <v>2.04</v>
      </c>
      <c r="U74" s="60">
        <f t="shared" si="9"/>
        <v>127.927584</v>
      </c>
      <c r="V74" s="58">
        <f t="shared" ref="V74:W74" si="67">C74/100</f>
        <v>1.06</v>
      </c>
      <c r="W74" s="58">
        <f t="shared" si="67"/>
        <v>2.04</v>
      </c>
      <c r="X74" s="58">
        <f t="shared" si="11"/>
        <v>2.04</v>
      </c>
      <c r="Y74" s="61">
        <f t="shared" si="12"/>
        <v>4.411296</v>
      </c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</row>
    <row r="75" ht="27.0" customHeight="1">
      <c r="A75" s="52">
        <v>55.0</v>
      </c>
      <c r="B75" s="62" t="s">
        <v>73</v>
      </c>
      <c r="C75" s="62">
        <v>106.0</v>
      </c>
      <c r="D75" s="62">
        <v>204.0</v>
      </c>
      <c r="E75" s="62">
        <v>251.0</v>
      </c>
      <c r="F75" s="62"/>
      <c r="G75" s="62"/>
      <c r="H75" s="63">
        <v>157.401096</v>
      </c>
      <c r="I75" s="62">
        <v>1.0</v>
      </c>
      <c r="J75" s="68">
        <f t="shared" si="5"/>
        <v>157.401096</v>
      </c>
      <c r="K75" s="1"/>
      <c r="L75" s="69"/>
      <c r="M75" s="70"/>
      <c r="N75" s="70"/>
      <c r="O75" s="1"/>
      <c r="P75" s="1"/>
      <c r="Q75" s="4">
        <v>29.0</v>
      </c>
      <c r="R75" s="58">
        <f t="shared" si="6"/>
        <v>2.51</v>
      </c>
      <c r="S75" s="52">
        <f t="shared" si="7"/>
        <v>1</v>
      </c>
      <c r="T75" s="52">
        <f t="shared" si="8"/>
        <v>2.51</v>
      </c>
      <c r="U75" s="60">
        <f t="shared" si="9"/>
        <v>157.401096</v>
      </c>
      <c r="V75" s="58">
        <f t="shared" ref="V75:W75" si="68">C75/100</f>
        <v>1.06</v>
      </c>
      <c r="W75" s="58">
        <f t="shared" si="68"/>
        <v>2.04</v>
      </c>
      <c r="X75" s="58">
        <f t="shared" si="11"/>
        <v>2.51</v>
      </c>
      <c r="Y75" s="61">
        <f t="shared" si="12"/>
        <v>5.427624</v>
      </c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</row>
    <row r="76" ht="27.0" customHeight="1">
      <c r="A76" s="52">
        <v>56.0</v>
      </c>
      <c r="B76" s="62" t="s">
        <v>73</v>
      </c>
      <c r="C76" s="62">
        <v>103.0</v>
      </c>
      <c r="D76" s="62">
        <v>204.0</v>
      </c>
      <c r="E76" s="62">
        <v>250.0</v>
      </c>
      <c r="F76" s="62"/>
      <c r="G76" s="62"/>
      <c r="H76" s="63">
        <v>152.33700000000002</v>
      </c>
      <c r="I76" s="62">
        <v>2.0</v>
      </c>
      <c r="J76" s="68">
        <f t="shared" si="5"/>
        <v>304.674</v>
      </c>
      <c r="K76" s="1"/>
      <c r="L76" s="69"/>
      <c r="M76" s="70"/>
      <c r="N76" s="70"/>
      <c r="O76" s="1"/>
      <c r="P76" s="1"/>
      <c r="Q76" s="4">
        <v>29.0</v>
      </c>
      <c r="R76" s="58">
        <f t="shared" si="6"/>
        <v>2.5</v>
      </c>
      <c r="S76" s="52">
        <f t="shared" si="7"/>
        <v>2</v>
      </c>
      <c r="T76" s="52">
        <f t="shared" si="8"/>
        <v>5</v>
      </c>
      <c r="U76" s="60">
        <f t="shared" si="9"/>
        <v>152.337</v>
      </c>
      <c r="V76" s="58">
        <f t="shared" ref="V76:W76" si="69">C76/100</f>
        <v>1.03</v>
      </c>
      <c r="W76" s="58">
        <f t="shared" si="69"/>
        <v>2.04</v>
      </c>
      <c r="X76" s="58">
        <f t="shared" si="11"/>
        <v>5</v>
      </c>
      <c r="Y76" s="61">
        <f t="shared" si="12"/>
        <v>10.506</v>
      </c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</row>
    <row r="77" ht="27.0" customHeight="1">
      <c r="A77" s="52">
        <v>57.0</v>
      </c>
      <c r="B77" s="62" t="s">
        <v>73</v>
      </c>
      <c r="C77" s="62">
        <v>103.0</v>
      </c>
      <c r="D77" s="62">
        <v>204.0</v>
      </c>
      <c r="E77" s="62">
        <v>250.0</v>
      </c>
      <c r="F77" s="62"/>
      <c r="G77" s="62"/>
      <c r="H77" s="63">
        <v>152.33700000000002</v>
      </c>
      <c r="I77" s="62">
        <v>5.0</v>
      </c>
      <c r="J77" s="68">
        <f t="shared" si="5"/>
        <v>761.685</v>
      </c>
      <c r="K77" s="1"/>
      <c r="L77" s="69"/>
      <c r="M77" s="70"/>
      <c r="N77" s="70"/>
      <c r="O77" s="1"/>
      <c r="P77" s="1"/>
      <c r="Q77" s="4">
        <v>29.0</v>
      </c>
      <c r="R77" s="58">
        <f t="shared" si="6"/>
        <v>2.5</v>
      </c>
      <c r="S77" s="52">
        <f t="shared" si="7"/>
        <v>5</v>
      </c>
      <c r="T77" s="52">
        <f t="shared" si="8"/>
        <v>12.5</v>
      </c>
      <c r="U77" s="60">
        <f t="shared" si="9"/>
        <v>152.337</v>
      </c>
      <c r="V77" s="58">
        <f t="shared" ref="V77:W77" si="70">C77/100</f>
        <v>1.03</v>
      </c>
      <c r="W77" s="58">
        <f t="shared" si="70"/>
        <v>2.04</v>
      </c>
      <c r="X77" s="58">
        <f t="shared" si="11"/>
        <v>12.5</v>
      </c>
      <c r="Y77" s="61">
        <f t="shared" si="12"/>
        <v>26.265</v>
      </c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</row>
    <row r="78" ht="27.0" customHeight="1">
      <c r="A78" s="52">
        <v>58.0</v>
      </c>
      <c r="B78" s="62" t="s">
        <v>73</v>
      </c>
      <c r="C78" s="62">
        <v>104.0</v>
      </c>
      <c r="D78" s="62">
        <v>204.0</v>
      </c>
      <c r="E78" s="62">
        <v>252.0</v>
      </c>
      <c r="F78" s="62"/>
      <c r="G78" s="62"/>
      <c r="H78" s="63">
        <v>155.046528</v>
      </c>
      <c r="I78" s="62">
        <v>1.0</v>
      </c>
      <c r="J78" s="68">
        <f t="shared" si="5"/>
        <v>155.046528</v>
      </c>
      <c r="K78" s="1"/>
      <c r="L78" s="69"/>
      <c r="M78" s="70"/>
      <c r="N78" s="70"/>
      <c r="O78" s="1"/>
      <c r="P78" s="1"/>
      <c r="Q78" s="4">
        <v>29.0</v>
      </c>
      <c r="R78" s="58">
        <f t="shared" si="6"/>
        <v>2.52</v>
      </c>
      <c r="S78" s="52">
        <f t="shared" si="7"/>
        <v>1</v>
      </c>
      <c r="T78" s="52">
        <f t="shared" si="8"/>
        <v>2.52</v>
      </c>
      <c r="U78" s="60">
        <f t="shared" si="9"/>
        <v>155.046528</v>
      </c>
      <c r="V78" s="58">
        <f t="shared" ref="V78:W78" si="71">C78/100</f>
        <v>1.04</v>
      </c>
      <c r="W78" s="58">
        <f t="shared" si="71"/>
        <v>2.04</v>
      </c>
      <c r="X78" s="58">
        <f t="shared" si="11"/>
        <v>2.52</v>
      </c>
      <c r="Y78" s="61">
        <f t="shared" si="12"/>
        <v>5.346432</v>
      </c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</row>
    <row r="79" ht="27.0" customHeight="1">
      <c r="A79" s="52">
        <v>59.0</v>
      </c>
      <c r="B79" s="62" t="s">
        <v>73</v>
      </c>
      <c r="C79" s="62">
        <v>104.0</v>
      </c>
      <c r="D79" s="62">
        <v>204.0</v>
      </c>
      <c r="E79" s="62">
        <v>250.0</v>
      </c>
      <c r="F79" s="62"/>
      <c r="G79" s="62"/>
      <c r="H79" s="63">
        <v>153.816</v>
      </c>
      <c r="I79" s="62">
        <v>1.0</v>
      </c>
      <c r="J79" s="68">
        <f t="shared" si="5"/>
        <v>153.816</v>
      </c>
      <c r="K79" s="1"/>
      <c r="L79" s="69"/>
      <c r="M79" s="70"/>
      <c r="N79" s="70"/>
      <c r="O79" s="1"/>
      <c r="P79" s="1"/>
      <c r="Q79" s="4">
        <v>29.0</v>
      </c>
      <c r="R79" s="58">
        <f t="shared" si="6"/>
        <v>2.5</v>
      </c>
      <c r="S79" s="52">
        <f t="shared" si="7"/>
        <v>1</v>
      </c>
      <c r="T79" s="52">
        <f t="shared" si="8"/>
        <v>2.5</v>
      </c>
      <c r="U79" s="60">
        <f t="shared" si="9"/>
        <v>153.816</v>
      </c>
      <c r="V79" s="58">
        <f t="shared" ref="V79:W79" si="72">C79/100</f>
        <v>1.04</v>
      </c>
      <c r="W79" s="58">
        <f t="shared" si="72"/>
        <v>2.04</v>
      </c>
      <c r="X79" s="58">
        <f t="shared" si="11"/>
        <v>2.5</v>
      </c>
      <c r="Y79" s="61">
        <f t="shared" si="12"/>
        <v>5.304</v>
      </c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</row>
    <row r="80" ht="27.0" customHeight="1">
      <c r="A80" s="52">
        <v>60.0</v>
      </c>
      <c r="B80" s="62" t="s">
        <v>73</v>
      </c>
      <c r="C80" s="62">
        <v>105.0</v>
      </c>
      <c r="D80" s="62">
        <v>204.0</v>
      </c>
      <c r="E80" s="62">
        <v>252.0</v>
      </c>
      <c r="F80" s="62"/>
      <c r="G80" s="62"/>
      <c r="H80" s="63">
        <v>156.53736</v>
      </c>
      <c r="I80" s="62">
        <v>1.0</v>
      </c>
      <c r="J80" s="68">
        <f t="shared" si="5"/>
        <v>156.53736</v>
      </c>
      <c r="K80" s="1"/>
      <c r="L80" s="69"/>
      <c r="M80" s="70"/>
      <c r="N80" s="70"/>
      <c r="O80" s="1"/>
      <c r="P80" s="1"/>
      <c r="Q80" s="4">
        <v>29.0</v>
      </c>
      <c r="R80" s="58">
        <f t="shared" si="6"/>
        <v>2.52</v>
      </c>
      <c r="S80" s="52">
        <f t="shared" si="7"/>
        <v>1</v>
      </c>
      <c r="T80" s="52">
        <f t="shared" si="8"/>
        <v>2.52</v>
      </c>
      <c r="U80" s="60">
        <f t="shared" si="9"/>
        <v>156.53736</v>
      </c>
      <c r="V80" s="58">
        <f t="shared" ref="V80:W80" si="73">C80/100</f>
        <v>1.05</v>
      </c>
      <c r="W80" s="58">
        <f t="shared" si="73"/>
        <v>2.04</v>
      </c>
      <c r="X80" s="58">
        <f t="shared" si="11"/>
        <v>2.52</v>
      </c>
      <c r="Y80" s="61">
        <f t="shared" si="12"/>
        <v>5.39784</v>
      </c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</row>
    <row r="81" ht="27.0" customHeight="1">
      <c r="A81" s="52">
        <v>61.0</v>
      </c>
      <c r="B81" s="62" t="s">
        <v>73</v>
      </c>
      <c r="C81" s="62">
        <v>105.0</v>
      </c>
      <c r="D81" s="62">
        <v>204.0</v>
      </c>
      <c r="E81" s="62">
        <v>250.0</v>
      </c>
      <c r="F81" s="62"/>
      <c r="G81" s="62"/>
      <c r="H81" s="63">
        <v>155.295</v>
      </c>
      <c r="I81" s="62">
        <v>1.0</v>
      </c>
      <c r="J81" s="68">
        <f t="shared" si="5"/>
        <v>155.295</v>
      </c>
      <c r="K81" s="1"/>
      <c r="L81" s="69"/>
      <c r="M81" s="70"/>
      <c r="N81" s="70"/>
      <c r="O81" s="1"/>
      <c r="P81" s="1"/>
      <c r="Q81" s="4">
        <v>29.0</v>
      </c>
      <c r="R81" s="58">
        <f t="shared" si="6"/>
        <v>2.5</v>
      </c>
      <c r="S81" s="52">
        <f t="shared" si="7"/>
        <v>1</v>
      </c>
      <c r="T81" s="52">
        <f t="shared" si="8"/>
        <v>2.5</v>
      </c>
      <c r="U81" s="60">
        <f t="shared" si="9"/>
        <v>155.295</v>
      </c>
      <c r="V81" s="58">
        <f t="shared" ref="V81:W81" si="74">C81/100</f>
        <v>1.05</v>
      </c>
      <c r="W81" s="58">
        <f t="shared" si="74"/>
        <v>2.04</v>
      </c>
      <c r="X81" s="58">
        <f t="shared" si="11"/>
        <v>2.5</v>
      </c>
      <c r="Y81" s="61">
        <f t="shared" si="12"/>
        <v>5.355</v>
      </c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</row>
    <row r="82" ht="27.0" customHeight="1">
      <c r="A82" s="52">
        <v>62.0</v>
      </c>
      <c r="B82" s="62" t="s">
        <v>73</v>
      </c>
      <c r="C82" s="62">
        <v>102.0</v>
      </c>
      <c r="D82" s="62">
        <v>204.0</v>
      </c>
      <c r="E82" s="62">
        <v>252.0</v>
      </c>
      <c r="F82" s="62"/>
      <c r="G82" s="62"/>
      <c r="H82" s="63">
        <v>152.064864</v>
      </c>
      <c r="I82" s="62">
        <v>3.0</v>
      </c>
      <c r="J82" s="68">
        <f t="shared" si="5"/>
        <v>456.194592</v>
      </c>
      <c r="K82" s="1"/>
      <c r="L82" s="69"/>
      <c r="M82" s="70"/>
      <c r="N82" s="70"/>
      <c r="O82" s="1"/>
      <c r="P82" s="1"/>
      <c r="Q82" s="4">
        <v>29.0</v>
      </c>
      <c r="R82" s="58">
        <f t="shared" si="6"/>
        <v>2.52</v>
      </c>
      <c r="S82" s="52">
        <f t="shared" si="7"/>
        <v>3</v>
      </c>
      <c r="T82" s="52">
        <f t="shared" si="8"/>
        <v>7.56</v>
      </c>
      <c r="U82" s="60">
        <f t="shared" si="9"/>
        <v>152.064864</v>
      </c>
      <c r="V82" s="58">
        <f t="shared" ref="V82:W82" si="75">C82/100</f>
        <v>1.02</v>
      </c>
      <c r="W82" s="58">
        <f t="shared" si="75"/>
        <v>2.04</v>
      </c>
      <c r="X82" s="58">
        <f t="shared" si="11"/>
        <v>7.56</v>
      </c>
      <c r="Y82" s="61">
        <f t="shared" si="12"/>
        <v>15.730848</v>
      </c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</row>
    <row r="83" ht="27.0" customHeight="1">
      <c r="A83" s="52">
        <v>63.0</v>
      </c>
      <c r="B83" s="62" t="s">
        <v>73</v>
      </c>
      <c r="C83" s="62">
        <v>102.0</v>
      </c>
      <c r="D83" s="62">
        <v>204.0</v>
      </c>
      <c r="E83" s="62">
        <v>250.0</v>
      </c>
      <c r="F83" s="62"/>
      <c r="G83" s="62"/>
      <c r="H83" s="63">
        <v>150.858</v>
      </c>
      <c r="I83" s="62">
        <v>3.0</v>
      </c>
      <c r="J83" s="68">
        <f t="shared" si="5"/>
        <v>452.574</v>
      </c>
      <c r="K83" s="1"/>
      <c r="L83" s="69"/>
      <c r="M83" s="70"/>
      <c r="N83" s="70"/>
      <c r="O83" s="1"/>
      <c r="P83" s="1"/>
      <c r="Q83" s="4">
        <v>29.0</v>
      </c>
      <c r="R83" s="58">
        <f t="shared" si="6"/>
        <v>2.5</v>
      </c>
      <c r="S83" s="52">
        <f t="shared" si="7"/>
        <v>3</v>
      </c>
      <c r="T83" s="52">
        <f t="shared" si="8"/>
        <v>7.5</v>
      </c>
      <c r="U83" s="60">
        <f t="shared" si="9"/>
        <v>150.858</v>
      </c>
      <c r="V83" s="58">
        <f t="shared" ref="V83:W83" si="76">C83/100</f>
        <v>1.02</v>
      </c>
      <c r="W83" s="58">
        <f t="shared" si="76"/>
        <v>2.04</v>
      </c>
      <c r="X83" s="58">
        <f t="shared" si="11"/>
        <v>7.5</v>
      </c>
      <c r="Y83" s="61">
        <f t="shared" si="12"/>
        <v>15.606</v>
      </c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</row>
    <row r="84" ht="27.0" customHeight="1">
      <c r="A84" s="52">
        <v>64.0</v>
      </c>
      <c r="B84" s="62" t="s">
        <v>73</v>
      </c>
      <c r="C84" s="62">
        <v>102.0</v>
      </c>
      <c r="D84" s="62">
        <v>204.0</v>
      </c>
      <c r="E84" s="62">
        <v>251.0</v>
      </c>
      <c r="F84" s="62"/>
      <c r="G84" s="62"/>
      <c r="H84" s="63">
        <v>151.46143199999997</v>
      </c>
      <c r="I84" s="62">
        <v>9.0</v>
      </c>
      <c r="J84" s="68">
        <f t="shared" si="5"/>
        <v>1363.152888</v>
      </c>
      <c r="K84" s="1"/>
      <c r="L84" s="69"/>
      <c r="M84" s="70"/>
      <c r="N84" s="70"/>
      <c r="O84" s="1"/>
      <c r="P84" s="1"/>
      <c r="Q84" s="4">
        <v>29.0</v>
      </c>
      <c r="R84" s="58">
        <f t="shared" si="6"/>
        <v>2.51</v>
      </c>
      <c r="S84" s="52">
        <f t="shared" si="7"/>
        <v>9</v>
      </c>
      <c r="T84" s="52">
        <f t="shared" si="8"/>
        <v>22.59</v>
      </c>
      <c r="U84" s="60">
        <f t="shared" si="9"/>
        <v>151.461432</v>
      </c>
      <c r="V84" s="58">
        <f t="shared" ref="V84:W84" si="77">C84/100</f>
        <v>1.02</v>
      </c>
      <c r="W84" s="58">
        <f t="shared" si="77"/>
        <v>2.04</v>
      </c>
      <c r="X84" s="58">
        <f t="shared" si="11"/>
        <v>22.59</v>
      </c>
      <c r="Y84" s="61">
        <f t="shared" si="12"/>
        <v>47.005272</v>
      </c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</row>
    <row r="85" ht="27.0" customHeight="1">
      <c r="A85" s="52">
        <v>65.0</v>
      </c>
      <c r="B85" s="62" t="s">
        <v>73</v>
      </c>
      <c r="C85" s="62">
        <v>103.0</v>
      </c>
      <c r="D85" s="62">
        <v>204.0</v>
      </c>
      <c r="E85" s="62">
        <v>251.0</v>
      </c>
      <c r="F85" s="62"/>
      <c r="G85" s="62"/>
      <c r="H85" s="63">
        <v>152.946348</v>
      </c>
      <c r="I85" s="62">
        <v>2.0</v>
      </c>
      <c r="J85" s="68">
        <f t="shared" si="5"/>
        <v>305.892696</v>
      </c>
      <c r="K85" s="1"/>
      <c r="L85" s="69"/>
      <c r="M85" s="70"/>
      <c r="N85" s="70"/>
      <c r="O85" s="1"/>
      <c r="P85" s="1"/>
      <c r="Q85" s="4">
        <v>29.0</v>
      </c>
      <c r="R85" s="58">
        <f t="shared" si="6"/>
        <v>2.51</v>
      </c>
      <c r="S85" s="52">
        <f t="shared" si="7"/>
        <v>2</v>
      </c>
      <c r="T85" s="52">
        <f t="shared" si="8"/>
        <v>5.02</v>
      </c>
      <c r="U85" s="60">
        <f t="shared" si="9"/>
        <v>152.946348</v>
      </c>
      <c r="V85" s="58">
        <f t="shared" ref="V85:W85" si="78">C85/100</f>
        <v>1.03</v>
      </c>
      <c r="W85" s="58">
        <f t="shared" si="78"/>
        <v>2.04</v>
      </c>
      <c r="X85" s="58">
        <f t="shared" si="11"/>
        <v>5.02</v>
      </c>
      <c r="Y85" s="61">
        <f t="shared" si="12"/>
        <v>10.548024</v>
      </c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</row>
    <row r="86" ht="27.0" customHeight="1">
      <c r="A86" s="52">
        <v>66.0</v>
      </c>
      <c r="B86" s="62" t="s">
        <v>73</v>
      </c>
      <c r="C86" s="62">
        <v>102.0</v>
      </c>
      <c r="D86" s="62">
        <v>204.0</v>
      </c>
      <c r="E86" s="62">
        <v>191.0</v>
      </c>
      <c r="F86" s="62"/>
      <c r="G86" s="62"/>
      <c r="H86" s="63">
        <v>115.255512</v>
      </c>
      <c r="I86" s="62">
        <v>1.0</v>
      </c>
      <c r="J86" s="68">
        <f t="shared" si="5"/>
        <v>115.255512</v>
      </c>
      <c r="K86" s="1"/>
      <c r="L86" s="69"/>
      <c r="M86" s="70"/>
      <c r="N86" s="70"/>
      <c r="O86" s="1"/>
      <c r="P86" s="1"/>
      <c r="Q86" s="4">
        <v>29.0</v>
      </c>
      <c r="R86" s="58">
        <f t="shared" si="6"/>
        <v>1.91</v>
      </c>
      <c r="S86" s="52">
        <f t="shared" si="7"/>
        <v>1</v>
      </c>
      <c r="T86" s="52">
        <f t="shared" si="8"/>
        <v>1.91</v>
      </c>
      <c r="U86" s="60">
        <f t="shared" si="9"/>
        <v>115.255512</v>
      </c>
      <c r="V86" s="58">
        <f t="shared" ref="V86:W86" si="79">C86/100</f>
        <v>1.02</v>
      </c>
      <c r="W86" s="58">
        <f t="shared" si="79"/>
        <v>2.04</v>
      </c>
      <c r="X86" s="58">
        <f t="shared" si="11"/>
        <v>1.91</v>
      </c>
      <c r="Y86" s="61">
        <f t="shared" si="12"/>
        <v>3.974328</v>
      </c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</row>
    <row r="87" ht="27.0" customHeight="1">
      <c r="A87" s="52">
        <v>67.0</v>
      </c>
      <c r="B87" s="62" t="s">
        <v>73</v>
      </c>
      <c r="C87" s="62">
        <v>102.0</v>
      </c>
      <c r="D87" s="62">
        <v>204.0</v>
      </c>
      <c r="E87" s="62">
        <v>192.0</v>
      </c>
      <c r="F87" s="62"/>
      <c r="G87" s="62"/>
      <c r="H87" s="63">
        <v>115.858944</v>
      </c>
      <c r="I87" s="62">
        <v>7.0</v>
      </c>
      <c r="J87" s="68">
        <f t="shared" si="5"/>
        <v>811.012608</v>
      </c>
      <c r="K87" s="1"/>
      <c r="L87" s="69"/>
      <c r="M87" s="70"/>
      <c r="N87" s="70"/>
      <c r="O87" s="1"/>
      <c r="P87" s="1"/>
      <c r="Q87" s="4">
        <v>29.0</v>
      </c>
      <c r="R87" s="58">
        <f t="shared" si="6"/>
        <v>1.92</v>
      </c>
      <c r="S87" s="52">
        <f t="shared" si="7"/>
        <v>7</v>
      </c>
      <c r="T87" s="52">
        <f t="shared" si="8"/>
        <v>13.44</v>
      </c>
      <c r="U87" s="60">
        <f t="shared" si="9"/>
        <v>115.858944</v>
      </c>
      <c r="V87" s="58">
        <f t="shared" ref="V87:W87" si="80">C87/100</f>
        <v>1.02</v>
      </c>
      <c r="W87" s="58">
        <f t="shared" si="80"/>
        <v>2.04</v>
      </c>
      <c r="X87" s="58">
        <f t="shared" si="11"/>
        <v>13.44</v>
      </c>
      <c r="Y87" s="61">
        <f t="shared" si="12"/>
        <v>27.965952</v>
      </c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</row>
    <row r="88" ht="27.0" customHeight="1">
      <c r="A88" s="52">
        <v>68.0</v>
      </c>
      <c r="B88" s="62" t="s">
        <v>73</v>
      </c>
      <c r="C88" s="62">
        <v>102.0</v>
      </c>
      <c r="D88" s="62">
        <v>204.0</v>
      </c>
      <c r="E88" s="62">
        <v>193.0</v>
      </c>
      <c r="F88" s="62"/>
      <c r="G88" s="62"/>
      <c r="H88" s="63">
        <v>116.46237599999999</v>
      </c>
      <c r="I88" s="62">
        <v>9.0</v>
      </c>
      <c r="J88" s="68">
        <f t="shared" si="5"/>
        <v>1048.161384</v>
      </c>
      <c r="K88" s="1"/>
      <c r="L88" s="69"/>
      <c r="M88" s="70"/>
      <c r="N88" s="70"/>
      <c r="O88" s="1"/>
      <c r="P88" s="1"/>
      <c r="Q88" s="4">
        <v>29.0</v>
      </c>
      <c r="R88" s="58">
        <f t="shared" si="6"/>
        <v>1.93</v>
      </c>
      <c r="S88" s="52">
        <f t="shared" si="7"/>
        <v>9</v>
      </c>
      <c r="T88" s="52">
        <f t="shared" si="8"/>
        <v>17.37</v>
      </c>
      <c r="U88" s="60">
        <f t="shared" si="9"/>
        <v>116.462376</v>
      </c>
      <c r="V88" s="58">
        <f t="shared" ref="V88:W88" si="81">C88/100</f>
        <v>1.02</v>
      </c>
      <c r="W88" s="58">
        <f t="shared" si="81"/>
        <v>2.04</v>
      </c>
      <c r="X88" s="58">
        <f t="shared" si="11"/>
        <v>17.37</v>
      </c>
      <c r="Y88" s="61">
        <f t="shared" si="12"/>
        <v>36.143496</v>
      </c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</row>
    <row r="89" ht="27.0" customHeight="1">
      <c r="A89" s="52">
        <v>69.0</v>
      </c>
      <c r="B89" s="62" t="s">
        <v>73</v>
      </c>
      <c r="C89" s="62">
        <v>103.0</v>
      </c>
      <c r="D89" s="62">
        <v>204.0</v>
      </c>
      <c r="E89" s="62">
        <v>192.0</v>
      </c>
      <c r="F89" s="62"/>
      <c r="G89" s="62"/>
      <c r="H89" s="63">
        <v>116.99481600000001</v>
      </c>
      <c r="I89" s="62">
        <v>1.0</v>
      </c>
      <c r="J89" s="68">
        <f t="shared" si="5"/>
        <v>116.994816</v>
      </c>
      <c r="K89" s="1"/>
      <c r="L89" s="69"/>
      <c r="M89" s="70"/>
      <c r="N89" s="70"/>
      <c r="O89" s="1"/>
      <c r="P89" s="1"/>
      <c r="Q89" s="4">
        <v>29.0</v>
      </c>
      <c r="R89" s="58">
        <f t="shared" si="6"/>
        <v>1.92</v>
      </c>
      <c r="S89" s="52">
        <f t="shared" si="7"/>
        <v>1</v>
      </c>
      <c r="T89" s="52">
        <f t="shared" si="8"/>
        <v>1.92</v>
      </c>
      <c r="U89" s="60">
        <f t="shared" si="9"/>
        <v>116.994816</v>
      </c>
      <c r="V89" s="58">
        <f t="shared" ref="V89:W89" si="82">C89/100</f>
        <v>1.03</v>
      </c>
      <c r="W89" s="58">
        <f t="shared" si="82"/>
        <v>2.04</v>
      </c>
      <c r="X89" s="58">
        <f t="shared" si="11"/>
        <v>1.92</v>
      </c>
      <c r="Y89" s="61">
        <f t="shared" si="12"/>
        <v>4.034304</v>
      </c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</row>
    <row r="90" ht="27.0" customHeight="1">
      <c r="A90" s="52">
        <v>70.0</v>
      </c>
      <c r="B90" s="62" t="s">
        <v>73</v>
      </c>
      <c r="C90" s="62">
        <v>102.0</v>
      </c>
      <c r="D90" s="62">
        <v>204.0</v>
      </c>
      <c r="E90" s="62">
        <v>206.0</v>
      </c>
      <c r="F90" s="62"/>
      <c r="G90" s="62"/>
      <c r="H90" s="63">
        <v>124.306992</v>
      </c>
      <c r="I90" s="62">
        <v>1.0</v>
      </c>
      <c r="J90" s="68">
        <f t="shared" si="5"/>
        <v>124.306992</v>
      </c>
      <c r="K90" s="1"/>
      <c r="L90" s="69"/>
      <c r="M90" s="70"/>
      <c r="N90" s="70"/>
      <c r="O90" s="1"/>
      <c r="P90" s="1"/>
      <c r="Q90" s="4">
        <v>29.0</v>
      </c>
      <c r="R90" s="58">
        <f t="shared" si="6"/>
        <v>2.06</v>
      </c>
      <c r="S90" s="52">
        <f t="shared" si="7"/>
        <v>1</v>
      </c>
      <c r="T90" s="52">
        <f t="shared" si="8"/>
        <v>2.06</v>
      </c>
      <c r="U90" s="60">
        <f t="shared" si="9"/>
        <v>124.306992</v>
      </c>
      <c r="V90" s="58">
        <f t="shared" ref="V90:W90" si="83">C90/100</f>
        <v>1.02</v>
      </c>
      <c r="W90" s="58">
        <f t="shared" si="83"/>
        <v>2.04</v>
      </c>
      <c r="X90" s="58">
        <f t="shared" si="11"/>
        <v>2.06</v>
      </c>
      <c r="Y90" s="61">
        <f t="shared" si="12"/>
        <v>4.286448</v>
      </c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</row>
    <row r="91" ht="27.0" customHeight="1">
      <c r="A91" s="52">
        <v>71.0</v>
      </c>
      <c r="B91" s="62" t="s">
        <v>73</v>
      </c>
      <c r="C91" s="62">
        <v>89.0</v>
      </c>
      <c r="D91" s="62">
        <v>204.0</v>
      </c>
      <c r="E91" s="62">
        <v>170.0</v>
      </c>
      <c r="F91" s="62"/>
      <c r="G91" s="62"/>
      <c r="H91" s="63">
        <v>89.50908</v>
      </c>
      <c r="I91" s="62">
        <v>1.0</v>
      </c>
      <c r="J91" s="68">
        <f t="shared" si="5"/>
        <v>89.50908</v>
      </c>
      <c r="K91" s="1"/>
      <c r="L91" s="69"/>
      <c r="M91" s="70"/>
      <c r="N91" s="70"/>
      <c r="O91" s="1"/>
      <c r="P91" s="1"/>
      <c r="Q91" s="4">
        <v>29.0</v>
      </c>
      <c r="R91" s="58">
        <f t="shared" si="6"/>
        <v>1.7</v>
      </c>
      <c r="S91" s="52">
        <f t="shared" si="7"/>
        <v>1</v>
      </c>
      <c r="T91" s="52">
        <f t="shared" si="8"/>
        <v>1.7</v>
      </c>
      <c r="U91" s="60">
        <f t="shared" si="9"/>
        <v>89.50908</v>
      </c>
      <c r="V91" s="58">
        <f t="shared" ref="V91:W91" si="84">C91/100</f>
        <v>0.89</v>
      </c>
      <c r="W91" s="58">
        <f t="shared" si="84"/>
        <v>2.04</v>
      </c>
      <c r="X91" s="58">
        <f t="shared" si="11"/>
        <v>1.7</v>
      </c>
      <c r="Y91" s="61">
        <f t="shared" si="12"/>
        <v>3.08652</v>
      </c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</row>
    <row r="92" ht="27.0" customHeight="1">
      <c r="A92" s="52">
        <v>72.0</v>
      </c>
      <c r="B92" s="62" t="s">
        <v>73</v>
      </c>
      <c r="C92" s="62">
        <v>102.0</v>
      </c>
      <c r="D92" s="62">
        <v>204.0</v>
      </c>
      <c r="E92" s="62">
        <v>204.0</v>
      </c>
      <c r="F92" s="62"/>
      <c r="G92" s="62"/>
      <c r="H92" s="63">
        <v>123.10012799999998</v>
      </c>
      <c r="I92" s="62">
        <v>1.0</v>
      </c>
      <c r="J92" s="68">
        <f t="shared" si="5"/>
        <v>123.100128</v>
      </c>
      <c r="K92" s="1"/>
      <c r="L92" s="69"/>
      <c r="M92" s="70"/>
      <c r="N92" s="70"/>
      <c r="O92" s="1"/>
      <c r="P92" s="1"/>
      <c r="Q92" s="4">
        <v>29.0</v>
      </c>
      <c r="R92" s="58">
        <f t="shared" si="6"/>
        <v>2.04</v>
      </c>
      <c r="S92" s="52">
        <f t="shared" si="7"/>
        <v>1</v>
      </c>
      <c r="T92" s="52">
        <f t="shared" si="8"/>
        <v>2.04</v>
      </c>
      <c r="U92" s="60">
        <f t="shared" si="9"/>
        <v>123.100128</v>
      </c>
      <c r="V92" s="58">
        <f t="shared" ref="V92:W92" si="85">C92/100</f>
        <v>1.02</v>
      </c>
      <c r="W92" s="58">
        <f t="shared" si="85"/>
        <v>2.04</v>
      </c>
      <c r="X92" s="58">
        <f t="shared" si="11"/>
        <v>2.04</v>
      </c>
      <c r="Y92" s="61">
        <f t="shared" si="12"/>
        <v>4.244832</v>
      </c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</row>
    <row r="93" ht="27.0" customHeight="1">
      <c r="A93" s="52">
        <v>73.0</v>
      </c>
      <c r="B93" s="53" t="s">
        <v>73</v>
      </c>
      <c r="C93" s="54">
        <v>85.0</v>
      </c>
      <c r="D93" s="54">
        <v>195.0</v>
      </c>
      <c r="E93" s="54">
        <v>245.0</v>
      </c>
      <c r="F93" s="54"/>
      <c r="G93" s="54"/>
      <c r="H93" s="55">
        <v>117.765375</v>
      </c>
      <c r="I93" s="54">
        <v>1.0</v>
      </c>
      <c r="J93" s="68">
        <f t="shared" si="5"/>
        <v>117.765375</v>
      </c>
      <c r="K93" s="1"/>
      <c r="L93" s="69"/>
      <c r="M93" s="70"/>
      <c r="N93" s="70"/>
      <c r="O93" s="1"/>
      <c r="P93" s="1"/>
      <c r="Q93" s="4">
        <v>29.0</v>
      </c>
      <c r="R93" s="58">
        <f t="shared" si="6"/>
        <v>2.45</v>
      </c>
      <c r="S93" s="52">
        <f t="shared" si="7"/>
        <v>1</v>
      </c>
      <c r="T93" s="52">
        <f t="shared" si="8"/>
        <v>2.45</v>
      </c>
      <c r="U93" s="60">
        <f t="shared" si="9"/>
        <v>117.765375</v>
      </c>
      <c r="V93" s="58">
        <f t="shared" ref="V93:W93" si="86">C93/100</f>
        <v>0.85</v>
      </c>
      <c r="W93" s="58">
        <f t="shared" si="86"/>
        <v>1.95</v>
      </c>
      <c r="X93" s="58">
        <f t="shared" si="11"/>
        <v>2.45</v>
      </c>
      <c r="Y93" s="61">
        <f t="shared" si="12"/>
        <v>4.060875</v>
      </c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</row>
    <row r="94" ht="27.0" customHeight="1">
      <c r="A94" s="52">
        <v>74.0</v>
      </c>
      <c r="B94" s="62" t="s">
        <v>73</v>
      </c>
      <c r="C94" s="62">
        <v>102.0</v>
      </c>
      <c r="D94" s="62">
        <v>195.0</v>
      </c>
      <c r="E94" s="62">
        <v>244.0</v>
      </c>
      <c r="F94" s="62"/>
      <c r="G94" s="62"/>
      <c r="H94" s="63">
        <v>140.74164</v>
      </c>
      <c r="I94" s="62">
        <v>3.0</v>
      </c>
      <c r="J94" s="68">
        <f t="shared" si="5"/>
        <v>422.22492</v>
      </c>
      <c r="K94" s="1"/>
      <c r="L94" s="69"/>
      <c r="M94" s="70"/>
      <c r="N94" s="70"/>
      <c r="O94" s="1"/>
      <c r="P94" s="1"/>
      <c r="Q94" s="4">
        <v>29.0</v>
      </c>
      <c r="R94" s="58">
        <f t="shared" si="6"/>
        <v>2.44</v>
      </c>
      <c r="S94" s="52">
        <f t="shared" si="7"/>
        <v>3</v>
      </c>
      <c r="T94" s="52">
        <f t="shared" si="8"/>
        <v>7.32</v>
      </c>
      <c r="U94" s="60">
        <f t="shared" si="9"/>
        <v>140.74164</v>
      </c>
      <c r="V94" s="58">
        <f t="shared" ref="V94:W94" si="87">C94/100</f>
        <v>1.02</v>
      </c>
      <c r="W94" s="58">
        <f t="shared" si="87"/>
        <v>1.95</v>
      </c>
      <c r="X94" s="58">
        <f t="shared" si="11"/>
        <v>7.32</v>
      </c>
      <c r="Y94" s="61">
        <f t="shared" si="12"/>
        <v>14.55948</v>
      </c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</row>
    <row r="95" ht="27.0" customHeight="1">
      <c r="A95" s="52">
        <v>75.0</v>
      </c>
      <c r="B95" s="62" t="s">
        <v>73</v>
      </c>
      <c r="C95" s="62">
        <v>102.0</v>
      </c>
      <c r="D95" s="62">
        <v>195.0</v>
      </c>
      <c r="E95" s="62">
        <v>245.0</v>
      </c>
      <c r="F95" s="62"/>
      <c r="G95" s="62"/>
      <c r="H95" s="63">
        <v>141.31844999999998</v>
      </c>
      <c r="I95" s="62">
        <v>3.0</v>
      </c>
      <c r="J95" s="68">
        <f t="shared" si="5"/>
        <v>423.95535</v>
      </c>
      <c r="K95" s="1"/>
      <c r="L95" s="69"/>
      <c r="M95" s="70"/>
      <c r="N95" s="70"/>
      <c r="O95" s="1"/>
      <c r="P95" s="1"/>
      <c r="Q95" s="4">
        <v>29.0</v>
      </c>
      <c r="R95" s="58">
        <f t="shared" si="6"/>
        <v>2.45</v>
      </c>
      <c r="S95" s="52">
        <f t="shared" si="7"/>
        <v>3</v>
      </c>
      <c r="T95" s="52">
        <f t="shared" si="8"/>
        <v>7.35</v>
      </c>
      <c r="U95" s="60">
        <f t="shared" si="9"/>
        <v>141.31845</v>
      </c>
      <c r="V95" s="58">
        <f t="shared" ref="V95:W95" si="88">C95/100</f>
        <v>1.02</v>
      </c>
      <c r="W95" s="58">
        <f t="shared" si="88"/>
        <v>1.95</v>
      </c>
      <c r="X95" s="58">
        <f t="shared" si="11"/>
        <v>7.35</v>
      </c>
      <c r="Y95" s="61">
        <f t="shared" si="12"/>
        <v>14.61915</v>
      </c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</row>
    <row r="96" ht="27.0" customHeight="1">
      <c r="A96" s="52">
        <v>76.0</v>
      </c>
      <c r="B96" s="62" t="s">
        <v>73</v>
      </c>
      <c r="C96" s="62">
        <v>101.0</v>
      </c>
      <c r="D96" s="62">
        <v>195.0</v>
      </c>
      <c r="E96" s="62">
        <v>244.0</v>
      </c>
      <c r="F96" s="62"/>
      <c r="G96" s="62"/>
      <c r="H96" s="63">
        <v>139.36182</v>
      </c>
      <c r="I96" s="62">
        <v>1.0</v>
      </c>
      <c r="J96" s="68">
        <f t="shared" si="5"/>
        <v>139.36182</v>
      </c>
      <c r="K96" s="1"/>
      <c r="L96" s="69"/>
      <c r="M96" s="70"/>
      <c r="N96" s="70"/>
      <c r="O96" s="1"/>
      <c r="P96" s="1"/>
      <c r="Q96" s="4">
        <v>29.0</v>
      </c>
      <c r="R96" s="58">
        <f t="shared" si="6"/>
        <v>2.44</v>
      </c>
      <c r="S96" s="52">
        <f t="shared" si="7"/>
        <v>1</v>
      </c>
      <c r="T96" s="52">
        <f t="shared" si="8"/>
        <v>2.44</v>
      </c>
      <c r="U96" s="60">
        <f t="shared" si="9"/>
        <v>139.36182</v>
      </c>
      <c r="V96" s="58">
        <f t="shared" ref="V96:W96" si="89">C96/100</f>
        <v>1.01</v>
      </c>
      <c r="W96" s="58">
        <f t="shared" si="89"/>
        <v>1.95</v>
      </c>
      <c r="X96" s="58">
        <f t="shared" si="11"/>
        <v>2.44</v>
      </c>
      <c r="Y96" s="61">
        <f t="shared" si="12"/>
        <v>4.80558</v>
      </c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</row>
    <row r="97" ht="27.0" customHeight="1">
      <c r="A97" s="52">
        <v>77.0</v>
      </c>
      <c r="B97" s="62" t="s">
        <v>73</v>
      </c>
      <c r="C97" s="62">
        <v>86.0</v>
      </c>
      <c r="D97" s="62">
        <v>195.0</v>
      </c>
      <c r="E97" s="62">
        <v>221.0</v>
      </c>
      <c r="F97" s="62"/>
      <c r="G97" s="62"/>
      <c r="H97" s="63">
        <v>107.47893</v>
      </c>
      <c r="I97" s="62">
        <v>1.0</v>
      </c>
      <c r="J97" s="68">
        <f t="shared" si="5"/>
        <v>107.47893</v>
      </c>
      <c r="K97" s="1"/>
      <c r="L97" s="69"/>
      <c r="M97" s="70"/>
      <c r="N97" s="70"/>
      <c r="O97" s="1"/>
      <c r="P97" s="1"/>
      <c r="Q97" s="4">
        <v>29.0</v>
      </c>
      <c r="R97" s="58">
        <f t="shared" si="6"/>
        <v>2.21</v>
      </c>
      <c r="S97" s="52">
        <f t="shared" si="7"/>
        <v>1</v>
      </c>
      <c r="T97" s="52">
        <f t="shared" si="8"/>
        <v>2.21</v>
      </c>
      <c r="U97" s="60">
        <f t="shared" si="9"/>
        <v>107.47893</v>
      </c>
      <c r="V97" s="58">
        <f t="shared" ref="V97:W97" si="90">C97/100</f>
        <v>0.86</v>
      </c>
      <c r="W97" s="58">
        <f t="shared" si="90"/>
        <v>1.95</v>
      </c>
      <c r="X97" s="58">
        <f t="shared" si="11"/>
        <v>2.21</v>
      </c>
      <c r="Y97" s="61">
        <f t="shared" si="12"/>
        <v>3.70617</v>
      </c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</row>
    <row r="98" ht="27.0" customHeight="1">
      <c r="A98" s="52">
        <v>78.0</v>
      </c>
      <c r="B98" s="62" t="s">
        <v>73</v>
      </c>
      <c r="C98" s="62">
        <v>98.0</v>
      </c>
      <c r="D98" s="62">
        <v>195.0</v>
      </c>
      <c r="E98" s="62">
        <v>243.0</v>
      </c>
      <c r="F98" s="62"/>
      <c r="G98" s="62"/>
      <c r="H98" s="63">
        <v>134.66817</v>
      </c>
      <c r="I98" s="62">
        <v>1.0</v>
      </c>
      <c r="J98" s="68">
        <f t="shared" si="5"/>
        <v>134.66817</v>
      </c>
      <c r="K98" s="1"/>
      <c r="L98" s="69"/>
      <c r="M98" s="70"/>
      <c r="N98" s="70"/>
      <c r="O98" s="1"/>
      <c r="P98" s="1"/>
      <c r="Q98" s="4">
        <v>29.0</v>
      </c>
      <c r="R98" s="58">
        <f t="shared" si="6"/>
        <v>2.43</v>
      </c>
      <c r="S98" s="52">
        <f t="shared" si="7"/>
        <v>1</v>
      </c>
      <c r="T98" s="52">
        <f t="shared" si="8"/>
        <v>2.43</v>
      </c>
      <c r="U98" s="60">
        <f t="shared" si="9"/>
        <v>134.66817</v>
      </c>
      <c r="V98" s="58">
        <f t="shared" ref="V98:W98" si="91">C98/100</f>
        <v>0.98</v>
      </c>
      <c r="W98" s="58">
        <f t="shared" si="91"/>
        <v>1.95</v>
      </c>
      <c r="X98" s="58">
        <f t="shared" si="11"/>
        <v>2.43</v>
      </c>
      <c r="Y98" s="61">
        <f t="shared" si="12"/>
        <v>4.64373</v>
      </c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</row>
    <row r="99" ht="27.0" customHeight="1">
      <c r="A99" s="52">
        <v>79.0</v>
      </c>
      <c r="B99" s="62" t="s">
        <v>73</v>
      </c>
      <c r="C99" s="62">
        <v>103.0</v>
      </c>
      <c r="D99" s="62">
        <v>195.0</v>
      </c>
      <c r="E99" s="62">
        <v>243.0</v>
      </c>
      <c r="F99" s="62"/>
      <c r="G99" s="62"/>
      <c r="H99" s="63">
        <v>141.538995</v>
      </c>
      <c r="I99" s="62">
        <v>3.0</v>
      </c>
      <c r="J99" s="68">
        <f t="shared" si="5"/>
        <v>424.616985</v>
      </c>
      <c r="K99" s="1"/>
      <c r="L99" s="69"/>
      <c r="M99" s="70"/>
      <c r="N99" s="70"/>
      <c r="O99" s="1"/>
      <c r="P99" s="1"/>
      <c r="Q99" s="4">
        <v>29.0</v>
      </c>
      <c r="R99" s="58">
        <f t="shared" si="6"/>
        <v>2.43</v>
      </c>
      <c r="S99" s="52">
        <f t="shared" si="7"/>
        <v>3</v>
      </c>
      <c r="T99" s="52">
        <f t="shared" si="8"/>
        <v>7.29</v>
      </c>
      <c r="U99" s="60">
        <f t="shared" si="9"/>
        <v>141.538995</v>
      </c>
      <c r="V99" s="58">
        <f t="shared" ref="V99:W99" si="92">C99/100</f>
        <v>1.03</v>
      </c>
      <c r="W99" s="58">
        <f t="shared" si="92"/>
        <v>1.95</v>
      </c>
      <c r="X99" s="58">
        <f t="shared" si="11"/>
        <v>7.29</v>
      </c>
      <c r="Y99" s="61">
        <f t="shared" si="12"/>
        <v>14.641965</v>
      </c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</row>
    <row r="100" ht="27.0" customHeight="1">
      <c r="A100" s="52">
        <v>80.0</v>
      </c>
      <c r="B100" s="62" t="s">
        <v>73</v>
      </c>
      <c r="C100" s="62">
        <v>103.0</v>
      </c>
      <c r="D100" s="62">
        <v>195.0</v>
      </c>
      <c r="E100" s="62">
        <v>245.0</v>
      </c>
      <c r="F100" s="62"/>
      <c r="G100" s="62"/>
      <c r="H100" s="63">
        <v>142.70392500000003</v>
      </c>
      <c r="I100" s="62">
        <v>3.0</v>
      </c>
      <c r="J100" s="68">
        <f t="shared" si="5"/>
        <v>428.111775</v>
      </c>
      <c r="K100" s="1"/>
      <c r="L100" s="69"/>
      <c r="M100" s="70"/>
      <c r="N100" s="70"/>
      <c r="O100" s="1"/>
      <c r="P100" s="1"/>
      <c r="Q100" s="4">
        <v>29.0</v>
      </c>
      <c r="R100" s="58">
        <f t="shared" si="6"/>
        <v>2.45</v>
      </c>
      <c r="S100" s="52">
        <f t="shared" si="7"/>
        <v>3</v>
      </c>
      <c r="T100" s="52">
        <f t="shared" si="8"/>
        <v>7.35</v>
      </c>
      <c r="U100" s="60">
        <f t="shared" si="9"/>
        <v>142.703925</v>
      </c>
      <c r="V100" s="58">
        <f t="shared" ref="V100:W100" si="93">C100/100</f>
        <v>1.03</v>
      </c>
      <c r="W100" s="58">
        <f t="shared" si="93"/>
        <v>1.95</v>
      </c>
      <c r="X100" s="58">
        <f t="shared" si="11"/>
        <v>7.35</v>
      </c>
      <c r="Y100" s="61">
        <f t="shared" si="12"/>
        <v>14.762475</v>
      </c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</row>
    <row r="101" ht="27.0" customHeight="1">
      <c r="A101" s="52">
        <v>81.0</v>
      </c>
      <c r="B101" s="62" t="s">
        <v>73</v>
      </c>
      <c r="C101" s="62">
        <v>104.0</v>
      </c>
      <c r="D101" s="62">
        <v>195.0</v>
      </c>
      <c r="E101" s="62">
        <v>246.0</v>
      </c>
      <c r="F101" s="62"/>
      <c r="G101" s="62"/>
      <c r="H101" s="63">
        <v>144.67752</v>
      </c>
      <c r="I101" s="62">
        <v>1.0</v>
      </c>
      <c r="J101" s="68">
        <f t="shared" si="5"/>
        <v>144.67752</v>
      </c>
      <c r="K101" s="1"/>
      <c r="L101" s="69"/>
      <c r="M101" s="70"/>
      <c r="N101" s="70"/>
      <c r="O101" s="1"/>
      <c r="P101" s="1"/>
      <c r="Q101" s="4">
        <v>29.0</v>
      </c>
      <c r="R101" s="58">
        <f t="shared" si="6"/>
        <v>2.46</v>
      </c>
      <c r="S101" s="52">
        <f t="shared" si="7"/>
        <v>1</v>
      </c>
      <c r="T101" s="52">
        <f t="shared" si="8"/>
        <v>2.46</v>
      </c>
      <c r="U101" s="60">
        <f t="shared" si="9"/>
        <v>144.67752</v>
      </c>
      <c r="V101" s="58">
        <f t="shared" ref="V101:W101" si="94">C101/100</f>
        <v>1.04</v>
      </c>
      <c r="W101" s="58">
        <f t="shared" si="94"/>
        <v>1.95</v>
      </c>
      <c r="X101" s="58">
        <f t="shared" si="11"/>
        <v>2.46</v>
      </c>
      <c r="Y101" s="61">
        <f t="shared" si="12"/>
        <v>4.98888</v>
      </c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</row>
    <row r="102" ht="27.0" customHeight="1">
      <c r="A102" s="52">
        <v>82.0</v>
      </c>
      <c r="B102" s="62" t="s">
        <v>73</v>
      </c>
      <c r="C102" s="62">
        <v>105.0</v>
      </c>
      <c r="D102" s="62">
        <v>195.0</v>
      </c>
      <c r="E102" s="62">
        <v>243.0</v>
      </c>
      <c r="F102" s="62"/>
      <c r="G102" s="62"/>
      <c r="H102" s="63">
        <v>144.287325</v>
      </c>
      <c r="I102" s="62">
        <v>1.0</v>
      </c>
      <c r="J102" s="68">
        <f t="shared" si="5"/>
        <v>144.287325</v>
      </c>
      <c r="K102" s="1"/>
      <c r="L102" s="69"/>
      <c r="M102" s="70"/>
      <c r="N102" s="70"/>
      <c r="O102" s="1"/>
      <c r="P102" s="1"/>
      <c r="Q102" s="4">
        <v>29.0</v>
      </c>
      <c r="R102" s="58">
        <f t="shared" si="6"/>
        <v>2.43</v>
      </c>
      <c r="S102" s="52">
        <f t="shared" si="7"/>
        <v>1</v>
      </c>
      <c r="T102" s="52">
        <f t="shared" si="8"/>
        <v>2.43</v>
      </c>
      <c r="U102" s="60">
        <f t="shared" si="9"/>
        <v>144.287325</v>
      </c>
      <c r="V102" s="58">
        <f t="shared" ref="V102:W102" si="95">C102/100</f>
        <v>1.05</v>
      </c>
      <c r="W102" s="58">
        <f t="shared" si="95"/>
        <v>1.95</v>
      </c>
      <c r="X102" s="58">
        <f t="shared" si="11"/>
        <v>2.43</v>
      </c>
      <c r="Y102" s="61">
        <f t="shared" si="12"/>
        <v>4.975425</v>
      </c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</row>
    <row r="103" ht="27.0" customHeight="1">
      <c r="A103" s="52">
        <v>83.0</v>
      </c>
      <c r="B103" s="62" t="s">
        <v>73</v>
      </c>
      <c r="C103" s="62">
        <v>98.0</v>
      </c>
      <c r="D103" s="62">
        <v>195.0</v>
      </c>
      <c r="E103" s="62">
        <v>245.0</v>
      </c>
      <c r="F103" s="62"/>
      <c r="G103" s="62"/>
      <c r="H103" s="63">
        <v>135.77655000000001</v>
      </c>
      <c r="I103" s="62">
        <v>1.0</v>
      </c>
      <c r="J103" s="68">
        <f t="shared" si="5"/>
        <v>135.77655</v>
      </c>
      <c r="K103" s="1"/>
      <c r="L103" s="69"/>
      <c r="M103" s="70"/>
      <c r="N103" s="70"/>
      <c r="O103" s="1"/>
      <c r="P103" s="1"/>
      <c r="Q103" s="4">
        <v>29.0</v>
      </c>
      <c r="R103" s="58">
        <f t="shared" si="6"/>
        <v>2.45</v>
      </c>
      <c r="S103" s="52">
        <f t="shared" si="7"/>
        <v>1</v>
      </c>
      <c r="T103" s="52">
        <f t="shared" si="8"/>
        <v>2.45</v>
      </c>
      <c r="U103" s="60">
        <f t="shared" si="9"/>
        <v>135.77655</v>
      </c>
      <c r="V103" s="58">
        <f t="shared" ref="V103:W103" si="96">C103/100</f>
        <v>0.98</v>
      </c>
      <c r="W103" s="58">
        <f t="shared" si="96"/>
        <v>1.95</v>
      </c>
      <c r="X103" s="58">
        <f t="shared" si="11"/>
        <v>2.45</v>
      </c>
      <c r="Y103" s="61">
        <f t="shared" si="12"/>
        <v>4.68195</v>
      </c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</row>
    <row r="104" ht="27.0" customHeight="1">
      <c r="A104" s="52">
        <v>84.0</v>
      </c>
      <c r="B104" s="62" t="s">
        <v>73</v>
      </c>
      <c r="C104" s="62">
        <v>105.0</v>
      </c>
      <c r="D104" s="62">
        <v>195.0</v>
      </c>
      <c r="E104" s="62">
        <v>244.0</v>
      </c>
      <c r="F104" s="62"/>
      <c r="G104" s="62"/>
      <c r="H104" s="63">
        <v>144.88109999999998</v>
      </c>
      <c r="I104" s="62">
        <v>2.0</v>
      </c>
      <c r="J104" s="68">
        <f t="shared" si="5"/>
        <v>289.7622</v>
      </c>
      <c r="K104" s="1"/>
      <c r="L104" s="69"/>
      <c r="M104" s="70"/>
      <c r="N104" s="70"/>
      <c r="O104" s="1"/>
      <c r="P104" s="1"/>
      <c r="Q104" s="4">
        <v>29.0</v>
      </c>
      <c r="R104" s="58">
        <f t="shared" si="6"/>
        <v>2.44</v>
      </c>
      <c r="S104" s="52">
        <f t="shared" si="7"/>
        <v>2</v>
      </c>
      <c r="T104" s="52">
        <f t="shared" si="8"/>
        <v>4.88</v>
      </c>
      <c r="U104" s="60">
        <f t="shared" si="9"/>
        <v>144.8811</v>
      </c>
      <c r="V104" s="58">
        <f t="shared" ref="V104:W104" si="97">C104/100</f>
        <v>1.05</v>
      </c>
      <c r="W104" s="58">
        <f t="shared" si="97"/>
        <v>1.95</v>
      </c>
      <c r="X104" s="58">
        <f t="shared" si="11"/>
        <v>4.88</v>
      </c>
      <c r="Y104" s="61">
        <f t="shared" si="12"/>
        <v>9.9918</v>
      </c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</row>
    <row r="105" ht="27.0" customHeight="1">
      <c r="A105" s="52">
        <v>85.0</v>
      </c>
      <c r="B105" s="62" t="s">
        <v>73</v>
      </c>
      <c r="C105" s="62">
        <v>105.0</v>
      </c>
      <c r="D105" s="62">
        <v>195.0</v>
      </c>
      <c r="E105" s="62">
        <v>245.0</v>
      </c>
      <c r="F105" s="62"/>
      <c r="G105" s="62"/>
      <c r="H105" s="63">
        <v>145.474875</v>
      </c>
      <c r="I105" s="62">
        <v>1.0</v>
      </c>
      <c r="J105" s="68">
        <f t="shared" si="5"/>
        <v>145.474875</v>
      </c>
      <c r="K105" s="1"/>
      <c r="L105" s="69"/>
      <c r="M105" s="70"/>
      <c r="N105" s="70"/>
      <c r="O105" s="1"/>
      <c r="P105" s="1"/>
      <c r="Q105" s="4">
        <v>29.0</v>
      </c>
      <c r="R105" s="58">
        <f t="shared" si="6"/>
        <v>2.45</v>
      </c>
      <c r="S105" s="52">
        <f t="shared" si="7"/>
        <v>1</v>
      </c>
      <c r="T105" s="52">
        <f t="shared" si="8"/>
        <v>2.45</v>
      </c>
      <c r="U105" s="60">
        <f t="shared" si="9"/>
        <v>145.474875</v>
      </c>
      <c r="V105" s="58">
        <f t="shared" ref="V105:W105" si="98">C105/100</f>
        <v>1.05</v>
      </c>
      <c r="W105" s="58">
        <f t="shared" si="98"/>
        <v>1.95</v>
      </c>
      <c r="X105" s="58">
        <f t="shared" si="11"/>
        <v>2.45</v>
      </c>
      <c r="Y105" s="61">
        <f t="shared" si="12"/>
        <v>5.016375</v>
      </c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</row>
    <row r="106" ht="27.0" customHeight="1">
      <c r="A106" s="52">
        <v>86.0</v>
      </c>
      <c r="B106" s="62" t="s">
        <v>73</v>
      </c>
      <c r="C106" s="62">
        <v>102.0</v>
      </c>
      <c r="D106" s="62">
        <v>195.0</v>
      </c>
      <c r="E106" s="62">
        <v>245.0</v>
      </c>
      <c r="F106" s="62"/>
      <c r="G106" s="62"/>
      <c r="H106" s="63">
        <v>141.31844999999998</v>
      </c>
      <c r="I106" s="62">
        <v>1.0</v>
      </c>
      <c r="J106" s="68">
        <f t="shared" si="5"/>
        <v>141.31845</v>
      </c>
      <c r="K106" s="1"/>
      <c r="L106" s="69"/>
      <c r="M106" s="70"/>
      <c r="N106" s="70"/>
      <c r="O106" s="1"/>
      <c r="P106" s="1"/>
      <c r="Q106" s="4">
        <v>29.0</v>
      </c>
      <c r="R106" s="58">
        <f t="shared" si="6"/>
        <v>2.45</v>
      </c>
      <c r="S106" s="52">
        <f t="shared" si="7"/>
        <v>1</v>
      </c>
      <c r="T106" s="52">
        <f t="shared" si="8"/>
        <v>2.45</v>
      </c>
      <c r="U106" s="60">
        <f t="shared" si="9"/>
        <v>141.31845</v>
      </c>
      <c r="V106" s="58">
        <f t="shared" ref="V106:W106" si="99">C106/100</f>
        <v>1.02</v>
      </c>
      <c r="W106" s="58">
        <f t="shared" si="99"/>
        <v>1.95</v>
      </c>
      <c r="X106" s="58">
        <f t="shared" si="11"/>
        <v>2.45</v>
      </c>
      <c r="Y106" s="61">
        <f t="shared" si="12"/>
        <v>4.87305</v>
      </c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</row>
    <row r="107" ht="27.0" customHeight="1">
      <c r="A107" s="52">
        <v>87.0</v>
      </c>
      <c r="B107" s="53" t="s">
        <v>73</v>
      </c>
      <c r="C107" s="54">
        <v>90.0</v>
      </c>
      <c r="D107" s="54">
        <v>187.0</v>
      </c>
      <c r="E107" s="54">
        <v>192.0</v>
      </c>
      <c r="F107" s="54"/>
      <c r="G107" s="54"/>
      <c r="H107" s="55">
        <v>93.70944</v>
      </c>
      <c r="I107" s="54">
        <v>1.0</v>
      </c>
      <c r="J107" s="68">
        <f t="shared" si="5"/>
        <v>93.70944</v>
      </c>
      <c r="K107" s="1"/>
      <c r="L107" s="69"/>
      <c r="M107" s="70"/>
      <c r="N107" s="70"/>
      <c r="O107" s="1"/>
      <c r="P107" s="1"/>
      <c r="Q107" s="4">
        <v>29.0</v>
      </c>
      <c r="R107" s="58">
        <f t="shared" si="6"/>
        <v>1.92</v>
      </c>
      <c r="S107" s="52">
        <f t="shared" si="7"/>
        <v>1</v>
      </c>
      <c r="T107" s="52">
        <f t="shared" si="8"/>
        <v>1.92</v>
      </c>
      <c r="U107" s="60">
        <f t="shared" si="9"/>
        <v>93.70944</v>
      </c>
      <c r="V107" s="58">
        <f t="shared" ref="V107:W107" si="100">C107/100</f>
        <v>0.9</v>
      </c>
      <c r="W107" s="58">
        <f t="shared" si="100"/>
        <v>1.87</v>
      </c>
      <c r="X107" s="58">
        <f t="shared" si="11"/>
        <v>1.92</v>
      </c>
      <c r="Y107" s="61">
        <f t="shared" si="12"/>
        <v>3.23136</v>
      </c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</row>
    <row r="108" ht="27.0" customHeight="1">
      <c r="A108" s="52">
        <v>88.0</v>
      </c>
      <c r="B108" s="62" t="s">
        <v>73</v>
      </c>
      <c r="C108" s="62">
        <v>104.0</v>
      </c>
      <c r="D108" s="62">
        <v>187.0</v>
      </c>
      <c r="E108" s="62">
        <v>185.0</v>
      </c>
      <c r="F108" s="62"/>
      <c r="G108" s="62"/>
      <c r="H108" s="63">
        <v>104.33852</v>
      </c>
      <c r="I108" s="62">
        <v>2.0</v>
      </c>
      <c r="J108" s="68">
        <f t="shared" si="5"/>
        <v>208.67704</v>
      </c>
      <c r="K108" s="1"/>
      <c r="L108" s="69"/>
      <c r="M108" s="70"/>
      <c r="N108" s="70"/>
      <c r="O108" s="1"/>
      <c r="P108" s="1"/>
      <c r="Q108" s="4">
        <v>29.0</v>
      </c>
      <c r="R108" s="58">
        <f t="shared" si="6"/>
        <v>1.85</v>
      </c>
      <c r="S108" s="52">
        <f t="shared" si="7"/>
        <v>2</v>
      </c>
      <c r="T108" s="52">
        <f t="shared" si="8"/>
        <v>3.7</v>
      </c>
      <c r="U108" s="60">
        <f t="shared" si="9"/>
        <v>104.33852</v>
      </c>
      <c r="V108" s="58">
        <f t="shared" ref="V108:W108" si="101">C108/100</f>
        <v>1.04</v>
      </c>
      <c r="W108" s="58">
        <f t="shared" si="101"/>
        <v>1.87</v>
      </c>
      <c r="X108" s="58">
        <f t="shared" si="11"/>
        <v>3.7</v>
      </c>
      <c r="Y108" s="61">
        <f t="shared" si="12"/>
        <v>7.19576</v>
      </c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</row>
    <row r="109" ht="27.0" customHeight="1">
      <c r="A109" s="52">
        <v>89.0</v>
      </c>
      <c r="B109" s="62" t="s">
        <v>73</v>
      </c>
      <c r="C109" s="62">
        <v>105.0</v>
      </c>
      <c r="D109" s="62">
        <v>187.0</v>
      </c>
      <c r="E109" s="62">
        <v>184.0</v>
      </c>
      <c r="F109" s="62"/>
      <c r="G109" s="62"/>
      <c r="H109" s="63">
        <v>104.77235999999999</v>
      </c>
      <c r="I109" s="62">
        <v>1.0</v>
      </c>
      <c r="J109" s="68">
        <f t="shared" si="5"/>
        <v>104.77236</v>
      </c>
      <c r="K109" s="1"/>
      <c r="L109" s="69"/>
      <c r="M109" s="70"/>
      <c r="N109" s="70"/>
      <c r="O109" s="1"/>
      <c r="P109" s="1"/>
      <c r="Q109" s="4">
        <v>29.0</v>
      </c>
      <c r="R109" s="58">
        <f t="shared" si="6"/>
        <v>1.84</v>
      </c>
      <c r="S109" s="52">
        <f t="shared" si="7"/>
        <v>1</v>
      </c>
      <c r="T109" s="52">
        <f t="shared" si="8"/>
        <v>1.84</v>
      </c>
      <c r="U109" s="60">
        <f t="shared" si="9"/>
        <v>104.77236</v>
      </c>
      <c r="V109" s="58">
        <f t="shared" ref="V109:W109" si="102">C109/100</f>
        <v>1.05</v>
      </c>
      <c r="W109" s="58">
        <f t="shared" si="102"/>
        <v>1.87</v>
      </c>
      <c r="X109" s="58">
        <f t="shared" si="11"/>
        <v>1.84</v>
      </c>
      <c r="Y109" s="61">
        <f t="shared" si="12"/>
        <v>3.61284</v>
      </c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</row>
    <row r="110" ht="27.0" customHeight="1">
      <c r="A110" s="52">
        <v>90.0</v>
      </c>
      <c r="B110" s="62" t="s">
        <v>73</v>
      </c>
      <c r="C110" s="62">
        <v>102.0</v>
      </c>
      <c r="D110" s="62">
        <v>187.0</v>
      </c>
      <c r="E110" s="62">
        <v>185.0</v>
      </c>
      <c r="F110" s="62"/>
      <c r="G110" s="62"/>
      <c r="H110" s="63">
        <v>102.33201</v>
      </c>
      <c r="I110" s="62">
        <v>3.0</v>
      </c>
      <c r="J110" s="68">
        <f t="shared" si="5"/>
        <v>306.99603</v>
      </c>
      <c r="K110" s="1"/>
      <c r="L110" s="69"/>
      <c r="M110" s="70"/>
      <c r="N110" s="70"/>
      <c r="O110" s="1"/>
      <c r="P110" s="1"/>
      <c r="Q110" s="4">
        <v>29.0</v>
      </c>
      <c r="R110" s="58">
        <f t="shared" si="6"/>
        <v>1.85</v>
      </c>
      <c r="S110" s="52">
        <f t="shared" si="7"/>
        <v>3</v>
      </c>
      <c r="T110" s="52">
        <f t="shared" si="8"/>
        <v>5.55</v>
      </c>
      <c r="U110" s="60">
        <f t="shared" si="9"/>
        <v>102.33201</v>
      </c>
      <c r="V110" s="58">
        <f t="shared" ref="V110:W110" si="103">C110/100</f>
        <v>1.02</v>
      </c>
      <c r="W110" s="58">
        <f t="shared" si="103"/>
        <v>1.87</v>
      </c>
      <c r="X110" s="58">
        <f t="shared" si="11"/>
        <v>5.55</v>
      </c>
      <c r="Y110" s="61">
        <f t="shared" si="12"/>
        <v>10.58607</v>
      </c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</row>
    <row r="111" ht="27.0" customHeight="1">
      <c r="A111" s="52">
        <v>91.0</v>
      </c>
      <c r="B111" s="62" t="s">
        <v>73</v>
      </c>
      <c r="C111" s="62">
        <v>104.0</v>
      </c>
      <c r="D111" s="62">
        <v>187.0</v>
      </c>
      <c r="E111" s="62">
        <v>184.0</v>
      </c>
      <c r="F111" s="62"/>
      <c r="G111" s="62"/>
      <c r="H111" s="63">
        <v>103.774528</v>
      </c>
      <c r="I111" s="62">
        <v>2.0</v>
      </c>
      <c r="J111" s="68">
        <f t="shared" si="5"/>
        <v>207.549056</v>
      </c>
      <c r="K111" s="1"/>
      <c r="L111" s="69"/>
      <c r="M111" s="70"/>
      <c r="N111" s="70"/>
      <c r="O111" s="1"/>
      <c r="P111" s="1"/>
      <c r="Q111" s="4">
        <v>29.0</v>
      </c>
      <c r="R111" s="58">
        <f t="shared" si="6"/>
        <v>1.84</v>
      </c>
      <c r="S111" s="52">
        <f t="shared" si="7"/>
        <v>2</v>
      </c>
      <c r="T111" s="52">
        <f t="shared" si="8"/>
        <v>3.68</v>
      </c>
      <c r="U111" s="60">
        <f t="shared" si="9"/>
        <v>103.774528</v>
      </c>
      <c r="V111" s="58">
        <f t="shared" ref="V111:W111" si="104">C111/100</f>
        <v>1.04</v>
      </c>
      <c r="W111" s="58">
        <f t="shared" si="104"/>
        <v>1.87</v>
      </c>
      <c r="X111" s="58">
        <f t="shared" si="11"/>
        <v>3.68</v>
      </c>
      <c r="Y111" s="61">
        <f t="shared" si="12"/>
        <v>7.156864</v>
      </c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</row>
    <row r="112" ht="27.0" customHeight="1">
      <c r="A112" s="52">
        <v>92.0</v>
      </c>
      <c r="B112" s="62" t="s">
        <v>73</v>
      </c>
      <c r="C112" s="62">
        <v>102.0</v>
      </c>
      <c r="D112" s="62">
        <v>187.0</v>
      </c>
      <c r="E112" s="62">
        <v>184.0</v>
      </c>
      <c r="F112" s="62"/>
      <c r="G112" s="62"/>
      <c r="H112" s="63">
        <v>101.778864</v>
      </c>
      <c r="I112" s="62">
        <v>1.0</v>
      </c>
      <c r="J112" s="68">
        <f t="shared" si="5"/>
        <v>101.778864</v>
      </c>
      <c r="K112" s="1"/>
      <c r="L112" s="69"/>
      <c r="M112" s="70"/>
      <c r="N112" s="70"/>
      <c r="O112" s="1"/>
      <c r="P112" s="1"/>
      <c r="Q112" s="4">
        <v>29.0</v>
      </c>
      <c r="R112" s="58">
        <f t="shared" si="6"/>
        <v>1.84</v>
      </c>
      <c r="S112" s="52">
        <f t="shared" si="7"/>
        <v>1</v>
      </c>
      <c r="T112" s="52">
        <f t="shared" si="8"/>
        <v>1.84</v>
      </c>
      <c r="U112" s="60">
        <f t="shared" si="9"/>
        <v>101.778864</v>
      </c>
      <c r="V112" s="58">
        <f t="shared" ref="V112:W112" si="105">C112/100</f>
        <v>1.02</v>
      </c>
      <c r="W112" s="58">
        <f t="shared" si="105"/>
        <v>1.87</v>
      </c>
      <c r="X112" s="58">
        <f t="shared" si="11"/>
        <v>1.84</v>
      </c>
      <c r="Y112" s="61">
        <f t="shared" si="12"/>
        <v>3.509616</v>
      </c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</row>
    <row r="113" ht="27.0" customHeight="1">
      <c r="A113" s="52">
        <v>93.0</v>
      </c>
      <c r="B113" s="62" t="s">
        <v>73</v>
      </c>
      <c r="C113" s="62">
        <v>103.0</v>
      </c>
      <c r="D113" s="62">
        <v>187.0</v>
      </c>
      <c r="E113" s="62">
        <v>184.0</v>
      </c>
      <c r="F113" s="62"/>
      <c r="G113" s="62"/>
      <c r="H113" s="63">
        <v>102.77669600000002</v>
      </c>
      <c r="I113" s="62">
        <v>1.0</v>
      </c>
      <c r="J113" s="68">
        <f t="shared" si="5"/>
        <v>102.776696</v>
      </c>
      <c r="K113" s="1"/>
      <c r="L113" s="69"/>
      <c r="M113" s="70"/>
      <c r="N113" s="70"/>
      <c r="O113" s="1"/>
      <c r="P113" s="1"/>
      <c r="Q113" s="4">
        <v>29.0</v>
      </c>
      <c r="R113" s="58">
        <f t="shared" si="6"/>
        <v>1.84</v>
      </c>
      <c r="S113" s="52">
        <f t="shared" si="7"/>
        <v>1</v>
      </c>
      <c r="T113" s="52">
        <f t="shared" si="8"/>
        <v>1.84</v>
      </c>
      <c r="U113" s="60">
        <f t="shared" si="9"/>
        <v>102.776696</v>
      </c>
      <c r="V113" s="58">
        <f t="shared" ref="V113:W113" si="106">C113/100</f>
        <v>1.03</v>
      </c>
      <c r="W113" s="58">
        <f t="shared" si="106"/>
        <v>1.87</v>
      </c>
      <c r="X113" s="58">
        <f t="shared" si="11"/>
        <v>1.84</v>
      </c>
      <c r="Y113" s="61">
        <f t="shared" si="12"/>
        <v>3.544024</v>
      </c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</row>
    <row r="114" ht="27.0" customHeight="1">
      <c r="A114" s="52">
        <v>94.0</v>
      </c>
      <c r="B114" s="62" t="s">
        <v>73</v>
      </c>
      <c r="C114" s="62">
        <v>104.0</v>
      </c>
      <c r="D114" s="62">
        <v>187.0</v>
      </c>
      <c r="E114" s="62">
        <v>183.0</v>
      </c>
      <c r="F114" s="62"/>
      <c r="G114" s="62"/>
      <c r="H114" s="63">
        <v>103.21053599999999</v>
      </c>
      <c r="I114" s="62">
        <v>1.0</v>
      </c>
      <c r="J114" s="68">
        <f t="shared" si="5"/>
        <v>103.210536</v>
      </c>
      <c r="K114" s="1"/>
      <c r="L114" s="69"/>
      <c r="M114" s="70"/>
      <c r="N114" s="70"/>
      <c r="O114" s="1"/>
      <c r="P114" s="1"/>
      <c r="Q114" s="4">
        <v>29.0</v>
      </c>
      <c r="R114" s="58">
        <f t="shared" si="6"/>
        <v>1.83</v>
      </c>
      <c r="S114" s="52">
        <f t="shared" si="7"/>
        <v>1</v>
      </c>
      <c r="T114" s="52">
        <f t="shared" si="8"/>
        <v>1.83</v>
      </c>
      <c r="U114" s="60">
        <f t="shared" si="9"/>
        <v>103.210536</v>
      </c>
      <c r="V114" s="58">
        <f t="shared" ref="V114:W114" si="107">C114/100</f>
        <v>1.04</v>
      </c>
      <c r="W114" s="58">
        <f t="shared" si="107"/>
        <v>1.87</v>
      </c>
      <c r="X114" s="58">
        <f t="shared" si="11"/>
        <v>1.83</v>
      </c>
      <c r="Y114" s="61">
        <f t="shared" si="12"/>
        <v>3.558984</v>
      </c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</row>
    <row r="115" ht="27.0" customHeight="1">
      <c r="A115" s="52">
        <v>95.0</v>
      </c>
      <c r="B115" s="62" t="s">
        <v>73</v>
      </c>
      <c r="C115" s="62">
        <v>103.0</v>
      </c>
      <c r="D115" s="62">
        <v>187.0</v>
      </c>
      <c r="E115" s="62">
        <v>185.0</v>
      </c>
      <c r="F115" s="62"/>
      <c r="G115" s="62"/>
      <c r="H115" s="63">
        <v>103.33526499999999</v>
      </c>
      <c r="I115" s="62">
        <v>1.0</v>
      </c>
      <c r="J115" s="68">
        <f t="shared" si="5"/>
        <v>103.335265</v>
      </c>
      <c r="K115" s="1"/>
      <c r="L115" s="69"/>
      <c r="M115" s="70"/>
      <c r="N115" s="70"/>
      <c r="O115" s="1"/>
      <c r="P115" s="1"/>
      <c r="Q115" s="4">
        <v>29.0</v>
      </c>
      <c r="R115" s="58">
        <f t="shared" si="6"/>
        <v>1.85</v>
      </c>
      <c r="S115" s="52">
        <f t="shared" si="7"/>
        <v>1</v>
      </c>
      <c r="T115" s="52">
        <f t="shared" si="8"/>
        <v>1.85</v>
      </c>
      <c r="U115" s="60">
        <f t="shared" si="9"/>
        <v>103.335265</v>
      </c>
      <c r="V115" s="58">
        <f t="shared" ref="V115:W115" si="108">C115/100</f>
        <v>1.03</v>
      </c>
      <c r="W115" s="58">
        <f t="shared" si="108"/>
        <v>1.87</v>
      </c>
      <c r="X115" s="58">
        <f t="shared" si="11"/>
        <v>1.85</v>
      </c>
      <c r="Y115" s="61">
        <f t="shared" si="12"/>
        <v>3.563285</v>
      </c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</row>
    <row r="116" ht="27.0" customHeight="1">
      <c r="A116" s="52">
        <v>96.0</v>
      </c>
      <c r="B116" s="62" t="s">
        <v>73</v>
      </c>
      <c r="C116" s="62">
        <v>100.0</v>
      </c>
      <c r="D116" s="62">
        <v>187.0</v>
      </c>
      <c r="E116" s="62">
        <v>183.0</v>
      </c>
      <c r="F116" s="62"/>
      <c r="G116" s="62"/>
      <c r="H116" s="63">
        <v>99.2409</v>
      </c>
      <c r="I116" s="62">
        <v>1.0</v>
      </c>
      <c r="J116" s="68">
        <f t="shared" si="5"/>
        <v>99.2409</v>
      </c>
      <c r="K116" s="1"/>
      <c r="L116" s="69"/>
      <c r="M116" s="70"/>
      <c r="N116" s="70"/>
      <c r="O116" s="1"/>
      <c r="P116" s="1"/>
      <c r="Q116" s="4">
        <v>29.0</v>
      </c>
      <c r="R116" s="58">
        <f t="shared" si="6"/>
        <v>1.83</v>
      </c>
      <c r="S116" s="52">
        <f t="shared" si="7"/>
        <v>1</v>
      </c>
      <c r="T116" s="52">
        <f t="shared" si="8"/>
        <v>1.83</v>
      </c>
      <c r="U116" s="60">
        <f t="shared" si="9"/>
        <v>99.2409</v>
      </c>
      <c r="V116" s="58">
        <f t="shared" ref="V116:W116" si="109">C116/100</f>
        <v>1</v>
      </c>
      <c r="W116" s="58">
        <f t="shared" si="109"/>
        <v>1.87</v>
      </c>
      <c r="X116" s="58">
        <f t="shared" si="11"/>
        <v>1.83</v>
      </c>
      <c r="Y116" s="61">
        <f t="shared" si="12"/>
        <v>3.4221</v>
      </c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</row>
    <row r="117" ht="27.0" customHeight="1">
      <c r="A117" s="52">
        <v>97.0</v>
      </c>
      <c r="B117" s="62" t="s">
        <v>73</v>
      </c>
      <c r="C117" s="62">
        <v>93.0</v>
      </c>
      <c r="D117" s="62">
        <v>187.0</v>
      </c>
      <c r="E117" s="62">
        <v>180.0</v>
      </c>
      <c r="F117" s="62"/>
      <c r="G117" s="62"/>
      <c r="H117" s="63">
        <v>90.78101999999998</v>
      </c>
      <c r="I117" s="62">
        <v>1.0</v>
      </c>
      <c r="J117" s="68">
        <f t="shared" si="5"/>
        <v>90.78102</v>
      </c>
      <c r="K117" s="1"/>
      <c r="L117" s="69"/>
      <c r="M117" s="70"/>
      <c r="N117" s="70"/>
      <c r="O117" s="1"/>
      <c r="P117" s="1"/>
      <c r="Q117" s="4">
        <v>29.0</v>
      </c>
      <c r="R117" s="58">
        <f t="shared" si="6"/>
        <v>1.8</v>
      </c>
      <c r="S117" s="52">
        <f t="shared" si="7"/>
        <v>1</v>
      </c>
      <c r="T117" s="52">
        <f t="shared" si="8"/>
        <v>1.8</v>
      </c>
      <c r="U117" s="60">
        <f t="shared" si="9"/>
        <v>90.78102</v>
      </c>
      <c r="V117" s="58">
        <f t="shared" ref="V117:W117" si="110">C117/100</f>
        <v>0.93</v>
      </c>
      <c r="W117" s="58">
        <f t="shared" si="110"/>
        <v>1.87</v>
      </c>
      <c r="X117" s="58">
        <f t="shared" si="11"/>
        <v>1.8</v>
      </c>
      <c r="Y117" s="61">
        <f t="shared" si="12"/>
        <v>3.13038</v>
      </c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</row>
    <row r="118" ht="27.0" customHeight="1">
      <c r="A118" s="52">
        <v>98.0</v>
      </c>
      <c r="B118" s="62" t="s">
        <v>73</v>
      </c>
      <c r="C118" s="62">
        <v>103.0</v>
      </c>
      <c r="D118" s="62">
        <v>187.0</v>
      </c>
      <c r="E118" s="62">
        <v>186.0</v>
      </c>
      <c r="F118" s="62"/>
      <c r="G118" s="62"/>
      <c r="H118" s="63">
        <v>103.89383400000001</v>
      </c>
      <c r="I118" s="62">
        <v>1.0</v>
      </c>
      <c r="J118" s="68">
        <f t="shared" si="5"/>
        <v>103.893834</v>
      </c>
      <c r="K118" s="1"/>
      <c r="L118" s="69"/>
      <c r="M118" s="70"/>
      <c r="N118" s="70"/>
      <c r="O118" s="1"/>
      <c r="P118" s="1"/>
      <c r="Q118" s="4">
        <v>29.0</v>
      </c>
      <c r="R118" s="58">
        <f t="shared" si="6"/>
        <v>1.86</v>
      </c>
      <c r="S118" s="52">
        <f t="shared" si="7"/>
        <v>1</v>
      </c>
      <c r="T118" s="52">
        <f t="shared" si="8"/>
        <v>1.86</v>
      </c>
      <c r="U118" s="60">
        <f t="shared" si="9"/>
        <v>103.893834</v>
      </c>
      <c r="V118" s="58">
        <f t="shared" ref="V118:W118" si="111">C118/100</f>
        <v>1.03</v>
      </c>
      <c r="W118" s="58">
        <f t="shared" si="111"/>
        <v>1.87</v>
      </c>
      <c r="X118" s="58">
        <f t="shared" si="11"/>
        <v>1.86</v>
      </c>
      <c r="Y118" s="61">
        <f t="shared" si="12"/>
        <v>3.582546</v>
      </c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</row>
    <row r="119" ht="27.0" customHeight="1">
      <c r="A119" s="26"/>
      <c r="B119" s="44"/>
      <c r="C119" s="44"/>
      <c r="D119" s="44"/>
      <c r="E119" s="44"/>
      <c r="F119" s="44"/>
      <c r="G119" s="44"/>
      <c r="H119" s="50"/>
      <c r="I119" s="26"/>
      <c r="J119" s="72">
        <f>+Q153</f>
        <v>120</v>
      </c>
      <c r="K119" s="1"/>
      <c r="L119" s="1"/>
      <c r="M119" s="1"/>
      <c r="N119" s="1"/>
      <c r="O119" s="1"/>
      <c r="P119" s="1"/>
      <c r="Q119" s="73"/>
      <c r="R119" s="58">
        <f t="shared" si="6"/>
        <v>0</v>
      </c>
      <c r="S119" s="52" t="str">
        <f t="shared" si="7"/>
        <v/>
      </c>
      <c r="T119" s="52">
        <f t="shared" si="8"/>
        <v>0</v>
      </c>
      <c r="U119" s="57"/>
      <c r="V119" s="58">
        <f t="shared" ref="V119:W119" si="112">C119/100</f>
        <v>0</v>
      </c>
      <c r="W119" s="58">
        <f t="shared" si="112"/>
        <v>0</v>
      </c>
      <c r="X119" s="58">
        <f t="shared" si="11"/>
        <v>0</v>
      </c>
      <c r="Y119" s="61">
        <f t="shared" si="12"/>
        <v>0</v>
      </c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</row>
    <row r="120" ht="27.0" customHeight="1">
      <c r="A120" s="26"/>
      <c r="B120" s="74"/>
      <c r="C120" s="74"/>
      <c r="D120" s="74"/>
      <c r="E120" s="74"/>
      <c r="F120" s="74"/>
      <c r="G120" s="74"/>
      <c r="H120" s="76"/>
      <c r="I120" s="77">
        <f>SUM(I21:I118)</f>
        <v>184</v>
      </c>
      <c r="J120" s="78">
        <f>SUM(J21:J119)</f>
        <v>21492.50168</v>
      </c>
      <c r="K120" s="79"/>
      <c r="L120" s="79"/>
      <c r="M120" s="79"/>
      <c r="N120" s="79"/>
      <c r="O120" s="79"/>
      <c r="P120" s="79"/>
      <c r="Q120" s="4"/>
      <c r="R120" s="79">
        <f>+SUM(R21:R119)</f>
        <v>214.78</v>
      </c>
      <c r="S120" s="79">
        <f t="shared" ref="S120:T120" si="113">SUM(S21:S119)</f>
        <v>184</v>
      </c>
      <c r="T120" s="79">
        <f t="shared" si="113"/>
        <v>409.47</v>
      </c>
      <c r="U120" s="79"/>
      <c r="V120" s="79"/>
      <c r="W120" s="79"/>
      <c r="X120" s="79"/>
      <c r="Y120" s="81">
        <f>SUM(Y21:Y119)</f>
        <v>821.909969</v>
      </c>
      <c r="Z120" s="79"/>
      <c r="AA120" s="79"/>
      <c r="AB120" s="79"/>
      <c r="AC120" s="79"/>
      <c r="AD120" s="79"/>
      <c r="AE120" s="79"/>
      <c r="AF120" s="79"/>
      <c r="AG120" s="79"/>
      <c r="AH120" s="79"/>
      <c r="AI120" s="79"/>
      <c r="AJ120" s="79"/>
      <c r="AK120" s="79"/>
      <c r="AL120" s="79"/>
      <c r="AM120" s="79"/>
      <c r="AN120" s="79"/>
      <c r="AO120" s="79"/>
      <c r="AP120" s="79"/>
      <c r="AQ120" s="79"/>
      <c r="AR120" s="79"/>
      <c r="AS120" s="79"/>
    </row>
    <row r="121" ht="29.25" customHeight="1">
      <c r="A121" s="1"/>
      <c r="B121" s="1"/>
      <c r="C121" s="1"/>
      <c r="D121" s="1"/>
      <c r="E121" s="1"/>
      <c r="F121" s="1"/>
      <c r="G121" s="1"/>
      <c r="H121" s="3"/>
      <c r="I121" s="1"/>
      <c r="J121" s="1"/>
      <c r="K121" s="1"/>
      <c r="L121" s="1"/>
      <c r="M121" s="1"/>
      <c r="N121" s="1"/>
      <c r="O121" s="1"/>
      <c r="P121" s="1"/>
      <c r="Q121" s="4"/>
      <c r="R121" s="57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</row>
    <row r="122" ht="29.25" customHeight="1">
      <c r="A122" s="1"/>
      <c r="B122" s="1"/>
      <c r="C122" s="1"/>
      <c r="D122" s="1"/>
      <c r="E122" s="1"/>
      <c r="F122" s="1"/>
      <c r="G122" s="1"/>
      <c r="H122" s="3"/>
      <c r="I122" s="1"/>
      <c r="J122" s="1"/>
      <c r="K122" s="1"/>
      <c r="L122" s="1"/>
      <c r="M122" s="1"/>
      <c r="N122" s="1"/>
      <c r="O122" s="1"/>
      <c r="P122" s="1"/>
      <c r="Q122" s="73"/>
      <c r="R122" s="1"/>
      <c r="S122" s="1" t="s">
        <v>30</v>
      </c>
      <c r="T122" s="1" t="s">
        <v>31</v>
      </c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</row>
    <row r="123" ht="29.25" customHeight="1">
      <c r="A123" s="1"/>
      <c r="B123" s="1"/>
      <c r="C123" s="1"/>
      <c r="D123" s="1"/>
      <c r="E123" s="1"/>
      <c r="F123" s="1"/>
      <c r="G123" s="1"/>
      <c r="H123" s="3"/>
      <c r="I123" s="1"/>
      <c r="J123" s="1"/>
      <c r="K123" s="1"/>
      <c r="L123" s="1"/>
      <c r="M123" s="1"/>
      <c r="N123" s="1"/>
      <c r="O123" s="1"/>
      <c r="P123" s="1"/>
      <c r="Q123" s="4"/>
      <c r="R123" s="1"/>
      <c r="S123" s="146"/>
      <c r="T123" s="147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</row>
    <row r="124" ht="29.25" customHeight="1">
      <c r="A124" s="1" t="s">
        <v>33</v>
      </c>
      <c r="B124" s="1"/>
      <c r="C124" s="1"/>
      <c r="D124" s="1" t="s">
        <v>34</v>
      </c>
      <c r="E124" s="1"/>
      <c r="F124" s="1"/>
      <c r="G124" s="1"/>
      <c r="H124" s="3"/>
      <c r="I124" s="1"/>
      <c r="J124" s="1"/>
      <c r="K124" s="1"/>
      <c r="L124" s="1"/>
      <c r="M124" s="1"/>
      <c r="N124" s="1"/>
      <c r="O124" s="1"/>
      <c r="P124" s="1"/>
      <c r="Q124" s="4"/>
      <c r="R124" s="1" t="s">
        <v>35</v>
      </c>
      <c r="S124" s="84">
        <f>+J120</f>
        <v>21492.50168</v>
      </c>
      <c r="T124" s="147">
        <f>+T120</f>
        <v>409.47</v>
      </c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</row>
    <row r="125" ht="29.25" customHeight="1">
      <c r="A125" s="1"/>
      <c r="B125" s="1"/>
      <c r="C125" s="1"/>
      <c r="D125" s="1"/>
      <c r="E125" s="1"/>
      <c r="F125" s="1"/>
      <c r="G125" s="1"/>
      <c r="H125" s="3"/>
      <c r="I125" s="1"/>
      <c r="J125" s="1"/>
      <c r="K125" s="1"/>
      <c r="L125" s="1"/>
      <c r="M125" s="1"/>
      <c r="N125" s="1"/>
      <c r="O125" s="1"/>
      <c r="P125" s="1"/>
      <c r="Q125" s="73"/>
      <c r="R125" s="1"/>
      <c r="S125" s="85">
        <f>+I120</f>
        <v>184</v>
      </c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</row>
    <row r="126" ht="39.0" customHeight="1">
      <c r="A126" s="44"/>
      <c r="B126" s="26" t="s">
        <v>14</v>
      </c>
      <c r="C126" s="45" t="s">
        <v>36</v>
      </c>
      <c r="D126" s="46"/>
      <c r="E126" s="47"/>
      <c r="F126" s="48"/>
      <c r="G126" s="48"/>
      <c r="H126" s="50" t="s">
        <v>16</v>
      </c>
      <c r="I126" s="26" t="s">
        <v>17</v>
      </c>
      <c r="J126" s="26" t="s">
        <v>18</v>
      </c>
      <c r="K126" s="1"/>
      <c r="L126" s="1"/>
      <c r="M126" s="1"/>
      <c r="N126" s="1"/>
      <c r="O126" s="1"/>
      <c r="P126" s="1"/>
      <c r="Q126" s="4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</row>
    <row r="127" ht="27.0" customHeight="1">
      <c r="A127" s="18">
        <v>1.0</v>
      </c>
      <c r="B127" s="62" t="s">
        <v>9</v>
      </c>
      <c r="C127" s="142">
        <v>86.0</v>
      </c>
      <c r="D127" s="142">
        <v>205.0</v>
      </c>
      <c r="E127" s="142">
        <v>216.0</v>
      </c>
      <c r="F127" s="142"/>
      <c r="G127" s="142"/>
      <c r="H127" s="143">
        <v>76.16159999999999</v>
      </c>
      <c r="I127" s="142">
        <v>1.0</v>
      </c>
      <c r="J127" s="86">
        <f t="shared" ref="J127:J132" si="114">+I127*H127</f>
        <v>76.1616</v>
      </c>
      <c r="K127" s="1"/>
      <c r="L127" s="44">
        <f t="shared" ref="L127:L132" si="115">D127*25.4/1000</f>
        <v>5.207</v>
      </c>
      <c r="M127" s="26">
        <f t="shared" ref="M127:M132" si="116">+I127</f>
        <v>1</v>
      </c>
      <c r="N127" s="26">
        <f t="shared" ref="N127:N132" si="117">M127*L127</f>
        <v>5.207</v>
      </c>
      <c r="O127" s="1"/>
      <c r="P127" s="1"/>
      <c r="Q127" s="4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</row>
    <row r="128" ht="27.0" customHeight="1">
      <c r="A128" s="26">
        <v>2.0</v>
      </c>
      <c r="B128" s="65" t="s">
        <v>10</v>
      </c>
      <c r="C128" s="65">
        <v>75.0</v>
      </c>
      <c r="D128" s="65">
        <v>204.0</v>
      </c>
      <c r="E128" s="65">
        <v>204.0</v>
      </c>
      <c r="F128" s="65"/>
      <c r="G128" s="65"/>
      <c r="H128" s="64">
        <v>49.9392</v>
      </c>
      <c r="I128" s="65">
        <v>1.0</v>
      </c>
      <c r="J128" s="68">
        <f t="shared" si="114"/>
        <v>49.9392</v>
      </c>
      <c r="K128" s="1"/>
      <c r="L128" s="44">
        <f t="shared" si="115"/>
        <v>5.1816</v>
      </c>
      <c r="M128" s="26">
        <f t="shared" si="116"/>
        <v>1</v>
      </c>
      <c r="N128" s="26">
        <f t="shared" si="117"/>
        <v>5.1816</v>
      </c>
      <c r="O128" s="1"/>
      <c r="P128" s="1"/>
      <c r="Q128" s="4"/>
      <c r="R128" s="1"/>
      <c r="S128" s="87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</row>
    <row r="129" ht="27.0" customHeight="1">
      <c r="A129" s="26">
        <v>3.0</v>
      </c>
      <c r="B129" s="65" t="s">
        <v>69</v>
      </c>
      <c r="C129" s="65">
        <v>86.0</v>
      </c>
      <c r="D129" s="65">
        <v>176.0</v>
      </c>
      <c r="E129" s="65">
        <v>272.0</v>
      </c>
      <c r="F129" s="65"/>
      <c r="G129" s="65"/>
      <c r="H129" s="64">
        <v>119.39276800000002</v>
      </c>
      <c r="I129" s="65">
        <v>1.0</v>
      </c>
      <c r="J129" s="68">
        <f t="shared" si="114"/>
        <v>119.392768</v>
      </c>
      <c r="K129" s="1"/>
      <c r="L129" s="44">
        <f t="shared" si="115"/>
        <v>4.4704</v>
      </c>
      <c r="M129" s="26">
        <f t="shared" si="116"/>
        <v>1</v>
      </c>
      <c r="N129" s="26">
        <f t="shared" si="117"/>
        <v>4.4704</v>
      </c>
      <c r="O129" s="1"/>
      <c r="P129" s="1"/>
      <c r="Q129" s="4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</row>
    <row r="130" ht="27.0" customHeight="1">
      <c r="A130" s="26">
        <v>4.0</v>
      </c>
      <c r="B130" s="65" t="s">
        <v>73</v>
      </c>
      <c r="C130" s="65">
        <v>84.0</v>
      </c>
      <c r="D130" s="65">
        <v>204.0</v>
      </c>
      <c r="E130" s="65">
        <v>205.0</v>
      </c>
      <c r="F130" s="65"/>
      <c r="G130" s="65"/>
      <c r="H130" s="64">
        <v>101.87351999999998</v>
      </c>
      <c r="I130" s="65">
        <v>1.0</v>
      </c>
      <c r="J130" s="68">
        <f t="shared" si="114"/>
        <v>101.87352</v>
      </c>
      <c r="K130" s="1"/>
      <c r="L130" s="44">
        <f t="shared" si="115"/>
        <v>5.1816</v>
      </c>
      <c r="M130" s="26">
        <f t="shared" si="116"/>
        <v>1</v>
      </c>
      <c r="N130" s="26">
        <f t="shared" si="117"/>
        <v>5.1816</v>
      </c>
      <c r="O130" s="1"/>
      <c r="P130" s="1"/>
      <c r="Q130" s="4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</row>
    <row r="131" ht="27.0" customHeight="1">
      <c r="A131" s="26">
        <v>5.0</v>
      </c>
      <c r="B131" s="65" t="s">
        <v>73</v>
      </c>
      <c r="C131" s="65">
        <v>85.0</v>
      </c>
      <c r="D131" s="65">
        <v>195.0</v>
      </c>
      <c r="E131" s="65">
        <v>245.0</v>
      </c>
      <c r="F131" s="65"/>
      <c r="G131" s="65"/>
      <c r="H131" s="64">
        <v>117.765375</v>
      </c>
      <c r="I131" s="65">
        <v>1.0</v>
      </c>
      <c r="J131" s="68">
        <f t="shared" si="114"/>
        <v>117.765375</v>
      </c>
      <c r="K131" s="1"/>
      <c r="L131" s="1">
        <f t="shared" si="115"/>
        <v>4.953</v>
      </c>
      <c r="M131" s="120">
        <f t="shared" si="116"/>
        <v>1</v>
      </c>
      <c r="N131" s="120">
        <f t="shared" si="117"/>
        <v>4.953</v>
      </c>
      <c r="O131" s="1"/>
      <c r="P131" s="1"/>
      <c r="Q131" s="4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</row>
    <row r="132" ht="27.0" customHeight="1">
      <c r="A132" s="26">
        <v>6.0</v>
      </c>
      <c r="B132" s="65" t="s">
        <v>73</v>
      </c>
      <c r="C132" s="65">
        <v>90.0</v>
      </c>
      <c r="D132" s="65">
        <v>187.0</v>
      </c>
      <c r="E132" s="65">
        <v>192.0</v>
      </c>
      <c r="F132" s="65"/>
      <c r="G132" s="65"/>
      <c r="H132" s="64">
        <v>93.70944</v>
      </c>
      <c r="I132" s="65">
        <v>1.0</v>
      </c>
      <c r="J132" s="68">
        <f t="shared" si="114"/>
        <v>93.70944</v>
      </c>
      <c r="K132" s="1"/>
      <c r="L132" s="1">
        <f t="shared" si="115"/>
        <v>4.7498</v>
      </c>
      <c r="M132" s="120">
        <f t="shared" si="116"/>
        <v>1</v>
      </c>
      <c r="N132" s="120">
        <f t="shared" si="117"/>
        <v>4.7498</v>
      </c>
      <c r="O132" s="1"/>
      <c r="P132" s="1"/>
      <c r="Q132" s="4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</row>
    <row r="133" ht="24.75" customHeight="1">
      <c r="A133" s="26"/>
      <c r="B133" s="69"/>
      <c r="C133" s="69"/>
      <c r="D133" s="69"/>
      <c r="E133" s="69"/>
      <c r="F133" s="69"/>
      <c r="G133" s="69"/>
      <c r="H133" s="89" t="s">
        <v>37</v>
      </c>
      <c r="I133" s="69"/>
      <c r="J133" s="90">
        <f>SUM(J127:J132)</f>
        <v>558.841903</v>
      </c>
      <c r="K133" s="1"/>
      <c r="L133" s="1"/>
      <c r="M133" s="1"/>
      <c r="N133" s="1"/>
      <c r="O133" s="1"/>
      <c r="P133" s="1"/>
      <c r="Q133" s="4"/>
      <c r="R133" s="9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</row>
    <row r="134" ht="18.75" customHeight="1">
      <c r="A134" s="42"/>
      <c r="B134" s="7"/>
      <c r="C134" s="7"/>
      <c r="D134" s="7"/>
      <c r="E134" s="7"/>
      <c r="F134" s="7"/>
      <c r="G134" s="7"/>
      <c r="H134" s="9"/>
      <c r="I134" s="7"/>
      <c r="J134" s="43"/>
      <c r="K134" s="1"/>
      <c r="L134" s="1"/>
      <c r="M134" s="1"/>
      <c r="N134" s="1"/>
      <c r="O134" s="1"/>
      <c r="P134" s="1"/>
      <c r="Q134" s="4"/>
      <c r="R134" s="9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</row>
    <row r="135" ht="18.75" customHeight="1">
      <c r="A135" s="1"/>
      <c r="B135" s="1"/>
      <c r="C135" s="1"/>
      <c r="D135" s="1"/>
      <c r="E135" s="1"/>
      <c r="F135" s="1"/>
      <c r="G135" s="1"/>
      <c r="H135" s="3"/>
      <c r="I135" s="1"/>
      <c r="J135" s="1"/>
      <c r="K135" s="1"/>
      <c r="L135" s="1"/>
      <c r="M135" s="1"/>
      <c r="N135" s="1"/>
      <c r="O135" s="1"/>
      <c r="P135" s="1"/>
      <c r="Q135" s="4"/>
      <c r="R135" s="9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</row>
    <row r="136" ht="18.75" customHeight="1">
      <c r="A136" s="1"/>
      <c r="B136" s="1"/>
      <c r="C136" s="1"/>
      <c r="D136" s="1"/>
      <c r="E136" s="1"/>
      <c r="F136" s="1"/>
      <c r="G136" s="1"/>
      <c r="H136" s="3"/>
      <c r="I136" s="1"/>
      <c r="J136" s="1"/>
      <c r="K136" s="1"/>
      <c r="L136" s="1"/>
      <c r="M136" s="1"/>
      <c r="N136" s="1"/>
      <c r="O136" s="1"/>
      <c r="P136" s="1"/>
      <c r="Q136" s="4"/>
      <c r="R136" s="9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</row>
    <row r="137" ht="18.75" customHeight="1">
      <c r="A137" s="1" t="s">
        <v>38</v>
      </c>
      <c r="B137" s="1"/>
      <c r="C137" s="1"/>
      <c r="D137" s="1"/>
      <c r="E137" s="1"/>
      <c r="F137" s="1"/>
      <c r="G137" s="1"/>
      <c r="H137" s="3"/>
      <c r="I137" s="1"/>
      <c r="J137" s="1"/>
      <c r="K137" s="1"/>
      <c r="L137" s="1"/>
      <c r="M137" s="1"/>
      <c r="N137" s="1"/>
      <c r="O137" s="1"/>
      <c r="P137" s="1"/>
      <c r="Q137" s="4"/>
      <c r="R137" s="9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</row>
    <row r="138" ht="18.75" customHeight="1">
      <c r="A138" s="1"/>
      <c r="B138" s="1"/>
      <c r="C138" s="1"/>
      <c r="D138" s="1"/>
      <c r="E138" s="1"/>
      <c r="F138" s="1"/>
      <c r="G138" s="1"/>
      <c r="H138" s="3"/>
      <c r="I138" s="1"/>
      <c r="J138" s="1"/>
      <c r="K138" s="1"/>
      <c r="L138" s="1"/>
      <c r="M138" s="1"/>
      <c r="N138" s="1"/>
      <c r="O138" s="1"/>
      <c r="P138" s="1"/>
      <c r="Q138" s="4"/>
      <c r="R138" s="9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</row>
    <row r="139" ht="42.0" customHeight="1">
      <c r="A139" s="44"/>
      <c r="B139" s="26" t="s">
        <v>14</v>
      </c>
      <c r="C139" s="45" t="s">
        <v>39</v>
      </c>
      <c r="D139" s="46"/>
      <c r="E139" s="47"/>
      <c r="F139" s="92"/>
      <c r="G139" s="92"/>
      <c r="H139" s="50" t="s">
        <v>16</v>
      </c>
      <c r="I139" s="94" t="s">
        <v>17</v>
      </c>
      <c r="J139" s="26" t="s">
        <v>18</v>
      </c>
      <c r="K139" s="1"/>
      <c r="L139" s="1"/>
      <c r="M139" s="1"/>
      <c r="N139" s="1"/>
      <c r="O139" s="1"/>
      <c r="P139" s="1"/>
      <c r="Q139" s="4"/>
      <c r="R139" s="9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</row>
    <row r="140" ht="24.75" customHeight="1">
      <c r="A140" s="26">
        <v>1.0</v>
      </c>
      <c r="B140" s="53" t="s">
        <v>9</v>
      </c>
      <c r="C140" s="52"/>
      <c r="D140" s="52"/>
      <c r="E140" s="52"/>
      <c r="F140" s="52"/>
      <c r="G140" s="52"/>
      <c r="H140" s="145">
        <v>37.0</v>
      </c>
      <c r="I140" s="52">
        <v>1.0</v>
      </c>
      <c r="J140" s="68">
        <f t="shared" ref="J140:J151" si="118">+I140*H140</f>
        <v>37</v>
      </c>
      <c r="K140" s="44"/>
      <c r="L140" s="44"/>
      <c r="M140" s="44"/>
      <c r="N140" s="44"/>
      <c r="O140" s="44"/>
      <c r="P140" s="44"/>
      <c r="Q140" s="97"/>
      <c r="R140" s="9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</row>
    <row r="141" ht="24.75" customHeight="1">
      <c r="A141" s="26">
        <v>2.0</v>
      </c>
      <c r="B141" s="62" t="s">
        <v>9</v>
      </c>
      <c r="C141" s="52"/>
      <c r="D141" s="52"/>
      <c r="E141" s="52"/>
      <c r="F141" s="52"/>
      <c r="G141" s="52"/>
      <c r="H141" s="145">
        <v>22.0</v>
      </c>
      <c r="I141" s="52">
        <v>1.0</v>
      </c>
      <c r="J141" s="68">
        <f t="shared" si="118"/>
        <v>22</v>
      </c>
      <c r="K141" s="44"/>
      <c r="L141" s="44"/>
      <c r="M141" s="44"/>
      <c r="N141" s="44"/>
      <c r="O141" s="44"/>
      <c r="P141" s="44"/>
      <c r="Q141" s="97"/>
      <c r="R141" s="9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</row>
    <row r="142" ht="24.75" customHeight="1">
      <c r="A142" s="26">
        <v>3.0</v>
      </c>
      <c r="B142" s="53" t="s">
        <v>10</v>
      </c>
      <c r="C142" s="52"/>
      <c r="D142" s="52"/>
      <c r="E142" s="52"/>
      <c r="F142" s="52"/>
      <c r="G142" s="52"/>
      <c r="H142" s="145">
        <v>18.0</v>
      </c>
      <c r="I142" s="52">
        <v>1.0</v>
      </c>
      <c r="J142" s="68">
        <f t="shared" si="118"/>
        <v>18</v>
      </c>
      <c r="K142" s="44"/>
      <c r="L142" s="44"/>
      <c r="M142" s="44"/>
      <c r="N142" s="44"/>
      <c r="O142" s="44"/>
      <c r="P142" s="44"/>
      <c r="Q142" s="97"/>
      <c r="R142" s="9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</row>
    <row r="143" ht="24.75" customHeight="1">
      <c r="A143" s="26">
        <v>4.0</v>
      </c>
      <c r="B143" s="62" t="s">
        <v>10</v>
      </c>
      <c r="C143" s="52"/>
      <c r="D143" s="52"/>
      <c r="E143" s="52"/>
      <c r="F143" s="52"/>
      <c r="G143" s="52"/>
      <c r="H143" s="145">
        <v>11.0</v>
      </c>
      <c r="I143" s="52">
        <v>1.0</v>
      </c>
      <c r="J143" s="68">
        <f t="shared" si="118"/>
        <v>11</v>
      </c>
      <c r="K143" s="44"/>
      <c r="L143" s="44"/>
      <c r="M143" s="44"/>
      <c r="N143" s="44"/>
      <c r="O143" s="44"/>
      <c r="P143" s="44"/>
      <c r="Q143" s="97"/>
      <c r="R143" s="9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</row>
    <row r="144" ht="24.75" customHeight="1">
      <c r="A144" s="26">
        <v>5.0</v>
      </c>
      <c r="B144" s="53" t="s">
        <v>69</v>
      </c>
      <c r="C144" s="52"/>
      <c r="D144" s="52"/>
      <c r="E144" s="52"/>
      <c r="F144" s="52"/>
      <c r="G144" s="52"/>
      <c r="H144" s="145">
        <v>27.0</v>
      </c>
      <c r="I144" s="52">
        <v>1.0</v>
      </c>
      <c r="J144" s="68">
        <f t="shared" si="118"/>
        <v>27</v>
      </c>
      <c r="K144" s="44"/>
      <c r="L144" s="44"/>
      <c r="M144" s="44"/>
      <c r="N144" s="44"/>
      <c r="O144" s="44"/>
      <c r="P144" s="44"/>
      <c r="Q144" s="97"/>
      <c r="R144" s="9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</row>
    <row r="145" ht="24.75" customHeight="1">
      <c r="A145" s="26">
        <v>6.0</v>
      </c>
      <c r="B145" s="62" t="s">
        <v>69</v>
      </c>
      <c r="C145" s="52"/>
      <c r="D145" s="52"/>
      <c r="E145" s="52"/>
      <c r="F145" s="52"/>
      <c r="G145" s="52"/>
      <c r="H145" s="145">
        <v>20.0</v>
      </c>
      <c r="I145" s="52">
        <v>1.0</v>
      </c>
      <c r="J145" s="68">
        <f t="shared" si="118"/>
        <v>20</v>
      </c>
      <c r="K145" s="44"/>
      <c r="L145" s="44"/>
      <c r="M145" s="44"/>
      <c r="N145" s="44"/>
      <c r="O145" s="44"/>
      <c r="P145" s="44"/>
      <c r="Q145" s="97"/>
      <c r="R145" s="9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</row>
    <row r="146" ht="24.75" customHeight="1">
      <c r="A146" s="26">
        <v>7.0</v>
      </c>
      <c r="B146" s="53" t="s">
        <v>73</v>
      </c>
      <c r="C146" s="52"/>
      <c r="D146" s="52"/>
      <c r="E146" s="52"/>
      <c r="F146" s="52"/>
      <c r="G146" s="52"/>
      <c r="H146" s="145">
        <v>35.0</v>
      </c>
      <c r="I146" s="52">
        <v>1.0</v>
      </c>
      <c r="J146" s="68">
        <f t="shared" si="118"/>
        <v>35</v>
      </c>
      <c r="K146" s="44"/>
      <c r="L146" s="44"/>
      <c r="M146" s="44"/>
      <c r="N146" s="44"/>
      <c r="O146" s="44"/>
      <c r="P146" s="44"/>
      <c r="Q146" s="97"/>
      <c r="R146" s="9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</row>
    <row r="147" ht="24.75" customHeight="1">
      <c r="A147" s="26">
        <v>8.0</v>
      </c>
      <c r="B147" s="62" t="s">
        <v>73</v>
      </c>
      <c r="C147" s="52"/>
      <c r="D147" s="52"/>
      <c r="E147" s="52"/>
      <c r="F147" s="52"/>
      <c r="G147" s="52"/>
      <c r="H147" s="145">
        <v>29.0</v>
      </c>
      <c r="I147" s="52">
        <v>1.0</v>
      </c>
      <c r="J147" s="68">
        <f t="shared" si="118"/>
        <v>29</v>
      </c>
      <c r="K147" s="44"/>
      <c r="L147" s="44"/>
      <c r="M147" s="44"/>
      <c r="N147" s="44"/>
      <c r="O147" s="44"/>
      <c r="P147" s="44"/>
      <c r="Q147" s="97"/>
      <c r="R147" s="9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</row>
    <row r="148" ht="24.75" customHeight="1">
      <c r="A148" s="26">
        <v>9.0</v>
      </c>
      <c r="B148" s="53" t="s">
        <v>73</v>
      </c>
      <c r="C148" s="52"/>
      <c r="D148" s="52"/>
      <c r="E148" s="52"/>
      <c r="F148" s="52"/>
      <c r="G148" s="52"/>
      <c r="H148" s="145">
        <v>33.0</v>
      </c>
      <c r="I148" s="52">
        <v>1.0</v>
      </c>
      <c r="J148" s="68">
        <f t="shared" si="118"/>
        <v>33</v>
      </c>
      <c r="K148" s="44"/>
      <c r="L148" s="44"/>
      <c r="M148" s="44"/>
      <c r="N148" s="44"/>
      <c r="O148" s="44"/>
      <c r="P148" s="44"/>
      <c r="Q148" s="97"/>
      <c r="R148" s="9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</row>
    <row r="149" ht="24.75" customHeight="1">
      <c r="A149" s="26">
        <v>10.0</v>
      </c>
      <c r="B149" s="62" t="s">
        <v>73</v>
      </c>
      <c r="C149" s="52"/>
      <c r="D149" s="52"/>
      <c r="E149" s="52"/>
      <c r="F149" s="52"/>
      <c r="G149" s="52"/>
      <c r="H149" s="145">
        <v>16.0</v>
      </c>
      <c r="I149" s="52">
        <v>1.0</v>
      </c>
      <c r="J149" s="68">
        <f t="shared" si="118"/>
        <v>16</v>
      </c>
      <c r="K149" s="44"/>
      <c r="L149" s="44"/>
      <c r="M149" s="44"/>
      <c r="N149" s="44"/>
      <c r="O149" s="44"/>
      <c r="P149" s="44"/>
      <c r="Q149" s="97"/>
      <c r="R149" s="9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</row>
    <row r="150" ht="24.75" customHeight="1">
      <c r="A150" s="26">
        <v>11.0</v>
      </c>
      <c r="B150" s="53" t="s">
        <v>73</v>
      </c>
      <c r="C150" s="52"/>
      <c r="D150" s="52"/>
      <c r="E150" s="52"/>
      <c r="F150" s="52"/>
      <c r="G150" s="52"/>
      <c r="H150" s="145">
        <v>28.0</v>
      </c>
      <c r="I150" s="52">
        <v>1.0</v>
      </c>
      <c r="J150" s="68">
        <f t="shared" si="118"/>
        <v>28</v>
      </c>
      <c r="K150" s="44"/>
      <c r="L150" s="44"/>
      <c r="M150" s="44"/>
      <c r="N150" s="44"/>
      <c r="O150" s="44"/>
      <c r="P150" s="44"/>
      <c r="Q150" s="97"/>
      <c r="R150" s="9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</row>
    <row r="151" ht="24.75" customHeight="1">
      <c r="A151" s="26">
        <v>12.0</v>
      </c>
      <c r="B151" s="62" t="s">
        <v>73</v>
      </c>
      <c r="C151" s="52"/>
      <c r="D151" s="52"/>
      <c r="E151" s="52"/>
      <c r="F151" s="52"/>
      <c r="G151" s="52"/>
      <c r="H151" s="145">
        <v>24.0</v>
      </c>
      <c r="I151" s="52">
        <v>1.0</v>
      </c>
      <c r="J151" s="68">
        <f t="shared" si="118"/>
        <v>24</v>
      </c>
      <c r="K151" s="44"/>
      <c r="L151" s="44"/>
      <c r="M151" s="44"/>
      <c r="N151" s="44"/>
      <c r="O151" s="44"/>
      <c r="P151" s="44"/>
      <c r="Q151" s="97"/>
      <c r="R151" s="9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</row>
    <row r="152" ht="18.75" customHeight="1">
      <c r="A152" s="1"/>
      <c r="B152" s="1"/>
      <c r="C152" s="1"/>
      <c r="D152" s="1"/>
      <c r="E152" s="1"/>
      <c r="F152" s="1"/>
      <c r="G152" s="1"/>
      <c r="H152" s="3" t="s">
        <v>37</v>
      </c>
      <c r="I152" s="1"/>
      <c r="J152" s="98">
        <f>SUM(J140:J151)</f>
        <v>300</v>
      </c>
      <c r="K152" s="99"/>
      <c r="L152" s="99"/>
      <c r="M152" s="99"/>
      <c r="N152" s="99"/>
      <c r="O152" s="99"/>
      <c r="P152" s="99"/>
      <c r="Q152" s="100"/>
      <c r="R152" s="9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</row>
    <row r="153" ht="18.75" customHeight="1">
      <c r="A153" s="7"/>
      <c r="B153" s="7"/>
      <c r="C153" s="7"/>
      <c r="D153" s="7"/>
      <c r="E153" s="7"/>
      <c r="F153" s="7"/>
      <c r="G153" s="7"/>
      <c r="H153" s="9"/>
      <c r="I153" s="41"/>
      <c r="J153" s="74">
        <f>+J152*60%</f>
        <v>180</v>
      </c>
      <c r="K153" s="74"/>
      <c r="L153" s="74"/>
      <c r="M153" s="74"/>
      <c r="N153" s="74"/>
      <c r="O153" s="74"/>
      <c r="P153" s="74"/>
      <c r="Q153" s="77">
        <f>+J152*40%</f>
        <v>120</v>
      </c>
      <c r="R153" s="9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</row>
    <row r="154" ht="18.75" customHeight="1">
      <c r="A154" s="1"/>
      <c r="B154" s="1"/>
      <c r="C154" s="1"/>
      <c r="D154" s="1"/>
      <c r="E154" s="1"/>
      <c r="F154" s="1"/>
      <c r="G154" s="1"/>
      <c r="H154" s="3"/>
      <c r="I154" s="1"/>
      <c r="J154" s="1"/>
      <c r="K154" s="1"/>
      <c r="L154" s="1"/>
      <c r="M154" s="1"/>
      <c r="N154" s="1"/>
      <c r="O154" s="1"/>
      <c r="P154" s="1"/>
      <c r="Q154" s="4"/>
      <c r="R154" s="9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</row>
    <row r="155" ht="18.75" customHeight="1">
      <c r="A155" s="1"/>
      <c r="B155" s="1"/>
      <c r="C155" s="1"/>
      <c r="D155" s="1"/>
      <c r="E155" s="1"/>
      <c r="F155" s="1"/>
      <c r="G155" s="1"/>
      <c r="H155" s="3"/>
      <c r="I155" s="1"/>
      <c r="J155" s="1"/>
      <c r="K155" s="1"/>
      <c r="L155" s="1"/>
      <c r="M155" s="1"/>
      <c r="N155" s="1"/>
      <c r="O155" s="1"/>
      <c r="P155" s="1"/>
      <c r="Q155" s="4"/>
      <c r="R155" s="9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</row>
    <row r="156" ht="19.5" customHeight="1">
      <c r="A156" s="101" t="s">
        <v>42</v>
      </c>
      <c r="B156" s="1"/>
      <c r="C156" s="1"/>
      <c r="D156" s="1"/>
      <c r="E156" s="1"/>
      <c r="F156" s="1"/>
      <c r="G156" s="1"/>
      <c r="H156" s="3"/>
      <c r="I156" s="1"/>
      <c r="J156" s="1"/>
      <c r="K156" s="1"/>
      <c r="L156" s="1"/>
      <c r="M156" s="1"/>
      <c r="N156" s="1"/>
      <c r="O156" s="1"/>
      <c r="P156" s="1"/>
      <c r="Q156" s="4"/>
      <c r="R156" s="9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</row>
    <row r="157" ht="57.0" customHeight="1">
      <c r="A157" s="102"/>
      <c r="B157" s="103" t="s">
        <v>43</v>
      </c>
      <c r="C157" s="103" t="s">
        <v>44</v>
      </c>
      <c r="D157" s="103" t="s">
        <v>45</v>
      </c>
      <c r="E157" s="103" t="s">
        <v>46</v>
      </c>
      <c r="F157" s="103"/>
      <c r="G157" s="103"/>
      <c r="H157" s="105" t="s">
        <v>47</v>
      </c>
      <c r="I157" s="106" t="s">
        <v>48</v>
      </c>
      <c r="J157" s="1"/>
      <c r="K157" s="1"/>
      <c r="L157" s="1"/>
      <c r="M157" s="1"/>
      <c r="N157" s="1"/>
      <c r="O157" s="1"/>
      <c r="P157" s="1"/>
      <c r="Q157" s="4"/>
      <c r="R157" s="9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</row>
    <row r="158" ht="18.75" customHeight="1">
      <c r="A158" s="107" t="s">
        <v>30</v>
      </c>
      <c r="B158" s="108">
        <f>+E14</f>
        <v>22894.48574</v>
      </c>
      <c r="C158" s="109">
        <f>+J120</f>
        <v>21492.50168</v>
      </c>
      <c r="D158" s="109">
        <f>+J133</f>
        <v>558.841903</v>
      </c>
      <c r="E158" s="110">
        <f>J153</f>
        <v>180</v>
      </c>
      <c r="F158" s="110"/>
      <c r="G158" s="110"/>
      <c r="H158" s="112">
        <f>+I14</f>
        <v>751.4239666</v>
      </c>
      <c r="I158" s="113">
        <f>+B158-C158-D158-E158-H158</f>
        <v>-88.2818166</v>
      </c>
      <c r="J158" s="1"/>
      <c r="K158" s="1"/>
      <c r="L158" s="1"/>
      <c r="M158" s="1"/>
      <c r="N158" s="1"/>
      <c r="O158" s="1"/>
      <c r="P158" s="1"/>
      <c r="Q158" s="4"/>
      <c r="R158" s="9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</row>
    <row r="159" ht="19.5" customHeight="1">
      <c r="A159" s="114" t="s">
        <v>49</v>
      </c>
      <c r="B159" s="115"/>
      <c r="C159" s="116">
        <f>+C158/B158</f>
        <v>0.9387632433</v>
      </c>
      <c r="D159" s="116">
        <f>+D158/B158</f>
        <v>0.02440945429</v>
      </c>
      <c r="E159" s="116">
        <f>+E158/B158</f>
        <v>0.007862155197</v>
      </c>
      <c r="F159" s="116"/>
      <c r="G159" s="116"/>
      <c r="H159" s="118">
        <f>+H158/B158</f>
        <v>0.03282117691</v>
      </c>
      <c r="I159" s="119">
        <f>+I158/B158</f>
        <v>-0.003856029684</v>
      </c>
      <c r="J159" s="1"/>
      <c r="K159" s="1"/>
      <c r="L159" s="1"/>
      <c r="M159" s="1"/>
      <c r="N159" s="1"/>
      <c r="O159" s="1"/>
      <c r="P159" s="1"/>
      <c r="Q159" s="4"/>
      <c r="R159" s="9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</row>
    <row r="160" ht="19.5" customHeight="1">
      <c r="A160" s="30"/>
      <c r="B160" s="120"/>
      <c r="C160" s="121"/>
      <c r="D160" s="121"/>
      <c r="E160" s="121"/>
      <c r="F160" s="121"/>
      <c r="G160" s="121"/>
      <c r="H160" s="123"/>
      <c r="I160" s="124"/>
      <c r="J160" s="1"/>
      <c r="K160" s="1"/>
      <c r="L160" s="1"/>
      <c r="M160" s="1"/>
      <c r="N160" s="1"/>
      <c r="O160" s="1"/>
      <c r="P160" s="1"/>
      <c r="Q160" s="4"/>
      <c r="R160" s="9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</row>
    <row r="161" ht="18.75" customHeight="1">
      <c r="A161" s="125"/>
      <c r="B161" s="126"/>
      <c r="C161" s="126"/>
      <c r="D161" s="126" t="s">
        <v>50</v>
      </c>
      <c r="E161" s="126" t="s">
        <v>30</v>
      </c>
      <c r="F161" s="126"/>
      <c r="G161" s="126"/>
      <c r="H161" s="128">
        <f>+D158+E158+H158+I158</f>
        <v>1401.984053</v>
      </c>
      <c r="I161" s="129"/>
      <c r="J161" s="1"/>
      <c r="K161" s="1"/>
      <c r="L161" s="1"/>
      <c r="M161" s="1"/>
      <c r="N161" s="1"/>
      <c r="O161" s="1"/>
      <c r="P161" s="1"/>
      <c r="Q161" s="4"/>
      <c r="R161" s="3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</row>
    <row r="162" ht="18.75" customHeight="1">
      <c r="A162" s="130"/>
      <c r="B162" s="1"/>
      <c r="C162" s="1"/>
      <c r="D162" s="1"/>
      <c r="E162" s="1" t="s">
        <v>49</v>
      </c>
      <c r="F162" s="1"/>
      <c r="G162" s="1"/>
      <c r="H162" s="123">
        <f>+H161/B158</f>
        <v>0.06123675671</v>
      </c>
      <c r="I162" s="131"/>
      <c r="J162" s="1"/>
      <c r="K162" s="1"/>
      <c r="L162" s="1"/>
      <c r="M162" s="1"/>
      <c r="N162" s="1"/>
      <c r="O162" s="1"/>
      <c r="P162" s="1"/>
      <c r="Q162" s="4"/>
      <c r="R162" s="3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</row>
    <row r="163" ht="18.75" customHeight="1">
      <c r="A163" s="130"/>
      <c r="B163" s="1"/>
      <c r="C163" s="1" t="s">
        <v>51</v>
      </c>
      <c r="D163" s="1"/>
      <c r="E163" s="1"/>
      <c r="F163" s="1"/>
      <c r="G163" s="1"/>
      <c r="H163" s="3"/>
      <c r="I163" s="131"/>
      <c r="J163" s="1"/>
      <c r="K163" s="1"/>
      <c r="L163" s="1"/>
      <c r="M163" s="1"/>
      <c r="N163" s="1"/>
      <c r="O163" s="1"/>
      <c r="P163" s="1"/>
      <c r="Q163" s="4"/>
      <c r="R163" s="3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</row>
    <row r="164" ht="18.75" customHeight="1">
      <c r="A164" s="130"/>
      <c r="B164" s="1"/>
      <c r="C164" s="1"/>
      <c r="D164" s="1" t="s">
        <v>52</v>
      </c>
      <c r="E164" s="1"/>
      <c r="F164" s="1"/>
      <c r="G164" s="1"/>
      <c r="H164" s="3">
        <f>+H163*(H161-H158)</f>
        <v>0</v>
      </c>
      <c r="I164" s="131"/>
      <c r="J164" s="1"/>
      <c r="K164" s="1"/>
      <c r="L164" s="1"/>
      <c r="M164" s="1"/>
      <c r="N164" s="1"/>
      <c r="O164" s="1"/>
      <c r="P164" s="1"/>
      <c r="Q164" s="4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</row>
    <row r="165" ht="19.5" customHeight="1">
      <c r="A165" s="132"/>
      <c r="B165" s="133"/>
      <c r="C165" s="133"/>
      <c r="D165" s="133"/>
      <c r="E165" s="133"/>
      <c r="F165" s="133"/>
      <c r="G165" s="133"/>
      <c r="H165" s="135"/>
      <c r="I165" s="136"/>
      <c r="J165" s="1"/>
      <c r="K165" s="1"/>
      <c r="L165" s="1"/>
      <c r="M165" s="1"/>
      <c r="N165" s="1"/>
      <c r="O165" s="1"/>
      <c r="P165" s="1"/>
      <c r="Q165" s="4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</row>
    <row r="166" ht="18.75" customHeight="1">
      <c r="A166" s="1"/>
      <c r="B166" s="1"/>
      <c r="C166" s="1"/>
      <c r="D166" s="1"/>
      <c r="E166" s="1"/>
      <c r="F166" s="1"/>
      <c r="G166" s="1"/>
      <c r="H166" s="3"/>
      <c r="I166" s="1"/>
      <c r="J166" s="1"/>
      <c r="K166" s="1"/>
      <c r="L166" s="1"/>
      <c r="M166" s="1"/>
      <c r="N166" s="1"/>
      <c r="O166" s="1"/>
      <c r="P166" s="1"/>
      <c r="Q166" s="4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</row>
    <row r="167" ht="18.75" customHeight="1">
      <c r="A167" s="1"/>
      <c r="B167" s="1"/>
      <c r="C167" s="1"/>
      <c r="D167" s="1"/>
      <c r="E167" s="1"/>
      <c r="F167" s="1"/>
      <c r="G167" s="1"/>
      <c r="H167" s="3"/>
      <c r="I167" s="1"/>
      <c r="J167" s="1"/>
      <c r="K167" s="1"/>
      <c r="L167" s="1"/>
      <c r="M167" s="1"/>
      <c r="N167" s="1"/>
      <c r="O167" s="1"/>
      <c r="P167" s="1"/>
      <c r="Q167" s="4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</row>
    <row r="168" ht="18.75" customHeight="1">
      <c r="A168" s="1"/>
      <c r="B168" s="1"/>
      <c r="C168" s="1"/>
      <c r="D168" s="1"/>
      <c r="E168" s="1"/>
      <c r="F168" s="1"/>
      <c r="G168" s="1"/>
      <c r="H168" s="3"/>
      <c r="I168" s="1"/>
      <c r="J168" s="1"/>
      <c r="K168" s="1"/>
      <c r="L168" s="1"/>
      <c r="M168" s="1"/>
      <c r="N168" s="1"/>
      <c r="O168" s="1"/>
      <c r="P168" s="1"/>
      <c r="Q168" s="4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</row>
    <row r="169" ht="18.0" customHeight="1">
      <c r="A169" s="137"/>
      <c r="B169" s="137"/>
      <c r="C169" s="137"/>
      <c r="D169" s="137"/>
      <c r="E169" s="137"/>
      <c r="F169" s="137"/>
      <c r="G169" s="137"/>
      <c r="H169" s="139"/>
      <c r="I169" s="137"/>
      <c r="J169" s="137"/>
      <c r="K169" s="137"/>
      <c r="L169" s="137"/>
      <c r="M169" s="137"/>
      <c r="N169" s="137"/>
      <c r="O169" s="137"/>
      <c r="P169" s="137"/>
      <c r="Q169" s="140"/>
      <c r="R169" s="137"/>
      <c r="S169" s="137"/>
      <c r="T169" s="137"/>
      <c r="U169" s="137"/>
      <c r="V169" s="137"/>
      <c r="W169" s="137"/>
      <c r="X169" s="137"/>
      <c r="Y169" s="137"/>
      <c r="Z169" s="137"/>
      <c r="AA169" s="137"/>
      <c r="AB169" s="137"/>
      <c r="AC169" s="137"/>
      <c r="AD169" s="137"/>
      <c r="AE169" s="137"/>
      <c r="AF169" s="137"/>
      <c r="AG169" s="137"/>
      <c r="AH169" s="137"/>
      <c r="AI169" s="137"/>
      <c r="AJ169" s="137"/>
      <c r="AK169" s="137"/>
      <c r="AL169" s="137"/>
      <c r="AM169" s="137"/>
      <c r="AN169" s="137"/>
      <c r="AO169" s="137"/>
      <c r="AP169" s="137"/>
      <c r="AQ169" s="137"/>
      <c r="AR169" s="137"/>
      <c r="AS169" s="137"/>
    </row>
    <row r="170" ht="18.0" customHeight="1">
      <c r="A170" s="137"/>
      <c r="B170" s="137"/>
      <c r="C170" s="137"/>
      <c r="D170" s="137"/>
      <c r="E170" s="137"/>
      <c r="F170" s="137"/>
      <c r="G170" s="137"/>
      <c r="H170" s="139"/>
      <c r="I170" s="137"/>
      <c r="J170" s="137"/>
      <c r="K170" s="137"/>
      <c r="L170" s="137"/>
      <c r="M170" s="137"/>
      <c r="N170" s="137"/>
      <c r="O170" s="137"/>
      <c r="P170" s="137"/>
      <c r="Q170" s="140"/>
      <c r="R170" s="137"/>
      <c r="S170" s="137"/>
      <c r="T170" s="137"/>
      <c r="U170" s="137"/>
      <c r="V170" s="137"/>
      <c r="W170" s="137"/>
      <c r="X170" s="137"/>
      <c r="Y170" s="137"/>
      <c r="Z170" s="137"/>
      <c r="AA170" s="137"/>
      <c r="AB170" s="137"/>
      <c r="AC170" s="137"/>
      <c r="AD170" s="137"/>
      <c r="AE170" s="137"/>
      <c r="AF170" s="137"/>
      <c r="AG170" s="137"/>
      <c r="AH170" s="137"/>
      <c r="AI170" s="137"/>
      <c r="AJ170" s="137"/>
      <c r="AK170" s="137"/>
      <c r="AL170" s="137"/>
      <c r="AM170" s="137"/>
      <c r="AN170" s="137"/>
      <c r="AO170" s="137"/>
      <c r="AP170" s="137"/>
      <c r="AQ170" s="137"/>
      <c r="AR170" s="137"/>
      <c r="AS170" s="137"/>
    </row>
    <row r="171" ht="18.0" customHeight="1">
      <c r="A171" s="137"/>
      <c r="B171" s="137"/>
      <c r="C171" s="137"/>
      <c r="D171" s="137"/>
      <c r="E171" s="137"/>
      <c r="F171" s="137"/>
      <c r="G171" s="137"/>
      <c r="H171" s="139"/>
      <c r="I171" s="137"/>
      <c r="J171" s="137"/>
      <c r="K171" s="137"/>
      <c r="L171" s="137"/>
      <c r="M171" s="137"/>
      <c r="N171" s="137"/>
      <c r="O171" s="137"/>
      <c r="P171" s="137"/>
      <c r="Q171" s="140"/>
      <c r="R171" s="137"/>
      <c r="S171" s="137"/>
      <c r="T171" s="137"/>
      <c r="U171" s="137"/>
      <c r="V171" s="137"/>
      <c r="W171" s="137"/>
      <c r="X171" s="137"/>
      <c r="Y171" s="137"/>
      <c r="Z171" s="137"/>
      <c r="AA171" s="137"/>
      <c r="AB171" s="137"/>
      <c r="AC171" s="137"/>
      <c r="AD171" s="137"/>
      <c r="AE171" s="137"/>
      <c r="AF171" s="137"/>
      <c r="AG171" s="137"/>
      <c r="AH171" s="137"/>
      <c r="AI171" s="137"/>
      <c r="AJ171" s="137"/>
      <c r="AK171" s="137"/>
      <c r="AL171" s="137"/>
      <c r="AM171" s="137"/>
      <c r="AN171" s="137"/>
      <c r="AO171" s="137"/>
      <c r="AP171" s="137"/>
      <c r="AQ171" s="137"/>
      <c r="AR171" s="137"/>
      <c r="AS171" s="137"/>
    </row>
    <row r="172" ht="18.0" customHeight="1">
      <c r="A172" s="137"/>
      <c r="B172" s="137"/>
      <c r="C172" s="137"/>
      <c r="D172" s="137"/>
      <c r="E172" s="137"/>
      <c r="F172" s="137"/>
      <c r="G172" s="137"/>
      <c r="H172" s="139"/>
      <c r="I172" s="137"/>
      <c r="J172" s="137"/>
      <c r="K172" s="137"/>
      <c r="L172" s="137"/>
      <c r="M172" s="137"/>
      <c r="N172" s="137"/>
      <c r="O172" s="137"/>
      <c r="P172" s="137"/>
      <c r="Q172" s="140"/>
      <c r="R172" s="137"/>
      <c r="S172" s="137"/>
      <c r="T172" s="137"/>
      <c r="U172" s="137"/>
      <c r="V172" s="137"/>
      <c r="W172" s="137"/>
      <c r="X172" s="137"/>
      <c r="Y172" s="137"/>
      <c r="Z172" s="137"/>
      <c r="AA172" s="137"/>
      <c r="AB172" s="137"/>
      <c r="AC172" s="137"/>
      <c r="AD172" s="137"/>
      <c r="AE172" s="137"/>
      <c r="AF172" s="137"/>
      <c r="AG172" s="137"/>
      <c r="AH172" s="137"/>
      <c r="AI172" s="137"/>
      <c r="AJ172" s="137"/>
      <c r="AK172" s="137"/>
      <c r="AL172" s="137"/>
      <c r="AM172" s="137"/>
      <c r="AN172" s="137"/>
      <c r="AO172" s="137"/>
      <c r="AP172" s="137"/>
      <c r="AQ172" s="137"/>
      <c r="AR172" s="137"/>
      <c r="AS172" s="137"/>
    </row>
    <row r="173" ht="18.0" customHeight="1">
      <c r="A173" s="137"/>
      <c r="B173" s="137"/>
      <c r="C173" s="137"/>
      <c r="D173" s="137"/>
      <c r="E173" s="137"/>
      <c r="F173" s="137"/>
      <c r="G173" s="137"/>
      <c r="H173" s="139"/>
      <c r="I173" s="137"/>
      <c r="J173" s="137"/>
      <c r="K173" s="137"/>
      <c r="L173" s="137"/>
      <c r="M173" s="137"/>
      <c r="N173" s="137"/>
      <c r="O173" s="137"/>
      <c r="P173" s="137"/>
      <c r="Q173" s="140"/>
      <c r="R173" s="137"/>
      <c r="S173" s="137"/>
      <c r="T173" s="137"/>
      <c r="U173" s="137"/>
      <c r="V173" s="137"/>
      <c r="W173" s="137"/>
      <c r="X173" s="137"/>
      <c r="Y173" s="137"/>
      <c r="Z173" s="137"/>
      <c r="AA173" s="137"/>
      <c r="AB173" s="137"/>
      <c r="AC173" s="137"/>
      <c r="AD173" s="137"/>
      <c r="AE173" s="137"/>
      <c r="AF173" s="137"/>
      <c r="AG173" s="137"/>
      <c r="AH173" s="137"/>
      <c r="AI173" s="137"/>
      <c r="AJ173" s="137"/>
      <c r="AK173" s="137"/>
      <c r="AL173" s="137"/>
      <c r="AM173" s="137"/>
      <c r="AN173" s="137"/>
      <c r="AO173" s="137"/>
      <c r="AP173" s="137"/>
      <c r="AQ173" s="137"/>
      <c r="AR173" s="137"/>
      <c r="AS173" s="137"/>
    </row>
    <row r="174" ht="18.0" customHeight="1">
      <c r="A174" s="137"/>
      <c r="B174" s="137"/>
      <c r="C174" s="137"/>
      <c r="D174" s="137"/>
      <c r="E174" s="137"/>
      <c r="F174" s="137"/>
      <c r="G174" s="137"/>
      <c r="H174" s="139"/>
      <c r="I174" s="137"/>
      <c r="J174" s="137"/>
      <c r="K174" s="137"/>
      <c r="L174" s="137"/>
      <c r="M174" s="137"/>
      <c r="N174" s="137"/>
      <c r="O174" s="137"/>
      <c r="P174" s="137"/>
      <c r="Q174" s="140"/>
      <c r="R174" s="137"/>
      <c r="S174" s="137"/>
      <c r="T174" s="137"/>
      <c r="U174" s="137"/>
      <c r="V174" s="137"/>
      <c r="W174" s="137"/>
      <c r="X174" s="137"/>
      <c r="Y174" s="137"/>
      <c r="Z174" s="137"/>
      <c r="AA174" s="137"/>
      <c r="AB174" s="137"/>
      <c r="AC174" s="137"/>
      <c r="AD174" s="137"/>
      <c r="AE174" s="137"/>
      <c r="AF174" s="137"/>
      <c r="AG174" s="137"/>
      <c r="AH174" s="137"/>
      <c r="AI174" s="137"/>
      <c r="AJ174" s="137"/>
      <c r="AK174" s="137"/>
      <c r="AL174" s="137"/>
      <c r="AM174" s="137"/>
      <c r="AN174" s="137"/>
      <c r="AO174" s="137"/>
      <c r="AP174" s="137"/>
      <c r="AQ174" s="137"/>
      <c r="AR174" s="137"/>
      <c r="AS174" s="137"/>
    </row>
    <row r="175" ht="18.0" customHeight="1">
      <c r="A175" s="137"/>
      <c r="B175" s="137"/>
      <c r="C175" s="137"/>
      <c r="D175" s="137"/>
      <c r="E175" s="137"/>
      <c r="F175" s="137"/>
      <c r="G175" s="137"/>
      <c r="H175" s="139"/>
      <c r="I175" s="137"/>
      <c r="J175" s="137"/>
      <c r="K175" s="137"/>
      <c r="L175" s="137"/>
      <c r="M175" s="137"/>
      <c r="N175" s="137"/>
      <c r="O175" s="137"/>
      <c r="P175" s="137"/>
      <c r="Q175" s="140"/>
      <c r="R175" s="137"/>
      <c r="S175" s="137"/>
      <c r="T175" s="137"/>
      <c r="U175" s="137"/>
      <c r="V175" s="137"/>
      <c r="W175" s="137"/>
      <c r="X175" s="137"/>
      <c r="Y175" s="137"/>
      <c r="Z175" s="137"/>
      <c r="AA175" s="137"/>
      <c r="AB175" s="137"/>
      <c r="AC175" s="137"/>
      <c r="AD175" s="137"/>
      <c r="AE175" s="137"/>
      <c r="AF175" s="137"/>
      <c r="AG175" s="137"/>
      <c r="AH175" s="137"/>
      <c r="AI175" s="137"/>
      <c r="AJ175" s="137"/>
      <c r="AK175" s="137"/>
      <c r="AL175" s="137"/>
      <c r="AM175" s="137"/>
      <c r="AN175" s="137"/>
      <c r="AO175" s="137"/>
      <c r="AP175" s="137"/>
      <c r="AQ175" s="137"/>
      <c r="AR175" s="137"/>
      <c r="AS175" s="137"/>
    </row>
    <row r="176" ht="18.0" customHeight="1">
      <c r="A176" s="137"/>
      <c r="B176" s="137"/>
      <c r="C176" s="137"/>
      <c r="D176" s="137"/>
      <c r="E176" s="137"/>
      <c r="F176" s="137"/>
      <c r="G176" s="137"/>
      <c r="H176" s="139"/>
      <c r="I176" s="137"/>
      <c r="J176" s="137"/>
      <c r="K176" s="137"/>
      <c r="L176" s="137"/>
      <c r="M176" s="137"/>
      <c r="N176" s="137"/>
      <c r="O176" s="137"/>
      <c r="P176" s="137"/>
      <c r="Q176" s="140"/>
      <c r="R176" s="137"/>
      <c r="S176" s="137"/>
      <c r="T176" s="137"/>
      <c r="U176" s="137"/>
      <c r="V176" s="137"/>
      <c r="W176" s="137"/>
      <c r="X176" s="137"/>
      <c r="Y176" s="137"/>
      <c r="Z176" s="137"/>
      <c r="AA176" s="137"/>
      <c r="AB176" s="137"/>
      <c r="AC176" s="137"/>
      <c r="AD176" s="137"/>
      <c r="AE176" s="137"/>
      <c r="AF176" s="137"/>
      <c r="AG176" s="137"/>
      <c r="AH176" s="137"/>
      <c r="AI176" s="137"/>
      <c r="AJ176" s="137"/>
      <c r="AK176" s="137"/>
      <c r="AL176" s="137"/>
      <c r="AM176" s="137"/>
      <c r="AN176" s="137"/>
      <c r="AO176" s="137"/>
      <c r="AP176" s="137"/>
      <c r="AQ176" s="137"/>
      <c r="AR176" s="137"/>
      <c r="AS176" s="137"/>
    </row>
    <row r="177" ht="18.0" customHeight="1">
      <c r="A177" s="137"/>
      <c r="B177" s="137"/>
      <c r="C177" s="137"/>
      <c r="D177" s="137"/>
      <c r="E177" s="137"/>
      <c r="F177" s="137"/>
      <c r="G177" s="137"/>
      <c r="H177" s="139"/>
      <c r="I177" s="137"/>
      <c r="J177" s="137"/>
      <c r="K177" s="137"/>
      <c r="L177" s="137"/>
      <c r="M177" s="137"/>
      <c r="N177" s="137"/>
      <c r="O177" s="137"/>
      <c r="P177" s="137"/>
      <c r="Q177" s="140"/>
      <c r="R177" s="137"/>
      <c r="S177" s="137"/>
      <c r="T177" s="137"/>
      <c r="U177" s="137"/>
      <c r="V177" s="137"/>
      <c r="W177" s="137"/>
      <c r="X177" s="137"/>
      <c r="Y177" s="137"/>
      <c r="Z177" s="137"/>
      <c r="AA177" s="137"/>
      <c r="AB177" s="137"/>
      <c r="AC177" s="137"/>
      <c r="AD177" s="137"/>
      <c r="AE177" s="137"/>
      <c r="AF177" s="137"/>
      <c r="AG177" s="137"/>
      <c r="AH177" s="137"/>
      <c r="AI177" s="137"/>
      <c r="AJ177" s="137"/>
      <c r="AK177" s="137"/>
      <c r="AL177" s="137"/>
      <c r="AM177" s="137"/>
      <c r="AN177" s="137"/>
      <c r="AO177" s="137"/>
      <c r="AP177" s="137"/>
      <c r="AQ177" s="137"/>
      <c r="AR177" s="137"/>
      <c r="AS177" s="137"/>
    </row>
    <row r="178" ht="18.0" customHeight="1">
      <c r="A178" s="137"/>
      <c r="B178" s="137"/>
      <c r="C178" s="137"/>
      <c r="D178" s="137"/>
      <c r="E178" s="137"/>
      <c r="F178" s="137"/>
      <c r="G178" s="137"/>
      <c r="H178" s="139"/>
      <c r="I178" s="137"/>
      <c r="J178" s="137"/>
      <c r="K178" s="137"/>
      <c r="L178" s="137"/>
      <c r="M178" s="137"/>
      <c r="N178" s="137"/>
      <c r="O178" s="137"/>
      <c r="P178" s="137"/>
      <c r="Q178" s="140"/>
      <c r="R178" s="137"/>
      <c r="S178" s="137"/>
      <c r="T178" s="137"/>
      <c r="U178" s="137"/>
      <c r="V178" s="137"/>
      <c r="W178" s="137"/>
      <c r="X178" s="137"/>
      <c r="Y178" s="137"/>
      <c r="Z178" s="137"/>
      <c r="AA178" s="137"/>
      <c r="AB178" s="137"/>
      <c r="AC178" s="137"/>
      <c r="AD178" s="137"/>
      <c r="AE178" s="137"/>
      <c r="AF178" s="137"/>
      <c r="AG178" s="137"/>
      <c r="AH178" s="137"/>
      <c r="AI178" s="137"/>
      <c r="AJ178" s="137"/>
      <c r="AK178" s="137"/>
      <c r="AL178" s="137"/>
      <c r="AM178" s="137"/>
      <c r="AN178" s="137"/>
      <c r="AO178" s="137"/>
      <c r="AP178" s="137"/>
      <c r="AQ178" s="137"/>
      <c r="AR178" s="137"/>
      <c r="AS178" s="137"/>
    </row>
    <row r="179" ht="18.0" customHeight="1">
      <c r="A179" s="137"/>
      <c r="B179" s="137"/>
      <c r="C179" s="137"/>
      <c r="D179" s="137"/>
      <c r="E179" s="137"/>
      <c r="F179" s="137"/>
      <c r="G179" s="137"/>
      <c r="H179" s="139"/>
      <c r="I179" s="137"/>
      <c r="J179" s="137"/>
      <c r="K179" s="137"/>
      <c r="L179" s="137"/>
      <c r="M179" s="137"/>
      <c r="N179" s="137"/>
      <c r="O179" s="137"/>
      <c r="P179" s="137"/>
      <c r="Q179" s="140"/>
      <c r="R179" s="137"/>
      <c r="S179" s="137"/>
      <c r="T179" s="137"/>
      <c r="U179" s="137"/>
      <c r="V179" s="137"/>
      <c r="W179" s="137"/>
      <c r="X179" s="137"/>
      <c r="Y179" s="137"/>
      <c r="Z179" s="137"/>
      <c r="AA179" s="137"/>
      <c r="AB179" s="137"/>
      <c r="AC179" s="137"/>
      <c r="AD179" s="137"/>
      <c r="AE179" s="137"/>
      <c r="AF179" s="137"/>
      <c r="AG179" s="137"/>
      <c r="AH179" s="137"/>
      <c r="AI179" s="137"/>
      <c r="AJ179" s="137"/>
      <c r="AK179" s="137"/>
      <c r="AL179" s="137"/>
      <c r="AM179" s="137"/>
      <c r="AN179" s="137"/>
      <c r="AO179" s="137"/>
      <c r="AP179" s="137"/>
      <c r="AQ179" s="137"/>
      <c r="AR179" s="137"/>
      <c r="AS179" s="137"/>
    </row>
    <row r="180" ht="18.0" customHeight="1">
      <c r="A180" s="137"/>
      <c r="B180" s="137"/>
      <c r="C180" s="137"/>
      <c r="D180" s="137"/>
      <c r="E180" s="137"/>
      <c r="F180" s="137"/>
      <c r="G180" s="137"/>
      <c r="H180" s="139"/>
      <c r="I180" s="137"/>
      <c r="J180" s="137"/>
      <c r="K180" s="137"/>
      <c r="L180" s="137"/>
      <c r="M180" s="137"/>
      <c r="N180" s="137"/>
      <c r="O180" s="137"/>
      <c r="P180" s="137"/>
      <c r="Q180" s="140"/>
      <c r="R180" s="137"/>
      <c r="S180" s="137"/>
      <c r="T180" s="137"/>
      <c r="U180" s="137"/>
      <c r="V180" s="137"/>
      <c r="W180" s="137"/>
      <c r="X180" s="137"/>
      <c r="Y180" s="137"/>
      <c r="Z180" s="137"/>
      <c r="AA180" s="137"/>
      <c r="AB180" s="137"/>
      <c r="AC180" s="137"/>
      <c r="AD180" s="137"/>
      <c r="AE180" s="137"/>
      <c r="AF180" s="137"/>
      <c r="AG180" s="137"/>
      <c r="AH180" s="137"/>
      <c r="AI180" s="137"/>
      <c r="AJ180" s="137"/>
      <c r="AK180" s="137"/>
      <c r="AL180" s="137"/>
      <c r="AM180" s="137"/>
      <c r="AN180" s="137"/>
      <c r="AO180" s="137"/>
      <c r="AP180" s="137"/>
      <c r="AQ180" s="137"/>
      <c r="AR180" s="137"/>
      <c r="AS180" s="137"/>
    </row>
    <row r="181" ht="18.0" customHeight="1">
      <c r="A181" s="137"/>
      <c r="B181" s="137"/>
      <c r="C181" s="137"/>
      <c r="D181" s="137"/>
      <c r="E181" s="137"/>
      <c r="F181" s="137"/>
      <c r="G181" s="137"/>
      <c r="H181" s="139"/>
      <c r="I181" s="137"/>
      <c r="J181" s="137"/>
      <c r="K181" s="137"/>
      <c r="L181" s="137"/>
      <c r="M181" s="137"/>
      <c r="N181" s="137"/>
      <c r="O181" s="137"/>
      <c r="P181" s="137"/>
      <c r="Q181" s="140"/>
      <c r="R181" s="137"/>
      <c r="S181" s="137"/>
      <c r="T181" s="137"/>
      <c r="U181" s="137"/>
      <c r="V181" s="137"/>
      <c r="W181" s="137"/>
      <c r="X181" s="137"/>
      <c r="Y181" s="137"/>
      <c r="Z181" s="137"/>
      <c r="AA181" s="137"/>
      <c r="AB181" s="137"/>
      <c r="AC181" s="137"/>
      <c r="AD181" s="137"/>
      <c r="AE181" s="137"/>
      <c r="AF181" s="137"/>
      <c r="AG181" s="137"/>
      <c r="AH181" s="137"/>
      <c r="AI181" s="137"/>
      <c r="AJ181" s="137"/>
      <c r="AK181" s="137"/>
      <c r="AL181" s="137"/>
      <c r="AM181" s="137"/>
      <c r="AN181" s="137"/>
      <c r="AO181" s="137"/>
      <c r="AP181" s="137"/>
      <c r="AQ181" s="137"/>
      <c r="AR181" s="137"/>
      <c r="AS181" s="137"/>
    </row>
    <row r="182" ht="18.0" customHeight="1">
      <c r="A182" s="137"/>
      <c r="B182" s="137"/>
      <c r="C182" s="137"/>
      <c r="D182" s="137"/>
      <c r="E182" s="137"/>
      <c r="F182" s="137"/>
      <c r="G182" s="137"/>
      <c r="H182" s="139"/>
      <c r="I182" s="137"/>
      <c r="J182" s="137"/>
      <c r="K182" s="137"/>
      <c r="L182" s="137"/>
      <c r="M182" s="137"/>
      <c r="N182" s="137"/>
      <c r="O182" s="137"/>
      <c r="P182" s="137"/>
      <c r="Q182" s="140"/>
      <c r="R182" s="137"/>
      <c r="S182" s="137"/>
      <c r="T182" s="137"/>
      <c r="U182" s="137"/>
      <c r="V182" s="137"/>
      <c r="W182" s="137"/>
      <c r="X182" s="137"/>
      <c r="Y182" s="137"/>
      <c r="Z182" s="137"/>
      <c r="AA182" s="137"/>
      <c r="AB182" s="137"/>
      <c r="AC182" s="137"/>
      <c r="AD182" s="137"/>
      <c r="AE182" s="137"/>
      <c r="AF182" s="137"/>
      <c r="AG182" s="137"/>
      <c r="AH182" s="137"/>
      <c r="AI182" s="137"/>
      <c r="AJ182" s="137"/>
      <c r="AK182" s="137"/>
      <c r="AL182" s="137"/>
      <c r="AM182" s="137"/>
      <c r="AN182" s="137"/>
      <c r="AO182" s="137"/>
      <c r="AP182" s="137"/>
      <c r="AQ182" s="137"/>
      <c r="AR182" s="137"/>
      <c r="AS182" s="137"/>
    </row>
    <row r="183" ht="18.0" customHeight="1">
      <c r="A183" s="137"/>
      <c r="B183" s="137"/>
      <c r="C183" s="137"/>
      <c r="D183" s="137"/>
      <c r="E183" s="137"/>
      <c r="F183" s="137"/>
      <c r="G183" s="137"/>
      <c r="H183" s="139"/>
      <c r="I183" s="137"/>
      <c r="J183" s="137"/>
      <c r="K183" s="137"/>
      <c r="L183" s="137"/>
      <c r="M183" s="137"/>
      <c r="N183" s="137"/>
      <c r="O183" s="137"/>
      <c r="P183" s="137"/>
      <c r="Q183" s="140"/>
      <c r="R183" s="137"/>
      <c r="S183" s="137"/>
      <c r="T183" s="137"/>
      <c r="U183" s="137"/>
      <c r="V183" s="137"/>
      <c r="W183" s="137"/>
      <c r="X183" s="137"/>
      <c r="Y183" s="137"/>
      <c r="Z183" s="137"/>
      <c r="AA183" s="137"/>
      <c r="AB183" s="137"/>
      <c r="AC183" s="137"/>
      <c r="AD183" s="137"/>
      <c r="AE183" s="137"/>
      <c r="AF183" s="137"/>
      <c r="AG183" s="137"/>
      <c r="AH183" s="137"/>
      <c r="AI183" s="137"/>
      <c r="AJ183" s="137"/>
      <c r="AK183" s="137"/>
      <c r="AL183" s="137"/>
      <c r="AM183" s="137"/>
      <c r="AN183" s="137"/>
      <c r="AO183" s="137"/>
      <c r="AP183" s="137"/>
      <c r="AQ183" s="137"/>
      <c r="AR183" s="137"/>
      <c r="AS183" s="137"/>
    </row>
    <row r="184" ht="18.0" customHeight="1">
      <c r="A184" s="137"/>
      <c r="B184" s="137"/>
      <c r="C184" s="137"/>
      <c r="D184" s="137"/>
      <c r="E184" s="137"/>
      <c r="F184" s="137"/>
      <c r="G184" s="137"/>
      <c r="H184" s="139"/>
      <c r="I184" s="137"/>
      <c r="J184" s="137"/>
      <c r="K184" s="137"/>
      <c r="L184" s="137"/>
      <c r="M184" s="137"/>
      <c r="N184" s="137"/>
      <c r="O184" s="137"/>
      <c r="P184" s="137"/>
      <c r="Q184" s="140"/>
      <c r="R184" s="137"/>
      <c r="S184" s="137"/>
      <c r="T184" s="137"/>
      <c r="U184" s="137"/>
      <c r="V184" s="137"/>
      <c r="W184" s="137"/>
      <c r="X184" s="137"/>
      <c r="Y184" s="137"/>
      <c r="Z184" s="137"/>
      <c r="AA184" s="137"/>
      <c r="AB184" s="137"/>
      <c r="AC184" s="137"/>
      <c r="AD184" s="137"/>
      <c r="AE184" s="137"/>
      <c r="AF184" s="137"/>
      <c r="AG184" s="137"/>
      <c r="AH184" s="137"/>
      <c r="AI184" s="137"/>
      <c r="AJ184" s="137"/>
      <c r="AK184" s="137"/>
      <c r="AL184" s="137"/>
      <c r="AM184" s="137"/>
      <c r="AN184" s="137"/>
      <c r="AO184" s="137"/>
      <c r="AP184" s="137"/>
      <c r="AQ184" s="137"/>
      <c r="AR184" s="137"/>
      <c r="AS184" s="137"/>
    </row>
    <row r="185" ht="18.0" customHeight="1">
      <c r="A185" s="137"/>
      <c r="B185" s="137"/>
      <c r="C185" s="137"/>
      <c r="D185" s="137"/>
      <c r="E185" s="137"/>
      <c r="F185" s="137"/>
      <c r="G185" s="137"/>
      <c r="H185" s="139"/>
      <c r="I185" s="137"/>
      <c r="J185" s="137"/>
      <c r="K185" s="137"/>
      <c r="L185" s="137"/>
      <c r="M185" s="137"/>
      <c r="N185" s="137"/>
      <c r="O185" s="137"/>
      <c r="P185" s="137"/>
      <c r="Q185" s="140"/>
      <c r="R185" s="137"/>
      <c r="S185" s="137"/>
      <c r="T185" s="137"/>
      <c r="U185" s="137"/>
      <c r="V185" s="137"/>
      <c r="W185" s="137"/>
      <c r="X185" s="137"/>
      <c r="Y185" s="137"/>
      <c r="Z185" s="137"/>
      <c r="AA185" s="137"/>
      <c r="AB185" s="137"/>
      <c r="AC185" s="137"/>
      <c r="AD185" s="137"/>
      <c r="AE185" s="137"/>
      <c r="AF185" s="137"/>
      <c r="AG185" s="137"/>
      <c r="AH185" s="137"/>
      <c r="AI185" s="137"/>
      <c r="AJ185" s="137"/>
      <c r="AK185" s="137"/>
      <c r="AL185" s="137"/>
      <c r="AM185" s="137"/>
      <c r="AN185" s="137"/>
      <c r="AO185" s="137"/>
      <c r="AP185" s="137"/>
      <c r="AQ185" s="137"/>
      <c r="AR185" s="137"/>
      <c r="AS185" s="137"/>
    </row>
    <row r="186" ht="18.0" customHeight="1">
      <c r="A186" s="137"/>
      <c r="B186" s="137"/>
      <c r="C186" s="137"/>
      <c r="D186" s="137"/>
      <c r="E186" s="137"/>
      <c r="F186" s="137"/>
      <c r="G186" s="137"/>
      <c r="H186" s="139"/>
      <c r="I186" s="137"/>
      <c r="J186" s="137"/>
      <c r="K186" s="137"/>
      <c r="L186" s="137"/>
      <c r="M186" s="137"/>
      <c r="N186" s="137"/>
      <c r="O186" s="137"/>
      <c r="P186" s="137"/>
      <c r="Q186" s="140"/>
      <c r="R186" s="137"/>
      <c r="S186" s="137"/>
      <c r="T186" s="137"/>
      <c r="U186" s="137"/>
      <c r="V186" s="137"/>
      <c r="W186" s="137"/>
      <c r="X186" s="137"/>
      <c r="Y186" s="137"/>
      <c r="Z186" s="137"/>
      <c r="AA186" s="137"/>
      <c r="AB186" s="137"/>
      <c r="AC186" s="137"/>
      <c r="AD186" s="137"/>
      <c r="AE186" s="137"/>
      <c r="AF186" s="137"/>
      <c r="AG186" s="137"/>
      <c r="AH186" s="137"/>
      <c r="AI186" s="137"/>
      <c r="AJ186" s="137"/>
      <c r="AK186" s="137"/>
      <c r="AL186" s="137"/>
      <c r="AM186" s="137"/>
      <c r="AN186" s="137"/>
      <c r="AO186" s="137"/>
      <c r="AP186" s="137"/>
      <c r="AQ186" s="137"/>
      <c r="AR186" s="137"/>
      <c r="AS186" s="137"/>
    </row>
    <row r="187" ht="18.0" customHeight="1">
      <c r="A187" s="137"/>
      <c r="B187" s="137"/>
      <c r="C187" s="137"/>
      <c r="D187" s="137"/>
      <c r="E187" s="137"/>
      <c r="F187" s="137"/>
      <c r="G187" s="137"/>
      <c r="H187" s="139"/>
      <c r="I187" s="137"/>
      <c r="J187" s="137"/>
      <c r="K187" s="137"/>
      <c r="L187" s="137"/>
      <c r="M187" s="137"/>
      <c r="N187" s="137"/>
      <c r="O187" s="137"/>
      <c r="P187" s="137"/>
      <c r="Q187" s="140"/>
      <c r="R187" s="137"/>
      <c r="S187" s="137"/>
      <c r="T187" s="137"/>
      <c r="U187" s="137"/>
      <c r="V187" s="137"/>
      <c r="W187" s="137"/>
      <c r="X187" s="137"/>
      <c r="Y187" s="137"/>
      <c r="Z187" s="137"/>
      <c r="AA187" s="137"/>
      <c r="AB187" s="137"/>
      <c r="AC187" s="137"/>
      <c r="AD187" s="137"/>
      <c r="AE187" s="137"/>
      <c r="AF187" s="137"/>
      <c r="AG187" s="137"/>
      <c r="AH187" s="137"/>
      <c r="AI187" s="137"/>
      <c r="AJ187" s="137"/>
      <c r="AK187" s="137"/>
      <c r="AL187" s="137"/>
      <c r="AM187" s="137"/>
      <c r="AN187" s="137"/>
      <c r="AO187" s="137"/>
      <c r="AP187" s="137"/>
      <c r="AQ187" s="137"/>
      <c r="AR187" s="137"/>
      <c r="AS187" s="137"/>
    </row>
    <row r="188" ht="18.0" customHeight="1">
      <c r="A188" s="137"/>
      <c r="B188" s="137"/>
      <c r="C188" s="137"/>
      <c r="D188" s="137"/>
      <c r="E188" s="137"/>
      <c r="F188" s="137"/>
      <c r="G188" s="137"/>
      <c r="H188" s="139"/>
      <c r="I188" s="137"/>
      <c r="J188" s="137"/>
      <c r="K188" s="137"/>
      <c r="L188" s="137"/>
      <c r="M188" s="137"/>
      <c r="N188" s="137"/>
      <c r="O188" s="137"/>
      <c r="P188" s="137"/>
      <c r="Q188" s="140"/>
      <c r="R188" s="137"/>
      <c r="S188" s="137"/>
      <c r="T188" s="137"/>
      <c r="U188" s="137"/>
      <c r="V188" s="137"/>
      <c r="W188" s="137"/>
      <c r="X188" s="137"/>
      <c r="Y188" s="137"/>
      <c r="Z188" s="137"/>
      <c r="AA188" s="137"/>
      <c r="AB188" s="137"/>
      <c r="AC188" s="137"/>
      <c r="AD188" s="137"/>
      <c r="AE188" s="137"/>
      <c r="AF188" s="137"/>
      <c r="AG188" s="137"/>
      <c r="AH188" s="137"/>
      <c r="AI188" s="137"/>
      <c r="AJ188" s="137"/>
      <c r="AK188" s="137"/>
      <c r="AL188" s="137"/>
      <c r="AM188" s="137"/>
      <c r="AN188" s="137"/>
      <c r="AO188" s="137"/>
      <c r="AP188" s="137"/>
      <c r="AQ188" s="137"/>
      <c r="AR188" s="137"/>
      <c r="AS188" s="137"/>
    </row>
    <row r="189" ht="18.0" customHeight="1">
      <c r="A189" s="137"/>
      <c r="B189" s="137"/>
      <c r="C189" s="137"/>
      <c r="D189" s="137"/>
      <c r="E189" s="137"/>
      <c r="F189" s="137"/>
      <c r="G189" s="137"/>
      <c r="H189" s="139"/>
      <c r="I189" s="137"/>
      <c r="J189" s="137"/>
      <c r="K189" s="137"/>
      <c r="L189" s="137"/>
      <c r="M189" s="137"/>
      <c r="N189" s="137"/>
      <c r="O189" s="137"/>
      <c r="P189" s="137"/>
      <c r="Q189" s="140"/>
      <c r="R189" s="137"/>
      <c r="S189" s="137"/>
      <c r="T189" s="137"/>
      <c r="U189" s="137"/>
      <c r="V189" s="137"/>
      <c r="W189" s="137"/>
      <c r="X189" s="137"/>
      <c r="Y189" s="137"/>
      <c r="Z189" s="137"/>
      <c r="AA189" s="137"/>
      <c r="AB189" s="137"/>
      <c r="AC189" s="137"/>
      <c r="AD189" s="137"/>
      <c r="AE189" s="137"/>
      <c r="AF189" s="137"/>
      <c r="AG189" s="137"/>
      <c r="AH189" s="137"/>
      <c r="AI189" s="137"/>
      <c r="AJ189" s="137"/>
      <c r="AK189" s="137"/>
      <c r="AL189" s="137"/>
      <c r="AM189" s="137"/>
      <c r="AN189" s="137"/>
      <c r="AO189" s="137"/>
      <c r="AP189" s="137"/>
      <c r="AQ189" s="137"/>
      <c r="AR189" s="137"/>
      <c r="AS189" s="137"/>
    </row>
    <row r="190" ht="18.0" customHeight="1">
      <c r="A190" s="137"/>
      <c r="B190" s="137"/>
      <c r="C190" s="137"/>
      <c r="D190" s="137"/>
      <c r="E190" s="137"/>
      <c r="F190" s="137"/>
      <c r="G190" s="137"/>
      <c r="H190" s="139"/>
      <c r="I190" s="137"/>
      <c r="J190" s="137"/>
      <c r="K190" s="137"/>
      <c r="L190" s="137"/>
      <c r="M190" s="137"/>
      <c r="N190" s="137"/>
      <c r="O190" s="137"/>
      <c r="P190" s="137"/>
      <c r="Q190" s="140"/>
      <c r="R190" s="137"/>
      <c r="S190" s="137"/>
      <c r="T190" s="137"/>
      <c r="U190" s="137"/>
      <c r="V190" s="137"/>
      <c r="W190" s="137"/>
      <c r="X190" s="137"/>
      <c r="Y190" s="137"/>
      <c r="Z190" s="137"/>
      <c r="AA190" s="137"/>
      <c r="AB190" s="137"/>
      <c r="AC190" s="137"/>
      <c r="AD190" s="137"/>
      <c r="AE190" s="137"/>
      <c r="AF190" s="137"/>
      <c r="AG190" s="137"/>
      <c r="AH190" s="137"/>
      <c r="AI190" s="137"/>
      <c r="AJ190" s="137"/>
      <c r="AK190" s="137"/>
      <c r="AL190" s="137"/>
      <c r="AM190" s="137"/>
      <c r="AN190" s="137"/>
      <c r="AO190" s="137"/>
      <c r="AP190" s="137"/>
      <c r="AQ190" s="137"/>
      <c r="AR190" s="137"/>
      <c r="AS190" s="137"/>
    </row>
    <row r="191" ht="18.0" customHeight="1">
      <c r="A191" s="137"/>
      <c r="B191" s="137"/>
      <c r="C191" s="137"/>
      <c r="D191" s="137"/>
      <c r="E191" s="137"/>
      <c r="F191" s="137"/>
      <c r="G191" s="137"/>
      <c r="H191" s="139"/>
      <c r="I191" s="137"/>
      <c r="J191" s="137"/>
      <c r="K191" s="137"/>
      <c r="L191" s="137"/>
      <c r="M191" s="137"/>
      <c r="N191" s="137"/>
      <c r="O191" s="137"/>
      <c r="P191" s="137"/>
      <c r="Q191" s="140"/>
      <c r="R191" s="137"/>
      <c r="S191" s="137"/>
      <c r="T191" s="137"/>
      <c r="U191" s="137"/>
      <c r="V191" s="137"/>
      <c r="W191" s="137"/>
      <c r="X191" s="137"/>
      <c r="Y191" s="137"/>
      <c r="Z191" s="137"/>
      <c r="AA191" s="137"/>
      <c r="AB191" s="137"/>
      <c r="AC191" s="137"/>
      <c r="AD191" s="137"/>
      <c r="AE191" s="137"/>
      <c r="AF191" s="137"/>
      <c r="AG191" s="137"/>
      <c r="AH191" s="137"/>
      <c r="AI191" s="137"/>
      <c r="AJ191" s="137"/>
      <c r="AK191" s="137"/>
      <c r="AL191" s="137"/>
      <c r="AM191" s="137"/>
      <c r="AN191" s="137"/>
      <c r="AO191" s="137"/>
      <c r="AP191" s="137"/>
      <c r="AQ191" s="137"/>
      <c r="AR191" s="137"/>
      <c r="AS191" s="137"/>
    </row>
    <row r="192" ht="18.0" customHeight="1">
      <c r="A192" s="137"/>
      <c r="B192" s="137"/>
      <c r="C192" s="137"/>
      <c r="D192" s="137"/>
      <c r="E192" s="137"/>
      <c r="F192" s="137"/>
      <c r="G192" s="137"/>
      <c r="H192" s="139"/>
      <c r="I192" s="137"/>
      <c r="J192" s="137"/>
      <c r="K192" s="137"/>
      <c r="L192" s="137"/>
      <c r="M192" s="137"/>
      <c r="N192" s="137"/>
      <c r="O192" s="137"/>
      <c r="P192" s="137"/>
      <c r="Q192" s="140"/>
      <c r="R192" s="137"/>
      <c r="S192" s="137"/>
      <c r="T192" s="137"/>
      <c r="U192" s="137"/>
      <c r="V192" s="137"/>
      <c r="W192" s="137"/>
      <c r="X192" s="137"/>
      <c r="Y192" s="137"/>
      <c r="Z192" s="137"/>
      <c r="AA192" s="137"/>
      <c r="AB192" s="137"/>
      <c r="AC192" s="137"/>
      <c r="AD192" s="137"/>
      <c r="AE192" s="137"/>
      <c r="AF192" s="137"/>
      <c r="AG192" s="137"/>
      <c r="AH192" s="137"/>
      <c r="AI192" s="137"/>
      <c r="AJ192" s="137"/>
      <c r="AK192" s="137"/>
      <c r="AL192" s="137"/>
      <c r="AM192" s="137"/>
      <c r="AN192" s="137"/>
      <c r="AO192" s="137"/>
      <c r="AP192" s="137"/>
      <c r="AQ192" s="137"/>
      <c r="AR192" s="137"/>
      <c r="AS192" s="137"/>
    </row>
    <row r="193" ht="18.0" customHeight="1">
      <c r="A193" s="137"/>
      <c r="B193" s="137"/>
      <c r="C193" s="137"/>
      <c r="D193" s="137"/>
      <c r="E193" s="137"/>
      <c r="F193" s="137"/>
      <c r="G193" s="137"/>
      <c r="H193" s="139"/>
      <c r="I193" s="137"/>
      <c r="J193" s="137"/>
      <c r="K193" s="137"/>
      <c r="L193" s="137"/>
      <c r="M193" s="137"/>
      <c r="N193" s="137"/>
      <c r="O193" s="137"/>
      <c r="P193" s="137"/>
      <c r="Q193" s="140"/>
      <c r="R193" s="137"/>
      <c r="S193" s="137"/>
      <c r="T193" s="137"/>
      <c r="U193" s="137"/>
      <c r="V193" s="137"/>
      <c r="W193" s="137"/>
      <c r="X193" s="137"/>
      <c r="Y193" s="137"/>
      <c r="Z193" s="137"/>
      <c r="AA193" s="137"/>
      <c r="AB193" s="137"/>
      <c r="AC193" s="137"/>
      <c r="AD193" s="137"/>
      <c r="AE193" s="137"/>
      <c r="AF193" s="137"/>
      <c r="AG193" s="137"/>
      <c r="AH193" s="137"/>
      <c r="AI193" s="137"/>
      <c r="AJ193" s="137"/>
      <c r="AK193" s="137"/>
      <c r="AL193" s="137"/>
      <c r="AM193" s="137"/>
      <c r="AN193" s="137"/>
      <c r="AO193" s="137"/>
      <c r="AP193" s="137"/>
      <c r="AQ193" s="137"/>
      <c r="AR193" s="137"/>
      <c r="AS193" s="137"/>
    </row>
    <row r="194" ht="18.0" customHeight="1">
      <c r="A194" s="137"/>
      <c r="B194" s="137"/>
      <c r="C194" s="137"/>
      <c r="D194" s="137"/>
      <c r="E194" s="137"/>
      <c r="F194" s="137"/>
      <c r="G194" s="137"/>
      <c r="H194" s="139"/>
      <c r="I194" s="137"/>
      <c r="J194" s="137"/>
      <c r="K194" s="137"/>
      <c r="L194" s="137"/>
      <c r="M194" s="137"/>
      <c r="N194" s="137"/>
      <c r="O194" s="137"/>
      <c r="P194" s="137"/>
      <c r="Q194" s="140"/>
      <c r="R194" s="137"/>
      <c r="S194" s="137"/>
      <c r="T194" s="137"/>
      <c r="U194" s="137"/>
      <c r="V194" s="137"/>
      <c r="W194" s="137"/>
      <c r="X194" s="137"/>
      <c r="Y194" s="137"/>
      <c r="Z194" s="137"/>
      <c r="AA194" s="137"/>
      <c r="AB194" s="137"/>
      <c r="AC194" s="137"/>
      <c r="AD194" s="137"/>
      <c r="AE194" s="137"/>
      <c r="AF194" s="137"/>
      <c r="AG194" s="137"/>
      <c r="AH194" s="137"/>
      <c r="AI194" s="137"/>
      <c r="AJ194" s="137"/>
      <c r="AK194" s="137"/>
      <c r="AL194" s="137"/>
      <c r="AM194" s="137"/>
      <c r="AN194" s="137"/>
      <c r="AO194" s="137"/>
      <c r="AP194" s="137"/>
      <c r="AQ194" s="137"/>
      <c r="AR194" s="137"/>
      <c r="AS194" s="137"/>
    </row>
    <row r="195" ht="18.0" customHeight="1">
      <c r="A195" s="137"/>
      <c r="B195" s="137"/>
      <c r="C195" s="137"/>
      <c r="D195" s="137"/>
      <c r="E195" s="137"/>
      <c r="F195" s="137"/>
      <c r="G195" s="137"/>
      <c r="H195" s="139"/>
      <c r="I195" s="137"/>
      <c r="J195" s="137"/>
      <c r="K195" s="137"/>
      <c r="L195" s="137"/>
      <c r="M195" s="137"/>
      <c r="N195" s="137"/>
      <c r="O195" s="137"/>
      <c r="P195" s="137"/>
      <c r="Q195" s="140"/>
      <c r="R195" s="137"/>
      <c r="S195" s="137"/>
      <c r="T195" s="137"/>
      <c r="U195" s="137"/>
      <c r="V195" s="137"/>
      <c r="W195" s="137"/>
      <c r="X195" s="137"/>
      <c r="Y195" s="137"/>
      <c r="Z195" s="137"/>
      <c r="AA195" s="137"/>
      <c r="AB195" s="137"/>
      <c r="AC195" s="137"/>
      <c r="AD195" s="137"/>
      <c r="AE195" s="137"/>
      <c r="AF195" s="137"/>
      <c r="AG195" s="137"/>
      <c r="AH195" s="137"/>
      <c r="AI195" s="137"/>
      <c r="AJ195" s="137"/>
      <c r="AK195" s="137"/>
      <c r="AL195" s="137"/>
      <c r="AM195" s="137"/>
      <c r="AN195" s="137"/>
      <c r="AO195" s="137"/>
      <c r="AP195" s="137"/>
      <c r="AQ195" s="137"/>
      <c r="AR195" s="137"/>
      <c r="AS195" s="137"/>
    </row>
    <row r="196" ht="18.0" customHeight="1">
      <c r="A196" s="137"/>
      <c r="B196" s="137"/>
      <c r="C196" s="137"/>
      <c r="D196" s="137"/>
      <c r="E196" s="137"/>
      <c r="F196" s="137"/>
      <c r="G196" s="137"/>
      <c r="H196" s="139"/>
      <c r="I196" s="137"/>
      <c r="J196" s="137"/>
      <c r="K196" s="137"/>
      <c r="L196" s="137"/>
      <c r="M196" s="137"/>
      <c r="N196" s="137"/>
      <c r="O196" s="137"/>
      <c r="P196" s="137"/>
      <c r="Q196" s="140"/>
      <c r="R196" s="137"/>
      <c r="S196" s="137"/>
      <c r="T196" s="137"/>
      <c r="U196" s="137"/>
      <c r="V196" s="137"/>
      <c r="W196" s="137"/>
      <c r="X196" s="137"/>
      <c r="Y196" s="137"/>
      <c r="Z196" s="137"/>
      <c r="AA196" s="137"/>
      <c r="AB196" s="137"/>
      <c r="AC196" s="137"/>
      <c r="AD196" s="137"/>
      <c r="AE196" s="137"/>
      <c r="AF196" s="137"/>
      <c r="AG196" s="137"/>
      <c r="AH196" s="137"/>
      <c r="AI196" s="137"/>
      <c r="AJ196" s="137"/>
      <c r="AK196" s="137"/>
      <c r="AL196" s="137"/>
      <c r="AM196" s="137"/>
      <c r="AN196" s="137"/>
      <c r="AO196" s="137"/>
      <c r="AP196" s="137"/>
      <c r="AQ196" s="137"/>
      <c r="AR196" s="137"/>
      <c r="AS196" s="137"/>
    </row>
    <row r="197" ht="18.0" customHeight="1">
      <c r="A197" s="137"/>
      <c r="B197" s="137"/>
      <c r="C197" s="137"/>
      <c r="D197" s="137"/>
      <c r="E197" s="137"/>
      <c r="F197" s="137"/>
      <c r="G197" s="137"/>
      <c r="H197" s="139"/>
      <c r="I197" s="137"/>
      <c r="J197" s="137"/>
      <c r="K197" s="137"/>
      <c r="L197" s="137"/>
      <c r="M197" s="137"/>
      <c r="N197" s="137"/>
      <c r="O197" s="137"/>
      <c r="P197" s="137"/>
      <c r="Q197" s="140"/>
      <c r="R197" s="137"/>
      <c r="S197" s="137"/>
      <c r="T197" s="137"/>
      <c r="U197" s="137"/>
      <c r="V197" s="137"/>
      <c r="W197" s="137"/>
      <c r="X197" s="137"/>
      <c r="Y197" s="137"/>
      <c r="Z197" s="137"/>
      <c r="AA197" s="137"/>
      <c r="AB197" s="137"/>
      <c r="AC197" s="137"/>
      <c r="AD197" s="137"/>
      <c r="AE197" s="137"/>
      <c r="AF197" s="137"/>
      <c r="AG197" s="137"/>
      <c r="AH197" s="137"/>
      <c r="AI197" s="137"/>
      <c r="AJ197" s="137"/>
      <c r="AK197" s="137"/>
      <c r="AL197" s="137"/>
      <c r="AM197" s="137"/>
      <c r="AN197" s="137"/>
      <c r="AO197" s="137"/>
      <c r="AP197" s="137"/>
      <c r="AQ197" s="137"/>
      <c r="AR197" s="137"/>
      <c r="AS197" s="137"/>
    </row>
    <row r="198" ht="18.0" customHeight="1">
      <c r="A198" s="137"/>
      <c r="B198" s="137"/>
      <c r="C198" s="137"/>
      <c r="D198" s="137"/>
      <c r="E198" s="137"/>
      <c r="F198" s="137"/>
      <c r="G198" s="137"/>
      <c r="H198" s="139"/>
      <c r="I198" s="137"/>
      <c r="J198" s="137"/>
      <c r="K198" s="137"/>
      <c r="L198" s="137"/>
      <c r="M198" s="137"/>
      <c r="N198" s="137"/>
      <c r="O198" s="137"/>
      <c r="P198" s="137"/>
      <c r="Q198" s="140"/>
      <c r="R198" s="137"/>
      <c r="S198" s="137"/>
      <c r="T198" s="137"/>
      <c r="U198" s="137"/>
      <c r="V198" s="137"/>
      <c r="W198" s="137"/>
      <c r="X198" s="137"/>
      <c r="Y198" s="137"/>
      <c r="Z198" s="137"/>
      <c r="AA198" s="137"/>
      <c r="AB198" s="137"/>
      <c r="AC198" s="137"/>
      <c r="AD198" s="137"/>
      <c r="AE198" s="137"/>
      <c r="AF198" s="137"/>
      <c r="AG198" s="137"/>
      <c r="AH198" s="137"/>
      <c r="AI198" s="137"/>
      <c r="AJ198" s="137"/>
      <c r="AK198" s="137"/>
      <c r="AL198" s="137"/>
      <c r="AM198" s="137"/>
      <c r="AN198" s="137"/>
      <c r="AO198" s="137"/>
      <c r="AP198" s="137"/>
      <c r="AQ198" s="137"/>
      <c r="AR198" s="137"/>
      <c r="AS198" s="137"/>
    </row>
    <row r="199" ht="18.0" customHeight="1">
      <c r="A199" s="137"/>
      <c r="B199" s="137"/>
      <c r="C199" s="137"/>
      <c r="D199" s="137"/>
      <c r="E199" s="137"/>
      <c r="F199" s="137"/>
      <c r="G199" s="137"/>
      <c r="H199" s="139"/>
      <c r="I199" s="137"/>
      <c r="J199" s="137"/>
      <c r="K199" s="137"/>
      <c r="L199" s="137"/>
      <c r="M199" s="137"/>
      <c r="N199" s="137"/>
      <c r="O199" s="137"/>
      <c r="P199" s="137"/>
      <c r="Q199" s="140"/>
      <c r="R199" s="137"/>
      <c r="S199" s="137"/>
      <c r="T199" s="137"/>
      <c r="U199" s="137"/>
      <c r="V199" s="137"/>
      <c r="W199" s="137"/>
      <c r="X199" s="137"/>
      <c r="Y199" s="137"/>
      <c r="Z199" s="137"/>
      <c r="AA199" s="137"/>
      <c r="AB199" s="137"/>
      <c r="AC199" s="137"/>
      <c r="AD199" s="137"/>
      <c r="AE199" s="137"/>
      <c r="AF199" s="137"/>
      <c r="AG199" s="137"/>
      <c r="AH199" s="137"/>
      <c r="AI199" s="137"/>
      <c r="AJ199" s="137"/>
      <c r="AK199" s="137"/>
      <c r="AL199" s="137"/>
      <c r="AM199" s="137"/>
      <c r="AN199" s="137"/>
      <c r="AO199" s="137"/>
      <c r="AP199" s="137"/>
      <c r="AQ199" s="137"/>
      <c r="AR199" s="137"/>
      <c r="AS199" s="137"/>
    </row>
    <row r="200" ht="18.0" customHeight="1">
      <c r="A200" s="137"/>
      <c r="B200" s="137"/>
      <c r="C200" s="137"/>
      <c r="D200" s="137"/>
      <c r="E200" s="137"/>
      <c r="F200" s="137"/>
      <c r="G200" s="137"/>
      <c r="H200" s="139"/>
      <c r="I200" s="137"/>
      <c r="J200" s="137"/>
      <c r="K200" s="137"/>
      <c r="L200" s="137"/>
      <c r="M200" s="137"/>
      <c r="N200" s="137"/>
      <c r="O200" s="137"/>
      <c r="P200" s="137"/>
      <c r="Q200" s="140"/>
      <c r="R200" s="137"/>
      <c r="S200" s="137"/>
      <c r="T200" s="137"/>
      <c r="U200" s="137"/>
      <c r="V200" s="137"/>
      <c r="W200" s="137"/>
      <c r="X200" s="137"/>
      <c r="Y200" s="137"/>
      <c r="Z200" s="137"/>
      <c r="AA200" s="137"/>
      <c r="AB200" s="137"/>
      <c r="AC200" s="137"/>
      <c r="AD200" s="137"/>
      <c r="AE200" s="137"/>
      <c r="AF200" s="137"/>
      <c r="AG200" s="137"/>
      <c r="AH200" s="137"/>
      <c r="AI200" s="137"/>
      <c r="AJ200" s="137"/>
      <c r="AK200" s="137"/>
      <c r="AL200" s="137"/>
      <c r="AM200" s="137"/>
      <c r="AN200" s="137"/>
      <c r="AO200" s="137"/>
      <c r="AP200" s="137"/>
      <c r="AQ200" s="137"/>
      <c r="AR200" s="137"/>
      <c r="AS200" s="137"/>
    </row>
    <row r="201" ht="18.0" customHeight="1">
      <c r="A201" s="137"/>
      <c r="B201" s="137"/>
      <c r="C201" s="137"/>
      <c r="D201" s="137"/>
      <c r="E201" s="137"/>
      <c r="F201" s="137"/>
      <c r="G201" s="137"/>
      <c r="H201" s="139"/>
      <c r="I201" s="137"/>
      <c r="J201" s="137"/>
      <c r="K201" s="137"/>
      <c r="L201" s="137"/>
      <c r="M201" s="137"/>
      <c r="N201" s="137"/>
      <c r="O201" s="137"/>
      <c r="P201" s="137"/>
      <c r="Q201" s="140"/>
      <c r="R201" s="137"/>
      <c r="S201" s="137"/>
      <c r="T201" s="137"/>
      <c r="U201" s="137"/>
      <c r="V201" s="137"/>
      <c r="W201" s="137"/>
      <c r="X201" s="137"/>
      <c r="Y201" s="137"/>
      <c r="Z201" s="137"/>
      <c r="AA201" s="137"/>
      <c r="AB201" s="137"/>
      <c r="AC201" s="137"/>
      <c r="AD201" s="137"/>
      <c r="AE201" s="137"/>
      <c r="AF201" s="137"/>
      <c r="AG201" s="137"/>
      <c r="AH201" s="137"/>
      <c r="AI201" s="137"/>
      <c r="AJ201" s="137"/>
      <c r="AK201" s="137"/>
      <c r="AL201" s="137"/>
      <c r="AM201" s="137"/>
      <c r="AN201" s="137"/>
      <c r="AO201" s="137"/>
      <c r="AP201" s="137"/>
      <c r="AQ201" s="137"/>
      <c r="AR201" s="137"/>
      <c r="AS201" s="137"/>
    </row>
    <row r="202" ht="18.0" customHeight="1">
      <c r="A202" s="137"/>
      <c r="B202" s="137"/>
      <c r="C202" s="137"/>
      <c r="D202" s="137"/>
      <c r="E202" s="137"/>
      <c r="F202" s="137"/>
      <c r="G202" s="137"/>
      <c r="H202" s="139"/>
      <c r="I202" s="137"/>
      <c r="J202" s="137"/>
      <c r="K202" s="137"/>
      <c r="L202" s="137"/>
      <c r="M202" s="137"/>
      <c r="N202" s="137"/>
      <c r="O202" s="137"/>
      <c r="P202" s="137"/>
      <c r="Q202" s="140"/>
      <c r="R202" s="137"/>
      <c r="S202" s="137"/>
      <c r="T202" s="137"/>
      <c r="U202" s="137"/>
      <c r="V202" s="137"/>
      <c r="W202" s="137"/>
      <c r="X202" s="137"/>
      <c r="Y202" s="137"/>
      <c r="Z202" s="137"/>
      <c r="AA202" s="137"/>
      <c r="AB202" s="137"/>
      <c r="AC202" s="137"/>
      <c r="AD202" s="137"/>
      <c r="AE202" s="137"/>
      <c r="AF202" s="137"/>
      <c r="AG202" s="137"/>
      <c r="AH202" s="137"/>
      <c r="AI202" s="137"/>
      <c r="AJ202" s="137"/>
      <c r="AK202" s="137"/>
      <c r="AL202" s="137"/>
      <c r="AM202" s="137"/>
      <c r="AN202" s="137"/>
      <c r="AO202" s="137"/>
      <c r="AP202" s="137"/>
      <c r="AQ202" s="137"/>
      <c r="AR202" s="137"/>
      <c r="AS202" s="137"/>
    </row>
    <row r="203" ht="18.0" customHeight="1">
      <c r="A203" s="137"/>
      <c r="B203" s="137"/>
      <c r="C203" s="137"/>
      <c r="D203" s="137"/>
      <c r="E203" s="137"/>
      <c r="F203" s="137"/>
      <c r="G203" s="137"/>
      <c r="H203" s="139"/>
      <c r="I203" s="137"/>
      <c r="J203" s="137"/>
      <c r="K203" s="137"/>
      <c r="L203" s="137"/>
      <c r="M203" s="137"/>
      <c r="N203" s="137"/>
      <c r="O203" s="137"/>
      <c r="P203" s="137"/>
      <c r="Q203" s="140"/>
      <c r="R203" s="137"/>
      <c r="S203" s="137"/>
      <c r="T203" s="137"/>
      <c r="U203" s="137"/>
      <c r="V203" s="137"/>
      <c r="W203" s="137"/>
      <c r="X203" s="137"/>
      <c r="Y203" s="137"/>
      <c r="Z203" s="137"/>
      <c r="AA203" s="137"/>
      <c r="AB203" s="137"/>
      <c r="AC203" s="137"/>
      <c r="AD203" s="137"/>
      <c r="AE203" s="137"/>
      <c r="AF203" s="137"/>
      <c r="AG203" s="137"/>
      <c r="AH203" s="137"/>
      <c r="AI203" s="137"/>
      <c r="AJ203" s="137"/>
      <c r="AK203" s="137"/>
      <c r="AL203" s="137"/>
      <c r="AM203" s="137"/>
      <c r="AN203" s="137"/>
      <c r="AO203" s="137"/>
      <c r="AP203" s="137"/>
      <c r="AQ203" s="137"/>
      <c r="AR203" s="137"/>
      <c r="AS203" s="137"/>
    </row>
    <row r="204" ht="18.0" customHeight="1">
      <c r="A204" s="137"/>
      <c r="B204" s="137"/>
      <c r="C204" s="137"/>
      <c r="D204" s="137"/>
      <c r="E204" s="137"/>
      <c r="F204" s="137"/>
      <c r="G204" s="137"/>
      <c r="H204" s="139"/>
      <c r="I204" s="137"/>
      <c r="J204" s="137"/>
      <c r="K204" s="137"/>
      <c r="L204" s="137"/>
      <c r="M204" s="137"/>
      <c r="N204" s="137"/>
      <c r="O204" s="137"/>
      <c r="P204" s="137"/>
      <c r="Q204" s="140"/>
      <c r="R204" s="137"/>
      <c r="S204" s="137"/>
      <c r="T204" s="137"/>
      <c r="U204" s="137"/>
      <c r="V204" s="137"/>
      <c r="W204" s="137"/>
      <c r="X204" s="137"/>
      <c r="Y204" s="137"/>
      <c r="Z204" s="137"/>
      <c r="AA204" s="137"/>
      <c r="AB204" s="137"/>
      <c r="AC204" s="137"/>
      <c r="AD204" s="137"/>
      <c r="AE204" s="137"/>
      <c r="AF204" s="137"/>
      <c r="AG204" s="137"/>
      <c r="AH204" s="137"/>
      <c r="AI204" s="137"/>
      <c r="AJ204" s="137"/>
      <c r="AK204" s="137"/>
      <c r="AL204" s="137"/>
      <c r="AM204" s="137"/>
      <c r="AN204" s="137"/>
      <c r="AO204" s="137"/>
      <c r="AP204" s="137"/>
      <c r="AQ204" s="137"/>
      <c r="AR204" s="137"/>
      <c r="AS204" s="137"/>
    </row>
    <row r="205" ht="18.0" customHeight="1">
      <c r="A205" s="137"/>
      <c r="B205" s="137"/>
      <c r="C205" s="137"/>
      <c r="D205" s="137"/>
      <c r="E205" s="137"/>
      <c r="F205" s="137"/>
      <c r="G205" s="137"/>
      <c r="H205" s="139"/>
      <c r="I205" s="137"/>
      <c r="J205" s="137"/>
      <c r="K205" s="137"/>
      <c r="L205" s="137"/>
      <c r="M205" s="137"/>
      <c r="N205" s="137"/>
      <c r="O205" s="137"/>
      <c r="P205" s="137"/>
      <c r="Q205" s="140"/>
      <c r="R205" s="137"/>
      <c r="S205" s="137"/>
      <c r="T205" s="137"/>
      <c r="U205" s="137"/>
      <c r="V205" s="137"/>
      <c r="W205" s="137"/>
      <c r="X205" s="137"/>
      <c r="Y205" s="137"/>
      <c r="Z205" s="137"/>
      <c r="AA205" s="137"/>
      <c r="AB205" s="137"/>
      <c r="AC205" s="137"/>
      <c r="AD205" s="137"/>
      <c r="AE205" s="137"/>
      <c r="AF205" s="137"/>
      <c r="AG205" s="137"/>
      <c r="AH205" s="137"/>
      <c r="AI205" s="137"/>
      <c r="AJ205" s="137"/>
      <c r="AK205" s="137"/>
      <c r="AL205" s="137"/>
      <c r="AM205" s="137"/>
      <c r="AN205" s="137"/>
      <c r="AO205" s="137"/>
      <c r="AP205" s="137"/>
      <c r="AQ205" s="137"/>
      <c r="AR205" s="137"/>
      <c r="AS205" s="137"/>
    </row>
    <row r="206" ht="18.0" customHeight="1">
      <c r="A206" s="137"/>
      <c r="B206" s="137"/>
      <c r="C206" s="137"/>
      <c r="D206" s="137"/>
      <c r="E206" s="137"/>
      <c r="F206" s="137"/>
      <c r="G206" s="137"/>
      <c r="H206" s="139"/>
      <c r="I206" s="137"/>
      <c r="J206" s="137"/>
      <c r="K206" s="137"/>
      <c r="L206" s="137"/>
      <c r="M206" s="137"/>
      <c r="N206" s="137"/>
      <c r="O206" s="137"/>
      <c r="P206" s="137"/>
      <c r="Q206" s="140"/>
      <c r="R206" s="137"/>
      <c r="S206" s="137"/>
      <c r="T206" s="137"/>
      <c r="U206" s="137"/>
      <c r="V206" s="137"/>
      <c r="W206" s="137"/>
      <c r="X206" s="137"/>
      <c r="Y206" s="137"/>
      <c r="Z206" s="137"/>
      <c r="AA206" s="137"/>
      <c r="AB206" s="137"/>
      <c r="AC206" s="137"/>
      <c r="AD206" s="137"/>
      <c r="AE206" s="137"/>
      <c r="AF206" s="137"/>
      <c r="AG206" s="137"/>
      <c r="AH206" s="137"/>
      <c r="AI206" s="137"/>
      <c r="AJ206" s="137"/>
      <c r="AK206" s="137"/>
      <c r="AL206" s="137"/>
      <c r="AM206" s="137"/>
      <c r="AN206" s="137"/>
      <c r="AO206" s="137"/>
      <c r="AP206" s="137"/>
      <c r="AQ206" s="137"/>
      <c r="AR206" s="137"/>
      <c r="AS206" s="137"/>
    </row>
    <row r="207" ht="18.0" customHeight="1">
      <c r="A207" s="137"/>
      <c r="B207" s="137"/>
      <c r="C207" s="137"/>
      <c r="D207" s="137"/>
      <c r="E207" s="137"/>
      <c r="F207" s="137"/>
      <c r="G207" s="137"/>
      <c r="H207" s="139"/>
      <c r="I207" s="137"/>
      <c r="J207" s="137"/>
      <c r="K207" s="137"/>
      <c r="L207" s="137"/>
      <c r="M207" s="137"/>
      <c r="N207" s="137"/>
      <c r="O207" s="137"/>
      <c r="P207" s="137"/>
      <c r="Q207" s="140"/>
      <c r="R207" s="137"/>
      <c r="S207" s="137"/>
      <c r="T207" s="137"/>
      <c r="U207" s="137"/>
      <c r="V207" s="137"/>
      <c r="W207" s="137"/>
      <c r="X207" s="137"/>
      <c r="Y207" s="137"/>
      <c r="Z207" s="137"/>
      <c r="AA207" s="137"/>
      <c r="AB207" s="137"/>
      <c r="AC207" s="137"/>
      <c r="AD207" s="137"/>
      <c r="AE207" s="137"/>
      <c r="AF207" s="137"/>
      <c r="AG207" s="137"/>
      <c r="AH207" s="137"/>
      <c r="AI207" s="137"/>
      <c r="AJ207" s="137"/>
      <c r="AK207" s="137"/>
      <c r="AL207" s="137"/>
      <c r="AM207" s="137"/>
      <c r="AN207" s="137"/>
      <c r="AO207" s="137"/>
      <c r="AP207" s="137"/>
      <c r="AQ207" s="137"/>
      <c r="AR207" s="137"/>
      <c r="AS207" s="137"/>
    </row>
    <row r="208" ht="18.0" customHeight="1">
      <c r="A208" s="137"/>
      <c r="B208" s="137"/>
      <c r="C208" s="137"/>
      <c r="D208" s="137"/>
      <c r="E208" s="137"/>
      <c r="F208" s="137"/>
      <c r="G208" s="137"/>
      <c r="H208" s="139"/>
      <c r="I208" s="137"/>
      <c r="J208" s="137"/>
      <c r="K208" s="137"/>
      <c r="L208" s="137"/>
      <c r="M208" s="137"/>
      <c r="N208" s="137"/>
      <c r="O208" s="137"/>
      <c r="P208" s="137"/>
      <c r="Q208" s="140"/>
      <c r="R208" s="137"/>
      <c r="S208" s="137"/>
      <c r="T208" s="137"/>
      <c r="U208" s="137"/>
      <c r="V208" s="137"/>
      <c r="W208" s="137"/>
      <c r="X208" s="137"/>
      <c r="Y208" s="137"/>
      <c r="Z208" s="137"/>
      <c r="AA208" s="137"/>
      <c r="AB208" s="137"/>
      <c r="AC208" s="137"/>
      <c r="AD208" s="137"/>
      <c r="AE208" s="137"/>
      <c r="AF208" s="137"/>
      <c r="AG208" s="137"/>
      <c r="AH208" s="137"/>
      <c r="AI208" s="137"/>
      <c r="AJ208" s="137"/>
      <c r="AK208" s="137"/>
      <c r="AL208" s="137"/>
      <c r="AM208" s="137"/>
      <c r="AN208" s="137"/>
      <c r="AO208" s="137"/>
      <c r="AP208" s="137"/>
      <c r="AQ208" s="137"/>
      <c r="AR208" s="137"/>
      <c r="AS208" s="137"/>
    </row>
    <row r="209" ht="18.0" customHeight="1">
      <c r="A209" s="137"/>
      <c r="B209" s="137"/>
      <c r="C209" s="137"/>
      <c r="D209" s="137"/>
      <c r="E209" s="137"/>
      <c r="F209" s="137"/>
      <c r="G209" s="137"/>
      <c r="H209" s="139"/>
      <c r="I209" s="137"/>
      <c r="J209" s="137"/>
      <c r="K209" s="137"/>
      <c r="L209" s="137"/>
      <c r="M209" s="137"/>
      <c r="N209" s="137"/>
      <c r="O209" s="137"/>
      <c r="P209" s="137"/>
      <c r="Q209" s="140"/>
      <c r="R209" s="137"/>
      <c r="S209" s="137"/>
      <c r="T209" s="137"/>
      <c r="U209" s="137"/>
      <c r="V209" s="137"/>
      <c r="W209" s="137"/>
      <c r="X209" s="137"/>
      <c r="Y209" s="137"/>
      <c r="Z209" s="137"/>
      <c r="AA209" s="137"/>
      <c r="AB209" s="137"/>
      <c r="AC209" s="137"/>
      <c r="AD209" s="137"/>
      <c r="AE209" s="137"/>
      <c r="AF209" s="137"/>
      <c r="AG209" s="137"/>
      <c r="AH209" s="137"/>
      <c r="AI209" s="137"/>
      <c r="AJ209" s="137"/>
      <c r="AK209" s="137"/>
      <c r="AL209" s="137"/>
      <c r="AM209" s="137"/>
      <c r="AN209" s="137"/>
      <c r="AO209" s="137"/>
      <c r="AP209" s="137"/>
      <c r="AQ209" s="137"/>
      <c r="AR209" s="137"/>
      <c r="AS209" s="137"/>
    </row>
    <row r="210" ht="18.0" customHeight="1">
      <c r="A210" s="137"/>
      <c r="B210" s="137"/>
      <c r="C210" s="137"/>
      <c r="D210" s="137"/>
      <c r="E210" s="137"/>
      <c r="F210" s="137"/>
      <c r="G210" s="137"/>
      <c r="H210" s="139"/>
      <c r="I210" s="137"/>
      <c r="J210" s="137"/>
      <c r="K210" s="137"/>
      <c r="L210" s="137"/>
      <c r="M210" s="137"/>
      <c r="N210" s="137"/>
      <c r="O210" s="137"/>
      <c r="P210" s="137"/>
      <c r="Q210" s="140"/>
      <c r="R210" s="137"/>
      <c r="S210" s="137"/>
      <c r="T210" s="137"/>
      <c r="U210" s="137"/>
      <c r="V210" s="137"/>
      <c r="W210" s="137"/>
      <c r="X210" s="137"/>
      <c r="Y210" s="137"/>
      <c r="Z210" s="137"/>
      <c r="AA210" s="137"/>
      <c r="AB210" s="137"/>
      <c r="AC210" s="137"/>
      <c r="AD210" s="137"/>
      <c r="AE210" s="137"/>
      <c r="AF210" s="137"/>
      <c r="AG210" s="137"/>
      <c r="AH210" s="137"/>
      <c r="AI210" s="137"/>
      <c r="AJ210" s="137"/>
      <c r="AK210" s="137"/>
      <c r="AL210" s="137"/>
      <c r="AM210" s="137"/>
      <c r="AN210" s="137"/>
      <c r="AO210" s="137"/>
      <c r="AP210" s="137"/>
      <c r="AQ210" s="137"/>
      <c r="AR210" s="137"/>
      <c r="AS210" s="137"/>
    </row>
    <row r="211" ht="18.0" customHeight="1">
      <c r="A211" s="137"/>
      <c r="B211" s="137"/>
      <c r="C211" s="137"/>
      <c r="D211" s="137"/>
      <c r="E211" s="137"/>
      <c r="F211" s="137"/>
      <c r="G211" s="137"/>
      <c r="H211" s="139"/>
      <c r="I211" s="137"/>
      <c r="J211" s="137"/>
      <c r="K211" s="137"/>
      <c r="L211" s="137"/>
      <c r="M211" s="137"/>
      <c r="N211" s="137"/>
      <c r="O211" s="137"/>
      <c r="P211" s="137"/>
      <c r="Q211" s="140"/>
      <c r="R211" s="137"/>
      <c r="S211" s="137"/>
      <c r="T211" s="137"/>
      <c r="U211" s="137"/>
      <c r="V211" s="137"/>
      <c r="W211" s="137"/>
      <c r="X211" s="137"/>
      <c r="Y211" s="137"/>
      <c r="Z211" s="137"/>
      <c r="AA211" s="137"/>
      <c r="AB211" s="137"/>
      <c r="AC211" s="137"/>
      <c r="AD211" s="137"/>
      <c r="AE211" s="137"/>
      <c r="AF211" s="137"/>
      <c r="AG211" s="137"/>
      <c r="AH211" s="137"/>
      <c r="AI211" s="137"/>
      <c r="AJ211" s="137"/>
      <c r="AK211" s="137"/>
      <c r="AL211" s="137"/>
      <c r="AM211" s="137"/>
      <c r="AN211" s="137"/>
      <c r="AO211" s="137"/>
      <c r="AP211" s="137"/>
      <c r="AQ211" s="137"/>
      <c r="AR211" s="137"/>
      <c r="AS211" s="137"/>
    </row>
    <row r="212" ht="18.0" customHeight="1">
      <c r="A212" s="137"/>
      <c r="B212" s="137"/>
      <c r="C212" s="137"/>
      <c r="D212" s="137"/>
      <c r="E212" s="137"/>
      <c r="F212" s="137"/>
      <c r="G212" s="137"/>
      <c r="H212" s="139"/>
      <c r="I212" s="137"/>
      <c r="J212" s="137"/>
      <c r="K212" s="137"/>
      <c r="L212" s="137"/>
      <c r="M212" s="137"/>
      <c r="N212" s="137"/>
      <c r="O212" s="137"/>
      <c r="P212" s="137"/>
      <c r="Q212" s="140"/>
      <c r="R212" s="137"/>
      <c r="S212" s="137"/>
      <c r="T212" s="137"/>
      <c r="U212" s="137"/>
      <c r="V212" s="137"/>
      <c r="W212" s="137"/>
      <c r="X212" s="137"/>
      <c r="Y212" s="137"/>
      <c r="Z212" s="137"/>
      <c r="AA212" s="137"/>
      <c r="AB212" s="137"/>
      <c r="AC212" s="137"/>
      <c r="AD212" s="137"/>
      <c r="AE212" s="137"/>
      <c r="AF212" s="137"/>
      <c r="AG212" s="137"/>
      <c r="AH212" s="137"/>
      <c r="AI212" s="137"/>
      <c r="AJ212" s="137"/>
      <c r="AK212" s="137"/>
      <c r="AL212" s="137"/>
      <c r="AM212" s="137"/>
      <c r="AN212" s="137"/>
      <c r="AO212" s="137"/>
      <c r="AP212" s="137"/>
      <c r="AQ212" s="137"/>
      <c r="AR212" s="137"/>
      <c r="AS212" s="137"/>
    </row>
    <row r="213" ht="18.0" customHeight="1">
      <c r="A213" s="137"/>
      <c r="B213" s="137"/>
      <c r="C213" s="137"/>
      <c r="D213" s="137"/>
      <c r="E213" s="137"/>
      <c r="F213" s="137"/>
      <c r="G213" s="137"/>
      <c r="H213" s="139"/>
      <c r="I213" s="137"/>
      <c r="J213" s="137"/>
      <c r="K213" s="137"/>
      <c r="L213" s="137"/>
      <c r="M213" s="137"/>
      <c r="N213" s="137"/>
      <c r="O213" s="137"/>
      <c r="P213" s="137"/>
      <c r="Q213" s="140"/>
      <c r="R213" s="137"/>
      <c r="S213" s="137"/>
      <c r="T213" s="137"/>
      <c r="U213" s="137"/>
      <c r="V213" s="137"/>
      <c r="W213" s="137"/>
      <c r="X213" s="137"/>
      <c r="Y213" s="137"/>
      <c r="Z213" s="137"/>
      <c r="AA213" s="137"/>
      <c r="AB213" s="137"/>
      <c r="AC213" s="137"/>
      <c r="AD213" s="137"/>
      <c r="AE213" s="137"/>
      <c r="AF213" s="137"/>
      <c r="AG213" s="137"/>
      <c r="AH213" s="137"/>
      <c r="AI213" s="137"/>
      <c r="AJ213" s="137"/>
      <c r="AK213" s="137"/>
      <c r="AL213" s="137"/>
      <c r="AM213" s="137"/>
      <c r="AN213" s="137"/>
      <c r="AO213" s="137"/>
      <c r="AP213" s="137"/>
      <c r="AQ213" s="137"/>
      <c r="AR213" s="137"/>
      <c r="AS213" s="137"/>
    </row>
    <row r="214" ht="18.0" customHeight="1">
      <c r="A214" s="137"/>
      <c r="B214" s="137"/>
      <c r="C214" s="137"/>
      <c r="D214" s="137"/>
      <c r="E214" s="137"/>
      <c r="F214" s="137"/>
      <c r="G214" s="137"/>
      <c r="H214" s="139"/>
      <c r="I214" s="137"/>
      <c r="J214" s="137"/>
      <c r="K214" s="137"/>
      <c r="L214" s="137"/>
      <c r="M214" s="137"/>
      <c r="N214" s="137"/>
      <c r="O214" s="137"/>
      <c r="P214" s="137"/>
      <c r="Q214" s="140"/>
      <c r="R214" s="137"/>
      <c r="S214" s="137"/>
      <c r="T214" s="137"/>
      <c r="U214" s="137"/>
      <c r="V214" s="137"/>
      <c r="W214" s="137"/>
      <c r="X214" s="137"/>
      <c r="Y214" s="137"/>
      <c r="Z214" s="137"/>
      <c r="AA214" s="137"/>
      <c r="AB214" s="137"/>
      <c r="AC214" s="137"/>
      <c r="AD214" s="137"/>
      <c r="AE214" s="137"/>
      <c r="AF214" s="137"/>
      <c r="AG214" s="137"/>
      <c r="AH214" s="137"/>
      <c r="AI214" s="137"/>
      <c r="AJ214" s="137"/>
      <c r="AK214" s="137"/>
      <c r="AL214" s="137"/>
      <c r="AM214" s="137"/>
      <c r="AN214" s="137"/>
      <c r="AO214" s="137"/>
      <c r="AP214" s="137"/>
      <c r="AQ214" s="137"/>
      <c r="AR214" s="137"/>
      <c r="AS214" s="137"/>
    </row>
    <row r="215" ht="18.0" customHeight="1">
      <c r="A215" s="137"/>
      <c r="B215" s="137"/>
      <c r="C215" s="137"/>
      <c r="D215" s="137"/>
      <c r="E215" s="137"/>
      <c r="F215" s="137"/>
      <c r="G215" s="137"/>
      <c r="H215" s="139"/>
      <c r="I215" s="137"/>
      <c r="J215" s="137"/>
      <c r="K215" s="137"/>
      <c r="L215" s="137"/>
      <c r="M215" s="137"/>
      <c r="N215" s="137"/>
      <c r="O215" s="137"/>
      <c r="P215" s="137"/>
      <c r="Q215" s="140"/>
      <c r="R215" s="137"/>
      <c r="S215" s="137"/>
      <c r="T215" s="137"/>
      <c r="U215" s="137"/>
      <c r="V215" s="137"/>
      <c r="W215" s="137"/>
      <c r="X215" s="137"/>
      <c r="Y215" s="137"/>
      <c r="Z215" s="137"/>
      <c r="AA215" s="137"/>
      <c r="AB215" s="137"/>
      <c r="AC215" s="137"/>
      <c r="AD215" s="137"/>
      <c r="AE215" s="137"/>
      <c r="AF215" s="137"/>
      <c r="AG215" s="137"/>
      <c r="AH215" s="137"/>
      <c r="AI215" s="137"/>
      <c r="AJ215" s="137"/>
      <c r="AK215" s="137"/>
      <c r="AL215" s="137"/>
      <c r="AM215" s="137"/>
      <c r="AN215" s="137"/>
      <c r="AO215" s="137"/>
      <c r="AP215" s="137"/>
      <c r="AQ215" s="137"/>
      <c r="AR215" s="137"/>
      <c r="AS215" s="137"/>
    </row>
    <row r="216" ht="18.0" customHeight="1">
      <c r="A216" s="137"/>
      <c r="B216" s="137"/>
      <c r="C216" s="137"/>
      <c r="D216" s="137"/>
      <c r="E216" s="137"/>
      <c r="F216" s="137"/>
      <c r="G216" s="137"/>
      <c r="H216" s="139"/>
      <c r="I216" s="137"/>
      <c r="J216" s="137"/>
      <c r="K216" s="137"/>
      <c r="L216" s="137"/>
      <c r="M216" s="137"/>
      <c r="N216" s="137"/>
      <c r="O216" s="137"/>
      <c r="P216" s="137"/>
      <c r="Q216" s="140"/>
      <c r="R216" s="137"/>
      <c r="S216" s="137"/>
      <c r="T216" s="137"/>
      <c r="U216" s="137"/>
      <c r="V216" s="137"/>
      <c r="W216" s="137"/>
      <c r="X216" s="137"/>
      <c r="Y216" s="137"/>
      <c r="Z216" s="137"/>
      <c r="AA216" s="137"/>
      <c r="AB216" s="137"/>
      <c r="AC216" s="137"/>
      <c r="AD216" s="137"/>
      <c r="AE216" s="137"/>
      <c r="AF216" s="137"/>
      <c r="AG216" s="137"/>
      <c r="AH216" s="137"/>
      <c r="AI216" s="137"/>
      <c r="AJ216" s="137"/>
      <c r="AK216" s="137"/>
      <c r="AL216" s="137"/>
      <c r="AM216" s="137"/>
      <c r="AN216" s="137"/>
      <c r="AO216" s="137"/>
      <c r="AP216" s="137"/>
      <c r="AQ216" s="137"/>
      <c r="AR216" s="137"/>
      <c r="AS216" s="137"/>
    </row>
    <row r="217" ht="18.0" customHeight="1">
      <c r="A217" s="137"/>
      <c r="B217" s="137"/>
      <c r="C217" s="137"/>
      <c r="D217" s="137"/>
      <c r="E217" s="137"/>
      <c r="F217" s="137"/>
      <c r="G217" s="137"/>
      <c r="H217" s="139"/>
      <c r="I217" s="137"/>
      <c r="J217" s="137"/>
      <c r="K217" s="137"/>
      <c r="L217" s="137"/>
      <c r="M217" s="137"/>
      <c r="N217" s="137"/>
      <c r="O217" s="137"/>
      <c r="P217" s="137"/>
      <c r="Q217" s="140"/>
      <c r="R217" s="137"/>
      <c r="S217" s="137"/>
      <c r="T217" s="137"/>
      <c r="U217" s="137"/>
      <c r="V217" s="137"/>
      <c r="W217" s="137"/>
      <c r="X217" s="137"/>
      <c r="Y217" s="137"/>
      <c r="Z217" s="137"/>
      <c r="AA217" s="137"/>
      <c r="AB217" s="137"/>
      <c r="AC217" s="137"/>
      <c r="AD217" s="137"/>
      <c r="AE217" s="137"/>
      <c r="AF217" s="137"/>
      <c r="AG217" s="137"/>
      <c r="AH217" s="137"/>
      <c r="AI217" s="137"/>
      <c r="AJ217" s="137"/>
      <c r="AK217" s="137"/>
      <c r="AL217" s="137"/>
      <c r="AM217" s="137"/>
      <c r="AN217" s="137"/>
      <c r="AO217" s="137"/>
      <c r="AP217" s="137"/>
      <c r="AQ217" s="137"/>
      <c r="AR217" s="137"/>
      <c r="AS217" s="137"/>
    </row>
    <row r="218" ht="18.0" customHeight="1">
      <c r="A218" s="137"/>
      <c r="B218" s="137"/>
      <c r="C218" s="137"/>
      <c r="D218" s="137"/>
      <c r="E218" s="137"/>
      <c r="F218" s="137"/>
      <c r="G218" s="137"/>
      <c r="H218" s="139"/>
      <c r="I218" s="137"/>
      <c r="J218" s="137"/>
      <c r="K218" s="137"/>
      <c r="L218" s="137"/>
      <c r="M218" s="137"/>
      <c r="N218" s="137"/>
      <c r="O218" s="137"/>
      <c r="P218" s="137"/>
      <c r="Q218" s="140"/>
      <c r="R218" s="137"/>
      <c r="S218" s="137"/>
      <c r="T218" s="137"/>
      <c r="U218" s="137"/>
      <c r="V218" s="137"/>
      <c r="W218" s="137"/>
      <c r="X218" s="137"/>
      <c r="Y218" s="137"/>
      <c r="Z218" s="137"/>
      <c r="AA218" s="137"/>
      <c r="AB218" s="137"/>
      <c r="AC218" s="137"/>
      <c r="AD218" s="137"/>
      <c r="AE218" s="137"/>
      <c r="AF218" s="137"/>
      <c r="AG218" s="137"/>
      <c r="AH218" s="137"/>
      <c r="AI218" s="137"/>
      <c r="AJ218" s="137"/>
      <c r="AK218" s="137"/>
      <c r="AL218" s="137"/>
      <c r="AM218" s="137"/>
      <c r="AN218" s="137"/>
      <c r="AO218" s="137"/>
      <c r="AP218" s="137"/>
      <c r="AQ218" s="137"/>
      <c r="AR218" s="137"/>
      <c r="AS218" s="137"/>
    </row>
    <row r="219" ht="18.0" customHeight="1">
      <c r="A219" s="137"/>
      <c r="B219" s="137"/>
      <c r="C219" s="137"/>
      <c r="D219" s="137"/>
      <c r="E219" s="137"/>
      <c r="F219" s="137"/>
      <c r="G219" s="137"/>
      <c r="H219" s="139"/>
      <c r="I219" s="137"/>
      <c r="J219" s="137"/>
      <c r="K219" s="137"/>
      <c r="L219" s="137"/>
      <c r="M219" s="137"/>
      <c r="N219" s="137"/>
      <c r="O219" s="137"/>
      <c r="P219" s="137"/>
      <c r="Q219" s="140"/>
      <c r="R219" s="137"/>
      <c r="S219" s="137"/>
      <c r="T219" s="137"/>
      <c r="U219" s="137"/>
      <c r="V219" s="137"/>
      <c r="W219" s="137"/>
      <c r="X219" s="137"/>
      <c r="Y219" s="137"/>
      <c r="Z219" s="137"/>
      <c r="AA219" s="137"/>
      <c r="AB219" s="137"/>
      <c r="AC219" s="137"/>
      <c r="AD219" s="137"/>
      <c r="AE219" s="137"/>
      <c r="AF219" s="137"/>
      <c r="AG219" s="137"/>
      <c r="AH219" s="137"/>
      <c r="AI219" s="137"/>
      <c r="AJ219" s="137"/>
      <c r="AK219" s="137"/>
      <c r="AL219" s="137"/>
      <c r="AM219" s="137"/>
      <c r="AN219" s="137"/>
      <c r="AO219" s="137"/>
      <c r="AP219" s="137"/>
      <c r="AQ219" s="137"/>
      <c r="AR219" s="137"/>
      <c r="AS219" s="137"/>
    </row>
    <row r="220" ht="18.0" customHeight="1">
      <c r="A220" s="137"/>
      <c r="B220" s="137"/>
      <c r="C220" s="137"/>
      <c r="D220" s="137"/>
      <c r="E220" s="137"/>
      <c r="F220" s="137"/>
      <c r="G220" s="137"/>
      <c r="H220" s="139"/>
      <c r="I220" s="137"/>
      <c r="J220" s="137"/>
      <c r="K220" s="137"/>
      <c r="L220" s="137"/>
      <c r="M220" s="137"/>
      <c r="N220" s="137"/>
      <c r="O220" s="137"/>
      <c r="P220" s="137"/>
      <c r="Q220" s="140"/>
      <c r="R220" s="137"/>
      <c r="S220" s="137"/>
      <c r="T220" s="137"/>
      <c r="U220" s="137"/>
      <c r="V220" s="137"/>
      <c r="W220" s="137"/>
      <c r="X220" s="137"/>
      <c r="Y220" s="137"/>
      <c r="Z220" s="137"/>
      <c r="AA220" s="137"/>
      <c r="AB220" s="137"/>
      <c r="AC220" s="137"/>
      <c r="AD220" s="137"/>
      <c r="AE220" s="137"/>
      <c r="AF220" s="137"/>
      <c r="AG220" s="137"/>
      <c r="AH220" s="137"/>
      <c r="AI220" s="137"/>
      <c r="AJ220" s="137"/>
      <c r="AK220" s="137"/>
      <c r="AL220" s="137"/>
      <c r="AM220" s="137"/>
      <c r="AN220" s="137"/>
      <c r="AO220" s="137"/>
      <c r="AP220" s="137"/>
      <c r="AQ220" s="137"/>
      <c r="AR220" s="137"/>
      <c r="AS220" s="137"/>
    </row>
    <row r="221" ht="18.0" customHeight="1">
      <c r="A221" s="137"/>
      <c r="B221" s="137"/>
      <c r="C221" s="137"/>
      <c r="D221" s="137"/>
      <c r="E221" s="137"/>
      <c r="F221" s="137"/>
      <c r="G221" s="137"/>
      <c r="H221" s="139"/>
      <c r="I221" s="137"/>
      <c r="J221" s="137"/>
      <c r="K221" s="137"/>
      <c r="L221" s="137"/>
      <c r="M221" s="137"/>
      <c r="N221" s="137"/>
      <c r="O221" s="137"/>
      <c r="P221" s="137"/>
      <c r="Q221" s="140"/>
      <c r="R221" s="137"/>
      <c r="S221" s="137"/>
      <c r="T221" s="137"/>
      <c r="U221" s="137"/>
      <c r="V221" s="137"/>
      <c r="W221" s="137"/>
      <c r="X221" s="137"/>
      <c r="Y221" s="137"/>
      <c r="Z221" s="137"/>
      <c r="AA221" s="137"/>
      <c r="AB221" s="137"/>
      <c r="AC221" s="137"/>
      <c r="AD221" s="137"/>
      <c r="AE221" s="137"/>
      <c r="AF221" s="137"/>
      <c r="AG221" s="137"/>
      <c r="AH221" s="137"/>
      <c r="AI221" s="137"/>
      <c r="AJ221" s="137"/>
      <c r="AK221" s="137"/>
      <c r="AL221" s="137"/>
      <c r="AM221" s="137"/>
      <c r="AN221" s="137"/>
      <c r="AO221" s="137"/>
      <c r="AP221" s="137"/>
      <c r="AQ221" s="137"/>
      <c r="AR221" s="137"/>
      <c r="AS221" s="137"/>
    </row>
    <row r="222" ht="18.0" customHeight="1">
      <c r="A222" s="137"/>
      <c r="B222" s="137"/>
      <c r="C222" s="137"/>
      <c r="D222" s="137"/>
      <c r="E222" s="137"/>
      <c r="F222" s="137"/>
      <c r="G222" s="137"/>
      <c r="H222" s="139"/>
      <c r="I222" s="137"/>
      <c r="J222" s="137"/>
      <c r="K222" s="137"/>
      <c r="L222" s="137"/>
      <c r="M222" s="137"/>
      <c r="N222" s="137"/>
      <c r="O222" s="137"/>
      <c r="P222" s="137"/>
      <c r="Q222" s="140"/>
      <c r="R222" s="137"/>
      <c r="S222" s="137"/>
      <c r="T222" s="137"/>
      <c r="U222" s="137"/>
      <c r="V222" s="137"/>
      <c r="W222" s="137"/>
      <c r="X222" s="137"/>
      <c r="Y222" s="137"/>
      <c r="Z222" s="137"/>
      <c r="AA222" s="137"/>
      <c r="AB222" s="137"/>
      <c r="AC222" s="137"/>
      <c r="AD222" s="137"/>
      <c r="AE222" s="137"/>
      <c r="AF222" s="137"/>
      <c r="AG222" s="137"/>
      <c r="AH222" s="137"/>
      <c r="AI222" s="137"/>
      <c r="AJ222" s="137"/>
      <c r="AK222" s="137"/>
      <c r="AL222" s="137"/>
      <c r="AM222" s="137"/>
      <c r="AN222" s="137"/>
      <c r="AO222" s="137"/>
      <c r="AP222" s="137"/>
      <c r="AQ222" s="137"/>
      <c r="AR222" s="137"/>
      <c r="AS222" s="137"/>
    </row>
    <row r="223" ht="18.0" customHeight="1">
      <c r="A223" s="137"/>
      <c r="B223" s="137"/>
      <c r="C223" s="137"/>
      <c r="D223" s="137"/>
      <c r="E223" s="137"/>
      <c r="F223" s="137"/>
      <c r="G223" s="137"/>
      <c r="H223" s="139"/>
      <c r="I223" s="137"/>
      <c r="J223" s="137"/>
      <c r="K223" s="137"/>
      <c r="L223" s="137"/>
      <c r="M223" s="137"/>
      <c r="N223" s="137"/>
      <c r="O223" s="137"/>
      <c r="P223" s="137"/>
      <c r="Q223" s="140"/>
      <c r="R223" s="137"/>
      <c r="S223" s="137"/>
      <c r="T223" s="137"/>
      <c r="U223" s="137"/>
      <c r="V223" s="137"/>
      <c r="W223" s="137"/>
      <c r="X223" s="137"/>
      <c r="Y223" s="137"/>
      <c r="Z223" s="137"/>
      <c r="AA223" s="137"/>
      <c r="AB223" s="137"/>
      <c r="AC223" s="137"/>
      <c r="AD223" s="137"/>
      <c r="AE223" s="137"/>
      <c r="AF223" s="137"/>
      <c r="AG223" s="137"/>
      <c r="AH223" s="137"/>
      <c r="AI223" s="137"/>
      <c r="AJ223" s="137"/>
      <c r="AK223" s="137"/>
      <c r="AL223" s="137"/>
      <c r="AM223" s="137"/>
      <c r="AN223" s="137"/>
      <c r="AO223" s="137"/>
      <c r="AP223" s="137"/>
      <c r="AQ223" s="137"/>
      <c r="AR223" s="137"/>
      <c r="AS223" s="137"/>
    </row>
    <row r="224" ht="18.0" customHeight="1">
      <c r="A224" s="137"/>
      <c r="B224" s="137"/>
      <c r="C224" s="137"/>
      <c r="D224" s="137"/>
      <c r="E224" s="137"/>
      <c r="F224" s="137"/>
      <c r="G224" s="137"/>
      <c r="H224" s="139"/>
      <c r="I224" s="137"/>
      <c r="J224" s="137"/>
      <c r="K224" s="137"/>
      <c r="L224" s="137"/>
      <c r="M224" s="137"/>
      <c r="N224" s="137"/>
      <c r="O224" s="137"/>
      <c r="P224" s="137"/>
      <c r="Q224" s="140"/>
      <c r="R224" s="137"/>
      <c r="S224" s="137"/>
      <c r="T224" s="137"/>
      <c r="U224" s="137"/>
      <c r="V224" s="137"/>
      <c r="W224" s="137"/>
      <c r="X224" s="137"/>
      <c r="Y224" s="137"/>
      <c r="Z224" s="137"/>
      <c r="AA224" s="137"/>
      <c r="AB224" s="137"/>
      <c r="AC224" s="137"/>
      <c r="AD224" s="137"/>
      <c r="AE224" s="137"/>
      <c r="AF224" s="137"/>
      <c r="AG224" s="137"/>
      <c r="AH224" s="137"/>
      <c r="AI224" s="137"/>
      <c r="AJ224" s="137"/>
      <c r="AK224" s="137"/>
      <c r="AL224" s="137"/>
      <c r="AM224" s="137"/>
      <c r="AN224" s="137"/>
      <c r="AO224" s="137"/>
      <c r="AP224" s="137"/>
      <c r="AQ224" s="137"/>
      <c r="AR224" s="137"/>
      <c r="AS224" s="137"/>
    </row>
    <row r="225" ht="18.0" customHeight="1">
      <c r="A225" s="137"/>
      <c r="B225" s="137"/>
      <c r="C225" s="137"/>
      <c r="D225" s="137"/>
      <c r="E225" s="137"/>
      <c r="F225" s="137"/>
      <c r="G225" s="137"/>
      <c r="H225" s="139"/>
      <c r="I225" s="137"/>
      <c r="J225" s="137"/>
      <c r="K225" s="137"/>
      <c r="L225" s="137"/>
      <c r="M225" s="137"/>
      <c r="N225" s="137"/>
      <c r="O225" s="137"/>
      <c r="P225" s="137"/>
      <c r="Q225" s="140"/>
      <c r="R225" s="137"/>
      <c r="S225" s="137"/>
      <c r="T225" s="137"/>
      <c r="U225" s="137"/>
      <c r="V225" s="137"/>
      <c r="W225" s="137"/>
      <c r="X225" s="137"/>
      <c r="Y225" s="137"/>
      <c r="Z225" s="137"/>
      <c r="AA225" s="137"/>
      <c r="AB225" s="137"/>
      <c r="AC225" s="137"/>
      <c r="AD225" s="137"/>
      <c r="AE225" s="137"/>
      <c r="AF225" s="137"/>
      <c r="AG225" s="137"/>
      <c r="AH225" s="137"/>
      <c r="AI225" s="137"/>
      <c r="AJ225" s="137"/>
      <c r="AK225" s="137"/>
      <c r="AL225" s="137"/>
      <c r="AM225" s="137"/>
      <c r="AN225" s="137"/>
      <c r="AO225" s="137"/>
      <c r="AP225" s="137"/>
      <c r="AQ225" s="137"/>
      <c r="AR225" s="137"/>
      <c r="AS225" s="137"/>
    </row>
    <row r="226" ht="18.0" customHeight="1">
      <c r="A226" s="137"/>
      <c r="B226" s="137"/>
      <c r="C226" s="137"/>
      <c r="D226" s="137"/>
      <c r="E226" s="137"/>
      <c r="F226" s="137"/>
      <c r="G226" s="137"/>
      <c r="H226" s="139"/>
      <c r="I226" s="137"/>
      <c r="J226" s="137"/>
      <c r="K226" s="137"/>
      <c r="L226" s="137"/>
      <c r="M226" s="137"/>
      <c r="N226" s="137"/>
      <c r="O226" s="137"/>
      <c r="P226" s="137"/>
      <c r="Q226" s="140"/>
      <c r="R226" s="137"/>
      <c r="S226" s="137"/>
      <c r="T226" s="137"/>
      <c r="U226" s="137"/>
      <c r="V226" s="137"/>
      <c r="W226" s="137"/>
      <c r="X226" s="137"/>
      <c r="Y226" s="137"/>
      <c r="Z226" s="137"/>
      <c r="AA226" s="137"/>
      <c r="AB226" s="137"/>
      <c r="AC226" s="137"/>
      <c r="AD226" s="137"/>
      <c r="AE226" s="137"/>
      <c r="AF226" s="137"/>
      <c r="AG226" s="137"/>
      <c r="AH226" s="137"/>
      <c r="AI226" s="137"/>
      <c r="AJ226" s="137"/>
      <c r="AK226" s="137"/>
      <c r="AL226" s="137"/>
      <c r="AM226" s="137"/>
      <c r="AN226" s="137"/>
      <c r="AO226" s="137"/>
      <c r="AP226" s="137"/>
      <c r="AQ226" s="137"/>
      <c r="AR226" s="137"/>
      <c r="AS226" s="137"/>
    </row>
    <row r="227" ht="18.0" customHeight="1">
      <c r="A227" s="137"/>
      <c r="B227" s="137"/>
      <c r="C227" s="137"/>
      <c r="D227" s="137"/>
      <c r="E227" s="137"/>
      <c r="F227" s="137"/>
      <c r="G227" s="137"/>
      <c r="H227" s="139"/>
      <c r="I227" s="137"/>
      <c r="J227" s="137"/>
      <c r="K227" s="137"/>
      <c r="L227" s="137"/>
      <c r="M227" s="137"/>
      <c r="N227" s="137"/>
      <c r="O227" s="137"/>
      <c r="P227" s="137"/>
      <c r="Q227" s="140"/>
      <c r="R227" s="137"/>
      <c r="S227" s="137"/>
      <c r="T227" s="137"/>
      <c r="U227" s="137"/>
      <c r="V227" s="137"/>
      <c r="W227" s="137"/>
      <c r="X227" s="137"/>
      <c r="Y227" s="137"/>
      <c r="Z227" s="137"/>
      <c r="AA227" s="137"/>
      <c r="AB227" s="137"/>
      <c r="AC227" s="137"/>
      <c r="AD227" s="137"/>
      <c r="AE227" s="137"/>
      <c r="AF227" s="137"/>
      <c r="AG227" s="137"/>
      <c r="AH227" s="137"/>
      <c r="AI227" s="137"/>
      <c r="AJ227" s="137"/>
      <c r="AK227" s="137"/>
      <c r="AL227" s="137"/>
      <c r="AM227" s="137"/>
      <c r="AN227" s="137"/>
      <c r="AO227" s="137"/>
      <c r="AP227" s="137"/>
      <c r="AQ227" s="137"/>
      <c r="AR227" s="137"/>
      <c r="AS227" s="137"/>
    </row>
    <row r="228" ht="18.0" customHeight="1">
      <c r="A228" s="137"/>
      <c r="B228" s="137"/>
      <c r="C228" s="137"/>
      <c r="D228" s="137"/>
      <c r="E228" s="137"/>
      <c r="F228" s="137"/>
      <c r="G228" s="137"/>
      <c r="H228" s="139"/>
      <c r="I228" s="137"/>
      <c r="J228" s="137"/>
      <c r="K228" s="137"/>
      <c r="L228" s="137"/>
      <c r="M228" s="137"/>
      <c r="N228" s="137"/>
      <c r="O228" s="137"/>
      <c r="P228" s="137"/>
      <c r="Q228" s="140"/>
      <c r="R228" s="137"/>
      <c r="S228" s="137"/>
      <c r="T228" s="137"/>
      <c r="U228" s="137"/>
      <c r="V228" s="137"/>
      <c r="W228" s="137"/>
      <c r="X228" s="137"/>
      <c r="Y228" s="137"/>
      <c r="Z228" s="137"/>
      <c r="AA228" s="137"/>
      <c r="AB228" s="137"/>
      <c r="AC228" s="137"/>
      <c r="AD228" s="137"/>
      <c r="AE228" s="137"/>
      <c r="AF228" s="137"/>
      <c r="AG228" s="137"/>
      <c r="AH228" s="137"/>
      <c r="AI228" s="137"/>
      <c r="AJ228" s="137"/>
      <c r="AK228" s="137"/>
      <c r="AL228" s="137"/>
      <c r="AM228" s="137"/>
      <c r="AN228" s="137"/>
      <c r="AO228" s="137"/>
      <c r="AP228" s="137"/>
      <c r="AQ228" s="137"/>
      <c r="AR228" s="137"/>
      <c r="AS228" s="137"/>
    </row>
    <row r="229" ht="18.0" customHeight="1">
      <c r="A229" s="137"/>
      <c r="B229" s="137"/>
      <c r="C229" s="137"/>
      <c r="D229" s="137"/>
      <c r="E229" s="137"/>
      <c r="F229" s="137"/>
      <c r="G229" s="137"/>
      <c r="H229" s="139"/>
      <c r="I229" s="137"/>
      <c r="J229" s="137"/>
      <c r="K229" s="137"/>
      <c r="L229" s="137"/>
      <c r="M229" s="137"/>
      <c r="N229" s="137"/>
      <c r="O229" s="137"/>
      <c r="P229" s="137"/>
      <c r="Q229" s="140"/>
      <c r="R229" s="137"/>
      <c r="S229" s="137"/>
      <c r="T229" s="137"/>
      <c r="U229" s="137"/>
      <c r="V229" s="137"/>
      <c r="W229" s="137"/>
      <c r="X229" s="137"/>
      <c r="Y229" s="137"/>
      <c r="Z229" s="137"/>
      <c r="AA229" s="137"/>
      <c r="AB229" s="137"/>
      <c r="AC229" s="137"/>
      <c r="AD229" s="137"/>
      <c r="AE229" s="137"/>
      <c r="AF229" s="137"/>
      <c r="AG229" s="137"/>
      <c r="AH229" s="137"/>
      <c r="AI229" s="137"/>
      <c r="AJ229" s="137"/>
      <c r="AK229" s="137"/>
      <c r="AL229" s="137"/>
      <c r="AM229" s="137"/>
      <c r="AN229" s="137"/>
      <c r="AO229" s="137"/>
      <c r="AP229" s="137"/>
      <c r="AQ229" s="137"/>
      <c r="AR229" s="137"/>
      <c r="AS229" s="137"/>
    </row>
    <row r="230" ht="18.0" customHeight="1">
      <c r="A230" s="137"/>
      <c r="B230" s="137"/>
      <c r="C230" s="137"/>
      <c r="D230" s="137"/>
      <c r="E230" s="137"/>
      <c r="F230" s="137"/>
      <c r="G230" s="137"/>
      <c r="H230" s="139"/>
      <c r="I230" s="137"/>
      <c r="J230" s="137"/>
      <c r="K230" s="137"/>
      <c r="L230" s="137"/>
      <c r="M230" s="137"/>
      <c r="N230" s="137"/>
      <c r="O230" s="137"/>
      <c r="P230" s="137"/>
      <c r="Q230" s="140"/>
      <c r="R230" s="137"/>
      <c r="S230" s="137"/>
      <c r="T230" s="137"/>
      <c r="U230" s="137"/>
      <c r="V230" s="137"/>
      <c r="W230" s="137"/>
      <c r="X230" s="137"/>
      <c r="Y230" s="137"/>
      <c r="Z230" s="137"/>
      <c r="AA230" s="137"/>
      <c r="AB230" s="137"/>
      <c r="AC230" s="137"/>
      <c r="AD230" s="137"/>
      <c r="AE230" s="137"/>
      <c r="AF230" s="137"/>
      <c r="AG230" s="137"/>
      <c r="AH230" s="137"/>
      <c r="AI230" s="137"/>
      <c r="AJ230" s="137"/>
      <c r="AK230" s="137"/>
      <c r="AL230" s="137"/>
      <c r="AM230" s="137"/>
      <c r="AN230" s="137"/>
      <c r="AO230" s="137"/>
      <c r="AP230" s="137"/>
      <c r="AQ230" s="137"/>
      <c r="AR230" s="137"/>
      <c r="AS230" s="137"/>
    </row>
    <row r="231" ht="18.0" customHeight="1">
      <c r="A231" s="137"/>
      <c r="B231" s="137"/>
      <c r="C231" s="137"/>
      <c r="D231" s="137"/>
      <c r="E231" s="137"/>
      <c r="F231" s="137"/>
      <c r="G231" s="137"/>
      <c r="H231" s="139"/>
      <c r="I231" s="137"/>
      <c r="J231" s="137"/>
      <c r="K231" s="137"/>
      <c r="L231" s="137"/>
      <c r="M231" s="137"/>
      <c r="N231" s="137"/>
      <c r="O231" s="137"/>
      <c r="P231" s="137"/>
      <c r="Q231" s="140"/>
      <c r="R231" s="137"/>
      <c r="S231" s="137"/>
      <c r="T231" s="137"/>
      <c r="U231" s="137"/>
      <c r="V231" s="137"/>
      <c r="W231" s="137"/>
      <c r="X231" s="137"/>
      <c r="Y231" s="137"/>
      <c r="Z231" s="137"/>
      <c r="AA231" s="137"/>
      <c r="AB231" s="137"/>
      <c r="AC231" s="137"/>
      <c r="AD231" s="137"/>
      <c r="AE231" s="137"/>
      <c r="AF231" s="137"/>
      <c r="AG231" s="137"/>
      <c r="AH231" s="137"/>
      <c r="AI231" s="137"/>
      <c r="AJ231" s="137"/>
      <c r="AK231" s="137"/>
      <c r="AL231" s="137"/>
      <c r="AM231" s="137"/>
      <c r="AN231" s="137"/>
      <c r="AO231" s="137"/>
      <c r="AP231" s="137"/>
      <c r="AQ231" s="137"/>
      <c r="AR231" s="137"/>
      <c r="AS231" s="137"/>
    </row>
    <row r="232" ht="18.0" customHeight="1">
      <c r="A232" s="137"/>
      <c r="B232" s="137"/>
      <c r="C232" s="137"/>
      <c r="D232" s="137"/>
      <c r="E232" s="137"/>
      <c r="F232" s="137"/>
      <c r="G232" s="137"/>
      <c r="H232" s="139"/>
      <c r="I232" s="137"/>
      <c r="J232" s="137"/>
      <c r="K232" s="137"/>
      <c r="L232" s="137"/>
      <c r="M232" s="137"/>
      <c r="N232" s="137"/>
      <c r="O232" s="137"/>
      <c r="P232" s="137"/>
      <c r="Q232" s="140"/>
      <c r="R232" s="137"/>
      <c r="S232" s="137"/>
      <c r="T232" s="137"/>
      <c r="U232" s="137"/>
      <c r="V232" s="137"/>
      <c r="W232" s="137"/>
      <c r="X232" s="137"/>
      <c r="Y232" s="137"/>
      <c r="Z232" s="137"/>
      <c r="AA232" s="137"/>
      <c r="AB232" s="137"/>
      <c r="AC232" s="137"/>
      <c r="AD232" s="137"/>
      <c r="AE232" s="137"/>
      <c r="AF232" s="137"/>
      <c r="AG232" s="137"/>
      <c r="AH232" s="137"/>
      <c r="AI232" s="137"/>
      <c r="AJ232" s="137"/>
      <c r="AK232" s="137"/>
      <c r="AL232" s="137"/>
      <c r="AM232" s="137"/>
      <c r="AN232" s="137"/>
      <c r="AO232" s="137"/>
      <c r="AP232" s="137"/>
      <c r="AQ232" s="137"/>
      <c r="AR232" s="137"/>
      <c r="AS232" s="137"/>
    </row>
    <row r="233" ht="18.0" customHeight="1">
      <c r="A233" s="137"/>
      <c r="B233" s="137"/>
      <c r="C233" s="137"/>
      <c r="D233" s="137"/>
      <c r="E233" s="137"/>
      <c r="F233" s="137"/>
      <c r="G233" s="137"/>
      <c r="H233" s="139"/>
      <c r="I233" s="137"/>
      <c r="J233" s="137"/>
      <c r="K233" s="137"/>
      <c r="L233" s="137"/>
      <c r="M233" s="137"/>
      <c r="N233" s="137"/>
      <c r="O233" s="137"/>
      <c r="P233" s="137"/>
      <c r="Q233" s="140"/>
      <c r="R233" s="137"/>
      <c r="S233" s="137"/>
      <c r="T233" s="137"/>
      <c r="U233" s="137"/>
      <c r="V233" s="137"/>
      <c r="W233" s="137"/>
      <c r="X233" s="137"/>
      <c r="Y233" s="137"/>
      <c r="Z233" s="137"/>
      <c r="AA233" s="137"/>
      <c r="AB233" s="137"/>
      <c r="AC233" s="137"/>
      <c r="AD233" s="137"/>
      <c r="AE233" s="137"/>
      <c r="AF233" s="137"/>
      <c r="AG233" s="137"/>
      <c r="AH233" s="137"/>
      <c r="AI233" s="137"/>
      <c r="AJ233" s="137"/>
      <c r="AK233" s="137"/>
      <c r="AL233" s="137"/>
      <c r="AM233" s="137"/>
      <c r="AN233" s="137"/>
      <c r="AO233" s="137"/>
      <c r="AP233" s="137"/>
      <c r="AQ233" s="137"/>
      <c r="AR233" s="137"/>
      <c r="AS233" s="137"/>
    </row>
    <row r="234" ht="18.0" customHeight="1">
      <c r="A234" s="137"/>
      <c r="B234" s="137"/>
      <c r="C234" s="137"/>
      <c r="D234" s="137"/>
      <c r="E234" s="137"/>
      <c r="F234" s="137"/>
      <c r="G234" s="137"/>
      <c r="H234" s="139"/>
      <c r="I234" s="137"/>
      <c r="J234" s="137"/>
      <c r="K234" s="137"/>
      <c r="L234" s="137"/>
      <c r="M234" s="137"/>
      <c r="N234" s="137"/>
      <c r="O234" s="137"/>
      <c r="P234" s="137"/>
      <c r="Q234" s="140"/>
      <c r="R234" s="137"/>
      <c r="S234" s="137"/>
      <c r="T234" s="137"/>
      <c r="U234" s="137"/>
      <c r="V234" s="137"/>
      <c r="W234" s="137"/>
      <c r="X234" s="137"/>
      <c r="Y234" s="137"/>
      <c r="Z234" s="137"/>
      <c r="AA234" s="137"/>
      <c r="AB234" s="137"/>
      <c r="AC234" s="137"/>
      <c r="AD234" s="137"/>
      <c r="AE234" s="137"/>
      <c r="AF234" s="137"/>
      <c r="AG234" s="137"/>
      <c r="AH234" s="137"/>
      <c r="AI234" s="137"/>
      <c r="AJ234" s="137"/>
      <c r="AK234" s="137"/>
      <c r="AL234" s="137"/>
      <c r="AM234" s="137"/>
      <c r="AN234" s="137"/>
      <c r="AO234" s="137"/>
      <c r="AP234" s="137"/>
      <c r="AQ234" s="137"/>
      <c r="AR234" s="137"/>
      <c r="AS234" s="137"/>
    </row>
    <row r="235" ht="18.0" customHeight="1">
      <c r="A235" s="137"/>
      <c r="B235" s="137"/>
      <c r="C235" s="137"/>
      <c r="D235" s="137"/>
      <c r="E235" s="137"/>
      <c r="F235" s="137"/>
      <c r="G235" s="137"/>
      <c r="H235" s="139"/>
      <c r="I235" s="137"/>
      <c r="J235" s="137"/>
      <c r="K235" s="137"/>
      <c r="L235" s="137"/>
      <c r="M235" s="137"/>
      <c r="N235" s="137"/>
      <c r="O235" s="137"/>
      <c r="P235" s="137"/>
      <c r="Q235" s="140"/>
      <c r="R235" s="137"/>
      <c r="S235" s="137"/>
      <c r="T235" s="137"/>
      <c r="U235" s="137"/>
      <c r="V235" s="137"/>
      <c r="W235" s="137"/>
      <c r="X235" s="137"/>
      <c r="Y235" s="137"/>
      <c r="Z235" s="137"/>
      <c r="AA235" s="137"/>
      <c r="AB235" s="137"/>
      <c r="AC235" s="137"/>
      <c r="AD235" s="137"/>
      <c r="AE235" s="137"/>
      <c r="AF235" s="137"/>
      <c r="AG235" s="137"/>
      <c r="AH235" s="137"/>
      <c r="AI235" s="137"/>
      <c r="AJ235" s="137"/>
      <c r="AK235" s="137"/>
      <c r="AL235" s="137"/>
      <c r="AM235" s="137"/>
      <c r="AN235" s="137"/>
      <c r="AO235" s="137"/>
      <c r="AP235" s="137"/>
      <c r="AQ235" s="137"/>
      <c r="AR235" s="137"/>
      <c r="AS235" s="137"/>
    </row>
    <row r="236" ht="18.0" customHeight="1">
      <c r="A236" s="137"/>
      <c r="B236" s="137"/>
      <c r="C236" s="137"/>
      <c r="D236" s="137"/>
      <c r="E236" s="137"/>
      <c r="F236" s="137"/>
      <c r="G236" s="137"/>
      <c r="H236" s="139"/>
      <c r="I236" s="137"/>
      <c r="J236" s="137"/>
      <c r="K236" s="137"/>
      <c r="L236" s="137"/>
      <c r="M236" s="137"/>
      <c r="N236" s="137"/>
      <c r="O236" s="137"/>
      <c r="P236" s="137"/>
      <c r="Q236" s="140"/>
      <c r="R236" s="137"/>
      <c r="S236" s="137"/>
      <c r="T236" s="137"/>
      <c r="U236" s="137"/>
      <c r="V236" s="137"/>
      <c r="W236" s="137"/>
      <c r="X236" s="137"/>
      <c r="Y236" s="137"/>
      <c r="Z236" s="137"/>
      <c r="AA236" s="137"/>
      <c r="AB236" s="137"/>
      <c r="AC236" s="137"/>
      <c r="AD236" s="137"/>
      <c r="AE236" s="137"/>
      <c r="AF236" s="137"/>
      <c r="AG236" s="137"/>
      <c r="AH236" s="137"/>
      <c r="AI236" s="137"/>
      <c r="AJ236" s="137"/>
      <c r="AK236" s="137"/>
      <c r="AL236" s="137"/>
      <c r="AM236" s="137"/>
      <c r="AN236" s="137"/>
      <c r="AO236" s="137"/>
      <c r="AP236" s="137"/>
      <c r="AQ236" s="137"/>
      <c r="AR236" s="137"/>
      <c r="AS236" s="137"/>
    </row>
    <row r="237" ht="18.0" customHeight="1">
      <c r="A237" s="137"/>
      <c r="B237" s="137"/>
      <c r="C237" s="137"/>
      <c r="D237" s="137"/>
      <c r="E237" s="137"/>
      <c r="F237" s="137"/>
      <c r="G237" s="137"/>
      <c r="H237" s="139"/>
      <c r="I237" s="137"/>
      <c r="J237" s="137"/>
      <c r="K237" s="137"/>
      <c r="L237" s="137"/>
      <c r="M237" s="137"/>
      <c r="N237" s="137"/>
      <c r="O237" s="137"/>
      <c r="P237" s="137"/>
      <c r="Q237" s="140"/>
      <c r="R237" s="137"/>
      <c r="S237" s="137"/>
      <c r="T237" s="137"/>
      <c r="U237" s="137"/>
      <c r="V237" s="137"/>
      <c r="W237" s="137"/>
      <c r="X237" s="137"/>
      <c r="Y237" s="137"/>
      <c r="Z237" s="137"/>
      <c r="AA237" s="137"/>
      <c r="AB237" s="137"/>
      <c r="AC237" s="137"/>
      <c r="AD237" s="137"/>
      <c r="AE237" s="137"/>
      <c r="AF237" s="137"/>
      <c r="AG237" s="137"/>
      <c r="AH237" s="137"/>
      <c r="AI237" s="137"/>
      <c r="AJ237" s="137"/>
      <c r="AK237" s="137"/>
      <c r="AL237" s="137"/>
      <c r="AM237" s="137"/>
      <c r="AN237" s="137"/>
      <c r="AO237" s="137"/>
      <c r="AP237" s="137"/>
      <c r="AQ237" s="137"/>
      <c r="AR237" s="137"/>
      <c r="AS237" s="137"/>
    </row>
    <row r="238" ht="18.0" customHeight="1">
      <c r="A238" s="137"/>
      <c r="B238" s="137"/>
      <c r="C238" s="137"/>
      <c r="D238" s="137"/>
      <c r="E238" s="137"/>
      <c r="F238" s="137"/>
      <c r="G238" s="137"/>
      <c r="H238" s="139"/>
      <c r="I238" s="137"/>
      <c r="J238" s="137"/>
      <c r="K238" s="137"/>
      <c r="L238" s="137"/>
      <c r="M238" s="137"/>
      <c r="N238" s="137"/>
      <c r="O238" s="137"/>
      <c r="P238" s="137"/>
      <c r="Q238" s="140"/>
      <c r="R238" s="137"/>
      <c r="S238" s="137"/>
      <c r="T238" s="137"/>
      <c r="U238" s="137"/>
      <c r="V238" s="137"/>
      <c r="W238" s="137"/>
      <c r="X238" s="137"/>
      <c r="Y238" s="137"/>
      <c r="Z238" s="137"/>
      <c r="AA238" s="137"/>
      <c r="AB238" s="137"/>
      <c r="AC238" s="137"/>
      <c r="AD238" s="137"/>
      <c r="AE238" s="137"/>
      <c r="AF238" s="137"/>
      <c r="AG238" s="137"/>
      <c r="AH238" s="137"/>
      <c r="AI238" s="137"/>
      <c r="AJ238" s="137"/>
      <c r="AK238" s="137"/>
      <c r="AL238" s="137"/>
      <c r="AM238" s="137"/>
      <c r="AN238" s="137"/>
      <c r="AO238" s="137"/>
      <c r="AP238" s="137"/>
      <c r="AQ238" s="137"/>
      <c r="AR238" s="137"/>
      <c r="AS238" s="137"/>
    </row>
    <row r="239" ht="18.0" customHeight="1">
      <c r="A239" s="137"/>
      <c r="B239" s="137"/>
      <c r="C239" s="137"/>
      <c r="D239" s="137"/>
      <c r="E239" s="137"/>
      <c r="F239" s="137"/>
      <c r="G239" s="137"/>
      <c r="H239" s="139"/>
      <c r="I239" s="137"/>
      <c r="J239" s="137"/>
      <c r="K239" s="137"/>
      <c r="L239" s="137"/>
      <c r="M239" s="137"/>
      <c r="N239" s="137"/>
      <c r="O239" s="137"/>
      <c r="P239" s="137"/>
      <c r="Q239" s="140"/>
      <c r="R239" s="137"/>
      <c r="S239" s="137"/>
      <c r="T239" s="137"/>
      <c r="U239" s="137"/>
      <c r="V239" s="137"/>
      <c r="W239" s="137"/>
      <c r="X239" s="137"/>
      <c r="Y239" s="137"/>
      <c r="Z239" s="137"/>
      <c r="AA239" s="137"/>
      <c r="AB239" s="137"/>
      <c r="AC239" s="137"/>
      <c r="AD239" s="137"/>
      <c r="AE239" s="137"/>
      <c r="AF239" s="137"/>
      <c r="AG239" s="137"/>
      <c r="AH239" s="137"/>
      <c r="AI239" s="137"/>
      <c r="AJ239" s="137"/>
      <c r="AK239" s="137"/>
      <c r="AL239" s="137"/>
      <c r="AM239" s="137"/>
      <c r="AN239" s="137"/>
      <c r="AO239" s="137"/>
      <c r="AP239" s="137"/>
      <c r="AQ239" s="137"/>
      <c r="AR239" s="137"/>
      <c r="AS239" s="137"/>
    </row>
    <row r="240" ht="18.0" customHeight="1">
      <c r="A240" s="137"/>
      <c r="B240" s="137"/>
      <c r="C240" s="137"/>
      <c r="D240" s="137"/>
      <c r="E240" s="137"/>
      <c r="F240" s="137"/>
      <c r="G240" s="137"/>
      <c r="H240" s="139"/>
      <c r="I240" s="137"/>
      <c r="J240" s="137"/>
      <c r="K240" s="137"/>
      <c r="L240" s="137"/>
      <c r="M240" s="137"/>
      <c r="N240" s="137"/>
      <c r="O240" s="137"/>
      <c r="P240" s="137"/>
      <c r="Q240" s="140"/>
      <c r="R240" s="137"/>
      <c r="S240" s="137"/>
      <c r="T240" s="137"/>
      <c r="U240" s="137"/>
      <c r="V240" s="137"/>
      <c r="W240" s="137"/>
      <c r="X240" s="137"/>
      <c r="Y240" s="137"/>
      <c r="Z240" s="137"/>
      <c r="AA240" s="137"/>
      <c r="AB240" s="137"/>
      <c r="AC240" s="137"/>
      <c r="AD240" s="137"/>
      <c r="AE240" s="137"/>
      <c r="AF240" s="137"/>
      <c r="AG240" s="137"/>
      <c r="AH240" s="137"/>
      <c r="AI240" s="137"/>
      <c r="AJ240" s="137"/>
      <c r="AK240" s="137"/>
      <c r="AL240" s="137"/>
      <c r="AM240" s="137"/>
      <c r="AN240" s="137"/>
      <c r="AO240" s="137"/>
      <c r="AP240" s="137"/>
      <c r="AQ240" s="137"/>
      <c r="AR240" s="137"/>
      <c r="AS240" s="137"/>
    </row>
    <row r="241" ht="18.0" customHeight="1">
      <c r="A241" s="137"/>
      <c r="B241" s="137"/>
      <c r="C241" s="137"/>
      <c r="D241" s="137"/>
      <c r="E241" s="137"/>
      <c r="F241" s="137"/>
      <c r="G241" s="137"/>
      <c r="H241" s="139"/>
      <c r="I241" s="137"/>
      <c r="J241" s="137"/>
      <c r="K241" s="137"/>
      <c r="L241" s="137"/>
      <c r="M241" s="137"/>
      <c r="N241" s="137"/>
      <c r="O241" s="137"/>
      <c r="P241" s="137"/>
      <c r="Q241" s="140"/>
      <c r="R241" s="137"/>
      <c r="S241" s="137"/>
      <c r="T241" s="137"/>
      <c r="U241" s="137"/>
      <c r="V241" s="137"/>
      <c r="W241" s="137"/>
      <c r="X241" s="137"/>
      <c r="Y241" s="137"/>
      <c r="Z241" s="137"/>
      <c r="AA241" s="137"/>
      <c r="AB241" s="137"/>
      <c r="AC241" s="137"/>
      <c r="AD241" s="137"/>
      <c r="AE241" s="137"/>
      <c r="AF241" s="137"/>
      <c r="AG241" s="137"/>
      <c r="AH241" s="137"/>
      <c r="AI241" s="137"/>
      <c r="AJ241" s="137"/>
      <c r="AK241" s="137"/>
      <c r="AL241" s="137"/>
      <c r="AM241" s="137"/>
      <c r="AN241" s="137"/>
      <c r="AO241" s="137"/>
      <c r="AP241" s="137"/>
      <c r="AQ241" s="137"/>
      <c r="AR241" s="137"/>
      <c r="AS241" s="137"/>
    </row>
    <row r="242" ht="18.0" customHeight="1">
      <c r="A242" s="137"/>
      <c r="B242" s="137"/>
      <c r="C242" s="137"/>
      <c r="D242" s="137"/>
      <c r="E242" s="137"/>
      <c r="F242" s="137"/>
      <c r="G242" s="137"/>
      <c r="H242" s="139"/>
      <c r="I242" s="137"/>
      <c r="J242" s="137"/>
      <c r="K242" s="137"/>
      <c r="L242" s="137"/>
      <c r="M242" s="137"/>
      <c r="N242" s="137"/>
      <c r="O242" s="137"/>
      <c r="P242" s="137"/>
      <c r="Q242" s="140"/>
      <c r="R242" s="137"/>
      <c r="S242" s="137"/>
      <c r="T242" s="137"/>
      <c r="U242" s="137"/>
      <c r="V242" s="137"/>
      <c r="W242" s="137"/>
      <c r="X242" s="137"/>
      <c r="Y242" s="137"/>
      <c r="Z242" s="137"/>
      <c r="AA242" s="137"/>
      <c r="AB242" s="137"/>
      <c r="AC242" s="137"/>
      <c r="AD242" s="137"/>
      <c r="AE242" s="137"/>
      <c r="AF242" s="137"/>
      <c r="AG242" s="137"/>
      <c r="AH242" s="137"/>
      <c r="AI242" s="137"/>
      <c r="AJ242" s="137"/>
      <c r="AK242" s="137"/>
      <c r="AL242" s="137"/>
      <c r="AM242" s="137"/>
      <c r="AN242" s="137"/>
      <c r="AO242" s="137"/>
      <c r="AP242" s="137"/>
      <c r="AQ242" s="137"/>
      <c r="AR242" s="137"/>
      <c r="AS242" s="137"/>
    </row>
    <row r="243" ht="18.0" customHeight="1">
      <c r="A243" s="137"/>
      <c r="B243" s="137"/>
      <c r="C243" s="137"/>
      <c r="D243" s="137"/>
      <c r="E243" s="137"/>
      <c r="F243" s="137"/>
      <c r="G243" s="137"/>
      <c r="H243" s="139"/>
      <c r="I243" s="137"/>
      <c r="J243" s="137"/>
      <c r="K243" s="137"/>
      <c r="L243" s="137"/>
      <c r="M243" s="137"/>
      <c r="N243" s="137"/>
      <c r="O243" s="137"/>
      <c r="P243" s="137"/>
      <c r="Q243" s="140"/>
      <c r="R243" s="137"/>
      <c r="S243" s="137"/>
      <c r="T243" s="137"/>
      <c r="U243" s="137"/>
      <c r="V243" s="137"/>
      <c r="W243" s="137"/>
      <c r="X243" s="137"/>
      <c r="Y243" s="137"/>
      <c r="Z243" s="137"/>
      <c r="AA243" s="137"/>
      <c r="AB243" s="137"/>
      <c r="AC243" s="137"/>
      <c r="AD243" s="137"/>
      <c r="AE243" s="137"/>
      <c r="AF243" s="137"/>
      <c r="AG243" s="137"/>
      <c r="AH243" s="137"/>
      <c r="AI243" s="137"/>
      <c r="AJ243" s="137"/>
      <c r="AK243" s="137"/>
      <c r="AL243" s="137"/>
      <c r="AM243" s="137"/>
      <c r="AN243" s="137"/>
      <c r="AO243" s="137"/>
      <c r="AP243" s="137"/>
      <c r="AQ243" s="137"/>
      <c r="AR243" s="137"/>
      <c r="AS243" s="137"/>
    </row>
    <row r="244" ht="18.0" customHeight="1">
      <c r="A244" s="137"/>
      <c r="B244" s="137"/>
      <c r="C244" s="137"/>
      <c r="D244" s="137"/>
      <c r="E244" s="137"/>
      <c r="F244" s="137"/>
      <c r="G244" s="137"/>
      <c r="H244" s="139"/>
      <c r="I244" s="137"/>
      <c r="J244" s="137"/>
      <c r="K244" s="137"/>
      <c r="L244" s="137"/>
      <c r="M244" s="137"/>
      <c r="N244" s="137"/>
      <c r="O244" s="137"/>
      <c r="P244" s="137"/>
      <c r="Q244" s="140"/>
      <c r="R244" s="137"/>
      <c r="S244" s="137"/>
      <c r="T244" s="137"/>
      <c r="U244" s="137"/>
      <c r="V244" s="137"/>
      <c r="W244" s="137"/>
      <c r="X244" s="137"/>
      <c r="Y244" s="137"/>
      <c r="Z244" s="137"/>
      <c r="AA244" s="137"/>
      <c r="AB244" s="137"/>
      <c r="AC244" s="137"/>
      <c r="AD244" s="137"/>
      <c r="AE244" s="137"/>
      <c r="AF244" s="137"/>
      <c r="AG244" s="137"/>
      <c r="AH244" s="137"/>
      <c r="AI244" s="137"/>
      <c r="AJ244" s="137"/>
      <c r="AK244" s="137"/>
      <c r="AL244" s="137"/>
      <c r="AM244" s="137"/>
      <c r="AN244" s="137"/>
      <c r="AO244" s="137"/>
      <c r="AP244" s="137"/>
      <c r="AQ244" s="137"/>
      <c r="AR244" s="137"/>
      <c r="AS244" s="137"/>
    </row>
    <row r="245" ht="18.0" customHeight="1">
      <c r="A245" s="137"/>
      <c r="B245" s="137"/>
      <c r="C245" s="137"/>
      <c r="D245" s="137"/>
      <c r="E245" s="137"/>
      <c r="F245" s="137"/>
      <c r="G245" s="137"/>
      <c r="H245" s="139"/>
      <c r="I245" s="137"/>
      <c r="J245" s="137"/>
      <c r="K245" s="137"/>
      <c r="L245" s="137"/>
      <c r="M245" s="137"/>
      <c r="N245" s="137"/>
      <c r="O245" s="137"/>
      <c r="P245" s="137"/>
      <c r="Q245" s="140"/>
      <c r="R245" s="137"/>
      <c r="S245" s="137"/>
      <c r="T245" s="137"/>
      <c r="U245" s="137"/>
      <c r="V245" s="137"/>
      <c r="W245" s="137"/>
      <c r="X245" s="137"/>
      <c r="Y245" s="137"/>
      <c r="Z245" s="137"/>
      <c r="AA245" s="137"/>
      <c r="AB245" s="137"/>
      <c r="AC245" s="137"/>
      <c r="AD245" s="137"/>
      <c r="AE245" s="137"/>
      <c r="AF245" s="137"/>
      <c r="AG245" s="137"/>
      <c r="AH245" s="137"/>
      <c r="AI245" s="137"/>
      <c r="AJ245" s="137"/>
      <c r="AK245" s="137"/>
      <c r="AL245" s="137"/>
      <c r="AM245" s="137"/>
      <c r="AN245" s="137"/>
      <c r="AO245" s="137"/>
      <c r="AP245" s="137"/>
      <c r="AQ245" s="137"/>
      <c r="AR245" s="137"/>
      <c r="AS245" s="137"/>
    </row>
    <row r="246" ht="18.0" customHeight="1">
      <c r="A246" s="137"/>
      <c r="B246" s="137"/>
      <c r="C246" s="137"/>
      <c r="D246" s="137"/>
      <c r="E246" s="137"/>
      <c r="F246" s="137"/>
      <c r="G246" s="137"/>
      <c r="H246" s="139"/>
      <c r="I246" s="137"/>
      <c r="J246" s="137"/>
      <c r="K246" s="137"/>
      <c r="L246" s="137"/>
      <c r="M246" s="137"/>
      <c r="N246" s="137"/>
      <c r="O246" s="137"/>
      <c r="P246" s="137"/>
      <c r="Q246" s="140"/>
      <c r="R246" s="137"/>
      <c r="S246" s="137"/>
      <c r="T246" s="137"/>
      <c r="U246" s="137"/>
      <c r="V246" s="137"/>
      <c r="W246" s="137"/>
      <c r="X246" s="137"/>
      <c r="Y246" s="137"/>
      <c r="Z246" s="137"/>
      <c r="AA246" s="137"/>
      <c r="AB246" s="137"/>
      <c r="AC246" s="137"/>
      <c r="AD246" s="137"/>
      <c r="AE246" s="137"/>
      <c r="AF246" s="137"/>
      <c r="AG246" s="137"/>
      <c r="AH246" s="137"/>
      <c r="AI246" s="137"/>
      <c r="AJ246" s="137"/>
      <c r="AK246" s="137"/>
      <c r="AL246" s="137"/>
      <c r="AM246" s="137"/>
      <c r="AN246" s="137"/>
      <c r="AO246" s="137"/>
      <c r="AP246" s="137"/>
      <c r="AQ246" s="137"/>
      <c r="AR246" s="137"/>
      <c r="AS246" s="137"/>
    </row>
    <row r="247" ht="18.0" customHeight="1">
      <c r="A247" s="137"/>
      <c r="B247" s="137"/>
      <c r="C247" s="137"/>
      <c r="D247" s="137"/>
      <c r="E247" s="137"/>
      <c r="F247" s="137"/>
      <c r="G247" s="137"/>
      <c r="H247" s="139"/>
      <c r="I247" s="137"/>
      <c r="J247" s="137"/>
      <c r="K247" s="137"/>
      <c r="L247" s="137"/>
      <c r="M247" s="137"/>
      <c r="N247" s="137"/>
      <c r="O247" s="137"/>
      <c r="P247" s="137"/>
      <c r="Q247" s="140"/>
      <c r="R247" s="137"/>
      <c r="S247" s="137"/>
      <c r="T247" s="137"/>
      <c r="U247" s="137"/>
      <c r="V247" s="137"/>
      <c r="W247" s="137"/>
      <c r="X247" s="137"/>
      <c r="Y247" s="137"/>
      <c r="Z247" s="137"/>
      <c r="AA247" s="137"/>
      <c r="AB247" s="137"/>
      <c r="AC247" s="137"/>
      <c r="AD247" s="137"/>
      <c r="AE247" s="137"/>
      <c r="AF247" s="137"/>
      <c r="AG247" s="137"/>
      <c r="AH247" s="137"/>
      <c r="AI247" s="137"/>
      <c r="AJ247" s="137"/>
      <c r="AK247" s="137"/>
      <c r="AL247" s="137"/>
      <c r="AM247" s="137"/>
      <c r="AN247" s="137"/>
      <c r="AO247" s="137"/>
      <c r="AP247" s="137"/>
      <c r="AQ247" s="137"/>
      <c r="AR247" s="137"/>
      <c r="AS247" s="137"/>
    </row>
    <row r="248" ht="18.0" customHeight="1">
      <c r="A248" s="137"/>
      <c r="B248" s="137"/>
      <c r="C248" s="137"/>
      <c r="D248" s="137"/>
      <c r="E248" s="137"/>
      <c r="F248" s="137"/>
      <c r="G248" s="137"/>
      <c r="H248" s="139"/>
      <c r="I248" s="137"/>
      <c r="J248" s="137"/>
      <c r="K248" s="137"/>
      <c r="L248" s="137"/>
      <c r="M248" s="137"/>
      <c r="N248" s="137"/>
      <c r="O248" s="137"/>
      <c r="P248" s="137"/>
      <c r="Q248" s="140"/>
      <c r="R248" s="137"/>
      <c r="S248" s="137"/>
      <c r="T248" s="137"/>
      <c r="U248" s="137"/>
      <c r="V248" s="137"/>
      <c r="W248" s="137"/>
      <c r="X248" s="137"/>
      <c r="Y248" s="137"/>
      <c r="Z248" s="137"/>
      <c r="AA248" s="137"/>
      <c r="AB248" s="137"/>
      <c r="AC248" s="137"/>
      <c r="AD248" s="137"/>
      <c r="AE248" s="137"/>
      <c r="AF248" s="137"/>
      <c r="AG248" s="137"/>
      <c r="AH248" s="137"/>
      <c r="AI248" s="137"/>
      <c r="AJ248" s="137"/>
      <c r="AK248" s="137"/>
      <c r="AL248" s="137"/>
      <c r="AM248" s="137"/>
      <c r="AN248" s="137"/>
      <c r="AO248" s="137"/>
      <c r="AP248" s="137"/>
      <c r="AQ248" s="137"/>
      <c r="AR248" s="137"/>
      <c r="AS248" s="137"/>
    </row>
    <row r="249" ht="18.0" customHeight="1">
      <c r="A249" s="137"/>
      <c r="B249" s="137"/>
      <c r="C249" s="137"/>
      <c r="D249" s="137"/>
      <c r="E249" s="137"/>
      <c r="F249" s="137"/>
      <c r="G249" s="137"/>
      <c r="H249" s="139"/>
      <c r="I249" s="137"/>
      <c r="J249" s="137"/>
      <c r="K249" s="137"/>
      <c r="L249" s="137"/>
      <c r="M249" s="137"/>
      <c r="N249" s="137"/>
      <c r="O249" s="137"/>
      <c r="P249" s="137"/>
      <c r="Q249" s="140"/>
      <c r="R249" s="137"/>
      <c r="S249" s="137"/>
      <c r="T249" s="137"/>
      <c r="U249" s="137"/>
      <c r="V249" s="137"/>
      <c r="W249" s="137"/>
      <c r="X249" s="137"/>
      <c r="Y249" s="137"/>
      <c r="Z249" s="137"/>
      <c r="AA249" s="137"/>
      <c r="AB249" s="137"/>
      <c r="AC249" s="137"/>
      <c r="AD249" s="137"/>
      <c r="AE249" s="137"/>
      <c r="AF249" s="137"/>
      <c r="AG249" s="137"/>
      <c r="AH249" s="137"/>
      <c r="AI249" s="137"/>
      <c r="AJ249" s="137"/>
      <c r="AK249" s="137"/>
      <c r="AL249" s="137"/>
      <c r="AM249" s="137"/>
      <c r="AN249" s="137"/>
      <c r="AO249" s="137"/>
      <c r="AP249" s="137"/>
      <c r="AQ249" s="137"/>
      <c r="AR249" s="137"/>
      <c r="AS249" s="137"/>
    </row>
    <row r="250" ht="18.0" customHeight="1">
      <c r="A250" s="137"/>
      <c r="B250" s="137"/>
      <c r="C250" s="137"/>
      <c r="D250" s="137"/>
      <c r="E250" s="137"/>
      <c r="F250" s="137"/>
      <c r="G250" s="137"/>
      <c r="H250" s="139"/>
      <c r="I250" s="137"/>
      <c r="J250" s="137"/>
      <c r="K250" s="137"/>
      <c r="L250" s="137"/>
      <c r="M250" s="137"/>
      <c r="N250" s="137"/>
      <c r="O250" s="137"/>
      <c r="P250" s="137"/>
      <c r="Q250" s="140"/>
      <c r="R250" s="137"/>
      <c r="S250" s="137"/>
      <c r="T250" s="137"/>
      <c r="U250" s="137"/>
      <c r="V250" s="137"/>
      <c r="W250" s="137"/>
      <c r="X250" s="137"/>
      <c r="Y250" s="137"/>
      <c r="Z250" s="137"/>
      <c r="AA250" s="137"/>
      <c r="AB250" s="137"/>
      <c r="AC250" s="137"/>
      <c r="AD250" s="137"/>
      <c r="AE250" s="137"/>
      <c r="AF250" s="137"/>
      <c r="AG250" s="137"/>
      <c r="AH250" s="137"/>
      <c r="AI250" s="137"/>
      <c r="AJ250" s="137"/>
      <c r="AK250" s="137"/>
      <c r="AL250" s="137"/>
      <c r="AM250" s="137"/>
      <c r="AN250" s="137"/>
      <c r="AO250" s="137"/>
      <c r="AP250" s="137"/>
      <c r="AQ250" s="137"/>
      <c r="AR250" s="137"/>
      <c r="AS250" s="137"/>
    </row>
    <row r="251" ht="18.0" customHeight="1">
      <c r="A251" s="137"/>
      <c r="B251" s="137"/>
      <c r="C251" s="137"/>
      <c r="D251" s="137"/>
      <c r="E251" s="137"/>
      <c r="F251" s="137"/>
      <c r="G251" s="137"/>
      <c r="H251" s="139"/>
      <c r="I251" s="137"/>
      <c r="J251" s="137"/>
      <c r="K251" s="137"/>
      <c r="L251" s="137"/>
      <c r="M251" s="137"/>
      <c r="N251" s="137"/>
      <c r="O251" s="137"/>
      <c r="P251" s="137"/>
      <c r="Q251" s="140"/>
      <c r="R251" s="137"/>
      <c r="S251" s="137"/>
      <c r="T251" s="137"/>
      <c r="U251" s="137"/>
      <c r="V251" s="137"/>
      <c r="W251" s="137"/>
      <c r="X251" s="137"/>
      <c r="Y251" s="137"/>
      <c r="Z251" s="137"/>
      <c r="AA251" s="137"/>
      <c r="AB251" s="137"/>
      <c r="AC251" s="137"/>
      <c r="AD251" s="137"/>
      <c r="AE251" s="137"/>
      <c r="AF251" s="137"/>
      <c r="AG251" s="137"/>
      <c r="AH251" s="137"/>
      <c r="AI251" s="137"/>
      <c r="AJ251" s="137"/>
      <c r="AK251" s="137"/>
      <c r="AL251" s="137"/>
      <c r="AM251" s="137"/>
      <c r="AN251" s="137"/>
      <c r="AO251" s="137"/>
      <c r="AP251" s="137"/>
      <c r="AQ251" s="137"/>
      <c r="AR251" s="137"/>
      <c r="AS251" s="137"/>
    </row>
    <row r="252" ht="18.0" customHeight="1">
      <c r="A252" s="137"/>
      <c r="B252" s="137"/>
      <c r="C252" s="137"/>
      <c r="D252" s="137"/>
      <c r="E252" s="137"/>
      <c r="F252" s="137"/>
      <c r="G252" s="137"/>
      <c r="H252" s="139"/>
      <c r="I252" s="137"/>
      <c r="J252" s="137"/>
      <c r="K252" s="137"/>
      <c r="L252" s="137"/>
      <c r="M252" s="137"/>
      <c r="N252" s="137"/>
      <c r="O252" s="137"/>
      <c r="P252" s="137"/>
      <c r="Q252" s="140"/>
      <c r="R252" s="137"/>
      <c r="S252" s="137"/>
      <c r="T252" s="137"/>
      <c r="U252" s="137"/>
      <c r="V252" s="137"/>
      <c r="W252" s="137"/>
      <c r="X252" s="137"/>
      <c r="Y252" s="137"/>
      <c r="Z252" s="137"/>
      <c r="AA252" s="137"/>
      <c r="AB252" s="137"/>
      <c r="AC252" s="137"/>
      <c r="AD252" s="137"/>
      <c r="AE252" s="137"/>
      <c r="AF252" s="137"/>
      <c r="AG252" s="137"/>
      <c r="AH252" s="137"/>
      <c r="AI252" s="137"/>
      <c r="AJ252" s="137"/>
      <c r="AK252" s="137"/>
      <c r="AL252" s="137"/>
      <c r="AM252" s="137"/>
      <c r="AN252" s="137"/>
      <c r="AO252" s="137"/>
      <c r="AP252" s="137"/>
      <c r="AQ252" s="137"/>
      <c r="AR252" s="137"/>
      <c r="AS252" s="137"/>
    </row>
    <row r="253" ht="18.0" customHeight="1">
      <c r="A253" s="137"/>
      <c r="B253" s="137"/>
      <c r="C253" s="137"/>
      <c r="D253" s="137"/>
      <c r="E253" s="137"/>
      <c r="F253" s="137"/>
      <c r="G253" s="137"/>
      <c r="H253" s="139"/>
      <c r="I253" s="137"/>
      <c r="J253" s="137"/>
      <c r="K253" s="137"/>
      <c r="L253" s="137"/>
      <c r="M253" s="137"/>
      <c r="N253" s="137"/>
      <c r="O253" s="137"/>
      <c r="P253" s="137"/>
      <c r="Q253" s="140"/>
      <c r="R253" s="137"/>
      <c r="S253" s="137"/>
      <c r="T253" s="137"/>
      <c r="U253" s="137"/>
      <c r="V253" s="137"/>
      <c r="W253" s="137"/>
      <c r="X253" s="137"/>
      <c r="Y253" s="137"/>
      <c r="Z253" s="137"/>
      <c r="AA253" s="137"/>
      <c r="AB253" s="137"/>
      <c r="AC253" s="137"/>
      <c r="AD253" s="137"/>
      <c r="AE253" s="137"/>
      <c r="AF253" s="137"/>
      <c r="AG253" s="137"/>
      <c r="AH253" s="137"/>
      <c r="AI253" s="137"/>
      <c r="AJ253" s="137"/>
      <c r="AK253" s="137"/>
      <c r="AL253" s="137"/>
      <c r="AM253" s="137"/>
      <c r="AN253" s="137"/>
      <c r="AO253" s="137"/>
      <c r="AP253" s="137"/>
      <c r="AQ253" s="137"/>
      <c r="AR253" s="137"/>
      <c r="AS253" s="137"/>
    </row>
    <row r="254" ht="18.0" customHeight="1">
      <c r="A254" s="137"/>
      <c r="B254" s="137"/>
      <c r="C254" s="137"/>
      <c r="D254" s="137"/>
      <c r="E254" s="137"/>
      <c r="F254" s="137"/>
      <c r="G254" s="137"/>
      <c r="H254" s="139"/>
      <c r="I254" s="137"/>
      <c r="J254" s="137"/>
      <c r="K254" s="137"/>
      <c r="L254" s="137"/>
      <c r="M254" s="137"/>
      <c r="N254" s="137"/>
      <c r="O254" s="137"/>
      <c r="P254" s="137"/>
      <c r="Q254" s="140"/>
      <c r="R254" s="137"/>
      <c r="S254" s="137"/>
      <c r="T254" s="137"/>
      <c r="U254" s="137"/>
      <c r="V254" s="137"/>
      <c r="W254" s="137"/>
      <c r="X254" s="137"/>
      <c r="Y254" s="137"/>
      <c r="Z254" s="137"/>
      <c r="AA254" s="137"/>
      <c r="AB254" s="137"/>
      <c r="AC254" s="137"/>
      <c r="AD254" s="137"/>
      <c r="AE254" s="137"/>
      <c r="AF254" s="137"/>
      <c r="AG254" s="137"/>
      <c r="AH254" s="137"/>
      <c r="AI254" s="137"/>
      <c r="AJ254" s="137"/>
      <c r="AK254" s="137"/>
      <c r="AL254" s="137"/>
      <c r="AM254" s="137"/>
      <c r="AN254" s="137"/>
      <c r="AO254" s="137"/>
      <c r="AP254" s="137"/>
      <c r="AQ254" s="137"/>
      <c r="AR254" s="137"/>
      <c r="AS254" s="137"/>
    </row>
    <row r="255" ht="18.0" customHeight="1">
      <c r="A255" s="137"/>
      <c r="B255" s="137"/>
      <c r="C255" s="137"/>
      <c r="D255" s="137"/>
      <c r="E255" s="137"/>
      <c r="F255" s="137"/>
      <c r="G255" s="137"/>
      <c r="H255" s="139"/>
      <c r="I255" s="137"/>
      <c r="J255" s="137"/>
      <c r="K255" s="137"/>
      <c r="L255" s="137"/>
      <c r="M255" s="137"/>
      <c r="N255" s="137"/>
      <c r="O255" s="137"/>
      <c r="P255" s="137"/>
      <c r="Q255" s="140"/>
      <c r="R255" s="137"/>
      <c r="S255" s="137"/>
      <c r="T255" s="137"/>
      <c r="U255" s="137"/>
      <c r="V255" s="137"/>
      <c r="W255" s="137"/>
      <c r="X255" s="137"/>
      <c r="Y255" s="137"/>
      <c r="Z255" s="137"/>
      <c r="AA255" s="137"/>
      <c r="AB255" s="137"/>
      <c r="AC255" s="137"/>
      <c r="AD255" s="137"/>
      <c r="AE255" s="137"/>
      <c r="AF255" s="137"/>
      <c r="AG255" s="137"/>
      <c r="AH255" s="137"/>
      <c r="AI255" s="137"/>
      <c r="AJ255" s="137"/>
      <c r="AK255" s="137"/>
      <c r="AL255" s="137"/>
      <c r="AM255" s="137"/>
      <c r="AN255" s="137"/>
      <c r="AO255" s="137"/>
      <c r="AP255" s="137"/>
      <c r="AQ255" s="137"/>
      <c r="AR255" s="137"/>
      <c r="AS255" s="137"/>
    </row>
    <row r="256" ht="18.0" customHeight="1">
      <c r="A256" s="137"/>
      <c r="B256" s="137"/>
      <c r="C256" s="137"/>
      <c r="D256" s="137"/>
      <c r="E256" s="137"/>
      <c r="F256" s="137"/>
      <c r="G256" s="137"/>
      <c r="H256" s="139"/>
      <c r="I256" s="137"/>
      <c r="J256" s="137"/>
      <c r="K256" s="137"/>
      <c r="L256" s="137"/>
      <c r="M256" s="137"/>
      <c r="N256" s="137"/>
      <c r="O256" s="137"/>
      <c r="P256" s="137"/>
      <c r="Q256" s="140"/>
      <c r="R256" s="137"/>
      <c r="S256" s="137"/>
      <c r="T256" s="137"/>
      <c r="U256" s="137"/>
      <c r="V256" s="137"/>
      <c r="W256" s="137"/>
      <c r="X256" s="137"/>
      <c r="Y256" s="137"/>
      <c r="Z256" s="137"/>
      <c r="AA256" s="137"/>
      <c r="AB256" s="137"/>
      <c r="AC256" s="137"/>
      <c r="AD256" s="137"/>
      <c r="AE256" s="137"/>
      <c r="AF256" s="137"/>
      <c r="AG256" s="137"/>
      <c r="AH256" s="137"/>
      <c r="AI256" s="137"/>
      <c r="AJ256" s="137"/>
      <c r="AK256" s="137"/>
      <c r="AL256" s="137"/>
      <c r="AM256" s="137"/>
      <c r="AN256" s="137"/>
      <c r="AO256" s="137"/>
      <c r="AP256" s="137"/>
      <c r="AQ256" s="137"/>
      <c r="AR256" s="137"/>
      <c r="AS256" s="137"/>
    </row>
    <row r="257" ht="18.0" customHeight="1">
      <c r="A257" s="137"/>
      <c r="B257" s="137"/>
      <c r="C257" s="137"/>
      <c r="D257" s="137"/>
      <c r="E257" s="137"/>
      <c r="F257" s="137"/>
      <c r="G257" s="137"/>
      <c r="H257" s="139"/>
      <c r="I257" s="137"/>
      <c r="J257" s="137"/>
      <c r="K257" s="137"/>
      <c r="L257" s="137"/>
      <c r="M257" s="137"/>
      <c r="N257" s="137"/>
      <c r="O257" s="137"/>
      <c r="P257" s="137"/>
      <c r="Q257" s="140"/>
      <c r="R257" s="137"/>
      <c r="S257" s="137"/>
      <c r="T257" s="137"/>
      <c r="U257" s="137"/>
      <c r="V257" s="137"/>
      <c r="W257" s="137"/>
      <c r="X257" s="137"/>
      <c r="Y257" s="137"/>
      <c r="Z257" s="137"/>
      <c r="AA257" s="137"/>
      <c r="AB257" s="137"/>
      <c r="AC257" s="137"/>
      <c r="AD257" s="137"/>
      <c r="AE257" s="137"/>
      <c r="AF257" s="137"/>
      <c r="AG257" s="137"/>
      <c r="AH257" s="137"/>
      <c r="AI257" s="137"/>
      <c r="AJ257" s="137"/>
      <c r="AK257" s="137"/>
      <c r="AL257" s="137"/>
      <c r="AM257" s="137"/>
      <c r="AN257" s="137"/>
      <c r="AO257" s="137"/>
      <c r="AP257" s="137"/>
      <c r="AQ257" s="137"/>
      <c r="AR257" s="137"/>
      <c r="AS257" s="137"/>
    </row>
    <row r="258" ht="18.0" customHeight="1">
      <c r="A258" s="137"/>
      <c r="B258" s="137"/>
      <c r="C258" s="137"/>
      <c r="D258" s="137"/>
      <c r="E258" s="137"/>
      <c r="F258" s="137"/>
      <c r="G258" s="137"/>
      <c r="H258" s="139"/>
      <c r="I258" s="137"/>
      <c r="J258" s="137"/>
      <c r="K258" s="137"/>
      <c r="L258" s="137"/>
      <c r="M258" s="137"/>
      <c r="N258" s="137"/>
      <c r="O258" s="137"/>
      <c r="P258" s="137"/>
      <c r="Q258" s="140"/>
      <c r="R258" s="137"/>
      <c r="S258" s="137"/>
      <c r="T258" s="137"/>
      <c r="U258" s="137"/>
      <c r="V258" s="137"/>
      <c r="W258" s="137"/>
      <c r="X258" s="137"/>
      <c r="Y258" s="137"/>
      <c r="Z258" s="137"/>
      <c r="AA258" s="137"/>
      <c r="AB258" s="137"/>
      <c r="AC258" s="137"/>
      <c r="AD258" s="137"/>
      <c r="AE258" s="137"/>
      <c r="AF258" s="137"/>
      <c r="AG258" s="137"/>
      <c r="AH258" s="137"/>
      <c r="AI258" s="137"/>
      <c r="AJ258" s="137"/>
      <c r="AK258" s="137"/>
      <c r="AL258" s="137"/>
      <c r="AM258" s="137"/>
      <c r="AN258" s="137"/>
      <c r="AO258" s="137"/>
      <c r="AP258" s="137"/>
      <c r="AQ258" s="137"/>
      <c r="AR258" s="137"/>
      <c r="AS258" s="137"/>
    </row>
    <row r="259" ht="18.0" customHeight="1">
      <c r="A259" s="137"/>
      <c r="B259" s="137"/>
      <c r="C259" s="137"/>
      <c r="D259" s="137"/>
      <c r="E259" s="137"/>
      <c r="F259" s="137"/>
      <c r="G259" s="137"/>
      <c r="H259" s="139"/>
      <c r="I259" s="137"/>
      <c r="J259" s="137"/>
      <c r="K259" s="137"/>
      <c r="L259" s="137"/>
      <c r="M259" s="137"/>
      <c r="N259" s="137"/>
      <c r="O259" s="137"/>
      <c r="P259" s="137"/>
      <c r="Q259" s="140"/>
      <c r="R259" s="137"/>
      <c r="S259" s="137"/>
      <c r="T259" s="137"/>
      <c r="U259" s="137"/>
      <c r="V259" s="137"/>
      <c r="W259" s="137"/>
      <c r="X259" s="137"/>
      <c r="Y259" s="137"/>
      <c r="Z259" s="137"/>
      <c r="AA259" s="137"/>
      <c r="AB259" s="137"/>
      <c r="AC259" s="137"/>
      <c r="AD259" s="137"/>
      <c r="AE259" s="137"/>
      <c r="AF259" s="137"/>
      <c r="AG259" s="137"/>
      <c r="AH259" s="137"/>
      <c r="AI259" s="137"/>
      <c r="AJ259" s="137"/>
      <c r="AK259" s="137"/>
      <c r="AL259" s="137"/>
      <c r="AM259" s="137"/>
      <c r="AN259" s="137"/>
      <c r="AO259" s="137"/>
      <c r="AP259" s="137"/>
      <c r="AQ259" s="137"/>
      <c r="AR259" s="137"/>
      <c r="AS259" s="137"/>
    </row>
    <row r="260" ht="18.0" customHeight="1">
      <c r="A260" s="137"/>
      <c r="B260" s="137"/>
      <c r="C260" s="137"/>
      <c r="D260" s="137"/>
      <c r="E260" s="137"/>
      <c r="F260" s="137"/>
      <c r="G260" s="137"/>
      <c r="H260" s="139"/>
      <c r="I260" s="137"/>
      <c r="J260" s="137"/>
      <c r="K260" s="137"/>
      <c r="L260" s="137"/>
      <c r="M260" s="137"/>
      <c r="N260" s="137"/>
      <c r="O260" s="137"/>
      <c r="P260" s="137"/>
      <c r="Q260" s="140"/>
      <c r="R260" s="137"/>
      <c r="S260" s="137"/>
      <c r="T260" s="137"/>
      <c r="U260" s="137"/>
      <c r="V260" s="137"/>
      <c r="W260" s="137"/>
      <c r="X260" s="137"/>
      <c r="Y260" s="137"/>
      <c r="Z260" s="137"/>
      <c r="AA260" s="137"/>
      <c r="AB260" s="137"/>
      <c r="AC260" s="137"/>
      <c r="AD260" s="137"/>
      <c r="AE260" s="137"/>
      <c r="AF260" s="137"/>
      <c r="AG260" s="137"/>
      <c r="AH260" s="137"/>
      <c r="AI260" s="137"/>
      <c r="AJ260" s="137"/>
      <c r="AK260" s="137"/>
      <c r="AL260" s="137"/>
      <c r="AM260" s="137"/>
      <c r="AN260" s="137"/>
      <c r="AO260" s="137"/>
      <c r="AP260" s="137"/>
      <c r="AQ260" s="137"/>
      <c r="AR260" s="137"/>
      <c r="AS260" s="137"/>
    </row>
    <row r="261" ht="18.0" customHeight="1">
      <c r="A261" s="137"/>
      <c r="B261" s="137"/>
      <c r="C261" s="137"/>
      <c r="D261" s="137"/>
      <c r="E261" s="137"/>
      <c r="F261" s="137"/>
      <c r="G261" s="137"/>
      <c r="H261" s="139"/>
      <c r="I261" s="137"/>
      <c r="J261" s="137"/>
      <c r="K261" s="137"/>
      <c r="L261" s="137"/>
      <c r="M261" s="137"/>
      <c r="N261" s="137"/>
      <c r="O261" s="137"/>
      <c r="P261" s="137"/>
      <c r="Q261" s="140"/>
      <c r="R261" s="137"/>
      <c r="S261" s="137"/>
      <c r="T261" s="137"/>
      <c r="U261" s="137"/>
      <c r="V261" s="137"/>
      <c r="W261" s="137"/>
      <c r="X261" s="137"/>
      <c r="Y261" s="137"/>
      <c r="Z261" s="137"/>
      <c r="AA261" s="137"/>
      <c r="AB261" s="137"/>
      <c r="AC261" s="137"/>
      <c r="AD261" s="137"/>
      <c r="AE261" s="137"/>
      <c r="AF261" s="137"/>
      <c r="AG261" s="137"/>
      <c r="AH261" s="137"/>
      <c r="AI261" s="137"/>
      <c r="AJ261" s="137"/>
      <c r="AK261" s="137"/>
      <c r="AL261" s="137"/>
      <c r="AM261" s="137"/>
      <c r="AN261" s="137"/>
      <c r="AO261" s="137"/>
      <c r="AP261" s="137"/>
      <c r="AQ261" s="137"/>
      <c r="AR261" s="137"/>
      <c r="AS261" s="137"/>
    </row>
    <row r="262" ht="18.0" customHeight="1">
      <c r="A262" s="137"/>
      <c r="B262" s="137"/>
      <c r="C262" s="137"/>
      <c r="D262" s="137"/>
      <c r="E262" s="137"/>
      <c r="F262" s="137"/>
      <c r="G262" s="137"/>
      <c r="H262" s="139"/>
      <c r="I262" s="137"/>
      <c r="J262" s="137"/>
      <c r="K262" s="137"/>
      <c r="L262" s="137"/>
      <c r="M262" s="137"/>
      <c r="N262" s="137"/>
      <c r="O262" s="137"/>
      <c r="P262" s="137"/>
      <c r="Q262" s="140"/>
      <c r="R262" s="137"/>
      <c r="S262" s="137"/>
      <c r="T262" s="137"/>
      <c r="U262" s="137"/>
      <c r="V262" s="137"/>
      <c r="W262" s="137"/>
      <c r="X262" s="137"/>
      <c r="Y262" s="137"/>
      <c r="Z262" s="137"/>
      <c r="AA262" s="137"/>
      <c r="AB262" s="137"/>
      <c r="AC262" s="137"/>
      <c r="AD262" s="137"/>
      <c r="AE262" s="137"/>
      <c r="AF262" s="137"/>
      <c r="AG262" s="137"/>
      <c r="AH262" s="137"/>
      <c r="AI262" s="137"/>
      <c r="AJ262" s="137"/>
      <c r="AK262" s="137"/>
      <c r="AL262" s="137"/>
      <c r="AM262" s="137"/>
      <c r="AN262" s="137"/>
      <c r="AO262" s="137"/>
      <c r="AP262" s="137"/>
      <c r="AQ262" s="137"/>
      <c r="AR262" s="137"/>
      <c r="AS262" s="137"/>
    </row>
    <row r="263" ht="18.0" customHeight="1">
      <c r="A263" s="137"/>
      <c r="B263" s="137"/>
      <c r="C263" s="137"/>
      <c r="D263" s="137"/>
      <c r="E263" s="137"/>
      <c r="F263" s="137"/>
      <c r="G263" s="137"/>
      <c r="H263" s="139"/>
      <c r="I263" s="137"/>
      <c r="J263" s="137"/>
      <c r="K263" s="137"/>
      <c r="L263" s="137"/>
      <c r="M263" s="137"/>
      <c r="N263" s="137"/>
      <c r="O263" s="137"/>
      <c r="P263" s="137"/>
      <c r="Q263" s="140"/>
      <c r="R263" s="137"/>
      <c r="S263" s="137"/>
      <c r="T263" s="137"/>
      <c r="U263" s="137"/>
      <c r="V263" s="137"/>
      <c r="W263" s="137"/>
      <c r="X263" s="137"/>
      <c r="Y263" s="137"/>
      <c r="Z263" s="137"/>
      <c r="AA263" s="137"/>
      <c r="AB263" s="137"/>
      <c r="AC263" s="137"/>
      <c r="AD263" s="137"/>
      <c r="AE263" s="137"/>
      <c r="AF263" s="137"/>
      <c r="AG263" s="137"/>
      <c r="AH263" s="137"/>
      <c r="AI263" s="137"/>
      <c r="AJ263" s="137"/>
      <c r="AK263" s="137"/>
      <c r="AL263" s="137"/>
      <c r="AM263" s="137"/>
      <c r="AN263" s="137"/>
      <c r="AO263" s="137"/>
      <c r="AP263" s="137"/>
      <c r="AQ263" s="137"/>
      <c r="AR263" s="137"/>
      <c r="AS263" s="137"/>
    </row>
    <row r="264" ht="18.0" customHeight="1">
      <c r="A264" s="137"/>
      <c r="B264" s="137"/>
      <c r="C264" s="137"/>
      <c r="D264" s="137"/>
      <c r="E264" s="137"/>
      <c r="F264" s="137"/>
      <c r="G264" s="137"/>
      <c r="H264" s="139"/>
      <c r="I264" s="137"/>
      <c r="J264" s="137"/>
      <c r="K264" s="137"/>
      <c r="L264" s="137"/>
      <c r="M264" s="137"/>
      <c r="N264" s="137"/>
      <c r="O264" s="137"/>
      <c r="P264" s="137"/>
      <c r="Q264" s="140"/>
      <c r="R264" s="137"/>
      <c r="S264" s="137"/>
      <c r="T264" s="137"/>
      <c r="U264" s="137"/>
      <c r="V264" s="137"/>
      <c r="W264" s="137"/>
      <c r="X264" s="137"/>
      <c r="Y264" s="137"/>
      <c r="Z264" s="137"/>
      <c r="AA264" s="137"/>
      <c r="AB264" s="137"/>
      <c r="AC264" s="137"/>
      <c r="AD264" s="137"/>
      <c r="AE264" s="137"/>
      <c r="AF264" s="137"/>
      <c r="AG264" s="137"/>
      <c r="AH264" s="137"/>
      <c r="AI264" s="137"/>
      <c r="AJ264" s="137"/>
      <c r="AK264" s="137"/>
      <c r="AL264" s="137"/>
      <c r="AM264" s="137"/>
      <c r="AN264" s="137"/>
      <c r="AO264" s="137"/>
      <c r="AP264" s="137"/>
      <c r="AQ264" s="137"/>
      <c r="AR264" s="137"/>
      <c r="AS264" s="137"/>
    </row>
    <row r="265" ht="18.0" customHeight="1">
      <c r="A265" s="137"/>
      <c r="B265" s="137"/>
      <c r="C265" s="137"/>
      <c r="D265" s="137"/>
      <c r="E265" s="137"/>
      <c r="F265" s="137"/>
      <c r="G265" s="137"/>
      <c r="H265" s="139"/>
      <c r="I265" s="137"/>
      <c r="J265" s="137"/>
      <c r="K265" s="137"/>
      <c r="L265" s="137"/>
      <c r="M265" s="137"/>
      <c r="N265" s="137"/>
      <c r="O265" s="137"/>
      <c r="P265" s="137"/>
      <c r="Q265" s="140"/>
      <c r="R265" s="137"/>
      <c r="S265" s="137"/>
      <c r="T265" s="137"/>
      <c r="U265" s="137"/>
      <c r="V265" s="137"/>
      <c r="W265" s="137"/>
      <c r="X265" s="137"/>
      <c r="Y265" s="137"/>
      <c r="Z265" s="137"/>
      <c r="AA265" s="137"/>
      <c r="AB265" s="137"/>
      <c r="AC265" s="137"/>
      <c r="AD265" s="137"/>
      <c r="AE265" s="137"/>
      <c r="AF265" s="137"/>
      <c r="AG265" s="137"/>
      <c r="AH265" s="137"/>
      <c r="AI265" s="137"/>
      <c r="AJ265" s="137"/>
      <c r="AK265" s="137"/>
      <c r="AL265" s="137"/>
      <c r="AM265" s="137"/>
      <c r="AN265" s="137"/>
      <c r="AO265" s="137"/>
      <c r="AP265" s="137"/>
      <c r="AQ265" s="137"/>
      <c r="AR265" s="137"/>
      <c r="AS265" s="137"/>
    </row>
    <row r="266" ht="18.0" customHeight="1">
      <c r="A266" s="137"/>
      <c r="B266" s="137"/>
      <c r="C266" s="137"/>
      <c r="D266" s="137"/>
      <c r="E266" s="137"/>
      <c r="F266" s="137"/>
      <c r="G266" s="137"/>
      <c r="H266" s="139"/>
      <c r="I266" s="137"/>
      <c r="J266" s="137"/>
      <c r="K266" s="137"/>
      <c r="L266" s="137"/>
      <c r="M266" s="137"/>
      <c r="N266" s="137"/>
      <c r="O266" s="137"/>
      <c r="P266" s="137"/>
      <c r="Q266" s="140"/>
      <c r="R266" s="137"/>
      <c r="S266" s="137"/>
      <c r="T266" s="137"/>
      <c r="U266" s="137"/>
      <c r="V266" s="137"/>
      <c r="W266" s="137"/>
      <c r="X266" s="137"/>
      <c r="Y266" s="137"/>
      <c r="Z266" s="137"/>
      <c r="AA266" s="137"/>
      <c r="AB266" s="137"/>
      <c r="AC266" s="137"/>
      <c r="AD266" s="137"/>
      <c r="AE266" s="137"/>
      <c r="AF266" s="137"/>
      <c r="AG266" s="137"/>
      <c r="AH266" s="137"/>
      <c r="AI266" s="137"/>
      <c r="AJ266" s="137"/>
      <c r="AK266" s="137"/>
      <c r="AL266" s="137"/>
      <c r="AM266" s="137"/>
      <c r="AN266" s="137"/>
      <c r="AO266" s="137"/>
      <c r="AP266" s="137"/>
      <c r="AQ266" s="137"/>
      <c r="AR266" s="137"/>
      <c r="AS266" s="137"/>
    </row>
    <row r="267" ht="18.0" customHeight="1">
      <c r="A267" s="137"/>
      <c r="B267" s="137"/>
      <c r="C267" s="137"/>
      <c r="D267" s="137"/>
      <c r="E267" s="137"/>
      <c r="F267" s="137"/>
      <c r="G267" s="137"/>
      <c r="H267" s="139"/>
      <c r="I267" s="137"/>
      <c r="J267" s="137"/>
      <c r="K267" s="137"/>
      <c r="L267" s="137"/>
      <c r="M267" s="137"/>
      <c r="N267" s="137"/>
      <c r="O267" s="137"/>
      <c r="P267" s="137"/>
      <c r="Q267" s="140"/>
      <c r="R267" s="137"/>
      <c r="S267" s="137"/>
      <c r="T267" s="137"/>
      <c r="U267" s="137"/>
      <c r="V267" s="137"/>
      <c r="W267" s="137"/>
      <c r="X267" s="137"/>
      <c r="Y267" s="137"/>
      <c r="Z267" s="137"/>
      <c r="AA267" s="137"/>
      <c r="AB267" s="137"/>
      <c r="AC267" s="137"/>
      <c r="AD267" s="137"/>
      <c r="AE267" s="137"/>
      <c r="AF267" s="137"/>
      <c r="AG267" s="137"/>
      <c r="AH267" s="137"/>
      <c r="AI267" s="137"/>
      <c r="AJ267" s="137"/>
      <c r="AK267" s="137"/>
      <c r="AL267" s="137"/>
      <c r="AM267" s="137"/>
      <c r="AN267" s="137"/>
      <c r="AO267" s="137"/>
      <c r="AP267" s="137"/>
      <c r="AQ267" s="137"/>
      <c r="AR267" s="137"/>
      <c r="AS267" s="137"/>
    </row>
    <row r="268" ht="18.0" customHeight="1">
      <c r="A268" s="137"/>
      <c r="B268" s="137"/>
      <c r="C268" s="137"/>
      <c r="D268" s="137"/>
      <c r="E268" s="137"/>
      <c r="F268" s="137"/>
      <c r="G268" s="137"/>
      <c r="H268" s="139"/>
      <c r="I268" s="137"/>
      <c r="J268" s="137"/>
      <c r="K268" s="137"/>
      <c r="L268" s="137"/>
      <c r="M268" s="137"/>
      <c r="N268" s="137"/>
      <c r="O268" s="137"/>
      <c r="P268" s="137"/>
      <c r="Q268" s="140"/>
      <c r="R268" s="137"/>
      <c r="S268" s="137"/>
      <c r="T268" s="137"/>
      <c r="U268" s="137"/>
      <c r="V268" s="137"/>
      <c r="W268" s="137"/>
      <c r="X268" s="137"/>
      <c r="Y268" s="137"/>
      <c r="Z268" s="137"/>
      <c r="AA268" s="137"/>
      <c r="AB268" s="137"/>
      <c r="AC268" s="137"/>
      <c r="AD268" s="137"/>
      <c r="AE268" s="137"/>
      <c r="AF268" s="137"/>
      <c r="AG268" s="137"/>
      <c r="AH268" s="137"/>
      <c r="AI268" s="137"/>
      <c r="AJ268" s="137"/>
      <c r="AK268" s="137"/>
      <c r="AL268" s="137"/>
      <c r="AM268" s="137"/>
      <c r="AN268" s="137"/>
      <c r="AO268" s="137"/>
      <c r="AP268" s="137"/>
      <c r="AQ268" s="137"/>
      <c r="AR268" s="137"/>
      <c r="AS268" s="137"/>
    </row>
    <row r="269" ht="18.0" customHeight="1">
      <c r="A269" s="137"/>
      <c r="B269" s="137"/>
      <c r="C269" s="137"/>
      <c r="D269" s="137"/>
      <c r="E269" s="137"/>
      <c r="F269" s="137"/>
      <c r="G269" s="137"/>
      <c r="H269" s="139"/>
      <c r="I269" s="137"/>
      <c r="J269" s="137"/>
      <c r="K269" s="137"/>
      <c r="L269" s="137"/>
      <c r="M269" s="137"/>
      <c r="N269" s="137"/>
      <c r="O269" s="137"/>
      <c r="P269" s="137"/>
      <c r="Q269" s="140"/>
      <c r="R269" s="137"/>
      <c r="S269" s="137"/>
      <c r="T269" s="137"/>
      <c r="U269" s="137"/>
      <c r="V269" s="137"/>
      <c r="W269" s="137"/>
      <c r="X269" s="137"/>
      <c r="Y269" s="137"/>
      <c r="Z269" s="137"/>
      <c r="AA269" s="137"/>
      <c r="AB269" s="137"/>
      <c r="AC269" s="137"/>
      <c r="AD269" s="137"/>
      <c r="AE269" s="137"/>
      <c r="AF269" s="137"/>
      <c r="AG269" s="137"/>
      <c r="AH269" s="137"/>
      <c r="AI269" s="137"/>
      <c r="AJ269" s="137"/>
      <c r="AK269" s="137"/>
      <c r="AL269" s="137"/>
      <c r="AM269" s="137"/>
      <c r="AN269" s="137"/>
      <c r="AO269" s="137"/>
      <c r="AP269" s="137"/>
      <c r="AQ269" s="137"/>
      <c r="AR269" s="137"/>
      <c r="AS269" s="137"/>
    </row>
    <row r="270" ht="18.0" customHeight="1">
      <c r="A270" s="137"/>
      <c r="B270" s="137"/>
      <c r="C270" s="137"/>
      <c r="D270" s="137"/>
      <c r="E270" s="137"/>
      <c r="F270" s="137"/>
      <c r="G270" s="137"/>
      <c r="H270" s="139"/>
      <c r="I270" s="137"/>
      <c r="J270" s="137"/>
      <c r="K270" s="137"/>
      <c r="L270" s="137"/>
      <c r="M270" s="137"/>
      <c r="N270" s="137"/>
      <c r="O270" s="137"/>
      <c r="P270" s="137"/>
      <c r="Q270" s="140"/>
      <c r="R270" s="137"/>
      <c r="S270" s="137"/>
      <c r="T270" s="137"/>
      <c r="U270" s="137"/>
      <c r="V270" s="137"/>
      <c r="W270" s="137"/>
      <c r="X270" s="137"/>
      <c r="Y270" s="137"/>
      <c r="Z270" s="137"/>
      <c r="AA270" s="137"/>
      <c r="AB270" s="137"/>
      <c r="AC270" s="137"/>
      <c r="AD270" s="137"/>
      <c r="AE270" s="137"/>
      <c r="AF270" s="137"/>
      <c r="AG270" s="137"/>
      <c r="AH270" s="137"/>
      <c r="AI270" s="137"/>
      <c r="AJ270" s="137"/>
      <c r="AK270" s="137"/>
      <c r="AL270" s="137"/>
      <c r="AM270" s="137"/>
      <c r="AN270" s="137"/>
      <c r="AO270" s="137"/>
      <c r="AP270" s="137"/>
      <c r="AQ270" s="137"/>
      <c r="AR270" s="137"/>
      <c r="AS270" s="137"/>
    </row>
    <row r="271" ht="18.0" customHeight="1">
      <c r="A271" s="137"/>
      <c r="B271" s="137"/>
      <c r="C271" s="137"/>
      <c r="D271" s="137"/>
      <c r="E271" s="137"/>
      <c r="F271" s="137"/>
      <c r="G271" s="137"/>
      <c r="H271" s="139"/>
      <c r="I271" s="137"/>
      <c r="J271" s="137"/>
      <c r="K271" s="137"/>
      <c r="L271" s="137"/>
      <c r="M271" s="137"/>
      <c r="N271" s="137"/>
      <c r="O271" s="137"/>
      <c r="P271" s="137"/>
      <c r="Q271" s="140"/>
      <c r="R271" s="137"/>
      <c r="S271" s="137"/>
      <c r="T271" s="137"/>
      <c r="U271" s="137"/>
      <c r="V271" s="137"/>
      <c r="W271" s="137"/>
      <c r="X271" s="137"/>
      <c r="Y271" s="137"/>
      <c r="Z271" s="137"/>
      <c r="AA271" s="137"/>
      <c r="AB271" s="137"/>
      <c r="AC271" s="137"/>
      <c r="AD271" s="137"/>
      <c r="AE271" s="137"/>
      <c r="AF271" s="137"/>
      <c r="AG271" s="137"/>
      <c r="AH271" s="137"/>
      <c r="AI271" s="137"/>
      <c r="AJ271" s="137"/>
      <c r="AK271" s="137"/>
      <c r="AL271" s="137"/>
      <c r="AM271" s="137"/>
      <c r="AN271" s="137"/>
      <c r="AO271" s="137"/>
      <c r="AP271" s="137"/>
      <c r="AQ271" s="137"/>
      <c r="AR271" s="137"/>
      <c r="AS271" s="137"/>
    </row>
    <row r="272" ht="18.0" customHeight="1">
      <c r="A272" s="137"/>
      <c r="B272" s="137"/>
      <c r="C272" s="137"/>
      <c r="D272" s="137"/>
      <c r="E272" s="137"/>
      <c r="F272" s="137"/>
      <c r="G272" s="137"/>
      <c r="H272" s="139"/>
      <c r="I272" s="137"/>
      <c r="J272" s="137"/>
      <c r="K272" s="137"/>
      <c r="L272" s="137"/>
      <c r="M272" s="137"/>
      <c r="N272" s="137"/>
      <c r="O272" s="137"/>
      <c r="P272" s="137"/>
      <c r="Q272" s="140"/>
      <c r="R272" s="137"/>
      <c r="S272" s="137"/>
      <c r="T272" s="137"/>
      <c r="U272" s="137"/>
      <c r="V272" s="137"/>
      <c r="W272" s="137"/>
      <c r="X272" s="137"/>
      <c r="Y272" s="137"/>
      <c r="Z272" s="137"/>
      <c r="AA272" s="137"/>
      <c r="AB272" s="137"/>
      <c r="AC272" s="137"/>
      <c r="AD272" s="137"/>
      <c r="AE272" s="137"/>
      <c r="AF272" s="137"/>
      <c r="AG272" s="137"/>
      <c r="AH272" s="137"/>
      <c r="AI272" s="137"/>
      <c r="AJ272" s="137"/>
      <c r="AK272" s="137"/>
      <c r="AL272" s="137"/>
      <c r="AM272" s="137"/>
      <c r="AN272" s="137"/>
      <c r="AO272" s="137"/>
      <c r="AP272" s="137"/>
      <c r="AQ272" s="137"/>
      <c r="AR272" s="137"/>
      <c r="AS272" s="137"/>
    </row>
    <row r="273" ht="18.0" customHeight="1">
      <c r="A273" s="137"/>
      <c r="B273" s="137"/>
      <c r="C273" s="137"/>
      <c r="D273" s="137"/>
      <c r="E273" s="137"/>
      <c r="F273" s="137"/>
      <c r="G273" s="137"/>
      <c r="H273" s="139"/>
      <c r="I273" s="137"/>
      <c r="J273" s="137"/>
      <c r="K273" s="137"/>
      <c r="L273" s="137"/>
      <c r="M273" s="137"/>
      <c r="N273" s="137"/>
      <c r="O273" s="137"/>
      <c r="P273" s="137"/>
      <c r="Q273" s="140"/>
      <c r="R273" s="137"/>
      <c r="S273" s="137"/>
      <c r="T273" s="137"/>
      <c r="U273" s="137"/>
      <c r="V273" s="137"/>
      <c r="W273" s="137"/>
      <c r="X273" s="137"/>
      <c r="Y273" s="137"/>
      <c r="Z273" s="137"/>
      <c r="AA273" s="137"/>
      <c r="AB273" s="137"/>
      <c r="AC273" s="137"/>
      <c r="AD273" s="137"/>
      <c r="AE273" s="137"/>
      <c r="AF273" s="137"/>
      <c r="AG273" s="137"/>
      <c r="AH273" s="137"/>
      <c r="AI273" s="137"/>
      <c r="AJ273" s="137"/>
      <c r="AK273" s="137"/>
      <c r="AL273" s="137"/>
      <c r="AM273" s="137"/>
      <c r="AN273" s="137"/>
      <c r="AO273" s="137"/>
      <c r="AP273" s="137"/>
      <c r="AQ273" s="137"/>
      <c r="AR273" s="137"/>
      <c r="AS273" s="137"/>
    </row>
    <row r="274" ht="18.0" customHeight="1">
      <c r="A274" s="137"/>
      <c r="B274" s="137"/>
      <c r="C274" s="137"/>
      <c r="D274" s="137"/>
      <c r="E274" s="137"/>
      <c r="F274" s="137"/>
      <c r="G274" s="137"/>
      <c r="H274" s="139"/>
      <c r="I274" s="137"/>
      <c r="J274" s="137"/>
      <c r="K274" s="137"/>
      <c r="L274" s="137"/>
      <c r="M274" s="137"/>
      <c r="N274" s="137"/>
      <c r="O274" s="137"/>
      <c r="P274" s="137"/>
      <c r="Q274" s="140"/>
      <c r="R274" s="137"/>
      <c r="S274" s="137"/>
      <c r="T274" s="137"/>
      <c r="U274" s="137"/>
      <c r="V274" s="137"/>
      <c r="W274" s="137"/>
      <c r="X274" s="137"/>
      <c r="Y274" s="137"/>
      <c r="Z274" s="137"/>
      <c r="AA274" s="137"/>
      <c r="AB274" s="137"/>
      <c r="AC274" s="137"/>
      <c r="AD274" s="137"/>
      <c r="AE274" s="137"/>
      <c r="AF274" s="137"/>
      <c r="AG274" s="137"/>
      <c r="AH274" s="137"/>
      <c r="AI274" s="137"/>
      <c r="AJ274" s="137"/>
      <c r="AK274" s="137"/>
      <c r="AL274" s="137"/>
      <c r="AM274" s="137"/>
      <c r="AN274" s="137"/>
      <c r="AO274" s="137"/>
      <c r="AP274" s="137"/>
      <c r="AQ274" s="137"/>
      <c r="AR274" s="137"/>
      <c r="AS274" s="137"/>
    </row>
    <row r="275" ht="18.0" customHeight="1">
      <c r="A275" s="137"/>
      <c r="B275" s="137"/>
      <c r="C275" s="137"/>
      <c r="D275" s="137"/>
      <c r="E275" s="137"/>
      <c r="F275" s="137"/>
      <c r="G275" s="137"/>
      <c r="H275" s="139"/>
      <c r="I275" s="137"/>
      <c r="J275" s="137"/>
      <c r="K275" s="137"/>
      <c r="L275" s="137"/>
      <c r="M275" s="137"/>
      <c r="N275" s="137"/>
      <c r="O275" s="137"/>
      <c r="P275" s="137"/>
      <c r="Q275" s="140"/>
      <c r="R275" s="137"/>
      <c r="S275" s="137"/>
      <c r="T275" s="137"/>
      <c r="U275" s="137"/>
      <c r="V275" s="137"/>
      <c r="W275" s="137"/>
      <c r="X275" s="137"/>
      <c r="Y275" s="137"/>
      <c r="Z275" s="137"/>
      <c r="AA275" s="137"/>
      <c r="AB275" s="137"/>
      <c r="AC275" s="137"/>
      <c r="AD275" s="137"/>
      <c r="AE275" s="137"/>
      <c r="AF275" s="137"/>
      <c r="AG275" s="137"/>
      <c r="AH275" s="137"/>
      <c r="AI275" s="137"/>
      <c r="AJ275" s="137"/>
      <c r="AK275" s="137"/>
      <c r="AL275" s="137"/>
      <c r="AM275" s="137"/>
      <c r="AN275" s="137"/>
      <c r="AO275" s="137"/>
      <c r="AP275" s="137"/>
      <c r="AQ275" s="137"/>
      <c r="AR275" s="137"/>
      <c r="AS275" s="137"/>
    </row>
    <row r="276" ht="18.0" customHeight="1">
      <c r="A276" s="137"/>
      <c r="B276" s="137"/>
      <c r="C276" s="137"/>
      <c r="D276" s="137"/>
      <c r="E276" s="137"/>
      <c r="F276" s="137"/>
      <c r="G276" s="137"/>
      <c r="H276" s="139"/>
      <c r="I276" s="137"/>
      <c r="J276" s="137"/>
      <c r="K276" s="137"/>
      <c r="L276" s="137"/>
      <c r="M276" s="137"/>
      <c r="N276" s="137"/>
      <c r="O276" s="137"/>
      <c r="P276" s="137"/>
      <c r="Q276" s="140"/>
      <c r="R276" s="137"/>
      <c r="S276" s="137"/>
      <c r="T276" s="137"/>
      <c r="U276" s="137"/>
      <c r="V276" s="137"/>
      <c r="W276" s="137"/>
      <c r="X276" s="137"/>
      <c r="Y276" s="137"/>
      <c r="Z276" s="137"/>
      <c r="AA276" s="137"/>
      <c r="AB276" s="137"/>
      <c r="AC276" s="137"/>
      <c r="AD276" s="137"/>
      <c r="AE276" s="137"/>
      <c r="AF276" s="137"/>
      <c r="AG276" s="137"/>
      <c r="AH276" s="137"/>
      <c r="AI276" s="137"/>
      <c r="AJ276" s="137"/>
      <c r="AK276" s="137"/>
      <c r="AL276" s="137"/>
      <c r="AM276" s="137"/>
      <c r="AN276" s="137"/>
      <c r="AO276" s="137"/>
      <c r="AP276" s="137"/>
      <c r="AQ276" s="137"/>
      <c r="AR276" s="137"/>
      <c r="AS276" s="137"/>
    </row>
    <row r="277" ht="18.0" customHeight="1">
      <c r="A277" s="137"/>
      <c r="B277" s="137"/>
      <c r="C277" s="137"/>
      <c r="D277" s="137"/>
      <c r="E277" s="137"/>
      <c r="F277" s="137"/>
      <c r="G277" s="137"/>
      <c r="H277" s="139"/>
      <c r="I277" s="137"/>
      <c r="J277" s="137"/>
      <c r="K277" s="137"/>
      <c r="L277" s="137"/>
      <c r="M277" s="137"/>
      <c r="N277" s="137"/>
      <c r="O277" s="137"/>
      <c r="P277" s="137"/>
      <c r="Q277" s="140"/>
      <c r="R277" s="137"/>
      <c r="S277" s="137"/>
      <c r="T277" s="137"/>
      <c r="U277" s="137"/>
      <c r="V277" s="137"/>
      <c r="W277" s="137"/>
      <c r="X277" s="137"/>
      <c r="Y277" s="137"/>
      <c r="Z277" s="137"/>
      <c r="AA277" s="137"/>
      <c r="AB277" s="137"/>
      <c r="AC277" s="137"/>
      <c r="AD277" s="137"/>
      <c r="AE277" s="137"/>
      <c r="AF277" s="137"/>
      <c r="AG277" s="137"/>
      <c r="AH277" s="137"/>
      <c r="AI277" s="137"/>
      <c r="AJ277" s="137"/>
      <c r="AK277" s="137"/>
      <c r="AL277" s="137"/>
      <c r="AM277" s="137"/>
      <c r="AN277" s="137"/>
      <c r="AO277" s="137"/>
      <c r="AP277" s="137"/>
      <c r="AQ277" s="137"/>
      <c r="AR277" s="137"/>
      <c r="AS277" s="137"/>
    </row>
    <row r="278" ht="18.0" customHeight="1">
      <c r="A278" s="137"/>
      <c r="B278" s="137"/>
      <c r="C278" s="137"/>
      <c r="D278" s="137"/>
      <c r="E278" s="137"/>
      <c r="F278" s="137"/>
      <c r="G278" s="137"/>
      <c r="H278" s="139"/>
      <c r="I278" s="137"/>
      <c r="J278" s="137"/>
      <c r="K278" s="137"/>
      <c r="L278" s="137"/>
      <c r="M278" s="137"/>
      <c r="N278" s="137"/>
      <c r="O278" s="137"/>
      <c r="P278" s="137"/>
      <c r="Q278" s="140"/>
      <c r="R278" s="137"/>
      <c r="S278" s="137"/>
      <c r="T278" s="137"/>
      <c r="U278" s="137"/>
      <c r="V278" s="137"/>
      <c r="W278" s="137"/>
      <c r="X278" s="137"/>
      <c r="Y278" s="137"/>
      <c r="Z278" s="137"/>
      <c r="AA278" s="137"/>
      <c r="AB278" s="137"/>
      <c r="AC278" s="137"/>
      <c r="AD278" s="137"/>
      <c r="AE278" s="137"/>
      <c r="AF278" s="137"/>
      <c r="AG278" s="137"/>
      <c r="AH278" s="137"/>
      <c r="AI278" s="137"/>
      <c r="AJ278" s="137"/>
      <c r="AK278" s="137"/>
      <c r="AL278" s="137"/>
      <c r="AM278" s="137"/>
      <c r="AN278" s="137"/>
      <c r="AO278" s="137"/>
      <c r="AP278" s="137"/>
      <c r="AQ278" s="137"/>
      <c r="AR278" s="137"/>
      <c r="AS278" s="137"/>
    </row>
    <row r="279" ht="18.0" customHeight="1">
      <c r="A279" s="137"/>
      <c r="B279" s="137"/>
      <c r="C279" s="137"/>
      <c r="D279" s="137"/>
      <c r="E279" s="137"/>
      <c r="F279" s="137"/>
      <c r="G279" s="137"/>
      <c r="H279" s="139"/>
      <c r="I279" s="137"/>
      <c r="J279" s="137"/>
      <c r="K279" s="137"/>
      <c r="L279" s="137"/>
      <c r="M279" s="137"/>
      <c r="N279" s="137"/>
      <c r="O279" s="137"/>
      <c r="P279" s="137"/>
      <c r="Q279" s="140"/>
      <c r="R279" s="137"/>
      <c r="S279" s="137"/>
      <c r="T279" s="137"/>
      <c r="U279" s="137"/>
      <c r="V279" s="137"/>
      <c r="W279" s="137"/>
      <c r="X279" s="137"/>
      <c r="Y279" s="137"/>
      <c r="Z279" s="137"/>
      <c r="AA279" s="137"/>
      <c r="AB279" s="137"/>
      <c r="AC279" s="137"/>
      <c r="AD279" s="137"/>
      <c r="AE279" s="137"/>
      <c r="AF279" s="137"/>
      <c r="AG279" s="137"/>
      <c r="AH279" s="137"/>
      <c r="AI279" s="137"/>
      <c r="AJ279" s="137"/>
      <c r="AK279" s="137"/>
      <c r="AL279" s="137"/>
      <c r="AM279" s="137"/>
      <c r="AN279" s="137"/>
      <c r="AO279" s="137"/>
      <c r="AP279" s="137"/>
      <c r="AQ279" s="137"/>
      <c r="AR279" s="137"/>
      <c r="AS279" s="137"/>
    </row>
    <row r="280" ht="18.0" customHeight="1">
      <c r="A280" s="137"/>
      <c r="B280" s="137"/>
      <c r="C280" s="137"/>
      <c r="D280" s="137"/>
      <c r="E280" s="137"/>
      <c r="F280" s="137"/>
      <c r="G280" s="137"/>
      <c r="H280" s="139"/>
      <c r="I280" s="137"/>
      <c r="J280" s="137"/>
      <c r="K280" s="137"/>
      <c r="L280" s="137"/>
      <c r="M280" s="137"/>
      <c r="N280" s="137"/>
      <c r="O280" s="137"/>
      <c r="P280" s="137"/>
      <c r="Q280" s="140"/>
      <c r="R280" s="137"/>
      <c r="S280" s="137"/>
      <c r="T280" s="137"/>
      <c r="U280" s="137"/>
      <c r="V280" s="137"/>
      <c r="W280" s="137"/>
      <c r="X280" s="137"/>
      <c r="Y280" s="137"/>
      <c r="Z280" s="137"/>
      <c r="AA280" s="137"/>
      <c r="AB280" s="137"/>
      <c r="AC280" s="137"/>
      <c r="AD280" s="137"/>
      <c r="AE280" s="137"/>
      <c r="AF280" s="137"/>
      <c r="AG280" s="137"/>
      <c r="AH280" s="137"/>
      <c r="AI280" s="137"/>
      <c r="AJ280" s="137"/>
      <c r="AK280" s="137"/>
      <c r="AL280" s="137"/>
      <c r="AM280" s="137"/>
      <c r="AN280" s="137"/>
      <c r="AO280" s="137"/>
      <c r="AP280" s="137"/>
      <c r="AQ280" s="137"/>
      <c r="AR280" s="137"/>
      <c r="AS280" s="137"/>
    </row>
    <row r="281" ht="18.0" customHeight="1">
      <c r="A281" s="137"/>
      <c r="B281" s="137"/>
      <c r="C281" s="137"/>
      <c r="D281" s="137"/>
      <c r="E281" s="137"/>
      <c r="F281" s="137"/>
      <c r="G281" s="137"/>
      <c r="H281" s="139"/>
      <c r="I281" s="137"/>
      <c r="J281" s="137"/>
      <c r="K281" s="137"/>
      <c r="L281" s="137"/>
      <c r="M281" s="137"/>
      <c r="N281" s="137"/>
      <c r="O281" s="137"/>
      <c r="P281" s="137"/>
      <c r="Q281" s="140"/>
      <c r="R281" s="137"/>
      <c r="S281" s="137"/>
      <c r="T281" s="137"/>
      <c r="U281" s="137"/>
      <c r="V281" s="137"/>
      <c r="W281" s="137"/>
      <c r="X281" s="137"/>
      <c r="Y281" s="137"/>
      <c r="Z281" s="137"/>
      <c r="AA281" s="137"/>
      <c r="AB281" s="137"/>
      <c r="AC281" s="137"/>
      <c r="AD281" s="137"/>
      <c r="AE281" s="137"/>
      <c r="AF281" s="137"/>
      <c r="AG281" s="137"/>
      <c r="AH281" s="137"/>
      <c r="AI281" s="137"/>
      <c r="AJ281" s="137"/>
      <c r="AK281" s="137"/>
      <c r="AL281" s="137"/>
      <c r="AM281" s="137"/>
      <c r="AN281" s="137"/>
      <c r="AO281" s="137"/>
      <c r="AP281" s="137"/>
      <c r="AQ281" s="137"/>
      <c r="AR281" s="137"/>
      <c r="AS281" s="137"/>
    </row>
    <row r="282" ht="18.0" customHeight="1">
      <c r="A282" s="137"/>
      <c r="B282" s="137"/>
      <c r="C282" s="137"/>
      <c r="D282" s="137"/>
      <c r="E282" s="137"/>
      <c r="F282" s="137"/>
      <c r="G282" s="137"/>
      <c r="H282" s="139"/>
      <c r="I282" s="137"/>
      <c r="J282" s="137"/>
      <c r="K282" s="137"/>
      <c r="L282" s="137"/>
      <c r="M282" s="137"/>
      <c r="N282" s="137"/>
      <c r="O282" s="137"/>
      <c r="P282" s="137"/>
      <c r="Q282" s="140"/>
      <c r="R282" s="137"/>
      <c r="S282" s="137"/>
      <c r="T282" s="137"/>
      <c r="U282" s="137"/>
      <c r="V282" s="137"/>
      <c r="W282" s="137"/>
      <c r="X282" s="137"/>
      <c r="Y282" s="137"/>
      <c r="Z282" s="137"/>
      <c r="AA282" s="137"/>
      <c r="AB282" s="137"/>
      <c r="AC282" s="137"/>
      <c r="AD282" s="137"/>
      <c r="AE282" s="137"/>
      <c r="AF282" s="137"/>
      <c r="AG282" s="137"/>
      <c r="AH282" s="137"/>
      <c r="AI282" s="137"/>
      <c r="AJ282" s="137"/>
      <c r="AK282" s="137"/>
      <c r="AL282" s="137"/>
      <c r="AM282" s="137"/>
      <c r="AN282" s="137"/>
      <c r="AO282" s="137"/>
      <c r="AP282" s="137"/>
      <c r="AQ282" s="137"/>
      <c r="AR282" s="137"/>
      <c r="AS282" s="137"/>
    </row>
    <row r="283" ht="18.0" customHeight="1">
      <c r="A283" s="137"/>
      <c r="B283" s="137"/>
      <c r="C283" s="137"/>
      <c r="D283" s="137"/>
      <c r="E283" s="137"/>
      <c r="F283" s="137"/>
      <c r="G283" s="137"/>
      <c r="H283" s="139"/>
      <c r="I283" s="137"/>
      <c r="J283" s="137"/>
      <c r="K283" s="137"/>
      <c r="L283" s="137"/>
      <c r="M283" s="137"/>
      <c r="N283" s="137"/>
      <c r="O283" s="137"/>
      <c r="P283" s="137"/>
      <c r="Q283" s="140"/>
      <c r="R283" s="137"/>
      <c r="S283" s="137"/>
      <c r="T283" s="137"/>
      <c r="U283" s="137"/>
      <c r="V283" s="137"/>
      <c r="W283" s="137"/>
      <c r="X283" s="137"/>
      <c r="Y283" s="137"/>
      <c r="Z283" s="137"/>
      <c r="AA283" s="137"/>
      <c r="AB283" s="137"/>
      <c r="AC283" s="137"/>
      <c r="AD283" s="137"/>
      <c r="AE283" s="137"/>
      <c r="AF283" s="137"/>
      <c r="AG283" s="137"/>
      <c r="AH283" s="137"/>
      <c r="AI283" s="137"/>
      <c r="AJ283" s="137"/>
      <c r="AK283" s="137"/>
      <c r="AL283" s="137"/>
      <c r="AM283" s="137"/>
      <c r="AN283" s="137"/>
      <c r="AO283" s="137"/>
      <c r="AP283" s="137"/>
      <c r="AQ283" s="137"/>
      <c r="AR283" s="137"/>
      <c r="AS283" s="137"/>
    </row>
    <row r="284" ht="18.0" customHeight="1">
      <c r="A284" s="137"/>
      <c r="B284" s="137"/>
      <c r="C284" s="137"/>
      <c r="D284" s="137"/>
      <c r="E284" s="137"/>
      <c r="F284" s="137"/>
      <c r="G284" s="137"/>
      <c r="H284" s="139"/>
      <c r="I284" s="137"/>
      <c r="J284" s="137"/>
      <c r="K284" s="137"/>
      <c r="L284" s="137"/>
      <c r="M284" s="137"/>
      <c r="N284" s="137"/>
      <c r="O284" s="137"/>
      <c r="P284" s="137"/>
      <c r="Q284" s="140"/>
      <c r="R284" s="137"/>
      <c r="S284" s="137"/>
      <c r="T284" s="137"/>
      <c r="U284" s="137"/>
      <c r="V284" s="137"/>
      <c r="W284" s="137"/>
      <c r="X284" s="137"/>
      <c r="Y284" s="137"/>
      <c r="Z284" s="137"/>
      <c r="AA284" s="137"/>
      <c r="AB284" s="137"/>
      <c r="AC284" s="137"/>
      <c r="AD284" s="137"/>
      <c r="AE284" s="137"/>
      <c r="AF284" s="137"/>
      <c r="AG284" s="137"/>
      <c r="AH284" s="137"/>
      <c r="AI284" s="137"/>
      <c r="AJ284" s="137"/>
      <c r="AK284" s="137"/>
      <c r="AL284" s="137"/>
      <c r="AM284" s="137"/>
      <c r="AN284" s="137"/>
      <c r="AO284" s="137"/>
      <c r="AP284" s="137"/>
      <c r="AQ284" s="137"/>
      <c r="AR284" s="137"/>
      <c r="AS284" s="137"/>
    </row>
    <row r="285" ht="18.0" customHeight="1">
      <c r="A285" s="137"/>
      <c r="B285" s="137"/>
      <c r="C285" s="137"/>
      <c r="D285" s="137"/>
      <c r="E285" s="137"/>
      <c r="F285" s="137"/>
      <c r="G285" s="137"/>
      <c r="H285" s="139"/>
      <c r="I285" s="137"/>
      <c r="J285" s="137"/>
      <c r="K285" s="137"/>
      <c r="L285" s="137"/>
      <c r="M285" s="137"/>
      <c r="N285" s="137"/>
      <c r="O285" s="137"/>
      <c r="P285" s="137"/>
      <c r="Q285" s="140"/>
      <c r="R285" s="137"/>
      <c r="S285" s="137"/>
      <c r="T285" s="137"/>
      <c r="U285" s="137"/>
      <c r="V285" s="137"/>
      <c r="W285" s="137"/>
      <c r="X285" s="137"/>
      <c r="Y285" s="137"/>
      <c r="Z285" s="137"/>
      <c r="AA285" s="137"/>
      <c r="AB285" s="137"/>
      <c r="AC285" s="137"/>
      <c r="AD285" s="137"/>
      <c r="AE285" s="137"/>
      <c r="AF285" s="137"/>
      <c r="AG285" s="137"/>
      <c r="AH285" s="137"/>
      <c r="AI285" s="137"/>
      <c r="AJ285" s="137"/>
      <c r="AK285" s="137"/>
      <c r="AL285" s="137"/>
      <c r="AM285" s="137"/>
      <c r="AN285" s="137"/>
      <c r="AO285" s="137"/>
      <c r="AP285" s="137"/>
      <c r="AQ285" s="137"/>
      <c r="AR285" s="137"/>
      <c r="AS285" s="137"/>
    </row>
    <row r="286" ht="18.0" customHeight="1">
      <c r="A286" s="137"/>
      <c r="B286" s="137"/>
      <c r="C286" s="137"/>
      <c r="D286" s="137"/>
      <c r="E286" s="137"/>
      <c r="F286" s="137"/>
      <c r="G286" s="137"/>
      <c r="H286" s="139"/>
      <c r="I286" s="137"/>
      <c r="J286" s="137"/>
      <c r="K286" s="137"/>
      <c r="L286" s="137"/>
      <c r="M286" s="137"/>
      <c r="N286" s="137"/>
      <c r="O286" s="137"/>
      <c r="P286" s="137"/>
      <c r="Q286" s="140"/>
      <c r="R286" s="137"/>
      <c r="S286" s="137"/>
      <c r="T286" s="137"/>
      <c r="U286" s="137"/>
      <c r="V286" s="137"/>
      <c r="W286" s="137"/>
      <c r="X286" s="137"/>
      <c r="Y286" s="137"/>
      <c r="Z286" s="137"/>
      <c r="AA286" s="137"/>
      <c r="AB286" s="137"/>
      <c r="AC286" s="137"/>
      <c r="AD286" s="137"/>
      <c r="AE286" s="137"/>
      <c r="AF286" s="137"/>
      <c r="AG286" s="137"/>
      <c r="AH286" s="137"/>
      <c r="AI286" s="137"/>
      <c r="AJ286" s="137"/>
      <c r="AK286" s="137"/>
      <c r="AL286" s="137"/>
      <c r="AM286" s="137"/>
      <c r="AN286" s="137"/>
      <c r="AO286" s="137"/>
      <c r="AP286" s="137"/>
      <c r="AQ286" s="137"/>
      <c r="AR286" s="137"/>
      <c r="AS286" s="137"/>
    </row>
    <row r="287" ht="18.0" customHeight="1">
      <c r="A287" s="137"/>
      <c r="B287" s="137"/>
      <c r="C287" s="137"/>
      <c r="D287" s="137"/>
      <c r="E287" s="137"/>
      <c r="F287" s="137"/>
      <c r="G287" s="137"/>
      <c r="H287" s="139"/>
      <c r="I287" s="137"/>
      <c r="J287" s="137"/>
      <c r="K287" s="137"/>
      <c r="L287" s="137"/>
      <c r="M287" s="137"/>
      <c r="N287" s="137"/>
      <c r="O287" s="137"/>
      <c r="P287" s="137"/>
      <c r="Q287" s="140"/>
      <c r="R287" s="137"/>
      <c r="S287" s="137"/>
      <c r="T287" s="137"/>
      <c r="U287" s="137"/>
      <c r="V287" s="137"/>
      <c r="W287" s="137"/>
      <c r="X287" s="137"/>
      <c r="Y287" s="137"/>
      <c r="Z287" s="137"/>
      <c r="AA287" s="137"/>
      <c r="AB287" s="137"/>
      <c r="AC287" s="137"/>
      <c r="AD287" s="137"/>
      <c r="AE287" s="137"/>
      <c r="AF287" s="137"/>
      <c r="AG287" s="137"/>
      <c r="AH287" s="137"/>
      <c r="AI287" s="137"/>
      <c r="AJ287" s="137"/>
      <c r="AK287" s="137"/>
      <c r="AL287" s="137"/>
      <c r="AM287" s="137"/>
      <c r="AN287" s="137"/>
      <c r="AO287" s="137"/>
      <c r="AP287" s="137"/>
      <c r="AQ287" s="137"/>
      <c r="AR287" s="137"/>
      <c r="AS287" s="137"/>
    </row>
    <row r="288" ht="18.0" customHeight="1">
      <c r="A288" s="137"/>
      <c r="B288" s="137"/>
      <c r="C288" s="137"/>
      <c r="D288" s="137"/>
      <c r="E288" s="137"/>
      <c r="F288" s="137"/>
      <c r="G288" s="137"/>
      <c r="H288" s="139"/>
      <c r="I288" s="137"/>
      <c r="J288" s="137"/>
      <c r="K288" s="137"/>
      <c r="L288" s="137"/>
      <c r="M288" s="137"/>
      <c r="N288" s="137"/>
      <c r="O288" s="137"/>
      <c r="P288" s="137"/>
      <c r="Q288" s="140"/>
      <c r="R288" s="137"/>
      <c r="S288" s="137"/>
      <c r="T288" s="137"/>
      <c r="U288" s="137"/>
      <c r="V288" s="137"/>
      <c r="W288" s="137"/>
      <c r="X288" s="137"/>
      <c r="Y288" s="137"/>
      <c r="Z288" s="137"/>
      <c r="AA288" s="137"/>
      <c r="AB288" s="137"/>
      <c r="AC288" s="137"/>
      <c r="AD288" s="137"/>
      <c r="AE288" s="137"/>
      <c r="AF288" s="137"/>
      <c r="AG288" s="137"/>
      <c r="AH288" s="137"/>
      <c r="AI288" s="137"/>
      <c r="AJ288" s="137"/>
      <c r="AK288" s="137"/>
      <c r="AL288" s="137"/>
      <c r="AM288" s="137"/>
      <c r="AN288" s="137"/>
      <c r="AO288" s="137"/>
      <c r="AP288" s="137"/>
      <c r="AQ288" s="137"/>
      <c r="AR288" s="137"/>
      <c r="AS288" s="137"/>
    </row>
    <row r="289" ht="18.0" customHeight="1">
      <c r="A289" s="137"/>
      <c r="B289" s="137"/>
      <c r="C289" s="137"/>
      <c r="D289" s="137"/>
      <c r="E289" s="137"/>
      <c r="F289" s="137"/>
      <c r="G289" s="137"/>
      <c r="H289" s="139"/>
      <c r="I289" s="137"/>
      <c r="J289" s="137"/>
      <c r="K289" s="137"/>
      <c r="L289" s="137"/>
      <c r="M289" s="137"/>
      <c r="N289" s="137"/>
      <c r="O289" s="137"/>
      <c r="P289" s="137"/>
      <c r="Q289" s="140"/>
      <c r="R289" s="137"/>
      <c r="S289" s="137"/>
      <c r="T289" s="137"/>
      <c r="U289" s="137"/>
      <c r="V289" s="137"/>
      <c r="W289" s="137"/>
      <c r="X289" s="137"/>
      <c r="Y289" s="137"/>
      <c r="Z289" s="137"/>
      <c r="AA289" s="137"/>
      <c r="AB289" s="137"/>
      <c r="AC289" s="137"/>
      <c r="AD289" s="137"/>
      <c r="AE289" s="137"/>
      <c r="AF289" s="137"/>
      <c r="AG289" s="137"/>
      <c r="AH289" s="137"/>
      <c r="AI289" s="137"/>
      <c r="AJ289" s="137"/>
      <c r="AK289" s="137"/>
      <c r="AL289" s="137"/>
      <c r="AM289" s="137"/>
      <c r="AN289" s="137"/>
      <c r="AO289" s="137"/>
      <c r="AP289" s="137"/>
      <c r="AQ289" s="137"/>
      <c r="AR289" s="137"/>
      <c r="AS289" s="137"/>
    </row>
    <row r="290" ht="18.0" customHeight="1">
      <c r="A290" s="137"/>
      <c r="B290" s="137"/>
      <c r="C290" s="137"/>
      <c r="D290" s="137"/>
      <c r="E290" s="137"/>
      <c r="F290" s="137"/>
      <c r="G290" s="137"/>
      <c r="H290" s="139"/>
      <c r="I290" s="137"/>
      <c r="J290" s="137"/>
      <c r="K290" s="137"/>
      <c r="L290" s="137"/>
      <c r="M290" s="137"/>
      <c r="N290" s="137"/>
      <c r="O290" s="137"/>
      <c r="P290" s="137"/>
      <c r="Q290" s="140"/>
      <c r="R290" s="137"/>
      <c r="S290" s="137"/>
      <c r="T290" s="137"/>
      <c r="U290" s="137"/>
      <c r="V290" s="137"/>
      <c r="W290" s="137"/>
      <c r="X290" s="137"/>
      <c r="Y290" s="137"/>
      <c r="Z290" s="137"/>
      <c r="AA290" s="137"/>
      <c r="AB290" s="137"/>
      <c r="AC290" s="137"/>
      <c r="AD290" s="137"/>
      <c r="AE290" s="137"/>
      <c r="AF290" s="137"/>
      <c r="AG290" s="137"/>
      <c r="AH290" s="137"/>
      <c r="AI290" s="137"/>
      <c r="AJ290" s="137"/>
      <c r="AK290" s="137"/>
      <c r="AL290" s="137"/>
      <c r="AM290" s="137"/>
      <c r="AN290" s="137"/>
      <c r="AO290" s="137"/>
      <c r="AP290" s="137"/>
      <c r="AQ290" s="137"/>
      <c r="AR290" s="137"/>
      <c r="AS290" s="137"/>
    </row>
    <row r="291" ht="18.0" customHeight="1">
      <c r="A291" s="137"/>
      <c r="B291" s="137"/>
      <c r="C291" s="137"/>
      <c r="D291" s="137"/>
      <c r="E291" s="137"/>
      <c r="F291" s="137"/>
      <c r="G291" s="137"/>
      <c r="H291" s="139"/>
      <c r="I291" s="137"/>
      <c r="J291" s="137"/>
      <c r="K291" s="137"/>
      <c r="L291" s="137"/>
      <c r="M291" s="137"/>
      <c r="N291" s="137"/>
      <c r="O291" s="137"/>
      <c r="P291" s="137"/>
      <c r="Q291" s="140"/>
      <c r="R291" s="137"/>
      <c r="S291" s="137"/>
      <c r="T291" s="137"/>
      <c r="U291" s="137"/>
      <c r="V291" s="137"/>
      <c r="W291" s="137"/>
      <c r="X291" s="137"/>
      <c r="Y291" s="137"/>
      <c r="Z291" s="137"/>
      <c r="AA291" s="137"/>
      <c r="AB291" s="137"/>
      <c r="AC291" s="137"/>
      <c r="AD291" s="137"/>
      <c r="AE291" s="137"/>
      <c r="AF291" s="137"/>
      <c r="AG291" s="137"/>
      <c r="AH291" s="137"/>
      <c r="AI291" s="137"/>
      <c r="AJ291" s="137"/>
      <c r="AK291" s="137"/>
      <c r="AL291" s="137"/>
      <c r="AM291" s="137"/>
      <c r="AN291" s="137"/>
      <c r="AO291" s="137"/>
      <c r="AP291" s="137"/>
      <c r="AQ291" s="137"/>
      <c r="AR291" s="137"/>
      <c r="AS291" s="137"/>
    </row>
    <row r="292" ht="18.0" customHeight="1">
      <c r="A292" s="137"/>
      <c r="B292" s="137"/>
      <c r="C292" s="137"/>
      <c r="D292" s="137"/>
      <c r="E292" s="137"/>
      <c r="F292" s="137"/>
      <c r="G292" s="137"/>
      <c r="H292" s="139"/>
      <c r="I292" s="137"/>
      <c r="J292" s="137"/>
      <c r="K292" s="137"/>
      <c r="L292" s="137"/>
      <c r="M292" s="137"/>
      <c r="N292" s="137"/>
      <c r="O292" s="137"/>
      <c r="P292" s="137"/>
      <c r="Q292" s="140"/>
      <c r="R292" s="137"/>
      <c r="S292" s="137"/>
      <c r="T292" s="137"/>
      <c r="U292" s="137"/>
      <c r="V292" s="137"/>
      <c r="W292" s="137"/>
      <c r="X292" s="137"/>
      <c r="Y292" s="137"/>
      <c r="Z292" s="137"/>
      <c r="AA292" s="137"/>
      <c r="AB292" s="137"/>
      <c r="AC292" s="137"/>
      <c r="AD292" s="137"/>
      <c r="AE292" s="137"/>
      <c r="AF292" s="137"/>
      <c r="AG292" s="137"/>
      <c r="AH292" s="137"/>
      <c r="AI292" s="137"/>
      <c r="AJ292" s="137"/>
      <c r="AK292" s="137"/>
      <c r="AL292" s="137"/>
      <c r="AM292" s="137"/>
      <c r="AN292" s="137"/>
      <c r="AO292" s="137"/>
      <c r="AP292" s="137"/>
      <c r="AQ292" s="137"/>
      <c r="AR292" s="137"/>
      <c r="AS292" s="137"/>
    </row>
    <row r="293" ht="18.0" customHeight="1">
      <c r="A293" s="137"/>
      <c r="B293" s="137"/>
      <c r="C293" s="137"/>
      <c r="D293" s="137"/>
      <c r="E293" s="137"/>
      <c r="F293" s="137"/>
      <c r="G293" s="137"/>
      <c r="H293" s="139"/>
      <c r="I293" s="137"/>
      <c r="J293" s="137"/>
      <c r="K293" s="137"/>
      <c r="L293" s="137"/>
      <c r="M293" s="137"/>
      <c r="N293" s="137"/>
      <c r="O293" s="137"/>
      <c r="P293" s="137"/>
      <c r="Q293" s="140"/>
      <c r="R293" s="137"/>
      <c r="S293" s="137"/>
      <c r="T293" s="137"/>
      <c r="U293" s="137"/>
      <c r="V293" s="137"/>
      <c r="W293" s="137"/>
      <c r="X293" s="137"/>
      <c r="Y293" s="137"/>
      <c r="Z293" s="137"/>
      <c r="AA293" s="137"/>
      <c r="AB293" s="137"/>
      <c r="AC293" s="137"/>
      <c r="AD293" s="137"/>
      <c r="AE293" s="137"/>
      <c r="AF293" s="137"/>
      <c r="AG293" s="137"/>
      <c r="AH293" s="137"/>
      <c r="AI293" s="137"/>
      <c r="AJ293" s="137"/>
      <c r="AK293" s="137"/>
      <c r="AL293" s="137"/>
      <c r="AM293" s="137"/>
      <c r="AN293" s="137"/>
      <c r="AO293" s="137"/>
      <c r="AP293" s="137"/>
      <c r="AQ293" s="137"/>
      <c r="AR293" s="137"/>
      <c r="AS293" s="137"/>
    </row>
    <row r="294" ht="18.0" customHeight="1">
      <c r="A294" s="137"/>
      <c r="B294" s="137"/>
      <c r="C294" s="137"/>
      <c r="D294" s="137"/>
      <c r="E294" s="137"/>
      <c r="F294" s="137"/>
      <c r="G294" s="137"/>
      <c r="H294" s="139"/>
      <c r="I294" s="137"/>
      <c r="J294" s="137"/>
      <c r="K294" s="137"/>
      <c r="L294" s="137"/>
      <c r="M294" s="137"/>
      <c r="N294" s="137"/>
      <c r="O294" s="137"/>
      <c r="P294" s="137"/>
      <c r="Q294" s="140"/>
      <c r="R294" s="137"/>
      <c r="S294" s="137"/>
      <c r="T294" s="137"/>
      <c r="U294" s="137"/>
      <c r="V294" s="137"/>
      <c r="W294" s="137"/>
      <c r="X294" s="137"/>
      <c r="Y294" s="137"/>
      <c r="Z294" s="137"/>
      <c r="AA294" s="137"/>
      <c r="AB294" s="137"/>
      <c r="AC294" s="137"/>
      <c r="AD294" s="137"/>
      <c r="AE294" s="137"/>
      <c r="AF294" s="137"/>
      <c r="AG294" s="137"/>
      <c r="AH294" s="137"/>
      <c r="AI294" s="137"/>
      <c r="AJ294" s="137"/>
      <c r="AK294" s="137"/>
      <c r="AL294" s="137"/>
      <c r="AM294" s="137"/>
      <c r="AN294" s="137"/>
      <c r="AO294" s="137"/>
      <c r="AP294" s="137"/>
      <c r="AQ294" s="137"/>
      <c r="AR294" s="137"/>
      <c r="AS294" s="137"/>
    </row>
    <row r="295" ht="18.0" customHeight="1">
      <c r="A295" s="137"/>
      <c r="B295" s="137"/>
      <c r="C295" s="137"/>
      <c r="D295" s="137"/>
      <c r="E295" s="137"/>
      <c r="F295" s="137"/>
      <c r="G295" s="137"/>
      <c r="H295" s="139"/>
      <c r="I295" s="137"/>
      <c r="J295" s="137"/>
      <c r="K295" s="137"/>
      <c r="L295" s="137"/>
      <c r="M295" s="137"/>
      <c r="N295" s="137"/>
      <c r="O295" s="137"/>
      <c r="P295" s="137"/>
      <c r="Q295" s="140"/>
      <c r="R295" s="137"/>
      <c r="S295" s="137"/>
      <c r="T295" s="137"/>
      <c r="U295" s="137"/>
      <c r="V295" s="137"/>
      <c r="W295" s="137"/>
      <c r="X295" s="137"/>
      <c r="Y295" s="137"/>
      <c r="Z295" s="137"/>
      <c r="AA295" s="137"/>
      <c r="AB295" s="137"/>
      <c r="AC295" s="137"/>
      <c r="AD295" s="137"/>
      <c r="AE295" s="137"/>
      <c r="AF295" s="137"/>
      <c r="AG295" s="137"/>
      <c r="AH295" s="137"/>
      <c r="AI295" s="137"/>
      <c r="AJ295" s="137"/>
      <c r="AK295" s="137"/>
      <c r="AL295" s="137"/>
      <c r="AM295" s="137"/>
      <c r="AN295" s="137"/>
      <c r="AO295" s="137"/>
      <c r="AP295" s="137"/>
      <c r="AQ295" s="137"/>
      <c r="AR295" s="137"/>
      <c r="AS295" s="137"/>
    </row>
    <row r="296" ht="18.0" customHeight="1">
      <c r="A296" s="137"/>
      <c r="B296" s="137"/>
      <c r="C296" s="137"/>
      <c r="D296" s="137"/>
      <c r="E296" s="137"/>
      <c r="F296" s="137"/>
      <c r="G296" s="137"/>
      <c r="H296" s="139"/>
      <c r="I296" s="137"/>
      <c r="J296" s="137"/>
      <c r="K296" s="137"/>
      <c r="L296" s="137"/>
      <c r="M296" s="137"/>
      <c r="N296" s="137"/>
      <c r="O296" s="137"/>
      <c r="P296" s="137"/>
      <c r="Q296" s="140"/>
      <c r="R296" s="137"/>
      <c r="S296" s="137"/>
      <c r="T296" s="137"/>
      <c r="U296" s="137"/>
      <c r="V296" s="137"/>
      <c r="W296" s="137"/>
      <c r="X296" s="137"/>
      <c r="Y296" s="137"/>
      <c r="Z296" s="137"/>
      <c r="AA296" s="137"/>
      <c r="AB296" s="137"/>
      <c r="AC296" s="137"/>
      <c r="AD296" s="137"/>
      <c r="AE296" s="137"/>
      <c r="AF296" s="137"/>
      <c r="AG296" s="137"/>
      <c r="AH296" s="137"/>
      <c r="AI296" s="137"/>
      <c r="AJ296" s="137"/>
      <c r="AK296" s="137"/>
      <c r="AL296" s="137"/>
      <c r="AM296" s="137"/>
      <c r="AN296" s="137"/>
      <c r="AO296" s="137"/>
      <c r="AP296" s="137"/>
      <c r="AQ296" s="137"/>
      <c r="AR296" s="137"/>
      <c r="AS296" s="137"/>
    </row>
    <row r="297" ht="18.0" customHeight="1">
      <c r="A297" s="137"/>
      <c r="B297" s="137"/>
      <c r="C297" s="137"/>
      <c r="D297" s="137"/>
      <c r="E297" s="137"/>
      <c r="F297" s="137"/>
      <c r="G297" s="137"/>
      <c r="H297" s="139"/>
      <c r="I297" s="137"/>
      <c r="J297" s="137"/>
      <c r="K297" s="137"/>
      <c r="L297" s="137"/>
      <c r="M297" s="137"/>
      <c r="N297" s="137"/>
      <c r="O297" s="137"/>
      <c r="P297" s="137"/>
      <c r="Q297" s="140"/>
      <c r="R297" s="137"/>
      <c r="S297" s="137"/>
      <c r="T297" s="137"/>
      <c r="U297" s="137"/>
      <c r="V297" s="137"/>
      <c r="W297" s="137"/>
      <c r="X297" s="137"/>
      <c r="Y297" s="137"/>
      <c r="Z297" s="137"/>
      <c r="AA297" s="137"/>
      <c r="AB297" s="137"/>
      <c r="AC297" s="137"/>
      <c r="AD297" s="137"/>
      <c r="AE297" s="137"/>
      <c r="AF297" s="137"/>
      <c r="AG297" s="137"/>
      <c r="AH297" s="137"/>
      <c r="AI297" s="137"/>
      <c r="AJ297" s="137"/>
      <c r="AK297" s="137"/>
      <c r="AL297" s="137"/>
      <c r="AM297" s="137"/>
      <c r="AN297" s="137"/>
      <c r="AO297" s="137"/>
      <c r="AP297" s="137"/>
      <c r="AQ297" s="137"/>
      <c r="AR297" s="137"/>
      <c r="AS297" s="137"/>
    </row>
    <row r="298" ht="18.0" customHeight="1">
      <c r="A298" s="137"/>
      <c r="B298" s="137"/>
      <c r="C298" s="137"/>
      <c r="D298" s="137"/>
      <c r="E298" s="137"/>
      <c r="F298" s="137"/>
      <c r="G298" s="137"/>
      <c r="H298" s="139"/>
      <c r="I298" s="137"/>
      <c r="J298" s="137"/>
      <c r="K298" s="137"/>
      <c r="L298" s="137"/>
      <c r="M298" s="137"/>
      <c r="N298" s="137"/>
      <c r="O298" s="137"/>
      <c r="P298" s="137"/>
      <c r="Q298" s="140"/>
      <c r="R298" s="137"/>
      <c r="S298" s="137"/>
      <c r="T298" s="137"/>
      <c r="U298" s="137"/>
      <c r="V298" s="137"/>
      <c r="W298" s="137"/>
      <c r="X298" s="137"/>
      <c r="Y298" s="137"/>
      <c r="Z298" s="137"/>
      <c r="AA298" s="137"/>
      <c r="AB298" s="137"/>
      <c r="AC298" s="137"/>
      <c r="AD298" s="137"/>
      <c r="AE298" s="137"/>
      <c r="AF298" s="137"/>
      <c r="AG298" s="137"/>
      <c r="AH298" s="137"/>
      <c r="AI298" s="137"/>
      <c r="AJ298" s="137"/>
      <c r="AK298" s="137"/>
      <c r="AL298" s="137"/>
      <c r="AM298" s="137"/>
      <c r="AN298" s="137"/>
      <c r="AO298" s="137"/>
      <c r="AP298" s="137"/>
      <c r="AQ298" s="137"/>
      <c r="AR298" s="137"/>
      <c r="AS298" s="137"/>
    </row>
    <row r="299" ht="18.0" customHeight="1">
      <c r="A299" s="137"/>
      <c r="B299" s="137"/>
      <c r="C299" s="137"/>
      <c r="D299" s="137"/>
      <c r="E299" s="137"/>
      <c r="F299" s="137"/>
      <c r="G299" s="137"/>
      <c r="H299" s="139"/>
      <c r="I299" s="137"/>
      <c r="J299" s="137"/>
      <c r="K299" s="137"/>
      <c r="L299" s="137"/>
      <c r="M299" s="137"/>
      <c r="N299" s="137"/>
      <c r="O299" s="137"/>
      <c r="P299" s="137"/>
      <c r="Q299" s="140"/>
      <c r="R299" s="137"/>
      <c r="S299" s="137"/>
      <c r="T299" s="137"/>
      <c r="U299" s="137"/>
      <c r="V299" s="137"/>
      <c r="W299" s="137"/>
      <c r="X299" s="137"/>
      <c r="Y299" s="137"/>
      <c r="Z299" s="137"/>
      <c r="AA299" s="137"/>
      <c r="AB299" s="137"/>
      <c r="AC299" s="137"/>
      <c r="AD299" s="137"/>
      <c r="AE299" s="137"/>
      <c r="AF299" s="137"/>
      <c r="AG299" s="137"/>
      <c r="AH299" s="137"/>
      <c r="AI299" s="137"/>
      <c r="AJ299" s="137"/>
      <c r="AK299" s="137"/>
      <c r="AL299" s="137"/>
      <c r="AM299" s="137"/>
      <c r="AN299" s="137"/>
      <c r="AO299" s="137"/>
      <c r="AP299" s="137"/>
      <c r="AQ299" s="137"/>
      <c r="AR299" s="137"/>
      <c r="AS299" s="137"/>
    </row>
    <row r="300" ht="18.0" customHeight="1">
      <c r="A300" s="137"/>
      <c r="B300" s="137"/>
      <c r="C300" s="137"/>
      <c r="D300" s="137"/>
      <c r="E300" s="137"/>
      <c r="F300" s="137"/>
      <c r="G300" s="137"/>
      <c r="H300" s="139"/>
      <c r="I300" s="137"/>
      <c r="J300" s="137"/>
      <c r="K300" s="137"/>
      <c r="L300" s="137"/>
      <c r="M300" s="137"/>
      <c r="N300" s="137"/>
      <c r="O300" s="137"/>
      <c r="P300" s="137"/>
      <c r="Q300" s="140"/>
      <c r="R300" s="137"/>
      <c r="S300" s="137"/>
      <c r="T300" s="137"/>
      <c r="U300" s="137"/>
      <c r="V300" s="137"/>
      <c r="W300" s="137"/>
      <c r="X300" s="137"/>
      <c r="Y300" s="137"/>
      <c r="Z300" s="137"/>
      <c r="AA300" s="137"/>
      <c r="AB300" s="137"/>
      <c r="AC300" s="137"/>
      <c r="AD300" s="137"/>
      <c r="AE300" s="137"/>
      <c r="AF300" s="137"/>
      <c r="AG300" s="137"/>
      <c r="AH300" s="137"/>
      <c r="AI300" s="137"/>
      <c r="AJ300" s="137"/>
      <c r="AK300" s="137"/>
      <c r="AL300" s="137"/>
      <c r="AM300" s="137"/>
      <c r="AN300" s="137"/>
      <c r="AO300" s="137"/>
      <c r="AP300" s="137"/>
      <c r="AQ300" s="137"/>
      <c r="AR300" s="137"/>
      <c r="AS300" s="137"/>
    </row>
    <row r="301" ht="18.0" customHeight="1">
      <c r="A301" s="137"/>
      <c r="B301" s="137"/>
      <c r="C301" s="137"/>
      <c r="D301" s="137"/>
      <c r="E301" s="137"/>
      <c r="F301" s="137"/>
      <c r="G301" s="137"/>
      <c r="H301" s="139"/>
      <c r="I301" s="137"/>
      <c r="J301" s="137"/>
      <c r="K301" s="137"/>
      <c r="L301" s="137"/>
      <c r="M301" s="137"/>
      <c r="N301" s="137"/>
      <c r="O301" s="137"/>
      <c r="P301" s="137"/>
      <c r="Q301" s="140"/>
      <c r="R301" s="137"/>
      <c r="S301" s="137"/>
      <c r="T301" s="137"/>
      <c r="U301" s="137"/>
      <c r="V301" s="137"/>
      <c r="W301" s="137"/>
      <c r="X301" s="137"/>
      <c r="Y301" s="137"/>
      <c r="Z301" s="137"/>
      <c r="AA301" s="137"/>
      <c r="AB301" s="137"/>
      <c r="AC301" s="137"/>
      <c r="AD301" s="137"/>
      <c r="AE301" s="137"/>
      <c r="AF301" s="137"/>
      <c r="AG301" s="137"/>
      <c r="AH301" s="137"/>
      <c r="AI301" s="137"/>
      <c r="AJ301" s="137"/>
      <c r="AK301" s="137"/>
      <c r="AL301" s="137"/>
      <c r="AM301" s="137"/>
      <c r="AN301" s="137"/>
      <c r="AO301" s="137"/>
      <c r="AP301" s="137"/>
      <c r="AQ301" s="137"/>
      <c r="AR301" s="137"/>
      <c r="AS301" s="137"/>
    </row>
    <row r="302" ht="18.0" customHeight="1">
      <c r="A302" s="137"/>
      <c r="B302" s="137"/>
      <c r="C302" s="137"/>
      <c r="D302" s="137"/>
      <c r="E302" s="137"/>
      <c r="F302" s="137"/>
      <c r="G302" s="137"/>
      <c r="H302" s="139"/>
      <c r="I302" s="137"/>
      <c r="J302" s="137"/>
      <c r="K302" s="137"/>
      <c r="L302" s="137"/>
      <c r="M302" s="137"/>
      <c r="N302" s="137"/>
      <c r="O302" s="137"/>
      <c r="P302" s="137"/>
      <c r="Q302" s="140"/>
      <c r="R302" s="137"/>
      <c r="S302" s="137"/>
      <c r="T302" s="137"/>
      <c r="U302" s="137"/>
      <c r="V302" s="137"/>
      <c r="W302" s="137"/>
      <c r="X302" s="137"/>
      <c r="Y302" s="137"/>
      <c r="Z302" s="137"/>
      <c r="AA302" s="137"/>
      <c r="AB302" s="137"/>
      <c r="AC302" s="137"/>
      <c r="AD302" s="137"/>
      <c r="AE302" s="137"/>
      <c r="AF302" s="137"/>
      <c r="AG302" s="137"/>
      <c r="AH302" s="137"/>
      <c r="AI302" s="137"/>
      <c r="AJ302" s="137"/>
      <c r="AK302" s="137"/>
      <c r="AL302" s="137"/>
      <c r="AM302" s="137"/>
      <c r="AN302" s="137"/>
      <c r="AO302" s="137"/>
      <c r="AP302" s="137"/>
      <c r="AQ302" s="137"/>
      <c r="AR302" s="137"/>
      <c r="AS302" s="137"/>
    </row>
    <row r="303" ht="18.0" customHeight="1">
      <c r="A303" s="137"/>
      <c r="B303" s="137"/>
      <c r="C303" s="137"/>
      <c r="D303" s="137"/>
      <c r="E303" s="137"/>
      <c r="F303" s="137"/>
      <c r="G303" s="137"/>
      <c r="H303" s="139"/>
      <c r="I303" s="137"/>
      <c r="J303" s="137"/>
      <c r="K303" s="137"/>
      <c r="L303" s="137"/>
      <c r="M303" s="137"/>
      <c r="N303" s="137"/>
      <c r="O303" s="137"/>
      <c r="P303" s="137"/>
      <c r="Q303" s="140"/>
      <c r="R303" s="137"/>
      <c r="S303" s="137"/>
      <c r="T303" s="137"/>
      <c r="U303" s="137"/>
      <c r="V303" s="137"/>
      <c r="W303" s="137"/>
      <c r="X303" s="137"/>
      <c r="Y303" s="137"/>
      <c r="Z303" s="137"/>
      <c r="AA303" s="137"/>
      <c r="AB303" s="137"/>
      <c r="AC303" s="137"/>
      <c r="AD303" s="137"/>
      <c r="AE303" s="137"/>
      <c r="AF303" s="137"/>
      <c r="AG303" s="137"/>
      <c r="AH303" s="137"/>
      <c r="AI303" s="137"/>
      <c r="AJ303" s="137"/>
      <c r="AK303" s="137"/>
      <c r="AL303" s="137"/>
      <c r="AM303" s="137"/>
      <c r="AN303" s="137"/>
      <c r="AO303" s="137"/>
      <c r="AP303" s="137"/>
      <c r="AQ303" s="137"/>
      <c r="AR303" s="137"/>
      <c r="AS303" s="137"/>
    </row>
    <row r="304" ht="18.0" customHeight="1">
      <c r="A304" s="137"/>
      <c r="B304" s="137"/>
      <c r="C304" s="137"/>
      <c r="D304" s="137"/>
      <c r="E304" s="137"/>
      <c r="F304" s="137"/>
      <c r="G304" s="137"/>
      <c r="H304" s="139"/>
      <c r="I304" s="137"/>
      <c r="J304" s="137"/>
      <c r="K304" s="137"/>
      <c r="L304" s="137"/>
      <c r="M304" s="137"/>
      <c r="N304" s="137"/>
      <c r="O304" s="137"/>
      <c r="P304" s="137"/>
      <c r="Q304" s="140"/>
      <c r="R304" s="137"/>
      <c r="S304" s="137"/>
      <c r="T304" s="137"/>
      <c r="U304" s="137"/>
      <c r="V304" s="137"/>
      <c r="W304" s="137"/>
      <c r="X304" s="137"/>
      <c r="Y304" s="137"/>
      <c r="Z304" s="137"/>
      <c r="AA304" s="137"/>
      <c r="AB304" s="137"/>
      <c r="AC304" s="137"/>
      <c r="AD304" s="137"/>
      <c r="AE304" s="137"/>
      <c r="AF304" s="137"/>
      <c r="AG304" s="137"/>
      <c r="AH304" s="137"/>
      <c r="AI304" s="137"/>
      <c r="AJ304" s="137"/>
      <c r="AK304" s="137"/>
      <c r="AL304" s="137"/>
      <c r="AM304" s="137"/>
      <c r="AN304" s="137"/>
      <c r="AO304" s="137"/>
      <c r="AP304" s="137"/>
      <c r="AQ304" s="137"/>
      <c r="AR304" s="137"/>
      <c r="AS304" s="137"/>
    </row>
    <row r="305" ht="18.0" customHeight="1">
      <c r="A305" s="137"/>
      <c r="B305" s="137"/>
      <c r="C305" s="137"/>
      <c r="D305" s="137"/>
      <c r="E305" s="137"/>
      <c r="F305" s="137"/>
      <c r="G305" s="137"/>
      <c r="H305" s="139"/>
      <c r="I305" s="137"/>
      <c r="J305" s="137"/>
      <c r="K305" s="137"/>
      <c r="L305" s="137"/>
      <c r="M305" s="137"/>
      <c r="N305" s="137"/>
      <c r="O305" s="137"/>
      <c r="P305" s="137"/>
      <c r="Q305" s="140"/>
      <c r="R305" s="137"/>
      <c r="S305" s="137"/>
      <c r="T305" s="137"/>
      <c r="U305" s="137"/>
      <c r="V305" s="137"/>
      <c r="W305" s="137"/>
      <c r="X305" s="137"/>
      <c r="Y305" s="137"/>
      <c r="Z305" s="137"/>
      <c r="AA305" s="137"/>
      <c r="AB305" s="137"/>
      <c r="AC305" s="137"/>
      <c r="AD305" s="137"/>
      <c r="AE305" s="137"/>
      <c r="AF305" s="137"/>
      <c r="AG305" s="137"/>
      <c r="AH305" s="137"/>
      <c r="AI305" s="137"/>
      <c r="AJ305" s="137"/>
      <c r="AK305" s="137"/>
      <c r="AL305" s="137"/>
      <c r="AM305" s="137"/>
      <c r="AN305" s="137"/>
      <c r="AO305" s="137"/>
      <c r="AP305" s="137"/>
      <c r="AQ305" s="137"/>
      <c r="AR305" s="137"/>
      <c r="AS305" s="137"/>
    </row>
    <row r="306" ht="18.0" customHeight="1">
      <c r="A306" s="137"/>
      <c r="B306" s="137"/>
      <c r="C306" s="137"/>
      <c r="D306" s="137"/>
      <c r="E306" s="137"/>
      <c r="F306" s="137"/>
      <c r="G306" s="137"/>
      <c r="H306" s="139"/>
      <c r="I306" s="137"/>
      <c r="J306" s="137"/>
      <c r="K306" s="137"/>
      <c r="L306" s="137"/>
      <c r="M306" s="137"/>
      <c r="N306" s="137"/>
      <c r="O306" s="137"/>
      <c r="P306" s="137"/>
      <c r="Q306" s="140"/>
      <c r="R306" s="137"/>
      <c r="S306" s="137"/>
      <c r="T306" s="137"/>
      <c r="U306" s="137"/>
      <c r="V306" s="137"/>
      <c r="W306" s="137"/>
      <c r="X306" s="137"/>
      <c r="Y306" s="137"/>
      <c r="Z306" s="137"/>
      <c r="AA306" s="137"/>
      <c r="AB306" s="137"/>
      <c r="AC306" s="137"/>
      <c r="AD306" s="137"/>
      <c r="AE306" s="137"/>
      <c r="AF306" s="137"/>
      <c r="AG306" s="137"/>
      <c r="AH306" s="137"/>
      <c r="AI306" s="137"/>
      <c r="AJ306" s="137"/>
      <c r="AK306" s="137"/>
      <c r="AL306" s="137"/>
      <c r="AM306" s="137"/>
      <c r="AN306" s="137"/>
      <c r="AO306" s="137"/>
      <c r="AP306" s="137"/>
      <c r="AQ306" s="137"/>
      <c r="AR306" s="137"/>
      <c r="AS306" s="137"/>
    </row>
    <row r="307" ht="18.0" customHeight="1">
      <c r="A307" s="137"/>
      <c r="B307" s="137"/>
      <c r="C307" s="137"/>
      <c r="D307" s="137"/>
      <c r="E307" s="137"/>
      <c r="F307" s="137"/>
      <c r="G307" s="137"/>
      <c r="H307" s="139"/>
      <c r="I307" s="137"/>
      <c r="J307" s="137"/>
      <c r="K307" s="137"/>
      <c r="L307" s="137"/>
      <c r="M307" s="137"/>
      <c r="N307" s="137"/>
      <c r="O307" s="137"/>
      <c r="P307" s="137"/>
      <c r="Q307" s="140"/>
      <c r="R307" s="137"/>
      <c r="S307" s="137"/>
      <c r="T307" s="137"/>
      <c r="U307" s="137"/>
      <c r="V307" s="137"/>
      <c r="W307" s="137"/>
      <c r="X307" s="137"/>
      <c r="Y307" s="137"/>
      <c r="Z307" s="137"/>
      <c r="AA307" s="137"/>
      <c r="AB307" s="137"/>
      <c r="AC307" s="137"/>
      <c r="AD307" s="137"/>
      <c r="AE307" s="137"/>
      <c r="AF307" s="137"/>
      <c r="AG307" s="137"/>
      <c r="AH307" s="137"/>
      <c r="AI307" s="137"/>
      <c r="AJ307" s="137"/>
      <c r="AK307" s="137"/>
      <c r="AL307" s="137"/>
      <c r="AM307" s="137"/>
      <c r="AN307" s="137"/>
      <c r="AO307" s="137"/>
      <c r="AP307" s="137"/>
      <c r="AQ307" s="137"/>
      <c r="AR307" s="137"/>
      <c r="AS307" s="137"/>
    </row>
    <row r="308" ht="18.0" customHeight="1">
      <c r="A308" s="137"/>
      <c r="B308" s="137"/>
      <c r="C308" s="137"/>
      <c r="D308" s="137"/>
      <c r="E308" s="137"/>
      <c r="F308" s="137"/>
      <c r="G308" s="137"/>
      <c r="H308" s="139"/>
      <c r="I308" s="137"/>
      <c r="J308" s="137"/>
      <c r="K308" s="137"/>
      <c r="L308" s="137"/>
      <c r="M308" s="137"/>
      <c r="N308" s="137"/>
      <c r="O308" s="137"/>
      <c r="P308" s="137"/>
      <c r="Q308" s="140"/>
      <c r="R308" s="137"/>
      <c r="S308" s="137"/>
      <c r="T308" s="137"/>
      <c r="U308" s="137"/>
      <c r="V308" s="137"/>
      <c r="W308" s="137"/>
      <c r="X308" s="137"/>
      <c r="Y308" s="137"/>
      <c r="Z308" s="137"/>
      <c r="AA308" s="137"/>
      <c r="AB308" s="137"/>
      <c r="AC308" s="137"/>
      <c r="AD308" s="137"/>
      <c r="AE308" s="137"/>
      <c r="AF308" s="137"/>
      <c r="AG308" s="137"/>
      <c r="AH308" s="137"/>
      <c r="AI308" s="137"/>
      <c r="AJ308" s="137"/>
      <c r="AK308" s="137"/>
      <c r="AL308" s="137"/>
      <c r="AM308" s="137"/>
      <c r="AN308" s="137"/>
      <c r="AO308" s="137"/>
      <c r="AP308" s="137"/>
      <c r="AQ308" s="137"/>
      <c r="AR308" s="137"/>
      <c r="AS308" s="137"/>
    </row>
    <row r="309" ht="18.0" customHeight="1">
      <c r="A309" s="137"/>
      <c r="B309" s="137"/>
      <c r="C309" s="137"/>
      <c r="D309" s="137"/>
      <c r="E309" s="137"/>
      <c r="F309" s="137"/>
      <c r="G309" s="137"/>
      <c r="H309" s="139"/>
      <c r="I309" s="137"/>
      <c r="J309" s="137"/>
      <c r="K309" s="137"/>
      <c r="L309" s="137"/>
      <c r="M309" s="137"/>
      <c r="N309" s="137"/>
      <c r="O309" s="137"/>
      <c r="P309" s="137"/>
      <c r="Q309" s="140"/>
      <c r="R309" s="137"/>
      <c r="S309" s="137"/>
      <c r="T309" s="137"/>
      <c r="U309" s="137"/>
      <c r="V309" s="137"/>
      <c r="W309" s="137"/>
      <c r="X309" s="137"/>
      <c r="Y309" s="137"/>
      <c r="Z309" s="137"/>
      <c r="AA309" s="137"/>
      <c r="AB309" s="137"/>
      <c r="AC309" s="137"/>
      <c r="AD309" s="137"/>
      <c r="AE309" s="137"/>
      <c r="AF309" s="137"/>
      <c r="AG309" s="137"/>
      <c r="AH309" s="137"/>
      <c r="AI309" s="137"/>
      <c r="AJ309" s="137"/>
      <c r="AK309" s="137"/>
      <c r="AL309" s="137"/>
      <c r="AM309" s="137"/>
      <c r="AN309" s="137"/>
      <c r="AO309" s="137"/>
      <c r="AP309" s="137"/>
      <c r="AQ309" s="137"/>
      <c r="AR309" s="137"/>
      <c r="AS309" s="137"/>
    </row>
    <row r="310" ht="18.0" customHeight="1">
      <c r="A310" s="137"/>
      <c r="B310" s="137"/>
      <c r="C310" s="137"/>
      <c r="D310" s="137"/>
      <c r="E310" s="137"/>
      <c r="F310" s="137"/>
      <c r="G310" s="137"/>
      <c r="H310" s="139"/>
      <c r="I310" s="137"/>
      <c r="J310" s="137"/>
      <c r="K310" s="137"/>
      <c r="L310" s="137"/>
      <c r="M310" s="137"/>
      <c r="N310" s="137"/>
      <c r="O310" s="137"/>
      <c r="P310" s="137"/>
      <c r="Q310" s="140"/>
      <c r="R310" s="137"/>
      <c r="S310" s="137"/>
      <c r="T310" s="137"/>
      <c r="U310" s="137"/>
      <c r="V310" s="137"/>
      <c r="W310" s="137"/>
      <c r="X310" s="137"/>
      <c r="Y310" s="137"/>
      <c r="Z310" s="137"/>
      <c r="AA310" s="137"/>
      <c r="AB310" s="137"/>
      <c r="AC310" s="137"/>
      <c r="AD310" s="137"/>
      <c r="AE310" s="137"/>
      <c r="AF310" s="137"/>
      <c r="AG310" s="137"/>
      <c r="AH310" s="137"/>
      <c r="AI310" s="137"/>
      <c r="AJ310" s="137"/>
      <c r="AK310" s="137"/>
      <c r="AL310" s="137"/>
      <c r="AM310" s="137"/>
      <c r="AN310" s="137"/>
      <c r="AO310" s="137"/>
      <c r="AP310" s="137"/>
      <c r="AQ310" s="137"/>
      <c r="AR310" s="137"/>
      <c r="AS310" s="137"/>
    </row>
    <row r="311" ht="18.0" customHeight="1">
      <c r="A311" s="137"/>
      <c r="B311" s="137"/>
      <c r="C311" s="137"/>
      <c r="D311" s="137"/>
      <c r="E311" s="137"/>
      <c r="F311" s="137"/>
      <c r="G311" s="137"/>
      <c r="H311" s="139"/>
      <c r="I311" s="137"/>
      <c r="J311" s="137"/>
      <c r="K311" s="137"/>
      <c r="L311" s="137"/>
      <c r="M311" s="137"/>
      <c r="N311" s="137"/>
      <c r="O311" s="137"/>
      <c r="P311" s="137"/>
      <c r="Q311" s="140"/>
      <c r="R311" s="137"/>
      <c r="S311" s="137"/>
      <c r="T311" s="137"/>
      <c r="U311" s="137"/>
      <c r="V311" s="137"/>
      <c r="W311" s="137"/>
      <c r="X311" s="137"/>
      <c r="Y311" s="137"/>
      <c r="Z311" s="137"/>
      <c r="AA311" s="137"/>
      <c r="AB311" s="137"/>
      <c r="AC311" s="137"/>
      <c r="AD311" s="137"/>
      <c r="AE311" s="137"/>
      <c r="AF311" s="137"/>
      <c r="AG311" s="137"/>
      <c r="AH311" s="137"/>
      <c r="AI311" s="137"/>
      <c r="AJ311" s="137"/>
      <c r="AK311" s="137"/>
      <c r="AL311" s="137"/>
      <c r="AM311" s="137"/>
      <c r="AN311" s="137"/>
      <c r="AO311" s="137"/>
      <c r="AP311" s="137"/>
      <c r="AQ311" s="137"/>
      <c r="AR311" s="137"/>
      <c r="AS311" s="137"/>
    </row>
    <row r="312" ht="18.0" customHeight="1">
      <c r="A312" s="137"/>
      <c r="B312" s="137"/>
      <c r="C312" s="137"/>
      <c r="D312" s="137"/>
      <c r="E312" s="137"/>
      <c r="F312" s="137"/>
      <c r="G312" s="137"/>
      <c r="H312" s="139"/>
      <c r="I312" s="137"/>
      <c r="J312" s="137"/>
      <c r="K312" s="137"/>
      <c r="L312" s="137"/>
      <c r="M312" s="137"/>
      <c r="N312" s="137"/>
      <c r="O312" s="137"/>
      <c r="P312" s="137"/>
      <c r="Q312" s="140"/>
      <c r="R312" s="137"/>
      <c r="S312" s="137"/>
      <c r="T312" s="137"/>
      <c r="U312" s="137"/>
      <c r="V312" s="137"/>
      <c r="W312" s="137"/>
      <c r="X312" s="137"/>
      <c r="Y312" s="137"/>
      <c r="Z312" s="137"/>
      <c r="AA312" s="137"/>
      <c r="AB312" s="137"/>
      <c r="AC312" s="137"/>
      <c r="AD312" s="137"/>
      <c r="AE312" s="137"/>
      <c r="AF312" s="137"/>
      <c r="AG312" s="137"/>
      <c r="AH312" s="137"/>
      <c r="AI312" s="137"/>
      <c r="AJ312" s="137"/>
      <c r="AK312" s="137"/>
      <c r="AL312" s="137"/>
      <c r="AM312" s="137"/>
      <c r="AN312" s="137"/>
      <c r="AO312" s="137"/>
      <c r="AP312" s="137"/>
      <c r="AQ312" s="137"/>
      <c r="AR312" s="137"/>
      <c r="AS312" s="137"/>
    </row>
    <row r="313" ht="18.0" customHeight="1">
      <c r="A313" s="137"/>
      <c r="B313" s="137"/>
      <c r="C313" s="137"/>
      <c r="D313" s="137"/>
      <c r="E313" s="137"/>
      <c r="F313" s="137"/>
      <c r="G313" s="137"/>
      <c r="H313" s="139"/>
      <c r="I313" s="137"/>
      <c r="J313" s="137"/>
      <c r="K313" s="137"/>
      <c r="L313" s="137"/>
      <c r="M313" s="137"/>
      <c r="N313" s="137"/>
      <c r="O313" s="137"/>
      <c r="P313" s="137"/>
      <c r="Q313" s="140"/>
      <c r="R313" s="137"/>
      <c r="S313" s="137"/>
      <c r="T313" s="137"/>
      <c r="U313" s="137"/>
      <c r="V313" s="137"/>
      <c r="W313" s="137"/>
      <c r="X313" s="137"/>
      <c r="Y313" s="137"/>
      <c r="Z313" s="137"/>
      <c r="AA313" s="137"/>
      <c r="AB313" s="137"/>
      <c r="AC313" s="137"/>
      <c r="AD313" s="137"/>
      <c r="AE313" s="137"/>
      <c r="AF313" s="137"/>
      <c r="AG313" s="137"/>
      <c r="AH313" s="137"/>
      <c r="AI313" s="137"/>
      <c r="AJ313" s="137"/>
      <c r="AK313" s="137"/>
      <c r="AL313" s="137"/>
      <c r="AM313" s="137"/>
      <c r="AN313" s="137"/>
      <c r="AO313" s="137"/>
      <c r="AP313" s="137"/>
      <c r="AQ313" s="137"/>
      <c r="AR313" s="137"/>
      <c r="AS313" s="137"/>
    </row>
    <row r="314" ht="18.0" customHeight="1">
      <c r="A314" s="137"/>
      <c r="B314" s="137"/>
      <c r="C314" s="137"/>
      <c r="D314" s="137"/>
      <c r="E314" s="137"/>
      <c r="F314" s="137"/>
      <c r="G314" s="137"/>
      <c r="H314" s="139"/>
      <c r="I314" s="137"/>
      <c r="J314" s="137"/>
      <c r="K314" s="137"/>
      <c r="L314" s="137"/>
      <c r="M314" s="137"/>
      <c r="N314" s="137"/>
      <c r="O314" s="137"/>
      <c r="P314" s="137"/>
      <c r="Q314" s="140"/>
      <c r="R314" s="137"/>
      <c r="S314" s="137"/>
      <c r="T314" s="137"/>
      <c r="U314" s="137"/>
      <c r="V314" s="137"/>
      <c r="W314" s="137"/>
      <c r="X314" s="137"/>
      <c r="Y314" s="137"/>
      <c r="Z314" s="137"/>
      <c r="AA314" s="137"/>
      <c r="AB314" s="137"/>
      <c r="AC314" s="137"/>
      <c r="AD314" s="137"/>
      <c r="AE314" s="137"/>
      <c r="AF314" s="137"/>
      <c r="AG314" s="137"/>
      <c r="AH314" s="137"/>
      <c r="AI314" s="137"/>
      <c r="AJ314" s="137"/>
      <c r="AK314" s="137"/>
      <c r="AL314" s="137"/>
      <c r="AM314" s="137"/>
      <c r="AN314" s="137"/>
      <c r="AO314" s="137"/>
      <c r="AP314" s="137"/>
      <c r="AQ314" s="137"/>
      <c r="AR314" s="137"/>
      <c r="AS314" s="137"/>
    </row>
    <row r="315" ht="18.0" customHeight="1">
      <c r="A315" s="137"/>
      <c r="B315" s="137"/>
      <c r="C315" s="137"/>
      <c r="D315" s="137"/>
      <c r="E315" s="137"/>
      <c r="F315" s="137"/>
      <c r="G315" s="137"/>
      <c r="H315" s="139"/>
      <c r="I315" s="137"/>
      <c r="J315" s="137"/>
      <c r="K315" s="137"/>
      <c r="L315" s="137"/>
      <c r="M315" s="137"/>
      <c r="N315" s="137"/>
      <c r="O315" s="137"/>
      <c r="P315" s="137"/>
      <c r="Q315" s="140"/>
      <c r="R315" s="137"/>
      <c r="S315" s="137"/>
      <c r="T315" s="137"/>
      <c r="U315" s="137"/>
      <c r="V315" s="137"/>
      <c r="W315" s="137"/>
      <c r="X315" s="137"/>
      <c r="Y315" s="137"/>
      <c r="Z315" s="137"/>
      <c r="AA315" s="137"/>
      <c r="AB315" s="137"/>
      <c r="AC315" s="137"/>
      <c r="AD315" s="137"/>
      <c r="AE315" s="137"/>
      <c r="AF315" s="137"/>
      <c r="AG315" s="137"/>
      <c r="AH315" s="137"/>
      <c r="AI315" s="137"/>
      <c r="AJ315" s="137"/>
      <c r="AK315" s="137"/>
      <c r="AL315" s="137"/>
      <c r="AM315" s="137"/>
      <c r="AN315" s="137"/>
      <c r="AO315" s="137"/>
      <c r="AP315" s="137"/>
      <c r="AQ315" s="137"/>
      <c r="AR315" s="137"/>
      <c r="AS315" s="137"/>
    </row>
    <row r="316" ht="18.0" customHeight="1">
      <c r="A316" s="137"/>
      <c r="B316" s="137"/>
      <c r="C316" s="137"/>
      <c r="D316" s="137"/>
      <c r="E316" s="137"/>
      <c r="F316" s="137"/>
      <c r="G316" s="137"/>
      <c r="H316" s="139"/>
      <c r="I316" s="137"/>
      <c r="J316" s="137"/>
      <c r="K316" s="137"/>
      <c r="L316" s="137"/>
      <c r="M316" s="137"/>
      <c r="N316" s="137"/>
      <c r="O316" s="137"/>
      <c r="P316" s="137"/>
      <c r="Q316" s="140"/>
      <c r="R316" s="137"/>
      <c r="S316" s="137"/>
      <c r="T316" s="137"/>
      <c r="U316" s="137"/>
      <c r="V316" s="137"/>
      <c r="W316" s="137"/>
      <c r="X316" s="137"/>
      <c r="Y316" s="137"/>
      <c r="Z316" s="137"/>
      <c r="AA316" s="137"/>
      <c r="AB316" s="137"/>
      <c r="AC316" s="137"/>
      <c r="AD316" s="137"/>
      <c r="AE316" s="137"/>
      <c r="AF316" s="137"/>
      <c r="AG316" s="137"/>
      <c r="AH316" s="137"/>
      <c r="AI316" s="137"/>
      <c r="AJ316" s="137"/>
      <c r="AK316" s="137"/>
      <c r="AL316" s="137"/>
      <c r="AM316" s="137"/>
      <c r="AN316" s="137"/>
      <c r="AO316" s="137"/>
      <c r="AP316" s="137"/>
      <c r="AQ316" s="137"/>
      <c r="AR316" s="137"/>
      <c r="AS316" s="137"/>
    </row>
    <row r="317" ht="18.0" customHeight="1">
      <c r="A317" s="137"/>
      <c r="B317" s="137"/>
      <c r="C317" s="137"/>
      <c r="D317" s="137"/>
      <c r="E317" s="137"/>
      <c r="F317" s="137"/>
      <c r="G317" s="137"/>
      <c r="H317" s="139"/>
      <c r="I317" s="137"/>
      <c r="J317" s="137"/>
      <c r="K317" s="137"/>
      <c r="L317" s="137"/>
      <c r="M317" s="137"/>
      <c r="N317" s="137"/>
      <c r="O317" s="137"/>
      <c r="P317" s="137"/>
      <c r="Q317" s="140"/>
      <c r="R317" s="137"/>
      <c r="S317" s="137"/>
      <c r="T317" s="137"/>
      <c r="U317" s="137"/>
      <c r="V317" s="137"/>
      <c r="W317" s="137"/>
      <c r="X317" s="137"/>
      <c r="Y317" s="137"/>
      <c r="Z317" s="137"/>
      <c r="AA317" s="137"/>
      <c r="AB317" s="137"/>
      <c r="AC317" s="137"/>
      <c r="AD317" s="137"/>
      <c r="AE317" s="137"/>
      <c r="AF317" s="137"/>
      <c r="AG317" s="137"/>
      <c r="AH317" s="137"/>
      <c r="AI317" s="137"/>
      <c r="AJ317" s="137"/>
      <c r="AK317" s="137"/>
      <c r="AL317" s="137"/>
      <c r="AM317" s="137"/>
      <c r="AN317" s="137"/>
      <c r="AO317" s="137"/>
      <c r="AP317" s="137"/>
      <c r="AQ317" s="137"/>
      <c r="AR317" s="137"/>
      <c r="AS317" s="137"/>
    </row>
    <row r="318" ht="18.0" customHeight="1">
      <c r="A318" s="137"/>
      <c r="B318" s="137"/>
      <c r="C318" s="137"/>
      <c r="D318" s="137"/>
      <c r="E318" s="137"/>
      <c r="F318" s="137"/>
      <c r="G318" s="137"/>
      <c r="H318" s="139"/>
      <c r="I318" s="137"/>
      <c r="J318" s="137"/>
      <c r="K318" s="137"/>
      <c r="L318" s="137"/>
      <c r="M318" s="137"/>
      <c r="N318" s="137"/>
      <c r="O318" s="137"/>
      <c r="P318" s="137"/>
      <c r="Q318" s="140"/>
      <c r="R318" s="137"/>
      <c r="S318" s="137"/>
      <c r="T318" s="137"/>
      <c r="U318" s="137"/>
      <c r="V318" s="137"/>
      <c r="W318" s="137"/>
      <c r="X318" s="137"/>
      <c r="Y318" s="137"/>
      <c r="Z318" s="137"/>
      <c r="AA318" s="137"/>
      <c r="AB318" s="137"/>
      <c r="AC318" s="137"/>
      <c r="AD318" s="137"/>
      <c r="AE318" s="137"/>
      <c r="AF318" s="137"/>
      <c r="AG318" s="137"/>
      <c r="AH318" s="137"/>
      <c r="AI318" s="137"/>
      <c r="AJ318" s="137"/>
      <c r="AK318" s="137"/>
      <c r="AL318" s="137"/>
      <c r="AM318" s="137"/>
      <c r="AN318" s="137"/>
      <c r="AO318" s="137"/>
      <c r="AP318" s="137"/>
      <c r="AQ318" s="137"/>
      <c r="AR318" s="137"/>
      <c r="AS318" s="137"/>
    </row>
    <row r="319" ht="18.0" customHeight="1">
      <c r="A319" s="137"/>
      <c r="B319" s="137"/>
      <c r="C319" s="137"/>
      <c r="D319" s="137"/>
      <c r="E319" s="137"/>
      <c r="F319" s="137"/>
      <c r="G319" s="137"/>
      <c r="H319" s="139"/>
      <c r="I319" s="137"/>
      <c r="J319" s="137"/>
      <c r="K319" s="137"/>
      <c r="L319" s="137"/>
      <c r="M319" s="137"/>
      <c r="N319" s="137"/>
      <c r="O319" s="137"/>
      <c r="P319" s="137"/>
      <c r="Q319" s="140"/>
      <c r="R319" s="137"/>
      <c r="S319" s="137"/>
      <c r="T319" s="137"/>
      <c r="U319" s="137"/>
      <c r="V319" s="137"/>
      <c r="W319" s="137"/>
      <c r="X319" s="137"/>
      <c r="Y319" s="137"/>
      <c r="Z319" s="137"/>
      <c r="AA319" s="137"/>
      <c r="AB319" s="137"/>
      <c r="AC319" s="137"/>
      <c r="AD319" s="137"/>
      <c r="AE319" s="137"/>
      <c r="AF319" s="137"/>
      <c r="AG319" s="137"/>
      <c r="AH319" s="137"/>
      <c r="AI319" s="137"/>
      <c r="AJ319" s="137"/>
      <c r="AK319" s="137"/>
      <c r="AL319" s="137"/>
      <c r="AM319" s="137"/>
      <c r="AN319" s="137"/>
      <c r="AO319" s="137"/>
      <c r="AP319" s="137"/>
      <c r="AQ319" s="137"/>
      <c r="AR319" s="137"/>
      <c r="AS319" s="137"/>
    </row>
    <row r="320" ht="18.0" customHeight="1">
      <c r="A320" s="137"/>
      <c r="B320" s="137"/>
      <c r="C320" s="137"/>
      <c r="D320" s="137"/>
      <c r="E320" s="137"/>
      <c r="F320" s="137"/>
      <c r="G320" s="137"/>
      <c r="H320" s="139"/>
      <c r="I320" s="137"/>
      <c r="J320" s="137"/>
      <c r="K320" s="137"/>
      <c r="L320" s="137"/>
      <c r="M320" s="137"/>
      <c r="N320" s="137"/>
      <c r="O320" s="137"/>
      <c r="P320" s="137"/>
      <c r="Q320" s="140"/>
      <c r="R320" s="137"/>
      <c r="S320" s="137"/>
      <c r="T320" s="137"/>
      <c r="U320" s="137"/>
      <c r="V320" s="137"/>
      <c r="W320" s="137"/>
      <c r="X320" s="137"/>
      <c r="Y320" s="137"/>
      <c r="Z320" s="137"/>
      <c r="AA320" s="137"/>
      <c r="AB320" s="137"/>
      <c r="AC320" s="137"/>
      <c r="AD320" s="137"/>
      <c r="AE320" s="137"/>
      <c r="AF320" s="137"/>
      <c r="AG320" s="137"/>
      <c r="AH320" s="137"/>
      <c r="AI320" s="137"/>
      <c r="AJ320" s="137"/>
      <c r="AK320" s="137"/>
      <c r="AL320" s="137"/>
      <c r="AM320" s="137"/>
      <c r="AN320" s="137"/>
      <c r="AO320" s="137"/>
      <c r="AP320" s="137"/>
      <c r="AQ320" s="137"/>
      <c r="AR320" s="137"/>
      <c r="AS320" s="137"/>
    </row>
    <row r="321" ht="18.0" customHeight="1">
      <c r="A321" s="137"/>
      <c r="B321" s="137"/>
      <c r="C321" s="137"/>
      <c r="D321" s="137"/>
      <c r="E321" s="137"/>
      <c r="F321" s="137"/>
      <c r="G321" s="137"/>
      <c r="H321" s="139"/>
      <c r="I321" s="137"/>
      <c r="J321" s="137"/>
      <c r="K321" s="137"/>
      <c r="L321" s="137"/>
      <c r="M321" s="137"/>
      <c r="N321" s="137"/>
      <c r="O321" s="137"/>
      <c r="P321" s="137"/>
      <c r="Q321" s="140"/>
      <c r="R321" s="137"/>
      <c r="S321" s="137"/>
      <c r="T321" s="137"/>
      <c r="U321" s="137"/>
      <c r="V321" s="137"/>
      <c r="W321" s="137"/>
      <c r="X321" s="137"/>
      <c r="Y321" s="137"/>
      <c r="Z321" s="137"/>
      <c r="AA321" s="137"/>
      <c r="AB321" s="137"/>
      <c r="AC321" s="137"/>
      <c r="AD321" s="137"/>
      <c r="AE321" s="137"/>
      <c r="AF321" s="137"/>
      <c r="AG321" s="137"/>
      <c r="AH321" s="137"/>
      <c r="AI321" s="137"/>
      <c r="AJ321" s="137"/>
      <c r="AK321" s="137"/>
      <c r="AL321" s="137"/>
      <c r="AM321" s="137"/>
      <c r="AN321" s="137"/>
      <c r="AO321" s="137"/>
      <c r="AP321" s="137"/>
      <c r="AQ321" s="137"/>
      <c r="AR321" s="137"/>
      <c r="AS321" s="137"/>
    </row>
    <row r="322" ht="18.0" customHeight="1">
      <c r="A322" s="137"/>
      <c r="B322" s="137"/>
      <c r="C322" s="137"/>
      <c r="D322" s="137"/>
      <c r="E322" s="137"/>
      <c r="F322" s="137"/>
      <c r="G322" s="137"/>
      <c r="H322" s="139"/>
      <c r="I322" s="137"/>
      <c r="J322" s="137"/>
      <c r="K322" s="137"/>
      <c r="L322" s="137"/>
      <c r="M322" s="137"/>
      <c r="N322" s="137"/>
      <c r="O322" s="137"/>
      <c r="P322" s="137"/>
      <c r="Q322" s="140"/>
      <c r="R322" s="137"/>
      <c r="S322" s="137"/>
      <c r="T322" s="137"/>
      <c r="U322" s="137"/>
      <c r="V322" s="137"/>
      <c r="W322" s="137"/>
      <c r="X322" s="137"/>
      <c r="Y322" s="137"/>
      <c r="Z322" s="137"/>
      <c r="AA322" s="137"/>
      <c r="AB322" s="137"/>
      <c r="AC322" s="137"/>
      <c r="AD322" s="137"/>
      <c r="AE322" s="137"/>
      <c r="AF322" s="137"/>
      <c r="AG322" s="137"/>
      <c r="AH322" s="137"/>
      <c r="AI322" s="137"/>
      <c r="AJ322" s="137"/>
      <c r="AK322" s="137"/>
      <c r="AL322" s="137"/>
      <c r="AM322" s="137"/>
      <c r="AN322" s="137"/>
      <c r="AO322" s="137"/>
      <c r="AP322" s="137"/>
      <c r="AQ322" s="137"/>
      <c r="AR322" s="137"/>
      <c r="AS322" s="137"/>
    </row>
    <row r="323" ht="18.0" customHeight="1">
      <c r="A323" s="137"/>
      <c r="B323" s="137"/>
      <c r="C323" s="137"/>
      <c r="D323" s="137"/>
      <c r="E323" s="137"/>
      <c r="F323" s="137"/>
      <c r="G323" s="137"/>
      <c r="H323" s="139"/>
      <c r="I323" s="137"/>
      <c r="J323" s="137"/>
      <c r="K323" s="137"/>
      <c r="L323" s="137"/>
      <c r="M323" s="137"/>
      <c r="N323" s="137"/>
      <c r="O323" s="137"/>
      <c r="P323" s="137"/>
      <c r="Q323" s="140"/>
      <c r="R323" s="137"/>
      <c r="S323" s="137"/>
      <c r="T323" s="137"/>
      <c r="U323" s="137"/>
      <c r="V323" s="137"/>
      <c r="W323" s="137"/>
      <c r="X323" s="137"/>
      <c r="Y323" s="137"/>
      <c r="Z323" s="137"/>
      <c r="AA323" s="137"/>
      <c r="AB323" s="137"/>
      <c r="AC323" s="137"/>
      <c r="AD323" s="137"/>
      <c r="AE323" s="137"/>
      <c r="AF323" s="137"/>
      <c r="AG323" s="137"/>
      <c r="AH323" s="137"/>
      <c r="AI323" s="137"/>
      <c r="AJ323" s="137"/>
      <c r="AK323" s="137"/>
      <c r="AL323" s="137"/>
      <c r="AM323" s="137"/>
      <c r="AN323" s="137"/>
      <c r="AO323" s="137"/>
      <c r="AP323" s="137"/>
      <c r="AQ323" s="137"/>
      <c r="AR323" s="137"/>
      <c r="AS323" s="137"/>
    </row>
    <row r="324" ht="18.0" customHeight="1">
      <c r="A324" s="137"/>
      <c r="B324" s="137"/>
      <c r="C324" s="137"/>
      <c r="D324" s="137"/>
      <c r="E324" s="137"/>
      <c r="F324" s="137"/>
      <c r="G324" s="137"/>
      <c r="H324" s="139"/>
      <c r="I324" s="137"/>
      <c r="J324" s="137"/>
      <c r="K324" s="137"/>
      <c r="L324" s="137"/>
      <c r="M324" s="137"/>
      <c r="N324" s="137"/>
      <c r="O324" s="137"/>
      <c r="P324" s="137"/>
      <c r="Q324" s="140"/>
      <c r="R324" s="137"/>
      <c r="S324" s="137"/>
      <c r="T324" s="137"/>
      <c r="U324" s="137"/>
      <c r="V324" s="137"/>
      <c r="W324" s="137"/>
      <c r="X324" s="137"/>
      <c r="Y324" s="137"/>
      <c r="Z324" s="137"/>
      <c r="AA324" s="137"/>
      <c r="AB324" s="137"/>
      <c r="AC324" s="137"/>
      <c r="AD324" s="137"/>
      <c r="AE324" s="137"/>
      <c r="AF324" s="137"/>
      <c r="AG324" s="137"/>
      <c r="AH324" s="137"/>
      <c r="AI324" s="137"/>
      <c r="AJ324" s="137"/>
      <c r="AK324" s="137"/>
      <c r="AL324" s="137"/>
      <c r="AM324" s="137"/>
      <c r="AN324" s="137"/>
      <c r="AO324" s="137"/>
      <c r="AP324" s="137"/>
      <c r="AQ324" s="137"/>
      <c r="AR324" s="137"/>
      <c r="AS324" s="137"/>
    </row>
    <row r="325" ht="18.0" customHeight="1">
      <c r="A325" s="137"/>
      <c r="B325" s="137"/>
      <c r="C325" s="137"/>
      <c r="D325" s="137"/>
      <c r="E325" s="137"/>
      <c r="F325" s="137"/>
      <c r="G325" s="137"/>
      <c r="H325" s="139"/>
      <c r="I325" s="137"/>
      <c r="J325" s="137"/>
      <c r="K325" s="137"/>
      <c r="L325" s="137"/>
      <c r="M325" s="137"/>
      <c r="N325" s="137"/>
      <c r="O325" s="137"/>
      <c r="P325" s="137"/>
      <c r="Q325" s="140"/>
      <c r="R325" s="137"/>
      <c r="S325" s="137"/>
      <c r="T325" s="137"/>
      <c r="U325" s="137"/>
      <c r="V325" s="137"/>
      <c r="W325" s="137"/>
      <c r="X325" s="137"/>
      <c r="Y325" s="137"/>
      <c r="Z325" s="137"/>
      <c r="AA325" s="137"/>
      <c r="AB325" s="137"/>
      <c r="AC325" s="137"/>
      <c r="AD325" s="137"/>
      <c r="AE325" s="137"/>
      <c r="AF325" s="137"/>
      <c r="AG325" s="137"/>
      <c r="AH325" s="137"/>
      <c r="AI325" s="137"/>
      <c r="AJ325" s="137"/>
      <c r="AK325" s="137"/>
      <c r="AL325" s="137"/>
      <c r="AM325" s="137"/>
      <c r="AN325" s="137"/>
      <c r="AO325" s="137"/>
      <c r="AP325" s="137"/>
      <c r="AQ325" s="137"/>
      <c r="AR325" s="137"/>
      <c r="AS325" s="137"/>
    </row>
    <row r="326" ht="18.0" customHeight="1">
      <c r="A326" s="137"/>
      <c r="B326" s="137"/>
      <c r="C326" s="137"/>
      <c r="D326" s="137"/>
      <c r="E326" s="137"/>
      <c r="F326" s="137"/>
      <c r="G326" s="137"/>
      <c r="H326" s="139"/>
      <c r="I326" s="137"/>
      <c r="J326" s="137"/>
      <c r="K326" s="137"/>
      <c r="L326" s="137"/>
      <c r="M326" s="137"/>
      <c r="N326" s="137"/>
      <c r="O326" s="137"/>
      <c r="P326" s="137"/>
      <c r="Q326" s="140"/>
      <c r="R326" s="137"/>
      <c r="S326" s="137"/>
      <c r="T326" s="137"/>
      <c r="U326" s="137"/>
      <c r="V326" s="137"/>
      <c r="W326" s="137"/>
      <c r="X326" s="137"/>
      <c r="Y326" s="137"/>
      <c r="Z326" s="137"/>
      <c r="AA326" s="137"/>
      <c r="AB326" s="137"/>
      <c r="AC326" s="137"/>
      <c r="AD326" s="137"/>
      <c r="AE326" s="137"/>
      <c r="AF326" s="137"/>
      <c r="AG326" s="137"/>
      <c r="AH326" s="137"/>
      <c r="AI326" s="137"/>
      <c r="AJ326" s="137"/>
      <c r="AK326" s="137"/>
      <c r="AL326" s="137"/>
      <c r="AM326" s="137"/>
      <c r="AN326" s="137"/>
      <c r="AO326" s="137"/>
      <c r="AP326" s="137"/>
      <c r="AQ326" s="137"/>
      <c r="AR326" s="137"/>
      <c r="AS326" s="137"/>
    </row>
    <row r="327" ht="18.0" customHeight="1">
      <c r="A327" s="137"/>
      <c r="B327" s="137"/>
      <c r="C327" s="137"/>
      <c r="D327" s="137"/>
      <c r="E327" s="137"/>
      <c r="F327" s="137"/>
      <c r="G327" s="137"/>
      <c r="H327" s="139"/>
      <c r="I327" s="137"/>
      <c r="J327" s="137"/>
      <c r="K327" s="137"/>
      <c r="L327" s="137"/>
      <c r="M327" s="137"/>
      <c r="N327" s="137"/>
      <c r="O327" s="137"/>
      <c r="P327" s="137"/>
      <c r="Q327" s="140"/>
      <c r="R327" s="137"/>
      <c r="S327" s="137"/>
      <c r="T327" s="137"/>
      <c r="U327" s="137"/>
      <c r="V327" s="137"/>
      <c r="W327" s="137"/>
      <c r="X327" s="137"/>
      <c r="Y327" s="137"/>
      <c r="Z327" s="137"/>
      <c r="AA327" s="137"/>
      <c r="AB327" s="137"/>
      <c r="AC327" s="137"/>
      <c r="AD327" s="137"/>
      <c r="AE327" s="137"/>
      <c r="AF327" s="137"/>
      <c r="AG327" s="137"/>
      <c r="AH327" s="137"/>
      <c r="AI327" s="137"/>
      <c r="AJ327" s="137"/>
      <c r="AK327" s="137"/>
      <c r="AL327" s="137"/>
      <c r="AM327" s="137"/>
      <c r="AN327" s="137"/>
      <c r="AO327" s="137"/>
      <c r="AP327" s="137"/>
      <c r="AQ327" s="137"/>
      <c r="AR327" s="137"/>
      <c r="AS327" s="137"/>
    </row>
    <row r="328" ht="18.0" customHeight="1">
      <c r="A328" s="137"/>
      <c r="B328" s="137"/>
      <c r="C328" s="137"/>
      <c r="D328" s="137"/>
      <c r="E328" s="137"/>
      <c r="F328" s="137"/>
      <c r="G328" s="137"/>
      <c r="H328" s="139"/>
      <c r="I328" s="137"/>
      <c r="J328" s="137"/>
      <c r="K328" s="137"/>
      <c r="L328" s="137"/>
      <c r="M328" s="137"/>
      <c r="N328" s="137"/>
      <c r="O328" s="137"/>
      <c r="P328" s="137"/>
      <c r="Q328" s="140"/>
      <c r="R328" s="137"/>
      <c r="S328" s="137"/>
      <c r="T328" s="137"/>
      <c r="U328" s="137"/>
      <c r="V328" s="137"/>
      <c r="W328" s="137"/>
      <c r="X328" s="137"/>
      <c r="Y328" s="137"/>
      <c r="Z328" s="137"/>
      <c r="AA328" s="137"/>
      <c r="AB328" s="137"/>
      <c r="AC328" s="137"/>
      <c r="AD328" s="137"/>
      <c r="AE328" s="137"/>
      <c r="AF328" s="137"/>
      <c r="AG328" s="137"/>
      <c r="AH328" s="137"/>
      <c r="AI328" s="137"/>
      <c r="AJ328" s="137"/>
      <c r="AK328" s="137"/>
      <c r="AL328" s="137"/>
      <c r="AM328" s="137"/>
      <c r="AN328" s="137"/>
      <c r="AO328" s="137"/>
      <c r="AP328" s="137"/>
      <c r="AQ328" s="137"/>
      <c r="AR328" s="137"/>
      <c r="AS328" s="137"/>
    </row>
    <row r="329" ht="18.0" customHeight="1">
      <c r="A329" s="137"/>
      <c r="B329" s="137"/>
      <c r="C329" s="137"/>
      <c r="D329" s="137"/>
      <c r="E329" s="137"/>
      <c r="F329" s="137"/>
      <c r="G329" s="137"/>
      <c r="H329" s="139"/>
      <c r="I329" s="137"/>
      <c r="J329" s="137"/>
      <c r="K329" s="137"/>
      <c r="L329" s="137"/>
      <c r="M329" s="137"/>
      <c r="N329" s="137"/>
      <c r="O329" s="137"/>
      <c r="P329" s="137"/>
      <c r="Q329" s="140"/>
      <c r="R329" s="137"/>
      <c r="S329" s="137"/>
      <c r="T329" s="137"/>
      <c r="U329" s="137"/>
      <c r="V329" s="137"/>
      <c r="W329" s="137"/>
      <c r="X329" s="137"/>
      <c r="Y329" s="137"/>
      <c r="Z329" s="137"/>
      <c r="AA329" s="137"/>
      <c r="AB329" s="137"/>
      <c r="AC329" s="137"/>
      <c r="AD329" s="137"/>
      <c r="AE329" s="137"/>
      <c r="AF329" s="137"/>
      <c r="AG329" s="137"/>
      <c r="AH329" s="137"/>
      <c r="AI329" s="137"/>
      <c r="AJ329" s="137"/>
      <c r="AK329" s="137"/>
      <c r="AL329" s="137"/>
      <c r="AM329" s="137"/>
      <c r="AN329" s="137"/>
      <c r="AO329" s="137"/>
      <c r="AP329" s="137"/>
      <c r="AQ329" s="137"/>
      <c r="AR329" s="137"/>
      <c r="AS329" s="137"/>
    </row>
    <row r="330" ht="18.0" customHeight="1">
      <c r="A330" s="137"/>
      <c r="B330" s="137"/>
      <c r="C330" s="137"/>
      <c r="D330" s="137"/>
      <c r="E330" s="137"/>
      <c r="F330" s="137"/>
      <c r="G330" s="137"/>
      <c r="H330" s="139"/>
      <c r="I330" s="137"/>
      <c r="J330" s="137"/>
      <c r="K330" s="137"/>
      <c r="L330" s="137"/>
      <c r="M330" s="137"/>
      <c r="N330" s="137"/>
      <c r="O330" s="137"/>
      <c r="P330" s="137"/>
      <c r="Q330" s="140"/>
      <c r="R330" s="137"/>
      <c r="S330" s="137"/>
      <c r="T330" s="137"/>
      <c r="U330" s="137"/>
      <c r="V330" s="137"/>
      <c r="W330" s="137"/>
      <c r="X330" s="137"/>
      <c r="Y330" s="137"/>
      <c r="Z330" s="137"/>
      <c r="AA330" s="137"/>
      <c r="AB330" s="137"/>
      <c r="AC330" s="137"/>
      <c r="AD330" s="137"/>
      <c r="AE330" s="137"/>
      <c r="AF330" s="137"/>
      <c r="AG330" s="137"/>
      <c r="AH330" s="137"/>
      <c r="AI330" s="137"/>
      <c r="AJ330" s="137"/>
      <c r="AK330" s="137"/>
      <c r="AL330" s="137"/>
      <c r="AM330" s="137"/>
      <c r="AN330" s="137"/>
      <c r="AO330" s="137"/>
      <c r="AP330" s="137"/>
      <c r="AQ330" s="137"/>
      <c r="AR330" s="137"/>
      <c r="AS330" s="137"/>
    </row>
    <row r="331" ht="18.0" customHeight="1">
      <c r="A331" s="137"/>
      <c r="B331" s="137"/>
      <c r="C331" s="137"/>
      <c r="D331" s="137"/>
      <c r="E331" s="137"/>
      <c r="F331" s="137"/>
      <c r="G331" s="137"/>
      <c r="H331" s="139"/>
      <c r="I331" s="137"/>
      <c r="J331" s="137"/>
      <c r="K331" s="137"/>
      <c r="L331" s="137"/>
      <c r="M331" s="137"/>
      <c r="N331" s="137"/>
      <c r="O331" s="137"/>
      <c r="P331" s="137"/>
      <c r="Q331" s="140"/>
      <c r="R331" s="137"/>
      <c r="S331" s="137"/>
      <c r="T331" s="137"/>
      <c r="U331" s="137"/>
      <c r="V331" s="137"/>
      <c r="W331" s="137"/>
      <c r="X331" s="137"/>
      <c r="Y331" s="137"/>
      <c r="Z331" s="137"/>
      <c r="AA331" s="137"/>
      <c r="AB331" s="137"/>
      <c r="AC331" s="137"/>
      <c r="AD331" s="137"/>
      <c r="AE331" s="137"/>
      <c r="AF331" s="137"/>
      <c r="AG331" s="137"/>
      <c r="AH331" s="137"/>
      <c r="AI331" s="137"/>
      <c r="AJ331" s="137"/>
      <c r="AK331" s="137"/>
      <c r="AL331" s="137"/>
      <c r="AM331" s="137"/>
      <c r="AN331" s="137"/>
      <c r="AO331" s="137"/>
      <c r="AP331" s="137"/>
      <c r="AQ331" s="137"/>
      <c r="AR331" s="137"/>
      <c r="AS331" s="137"/>
    </row>
    <row r="332" ht="18.0" customHeight="1">
      <c r="A332" s="137"/>
      <c r="B332" s="137"/>
      <c r="C332" s="137"/>
      <c r="D332" s="137"/>
      <c r="E332" s="137"/>
      <c r="F332" s="137"/>
      <c r="G332" s="137"/>
      <c r="H332" s="139"/>
      <c r="I332" s="137"/>
      <c r="J332" s="137"/>
      <c r="K332" s="137"/>
      <c r="L332" s="137"/>
      <c r="M332" s="137"/>
      <c r="N332" s="137"/>
      <c r="O332" s="137"/>
      <c r="P332" s="137"/>
      <c r="Q332" s="140"/>
      <c r="R332" s="137"/>
      <c r="S332" s="137"/>
      <c r="T332" s="137"/>
      <c r="U332" s="137"/>
      <c r="V332" s="137"/>
      <c r="W332" s="137"/>
      <c r="X332" s="137"/>
      <c r="Y332" s="137"/>
      <c r="Z332" s="137"/>
      <c r="AA332" s="137"/>
      <c r="AB332" s="137"/>
      <c r="AC332" s="137"/>
      <c r="AD332" s="137"/>
      <c r="AE332" s="137"/>
      <c r="AF332" s="137"/>
      <c r="AG332" s="137"/>
      <c r="AH332" s="137"/>
      <c r="AI332" s="137"/>
      <c r="AJ332" s="137"/>
      <c r="AK332" s="137"/>
      <c r="AL332" s="137"/>
      <c r="AM332" s="137"/>
      <c r="AN332" s="137"/>
      <c r="AO332" s="137"/>
      <c r="AP332" s="137"/>
      <c r="AQ332" s="137"/>
      <c r="AR332" s="137"/>
      <c r="AS332" s="137"/>
    </row>
    <row r="333" ht="18.0" customHeight="1">
      <c r="A333" s="137"/>
      <c r="B333" s="137"/>
      <c r="C333" s="137"/>
      <c r="D333" s="137"/>
      <c r="E333" s="137"/>
      <c r="F333" s="137"/>
      <c r="G333" s="137"/>
      <c r="H333" s="139"/>
      <c r="I333" s="137"/>
      <c r="J333" s="137"/>
      <c r="K333" s="137"/>
      <c r="L333" s="137"/>
      <c r="M333" s="137"/>
      <c r="N333" s="137"/>
      <c r="O333" s="137"/>
      <c r="P333" s="137"/>
      <c r="Q333" s="140"/>
      <c r="R333" s="137"/>
      <c r="S333" s="137"/>
      <c r="T333" s="137"/>
      <c r="U333" s="137"/>
      <c r="V333" s="137"/>
      <c r="W333" s="137"/>
      <c r="X333" s="137"/>
      <c r="Y333" s="137"/>
      <c r="Z333" s="137"/>
      <c r="AA333" s="137"/>
      <c r="AB333" s="137"/>
      <c r="AC333" s="137"/>
      <c r="AD333" s="137"/>
      <c r="AE333" s="137"/>
      <c r="AF333" s="137"/>
      <c r="AG333" s="137"/>
      <c r="AH333" s="137"/>
      <c r="AI333" s="137"/>
      <c r="AJ333" s="137"/>
      <c r="AK333" s="137"/>
      <c r="AL333" s="137"/>
      <c r="AM333" s="137"/>
      <c r="AN333" s="137"/>
      <c r="AO333" s="137"/>
      <c r="AP333" s="137"/>
      <c r="AQ333" s="137"/>
      <c r="AR333" s="137"/>
      <c r="AS333" s="137"/>
    </row>
    <row r="334" ht="18.0" customHeight="1">
      <c r="A334" s="137"/>
      <c r="B334" s="137"/>
      <c r="C334" s="137"/>
      <c r="D334" s="137"/>
      <c r="E334" s="137"/>
      <c r="F334" s="137"/>
      <c r="G334" s="137"/>
      <c r="H334" s="139"/>
      <c r="I334" s="137"/>
      <c r="J334" s="137"/>
      <c r="K334" s="137"/>
      <c r="L334" s="137"/>
      <c r="M334" s="137"/>
      <c r="N334" s="137"/>
      <c r="O334" s="137"/>
      <c r="P334" s="137"/>
      <c r="Q334" s="140"/>
      <c r="R334" s="137"/>
      <c r="S334" s="137"/>
      <c r="T334" s="137"/>
      <c r="U334" s="137"/>
      <c r="V334" s="137"/>
      <c r="W334" s="137"/>
      <c r="X334" s="137"/>
      <c r="Y334" s="137"/>
      <c r="Z334" s="137"/>
      <c r="AA334" s="137"/>
      <c r="AB334" s="137"/>
      <c r="AC334" s="137"/>
      <c r="AD334" s="137"/>
      <c r="AE334" s="137"/>
      <c r="AF334" s="137"/>
      <c r="AG334" s="137"/>
      <c r="AH334" s="137"/>
      <c r="AI334" s="137"/>
      <c r="AJ334" s="137"/>
      <c r="AK334" s="137"/>
      <c r="AL334" s="137"/>
      <c r="AM334" s="137"/>
      <c r="AN334" s="137"/>
      <c r="AO334" s="137"/>
      <c r="AP334" s="137"/>
      <c r="AQ334" s="137"/>
      <c r="AR334" s="137"/>
      <c r="AS334" s="137"/>
    </row>
    <row r="335" ht="18.0" customHeight="1">
      <c r="A335" s="137"/>
      <c r="B335" s="137"/>
      <c r="C335" s="137"/>
      <c r="D335" s="137"/>
      <c r="E335" s="137"/>
      <c r="F335" s="137"/>
      <c r="G335" s="137"/>
      <c r="H335" s="139"/>
      <c r="I335" s="137"/>
      <c r="J335" s="137"/>
      <c r="K335" s="137"/>
      <c r="L335" s="137"/>
      <c r="M335" s="137"/>
      <c r="N335" s="137"/>
      <c r="O335" s="137"/>
      <c r="P335" s="137"/>
      <c r="Q335" s="140"/>
      <c r="R335" s="137"/>
      <c r="S335" s="137"/>
      <c r="T335" s="137"/>
      <c r="U335" s="137"/>
      <c r="V335" s="137"/>
      <c r="W335" s="137"/>
      <c r="X335" s="137"/>
      <c r="Y335" s="137"/>
      <c r="Z335" s="137"/>
      <c r="AA335" s="137"/>
      <c r="AB335" s="137"/>
      <c r="AC335" s="137"/>
      <c r="AD335" s="137"/>
      <c r="AE335" s="137"/>
      <c r="AF335" s="137"/>
      <c r="AG335" s="137"/>
      <c r="AH335" s="137"/>
      <c r="AI335" s="137"/>
      <c r="AJ335" s="137"/>
      <c r="AK335" s="137"/>
      <c r="AL335" s="137"/>
      <c r="AM335" s="137"/>
      <c r="AN335" s="137"/>
      <c r="AO335" s="137"/>
      <c r="AP335" s="137"/>
      <c r="AQ335" s="137"/>
      <c r="AR335" s="137"/>
      <c r="AS335" s="137"/>
    </row>
    <row r="336" ht="18.0" customHeight="1">
      <c r="A336" s="137"/>
      <c r="B336" s="137"/>
      <c r="C336" s="137"/>
      <c r="D336" s="137"/>
      <c r="E336" s="137"/>
      <c r="F336" s="137"/>
      <c r="G336" s="137"/>
      <c r="H336" s="139"/>
      <c r="I336" s="137"/>
      <c r="J336" s="137"/>
      <c r="K336" s="137"/>
      <c r="L336" s="137"/>
      <c r="M336" s="137"/>
      <c r="N336" s="137"/>
      <c r="O336" s="137"/>
      <c r="P336" s="137"/>
      <c r="Q336" s="140"/>
      <c r="R336" s="137"/>
      <c r="S336" s="137"/>
      <c r="T336" s="137"/>
      <c r="U336" s="137"/>
      <c r="V336" s="137"/>
      <c r="W336" s="137"/>
      <c r="X336" s="137"/>
      <c r="Y336" s="137"/>
      <c r="Z336" s="137"/>
      <c r="AA336" s="137"/>
      <c r="AB336" s="137"/>
      <c r="AC336" s="137"/>
      <c r="AD336" s="137"/>
      <c r="AE336" s="137"/>
      <c r="AF336" s="137"/>
      <c r="AG336" s="137"/>
      <c r="AH336" s="137"/>
      <c r="AI336" s="137"/>
      <c r="AJ336" s="137"/>
      <c r="AK336" s="137"/>
      <c r="AL336" s="137"/>
      <c r="AM336" s="137"/>
      <c r="AN336" s="137"/>
      <c r="AO336" s="137"/>
      <c r="AP336" s="137"/>
      <c r="AQ336" s="137"/>
      <c r="AR336" s="137"/>
      <c r="AS336" s="137"/>
    </row>
    <row r="337" ht="18.0" customHeight="1">
      <c r="A337" s="137"/>
      <c r="B337" s="137"/>
      <c r="C337" s="137"/>
      <c r="D337" s="137"/>
      <c r="E337" s="137"/>
      <c r="F337" s="137"/>
      <c r="G337" s="137"/>
      <c r="H337" s="139"/>
      <c r="I337" s="137"/>
      <c r="J337" s="137"/>
      <c r="K337" s="137"/>
      <c r="L337" s="137"/>
      <c r="M337" s="137"/>
      <c r="N337" s="137"/>
      <c r="O337" s="137"/>
      <c r="P337" s="137"/>
      <c r="Q337" s="140"/>
      <c r="R337" s="137"/>
      <c r="S337" s="137"/>
      <c r="T337" s="137"/>
      <c r="U337" s="137"/>
      <c r="V337" s="137"/>
      <c r="W337" s="137"/>
      <c r="X337" s="137"/>
      <c r="Y337" s="137"/>
      <c r="Z337" s="137"/>
      <c r="AA337" s="137"/>
      <c r="AB337" s="137"/>
      <c r="AC337" s="137"/>
      <c r="AD337" s="137"/>
      <c r="AE337" s="137"/>
      <c r="AF337" s="137"/>
      <c r="AG337" s="137"/>
      <c r="AH337" s="137"/>
      <c r="AI337" s="137"/>
      <c r="AJ337" s="137"/>
      <c r="AK337" s="137"/>
      <c r="AL337" s="137"/>
      <c r="AM337" s="137"/>
      <c r="AN337" s="137"/>
      <c r="AO337" s="137"/>
      <c r="AP337" s="137"/>
      <c r="AQ337" s="137"/>
      <c r="AR337" s="137"/>
      <c r="AS337" s="137"/>
    </row>
    <row r="338" ht="18.0" customHeight="1">
      <c r="A338" s="137"/>
      <c r="B338" s="137"/>
      <c r="C338" s="137"/>
      <c r="D338" s="137"/>
      <c r="E338" s="137"/>
      <c r="F338" s="137"/>
      <c r="G338" s="137"/>
      <c r="H338" s="139"/>
      <c r="I338" s="137"/>
      <c r="J338" s="137"/>
      <c r="K338" s="137"/>
      <c r="L338" s="137"/>
      <c r="M338" s="137"/>
      <c r="N338" s="137"/>
      <c r="O338" s="137"/>
      <c r="P338" s="137"/>
      <c r="Q338" s="140"/>
      <c r="R338" s="137"/>
      <c r="S338" s="137"/>
      <c r="T338" s="137"/>
      <c r="U338" s="137"/>
      <c r="V338" s="137"/>
      <c r="W338" s="137"/>
      <c r="X338" s="137"/>
      <c r="Y338" s="137"/>
      <c r="Z338" s="137"/>
      <c r="AA338" s="137"/>
      <c r="AB338" s="137"/>
      <c r="AC338" s="137"/>
      <c r="AD338" s="137"/>
      <c r="AE338" s="137"/>
      <c r="AF338" s="137"/>
      <c r="AG338" s="137"/>
      <c r="AH338" s="137"/>
      <c r="AI338" s="137"/>
      <c r="AJ338" s="137"/>
      <c r="AK338" s="137"/>
      <c r="AL338" s="137"/>
      <c r="AM338" s="137"/>
      <c r="AN338" s="137"/>
      <c r="AO338" s="137"/>
      <c r="AP338" s="137"/>
      <c r="AQ338" s="137"/>
      <c r="AR338" s="137"/>
      <c r="AS338" s="137"/>
    </row>
    <row r="339" ht="18.0" customHeight="1">
      <c r="A339" s="137"/>
      <c r="B339" s="137"/>
      <c r="C339" s="137"/>
      <c r="D339" s="137"/>
      <c r="E339" s="137"/>
      <c r="F339" s="137"/>
      <c r="G339" s="137"/>
      <c r="H339" s="139"/>
      <c r="I339" s="137"/>
      <c r="J339" s="137"/>
      <c r="K339" s="137"/>
      <c r="L339" s="137"/>
      <c r="M339" s="137"/>
      <c r="N339" s="137"/>
      <c r="O339" s="137"/>
      <c r="P339" s="137"/>
      <c r="Q339" s="140"/>
      <c r="R339" s="137"/>
      <c r="S339" s="137"/>
      <c r="T339" s="137"/>
      <c r="U339" s="137"/>
      <c r="V339" s="137"/>
      <c r="W339" s="137"/>
      <c r="X339" s="137"/>
      <c r="Y339" s="137"/>
      <c r="Z339" s="137"/>
      <c r="AA339" s="137"/>
      <c r="AB339" s="137"/>
      <c r="AC339" s="137"/>
      <c r="AD339" s="137"/>
      <c r="AE339" s="137"/>
      <c r="AF339" s="137"/>
      <c r="AG339" s="137"/>
      <c r="AH339" s="137"/>
      <c r="AI339" s="137"/>
      <c r="AJ339" s="137"/>
      <c r="AK339" s="137"/>
      <c r="AL339" s="137"/>
      <c r="AM339" s="137"/>
      <c r="AN339" s="137"/>
      <c r="AO339" s="137"/>
      <c r="AP339" s="137"/>
      <c r="AQ339" s="137"/>
      <c r="AR339" s="137"/>
      <c r="AS339" s="137"/>
    </row>
    <row r="340" ht="18.0" customHeight="1">
      <c r="A340" s="137"/>
      <c r="B340" s="137"/>
      <c r="C340" s="137"/>
      <c r="D340" s="137"/>
      <c r="E340" s="137"/>
      <c r="F340" s="137"/>
      <c r="G340" s="137"/>
      <c r="H340" s="139"/>
      <c r="I340" s="137"/>
      <c r="J340" s="137"/>
      <c r="K340" s="137"/>
      <c r="L340" s="137"/>
      <c r="M340" s="137"/>
      <c r="N340" s="137"/>
      <c r="O340" s="137"/>
      <c r="P340" s="137"/>
      <c r="Q340" s="140"/>
      <c r="R340" s="137"/>
      <c r="S340" s="137"/>
      <c r="T340" s="137"/>
      <c r="U340" s="137"/>
      <c r="V340" s="137"/>
      <c r="W340" s="137"/>
      <c r="X340" s="137"/>
      <c r="Y340" s="137"/>
      <c r="Z340" s="137"/>
      <c r="AA340" s="137"/>
      <c r="AB340" s="137"/>
      <c r="AC340" s="137"/>
      <c r="AD340" s="137"/>
      <c r="AE340" s="137"/>
      <c r="AF340" s="137"/>
      <c r="AG340" s="137"/>
      <c r="AH340" s="137"/>
      <c r="AI340" s="137"/>
      <c r="AJ340" s="137"/>
      <c r="AK340" s="137"/>
      <c r="AL340" s="137"/>
      <c r="AM340" s="137"/>
      <c r="AN340" s="137"/>
      <c r="AO340" s="137"/>
      <c r="AP340" s="137"/>
      <c r="AQ340" s="137"/>
      <c r="AR340" s="137"/>
      <c r="AS340" s="137"/>
    </row>
    <row r="341" ht="18.0" customHeight="1">
      <c r="A341" s="137"/>
      <c r="B341" s="137"/>
      <c r="C341" s="137"/>
      <c r="D341" s="137"/>
      <c r="E341" s="137"/>
      <c r="F341" s="137"/>
      <c r="G341" s="137"/>
      <c r="H341" s="139"/>
      <c r="I341" s="137"/>
      <c r="J341" s="137"/>
      <c r="K341" s="137"/>
      <c r="L341" s="137"/>
      <c r="M341" s="137"/>
      <c r="N341" s="137"/>
      <c r="O341" s="137"/>
      <c r="P341" s="137"/>
      <c r="Q341" s="140"/>
      <c r="R341" s="137"/>
      <c r="S341" s="137"/>
      <c r="T341" s="137"/>
      <c r="U341" s="137"/>
      <c r="V341" s="137"/>
      <c r="W341" s="137"/>
      <c r="X341" s="137"/>
      <c r="Y341" s="137"/>
      <c r="Z341" s="137"/>
      <c r="AA341" s="137"/>
      <c r="AB341" s="137"/>
      <c r="AC341" s="137"/>
      <c r="AD341" s="137"/>
      <c r="AE341" s="137"/>
      <c r="AF341" s="137"/>
      <c r="AG341" s="137"/>
      <c r="AH341" s="137"/>
      <c r="AI341" s="137"/>
      <c r="AJ341" s="137"/>
      <c r="AK341" s="137"/>
      <c r="AL341" s="137"/>
      <c r="AM341" s="137"/>
      <c r="AN341" s="137"/>
      <c r="AO341" s="137"/>
      <c r="AP341" s="137"/>
      <c r="AQ341" s="137"/>
      <c r="AR341" s="137"/>
      <c r="AS341" s="137"/>
    </row>
    <row r="342" ht="18.0" customHeight="1">
      <c r="A342" s="137"/>
      <c r="B342" s="137"/>
      <c r="C342" s="137"/>
      <c r="D342" s="137"/>
      <c r="E342" s="137"/>
      <c r="F342" s="137"/>
      <c r="G342" s="137"/>
      <c r="H342" s="139"/>
      <c r="I342" s="137"/>
      <c r="J342" s="137"/>
      <c r="K342" s="137"/>
      <c r="L342" s="137"/>
      <c r="M342" s="137"/>
      <c r="N342" s="137"/>
      <c r="O342" s="137"/>
      <c r="P342" s="137"/>
      <c r="Q342" s="140"/>
      <c r="R342" s="137"/>
      <c r="S342" s="137"/>
      <c r="T342" s="137"/>
      <c r="U342" s="137"/>
      <c r="V342" s="137"/>
      <c r="W342" s="137"/>
      <c r="X342" s="137"/>
      <c r="Y342" s="137"/>
      <c r="Z342" s="137"/>
      <c r="AA342" s="137"/>
      <c r="AB342" s="137"/>
      <c r="AC342" s="137"/>
      <c r="AD342" s="137"/>
      <c r="AE342" s="137"/>
      <c r="AF342" s="137"/>
      <c r="AG342" s="137"/>
      <c r="AH342" s="137"/>
      <c r="AI342" s="137"/>
      <c r="AJ342" s="137"/>
      <c r="AK342" s="137"/>
      <c r="AL342" s="137"/>
      <c r="AM342" s="137"/>
      <c r="AN342" s="137"/>
      <c r="AO342" s="137"/>
      <c r="AP342" s="137"/>
      <c r="AQ342" s="137"/>
      <c r="AR342" s="137"/>
      <c r="AS342" s="137"/>
    </row>
    <row r="343" ht="18.0" customHeight="1">
      <c r="A343" s="137"/>
      <c r="B343" s="137"/>
      <c r="C343" s="137"/>
      <c r="D343" s="137"/>
      <c r="E343" s="137"/>
      <c r="F343" s="137"/>
      <c r="G343" s="137"/>
      <c r="H343" s="139"/>
      <c r="I343" s="137"/>
      <c r="J343" s="137"/>
      <c r="K343" s="137"/>
      <c r="L343" s="137"/>
      <c r="M343" s="137"/>
      <c r="N343" s="137"/>
      <c r="O343" s="137"/>
      <c r="P343" s="137"/>
      <c r="Q343" s="140"/>
      <c r="R343" s="137"/>
      <c r="S343" s="137"/>
      <c r="T343" s="137"/>
      <c r="U343" s="137"/>
      <c r="V343" s="137"/>
      <c r="W343" s="137"/>
      <c r="X343" s="137"/>
      <c r="Y343" s="137"/>
      <c r="Z343" s="137"/>
      <c r="AA343" s="137"/>
      <c r="AB343" s="137"/>
      <c r="AC343" s="137"/>
      <c r="AD343" s="137"/>
      <c r="AE343" s="137"/>
      <c r="AF343" s="137"/>
      <c r="AG343" s="137"/>
      <c r="AH343" s="137"/>
      <c r="AI343" s="137"/>
      <c r="AJ343" s="137"/>
      <c r="AK343" s="137"/>
      <c r="AL343" s="137"/>
      <c r="AM343" s="137"/>
      <c r="AN343" s="137"/>
      <c r="AO343" s="137"/>
      <c r="AP343" s="137"/>
      <c r="AQ343" s="137"/>
      <c r="AR343" s="137"/>
      <c r="AS343" s="137"/>
    </row>
    <row r="344" ht="18.0" customHeight="1">
      <c r="A344" s="137"/>
      <c r="B344" s="137"/>
      <c r="C344" s="137"/>
      <c r="D344" s="137"/>
      <c r="E344" s="137"/>
      <c r="F344" s="137"/>
      <c r="G344" s="137"/>
      <c r="H344" s="139"/>
      <c r="I344" s="137"/>
      <c r="J344" s="137"/>
      <c r="K344" s="137"/>
      <c r="L344" s="137"/>
      <c r="M344" s="137"/>
      <c r="N344" s="137"/>
      <c r="O344" s="137"/>
      <c r="P344" s="137"/>
      <c r="Q344" s="140"/>
      <c r="R344" s="137"/>
      <c r="S344" s="137"/>
      <c r="T344" s="137"/>
      <c r="U344" s="137"/>
      <c r="V344" s="137"/>
      <c r="W344" s="137"/>
      <c r="X344" s="137"/>
      <c r="Y344" s="137"/>
      <c r="Z344" s="137"/>
      <c r="AA344" s="137"/>
      <c r="AB344" s="137"/>
      <c r="AC344" s="137"/>
      <c r="AD344" s="137"/>
      <c r="AE344" s="137"/>
      <c r="AF344" s="137"/>
      <c r="AG344" s="137"/>
      <c r="AH344" s="137"/>
      <c r="AI344" s="137"/>
      <c r="AJ344" s="137"/>
      <c r="AK344" s="137"/>
      <c r="AL344" s="137"/>
      <c r="AM344" s="137"/>
      <c r="AN344" s="137"/>
      <c r="AO344" s="137"/>
      <c r="AP344" s="137"/>
      <c r="AQ344" s="137"/>
      <c r="AR344" s="137"/>
      <c r="AS344" s="137"/>
    </row>
    <row r="345" ht="18.0" customHeight="1">
      <c r="A345" s="137"/>
      <c r="B345" s="137"/>
      <c r="C345" s="137"/>
      <c r="D345" s="137"/>
      <c r="E345" s="137"/>
      <c r="F345" s="137"/>
      <c r="G345" s="137"/>
      <c r="H345" s="139"/>
      <c r="I345" s="137"/>
      <c r="J345" s="137"/>
      <c r="K345" s="137"/>
      <c r="L345" s="137"/>
      <c r="M345" s="137"/>
      <c r="N345" s="137"/>
      <c r="O345" s="137"/>
      <c r="P345" s="137"/>
      <c r="Q345" s="140"/>
      <c r="R345" s="137"/>
      <c r="S345" s="137"/>
      <c r="T345" s="137"/>
      <c r="U345" s="137"/>
      <c r="V345" s="137"/>
      <c r="W345" s="137"/>
      <c r="X345" s="137"/>
      <c r="Y345" s="137"/>
      <c r="Z345" s="137"/>
      <c r="AA345" s="137"/>
      <c r="AB345" s="137"/>
      <c r="AC345" s="137"/>
      <c r="AD345" s="137"/>
      <c r="AE345" s="137"/>
      <c r="AF345" s="137"/>
      <c r="AG345" s="137"/>
      <c r="AH345" s="137"/>
      <c r="AI345" s="137"/>
      <c r="AJ345" s="137"/>
      <c r="AK345" s="137"/>
      <c r="AL345" s="137"/>
      <c r="AM345" s="137"/>
      <c r="AN345" s="137"/>
      <c r="AO345" s="137"/>
      <c r="AP345" s="137"/>
      <c r="AQ345" s="137"/>
      <c r="AR345" s="137"/>
      <c r="AS345" s="137"/>
    </row>
    <row r="346" ht="18.0" customHeight="1">
      <c r="A346" s="137"/>
      <c r="B346" s="137"/>
      <c r="C346" s="137"/>
      <c r="D346" s="137"/>
      <c r="E346" s="137"/>
      <c r="F346" s="137"/>
      <c r="G346" s="137"/>
      <c r="H346" s="139"/>
      <c r="I346" s="137"/>
      <c r="J346" s="137"/>
      <c r="K346" s="137"/>
      <c r="L346" s="137"/>
      <c r="M346" s="137"/>
      <c r="N346" s="137"/>
      <c r="O346" s="137"/>
      <c r="P346" s="137"/>
      <c r="Q346" s="140"/>
      <c r="R346" s="137"/>
      <c r="S346" s="137"/>
      <c r="T346" s="137"/>
      <c r="U346" s="137"/>
      <c r="V346" s="137"/>
      <c r="W346" s="137"/>
      <c r="X346" s="137"/>
      <c r="Y346" s="137"/>
      <c r="Z346" s="137"/>
      <c r="AA346" s="137"/>
      <c r="AB346" s="137"/>
      <c r="AC346" s="137"/>
      <c r="AD346" s="137"/>
      <c r="AE346" s="137"/>
      <c r="AF346" s="137"/>
      <c r="AG346" s="137"/>
      <c r="AH346" s="137"/>
      <c r="AI346" s="137"/>
      <c r="AJ346" s="137"/>
      <c r="AK346" s="137"/>
      <c r="AL346" s="137"/>
      <c r="AM346" s="137"/>
      <c r="AN346" s="137"/>
      <c r="AO346" s="137"/>
      <c r="AP346" s="137"/>
      <c r="AQ346" s="137"/>
      <c r="AR346" s="137"/>
      <c r="AS346" s="137"/>
    </row>
    <row r="347" ht="18.0" customHeight="1">
      <c r="A347" s="137"/>
      <c r="B347" s="137"/>
      <c r="C347" s="137"/>
      <c r="D347" s="137"/>
      <c r="E347" s="137"/>
      <c r="F347" s="137"/>
      <c r="G347" s="137"/>
      <c r="H347" s="139"/>
      <c r="I347" s="137"/>
      <c r="J347" s="137"/>
      <c r="K347" s="137"/>
      <c r="L347" s="137"/>
      <c r="M347" s="137"/>
      <c r="N347" s="137"/>
      <c r="O347" s="137"/>
      <c r="P347" s="137"/>
      <c r="Q347" s="140"/>
      <c r="R347" s="137"/>
      <c r="S347" s="137"/>
      <c r="T347" s="137"/>
      <c r="U347" s="137"/>
      <c r="V347" s="137"/>
      <c r="W347" s="137"/>
      <c r="X347" s="137"/>
      <c r="Y347" s="137"/>
      <c r="Z347" s="137"/>
      <c r="AA347" s="137"/>
      <c r="AB347" s="137"/>
      <c r="AC347" s="137"/>
      <c r="AD347" s="137"/>
      <c r="AE347" s="137"/>
      <c r="AF347" s="137"/>
      <c r="AG347" s="137"/>
      <c r="AH347" s="137"/>
      <c r="AI347" s="137"/>
      <c r="AJ347" s="137"/>
      <c r="AK347" s="137"/>
      <c r="AL347" s="137"/>
      <c r="AM347" s="137"/>
      <c r="AN347" s="137"/>
      <c r="AO347" s="137"/>
      <c r="AP347" s="137"/>
      <c r="AQ347" s="137"/>
      <c r="AR347" s="137"/>
      <c r="AS347" s="137"/>
    </row>
    <row r="348" ht="18.0" customHeight="1">
      <c r="A348" s="137"/>
      <c r="B348" s="137"/>
      <c r="C348" s="137"/>
      <c r="D348" s="137"/>
      <c r="E348" s="137"/>
      <c r="F348" s="137"/>
      <c r="G348" s="137"/>
      <c r="H348" s="139"/>
      <c r="I348" s="137"/>
      <c r="J348" s="137"/>
      <c r="K348" s="137"/>
      <c r="L348" s="137"/>
      <c r="M348" s="137"/>
      <c r="N348" s="137"/>
      <c r="O348" s="137"/>
      <c r="P348" s="137"/>
      <c r="Q348" s="140"/>
      <c r="R348" s="137"/>
      <c r="S348" s="137"/>
      <c r="T348" s="137"/>
      <c r="U348" s="137"/>
      <c r="V348" s="137"/>
      <c r="W348" s="137"/>
      <c r="X348" s="137"/>
      <c r="Y348" s="137"/>
      <c r="Z348" s="137"/>
      <c r="AA348" s="137"/>
      <c r="AB348" s="137"/>
      <c r="AC348" s="137"/>
      <c r="AD348" s="137"/>
      <c r="AE348" s="137"/>
      <c r="AF348" s="137"/>
      <c r="AG348" s="137"/>
      <c r="AH348" s="137"/>
      <c r="AI348" s="137"/>
      <c r="AJ348" s="137"/>
      <c r="AK348" s="137"/>
      <c r="AL348" s="137"/>
      <c r="AM348" s="137"/>
      <c r="AN348" s="137"/>
      <c r="AO348" s="137"/>
      <c r="AP348" s="137"/>
      <c r="AQ348" s="137"/>
      <c r="AR348" s="137"/>
      <c r="AS348" s="137"/>
    </row>
    <row r="349" ht="18.0" customHeight="1">
      <c r="A349" s="137"/>
      <c r="B349" s="137"/>
      <c r="C349" s="137"/>
      <c r="D349" s="137"/>
      <c r="E349" s="137"/>
      <c r="F349" s="137"/>
      <c r="G349" s="137"/>
      <c r="H349" s="139"/>
      <c r="I349" s="137"/>
      <c r="J349" s="137"/>
      <c r="K349" s="137"/>
      <c r="L349" s="137"/>
      <c r="M349" s="137"/>
      <c r="N349" s="137"/>
      <c r="O349" s="137"/>
      <c r="P349" s="137"/>
      <c r="Q349" s="140"/>
      <c r="R349" s="137"/>
      <c r="S349" s="137"/>
      <c r="T349" s="137"/>
      <c r="U349" s="137"/>
      <c r="V349" s="137"/>
      <c r="W349" s="137"/>
      <c r="X349" s="137"/>
      <c r="Y349" s="137"/>
      <c r="Z349" s="137"/>
      <c r="AA349" s="137"/>
      <c r="AB349" s="137"/>
      <c r="AC349" s="137"/>
      <c r="AD349" s="137"/>
      <c r="AE349" s="137"/>
      <c r="AF349" s="137"/>
      <c r="AG349" s="137"/>
      <c r="AH349" s="137"/>
      <c r="AI349" s="137"/>
      <c r="AJ349" s="137"/>
      <c r="AK349" s="137"/>
      <c r="AL349" s="137"/>
      <c r="AM349" s="137"/>
      <c r="AN349" s="137"/>
      <c r="AO349" s="137"/>
      <c r="AP349" s="137"/>
      <c r="AQ349" s="137"/>
      <c r="AR349" s="137"/>
      <c r="AS349" s="137"/>
    </row>
    <row r="350" ht="18.0" customHeight="1">
      <c r="A350" s="137"/>
      <c r="B350" s="137"/>
      <c r="C350" s="137"/>
      <c r="D350" s="137"/>
      <c r="E350" s="137"/>
      <c r="F350" s="137"/>
      <c r="G350" s="137"/>
      <c r="H350" s="139"/>
      <c r="I350" s="137"/>
      <c r="J350" s="137"/>
      <c r="K350" s="137"/>
      <c r="L350" s="137"/>
      <c r="M350" s="137"/>
      <c r="N350" s="137"/>
      <c r="O350" s="137"/>
      <c r="P350" s="137"/>
      <c r="Q350" s="140"/>
      <c r="R350" s="137"/>
      <c r="S350" s="137"/>
      <c r="T350" s="137"/>
      <c r="U350" s="137"/>
      <c r="V350" s="137"/>
      <c r="W350" s="137"/>
      <c r="X350" s="137"/>
      <c r="Y350" s="137"/>
      <c r="Z350" s="137"/>
      <c r="AA350" s="137"/>
      <c r="AB350" s="137"/>
      <c r="AC350" s="137"/>
      <c r="AD350" s="137"/>
      <c r="AE350" s="137"/>
      <c r="AF350" s="137"/>
      <c r="AG350" s="137"/>
      <c r="AH350" s="137"/>
      <c r="AI350" s="137"/>
      <c r="AJ350" s="137"/>
      <c r="AK350" s="137"/>
      <c r="AL350" s="137"/>
      <c r="AM350" s="137"/>
      <c r="AN350" s="137"/>
      <c r="AO350" s="137"/>
      <c r="AP350" s="137"/>
      <c r="AQ350" s="137"/>
      <c r="AR350" s="137"/>
      <c r="AS350" s="137"/>
    </row>
    <row r="351" ht="18.0" customHeight="1">
      <c r="A351" s="137"/>
      <c r="B351" s="137"/>
      <c r="C351" s="137"/>
      <c r="D351" s="137"/>
      <c r="E351" s="137"/>
      <c r="F351" s="137"/>
      <c r="G351" s="137"/>
      <c r="H351" s="139"/>
      <c r="I351" s="137"/>
      <c r="J351" s="137"/>
      <c r="K351" s="137"/>
      <c r="L351" s="137"/>
      <c r="M351" s="137"/>
      <c r="N351" s="137"/>
      <c r="O351" s="137"/>
      <c r="P351" s="137"/>
      <c r="Q351" s="140"/>
      <c r="R351" s="137"/>
      <c r="S351" s="137"/>
      <c r="T351" s="137"/>
      <c r="U351" s="137"/>
      <c r="V351" s="137"/>
      <c r="W351" s="137"/>
      <c r="X351" s="137"/>
      <c r="Y351" s="137"/>
      <c r="Z351" s="137"/>
      <c r="AA351" s="137"/>
      <c r="AB351" s="137"/>
      <c r="AC351" s="137"/>
      <c r="AD351" s="137"/>
      <c r="AE351" s="137"/>
      <c r="AF351" s="137"/>
      <c r="AG351" s="137"/>
      <c r="AH351" s="137"/>
      <c r="AI351" s="137"/>
      <c r="AJ351" s="137"/>
      <c r="AK351" s="137"/>
      <c r="AL351" s="137"/>
      <c r="AM351" s="137"/>
      <c r="AN351" s="137"/>
      <c r="AO351" s="137"/>
      <c r="AP351" s="137"/>
      <c r="AQ351" s="137"/>
      <c r="AR351" s="137"/>
      <c r="AS351" s="137"/>
    </row>
    <row r="352" ht="18.0" customHeight="1">
      <c r="A352" s="137"/>
      <c r="B352" s="137"/>
      <c r="C352" s="137"/>
      <c r="D352" s="137"/>
      <c r="E352" s="137"/>
      <c r="F352" s="137"/>
      <c r="G352" s="137"/>
      <c r="H352" s="139"/>
      <c r="I352" s="137"/>
      <c r="J352" s="137"/>
      <c r="K352" s="137"/>
      <c r="L352" s="137"/>
      <c r="M352" s="137"/>
      <c r="N352" s="137"/>
      <c r="O352" s="137"/>
      <c r="P352" s="137"/>
      <c r="Q352" s="140"/>
      <c r="R352" s="137"/>
      <c r="S352" s="137"/>
      <c r="T352" s="137"/>
      <c r="U352" s="137"/>
      <c r="V352" s="137"/>
      <c r="W352" s="137"/>
      <c r="X352" s="137"/>
      <c r="Y352" s="137"/>
      <c r="Z352" s="137"/>
      <c r="AA352" s="137"/>
      <c r="AB352" s="137"/>
      <c r="AC352" s="137"/>
      <c r="AD352" s="137"/>
      <c r="AE352" s="137"/>
      <c r="AF352" s="137"/>
      <c r="AG352" s="137"/>
      <c r="AH352" s="137"/>
      <c r="AI352" s="137"/>
      <c r="AJ352" s="137"/>
      <c r="AK352" s="137"/>
      <c r="AL352" s="137"/>
      <c r="AM352" s="137"/>
      <c r="AN352" s="137"/>
      <c r="AO352" s="137"/>
      <c r="AP352" s="137"/>
      <c r="AQ352" s="137"/>
      <c r="AR352" s="137"/>
      <c r="AS352" s="137"/>
    </row>
    <row r="353" ht="18.0" customHeight="1">
      <c r="A353" s="137"/>
      <c r="B353" s="137"/>
      <c r="C353" s="137"/>
      <c r="D353" s="137"/>
      <c r="E353" s="137"/>
      <c r="F353" s="137"/>
      <c r="G353" s="137"/>
      <c r="H353" s="139"/>
      <c r="I353" s="137"/>
      <c r="J353" s="137"/>
      <c r="K353" s="137"/>
      <c r="L353" s="137"/>
      <c r="M353" s="137"/>
      <c r="N353" s="137"/>
      <c r="O353" s="137"/>
      <c r="P353" s="137"/>
      <c r="Q353" s="140"/>
      <c r="R353" s="137"/>
      <c r="S353" s="137"/>
      <c r="T353" s="137"/>
      <c r="U353" s="137"/>
      <c r="V353" s="137"/>
      <c r="W353" s="137"/>
      <c r="X353" s="137"/>
      <c r="Y353" s="137"/>
      <c r="Z353" s="137"/>
      <c r="AA353" s="137"/>
      <c r="AB353" s="137"/>
      <c r="AC353" s="137"/>
      <c r="AD353" s="137"/>
      <c r="AE353" s="137"/>
      <c r="AF353" s="137"/>
      <c r="AG353" s="137"/>
      <c r="AH353" s="137"/>
      <c r="AI353" s="137"/>
      <c r="AJ353" s="137"/>
      <c r="AK353" s="137"/>
      <c r="AL353" s="137"/>
      <c r="AM353" s="137"/>
      <c r="AN353" s="137"/>
      <c r="AO353" s="137"/>
      <c r="AP353" s="137"/>
      <c r="AQ353" s="137"/>
      <c r="AR353" s="137"/>
      <c r="AS353" s="137"/>
    </row>
    <row r="354" ht="18.0" customHeight="1">
      <c r="A354" s="137"/>
      <c r="B354" s="137"/>
      <c r="C354" s="137"/>
      <c r="D354" s="137"/>
      <c r="E354" s="137"/>
      <c r="F354" s="137"/>
      <c r="G354" s="137"/>
      <c r="H354" s="139"/>
      <c r="I354" s="137"/>
      <c r="J354" s="137"/>
      <c r="K354" s="137"/>
      <c r="L354" s="137"/>
      <c r="M354" s="137"/>
      <c r="N354" s="137"/>
      <c r="O354" s="137"/>
      <c r="P354" s="137"/>
      <c r="Q354" s="140"/>
      <c r="R354" s="137"/>
      <c r="S354" s="137"/>
      <c r="T354" s="137"/>
      <c r="U354" s="137"/>
      <c r="V354" s="137"/>
      <c r="W354" s="137"/>
      <c r="X354" s="137"/>
      <c r="Y354" s="137"/>
      <c r="Z354" s="137"/>
      <c r="AA354" s="137"/>
      <c r="AB354" s="137"/>
      <c r="AC354" s="137"/>
      <c r="AD354" s="137"/>
      <c r="AE354" s="137"/>
      <c r="AF354" s="137"/>
      <c r="AG354" s="137"/>
      <c r="AH354" s="137"/>
      <c r="AI354" s="137"/>
      <c r="AJ354" s="137"/>
      <c r="AK354" s="137"/>
      <c r="AL354" s="137"/>
      <c r="AM354" s="137"/>
      <c r="AN354" s="137"/>
      <c r="AO354" s="137"/>
      <c r="AP354" s="137"/>
      <c r="AQ354" s="137"/>
      <c r="AR354" s="137"/>
      <c r="AS354" s="137"/>
    </row>
    <row r="355" ht="18.0" customHeight="1">
      <c r="A355" s="137"/>
      <c r="B355" s="137"/>
      <c r="C355" s="137"/>
      <c r="D355" s="137"/>
      <c r="E355" s="137"/>
      <c r="F355" s="137"/>
      <c r="G355" s="137"/>
      <c r="H355" s="139"/>
      <c r="I355" s="137"/>
      <c r="J355" s="137"/>
      <c r="K355" s="137"/>
      <c r="L355" s="137"/>
      <c r="M355" s="137"/>
      <c r="N355" s="137"/>
      <c r="O355" s="137"/>
      <c r="P355" s="137"/>
      <c r="Q355" s="140"/>
      <c r="R355" s="137"/>
      <c r="S355" s="137"/>
      <c r="T355" s="137"/>
      <c r="U355" s="137"/>
      <c r="V355" s="137"/>
      <c r="W355" s="137"/>
      <c r="X355" s="137"/>
      <c r="Y355" s="137"/>
      <c r="Z355" s="137"/>
      <c r="AA355" s="137"/>
      <c r="AB355" s="137"/>
      <c r="AC355" s="137"/>
      <c r="AD355" s="137"/>
      <c r="AE355" s="137"/>
      <c r="AF355" s="137"/>
      <c r="AG355" s="137"/>
      <c r="AH355" s="137"/>
      <c r="AI355" s="137"/>
      <c r="AJ355" s="137"/>
      <c r="AK355" s="137"/>
      <c r="AL355" s="137"/>
      <c r="AM355" s="137"/>
      <c r="AN355" s="137"/>
      <c r="AO355" s="137"/>
      <c r="AP355" s="137"/>
      <c r="AQ355" s="137"/>
      <c r="AR355" s="137"/>
      <c r="AS355" s="137"/>
    </row>
    <row r="356" ht="18.0" customHeight="1">
      <c r="A356" s="137"/>
      <c r="B356" s="137"/>
      <c r="C356" s="137"/>
      <c r="D356" s="137"/>
      <c r="E356" s="137"/>
      <c r="F356" s="137"/>
      <c r="G356" s="137"/>
      <c r="H356" s="139"/>
      <c r="I356" s="137"/>
      <c r="J356" s="137"/>
      <c r="K356" s="137"/>
      <c r="L356" s="137"/>
      <c r="M356" s="137"/>
      <c r="N356" s="137"/>
      <c r="O356" s="137"/>
      <c r="P356" s="137"/>
      <c r="Q356" s="140"/>
      <c r="R356" s="137"/>
      <c r="S356" s="137"/>
      <c r="T356" s="137"/>
      <c r="U356" s="137"/>
      <c r="V356" s="137"/>
      <c r="W356" s="137"/>
      <c r="X356" s="137"/>
      <c r="Y356" s="137"/>
      <c r="Z356" s="137"/>
      <c r="AA356" s="137"/>
      <c r="AB356" s="137"/>
      <c r="AC356" s="137"/>
      <c r="AD356" s="137"/>
      <c r="AE356" s="137"/>
      <c r="AF356" s="137"/>
      <c r="AG356" s="137"/>
      <c r="AH356" s="137"/>
      <c r="AI356" s="137"/>
      <c r="AJ356" s="137"/>
      <c r="AK356" s="137"/>
      <c r="AL356" s="137"/>
      <c r="AM356" s="137"/>
      <c r="AN356" s="137"/>
      <c r="AO356" s="137"/>
      <c r="AP356" s="137"/>
      <c r="AQ356" s="137"/>
      <c r="AR356" s="137"/>
      <c r="AS356" s="137"/>
    </row>
    <row r="357" ht="18.0" customHeight="1">
      <c r="A357" s="137"/>
      <c r="B357" s="137"/>
      <c r="C357" s="137"/>
      <c r="D357" s="137"/>
      <c r="E357" s="137"/>
      <c r="F357" s="137"/>
      <c r="G357" s="137"/>
      <c r="H357" s="139"/>
      <c r="I357" s="137"/>
      <c r="J357" s="137"/>
      <c r="K357" s="137"/>
      <c r="L357" s="137"/>
      <c r="M357" s="137"/>
      <c r="N357" s="137"/>
      <c r="O357" s="137"/>
      <c r="P357" s="137"/>
      <c r="Q357" s="140"/>
      <c r="R357" s="137"/>
      <c r="S357" s="137"/>
      <c r="T357" s="137"/>
      <c r="U357" s="137"/>
      <c r="V357" s="137"/>
      <c r="W357" s="137"/>
      <c r="X357" s="137"/>
      <c r="Y357" s="137"/>
      <c r="Z357" s="137"/>
      <c r="AA357" s="137"/>
      <c r="AB357" s="137"/>
      <c r="AC357" s="137"/>
      <c r="AD357" s="137"/>
      <c r="AE357" s="137"/>
      <c r="AF357" s="137"/>
      <c r="AG357" s="137"/>
      <c r="AH357" s="137"/>
      <c r="AI357" s="137"/>
      <c r="AJ357" s="137"/>
      <c r="AK357" s="137"/>
      <c r="AL357" s="137"/>
      <c r="AM357" s="137"/>
      <c r="AN357" s="137"/>
      <c r="AO357" s="137"/>
      <c r="AP357" s="137"/>
      <c r="AQ357" s="137"/>
      <c r="AR357" s="137"/>
      <c r="AS357" s="137"/>
    </row>
    <row r="358" ht="18.0" customHeight="1">
      <c r="A358" s="137"/>
      <c r="B358" s="137"/>
      <c r="C358" s="137"/>
      <c r="D358" s="137"/>
      <c r="E358" s="137"/>
      <c r="F358" s="137"/>
      <c r="G358" s="137"/>
      <c r="H358" s="139"/>
      <c r="I358" s="137"/>
      <c r="J358" s="137"/>
      <c r="K358" s="137"/>
      <c r="L358" s="137"/>
      <c r="M358" s="137"/>
      <c r="N358" s="137"/>
      <c r="O358" s="137"/>
      <c r="P358" s="137"/>
      <c r="Q358" s="140"/>
      <c r="R358" s="137"/>
      <c r="S358" s="137"/>
      <c r="T358" s="137"/>
      <c r="U358" s="137"/>
      <c r="V358" s="137"/>
      <c r="W358" s="137"/>
      <c r="X358" s="137"/>
      <c r="Y358" s="137"/>
      <c r="Z358" s="137"/>
      <c r="AA358" s="137"/>
      <c r="AB358" s="137"/>
      <c r="AC358" s="137"/>
      <c r="AD358" s="137"/>
      <c r="AE358" s="137"/>
      <c r="AF358" s="137"/>
      <c r="AG358" s="137"/>
      <c r="AH358" s="137"/>
      <c r="AI358" s="137"/>
      <c r="AJ358" s="137"/>
      <c r="AK358" s="137"/>
      <c r="AL358" s="137"/>
      <c r="AM358" s="137"/>
      <c r="AN358" s="137"/>
      <c r="AO358" s="137"/>
      <c r="AP358" s="137"/>
      <c r="AQ358" s="137"/>
      <c r="AR358" s="137"/>
      <c r="AS358" s="137"/>
    </row>
    <row r="359" ht="18.0" customHeight="1">
      <c r="A359" s="137"/>
      <c r="B359" s="137"/>
      <c r="C359" s="137"/>
      <c r="D359" s="137"/>
      <c r="E359" s="137"/>
      <c r="F359" s="137"/>
      <c r="G359" s="137"/>
      <c r="H359" s="139"/>
      <c r="I359" s="137"/>
      <c r="J359" s="137"/>
      <c r="K359" s="137"/>
      <c r="L359" s="137"/>
      <c r="M359" s="137"/>
      <c r="N359" s="137"/>
      <c r="O359" s="137"/>
      <c r="P359" s="137"/>
      <c r="Q359" s="140"/>
      <c r="R359" s="137"/>
      <c r="S359" s="137"/>
      <c r="T359" s="137"/>
      <c r="U359" s="137"/>
      <c r="V359" s="137"/>
      <c r="W359" s="137"/>
      <c r="X359" s="137"/>
      <c r="Y359" s="137"/>
      <c r="Z359" s="137"/>
      <c r="AA359" s="137"/>
      <c r="AB359" s="137"/>
      <c r="AC359" s="137"/>
      <c r="AD359" s="137"/>
      <c r="AE359" s="137"/>
      <c r="AF359" s="137"/>
      <c r="AG359" s="137"/>
      <c r="AH359" s="137"/>
      <c r="AI359" s="137"/>
      <c r="AJ359" s="137"/>
      <c r="AK359" s="137"/>
      <c r="AL359" s="137"/>
      <c r="AM359" s="137"/>
      <c r="AN359" s="137"/>
      <c r="AO359" s="137"/>
      <c r="AP359" s="137"/>
      <c r="AQ359" s="137"/>
      <c r="AR359" s="137"/>
      <c r="AS359" s="137"/>
    </row>
    <row r="360" ht="18.0" customHeight="1">
      <c r="A360" s="137"/>
      <c r="B360" s="137"/>
      <c r="C360" s="137"/>
      <c r="D360" s="137"/>
      <c r="E360" s="137"/>
      <c r="F360" s="137"/>
      <c r="G360" s="137"/>
      <c r="H360" s="139"/>
      <c r="I360" s="137"/>
      <c r="J360" s="137"/>
      <c r="K360" s="137"/>
      <c r="L360" s="137"/>
      <c r="M360" s="137"/>
      <c r="N360" s="137"/>
      <c r="O360" s="137"/>
      <c r="P360" s="137"/>
      <c r="Q360" s="140"/>
      <c r="R360" s="137"/>
      <c r="S360" s="137"/>
      <c r="T360" s="137"/>
      <c r="U360" s="137"/>
      <c r="V360" s="137"/>
      <c r="W360" s="137"/>
      <c r="X360" s="137"/>
      <c r="Y360" s="137"/>
      <c r="Z360" s="137"/>
      <c r="AA360" s="137"/>
      <c r="AB360" s="137"/>
      <c r="AC360" s="137"/>
      <c r="AD360" s="137"/>
      <c r="AE360" s="137"/>
      <c r="AF360" s="137"/>
      <c r="AG360" s="137"/>
      <c r="AH360" s="137"/>
      <c r="AI360" s="137"/>
      <c r="AJ360" s="137"/>
      <c r="AK360" s="137"/>
      <c r="AL360" s="137"/>
      <c r="AM360" s="137"/>
      <c r="AN360" s="137"/>
      <c r="AO360" s="137"/>
      <c r="AP360" s="137"/>
      <c r="AQ360" s="137"/>
      <c r="AR360" s="137"/>
      <c r="AS360" s="137"/>
    </row>
    <row r="361" ht="18.0" customHeight="1">
      <c r="A361" s="137"/>
      <c r="B361" s="137"/>
      <c r="C361" s="137"/>
      <c r="D361" s="137"/>
      <c r="E361" s="137"/>
      <c r="F361" s="137"/>
      <c r="G361" s="137"/>
      <c r="H361" s="139"/>
      <c r="I361" s="137"/>
      <c r="J361" s="137"/>
      <c r="K361" s="137"/>
      <c r="L361" s="137"/>
      <c r="M361" s="137"/>
      <c r="N361" s="137"/>
      <c r="O361" s="137"/>
      <c r="P361" s="137"/>
      <c r="Q361" s="140"/>
      <c r="R361" s="137"/>
      <c r="S361" s="137"/>
      <c r="T361" s="137"/>
      <c r="U361" s="137"/>
      <c r="V361" s="137"/>
      <c r="W361" s="137"/>
      <c r="X361" s="137"/>
      <c r="Y361" s="137"/>
      <c r="Z361" s="137"/>
      <c r="AA361" s="137"/>
      <c r="AB361" s="137"/>
      <c r="AC361" s="137"/>
      <c r="AD361" s="137"/>
      <c r="AE361" s="137"/>
      <c r="AF361" s="137"/>
      <c r="AG361" s="137"/>
      <c r="AH361" s="137"/>
      <c r="AI361" s="137"/>
      <c r="AJ361" s="137"/>
      <c r="AK361" s="137"/>
      <c r="AL361" s="137"/>
      <c r="AM361" s="137"/>
      <c r="AN361" s="137"/>
      <c r="AO361" s="137"/>
      <c r="AP361" s="137"/>
      <c r="AQ361" s="137"/>
      <c r="AR361" s="137"/>
      <c r="AS361" s="137"/>
    </row>
    <row r="362" ht="18.0" customHeight="1">
      <c r="A362" s="137"/>
      <c r="B362" s="137"/>
      <c r="C362" s="137"/>
      <c r="D362" s="137"/>
      <c r="E362" s="137"/>
      <c r="F362" s="137"/>
      <c r="G362" s="137"/>
      <c r="H362" s="139"/>
      <c r="I362" s="137"/>
      <c r="J362" s="137"/>
      <c r="K362" s="137"/>
      <c r="L362" s="137"/>
      <c r="M362" s="137"/>
      <c r="N362" s="137"/>
      <c r="O362" s="137"/>
      <c r="P362" s="137"/>
      <c r="Q362" s="140"/>
      <c r="R362" s="137"/>
      <c r="S362" s="137"/>
      <c r="T362" s="137"/>
      <c r="U362" s="137"/>
      <c r="V362" s="137"/>
      <c r="W362" s="137"/>
      <c r="X362" s="137"/>
      <c r="Y362" s="137"/>
      <c r="Z362" s="137"/>
      <c r="AA362" s="137"/>
      <c r="AB362" s="137"/>
      <c r="AC362" s="137"/>
      <c r="AD362" s="137"/>
      <c r="AE362" s="137"/>
      <c r="AF362" s="137"/>
      <c r="AG362" s="137"/>
      <c r="AH362" s="137"/>
      <c r="AI362" s="137"/>
      <c r="AJ362" s="137"/>
      <c r="AK362" s="137"/>
      <c r="AL362" s="137"/>
      <c r="AM362" s="137"/>
      <c r="AN362" s="137"/>
      <c r="AO362" s="137"/>
      <c r="AP362" s="137"/>
      <c r="AQ362" s="137"/>
      <c r="AR362" s="137"/>
      <c r="AS362" s="137"/>
    </row>
    <row r="363" ht="18.0" customHeight="1">
      <c r="A363" s="137"/>
      <c r="B363" s="137"/>
      <c r="C363" s="137"/>
      <c r="D363" s="137"/>
      <c r="E363" s="137"/>
      <c r="F363" s="137"/>
      <c r="G363" s="137"/>
      <c r="H363" s="139"/>
      <c r="I363" s="137"/>
      <c r="J363" s="137"/>
      <c r="K363" s="137"/>
      <c r="L363" s="137"/>
      <c r="M363" s="137"/>
      <c r="N363" s="137"/>
      <c r="O363" s="137"/>
      <c r="P363" s="137"/>
      <c r="Q363" s="140"/>
      <c r="R363" s="137"/>
      <c r="S363" s="137"/>
      <c r="T363" s="137"/>
      <c r="U363" s="137"/>
      <c r="V363" s="137"/>
      <c r="W363" s="137"/>
      <c r="X363" s="137"/>
      <c r="Y363" s="137"/>
      <c r="Z363" s="137"/>
      <c r="AA363" s="137"/>
      <c r="AB363" s="137"/>
      <c r="AC363" s="137"/>
      <c r="AD363" s="137"/>
      <c r="AE363" s="137"/>
      <c r="AF363" s="137"/>
      <c r="AG363" s="137"/>
      <c r="AH363" s="137"/>
      <c r="AI363" s="137"/>
      <c r="AJ363" s="137"/>
      <c r="AK363" s="137"/>
      <c r="AL363" s="137"/>
      <c r="AM363" s="137"/>
      <c r="AN363" s="137"/>
      <c r="AO363" s="137"/>
      <c r="AP363" s="137"/>
      <c r="AQ363" s="137"/>
      <c r="AR363" s="137"/>
      <c r="AS363" s="137"/>
    </row>
    <row r="364" ht="18.0" customHeight="1">
      <c r="A364" s="137"/>
      <c r="B364" s="137"/>
      <c r="C364" s="137"/>
      <c r="D364" s="137"/>
      <c r="E364" s="137"/>
      <c r="F364" s="137"/>
      <c r="G364" s="137"/>
      <c r="H364" s="139"/>
      <c r="I364" s="137"/>
      <c r="J364" s="137"/>
      <c r="K364" s="137"/>
      <c r="L364" s="137"/>
      <c r="M364" s="137"/>
      <c r="N364" s="137"/>
      <c r="O364" s="137"/>
      <c r="P364" s="137"/>
      <c r="Q364" s="140"/>
      <c r="R364" s="137"/>
      <c r="S364" s="137"/>
      <c r="T364" s="137"/>
      <c r="U364" s="137"/>
      <c r="V364" s="137"/>
      <c r="W364" s="137"/>
      <c r="X364" s="137"/>
      <c r="Y364" s="137"/>
      <c r="Z364" s="137"/>
      <c r="AA364" s="137"/>
      <c r="AB364" s="137"/>
      <c r="AC364" s="137"/>
      <c r="AD364" s="137"/>
      <c r="AE364" s="137"/>
      <c r="AF364" s="137"/>
      <c r="AG364" s="137"/>
      <c r="AH364" s="137"/>
      <c r="AI364" s="137"/>
      <c r="AJ364" s="137"/>
      <c r="AK364" s="137"/>
      <c r="AL364" s="137"/>
      <c r="AM364" s="137"/>
      <c r="AN364" s="137"/>
      <c r="AO364" s="137"/>
      <c r="AP364" s="137"/>
      <c r="AQ364" s="137"/>
      <c r="AR364" s="137"/>
      <c r="AS364" s="137"/>
    </row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14:D14"/>
    <mergeCell ref="E15:H15"/>
    <mergeCell ref="C20:E20"/>
    <mergeCell ref="C126:E126"/>
    <mergeCell ref="C139:E139"/>
  </mergeCells>
  <printOptions/>
  <pageMargins bottom="0.75" footer="0.0" header="0.0" left="0.7" right="0.7" top="0.75"/>
  <pageSetup orientation="landscape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FF"/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9.57"/>
    <col customWidth="1" min="18" max="18" width="17.43"/>
    <col customWidth="1" min="19" max="19" width="17.86"/>
    <col customWidth="1" min="20" max="20" width="17.0"/>
    <col customWidth="1" min="21" max="21" width="15.14"/>
    <col customWidth="1" min="22" max="22" width="13.86"/>
    <col customWidth="1" min="23" max="24" width="9.14"/>
    <col customWidth="1" min="25" max="25" width="16.0"/>
    <col customWidth="1" min="26" max="45" width="9.14"/>
  </cols>
  <sheetData>
    <row r="1" ht="18.75" customHeight="1">
      <c r="A1" s="1" t="s">
        <v>0</v>
      </c>
      <c r="B1" s="1"/>
      <c r="C1" s="1"/>
      <c r="D1" s="1"/>
      <c r="E1" s="1"/>
      <c r="F1" s="1"/>
      <c r="G1" s="1"/>
      <c r="H1" s="3"/>
      <c r="I1" s="1"/>
      <c r="J1" s="1"/>
      <c r="K1" s="1"/>
      <c r="L1" s="1"/>
      <c r="M1" s="1"/>
      <c r="N1" s="1"/>
      <c r="O1" s="1"/>
      <c r="P1" s="1"/>
      <c r="Q1" s="4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</row>
    <row r="2" ht="18.75" customHeight="1">
      <c r="A2" s="1"/>
      <c r="B2" s="1"/>
      <c r="C2" s="1"/>
      <c r="D2" s="1"/>
      <c r="E2" s="1"/>
      <c r="F2" s="1"/>
      <c r="G2" s="1"/>
      <c r="H2" s="3"/>
      <c r="I2" s="1"/>
      <c r="J2" s="1"/>
      <c r="K2" s="1"/>
      <c r="L2" s="1"/>
      <c r="M2" s="1"/>
      <c r="N2" s="1"/>
      <c r="O2" s="1"/>
      <c r="P2" s="1"/>
      <c r="Q2" s="4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</row>
    <row r="3" ht="18.75" customHeight="1">
      <c r="A3" s="5" t="s">
        <v>1</v>
      </c>
      <c r="B3" s="5"/>
      <c r="C3" s="5"/>
      <c r="D3" s="1"/>
      <c r="E3" s="1"/>
      <c r="F3" s="1"/>
      <c r="G3" s="1"/>
      <c r="H3" s="3"/>
      <c r="I3" s="1"/>
      <c r="J3" s="1"/>
      <c r="K3" s="1"/>
      <c r="L3" s="1"/>
      <c r="M3" s="1"/>
      <c r="N3" s="1"/>
      <c r="O3" s="1"/>
      <c r="P3" s="1"/>
      <c r="Q3" s="4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</row>
    <row r="4" ht="29.25" customHeight="1">
      <c r="A4" s="1"/>
      <c r="B4" s="1"/>
      <c r="C4" s="1"/>
      <c r="D4" s="1"/>
      <c r="E4" s="1"/>
      <c r="F4" s="1"/>
      <c r="G4" s="1"/>
      <c r="H4" s="3" t="s">
        <v>2</v>
      </c>
      <c r="I4" s="6">
        <v>44313.0</v>
      </c>
      <c r="J4" s="1"/>
      <c r="K4" s="1"/>
      <c r="L4" s="1"/>
      <c r="M4" s="1"/>
      <c r="N4" s="1"/>
      <c r="O4" s="1"/>
      <c r="P4" s="1"/>
      <c r="Q4" s="4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</row>
    <row r="5" ht="18.75" customHeight="1">
      <c r="A5" s="1" t="s">
        <v>3</v>
      </c>
      <c r="B5" s="1"/>
      <c r="C5" s="1"/>
      <c r="D5" s="1"/>
      <c r="E5" s="1"/>
      <c r="F5" s="1"/>
      <c r="G5" s="1"/>
      <c r="H5" s="3"/>
      <c r="I5" s="1"/>
      <c r="J5" s="1"/>
      <c r="K5" s="1"/>
      <c r="L5" s="1"/>
      <c r="M5" s="1"/>
      <c r="N5" s="1"/>
      <c r="O5" s="1"/>
      <c r="P5" s="1"/>
      <c r="Q5" s="4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</row>
    <row r="6" ht="18.75" customHeight="1">
      <c r="A6" s="7"/>
      <c r="B6" s="7"/>
      <c r="C6" s="7"/>
      <c r="D6" s="7"/>
      <c r="E6" s="7"/>
      <c r="F6" s="7"/>
      <c r="G6" s="7"/>
      <c r="H6" s="9"/>
      <c r="I6" s="7"/>
      <c r="J6" s="1"/>
      <c r="K6" s="1"/>
      <c r="L6" s="1"/>
      <c r="M6" s="1"/>
      <c r="N6" s="1"/>
      <c r="O6" s="1"/>
      <c r="P6" s="1"/>
      <c r="Q6" s="4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</row>
    <row r="7" ht="36.0" customHeight="1">
      <c r="A7" s="10" t="s">
        <v>4</v>
      </c>
      <c r="B7" s="11"/>
      <c r="C7" s="12" t="s">
        <v>126</v>
      </c>
      <c r="D7" s="13" t="s">
        <v>6</v>
      </c>
      <c r="E7" s="14" t="s">
        <v>7</v>
      </c>
      <c r="F7" s="15"/>
      <c r="G7" s="15"/>
      <c r="H7" s="11"/>
      <c r="I7" s="16" t="s">
        <v>8</v>
      </c>
      <c r="J7" s="1"/>
      <c r="K7" s="1"/>
      <c r="L7" s="1"/>
      <c r="M7" s="1"/>
      <c r="N7" s="1"/>
      <c r="O7" s="1"/>
      <c r="P7" s="1"/>
      <c r="Q7" s="4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</row>
    <row r="8" ht="26.25" customHeight="1">
      <c r="A8" s="17">
        <v>1.0</v>
      </c>
      <c r="B8" s="18" t="s">
        <v>55</v>
      </c>
      <c r="C8" s="26">
        <v>22.0</v>
      </c>
      <c r="D8" s="27">
        <v>0.1086</v>
      </c>
      <c r="E8" s="20">
        <f>200.876*7.975</f>
        <v>1601.9861</v>
      </c>
      <c r="F8" s="20"/>
      <c r="G8" s="20"/>
      <c r="H8" s="22">
        <v>7.975</v>
      </c>
      <c r="I8" s="23">
        <f t="shared" ref="I8:I13" si="1">+D8*E8</f>
        <v>173.9756905</v>
      </c>
      <c r="J8" s="24">
        <f t="shared" ref="J8:J13" si="2">E8-I8</f>
        <v>1428.01041</v>
      </c>
      <c r="K8" s="1"/>
      <c r="L8" s="1"/>
      <c r="M8" s="1"/>
      <c r="N8" s="1"/>
      <c r="O8" s="1"/>
      <c r="P8" s="1"/>
      <c r="Q8" s="4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</row>
    <row r="9" ht="26.25" customHeight="1">
      <c r="A9" s="17">
        <v>2.0</v>
      </c>
      <c r="B9" s="18" t="s">
        <v>61</v>
      </c>
      <c r="C9" s="18">
        <v>18.0</v>
      </c>
      <c r="D9" s="19">
        <v>0.0846</v>
      </c>
      <c r="E9" s="20">
        <f>219.54*15.694</f>
        <v>3445.46076</v>
      </c>
      <c r="F9" s="20"/>
      <c r="G9" s="20"/>
      <c r="H9" s="22">
        <v>15.694</v>
      </c>
      <c r="I9" s="23">
        <f t="shared" si="1"/>
        <v>291.4859803</v>
      </c>
      <c r="J9" s="24">
        <f t="shared" si="2"/>
        <v>3153.97478</v>
      </c>
      <c r="K9" s="1"/>
      <c r="L9" s="1"/>
      <c r="M9" s="1"/>
      <c r="N9" s="1"/>
      <c r="O9" s="1"/>
      <c r="P9" s="1"/>
      <c r="Q9" s="4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</row>
    <row r="10" ht="26.25" customHeight="1">
      <c r="A10" s="17">
        <v>3.0</v>
      </c>
      <c r="B10" s="26" t="s">
        <v>73</v>
      </c>
      <c r="C10" s="26">
        <v>29.0</v>
      </c>
      <c r="D10" s="27">
        <v>0.0147</v>
      </c>
      <c r="E10" s="28">
        <f>252.16*15.335</f>
        <v>3866.8736</v>
      </c>
      <c r="F10" s="28"/>
      <c r="G10" s="28"/>
      <c r="H10" s="22">
        <v>15.335</v>
      </c>
      <c r="I10" s="23">
        <f t="shared" si="1"/>
        <v>56.84304192</v>
      </c>
      <c r="J10" s="24">
        <f t="shared" si="2"/>
        <v>3810.030558</v>
      </c>
      <c r="K10" s="1"/>
      <c r="L10" s="1"/>
      <c r="M10" s="1"/>
      <c r="N10" s="1"/>
      <c r="O10" s="1"/>
      <c r="P10" s="1"/>
      <c r="Q10" s="4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</row>
    <row r="11" ht="26.25" customHeight="1">
      <c r="A11" s="17">
        <v>4.0</v>
      </c>
      <c r="B11" s="26" t="s">
        <v>73</v>
      </c>
      <c r="C11" s="26">
        <v>29.0</v>
      </c>
      <c r="D11" s="27">
        <v>0.0147</v>
      </c>
      <c r="E11" s="28">
        <f>252.16*8.756</f>
        <v>2207.91296</v>
      </c>
      <c r="F11" s="28"/>
      <c r="G11" s="28"/>
      <c r="H11" s="22">
        <v>8.756</v>
      </c>
      <c r="I11" s="23">
        <f t="shared" si="1"/>
        <v>32.45632051</v>
      </c>
      <c r="J11" s="24">
        <f t="shared" si="2"/>
        <v>2175.456639</v>
      </c>
      <c r="K11" s="1"/>
      <c r="L11" s="1"/>
      <c r="M11" s="1"/>
      <c r="N11" s="1"/>
      <c r="O11" s="1"/>
      <c r="P11" s="1"/>
      <c r="Q11" s="4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</row>
    <row r="12" ht="26.25" customHeight="1">
      <c r="A12" s="17">
        <v>5.0</v>
      </c>
      <c r="B12" s="26" t="s">
        <v>73</v>
      </c>
      <c r="C12" s="26">
        <v>29.0</v>
      </c>
      <c r="D12" s="27">
        <v>0.0147</v>
      </c>
      <c r="E12" s="28">
        <f>252.16*1.398</f>
        <v>352.51968</v>
      </c>
      <c r="F12" s="28"/>
      <c r="G12" s="28"/>
      <c r="H12" s="22">
        <v>1.398</v>
      </c>
      <c r="I12" s="23">
        <f t="shared" si="1"/>
        <v>5.182039296</v>
      </c>
      <c r="J12" s="24">
        <f t="shared" si="2"/>
        <v>347.3376407</v>
      </c>
      <c r="K12" s="1"/>
      <c r="L12" s="1"/>
      <c r="M12" s="1"/>
      <c r="N12" s="1"/>
      <c r="O12" s="1"/>
      <c r="P12" s="1"/>
      <c r="Q12" s="4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</row>
    <row r="13" ht="26.25" customHeight="1">
      <c r="A13" s="17">
        <v>6.0</v>
      </c>
      <c r="B13" s="26" t="s">
        <v>80</v>
      </c>
      <c r="C13" s="26">
        <v>29.0</v>
      </c>
      <c r="D13" s="27">
        <v>0.016</v>
      </c>
      <c r="E13" s="28">
        <f>244.52*1.169</f>
        <v>285.84388</v>
      </c>
      <c r="F13" s="28"/>
      <c r="G13" s="28"/>
      <c r="H13" s="22">
        <v>1.169</v>
      </c>
      <c r="I13" s="23">
        <f t="shared" si="1"/>
        <v>4.57350208</v>
      </c>
      <c r="J13" s="24">
        <f t="shared" si="2"/>
        <v>281.2703779</v>
      </c>
      <c r="K13" s="1"/>
      <c r="L13" s="1"/>
      <c r="M13" s="1"/>
      <c r="N13" s="1"/>
      <c r="O13" s="1"/>
      <c r="P13" s="1"/>
      <c r="Q13" s="4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</row>
    <row r="14" ht="18.75" customHeight="1">
      <c r="A14" s="30"/>
      <c r="B14" s="31"/>
      <c r="C14" s="32"/>
      <c r="D14" s="33"/>
      <c r="E14" s="34">
        <f>SUM(E8:E13)</f>
        <v>11760.59698</v>
      </c>
      <c r="F14" s="35"/>
      <c r="G14" s="35"/>
      <c r="H14" s="37"/>
      <c r="I14" s="38">
        <f t="shared" ref="I14:J14" si="3">SUM(I8:I13)</f>
        <v>564.5165746</v>
      </c>
      <c r="J14" s="39">
        <f t="shared" si="3"/>
        <v>11196.08041</v>
      </c>
      <c r="K14" s="1"/>
      <c r="L14" s="1"/>
      <c r="M14" s="1"/>
      <c r="N14" s="1"/>
      <c r="O14" s="1"/>
      <c r="P14" s="1"/>
      <c r="Q14" s="4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</row>
    <row r="15" ht="18.75" customHeight="1">
      <c r="A15" s="40"/>
      <c r="B15" s="7"/>
      <c r="C15" s="7"/>
      <c r="D15" s="41"/>
      <c r="E15" s="42"/>
      <c r="F15" s="15"/>
      <c r="G15" s="15"/>
      <c r="H15" s="11"/>
      <c r="I15" s="43"/>
      <c r="J15" s="1"/>
      <c r="K15" s="1"/>
      <c r="L15" s="1"/>
      <c r="M15" s="1"/>
      <c r="N15" s="1"/>
      <c r="O15" s="1"/>
      <c r="P15" s="1"/>
      <c r="Q15" s="4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</row>
    <row r="16" ht="18.75" customHeight="1">
      <c r="A16" s="1"/>
      <c r="B16" s="1"/>
      <c r="C16" s="1"/>
      <c r="D16" s="1"/>
      <c r="E16" s="1"/>
      <c r="F16" s="1"/>
      <c r="G16" s="1"/>
      <c r="H16" s="3"/>
      <c r="I16" s="1"/>
      <c r="J16" s="1"/>
      <c r="K16" s="1"/>
      <c r="L16" s="1"/>
      <c r="M16" s="1"/>
      <c r="N16" s="1"/>
      <c r="O16" s="1"/>
      <c r="P16" s="1"/>
      <c r="Q16" s="4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</row>
    <row r="17" ht="18.75" customHeight="1">
      <c r="A17" s="1"/>
      <c r="B17" s="1"/>
      <c r="C17" s="1"/>
      <c r="D17" s="1"/>
      <c r="E17" s="1"/>
      <c r="F17" s="1"/>
      <c r="G17" s="1"/>
      <c r="H17" s="3"/>
      <c r="I17" s="1"/>
      <c r="J17" s="1"/>
      <c r="K17" s="1"/>
      <c r="L17" s="1"/>
      <c r="M17" s="1"/>
      <c r="N17" s="1"/>
      <c r="O17" s="1"/>
      <c r="P17" s="1"/>
      <c r="Q17" s="4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</row>
    <row r="18" ht="18.75" customHeight="1">
      <c r="A18" s="1" t="s">
        <v>13</v>
      </c>
      <c r="B18" s="1"/>
      <c r="C18" s="1"/>
      <c r="D18" s="1"/>
      <c r="E18" s="1"/>
      <c r="F18" s="1"/>
      <c r="G18" s="1"/>
      <c r="H18" s="3"/>
      <c r="I18" s="1"/>
      <c r="J18" s="1"/>
      <c r="K18" s="1"/>
      <c r="L18" s="1"/>
      <c r="M18" s="1"/>
      <c r="N18" s="1"/>
      <c r="O18" s="1"/>
      <c r="P18" s="1"/>
      <c r="Q18" s="4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</row>
    <row r="19" ht="18.75" customHeight="1">
      <c r="A19" s="1"/>
      <c r="B19" s="1"/>
      <c r="C19" s="1"/>
      <c r="D19" s="1"/>
      <c r="E19" s="1"/>
      <c r="F19" s="1"/>
      <c r="G19" s="1"/>
      <c r="H19" s="3"/>
      <c r="I19" s="1"/>
      <c r="J19" s="1"/>
      <c r="K19" s="1"/>
      <c r="L19" s="1"/>
      <c r="M19" s="1"/>
      <c r="N19" s="1"/>
      <c r="O19" s="1"/>
      <c r="P19" s="1"/>
      <c r="Q19" s="4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</row>
    <row r="20" ht="40.5" customHeight="1">
      <c r="A20" s="44"/>
      <c r="B20" s="26" t="s">
        <v>14</v>
      </c>
      <c r="C20" s="45" t="s">
        <v>15</v>
      </c>
      <c r="D20" s="46"/>
      <c r="E20" s="47"/>
      <c r="F20" s="48"/>
      <c r="G20" s="48"/>
      <c r="H20" s="50" t="s">
        <v>16</v>
      </c>
      <c r="I20" s="26" t="s">
        <v>17</v>
      </c>
      <c r="J20" s="26" t="s">
        <v>18</v>
      </c>
      <c r="K20" s="1"/>
      <c r="L20" s="26" t="s">
        <v>19</v>
      </c>
      <c r="M20" s="26" t="s">
        <v>17</v>
      </c>
      <c r="N20" s="44" t="s">
        <v>20</v>
      </c>
      <c r="O20" s="1"/>
      <c r="P20" s="1"/>
      <c r="Q20" s="51"/>
      <c r="R20" s="26" t="s">
        <v>19</v>
      </c>
      <c r="S20" s="26" t="s">
        <v>17</v>
      </c>
      <c r="T20" s="44" t="s">
        <v>20</v>
      </c>
      <c r="U20" s="1"/>
      <c r="V20" s="44" t="s">
        <v>21</v>
      </c>
      <c r="W20" s="44" t="s">
        <v>22</v>
      </c>
      <c r="X20" s="44" t="s">
        <v>23</v>
      </c>
      <c r="Y20" s="44" t="s">
        <v>127</v>
      </c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</row>
    <row r="21" ht="27.0" customHeight="1">
      <c r="A21" s="52">
        <v>1.0</v>
      </c>
      <c r="B21" s="53" t="s">
        <v>55</v>
      </c>
      <c r="C21" s="54">
        <v>95.0</v>
      </c>
      <c r="D21" s="54">
        <v>210.0</v>
      </c>
      <c r="E21" s="54">
        <v>157.0</v>
      </c>
      <c r="F21" s="54"/>
      <c r="G21" s="54"/>
      <c r="H21" s="55">
        <f t="shared" ref="H21:H92" si="5">U21</f>
        <v>70.473375</v>
      </c>
      <c r="I21" s="54">
        <v>1.0</v>
      </c>
      <c r="J21" s="66">
        <f t="shared" ref="J21:J92" si="6">+I21*H21</f>
        <v>70.473375</v>
      </c>
      <c r="K21" s="57"/>
      <c r="L21" s="58">
        <f>D21*25.4/1000</f>
        <v>5.334</v>
      </c>
      <c r="M21" s="52">
        <f>+I21</f>
        <v>1</v>
      </c>
      <c r="N21" s="52">
        <f>M21*L21</f>
        <v>5.334</v>
      </c>
      <c r="O21" s="57"/>
      <c r="P21" s="57"/>
      <c r="Q21" s="59">
        <v>22.5</v>
      </c>
      <c r="R21" s="58">
        <f t="shared" ref="R21:R93" si="7">E21/100</f>
        <v>1.57</v>
      </c>
      <c r="S21" s="52">
        <f t="shared" ref="S21:S93" si="8">I21</f>
        <v>1</v>
      </c>
      <c r="T21" s="52">
        <f t="shared" ref="T21:T93" si="9">S21*R21</f>
        <v>1.57</v>
      </c>
      <c r="U21" s="60">
        <f t="shared" ref="U21:U92" si="10">+Q21*C21/100*D21/100*E21/100</f>
        <v>70.473375</v>
      </c>
      <c r="V21" s="58">
        <f t="shared" ref="V21:W21" si="4">C21/100</f>
        <v>0.95</v>
      </c>
      <c r="W21" s="58">
        <f t="shared" si="4"/>
        <v>2.1</v>
      </c>
      <c r="X21" s="58">
        <f t="shared" ref="X21:X93" si="12">T21</f>
        <v>1.57</v>
      </c>
      <c r="Y21" s="61">
        <f t="shared" ref="Y21:Y93" si="13">V21*W21*X21</f>
        <v>3.13215</v>
      </c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  <c r="AP21" s="57"/>
      <c r="AQ21" s="57"/>
      <c r="AR21" s="57"/>
      <c r="AS21" s="57"/>
    </row>
    <row r="22" ht="27.0" customHeight="1">
      <c r="A22" s="52">
        <v>2.0</v>
      </c>
      <c r="B22" s="62" t="s">
        <v>55</v>
      </c>
      <c r="C22" s="62">
        <v>86.0</v>
      </c>
      <c r="D22" s="62">
        <v>210.0</v>
      </c>
      <c r="E22" s="62">
        <v>217.0</v>
      </c>
      <c r="F22" s="62"/>
      <c r="G22" s="62"/>
      <c r="H22" s="63">
        <f t="shared" si="5"/>
        <v>88.17795</v>
      </c>
      <c r="I22" s="62">
        <v>1.0</v>
      </c>
      <c r="J22" s="66">
        <f t="shared" si="6"/>
        <v>88.17795</v>
      </c>
      <c r="K22" s="57"/>
      <c r="L22" s="58"/>
      <c r="M22" s="52"/>
      <c r="N22" s="52"/>
      <c r="O22" s="57"/>
      <c r="P22" s="57"/>
      <c r="Q22" s="59">
        <v>22.5</v>
      </c>
      <c r="R22" s="58">
        <f t="shared" si="7"/>
        <v>2.17</v>
      </c>
      <c r="S22" s="52">
        <f t="shared" si="8"/>
        <v>1</v>
      </c>
      <c r="T22" s="52">
        <f t="shared" si="9"/>
        <v>2.17</v>
      </c>
      <c r="U22" s="60">
        <f t="shared" si="10"/>
        <v>88.17795</v>
      </c>
      <c r="V22" s="58">
        <f t="shared" ref="V22:W22" si="11">C22/100</f>
        <v>0.86</v>
      </c>
      <c r="W22" s="58">
        <f t="shared" si="11"/>
        <v>2.1</v>
      </c>
      <c r="X22" s="58">
        <f t="shared" si="12"/>
        <v>2.17</v>
      </c>
      <c r="Y22" s="61">
        <f t="shared" si="13"/>
        <v>3.91902</v>
      </c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  <c r="AO22" s="57"/>
      <c r="AP22" s="57"/>
      <c r="AQ22" s="57"/>
      <c r="AR22" s="57"/>
      <c r="AS22" s="57"/>
    </row>
    <row r="23" ht="27.0" customHeight="1">
      <c r="A23" s="52">
        <v>3.0</v>
      </c>
      <c r="B23" s="62" t="s">
        <v>55</v>
      </c>
      <c r="C23" s="62">
        <v>65.0</v>
      </c>
      <c r="D23" s="62">
        <v>210.0</v>
      </c>
      <c r="E23" s="62">
        <v>234.0</v>
      </c>
      <c r="F23" s="62"/>
      <c r="G23" s="62"/>
      <c r="H23" s="63">
        <f t="shared" si="5"/>
        <v>71.86725</v>
      </c>
      <c r="I23" s="62">
        <v>1.0</v>
      </c>
      <c r="J23" s="66">
        <f t="shared" si="6"/>
        <v>71.86725</v>
      </c>
      <c r="K23" s="57"/>
      <c r="L23" s="58">
        <f t="shared" ref="L23:L38" si="15">D23*25.4/1000</f>
        <v>5.334</v>
      </c>
      <c r="M23" s="52">
        <f t="shared" ref="M23:M41" si="16">+I23</f>
        <v>1</v>
      </c>
      <c r="N23" s="52">
        <f t="shared" ref="N23:N38" si="17">M23*L23</f>
        <v>5.334</v>
      </c>
      <c r="O23" s="57"/>
      <c r="P23" s="57"/>
      <c r="Q23" s="59">
        <v>22.5</v>
      </c>
      <c r="R23" s="58">
        <f t="shared" si="7"/>
        <v>2.34</v>
      </c>
      <c r="S23" s="52">
        <f t="shared" si="8"/>
        <v>1</v>
      </c>
      <c r="T23" s="52">
        <f t="shared" si="9"/>
        <v>2.34</v>
      </c>
      <c r="U23" s="60">
        <f t="shared" si="10"/>
        <v>71.86725</v>
      </c>
      <c r="V23" s="58">
        <f t="shared" ref="V23:W23" si="14">C23/100</f>
        <v>0.65</v>
      </c>
      <c r="W23" s="58">
        <f t="shared" si="14"/>
        <v>2.1</v>
      </c>
      <c r="X23" s="58">
        <f t="shared" si="12"/>
        <v>2.34</v>
      </c>
      <c r="Y23" s="61">
        <f t="shared" si="13"/>
        <v>3.1941</v>
      </c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  <c r="AL23" s="57"/>
      <c r="AM23" s="57"/>
      <c r="AN23" s="57"/>
      <c r="AO23" s="57"/>
      <c r="AP23" s="57"/>
      <c r="AQ23" s="57"/>
      <c r="AR23" s="57"/>
      <c r="AS23" s="57"/>
    </row>
    <row r="24" ht="27.0" customHeight="1">
      <c r="A24" s="52">
        <v>4.0</v>
      </c>
      <c r="B24" s="62" t="s">
        <v>55</v>
      </c>
      <c r="C24" s="62">
        <v>94.0</v>
      </c>
      <c r="D24" s="62">
        <v>210.0</v>
      </c>
      <c r="E24" s="62">
        <v>158.0</v>
      </c>
      <c r="F24" s="62"/>
      <c r="G24" s="62"/>
      <c r="H24" s="63">
        <f t="shared" si="5"/>
        <v>70.1757</v>
      </c>
      <c r="I24" s="62">
        <v>1.0</v>
      </c>
      <c r="J24" s="66">
        <f t="shared" si="6"/>
        <v>70.1757</v>
      </c>
      <c r="K24" s="57"/>
      <c r="L24" s="58">
        <f t="shared" si="15"/>
        <v>5.334</v>
      </c>
      <c r="M24" s="52">
        <f t="shared" si="16"/>
        <v>1</v>
      </c>
      <c r="N24" s="52">
        <f t="shared" si="17"/>
        <v>5.334</v>
      </c>
      <c r="O24" s="57"/>
      <c r="P24" s="57"/>
      <c r="Q24" s="59">
        <v>22.5</v>
      </c>
      <c r="R24" s="58">
        <f t="shared" si="7"/>
        <v>1.58</v>
      </c>
      <c r="S24" s="52">
        <f t="shared" si="8"/>
        <v>1</v>
      </c>
      <c r="T24" s="52">
        <f t="shared" si="9"/>
        <v>1.58</v>
      </c>
      <c r="U24" s="60">
        <f t="shared" si="10"/>
        <v>70.1757</v>
      </c>
      <c r="V24" s="58">
        <f t="shared" ref="V24:W24" si="18">C24/100</f>
        <v>0.94</v>
      </c>
      <c r="W24" s="58">
        <f t="shared" si="18"/>
        <v>2.1</v>
      </c>
      <c r="X24" s="58">
        <f t="shared" si="12"/>
        <v>1.58</v>
      </c>
      <c r="Y24" s="61">
        <f t="shared" si="13"/>
        <v>3.11892</v>
      </c>
      <c r="Z24" s="57"/>
      <c r="AA24" s="57"/>
      <c r="AB24" s="57"/>
      <c r="AC24" s="57"/>
      <c r="AD24" s="57"/>
      <c r="AE24" s="57"/>
      <c r="AF24" s="57"/>
      <c r="AG24" s="57"/>
      <c r="AH24" s="57"/>
      <c r="AI24" s="57"/>
      <c r="AJ24" s="57"/>
      <c r="AK24" s="57"/>
      <c r="AL24" s="57"/>
      <c r="AM24" s="57"/>
      <c r="AN24" s="57"/>
      <c r="AO24" s="57"/>
      <c r="AP24" s="57"/>
      <c r="AQ24" s="57"/>
      <c r="AR24" s="57"/>
      <c r="AS24" s="57"/>
    </row>
    <row r="25" ht="27.0" customHeight="1">
      <c r="A25" s="52">
        <v>5.0</v>
      </c>
      <c r="B25" s="62" t="s">
        <v>55</v>
      </c>
      <c r="C25" s="62">
        <v>96.0</v>
      </c>
      <c r="D25" s="62">
        <v>210.0</v>
      </c>
      <c r="E25" s="62">
        <v>158.0</v>
      </c>
      <c r="F25" s="62"/>
      <c r="G25" s="62"/>
      <c r="H25" s="63">
        <f t="shared" si="5"/>
        <v>71.6688</v>
      </c>
      <c r="I25" s="62">
        <v>1.0</v>
      </c>
      <c r="J25" s="66">
        <f t="shared" si="6"/>
        <v>71.6688</v>
      </c>
      <c r="K25" s="57"/>
      <c r="L25" s="58">
        <f t="shared" si="15"/>
        <v>5.334</v>
      </c>
      <c r="M25" s="52">
        <f t="shared" si="16"/>
        <v>1</v>
      </c>
      <c r="N25" s="52">
        <f t="shared" si="17"/>
        <v>5.334</v>
      </c>
      <c r="O25" s="57"/>
      <c r="P25" s="57"/>
      <c r="Q25" s="59">
        <v>22.5</v>
      </c>
      <c r="R25" s="58">
        <f t="shared" si="7"/>
        <v>1.58</v>
      </c>
      <c r="S25" s="52">
        <f t="shared" si="8"/>
        <v>1</v>
      </c>
      <c r="T25" s="52">
        <f t="shared" si="9"/>
        <v>1.58</v>
      </c>
      <c r="U25" s="60">
        <f t="shared" si="10"/>
        <v>71.6688</v>
      </c>
      <c r="V25" s="58">
        <f t="shared" ref="V25:W25" si="19">C25/100</f>
        <v>0.96</v>
      </c>
      <c r="W25" s="58">
        <f t="shared" si="19"/>
        <v>2.1</v>
      </c>
      <c r="X25" s="58">
        <f t="shared" si="12"/>
        <v>1.58</v>
      </c>
      <c r="Y25" s="61">
        <f t="shared" si="13"/>
        <v>3.18528</v>
      </c>
      <c r="Z25" s="57"/>
      <c r="AA25" s="57"/>
      <c r="AB25" s="57"/>
      <c r="AC25" s="57"/>
      <c r="AD25" s="57"/>
      <c r="AE25" s="57"/>
      <c r="AF25" s="57"/>
      <c r="AG25" s="57"/>
      <c r="AH25" s="57"/>
      <c r="AI25" s="57"/>
      <c r="AJ25" s="57"/>
      <c r="AK25" s="57"/>
      <c r="AL25" s="57"/>
      <c r="AM25" s="57"/>
      <c r="AN25" s="57"/>
      <c r="AO25" s="57"/>
      <c r="AP25" s="57"/>
      <c r="AQ25" s="57"/>
      <c r="AR25" s="57"/>
      <c r="AS25" s="57"/>
    </row>
    <row r="26" ht="27.0" customHeight="1">
      <c r="A26" s="52">
        <v>6.0</v>
      </c>
      <c r="B26" s="62" t="s">
        <v>55</v>
      </c>
      <c r="C26" s="62">
        <v>95.0</v>
      </c>
      <c r="D26" s="62">
        <v>210.0</v>
      </c>
      <c r="E26" s="62">
        <v>157.0</v>
      </c>
      <c r="F26" s="62"/>
      <c r="G26" s="62"/>
      <c r="H26" s="63">
        <f t="shared" si="5"/>
        <v>70.473375</v>
      </c>
      <c r="I26" s="62">
        <v>2.0</v>
      </c>
      <c r="J26" s="66">
        <f t="shared" si="6"/>
        <v>140.94675</v>
      </c>
      <c r="K26" s="57"/>
      <c r="L26" s="58">
        <f t="shared" si="15"/>
        <v>5.334</v>
      </c>
      <c r="M26" s="52">
        <f t="shared" si="16"/>
        <v>2</v>
      </c>
      <c r="N26" s="52">
        <f t="shared" si="17"/>
        <v>10.668</v>
      </c>
      <c r="O26" s="57"/>
      <c r="P26" s="57"/>
      <c r="Q26" s="59">
        <v>22.5</v>
      </c>
      <c r="R26" s="58">
        <f t="shared" si="7"/>
        <v>1.57</v>
      </c>
      <c r="S26" s="52">
        <f t="shared" si="8"/>
        <v>2</v>
      </c>
      <c r="T26" s="52">
        <f t="shared" si="9"/>
        <v>3.14</v>
      </c>
      <c r="U26" s="60">
        <f t="shared" si="10"/>
        <v>70.473375</v>
      </c>
      <c r="V26" s="58">
        <f t="shared" ref="V26:W26" si="20">C26/100</f>
        <v>0.95</v>
      </c>
      <c r="W26" s="58">
        <f t="shared" si="20"/>
        <v>2.1</v>
      </c>
      <c r="X26" s="58">
        <f t="shared" si="12"/>
        <v>3.14</v>
      </c>
      <c r="Y26" s="61">
        <f t="shared" si="13"/>
        <v>6.2643</v>
      </c>
      <c r="Z26" s="57"/>
      <c r="AA26" s="57"/>
      <c r="AB26" s="57"/>
      <c r="AC26" s="57"/>
      <c r="AD26" s="57"/>
      <c r="AE26" s="57"/>
      <c r="AF26" s="57"/>
      <c r="AG26" s="57"/>
      <c r="AH26" s="57"/>
      <c r="AI26" s="57"/>
      <c r="AJ26" s="57"/>
      <c r="AK26" s="57"/>
      <c r="AL26" s="57"/>
      <c r="AM26" s="57"/>
      <c r="AN26" s="57"/>
      <c r="AO26" s="57"/>
      <c r="AP26" s="57"/>
      <c r="AQ26" s="57"/>
      <c r="AR26" s="57"/>
      <c r="AS26" s="57"/>
    </row>
    <row r="27" ht="27.0" customHeight="1">
      <c r="A27" s="52">
        <v>7.0</v>
      </c>
      <c r="B27" s="62" t="s">
        <v>55</v>
      </c>
      <c r="C27" s="62">
        <v>93.0</v>
      </c>
      <c r="D27" s="62">
        <v>210.0</v>
      </c>
      <c r="E27" s="62">
        <v>157.0</v>
      </c>
      <c r="F27" s="62"/>
      <c r="G27" s="62"/>
      <c r="H27" s="63">
        <f t="shared" si="5"/>
        <v>68.989725</v>
      </c>
      <c r="I27" s="62">
        <v>2.0</v>
      </c>
      <c r="J27" s="66">
        <f t="shared" si="6"/>
        <v>137.97945</v>
      </c>
      <c r="K27" s="57"/>
      <c r="L27" s="58">
        <f t="shared" si="15"/>
        <v>5.334</v>
      </c>
      <c r="M27" s="52">
        <f t="shared" si="16"/>
        <v>2</v>
      </c>
      <c r="N27" s="52">
        <f t="shared" si="17"/>
        <v>10.668</v>
      </c>
      <c r="O27" s="57"/>
      <c r="P27" s="57"/>
      <c r="Q27" s="59">
        <v>22.5</v>
      </c>
      <c r="R27" s="58">
        <f t="shared" si="7"/>
        <v>1.57</v>
      </c>
      <c r="S27" s="52">
        <f t="shared" si="8"/>
        <v>2</v>
      </c>
      <c r="T27" s="52">
        <f t="shared" si="9"/>
        <v>3.14</v>
      </c>
      <c r="U27" s="60">
        <f t="shared" si="10"/>
        <v>68.989725</v>
      </c>
      <c r="V27" s="58">
        <f t="shared" ref="V27:W27" si="21">C27/100</f>
        <v>0.93</v>
      </c>
      <c r="W27" s="58">
        <f t="shared" si="21"/>
        <v>2.1</v>
      </c>
      <c r="X27" s="58">
        <f t="shared" si="12"/>
        <v>3.14</v>
      </c>
      <c r="Y27" s="61">
        <f t="shared" si="13"/>
        <v>6.13242</v>
      </c>
      <c r="Z27" s="57"/>
      <c r="AA27" s="57"/>
      <c r="AB27" s="57"/>
      <c r="AC27" s="57"/>
      <c r="AD27" s="57"/>
      <c r="AE27" s="57"/>
      <c r="AF27" s="57"/>
      <c r="AG27" s="57"/>
      <c r="AH27" s="57"/>
      <c r="AI27" s="57"/>
      <c r="AJ27" s="57"/>
      <c r="AK27" s="57"/>
      <c r="AL27" s="57"/>
      <c r="AM27" s="57"/>
      <c r="AN27" s="57"/>
      <c r="AO27" s="57"/>
      <c r="AP27" s="57"/>
      <c r="AQ27" s="57"/>
      <c r="AR27" s="57"/>
      <c r="AS27" s="57"/>
    </row>
    <row r="28" ht="27.0" customHeight="1">
      <c r="A28" s="52">
        <v>8.0</v>
      </c>
      <c r="B28" s="62" t="s">
        <v>55</v>
      </c>
      <c r="C28" s="62">
        <v>92.0</v>
      </c>
      <c r="D28" s="62">
        <v>210.0</v>
      </c>
      <c r="E28" s="62">
        <v>157.0</v>
      </c>
      <c r="F28" s="62"/>
      <c r="G28" s="62"/>
      <c r="H28" s="63">
        <f t="shared" si="5"/>
        <v>68.2479</v>
      </c>
      <c r="I28" s="62">
        <v>1.0</v>
      </c>
      <c r="J28" s="66">
        <f t="shared" si="6"/>
        <v>68.2479</v>
      </c>
      <c r="K28" s="57"/>
      <c r="L28" s="58">
        <f t="shared" si="15"/>
        <v>5.334</v>
      </c>
      <c r="M28" s="52">
        <f t="shared" si="16"/>
        <v>1</v>
      </c>
      <c r="N28" s="52">
        <f t="shared" si="17"/>
        <v>5.334</v>
      </c>
      <c r="O28" s="57"/>
      <c r="P28" s="57"/>
      <c r="Q28" s="59">
        <v>22.5</v>
      </c>
      <c r="R28" s="58">
        <f t="shared" si="7"/>
        <v>1.57</v>
      </c>
      <c r="S28" s="52">
        <f t="shared" si="8"/>
        <v>1</v>
      </c>
      <c r="T28" s="52">
        <f t="shared" si="9"/>
        <v>1.57</v>
      </c>
      <c r="U28" s="60">
        <f t="shared" si="10"/>
        <v>68.2479</v>
      </c>
      <c r="V28" s="58">
        <f t="shared" ref="V28:W28" si="22">C28/100</f>
        <v>0.92</v>
      </c>
      <c r="W28" s="58">
        <f t="shared" si="22"/>
        <v>2.1</v>
      </c>
      <c r="X28" s="58">
        <f t="shared" si="12"/>
        <v>1.57</v>
      </c>
      <c r="Y28" s="61">
        <f t="shared" si="13"/>
        <v>3.03324</v>
      </c>
      <c r="Z28" s="57"/>
      <c r="AA28" s="57"/>
      <c r="AB28" s="57"/>
      <c r="AC28" s="57"/>
      <c r="AD28" s="57"/>
      <c r="AE28" s="57"/>
      <c r="AF28" s="57"/>
      <c r="AG28" s="57"/>
      <c r="AH28" s="57"/>
      <c r="AI28" s="57"/>
      <c r="AJ28" s="57"/>
      <c r="AK28" s="57"/>
      <c r="AL28" s="57"/>
      <c r="AM28" s="57"/>
      <c r="AN28" s="57"/>
      <c r="AO28" s="57"/>
      <c r="AP28" s="57"/>
      <c r="AQ28" s="57"/>
      <c r="AR28" s="57"/>
      <c r="AS28" s="57"/>
    </row>
    <row r="29" ht="27.0" customHeight="1">
      <c r="A29" s="52">
        <v>9.0</v>
      </c>
      <c r="B29" s="62" t="s">
        <v>55</v>
      </c>
      <c r="C29" s="62">
        <v>93.0</v>
      </c>
      <c r="D29" s="62">
        <v>210.0</v>
      </c>
      <c r="E29" s="62">
        <v>158.0</v>
      </c>
      <c r="F29" s="62"/>
      <c r="G29" s="62"/>
      <c r="H29" s="63">
        <f t="shared" si="5"/>
        <v>69.42915</v>
      </c>
      <c r="I29" s="62">
        <v>1.0</v>
      </c>
      <c r="J29" s="66">
        <f t="shared" si="6"/>
        <v>69.42915</v>
      </c>
      <c r="K29" s="57"/>
      <c r="L29" s="58">
        <f t="shared" si="15"/>
        <v>5.334</v>
      </c>
      <c r="M29" s="52">
        <f t="shared" si="16"/>
        <v>1</v>
      </c>
      <c r="N29" s="52">
        <f t="shared" si="17"/>
        <v>5.334</v>
      </c>
      <c r="O29" s="57"/>
      <c r="P29" s="57"/>
      <c r="Q29" s="59">
        <v>22.5</v>
      </c>
      <c r="R29" s="58">
        <f t="shared" si="7"/>
        <v>1.58</v>
      </c>
      <c r="S29" s="52">
        <f t="shared" si="8"/>
        <v>1</v>
      </c>
      <c r="T29" s="52">
        <f t="shared" si="9"/>
        <v>1.58</v>
      </c>
      <c r="U29" s="60">
        <f t="shared" si="10"/>
        <v>69.42915</v>
      </c>
      <c r="V29" s="58">
        <f t="shared" ref="V29:W29" si="23">C29/100</f>
        <v>0.93</v>
      </c>
      <c r="W29" s="58">
        <f t="shared" si="23"/>
        <v>2.1</v>
      </c>
      <c r="X29" s="58">
        <f t="shared" si="12"/>
        <v>1.58</v>
      </c>
      <c r="Y29" s="61">
        <f t="shared" si="13"/>
        <v>3.08574</v>
      </c>
      <c r="Z29" s="57"/>
      <c r="AA29" s="57"/>
      <c r="AB29" s="57"/>
      <c r="AC29" s="57"/>
      <c r="AD29" s="57"/>
      <c r="AE29" s="57"/>
      <c r="AF29" s="57"/>
      <c r="AG29" s="57"/>
      <c r="AH29" s="57"/>
      <c r="AI29" s="57"/>
      <c r="AJ29" s="57"/>
      <c r="AK29" s="57"/>
      <c r="AL29" s="57"/>
      <c r="AM29" s="57"/>
      <c r="AN29" s="57"/>
      <c r="AO29" s="57"/>
      <c r="AP29" s="57"/>
      <c r="AQ29" s="57"/>
      <c r="AR29" s="57"/>
      <c r="AS29" s="57"/>
    </row>
    <row r="30" ht="27.0" customHeight="1">
      <c r="A30" s="52">
        <v>10.0</v>
      </c>
      <c r="B30" s="62" t="s">
        <v>55</v>
      </c>
      <c r="C30" s="62">
        <v>90.0</v>
      </c>
      <c r="D30" s="62">
        <v>210.0</v>
      </c>
      <c r="E30" s="62">
        <v>158.0</v>
      </c>
      <c r="F30" s="62"/>
      <c r="G30" s="62"/>
      <c r="H30" s="63">
        <f t="shared" si="5"/>
        <v>67.1895</v>
      </c>
      <c r="I30" s="62">
        <v>1.0</v>
      </c>
      <c r="J30" s="66">
        <f t="shared" si="6"/>
        <v>67.1895</v>
      </c>
      <c r="K30" s="57"/>
      <c r="L30" s="58">
        <f t="shared" si="15"/>
        <v>5.334</v>
      </c>
      <c r="M30" s="52">
        <f t="shared" si="16"/>
        <v>1</v>
      </c>
      <c r="N30" s="52">
        <f t="shared" si="17"/>
        <v>5.334</v>
      </c>
      <c r="O30" s="57"/>
      <c r="P30" s="57"/>
      <c r="Q30" s="59">
        <v>22.5</v>
      </c>
      <c r="R30" s="58">
        <f t="shared" si="7"/>
        <v>1.58</v>
      </c>
      <c r="S30" s="52">
        <f t="shared" si="8"/>
        <v>1</v>
      </c>
      <c r="T30" s="52">
        <f t="shared" si="9"/>
        <v>1.58</v>
      </c>
      <c r="U30" s="60">
        <f t="shared" si="10"/>
        <v>67.1895</v>
      </c>
      <c r="V30" s="58">
        <f t="shared" ref="V30:W30" si="24">C30/100</f>
        <v>0.9</v>
      </c>
      <c r="W30" s="58">
        <f t="shared" si="24"/>
        <v>2.1</v>
      </c>
      <c r="X30" s="58">
        <f t="shared" si="12"/>
        <v>1.58</v>
      </c>
      <c r="Y30" s="61">
        <f t="shared" si="13"/>
        <v>2.9862</v>
      </c>
      <c r="Z30" s="57"/>
      <c r="AA30" s="57"/>
      <c r="AB30" s="57"/>
      <c r="AC30" s="57"/>
      <c r="AD30" s="57"/>
      <c r="AE30" s="57"/>
      <c r="AF30" s="57"/>
      <c r="AG30" s="57"/>
      <c r="AH30" s="57"/>
      <c r="AI30" s="57"/>
      <c r="AJ30" s="57"/>
      <c r="AK30" s="57"/>
      <c r="AL30" s="57"/>
      <c r="AM30" s="57"/>
      <c r="AN30" s="57"/>
      <c r="AO30" s="57"/>
      <c r="AP30" s="57"/>
      <c r="AQ30" s="57"/>
      <c r="AR30" s="57"/>
      <c r="AS30" s="57"/>
    </row>
    <row r="31" ht="27.0" customHeight="1">
      <c r="A31" s="52">
        <v>11.0</v>
      </c>
      <c r="B31" s="62" t="s">
        <v>55</v>
      </c>
      <c r="C31" s="62">
        <v>94.0</v>
      </c>
      <c r="D31" s="62">
        <v>210.0</v>
      </c>
      <c r="E31" s="62">
        <v>157.0</v>
      </c>
      <c r="F31" s="62"/>
      <c r="G31" s="62"/>
      <c r="H31" s="63">
        <f t="shared" si="5"/>
        <v>69.73155</v>
      </c>
      <c r="I31" s="62">
        <v>1.0</v>
      </c>
      <c r="J31" s="66">
        <f t="shared" si="6"/>
        <v>69.73155</v>
      </c>
      <c r="K31" s="57"/>
      <c r="L31" s="58">
        <f t="shared" si="15"/>
        <v>5.334</v>
      </c>
      <c r="M31" s="52">
        <f t="shared" si="16"/>
        <v>1</v>
      </c>
      <c r="N31" s="52">
        <f t="shared" si="17"/>
        <v>5.334</v>
      </c>
      <c r="O31" s="57"/>
      <c r="P31" s="57"/>
      <c r="Q31" s="59">
        <v>22.5</v>
      </c>
      <c r="R31" s="58">
        <f t="shared" si="7"/>
        <v>1.57</v>
      </c>
      <c r="S31" s="52">
        <f t="shared" si="8"/>
        <v>1</v>
      </c>
      <c r="T31" s="52">
        <f t="shared" si="9"/>
        <v>1.57</v>
      </c>
      <c r="U31" s="60">
        <f t="shared" si="10"/>
        <v>69.73155</v>
      </c>
      <c r="V31" s="58">
        <f t="shared" ref="V31:W31" si="25">C31/100</f>
        <v>0.94</v>
      </c>
      <c r="W31" s="58">
        <f t="shared" si="25"/>
        <v>2.1</v>
      </c>
      <c r="X31" s="58">
        <f t="shared" si="12"/>
        <v>1.57</v>
      </c>
      <c r="Y31" s="61">
        <f t="shared" si="13"/>
        <v>3.09918</v>
      </c>
      <c r="Z31" s="57"/>
      <c r="AA31" s="57"/>
      <c r="AB31" s="57"/>
      <c r="AC31" s="57"/>
      <c r="AD31" s="57"/>
      <c r="AE31" s="57"/>
      <c r="AF31" s="57"/>
      <c r="AG31" s="57"/>
      <c r="AH31" s="57"/>
      <c r="AI31" s="57"/>
      <c r="AJ31" s="57"/>
      <c r="AK31" s="57"/>
      <c r="AL31" s="57"/>
      <c r="AM31" s="57"/>
      <c r="AN31" s="57"/>
      <c r="AO31" s="57"/>
      <c r="AP31" s="57"/>
      <c r="AQ31" s="57"/>
      <c r="AR31" s="57"/>
      <c r="AS31" s="57"/>
    </row>
    <row r="32" ht="27.0" customHeight="1">
      <c r="A32" s="52">
        <v>12.0</v>
      </c>
      <c r="B32" s="62" t="s">
        <v>55</v>
      </c>
      <c r="C32" s="62">
        <v>90.0</v>
      </c>
      <c r="D32" s="62">
        <v>210.0</v>
      </c>
      <c r="E32" s="62">
        <v>157.0</v>
      </c>
      <c r="F32" s="62"/>
      <c r="G32" s="62"/>
      <c r="H32" s="63">
        <f t="shared" si="5"/>
        <v>66.76425</v>
      </c>
      <c r="I32" s="62">
        <v>1.0</v>
      </c>
      <c r="J32" s="66">
        <f t="shared" si="6"/>
        <v>66.76425</v>
      </c>
      <c r="K32" s="57"/>
      <c r="L32" s="58">
        <f t="shared" si="15"/>
        <v>5.334</v>
      </c>
      <c r="M32" s="52">
        <f t="shared" si="16"/>
        <v>1</v>
      </c>
      <c r="N32" s="52">
        <f t="shared" si="17"/>
        <v>5.334</v>
      </c>
      <c r="O32" s="57"/>
      <c r="P32" s="57"/>
      <c r="Q32" s="59">
        <v>22.5</v>
      </c>
      <c r="R32" s="58">
        <f t="shared" si="7"/>
        <v>1.57</v>
      </c>
      <c r="S32" s="52">
        <f t="shared" si="8"/>
        <v>1</v>
      </c>
      <c r="T32" s="52">
        <f t="shared" si="9"/>
        <v>1.57</v>
      </c>
      <c r="U32" s="60">
        <f t="shared" si="10"/>
        <v>66.76425</v>
      </c>
      <c r="V32" s="58">
        <f t="shared" ref="V32:W32" si="26">C32/100</f>
        <v>0.9</v>
      </c>
      <c r="W32" s="58">
        <f t="shared" si="26"/>
        <v>2.1</v>
      </c>
      <c r="X32" s="58">
        <f t="shared" si="12"/>
        <v>1.57</v>
      </c>
      <c r="Y32" s="61">
        <f t="shared" si="13"/>
        <v>2.9673</v>
      </c>
      <c r="Z32" s="57"/>
      <c r="AA32" s="57"/>
      <c r="AB32" s="57"/>
      <c r="AC32" s="57"/>
      <c r="AD32" s="57"/>
      <c r="AE32" s="57"/>
      <c r="AF32" s="57"/>
      <c r="AG32" s="57"/>
      <c r="AH32" s="57"/>
      <c r="AI32" s="57"/>
      <c r="AJ32" s="57"/>
      <c r="AK32" s="57"/>
      <c r="AL32" s="57"/>
      <c r="AM32" s="57"/>
      <c r="AN32" s="57"/>
      <c r="AO32" s="57"/>
      <c r="AP32" s="57"/>
      <c r="AQ32" s="57"/>
      <c r="AR32" s="57"/>
      <c r="AS32" s="57"/>
    </row>
    <row r="33" ht="27.0" customHeight="1">
      <c r="A33" s="52">
        <v>13.0</v>
      </c>
      <c r="B33" s="62" t="s">
        <v>55</v>
      </c>
      <c r="C33" s="62">
        <v>96.0</v>
      </c>
      <c r="D33" s="62">
        <v>210.0</v>
      </c>
      <c r="E33" s="62">
        <v>157.0</v>
      </c>
      <c r="F33" s="62"/>
      <c r="G33" s="62"/>
      <c r="H33" s="63">
        <f t="shared" si="5"/>
        <v>71.2152</v>
      </c>
      <c r="I33" s="62">
        <v>1.0</v>
      </c>
      <c r="J33" s="66">
        <f t="shared" si="6"/>
        <v>71.2152</v>
      </c>
      <c r="K33" s="57"/>
      <c r="L33" s="58">
        <f t="shared" si="15"/>
        <v>5.334</v>
      </c>
      <c r="M33" s="52">
        <f t="shared" si="16"/>
        <v>1</v>
      </c>
      <c r="N33" s="52">
        <f t="shared" si="17"/>
        <v>5.334</v>
      </c>
      <c r="O33" s="57"/>
      <c r="P33" s="57"/>
      <c r="Q33" s="59">
        <v>22.5</v>
      </c>
      <c r="R33" s="58">
        <f t="shared" si="7"/>
        <v>1.57</v>
      </c>
      <c r="S33" s="52">
        <f t="shared" si="8"/>
        <v>1</v>
      </c>
      <c r="T33" s="52">
        <f t="shared" si="9"/>
        <v>1.57</v>
      </c>
      <c r="U33" s="60">
        <f t="shared" si="10"/>
        <v>71.2152</v>
      </c>
      <c r="V33" s="58">
        <f t="shared" ref="V33:W33" si="27">C33/100</f>
        <v>0.96</v>
      </c>
      <c r="W33" s="58">
        <f t="shared" si="27"/>
        <v>2.1</v>
      </c>
      <c r="X33" s="58">
        <f t="shared" si="12"/>
        <v>1.57</v>
      </c>
      <c r="Y33" s="61">
        <f t="shared" si="13"/>
        <v>3.16512</v>
      </c>
      <c r="Z33" s="57"/>
      <c r="AA33" s="57"/>
      <c r="AB33" s="57"/>
      <c r="AC33" s="57"/>
      <c r="AD33" s="57"/>
      <c r="AE33" s="57"/>
      <c r="AF33" s="57"/>
      <c r="AG33" s="57"/>
      <c r="AH33" s="57"/>
      <c r="AI33" s="57"/>
      <c r="AJ33" s="57"/>
      <c r="AK33" s="57"/>
      <c r="AL33" s="57"/>
      <c r="AM33" s="57"/>
      <c r="AN33" s="57"/>
      <c r="AO33" s="57"/>
      <c r="AP33" s="57"/>
      <c r="AQ33" s="57"/>
      <c r="AR33" s="57"/>
      <c r="AS33" s="57"/>
    </row>
    <row r="34" ht="27.0" customHeight="1">
      <c r="A34" s="52">
        <v>14.0</v>
      </c>
      <c r="B34" s="62" t="s">
        <v>55</v>
      </c>
      <c r="C34" s="62">
        <v>90.0</v>
      </c>
      <c r="D34" s="62">
        <v>210.0</v>
      </c>
      <c r="E34" s="62">
        <v>158.0</v>
      </c>
      <c r="F34" s="62"/>
      <c r="G34" s="62"/>
      <c r="H34" s="63">
        <f t="shared" si="5"/>
        <v>67.1895</v>
      </c>
      <c r="I34" s="62">
        <v>1.0</v>
      </c>
      <c r="J34" s="66">
        <f t="shared" si="6"/>
        <v>67.1895</v>
      </c>
      <c r="K34" s="57"/>
      <c r="L34" s="58">
        <f t="shared" si="15"/>
        <v>5.334</v>
      </c>
      <c r="M34" s="52">
        <f t="shared" si="16"/>
        <v>1</v>
      </c>
      <c r="N34" s="52">
        <f t="shared" si="17"/>
        <v>5.334</v>
      </c>
      <c r="O34" s="57"/>
      <c r="P34" s="57"/>
      <c r="Q34" s="59">
        <v>22.5</v>
      </c>
      <c r="R34" s="58">
        <f t="shared" si="7"/>
        <v>1.58</v>
      </c>
      <c r="S34" s="52">
        <f t="shared" si="8"/>
        <v>1</v>
      </c>
      <c r="T34" s="52">
        <f t="shared" si="9"/>
        <v>1.58</v>
      </c>
      <c r="U34" s="60">
        <f t="shared" si="10"/>
        <v>67.1895</v>
      </c>
      <c r="V34" s="58">
        <f t="shared" ref="V34:W34" si="28">C34/100</f>
        <v>0.9</v>
      </c>
      <c r="W34" s="58">
        <f t="shared" si="28"/>
        <v>2.1</v>
      </c>
      <c r="X34" s="58">
        <f t="shared" si="12"/>
        <v>1.58</v>
      </c>
      <c r="Y34" s="61">
        <f t="shared" si="13"/>
        <v>2.9862</v>
      </c>
      <c r="Z34" s="57"/>
      <c r="AA34" s="57"/>
      <c r="AB34" s="57"/>
      <c r="AC34" s="57"/>
      <c r="AD34" s="57"/>
      <c r="AE34" s="57"/>
      <c r="AF34" s="57"/>
      <c r="AG34" s="57"/>
      <c r="AH34" s="57"/>
      <c r="AI34" s="57"/>
      <c r="AJ34" s="57"/>
      <c r="AK34" s="57"/>
      <c r="AL34" s="57"/>
      <c r="AM34" s="57"/>
      <c r="AN34" s="57"/>
      <c r="AO34" s="57"/>
      <c r="AP34" s="57"/>
      <c r="AQ34" s="57"/>
      <c r="AR34" s="57"/>
      <c r="AS34" s="57"/>
    </row>
    <row r="35" ht="27.0" customHeight="1">
      <c r="A35" s="52">
        <v>15.0</v>
      </c>
      <c r="B35" s="62" t="s">
        <v>55</v>
      </c>
      <c r="C35" s="62">
        <v>90.0</v>
      </c>
      <c r="D35" s="62">
        <v>210.0</v>
      </c>
      <c r="E35" s="62">
        <v>158.0</v>
      </c>
      <c r="F35" s="62"/>
      <c r="G35" s="62"/>
      <c r="H35" s="63">
        <f t="shared" si="5"/>
        <v>67.1895</v>
      </c>
      <c r="I35" s="62">
        <v>1.0</v>
      </c>
      <c r="J35" s="66">
        <f t="shared" si="6"/>
        <v>67.1895</v>
      </c>
      <c r="K35" s="57"/>
      <c r="L35" s="58">
        <f t="shared" si="15"/>
        <v>5.334</v>
      </c>
      <c r="M35" s="52">
        <f t="shared" si="16"/>
        <v>1</v>
      </c>
      <c r="N35" s="52">
        <f t="shared" si="17"/>
        <v>5.334</v>
      </c>
      <c r="O35" s="57"/>
      <c r="P35" s="57"/>
      <c r="Q35" s="59">
        <v>22.5</v>
      </c>
      <c r="R35" s="58">
        <f t="shared" si="7"/>
        <v>1.58</v>
      </c>
      <c r="S35" s="52">
        <f t="shared" si="8"/>
        <v>1</v>
      </c>
      <c r="T35" s="52">
        <f t="shared" si="9"/>
        <v>1.58</v>
      </c>
      <c r="U35" s="60">
        <f t="shared" si="10"/>
        <v>67.1895</v>
      </c>
      <c r="V35" s="58">
        <f t="shared" ref="V35:W35" si="29">C35/100</f>
        <v>0.9</v>
      </c>
      <c r="W35" s="58">
        <f t="shared" si="29"/>
        <v>2.1</v>
      </c>
      <c r="X35" s="58">
        <f t="shared" si="12"/>
        <v>1.58</v>
      </c>
      <c r="Y35" s="61">
        <f t="shared" si="13"/>
        <v>2.9862</v>
      </c>
      <c r="Z35" s="57"/>
      <c r="AA35" s="57"/>
      <c r="AB35" s="57"/>
      <c r="AC35" s="57"/>
      <c r="AD35" s="57"/>
      <c r="AE35" s="57"/>
      <c r="AF35" s="57"/>
      <c r="AG35" s="57"/>
      <c r="AH35" s="57"/>
      <c r="AI35" s="57"/>
      <c r="AJ35" s="57"/>
      <c r="AK35" s="57"/>
      <c r="AL35" s="57"/>
      <c r="AM35" s="57"/>
      <c r="AN35" s="57"/>
      <c r="AO35" s="57"/>
      <c r="AP35" s="57"/>
      <c r="AQ35" s="57"/>
      <c r="AR35" s="57"/>
      <c r="AS35" s="57"/>
    </row>
    <row r="36" ht="27.0" customHeight="1">
      <c r="A36" s="52">
        <v>16.0</v>
      </c>
      <c r="B36" s="53" t="s">
        <v>61</v>
      </c>
      <c r="C36" s="54">
        <v>80.0</v>
      </c>
      <c r="D36" s="54">
        <v>205.0</v>
      </c>
      <c r="E36" s="54">
        <v>228.0</v>
      </c>
      <c r="F36" s="54"/>
      <c r="G36" s="54"/>
      <c r="H36" s="55">
        <f t="shared" si="5"/>
        <v>69.1752</v>
      </c>
      <c r="I36" s="54">
        <v>1.0</v>
      </c>
      <c r="J36" s="66">
        <f t="shared" si="6"/>
        <v>69.1752</v>
      </c>
      <c r="K36" s="57"/>
      <c r="L36" s="58">
        <f t="shared" si="15"/>
        <v>5.207</v>
      </c>
      <c r="M36" s="52">
        <f t="shared" si="16"/>
        <v>1</v>
      </c>
      <c r="N36" s="52">
        <f t="shared" si="17"/>
        <v>5.207</v>
      </c>
      <c r="O36" s="57"/>
      <c r="P36" s="57"/>
      <c r="Q36" s="59">
        <v>18.5</v>
      </c>
      <c r="R36" s="58">
        <f t="shared" si="7"/>
        <v>2.28</v>
      </c>
      <c r="S36" s="52">
        <f t="shared" si="8"/>
        <v>1</v>
      </c>
      <c r="T36" s="52">
        <f t="shared" si="9"/>
        <v>2.28</v>
      </c>
      <c r="U36" s="60">
        <f t="shared" si="10"/>
        <v>69.1752</v>
      </c>
      <c r="V36" s="58">
        <f t="shared" ref="V36:W36" si="30">C36/100</f>
        <v>0.8</v>
      </c>
      <c r="W36" s="58">
        <f t="shared" si="30"/>
        <v>2.05</v>
      </c>
      <c r="X36" s="58">
        <f t="shared" si="12"/>
        <v>2.28</v>
      </c>
      <c r="Y36" s="61">
        <f t="shared" si="13"/>
        <v>3.7392</v>
      </c>
      <c r="Z36" s="57"/>
      <c r="AA36" s="57"/>
      <c r="AB36" s="57"/>
      <c r="AC36" s="57"/>
      <c r="AD36" s="57"/>
      <c r="AE36" s="57"/>
      <c r="AF36" s="57"/>
      <c r="AG36" s="57"/>
      <c r="AH36" s="57"/>
      <c r="AI36" s="57"/>
      <c r="AJ36" s="57"/>
      <c r="AK36" s="57"/>
      <c r="AL36" s="57"/>
      <c r="AM36" s="57"/>
      <c r="AN36" s="57"/>
      <c r="AO36" s="57"/>
      <c r="AP36" s="57"/>
      <c r="AQ36" s="57"/>
      <c r="AR36" s="57"/>
      <c r="AS36" s="57"/>
    </row>
    <row r="37" ht="27.0" customHeight="1">
      <c r="A37" s="52">
        <v>17.0</v>
      </c>
      <c r="B37" s="62" t="s">
        <v>61</v>
      </c>
      <c r="C37" s="62">
        <v>101.0</v>
      </c>
      <c r="D37" s="62">
        <v>205.0</v>
      </c>
      <c r="E37" s="62">
        <v>226.0</v>
      </c>
      <c r="F37" s="62"/>
      <c r="G37" s="62"/>
      <c r="H37" s="63">
        <f t="shared" si="5"/>
        <v>86.567605</v>
      </c>
      <c r="I37" s="62">
        <v>1.0</v>
      </c>
      <c r="J37" s="66">
        <f t="shared" si="6"/>
        <v>86.567605</v>
      </c>
      <c r="K37" s="57"/>
      <c r="L37" s="58">
        <f t="shared" si="15"/>
        <v>5.207</v>
      </c>
      <c r="M37" s="52">
        <f t="shared" si="16"/>
        <v>1</v>
      </c>
      <c r="N37" s="52">
        <f t="shared" si="17"/>
        <v>5.207</v>
      </c>
      <c r="O37" s="57"/>
      <c r="P37" s="57"/>
      <c r="Q37" s="59">
        <v>18.5</v>
      </c>
      <c r="R37" s="58">
        <f t="shared" si="7"/>
        <v>2.26</v>
      </c>
      <c r="S37" s="52">
        <f t="shared" si="8"/>
        <v>1</v>
      </c>
      <c r="T37" s="52">
        <f t="shared" si="9"/>
        <v>2.26</v>
      </c>
      <c r="U37" s="60">
        <f t="shared" si="10"/>
        <v>86.567605</v>
      </c>
      <c r="V37" s="58">
        <f t="shared" ref="V37:W37" si="31">C37/100</f>
        <v>1.01</v>
      </c>
      <c r="W37" s="58">
        <f t="shared" si="31"/>
        <v>2.05</v>
      </c>
      <c r="X37" s="58">
        <f t="shared" si="12"/>
        <v>2.26</v>
      </c>
      <c r="Y37" s="61">
        <f t="shared" si="13"/>
        <v>4.67933</v>
      </c>
      <c r="Z37" s="57"/>
      <c r="AA37" s="57"/>
      <c r="AB37" s="57"/>
      <c r="AC37" s="57"/>
      <c r="AD37" s="57"/>
      <c r="AE37" s="57"/>
      <c r="AF37" s="57"/>
      <c r="AG37" s="57"/>
      <c r="AH37" s="57"/>
      <c r="AI37" s="57"/>
      <c r="AJ37" s="57"/>
      <c r="AK37" s="57"/>
      <c r="AL37" s="57"/>
      <c r="AM37" s="57"/>
      <c r="AN37" s="57"/>
      <c r="AO37" s="57"/>
      <c r="AP37" s="57"/>
      <c r="AQ37" s="57"/>
      <c r="AR37" s="57"/>
      <c r="AS37" s="57"/>
    </row>
    <row r="38" ht="27.0" customHeight="1">
      <c r="A38" s="52">
        <v>18.0</v>
      </c>
      <c r="B38" s="62" t="s">
        <v>61</v>
      </c>
      <c r="C38" s="62">
        <v>98.0</v>
      </c>
      <c r="D38" s="62">
        <v>205.0</v>
      </c>
      <c r="E38" s="62">
        <v>226.0</v>
      </c>
      <c r="F38" s="62"/>
      <c r="G38" s="62"/>
      <c r="H38" s="63">
        <f t="shared" si="5"/>
        <v>83.99629</v>
      </c>
      <c r="I38" s="62">
        <v>5.0</v>
      </c>
      <c r="J38" s="66">
        <f t="shared" si="6"/>
        <v>419.98145</v>
      </c>
      <c r="K38" s="57"/>
      <c r="L38" s="31">
        <f t="shared" si="15"/>
        <v>5.207</v>
      </c>
      <c r="M38" s="67">
        <f t="shared" si="16"/>
        <v>5</v>
      </c>
      <c r="N38" s="67">
        <f t="shared" si="17"/>
        <v>26.035</v>
      </c>
      <c r="O38" s="57"/>
      <c r="P38" s="57"/>
      <c r="Q38" s="59">
        <v>18.5</v>
      </c>
      <c r="R38" s="58">
        <f t="shared" si="7"/>
        <v>2.26</v>
      </c>
      <c r="S38" s="52">
        <f t="shared" si="8"/>
        <v>5</v>
      </c>
      <c r="T38" s="52">
        <f t="shared" si="9"/>
        <v>11.3</v>
      </c>
      <c r="U38" s="60">
        <f t="shared" si="10"/>
        <v>83.99629</v>
      </c>
      <c r="V38" s="58">
        <f t="shared" ref="V38:W38" si="32">C38/100</f>
        <v>0.98</v>
      </c>
      <c r="W38" s="58">
        <f t="shared" si="32"/>
        <v>2.05</v>
      </c>
      <c r="X38" s="58">
        <f t="shared" si="12"/>
        <v>11.3</v>
      </c>
      <c r="Y38" s="61">
        <f t="shared" si="13"/>
        <v>22.7017</v>
      </c>
      <c r="Z38" s="57"/>
      <c r="AA38" s="57"/>
      <c r="AB38" s="57"/>
      <c r="AC38" s="57"/>
      <c r="AD38" s="57"/>
      <c r="AE38" s="57"/>
      <c r="AF38" s="57"/>
      <c r="AG38" s="57"/>
      <c r="AH38" s="57"/>
      <c r="AI38" s="57"/>
      <c r="AJ38" s="57"/>
      <c r="AK38" s="57"/>
      <c r="AL38" s="57"/>
      <c r="AM38" s="57"/>
      <c r="AN38" s="57"/>
      <c r="AO38" s="57"/>
      <c r="AP38" s="57"/>
      <c r="AQ38" s="57"/>
      <c r="AR38" s="57"/>
      <c r="AS38" s="57"/>
    </row>
    <row r="39" ht="27.0" customHeight="1">
      <c r="A39" s="52">
        <v>19.0</v>
      </c>
      <c r="B39" s="62" t="s">
        <v>61</v>
      </c>
      <c r="C39" s="62">
        <v>98.0</v>
      </c>
      <c r="D39" s="62">
        <v>205.0</v>
      </c>
      <c r="E39" s="62">
        <v>225.0</v>
      </c>
      <c r="F39" s="62"/>
      <c r="G39" s="62"/>
      <c r="H39" s="63">
        <f t="shared" si="5"/>
        <v>83.624625</v>
      </c>
      <c r="I39" s="62">
        <v>1.0</v>
      </c>
      <c r="J39" s="66">
        <f t="shared" si="6"/>
        <v>83.624625</v>
      </c>
      <c r="K39" s="57"/>
      <c r="L39" s="31"/>
      <c r="M39" s="67">
        <f t="shared" si="16"/>
        <v>1</v>
      </c>
      <c r="N39" s="67"/>
      <c r="O39" s="57"/>
      <c r="P39" s="57"/>
      <c r="Q39" s="59">
        <v>18.5</v>
      </c>
      <c r="R39" s="58">
        <f t="shared" si="7"/>
        <v>2.25</v>
      </c>
      <c r="S39" s="52">
        <f t="shared" si="8"/>
        <v>1</v>
      </c>
      <c r="T39" s="52">
        <f t="shared" si="9"/>
        <v>2.25</v>
      </c>
      <c r="U39" s="60">
        <f t="shared" si="10"/>
        <v>83.624625</v>
      </c>
      <c r="V39" s="58">
        <f t="shared" ref="V39:W39" si="33">C39/100</f>
        <v>0.98</v>
      </c>
      <c r="W39" s="58">
        <f t="shared" si="33"/>
        <v>2.05</v>
      </c>
      <c r="X39" s="58">
        <f t="shared" si="12"/>
        <v>2.25</v>
      </c>
      <c r="Y39" s="61">
        <f t="shared" si="13"/>
        <v>4.52025</v>
      </c>
      <c r="Z39" s="57"/>
      <c r="AA39" s="57"/>
      <c r="AB39" s="57"/>
      <c r="AC39" s="57"/>
      <c r="AD39" s="57"/>
      <c r="AE39" s="57"/>
      <c r="AF39" s="57"/>
      <c r="AG39" s="57"/>
      <c r="AH39" s="57"/>
      <c r="AI39" s="57"/>
      <c r="AJ39" s="57"/>
      <c r="AK39" s="57"/>
      <c r="AL39" s="57"/>
      <c r="AM39" s="57"/>
      <c r="AN39" s="57"/>
      <c r="AO39" s="57"/>
      <c r="AP39" s="57"/>
      <c r="AQ39" s="57"/>
      <c r="AR39" s="57"/>
      <c r="AS39" s="57"/>
    </row>
    <row r="40" ht="27.0" customHeight="1">
      <c r="A40" s="52">
        <v>20.0</v>
      </c>
      <c r="B40" s="62" t="s">
        <v>61</v>
      </c>
      <c r="C40" s="62">
        <v>100.0</v>
      </c>
      <c r="D40" s="62">
        <v>205.0</v>
      </c>
      <c r="E40" s="62">
        <v>226.0</v>
      </c>
      <c r="F40" s="62"/>
      <c r="G40" s="62"/>
      <c r="H40" s="63">
        <f t="shared" si="5"/>
        <v>85.7105</v>
      </c>
      <c r="I40" s="62">
        <v>3.0</v>
      </c>
      <c r="J40" s="66">
        <f t="shared" si="6"/>
        <v>257.1315</v>
      </c>
      <c r="K40" s="57"/>
      <c r="L40" s="31"/>
      <c r="M40" s="67">
        <f t="shared" si="16"/>
        <v>3</v>
      </c>
      <c r="N40" s="67"/>
      <c r="O40" s="57"/>
      <c r="P40" s="57"/>
      <c r="Q40" s="59">
        <v>18.5</v>
      </c>
      <c r="R40" s="58">
        <f t="shared" si="7"/>
        <v>2.26</v>
      </c>
      <c r="S40" s="52">
        <f t="shared" si="8"/>
        <v>3</v>
      </c>
      <c r="T40" s="52">
        <f t="shared" si="9"/>
        <v>6.78</v>
      </c>
      <c r="U40" s="60">
        <f t="shared" si="10"/>
        <v>85.7105</v>
      </c>
      <c r="V40" s="58">
        <f t="shared" ref="V40:W40" si="34">C40/100</f>
        <v>1</v>
      </c>
      <c r="W40" s="58">
        <f t="shared" si="34"/>
        <v>2.05</v>
      </c>
      <c r="X40" s="58">
        <f t="shared" si="12"/>
        <v>6.78</v>
      </c>
      <c r="Y40" s="61">
        <f t="shared" si="13"/>
        <v>13.899</v>
      </c>
      <c r="Z40" s="57"/>
      <c r="AA40" s="57"/>
      <c r="AB40" s="57"/>
      <c r="AC40" s="57"/>
      <c r="AD40" s="57"/>
      <c r="AE40" s="57"/>
      <c r="AF40" s="57"/>
      <c r="AG40" s="57"/>
      <c r="AH40" s="57"/>
      <c r="AI40" s="57"/>
      <c r="AJ40" s="57"/>
      <c r="AK40" s="57"/>
      <c r="AL40" s="57"/>
      <c r="AM40" s="57"/>
      <c r="AN40" s="57"/>
      <c r="AO40" s="57"/>
      <c r="AP40" s="57"/>
      <c r="AQ40" s="57"/>
      <c r="AR40" s="57"/>
      <c r="AS40" s="57"/>
    </row>
    <row r="41" ht="27.0" customHeight="1">
      <c r="A41" s="52">
        <v>21.0</v>
      </c>
      <c r="B41" s="62" t="s">
        <v>61</v>
      </c>
      <c r="C41" s="62">
        <v>107.0</v>
      </c>
      <c r="D41" s="62">
        <v>205.0</v>
      </c>
      <c r="E41" s="62">
        <v>150.0</v>
      </c>
      <c r="F41" s="62"/>
      <c r="G41" s="62"/>
      <c r="H41" s="63">
        <f t="shared" si="5"/>
        <v>60.869625</v>
      </c>
      <c r="I41" s="62">
        <v>1.0</v>
      </c>
      <c r="J41" s="66">
        <f t="shared" si="6"/>
        <v>60.869625</v>
      </c>
      <c r="K41" s="57"/>
      <c r="L41" s="31"/>
      <c r="M41" s="67">
        <f t="shared" si="16"/>
        <v>1</v>
      </c>
      <c r="N41" s="67"/>
      <c r="O41" s="57"/>
      <c r="P41" s="57"/>
      <c r="Q41" s="59">
        <v>18.5</v>
      </c>
      <c r="R41" s="58">
        <f t="shared" si="7"/>
        <v>1.5</v>
      </c>
      <c r="S41" s="52">
        <f t="shared" si="8"/>
        <v>1</v>
      </c>
      <c r="T41" s="52">
        <f t="shared" si="9"/>
        <v>1.5</v>
      </c>
      <c r="U41" s="60">
        <f t="shared" si="10"/>
        <v>60.869625</v>
      </c>
      <c r="V41" s="58">
        <f t="shared" ref="V41:W41" si="35">C41/100</f>
        <v>1.07</v>
      </c>
      <c r="W41" s="58">
        <f t="shared" si="35"/>
        <v>2.05</v>
      </c>
      <c r="X41" s="58">
        <f t="shared" si="12"/>
        <v>1.5</v>
      </c>
      <c r="Y41" s="61">
        <f t="shared" si="13"/>
        <v>3.29025</v>
      </c>
      <c r="Z41" s="57"/>
      <c r="AA41" s="57"/>
      <c r="AB41" s="57"/>
      <c r="AC41" s="57"/>
      <c r="AD41" s="57"/>
      <c r="AE41" s="57"/>
      <c r="AF41" s="57"/>
      <c r="AG41" s="57"/>
      <c r="AH41" s="57"/>
      <c r="AI41" s="57"/>
      <c r="AJ41" s="57"/>
      <c r="AK41" s="57"/>
      <c r="AL41" s="57"/>
      <c r="AM41" s="57"/>
      <c r="AN41" s="57"/>
      <c r="AO41" s="57"/>
      <c r="AP41" s="57"/>
      <c r="AQ41" s="57"/>
      <c r="AR41" s="57"/>
      <c r="AS41" s="57"/>
    </row>
    <row r="42" ht="27.0" customHeight="1">
      <c r="A42" s="52">
        <v>22.0</v>
      </c>
      <c r="B42" s="62" t="s">
        <v>61</v>
      </c>
      <c r="C42" s="62">
        <v>102.0</v>
      </c>
      <c r="D42" s="62">
        <v>205.0</v>
      </c>
      <c r="E42" s="62">
        <v>225.0</v>
      </c>
      <c r="F42" s="62"/>
      <c r="G42" s="62"/>
      <c r="H42" s="63">
        <f t="shared" si="5"/>
        <v>87.037875</v>
      </c>
      <c r="I42" s="62">
        <v>1.0</v>
      </c>
      <c r="J42" s="66">
        <f t="shared" si="6"/>
        <v>87.037875</v>
      </c>
      <c r="K42" s="57"/>
      <c r="L42" s="31"/>
      <c r="M42" s="67"/>
      <c r="N42" s="67"/>
      <c r="O42" s="57"/>
      <c r="P42" s="57"/>
      <c r="Q42" s="59">
        <v>18.5</v>
      </c>
      <c r="R42" s="58">
        <f t="shared" si="7"/>
        <v>2.25</v>
      </c>
      <c r="S42" s="52">
        <f t="shared" si="8"/>
        <v>1</v>
      </c>
      <c r="T42" s="52">
        <f t="shared" si="9"/>
        <v>2.25</v>
      </c>
      <c r="U42" s="60">
        <f t="shared" si="10"/>
        <v>87.037875</v>
      </c>
      <c r="V42" s="58">
        <f t="shared" ref="V42:W42" si="36">C42/100</f>
        <v>1.02</v>
      </c>
      <c r="W42" s="58">
        <f t="shared" si="36"/>
        <v>2.05</v>
      </c>
      <c r="X42" s="58">
        <f t="shared" si="12"/>
        <v>2.25</v>
      </c>
      <c r="Y42" s="61">
        <f t="shared" si="13"/>
        <v>4.70475</v>
      </c>
      <c r="Z42" s="57"/>
      <c r="AA42" s="57"/>
      <c r="AB42" s="57"/>
      <c r="AC42" s="57"/>
      <c r="AD42" s="57"/>
      <c r="AE42" s="57"/>
      <c r="AF42" s="57"/>
      <c r="AG42" s="57"/>
      <c r="AH42" s="57"/>
      <c r="AI42" s="57"/>
      <c r="AJ42" s="57"/>
      <c r="AK42" s="57"/>
      <c r="AL42" s="57"/>
      <c r="AM42" s="57"/>
      <c r="AN42" s="57"/>
      <c r="AO42" s="57"/>
      <c r="AP42" s="57"/>
      <c r="AQ42" s="57"/>
      <c r="AR42" s="57"/>
      <c r="AS42" s="57"/>
    </row>
    <row r="43" ht="27.0" customHeight="1">
      <c r="A43" s="52">
        <v>23.0</v>
      </c>
      <c r="B43" s="62" t="s">
        <v>61</v>
      </c>
      <c r="C43" s="62">
        <v>101.0</v>
      </c>
      <c r="D43" s="62">
        <v>205.0</v>
      </c>
      <c r="E43" s="62">
        <v>227.0</v>
      </c>
      <c r="F43" s="62"/>
      <c r="G43" s="62"/>
      <c r="H43" s="63">
        <f t="shared" si="5"/>
        <v>86.9506475</v>
      </c>
      <c r="I43" s="62">
        <v>4.0</v>
      </c>
      <c r="J43" s="66">
        <f t="shared" si="6"/>
        <v>347.80259</v>
      </c>
      <c r="K43" s="57"/>
      <c r="L43" s="31"/>
      <c r="M43" s="67"/>
      <c r="N43" s="67"/>
      <c r="O43" s="57"/>
      <c r="P43" s="57"/>
      <c r="Q43" s="59">
        <v>18.5</v>
      </c>
      <c r="R43" s="58">
        <f t="shared" si="7"/>
        <v>2.27</v>
      </c>
      <c r="S43" s="52">
        <f t="shared" si="8"/>
        <v>4</v>
      </c>
      <c r="T43" s="52">
        <f t="shared" si="9"/>
        <v>9.08</v>
      </c>
      <c r="U43" s="60">
        <f t="shared" si="10"/>
        <v>86.9506475</v>
      </c>
      <c r="V43" s="58">
        <f t="shared" ref="V43:W43" si="37">C43/100</f>
        <v>1.01</v>
      </c>
      <c r="W43" s="58">
        <f t="shared" si="37"/>
        <v>2.05</v>
      </c>
      <c r="X43" s="58">
        <f t="shared" si="12"/>
        <v>9.08</v>
      </c>
      <c r="Y43" s="61">
        <f t="shared" si="13"/>
        <v>18.80014</v>
      </c>
      <c r="Z43" s="57"/>
      <c r="AA43" s="57"/>
      <c r="AB43" s="57"/>
      <c r="AC43" s="57"/>
      <c r="AD43" s="57"/>
      <c r="AE43" s="57"/>
      <c r="AF43" s="57"/>
      <c r="AG43" s="57"/>
      <c r="AH43" s="57"/>
      <c r="AI43" s="57"/>
      <c r="AJ43" s="57"/>
      <c r="AK43" s="57"/>
      <c r="AL43" s="57"/>
      <c r="AM43" s="57"/>
      <c r="AN43" s="57"/>
      <c r="AO43" s="57"/>
      <c r="AP43" s="57"/>
      <c r="AQ43" s="57"/>
      <c r="AR43" s="57"/>
      <c r="AS43" s="57"/>
    </row>
    <row r="44" ht="27.0" customHeight="1">
      <c r="A44" s="52">
        <v>24.0</v>
      </c>
      <c r="B44" s="62" t="s">
        <v>61</v>
      </c>
      <c r="C44" s="62">
        <v>102.0</v>
      </c>
      <c r="D44" s="62">
        <v>205.0</v>
      </c>
      <c r="E44" s="62">
        <v>229.0</v>
      </c>
      <c r="F44" s="62"/>
      <c r="G44" s="62"/>
      <c r="H44" s="63">
        <f t="shared" si="5"/>
        <v>88.585215</v>
      </c>
      <c r="I44" s="62">
        <v>1.0</v>
      </c>
      <c r="J44" s="66">
        <f t="shared" si="6"/>
        <v>88.585215</v>
      </c>
      <c r="K44" s="57"/>
      <c r="L44" s="31"/>
      <c r="M44" s="67"/>
      <c r="N44" s="67"/>
      <c r="O44" s="57"/>
      <c r="P44" s="57"/>
      <c r="Q44" s="59">
        <v>18.5</v>
      </c>
      <c r="R44" s="58">
        <f t="shared" si="7"/>
        <v>2.29</v>
      </c>
      <c r="S44" s="52">
        <f t="shared" si="8"/>
        <v>1</v>
      </c>
      <c r="T44" s="52">
        <f t="shared" si="9"/>
        <v>2.29</v>
      </c>
      <c r="U44" s="60">
        <f t="shared" si="10"/>
        <v>88.585215</v>
      </c>
      <c r="V44" s="58">
        <f t="shared" ref="V44:W44" si="38">C44/100</f>
        <v>1.02</v>
      </c>
      <c r="W44" s="58">
        <f t="shared" si="38"/>
        <v>2.05</v>
      </c>
      <c r="X44" s="58">
        <f t="shared" si="12"/>
        <v>2.29</v>
      </c>
      <c r="Y44" s="61">
        <f t="shared" si="13"/>
        <v>4.78839</v>
      </c>
      <c r="Z44" s="57"/>
      <c r="AA44" s="57"/>
      <c r="AB44" s="57"/>
      <c r="AC44" s="57"/>
      <c r="AD44" s="57"/>
      <c r="AE44" s="57"/>
      <c r="AF44" s="57"/>
      <c r="AG44" s="57"/>
      <c r="AH44" s="57"/>
      <c r="AI44" s="57"/>
      <c r="AJ44" s="57"/>
      <c r="AK44" s="57"/>
      <c r="AL44" s="57"/>
      <c r="AM44" s="57"/>
      <c r="AN44" s="57"/>
      <c r="AO44" s="57"/>
      <c r="AP44" s="57"/>
      <c r="AQ44" s="57"/>
      <c r="AR44" s="57"/>
      <c r="AS44" s="57"/>
    </row>
    <row r="45" ht="27.0" customHeight="1">
      <c r="A45" s="52">
        <v>25.0</v>
      </c>
      <c r="B45" s="62" t="s">
        <v>61</v>
      </c>
      <c r="C45" s="62">
        <v>98.0</v>
      </c>
      <c r="D45" s="62">
        <v>205.0</v>
      </c>
      <c r="E45" s="62">
        <v>227.0</v>
      </c>
      <c r="F45" s="62"/>
      <c r="G45" s="62"/>
      <c r="H45" s="63">
        <f t="shared" si="5"/>
        <v>84.367955</v>
      </c>
      <c r="I45" s="62">
        <v>2.0</v>
      </c>
      <c r="J45" s="66">
        <f t="shared" si="6"/>
        <v>168.73591</v>
      </c>
      <c r="K45" s="57"/>
      <c r="L45" s="31"/>
      <c r="M45" s="67"/>
      <c r="N45" s="67"/>
      <c r="O45" s="57"/>
      <c r="P45" s="57"/>
      <c r="Q45" s="59">
        <v>18.5</v>
      </c>
      <c r="R45" s="58">
        <f t="shared" si="7"/>
        <v>2.27</v>
      </c>
      <c r="S45" s="52">
        <f t="shared" si="8"/>
        <v>2</v>
      </c>
      <c r="T45" s="52">
        <f t="shared" si="9"/>
        <v>4.54</v>
      </c>
      <c r="U45" s="60">
        <f t="shared" si="10"/>
        <v>84.367955</v>
      </c>
      <c r="V45" s="58">
        <f t="shared" ref="V45:W45" si="39">C45/100</f>
        <v>0.98</v>
      </c>
      <c r="W45" s="58">
        <f t="shared" si="39"/>
        <v>2.05</v>
      </c>
      <c r="X45" s="58">
        <f t="shared" si="12"/>
        <v>4.54</v>
      </c>
      <c r="Y45" s="61">
        <f t="shared" si="13"/>
        <v>9.12086</v>
      </c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</row>
    <row r="46" ht="27.0" customHeight="1">
      <c r="A46" s="52">
        <v>26.0</v>
      </c>
      <c r="B46" s="62" t="s">
        <v>61</v>
      </c>
      <c r="C46" s="62">
        <v>98.0</v>
      </c>
      <c r="D46" s="62">
        <v>205.0</v>
      </c>
      <c r="E46" s="62">
        <v>225.0</v>
      </c>
      <c r="F46" s="62"/>
      <c r="G46" s="62"/>
      <c r="H46" s="63">
        <f t="shared" si="5"/>
        <v>83.624625</v>
      </c>
      <c r="I46" s="62">
        <v>1.0</v>
      </c>
      <c r="J46" s="66">
        <f t="shared" si="6"/>
        <v>83.624625</v>
      </c>
      <c r="K46" s="57"/>
      <c r="L46" s="31"/>
      <c r="M46" s="67"/>
      <c r="N46" s="67"/>
      <c r="O46" s="57"/>
      <c r="P46" s="57"/>
      <c r="Q46" s="59">
        <v>18.5</v>
      </c>
      <c r="R46" s="58">
        <f t="shared" si="7"/>
        <v>2.25</v>
      </c>
      <c r="S46" s="52">
        <f t="shared" si="8"/>
        <v>1</v>
      </c>
      <c r="T46" s="52">
        <f t="shared" si="9"/>
        <v>2.25</v>
      </c>
      <c r="U46" s="60">
        <f t="shared" si="10"/>
        <v>83.624625</v>
      </c>
      <c r="V46" s="58">
        <f t="shared" ref="V46:W46" si="40">C46/100</f>
        <v>0.98</v>
      </c>
      <c r="W46" s="58">
        <f t="shared" si="40"/>
        <v>2.05</v>
      </c>
      <c r="X46" s="58">
        <f t="shared" si="12"/>
        <v>2.25</v>
      </c>
      <c r="Y46" s="61">
        <f t="shared" si="13"/>
        <v>4.52025</v>
      </c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</row>
    <row r="47" ht="27.0" customHeight="1">
      <c r="A47" s="52">
        <v>27.0</v>
      </c>
      <c r="B47" s="62" t="s">
        <v>61</v>
      </c>
      <c r="C47" s="62">
        <v>101.0</v>
      </c>
      <c r="D47" s="62">
        <v>205.0</v>
      </c>
      <c r="E47" s="62">
        <v>226.0</v>
      </c>
      <c r="F47" s="62"/>
      <c r="G47" s="62"/>
      <c r="H47" s="63">
        <f t="shared" si="5"/>
        <v>86.567605</v>
      </c>
      <c r="I47" s="62">
        <v>1.0</v>
      </c>
      <c r="J47" s="66">
        <f t="shared" si="6"/>
        <v>86.567605</v>
      </c>
      <c r="K47" s="57"/>
      <c r="L47" s="31"/>
      <c r="M47" s="67"/>
      <c r="N47" s="67"/>
      <c r="O47" s="57"/>
      <c r="P47" s="57"/>
      <c r="Q47" s="59">
        <v>18.5</v>
      </c>
      <c r="R47" s="58">
        <f t="shared" si="7"/>
        <v>2.26</v>
      </c>
      <c r="S47" s="52">
        <f t="shared" si="8"/>
        <v>1</v>
      </c>
      <c r="T47" s="52">
        <f t="shared" si="9"/>
        <v>2.26</v>
      </c>
      <c r="U47" s="60">
        <f t="shared" si="10"/>
        <v>86.567605</v>
      </c>
      <c r="V47" s="58">
        <f t="shared" ref="V47:W47" si="41">C47/100</f>
        <v>1.01</v>
      </c>
      <c r="W47" s="58">
        <f t="shared" si="41"/>
        <v>2.05</v>
      </c>
      <c r="X47" s="58">
        <f t="shared" si="12"/>
        <v>2.26</v>
      </c>
      <c r="Y47" s="61">
        <f t="shared" si="13"/>
        <v>4.67933</v>
      </c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</row>
    <row r="48" ht="27.0" customHeight="1">
      <c r="A48" s="52">
        <v>28.0</v>
      </c>
      <c r="B48" s="62" t="s">
        <v>61</v>
      </c>
      <c r="C48" s="62">
        <v>99.0</v>
      </c>
      <c r="D48" s="62">
        <v>205.0</v>
      </c>
      <c r="E48" s="62">
        <v>228.0</v>
      </c>
      <c r="F48" s="62"/>
      <c r="G48" s="62"/>
      <c r="H48" s="63">
        <f t="shared" si="5"/>
        <v>85.60431</v>
      </c>
      <c r="I48" s="62">
        <v>1.0</v>
      </c>
      <c r="J48" s="68">
        <f t="shared" si="6"/>
        <v>85.60431</v>
      </c>
      <c r="K48" s="1"/>
      <c r="L48" s="69"/>
      <c r="M48" s="70"/>
      <c r="N48" s="70"/>
      <c r="O48" s="1"/>
      <c r="P48" s="1"/>
      <c r="Q48" s="59">
        <v>18.5</v>
      </c>
      <c r="R48" s="58">
        <f t="shared" si="7"/>
        <v>2.28</v>
      </c>
      <c r="S48" s="52">
        <f t="shared" si="8"/>
        <v>1</v>
      </c>
      <c r="T48" s="52">
        <f t="shared" si="9"/>
        <v>2.28</v>
      </c>
      <c r="U48" s="60">
        <f t="shared" si="10"/>
        <v>85.60431</v>
      </c>
      <c r="V48" s="58">
        <f t="shared" ref="V48:W48" si="42">C48/100</f>
        <v>0.99</v>
      </c>
      <c r="W48" s="58">
        <f t="shared" si="42"/>
        <v>2.05</v>
      </c>
      <c r="X48" s="58">
        <f t="shared" si="12"/>
        <v>2.28</v>
      </c>
      <c r="Y48" s="61">
        <f t="shared" si="13"/>
        <v>4.62726</v>
      </c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</row>
    <row r="49" ht="27.0" customHeight="1">
      <c r="A49" s="52">
        <v>29.0</v>
      </c>
      <c r="B49" s="62" t="s">
        <v>61</v>
      </c>
      <c r="C49" s="62">
        <v>97.0</v>
      </c>
      <c r="D49" s="62">
        <v>205.0</v>
      </c>
      <c r="E49" s="62">
        <v>226.0</v>
      </c>
      <c r="F49" s="62"/>
      <c r="G49" s="62"/>
      <c r="H49" s="63">
        <f t="shared" si="5"/>
        <v>83.139185</v>
      </c>
      <c r="I49" s="62">
        <v>1.0</v>
      </c>
      <c r="J49" s="68">
        <f t="shared" si="6"/>
        <v>83.139185</v>
      </c>
      <c r="K49" s="1"/>
      <c r="L49" s="69"/>
      <c r="M49" s="70"/>
      <c r="N49" s="70"/>
      <c r="O49" s="1"/>
      <c r="P49" s="1"/>
      <c r="Q49" s="59">
        <v>18.5</v>
      </c>
      <c r="R49" s="58">
        <f t="shared" si="7"/>
        <v>2.26</v>
      </c>
      <c r="S49" s="52">
        <f t="shared" si="8"/>
        <v>1</v>
      </c>
      <c r="T49" s="52">
        <f t="shared" si="9"/>
        <v>2.26</v>
      </c>
      <c r="U49" s="60">
        <f t="shared" si="10"/>
        <v>83.139185</v>
      </c>
      <c r="V49" s="58">
        <f t="shared" ref="V49:W49" si="43">C49/100</f>
        <v>0.97</v>
      </c>
      <c r="W49" s="58">
        <f t="shared" si="43"/>
        <v>2.05</v>
      </c>
      <c r="X49" s="58">
        <f t="shared" si="12"/>
        <v>2.26</v>
      </c>
      <c r="Y49" s="61">
        <f t="shared" si="13"/>
        <v>4.49401</v>
      </c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</row>
    <row r="50" ht="27.0" customHeight="1">
      <c r="A50" s="52">
        <v>30.0</v>
      </c>
      <c r="B50" s="62" t="s">
        <v>61</v>
      </c>
      <c r="C50" s="62">
        <v>97.0</v>
      </c>
      <c r="D50" s="62">
        <v>205.0</v>
      </c>
      <c r="E50" s="62">
        <v>225.0</v>
      </c>
      <c r="F50" s="62"/>
      <c r="G50" s="62"/>
      <c r="H50" s="63">
        <f t="shared" si="5"/>
        <v>82.7713125</v>
      </c>
      <c r="I50" s="62">
        <v>2.0</v>
      </c>
      <c r="J50" s="68">
        <f t="shared" si="6"/>
        <v>165.542625</v>
      </c>
      <c r="K50" s="1"/>
      <c r="L50" s="69"/>
      <c r="M50" s="70"/>
      <c r="N50" s="70"/>
      <c r="O50" s="1"/>
      <c r="P50" s="1"/>
      <c r="Q50" s="59">
        <v>18.5</v>
      </c>
      <c r="R50" s="58">
        <f t="shared" si="7"/>
        <v>2.25</v>
      </c>
      <c r="S50" s="52">
        <f t="shared" si="8"/>
        <v>2</v>
      </c>
      <c r="T50" s="52">
        <f t="shared" si="9"/>
        <v>4.5</v>
      </c>
      <c r="U50" s="60">
        <f t="shared" si="10"/>
        <v>82.7713125</v>
      </c>
      <c r="V50" s="58">
        <f t="shared" ref="V50:W50" si="44">C50/100</f>
        <v>0.97</v>
      </c>
      <c r="W50" s="58">
        <f t="shared" si="44"/>
        <v>2.05</v>
      </c>
      <c r="X50" s="58">
        <f t="shared" si="12"/>
        <v>4.5</v>
      </c>
      <c r="Y50" s="61">
        <f t="shared" si="13"/>
        <v>8.94825</v>
      </c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</row>
    <row r="51" ht="27.0" customHeight="1">
      <c r="A51" s="52">
        <v>31.0</v>
      </c>
      <c r="B51" s="62" t="s">
        <v>61</v>
      </c>
      <c r="C51" s="62">
        <v>101.0</v>
      </c>
      <c r="D51" s="62">
        <v>205.0</v>
      </c>
      <c r="E51" s="62">
        <v>225.0</v>
      </c>
      <c r="F51" s="62"/>
      <c r="G51" s="62"/>
      <c r="H51" s="63">
        <f t="shared" si="5"/>
        <v>86.1845625</v>
      </c>
      <c r="I51" s="62">
        <v>2.0</v>
      </c>
      <c r="J51" s="68">
        <f t="shared" si="6"/>
        <v>172.369125</v>
      </c>
      <c r="K51" s="1"/>
      <c r="L51" s="69"/>
      <c r="M51" s="70"/>
      <c r="N51" s="70"/>
      <c r="O51" s="1"/>
      <c r="P51" s="1"/>
      <c r="Q51" s="59">
        <v>18.5</v>
      </c>
      <c r="R51" s="58">
        <f t="shared" si="7"/>
        <v>2.25</v>
      </c>
      <c r="S51" s="52">
        <f t="shared" si="8"/>
        <v>2</v>
      </c>
      <c r="T51" s="52">
        <f t="shared" si="9"/>
        <v>4.5</v>
      </c>
      <c r="U51" s="60">
        <f t="shared" si="10"/>
        <v>86.1845625</v>
      </c>
      <c r="V51" s="58">
        <f t="shared" ref="V51:W51" si="45">C51/100</f>
        <v>1.01</v>
      </c>
      <c r="W51" s="58">
        <f t="shared" si="45"/>
        <v>2.05</v>
      </c>
      <c r="X51" s="58">
        <f t="shared" si="12"/>
        <v>4.5</v>
      </c>
      <c r="Y51" s="61">
        <f t="shared" si="13"/>
        <v>9.31725</v>
      </c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</row>
    <row r="52" ht="27.0" customHeight="1">
      <c r="A52" s="52">
        <v>32.0</v>
      </c>
      <c r="B52" s="62" t="s">
        <v>61</v>
      </c>
      <c r="C52" s="62">
        <v>99.0</v>
      </c>
      <c r="D52" s="62">
        <v>205.0</v>
      </c>
      <c r="E52" s="62">
        <v>225.0</v>
      </c>
      <c r="F52" s="62"/>
      <c r="G52" s="62"/>
      <c r="H52" s="63">
        <f t="shared" si="5"/>
        <v>84.4779375</v>
      </c>
      <c r="I52" s="62">
        <v>1.0</v>
      </c>
      <c r="J52" s="68">
        <f t="shared" si="6"/>
        <v>84.4779375</v>
      </c>
      <c r="K52" s="1"/>
      <c r="L52" s="69"/>
      <c r="M52" s="70"/>
      <c r="N52" s="70"/>
      <c r="O52" s="1"/>
      <c r="P52" s="1"/>
      <c r="Q52" s="59">
        <v>18.5</v>
      </c>
      <c r="R52" s="58">
        <f t="shared" si="7"/>
        <v>2.25</v>
      </c>
      <c r="S52" s="52">
        <f t="shared" si="8"/>
        <v>1</v>
      </c>
      <c r="T52" s="52">
        <f t="shared" si="9"/>
        <v>2.25</v>
      </c>
      <c r="U52" s="60">
        <f t="shared" si="10"/>
        <v>84.4779375</v>
      </c>
      <c r="V52" s="58">
        <f t="shared" ref="V52:W52" si="46">C52/100</f>
        <v>0.99</v>
      </c>
      <c r="W52" s="58">
        <f t="shared" si="46"/>
        <v>2.05</v>
      </c>
      <c r="X52" s="58">
        <f t="shared" si="12"/>
        <v>2.25</v>
      </c>
      <c r="Y52" s="61">
        <f t="shared" si="13"/>
        <v>4.566375</v>
      </c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</row>
    <row r="53" ht="27.0" customHeight="1">
      <c r="A53" s="52">
        <v>33.0</v>
      </c>
      <c r="B53" s="62" t="s">
        <v>61</v>
      </c>
      <c r="C53" s="62">
        <v>100.0</v>
      </c>
      <c r="D53" s="62">
        <v>205.0</v>
      </c>
      <c r="E53" s="62">
        <v>225.0</v>
      </c>
      <c r="F53" s="62"/>
      <c r="G53" s="62"/>
      <c r="H53" s="63">
        <f t="shared" si="5"/>
        <v>85.33125</v>
      </c>
      <c r="I53" s="62">
        <v>1.0</v>
      </c>
      <c r="J53" s="68">
        <f t="shared" si="6"/>
        <v>85.33125</v>
      </c>
      <c r="K53" s="1"/>
      <c r="L53" s="69"/>
      <c r="M53" s="70"/>
      <c r="N53" s="70"/>
      <c r="O53" s="1"/>
      <c r="P53" s="1"/>
      <c r="Q53" s="59">
        <v>18.5</v>
      </c>
      <c r="R53" s="58">
        <f t="shared" si="7"/>
        <v>2.25</v>
      </c>
      <c r="S53" s="52">
        <f t="shared" si="8"/>
        <v>1</v>
      </c>
      <c r="T53" s="52">
        <f t="shared" si="9"/>
        <v>2.25</v>
      </c>
      <c r="U53" s="60">
        <f t="shared" si="10"/>
        <v>85.33125</v>
      </c>
      <c r="V53" s="58">
        <f t="shared" ref="V53:W53" si="47">C53/100</f>
        <v>1</v>
      </c>
      <c r="W53" s="58">
        <f t="shared" si="47"/>
        <v>2.05</v>
      </c>
      <c r="X53" s="58">
        <f t="shared" si="12"/>
        <v>2.25</v>
      </c>
      <c r="Y53" s="61">
        <f t="shared" si="13"/>
        <v>4.6125</v>
      </c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</row>
    <row r="54" ht="27.0" customHeight="1">
      <c r="A54" s="52">
        <v>34.0</v>
      </c>
      <c r="B54" s="62" t="s">
        <v>61</v>
      </c>
      <c r="C54" s="62">
        <v>93.0</v>
      </c>
      <c r="D54" s="62">
        <v>205.0</v>
      </c>
      <c r="E54" s="62">
        <v>227.0</v>
      </c>
      <c r="F54" s="62"/>
      <c r="G54" s="62"/>
      <c r="H54" s="63">
        <f t="shared" si="5"/>
        <v>80.0634675</v>
      </c>
      <c r="I54" s="62">
        <v>1.0</v>
      </c>
      <c r="J54" s="68">
        <f t="shared" si="6"/>
        <v>80.0634675</v>
      </c>
      <c r="K54" s="1"/>
      <c r="L54" s="69"/>
      <c r="M54" s="70"/>
      <c r="N54" s="70"/>
      <c r="O54" s="1"/>
      <c r="P54" s="1"/>
      <c r="Q54" s="59">
        <v>18.5</v>
      </c>
      <c r="R54" s="58">
        <f t="shared" si="7"/>
        <v>2.27</v>
      </c>
      <c r="S54" s="52">
        <f t="shared" si="8"/>
        <v>1</v>
      </c>
      <c r="T54" s="52">
        <f t="shared" si="9"/>
        <v>2.27</v>
      </c>
      <c r="U54" s="60">
        <f t="shared" si="10"/>
        <v>80.0634675</v>
      </c>
      <c r="V54" s="58">
        <f t="shared" ref="V54:W54" si="48">C54/100</f>
        <v>0.93</v>
      </c>
      <c r="W54" s="58">
        <f t="shared" si="48"/>
        <v>2.05</v>
      </c>
      <c r="X54" s="58">
        <f t="shared" si="12"/>
        <v>2.27</v>
      </c>
      <c r="Y54" s="61">
        <f t="shared" si="13"/>
        <v>4.327755</v>
      </c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</row>
    <row r="55" ht="27.0" customHeight="1">
      <c r="A55" s="52">
        <v>35.0</v>
      </c>
      <c r="B55" s="62" t="s">
        <v>61</v>
      </c>
      <c r="C55" s="62">
        <v>101.0</v>
      </c>
      <c r="D55" s="62">
        <v>205.0</v>
      </c>
      <c r="E55" s="62">
        <v>163.0</v>
      </c>
      <c r="F55" s="62"/>
      <c r="G55" s="62"/>
      <c r="H55" s="63">
        <f t="shared" si="5"/>
        <v>62.4359275</v>
      </c>
      <c r="I55" s="62">
        <v>1.0</v>
      </c>
      <c r="J55" s="68">
        <f t="shared" si="6"/>
        <v>62.4359275</v>
      </c>
      <c r="K55" s="1"/>
      <c r="L55" s="69"/>
      <c r="M55" s="70"/>
      <c r="N55" s="70"/>
      <c r="O55" s="1"/>
      <c r="P55" s="1"/>
      <c r="Q55" s="59">
        <v>18.5</v>
      </c>
      <c r="R55" s="58">
        <f t="shared" si="7"/>
        <v>1.63</v>
      </c>
      <c r="S55" s="52">
        <f t="shared" si="8"/>
        <v>1</v>
      </c>
      <c r="T55" s="52">
        <f t="shared" si="9"/>
        <v>1.63</v>
      </c>
      <c r="U55" s="60">
        <f t="shared" si="10"/>
        <v>62.4359275</v>
      </c>
      <c r="V55" s="58">
        <f t="shared" ref="V55:W55" si="49">C55/100</f>
        <v>1.01</v>
      </c>
      <c r="W55" s="58">
        <f t="shared" si="49"/>
        <v>2.05</v>
      </c>
      <c r="X55" s="58">
        <f t="shared" si="12"/>
        <v>1.63</v>
      </c>
      <c r="Y55" s="61">
        <f t="shared" si="13"/>
        <v>3.374915</v>
      </c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</row>
    <row r="56" ht="27.0" customHeight="1">
      <c r="A56" s="52">
        <v>36.0</v>
      </c>
      <c r="B56" s="53" t="s">
        <v>73</v>
      </c>
      <c r="C56" s="54">
        <v>85.0</v>
      </c>
      <c r="D56" s="54">
        <v>204.0</v>
      </c>
      <c r="E56" s="54">
        <v>249.0</v>
      </c>
      <c r="F56" s="54"/>
      <c r="G56" s="54"/>
      <c r="H56" s="55">
        <f t="shared" si="5"/>
        <v>127.37097</v>
      </c>
      <c r="I56" s="54">
        <v>1.0</v>
      </c>
      <c r="J56" s="68">
        <f t="shared" si="6"/>
        <v>127.37097</v>
      </c>
      <c r="K56" s="1"/>
      <c r="L56" s="69"/>
      <c r="M56" s="70"/>
      <c r="N56" s="70"/>
      <c r="O56" s="1"/>
      <c r="P56" s="1"/>
      <c r="Q56" s="4">
        <v>29.5</v>
      </c>
      <c r="R56" s="58">
        <f t="shared" si="7"/>
        <v>2.49</v>
      </c>
      <c r="S56" s="52">
        <f t="shared" si="8"/>
        <v>1</v>
      </c>
      <c r="T56" s="52">
        <f t="shared" si="9"/>
        <v>2.49</v>
      </c>
      <c r="U56" s="60">
        <f t="shared" si="10"/>
        <v>127.37097</v>
      </c>
      <c r="V56" s="58">
        <f t="shared" ref="V56:W56" si="50">C56/100</f>
        <v>0.85</v>
      </c>
      <c r="W56" s="58">
        <f t="shared" si="50"/>
        <v>2.04</v>
      </c>
      <c r="X56" s="58">
        <f t="shared" si="12"/>
        <v>2.49</v>
      </c>
      <c r="Y56" s="61">
        <f t="shared" si="13"/>
        <v>4.31766</v>
      </c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</row>
    <row r="57" ht="27.0" customHeight="1">
      <c r="A57" s="52">
        <v>37.0</v>
      </c>
      <c r="B57" s="62" t="s">
        <v>73</v>
      </c>
      <c r="C57" s="62">
        <v>96.0</v>
      </c>
      <c r="D57" s="62">
        <v>204.0</v>
      </c>
      <c r="E57" s="62">
        <v>249.0</v>
      </c>
      <c r="F57" s="62"/>
      <c r="G57" s="62"/>
      <c r="H57" s="63">
        <f t="shared" si="5"/>
        <v>143.854272</v>
      </c>
      <c r="I57" s="62">
        <v>1.0</v>
      </c>
      <c r="J57" s="68">
        <f t="shared" si="6"/>
        <v>143.854272</v>
      </c>
      <c r="K57" s="1"/>
      <c r="L57" s="69"/>
      <c r="M57" s="70"/>
      <c r="N57" s="70"/>
      <c r="O57" s="1"/>
      <c r="P57" s="1"/>
      <c r="Q57" s="4">
        <v>29.5</v>
      </c>
      <c r="R57" s="58">
        <f t="shared" si="7"/>
        <v>2.49</v>
      </c>
      <c r="S57" s="52">
        <f t="shared" si="8"/>
        <v>1</v>
      </c>
      <c r="T57" s="52">
        <f t="shared" si="9"/>
        <v>2.49</v>
      </c>
      <c r="U57" s="60">
        <f t="shared" si="10"/>
        <v>143.854272</v>
      </c>
      <c r="V57" s="58">
        <f t="shared" ref="V57:W57" si="51">C57/100</f>
        <v>0.96</v>
      </c>
      <c r="W57" s="58">
        <f t="shared" si="51"/>
        <v>2.04</v>
      </c>
      <c r="X57" s="58">
        <f t="shared" si="12"/>
        <v>2.49</v>
      </c>
      <c r="Y57" s="61">
        <f t="shared" si="13"/>
        <v>4.876416</v>
      </c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</row>
    <row r="58" ht="27.0" customHeight="1">
      <c r="A58" s="52">
        <v>38.0</v>
      </c>
      <c r="B58" s="62" t="s">
        <v>73</v>
      </c>
      <c r="C58" s="62">
        <v>98.0</v>
      </c>
      <c r="D58" s="62">
        <v>204.0</v>
      </c>
      <c r="E58" s="62">
        <v>247.0</v>
      </c>
      <c r="F58" s="62"/>
      <c r="G58" s="62"/>
      <c r="H58" s="63">
        <f t="shared" si="5"/>
        <v>145.671708</v>
      </c>
      <c r="I58" s="62">
        <v>1.0</v>
      </c>
      <c r="J58" s="68">
        <f t="shared" si="6"/>
        <v>145.671708</v>
      </c>
      <c r="K58" s="1"/>
      <c r="L58" s="69"/>
      <c r="M58" s="70"/>
      <c r="N58" s="70"/>
      <c r="O58" s="1"/>
      <c r="P58" s="1"/>
      <c r="Q58" s="4">
        <v>29.5</v>
      </c>
      <c r="R58" s="58">
        <f t="shared" si="7"/>
        <v>2.47</v>
      </c>
      <c r="S58" s="52">
        <f t="shared" si="8"/>
        <v>1</v>
      </c>
      <c r="T58" s="52">
        <f t="shared" si="9"/>
        <v>2.47</v>
      </c>
      <c r="U58" s="60">
        <f t="shared" si="10"/>
        <v>145.671708</v>
      </c>
      <c r="V58" s="58">
        <f t="shared" ref="V58:W58" si="52">C58/100</f>
        <v>0.98</v>
      </c>
      <c r="W58" s="58">
        <f t="shared" si="52"/>
        <v>2.04</v>
      </c>
      <c r="X58" s="58">
        <f t="shared" si="12"/>
        <v>2.47</v>
      </c>
      <c r="Y58" s="61">
        <f t="shared" si="13"/>
        <v>4.938024</v>
      </c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</row>
    <row r="59" ht="27.0" customHeight="1">
      <c r="A59" s="52">
        <v>39.0</v>
      </c>
      <c r="B59" s="62" t="s">
        <v>73</v>
      </c>
      <c r="C59" s="62">
        <v>98.0</v>
      </c>
      <c r="D59" s="62">
        <v>204.0</v>
      </c>
      <c r="E59" s="62">
        <v>249.0</v>
      </c>
      <c r="F59" s="62"/>
      <c r="G59" s="62"/>
      <c r="H59" s="63">
        <f t="shared" si="5"/>
        <v>146.851236</v>
      </c>
      <c r="I59" s="62">
        <v>1.0</v>
      </c>
      <c r="J59" s="68">
        <f t="shared" si="6"/>
        <v>146.851236</v>
      </c>
      <c r="K59" s="1"/>
      <c r="L59" s="69"/>
      <c r="M59" s="70"/>
      <c r="N59" s="70"/>
      <c r="O59" s="1"/>
      <c r="P59" s="1"/>
      <c r="Q59" s="4">
        <v>29.5</v>
      </c>
      <c r="R59" s="58">
        <f t="shared" si="7"/>
        <v>2.49</v>
      </c>
      <c r="S59" s="52">
        <f t="shared" si="8"/>
        <v>1</v>
      </c>
      <c r="T59" s="52">
        <f t="shared" si="9"/>
        <v>2.49</v>
      </c>
      <c r="U59" s="60">
        <f t="shared" si="10"/>
        <v>146.851236</v>
      </c>
      <c r="V59" s="58">
        <f t="shared" ref="V59:W59" si="53">C59/100</f>
        <v>0.98</v>
      </c>
      <c r="W59" s="58">
        <f t="shared" si="53"/>
        <v>2.04</v>
      </c>
      <c r="X59" s="58">
        <f t="shared" si="12"/>
        <v>2.49</v>
      </c>
      <c r="Y59" s="61">
        <f t="shared" si="13"/>
        <v>4.978008</v>
      </c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</row>
    <row r="60" ht="27.0" customHeight="1">
      <c r="A60" s="52">
        <v>40.0</v>
      </c>
      <c r="B60" s="62" t="s">
        <v>73</v>
      </c>
      <c r="C60" s="62">
        <v>96.0</v>
      </c>
      <c r="D60" s="62">
        <v>204.0</v>
      </c>
      <c r="E60" s="62">
        <v>248.0</v>
      </c>
      <c r="F60" s="62"/>
      <c r="G60" s="62"/>
      <c r="H60" s="63">
        <f t="shared" si="5"/>
        <v>143.276544</v>
      </c>
      <c r="I60" s="62">
        <v>1.0</v>
      </c>
      <c r="J60" s="68">
        <f t="shared" si="6"/>
        <v>143.276544</v>
      </c>
      <c r="K60" s="1"/>
      <c r="L60" s="69"/>
      <c r="M60" s="70"/>
      <c r="N60" s="70"/>
      <c r="O60" s="1"/>
      <c r="P60" s="1"/>
      <c r="Q60" s="4">
        <v>29.5</v>
      </c>
      <c r="R60" s="58">
        <f t="shared" si="7"/>
        <v>2.48</v>
      </c>
      <c r="S60" s="52">
        <f t="shared" si="8"/>
        <v>1</v>
      </c>
      <c r="T60" s="52">
        <f t="shared" si="9"/>
        <v>2.48</v>
      </c>
      <c r="U60" s="60">
        <f t="shared" si="10"/>
        <v>143.276544</v>
      </c>
      <c r="V60" s="58">
        <f t="shared" ref="V60:W60" si="54">C60/100</f>
        <v>0.96</v>
      </c>
      <c r="W60" s="58">
        <f t="shared" si="54"/>
        <v>2.04</v>
      </c>
      <c r="X60" s="58">
        <f t="shared" si="12"/>
        <v>2.48</v>
      </c>
      <c r="Y60" s="61">
        <f t="shared" si="13"/>
        <v>4.856832</v>
      </c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</row>
    <row r="61" ht="27.0" customHeight="1">
      <c r="A61" s="52">
        <v>41.0</v>
      </c>
      <c r="B61" s="62" t="s">
        <v>73</v>
      </c>
      <c r="C61" s="62">
        <v>95.0</v>
      </c>
      <c r="D61" s="62">
        <v>204.0</v>
      </c>
      <c r="E61" s="62">
        <v>249.0</v>
      </c>
      <c r="F61" s="62"/>
      <c r="G61" s="62"/>
      <c r="H61" s="63">
        <f t="shared" si="5"/>
        <v>142.35579</v>
      </c>
      <c r="I61" s="62">
        <v>2.0</v>
      </c>
      <c r="J61" s="68">
        <f t="shared" si="6"/>
        <v>284.71158</v>
      </c>
      <c r="K61" s="1"/>
      <c r="L61" s="69"/>
      <c r="M61" s="70"/>
      <c r="N61" s="70"/>
      <c r="O61" s="1"/>
      <c r="P61" s="1"/>
      <c r="Q61" s="4">
        <v>29.5</v>
      </c>
      <c r="R61" s="58">
        <f t="shared" si="7"/>
        <v>2.49</v>
      </c>
      <c r="S61" s="52">
        <f t="shared" si="8"/>
        <v>2</v>
      </c>
      <c r="T61" s="52">
        <f t="shared" si="9"/>
        <v>4.98</v>
      </c>
      <c r="U61" s="60">
        <f t="shared" si="10"/>
        <v>142.35579</v>
      </c>
      <c r="V61" s="58">
        <f t="shared" ref="V61:W61" si="55">C61/100</f>
        <v>0.95</v>
      </c>
      <c r="W61" s="58">
        <f t="shared" si="55"/>
        <v>2.04</v>
      </c>
      <c r="X61" s="58">
        <f t="shared" si="12"/>
        <v>4.98</v>
      </c>
      <c r="Y61" s="61">
        <f t="shared" si="13"/>
        <v>9.65124</v>
      </c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</row>
    <row r="62" ht="27.0" customHeight="1">
      <c r="A62" s="52">
        <v>42.0</v>
      </c>
      <c r="B62" s="62" t="s">
        <v>73</v>
      </c>
      <c r="C62" s="62">
        <v>95.0</v>
      </c>
      <c r="D62" s="62">
        <v>204.0</v>
      </c>
      <c r="E62" s="62">
        <v>247.0</v>
      </c>
      <c r="F62" s="62"/>
      <c r="G62" s="62"/>
      <c r="H62" s="63">
        <f t="shared" si="5"/>
        <v>141.21237</v>
      </c>
      <c r="I62" s="62">
        <v>1.0</v>
      </c>
      <c r="J62" s="68">
        <f t="shared" si="6"/>
        <v>141.21237</v>
      </c>
      <c r="K62" s="1"/>
      <c r="L62" s="69"/>
      <c r="M62" s="70"/>
      <c r="N62" s="70"/>
      <c r="O62" s="1"/>
      <c r="P62" s="1"/>
      <c r="Q62" s="4">
        <v>29.5</v>
      </c>
      <c r="R62" s="58">
        <f t="shared" si="7"/>
        <v>2.47</v>
      </c>
      <c r="S62" s="52">
        <f t="shared" si="8"/>
        <v>1</v>
      </c>
      <c r="T62" s="52">
        <f t="shared" si="9"/>
        <v>2.47</v>
      </c>
      <c r="U62" s="60">
        <f t="shared" si="10"/>
        <v>141.21237</v>
      </c>
      <c r="V62" s="58">
        <f t="shared" ref="V62:W62" si="56">C62/100</f>
        <v>0.95</v>
      </c>
      <c r="W62" s="58">
        <f t="shared" si="56"/>
        <v>2.04</v>
      </c>
      <c r="X62" s="58">
        <f t="shared" si="12"/>
        <v>2.47</v>
      </c>
      <c r="Y62" s="61">
        <f t="shared" si="13"/>
        <v>4.78686</v>
      </c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</row>
    <row r="63" ht="27.0" customHeight="1">
      <c r="A63" s="52">
        <v>43.0</v>
      </c>
      <c r="B63" s="62" t="s">
        <v>73</v>
      </c>
      <c r="C63" s="62">
        <v>95.0</v>
      </c>
      <c r="D63" s="62">
        <v>204.0</v>
      </c>
      <c r="E63" s="62">
        <v>248.0</v>
      </c>
      <c r="F63" s="62"/>
      <c r="G63" s="62"/>
      <c r="H63" s="63">
        <f t="shared" si="5"/>
        <v>141.78408</v>
      </c>
      <c r="I63" s="62">
        <v>1.0</v>
      </c>
      <c r="J63" s="68">
        <f t="shared" si="6"/>
        <v>141.78408</v>
      </c>
      <c r="K63" s="1"/>
      <c r="L63" s="69"/>
      <c r="M63" s="70"/>
      <c r="N63" s="70"/>
      <c r="O63" s="1"/>
      <c r="P63" s="1"/>
      <c r="Q63" s="4">
        <v>29.5</v>
      </c>
      <c r="R63" s="58">
        <f t="shared" si="7"/>
        <v>2.48</v>
      </c>
      <c r="S63" s="52">
        <f t="shared" si="8"/>
        <v>1</v>
      </c>
      <c r="T63" s="52">
        <f t="shared" si="9"/>
        <v>2.48</v>
      </c>
      <c r="U63" s="60">
        <f t="shared" si="10"/>
        <v>141.78408</v>
      </c>
      <c r="V63" s="58">
        <f t="shared" ref="V63:W63" si="57">C63/100</f>
        <v>0.95</v>
      </c>
      <c r="W63" s="58">
        <f t="shared" si="57"/>
        <v>2.04</v>
      </c>
      <c r="X63" s="58">
        <f t="shared" si="12"/>
        <v>2.48</v>
      </c>
      <c r="Y63" s="61">
        <f t="shared" si="13"/>
        <v>4.80624</v>
      </c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</row>
    <row r="64" ht="27.0" customHeight="1">
      <c r="A64" s="52">
        <v>44.0</v>
      </c>
      <c r="B64" s="62" t="s">
        <v>73</v>
      </c>
      <c r="C64" s="62">
        <v>95.0</v>
      </c>
      <c r="D64" s="62">
        <v>204.0</v>
      </c>
      <c r="E64" s="62">
        <v>242.0</v>
      </c>
      <c r="F64" s="62"/>
      <c r="G64" s="62"/>
      <c r="H64" s="63">
        <f t="shared" si="5"/>
        <v>138.35382</v>
      </c>
      <c r="I64" s="62">
        <v>2.0</v>
      </c>
      <c r="J64" s="68">
        <f t="shared" si="6"/>
        <v>276.70764</v>
      </c>
      <c r="K64" s="1"/>
      <c r="L64" s="69"/>
      <c r="M64" s="70"/>
      <c r="N64" s="70"/>
      <c r="O64" s="1"/>
      <c r="P64" s="1"/>
      <c r="Q64" s="4">
        <v>29.5</v>
      </c>
      <c r="R64" s="58">
        <f t="shared" si="7"/>
        <v>2.42</v>
      </c>
      <c r="S64" s="52">
        <f t="shared" si="8"/>
        <v>2</v>
      </c>
      <c r="T64" s="52">
        <f t="shared" si="9"/>
        <v>4.84</v>
      </c>
      <c r="U64" s="60">
        <f t="shared" si="10"/>
        <v>138.35382</v>
      </c>
      <c r="V64" s="58">
        <f t="shared" ref="V64:W64" si="58">C64/100</f>
        <v>0.95</v>
      </c>
      <c r="W64" s="58">
        <f t="shared" si="58"/>
        <v>2.04</v>
      </c>
      <c r="X64" s="58">
        <f t="shared" si="12"/>
        <v>4.84</v>
      </c>
      <c r="Y64" s="61">
        <f t="shared" si="13"/>
        <v>9.37992</v>
      </c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</row>
    <row r="65" ht="27.0" customHeight="1">
      <c r="A65" s="52">
        <v>45.0</v>
      </c>
      <c r="B65" s="62" t="s">
        <v>73</v>
      </c>
      <c r="C65" s="62">
        <v>96.0</v>
      </c>
      <c r="D65" s="62">
        <v>204.0</v>
      </c>
      <c r="E65" s="62">
        <v>242.0</v>
      </c>
      <c r="F65" s="62"/>
      <c r="G65" s="62"/>
      <c r="H65" s="63">
        <f t="shared" si="5"/>
        <v>139.810176</v>
      </c>
      <c r="I65" s="62">
        <v>2.0</v>
      </c>
      <c r="J65" s="68">
        <f t="shared" si="6"/>
        <v>279.620352</v>
      </c>
      <c r="K65" s="1"/>
      <c r="L65" s="69"/>
      <c r="M65" s="70"/>
      <c r="N65" s="70"/>
      <c r="O65" s="1"/>
      <c r="P65" s="1"/>
      <c r="Q65" s="4">
        <v>29.5</v>
      </c>
      <c r="R65" s="58">
        <f t="shared" si="7"/>
        <v>2.42</v>
      </c>
      <c r="S65" s="52">
        <f t="shared" si="8"/>
        <v>2</v>
      </c>
      <c r="T65" s="52">
        <f t="shared" si="9"/>
        <v>4.84</v>
      </c>
      <c r="U65" s="60">
        <f t="shared" si="10"/>
        <v>139.810176</v>
      </c>
      <c r="V65" s="58">
        <f t="shared" ref="V65:W65" si="59">C65/100</f>
        <v>0.96</v>
      </c>
      <c r="W65" s="58">
        <f t="shared" si="59"/>
        <v>2.04</v>
      </c>
      <c r="X65" s="58">
        <f t="shared" si="12"/>
        <v>4.84</v>
      </c>
      <c r="Y65" s="61">
        <f t="shared" si="13"/>
        <v>9.478656</v>
      </c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</row>
    <row r="66" ht="27.0" customHeight="1">
      <c r="A66" s="52">
        <v>46.0</v>
      </c>
      <c r="B66" s="62" t="s">
        <v>73</v>
      </c>
      <c r="C66" s="62">
        <v>96.0</v>
      </c>
      <c r="D66" s="62">
        <v>204.0</v>
      </c>
      <c r="E66" s="62">
        <v>240.0</v>
      </c>
      <c r="F66" s="62"/>
      <c r="G66" s="62"/>
      <c r="H66" s="63">
        <f t="shared" si="5"/>
        <v>138.65472</v>
      </c>
      <c r="I66" s="62">
        <v>4.0</v>
      </c>
      <c r="J66" s="68">
        <f t="shared" si="6"/>
        <v>554.61888</v>
      </c>
      <c r="K66" s="1"/>
      <c r="L66" s="69"/>
      <c r="M66" s="70"/>
      <c r="N66" s="70"/>
      <c r="O66" s="1"/>
      <c r="P66" s="1"/>
      <c r="Q66" s="4">
        <v>29.5</v>
      </c>
      <c r="R66" s="58">
        <f t="shared" si="7"/>
        <v>2.4</v>
      </c>
      <c r="S66" s="52">
        <f t="shared" si="8"/>
        <v>4</v>
      </c>
      <c r="T66" s="52">
        <f t="shared" si="9"/>
        <v>9.6</v>
      </c>
      <c r="U66" s="60">
        <f t="shared" si="10"/>
        <v>138.65472</v>
      </c>
      <c r="V66" s="58">
        <f t="shared" ref="V66:W66" si="60">C66/100</f>
        <v>0.96</v>
      </c>
      <c r="W66" s="58">
        <f t="shared" si="60"/>
        <v>2.04</v>
      </c>
      <c r="X66" s="58">
        <f t="shared" si="12"/>
        <v>9.6</v>
      </c>
      <c r="Y66" s="61">
        <f t="shared" si="13"/>
        <v>18.80064</v>
      </c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</row>
    <row r="67" ht="27.0" customHeight="1">
      <c r="A67" s="52">
        <v>47.0</v>
      </c>
      <c r="B67" s="62" t="s">
        <v>73</v>
      </c>
      <c r="C67" s="62">
        <v>96.0</v>
      </c>
      <c r="D67" s="62">
        <v>204.0</v>
      </c>
      <c r="E67" s="62">
        <v>239.0</v>
      </c>
      <c r="F67" s="62"/>
      <c r="G67" s="62"/>
      <c r="H67" s="63">
        <f t="shared" si="5"/>
        <v>138.076992</v>
      </c>
      <c r="I67" s="62">
        <v>1.0</v>
      </c>
      <c r="J67" s="68">
        <f t="shared" si="6"/>
        <v>138.076992</v>
      </c>
      <c r="K67" s="1"/>
      <c r="L67" s="69"/>
      <c r="M67" s="70"/>
      <c r="N67" s="70"/>
      <c r="O67" s="1"/>
      <c r="P67" s="1"/>
      <c r="Q67" s="4">
        <v>29.5</v>
      </c>
      <c r="R67" s="58">
        <f t="shared" si="7"/>
        <v>2.39</v>
      </c>
      <c r="S67" s="52">
        <f t="shared" si="8"/>
        <v>1</v>
      </c>
      <c r="T67" s="52">
        <f t="shared" si="9"/>
        <v>2.39</v>
      </c>
      <c r="U67" s="60">
        <f t="shared" si="10"/>
        <v>138.076992</v>
      </c>
      <c r="V67" s="58">
        <f t="shared" ref="V67:W67" si="61">C67/100</f>
        <v>0.96</v>
      </c>
      <c r="W67" s="58">
        <f t="shared" si="61"/>
        <v>2.04</v>
      </c>
      <c r="X67" s="58">
        <f t="shared" si="12"/>
        <v>2.39</v>
      </c>
      <c r="Y67" s="61">
        <f t="shared" si="13"/>
        <v>4.680576</v>
      </c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</row>
    <row r="68" ht="27.0" customHeight="1">
      <c r="A68" s="52">
        <v>48.0</v>
      </c>
      <c r="B68" s="62" t="s">
        <v>73</v>
      </c>
      <c r="C68" s="62">
        <v>95.0</v>
      </c>
      <c r="D68" s="62">
        <v>204.0</v>
      </c>
      <c r="E68" s="62">
        <v>240.0</v>
      </c>
      <c r="F68" s="62"/>
      <c r="G68" s="62"/>
      <c r="H68" s="63">
        <f t="shared" si="5"/>
        <v>137.2104</v>
      </c>
      <c r="I68" s="62">
        <v>1.0</v>
      </c>
      <c r="J68" s="68">
        <f t="shared" si="6"/>
        <v>137.2104</v>
      </c>
      <c r="K68" s="1"/>
      <c r="L68" s="69"/>
      <c r="M68" s="70"/>
      <c r="N68" s="70"/>
      <c r="O68" s="1"/>
      <c r="P68" s="1"/>
      <c r="Q68" s="4">
        <v>29.5</v>
      </c>
      <c r="R68" s="58">
        <f t="shared" si="7"/>
        <v>2.4</v>
      </c>
      <c r="S68" s="52">
        <f t="shared" si="8"/>
        <v>1</v>
      </c>
      <c r="T68" s="52">
        <f t="shared" si="9"/>
        <v>2.4</v>
      </c>
      <c r="U68" s="60">
        <f t="shared" si="10"/>
        <v>137.2104</v>
      </c>
      <c r="V68" s="58">
        <f t="shared" ref="V68:W68" si="62">C68/100</f>
        <v>0.95</v>
      </c>
      <c r="W68" s="58">
        <f t="shared" si="62"/>
        <v>2.04</v>
      </c>
      <c r="X68" s="58">
        <f t="shared" si="12"/>
        <v>2.4</v>
      </c>
      <c r="Y68" s="61">
        <f t="shared" si="13"/>
        <v>4.6512</v>
      </c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</row>
    <row r="69" ht="27.0" customHeight="1">
      <c r="A69" s="52">
        <v>49.0</v>
      </c>
      <c r="B69" s="62" t="s">
        <v>73</v>
      </c>
      <c r="C69" s="62">
        <v>97.0</v>
      </c>
      <c r="D69" s="62">
        <v>204.0</v>
      </c>
      <c r="E69" s="62">
        <v>241.0</v>
      </c>
      <c r="F69" s="62"/>
      <c r="G69" s="62"/>
      <c r="H69" s="63">
        <f t="shared" si="5"/>
        <v>140.682786</v>
      </c>
      <c r="I69" s="62">
        <v>1.0</v>
      </c>
      <c r="J69" s="68">
        <f t="shared" si="6"/>
        <v>140.682786</v>
      </c>
      <c r="K69" s="1"/>
      <c r="L69" s="69"/>
      <c r="M69" s="70"/>
      <c r="N69" s="70"/>
      <c r="O69" s="1"/>
      <c r="P69" s="1"/>
      <c r="Q69" s="4">
        <v>29.5</v>
      </c>
      <c r="R69" s="58">
        <f t="shared" si="7"/>
        <v>2.41</v>
      </c>
      <c r="S69" s="52">
        <f t="shared" si="8"/>
        <v>1</v>
      </c>
      <c r="T69" s="52">
        <f t="shared" si="9"/>
        <v>2.41</v>
      </c>
      <c r="U69" s="60">
        <f t="shared" si="10"/>
        <v>140.682786</v>
      </c>
      <c r="V69" s="58">
        <f t="shared" ref="V69:W69" si="63">C69/100</f>
        <v>0.97</v>
      </c>
      <c r="W69" s="58">
        <f t="shared" si="63"/>
        <v>2.04</v>
      </c>
      <c r="X69" s="58">
        <f t="shared" si="12"/>
        <v>2.41</v>
      </c>
      <c r="Y69" s="61">
        <f t="shared" si="13"/>
        <v>4.768908</v>
      </c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</row>
    <row r="70" ht="27.0" customHeight="1">
      <c r="A70" s="52">
        <v>50.0</v>
      </c>
      <c r="B70" s="62" t="s">
        <v>73</v>
      </c>
      <c r="C70" s="62">
        <v>97.0</v>
      </c>
      <c r="D70" s="62">
        <v>204.0</v>
      </c>
      <c r="E70" s="62">
        <v>242.0</v>
      </c>
      <c r="F70" s="62"/>
      <c r="G70" s="62"/>
      <c r="H70" s="63">
        <f t="shared" si="5"/>
        <v>141.266532</v>
      </c>
      <c r="I70" s="62">
        <v>1.0</v>
      </c>
      <c r="J70" s="68">
        <f t="shared" si="6"/>
        <v>141.266532</v>
      </c>
      <c r="K70" s="1"/>
      <c r="L70" s="69"/>
      <c r="M70" s="70"/>
      <c r="N70" s="70"/>
      <c r="O70" s="1"/>
      <c r="P70" s="1"/>
      <c r="Q70" s="4">
        <v>29.5</v>
      </c>
      <c r="R70" s="58">
        <f t="shared" si="7"/>
        <v>2.42</v>
      </c>
      <c r="S70" s="52">
        <f t="shared" si="8"/>
        <v>1</v>
      </c>
      <c r="T70" s="52">
        <f t="shared" si="9"/>
        <v>2.42</v>
      </c>
      <c r="U70" s="60">
        <f t="shared" si="10"/>
        <v>141.266532</v>
      </c>
      <c r="V70" s="58">
        <f t="shared" ref="V70:W70" si="64">C70/100</f>
        <v>0.97</v>
      </c>
      <c r="W70" s="58">
        <f t="shared" si="64"/>
        <v>2.04</v>
      </c>
      <c r="X70" s="58">
        <f t="shared" si="12"/>
        <v>2.42</v>
      </c>
      <c r="Y70" s="61">
        <f t="shared" si="13"/>
        <v>4.788696</v>
      </c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</row>
    <row r="71" ht="27.0" customHeight="1">
      <c r="A71" s="52">
        <v>51.0</v>
      </c>
      <c r="B71" s="62" t="s">
        <v>73</v>
      </c>
      <c r="C71" s="62">
        <v>97.0</v>
      </c>
      <c r="D71" s="62">
        <v>204.0</v>
      </c>
      <c r="E71" s="62">
        <v>240.0</v>
      </c>
      <c r="F71" s="62"/>
      <c r="G71" s="62"/>
      <c r="H71" s="63">
        <f t="shared" si="5"/>
        <v>140.09904</v>
      </c>
      <c r="I71" s="62">
        <v>1.0</v>
      </c>
      <c r="J71" s="68">
        <f t="shared" si="6"/>
        <v>140.09904</v>
      </c>
      <c r="K71" s="1"/>
      <c r="L71" s="69"/>
      <c r="M71" s="70"/>
      <c r="N71" s="70"/>
      <c r="O71" s="1"/>
      <c r="P71" s="1"/>
      <c r="Q71" s="4">
        <v>29.5</v>
      </c>
      <c r="R71" s="58">
        <f t="shared" si="7"/>
        <v>2.4</v>
      </c>
      <c r="S71" s="52">
        <f t="shared" si="8"/>
        <v>1</v>
      </c>
      <c r="T71" s="52">
        <f t="shared" si="9"/>
        <v>2.4</v>
      </c>
      <c r="U71" s="60">
        <f t="shared" si="10"/>
        <v>140.09904</v>
      </c>
      <c r="V71" s="58">
        <f t="shared" ref="V71:W71" si="65">C71/100</f>
        <v>0.97</v>
      </c>
      <c r="W71" s="58">
        <f t="shared" si="65"/>
        <v>2.04</v>
      </c>
      <c r="X71" s="58">
        <f t="shared" si="12"/>
        <v>2.4</v>
      </c>
      <c r="Y71" s="61">
        <f t="shared" si="13"/>
        <v>4.74912</v>
      </c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</row>
    <row r="72" ht="27.0" customHeight="1">
      <c r="A72" s="52">
        <v>52.0</v>
      </c>
      <c r="B72" s="62" t="s">
        <v>73</v>
      </c>
      <c r="C72" s="62">
        <v>95.0</v>
      </c>
      <c r="D72" s="62">
        <v>204.0</v>
      </c>
      <c r="E72" s="62">
        <v>241.0</v>
      </c>
      <c r="F72" s="62"/>
      <c r="G72" s="62"/>
      <c r="H72" s="63">
        <f t="shared" si="5"/>
        <v>137.78211</v>
      </c>
      <c r="I72" s="62">
        <v>1.0</v>
      </c>
      <c r="J72" s="68">
        <f t="shared" si="6"/>
        <v>137.78211</v>
      </c>
      <c r="K72" s="1"/>
      <c r="L72" s="69"/>
      <c r="M72" s="70"/>
      <c r="N72" s="70"/>
      <c r="O72" s="1"/>
      <c r="P72" s="1"/>
      <c r="Q72" s="4">
        <v>29.5</v>
      </c>
      <c r="R72" s="58">
        <f t="shared" si="7"/>
        <v>2.41</v>
      </c>
      <c r="S72" s="52">
        <f t="shared" si="8"/>
        <v>1</v>
      </c>
      <c r="T72" s="52">
        <f t="shared" si="9"/>
        <v>2.41</v>
      </c>
      <c r="U72" s="60">
        <f t="shared" si="10"/>
        <v>137.78211</v>
      </c>
      <c r="V72" s="58">
        <f t="shared" ref="V72:W72" si="66">C72/100</f>
        <v>0.95</v>
      </c>
      <c r="W72" s="58">
        <f t="shared" si="66"/>
        <v>2.04</v>
      </c>
      <c r="X72" s="58">
        <f t="shared" si="12"/>
        <v>2.41</v>
      </c>
      <c r="Y72" s="61">
        <f t="shared" si="13"/>
        <v>4.67058</v>
      </c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</row>
    <row r="73" ht="27.0" customHeight="1">
      <c r="A73" s="52">
        <v>53.0</v>
      </c>
      <c r="B73" s="62" t="s">
        <v>73</v>
      </c>
      <c r="C73" s="62">
        <v>93.0</v>
      </c>
      <c r="D73" s="62">
        <v>204.0</v>
      </c>
      <c r="E73" s="62">
        <v>222.0</v>
      </c>
      <c r="F73" s="62"/>
      <c r="G73" s="62"/>
      <c r="H73" s="63">
        <f t="shared" si="5"/>
        <v>124.247628</v>
      </c>
      <c r="I73" s="62">
        <v>1.0</v>
      </c>
      <c r="J73" s="68">
        <f t="shared" si="6"/>
        <v>124.247628</v>
      </c>
      <c r="K73" s="1"/>
      <c r="L73" s="69"/>
      <c r="M73" s="70"/>
      <c r="N73" s="70"/>
      <c r="O73" s="1"/>
      <c r="P73" s="1"/>
      <c r="Q73" s="4">
        <v>29.5</v>
      </c>
      <c r="R73" s="58">
        <f t="shared" si="7"/>
        <v>2.22</v>
      </c>
      <c r="S73" s="52">
        <f t="shared" si="8"/>
        <v>1</v>
      </c>
      <c r="T73" s="52">
        <f t="shared" si="9"/>
        <v>2.22</v>
      </c>
      <c r="U73" s="60">
        <f t="shared" si="10"/>
        <v>124.247628</v>
      </c>
      <c r="V73" s="58">
        <f t="shared" ref="V73:W73" si="67">C73/100</f>
        <v>0.93</v>
      </c>
      <c r="W73" s="58">
        <f t="shared" si="67"/>
        <v>2.04</v>
      </c>
      <c r="X73" s="58">
        <f t="shared" si="12"/>
        <v>2.22</v>
      </c>
      <c r="Y73" s="61">
        <f t="shared" si="13"/>
        <v>4.211784</v>
      </c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</row>
    <row r="74" ht="27.0" customHeight="1">
      <c r="A74" s="52">
        <v>54.0</v>
      </c>
      <c r="B74" s="53" t="s">
        <v>73</v>
      </c>
      <c r="C74" s="54">
        <v>78.0</v>
      </c>
      <c r="D74" s="54">
        <v>187.0</v>
      </c>
      <c r="E74" s="54">
        <v>223.0</v>
      </c>
      <c r="F74" s="54"/>
      <c r="G74" s="54"/>
      <c r="H74" s="55">
        <f t="shared" si="5"/>
        <v>95.954001</v>
      </c>
      <c r="I74" s="54">
        <v>1.0</v>
      </c>
      <c r="J74" s="68">
        <f t="shared" si="6"/>
        <v>95.954001</v>
      </c>
      <c r="K74" s="1"/>
      <c r="L74" s="69"/>
      <c r="M74" s="70"/>
      <c r="N74" s="70"/>
      <c r="O74" s="1"/>
      <c r="P74" s="1"/>
      <c r="Q74" s="4">
        <v>29.5</v>
      </c>
      <c r="R74" s="58">
        <f t="shared" si="7"/>
        <v>2.23</v>
      </c>
      <c r="S74" s="52">
        <f t="shared" si="8"/>
        <v>1</v>
      </c>
      <c r="T74" s="52">
        <f t="shared" si="9"/>
        <v>2.23</v>
      </c>
      <c r="U74" s="60">
        <f t="shared" si="10"/>
        <v>95.954001</v>
      </c>
      <c r="V74" s="58">
        <f t="shared" ref="V74:W74" si="68">C74/100</f>
        <v>0.78</v>
      </c>
      <c r="W74" s="58">
        <f t="shared" si="68"/>
        <v>1.87</v>
      </c>
      <c r="X74" s="58">
        <f t="shared" si="12"/>
        <v>2.23</v>
      </c>
      <c r="Y74" s="61">
        <f t="shared" si="13"/>
        <v>3.252678</v>
      </c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</row>
    <row r="75" ht="27.0" customHeight="1">
      <c r="A75" s="52">
        <v>55.0</v>
      </c>
      <c r="B75" s="62" t="s">
        <v>73</v>
      </c>
      <c r="C75" s="62">
        <v>91.0</v>
      </c>
      <c r="D75" s="62">
        <v>187.0</v>
      </c>
      <c r="E75" s="62">
        <v>205.0</v>
      </c>
      <c r="F75" s="62"/>
      <c r="G75" s="62"/>
      <c r="H75" s="63">
        <f t="shared" si="5"/>
        <v>102.9103075</v>
      </c>
      <c r="I75" s="62">
        <v>1.0</v>
      </c>
      <c r="J75" s="68">
        <f t="shared" si="6"/>
        <v>102.9103075</v>
      </c>
      <c r="K75" s="1"/>
      <c r="L75" s="69"/>
      <c r="M75" s="70"/>
      <c r="N75" s="70"/>
      <c r="O75" s="1"/>
      <c r="P75" s="1"/>
      <c r="Q75" s="4">
        <v>29.5</v>
      </c>
      <c r="R75" s="58">
        <f t="shared" si="7"/>
        <v>2.05</v>
      </c>
      <c r="S75" s="52">
        <f t="shared" si="8"/>
        <v>1</v>
      </c>
      <c r="T75" s="52">
        <f t="shared" si="9"/>
        <v>2.05</v>
      </c>
      <c r="U75" s="60">
        <f t="shared" si="10"/>
        <v>102.9103075</v>
      </c>
      <c r="V75" s="58">
        <f t="shared" ref="V75:W75" si="69">C75/100</f>
        <v>0.91</v>
      </c>
      <c r="W75" s="58">
        <f t="shared" si="69"/>
        <v>1.87</v>
      </c>
      <c r="X75" s="58">
        <f t="shared" si="12"/>
        <v>2.05</v>
      </c>
      <c r="Y75" s="61">
        <f t="shared" si="13"/>
        <v>3.488485</v>
      </c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</row>
    <row r="76" ht="27.0" customHeight="1">
      <c r="A76" s="52">
        <v>56.0</v>
      </c>
      <c r="B76" s="62" t="s">
        <v>73</v>
      </c>
      <c r="C76" s="62">
        <v>97.0</v>
      </c>
      <c r="D76" s="62">
        <v>187.0</v>
      </c>
      <c r="E76" s="62">
        <v>197.0</v>
      </c>
      <c r="F76" s="62"/>
      <c r="G76" s="62"/>
      <c r="H76" s="63">
        <f t="shared" si="5"/>
        <v>105.4147985</v>
      </c>
      <c r="I76" s="62">
        <v>1.0</v>
      </c>
      <c r="J76" s="68">
        <f t="shared" si="6"/>
        <v>105.4147985</v>
      </c>
      <c r="K76" s="1"/>
      <c r="L76" s="69"/>
      <c r="M76" s="70"/>
      <c r="N76" s="70"/>
      <c r="O76" s="1"/>
      <c r="P76" s="1"/>
      <c r="Q76" s="4">
        <v>29.5</v>
      </c>
      <c r="R76" s="58">
        <f t="shared" si="7"/>
        <v>1.97</v>
      </c>
      <c r="S76" s="52">
        <f t="shared" si="8"/>
        <v>1</v>
      </c>
      <c r="T76" s="52">
        <f t="shared" si="9"/>
        <v>1.97</v>
      </c>
      <c r="U76" s="60">
        <f t="shared" si="10"/>
        <v>105.4147985</v>
      </c>
      <c r="V76" s="58">
        <f t="shared" ref="V76:W76" si="70">C76/100</f>
        <v>0.97</v>
      </c>
      <c r="W76" s="58">
        <f t="shared" si="70"/>
        <v>1.87</v>
      </c>
      <c r="X76" s="58">
        <f t="shared" si="12"/>
        <v>1.97</v>
      </c>
      <c r="Y76" s="61">
        <f t="shared" si="13"/>
        <v>3.573383</v>
      </c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</row>
    <row r="77" ht="27.0" customHeight="1">
      <c r="A77" s="52">
        <v>57.0</v>
      </c>
      <c r="B77" s="62" t="s">
        <v>73</v>
      </c>
      <c r="C77" s="62">
        <v>98.0</v>
      </c>
      <c r="D77" s="62">
        <v>187.0</v>
      </c>
      <c r="E77" s="62">
        <v>218.0</v>
      </c>
      <c r="F77" s="62"/>
      <c r="G77" s="62"/>
      <c r="H77" s="63">
        <f t="shared" si="5"/>
        <v>117.854506</v>
      </c>
      <c r="I77" s="62">
        <v>1.0</v>
      </c>
      <c r="J77" s="68">
        <f t="shared" si="6"/>
        <v>117.854506</v>
      </c>
      <c r="K77" s="1"/>
      <c r="L77" s="69"/>
      <c r="M77" s="70"/>
      <c r="N77" s="70"/>
      <c r="O77" s="1"/>
      <c r="P77" s="1"/>
      <c r="Q77" s="4">
        <v>29.5</v>
      </c>
      <c r="R77" s="58">
        <f t="shared" si="7"/>
        <v>2.18</v>
      </c>
      <c r="S77" s="52">
        <f t="shared" si="8"/>
        <v>1</v>
      </c>
      <c r="T77" s="52">
        <f t="shared" si="9"/>
        <v>2.18</v>
      </c>
      <c r="U77" s="60">
        <f t="shared" si="10"/>
        <v>117.854506</v>
      </c>
      <c r="V77" s="58">
        <f t="shared" ref="V77:W77" si="71">C77/100</f>
        <v>0.98</v>
      </c>
      <c r="W77" s="58">
        <f t="shared" si="71"/>
        <v>1.87</v>
      </c>
      <c r="X77" s="58">
        <f t="shared" si="12"/>
        <v>2.18</v>
      </c>
      <c r="Y77" s="61">
        <f t="shared" si="13"/>
        <v>3.995068</v>
      </c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</row>
    <row r="78" ht="27.0" customHeight="1">
      <c r="A78" s="52">
        <v>58.0</v>
      </c>
      <c r="B78" s="62" t="s">
        <v>73</v>
      </c>
      <c r="C78" s="62">
        <v>98.0</v>
      </c>
      <c r="D78" s="62">
        <v>187.0</v>
      </c>
      <c r="E78" s="62">
        <v>219.0</v>
      </c>
      <c r="F78" s="62"/>
      <c r="G78" s="62"/>
      <c r="H78" s="63">
        <f t="shared" si="5"/>
        <v>118.395123</v>
      </c>
      <c r="I78" s="62">
        <v>1.0</v>
      </c>
      <c r="J78" s="68">
        <f t="shared" si="6"/>
        <v>118.395123</v>
      </c>
      <c r="K78" s="1"/>
      <c r="L78" s="69"/>
      <c r="M78" s="70"/>
      <c r="N78" s="70"/>
      <c r="O78" s="1"/>
      <c r="P78" s="1"/>
      <c r="Q78" s="4">
        <v>29.5</v>
      </c>
      <c r="R78" s="58">
        <f t="shared" si="7"/>
        <v>2.19</v>
      </c>
      <c r="S78" s="52">
        <f t="shared" si="8"/>
        <v>1</v>
      </c>
      <c r="T78" s="52">
        <f t="shared" si="9"/>
        <v>2.19</v>
      </c>
      <c r="U78" s="60">
        <f t="shared" si="10"/>
        <v>118.395123</v>
      </c>
      <c r="V78" s="58">
        <f t="shared" ref="V78:W78" si="72">C78/100</f>
        <v>0.98</v>
      </c>
      <c r="W78" s="58">
        <f t="shared" si="72"/>
        <v>1.87</v>
      </c>
      <c r="X78" s="58">
        <f t="shared" si="12"/>
        <v>2.19</v>
      </c>
      <c r="Y78" s="61">
        <f t="shared" si="13"/>
        <v>4.013394</v>
      </c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</row>
    <row r="79" ht="27.0" customHeight="1">
      <c r="A79" s="52">
        <v>59.0</v>
      </c>
      <c r="B79" s="62" t="s">
        <v>73</v>
      </c>
      <c r="C79" s="62">
        <v>99.0</v>
      </c>
      <c r="D79" s="62">
        <v>187.0</v>
      </c>
      <c r="E79" s="62">
        <v>217.0</v>
      </c>
      <c r="F79" s="62"/>
      <c r="G79" s="62"/>
      <c r="H79" s="63">
        <f t="shared" si="5"/>
        <v>118.5109695</v>
      </c>
      <c r="I79" s="62">
        <v>2.0</v>
      </c>
      <c r="J79" s="68">
        <f t="shared" si="6"/>
        <v>237.021939</v>
      </c>
      <c r="K79" s="1"/>
      <c r="L79" s="69"/>
      <c r="M79" s="70"/>
      <c r="N79" s="70"/>
      <c r="O79" s="1"/>
      <c r="P79" s="1"/>
      <c r="Q79" s="4">
        <v>29.5</v>
      </c>
      <c r="R79" s="58">
        <f t="shared" si="7"/>
        <v>2.17</v>
      </c>
      <c r="S79" s="52">
        <f t="shared" si="8"/>
        <v>2</v>
      </c>
      <c r="T79" s="52">
        <f t="shared" si="9"/>
        <v>4.34</v>
      </c>
      <c r="U79" s="60">
        <f t="shared" si="10"/>
        <v>118.5109695</v>
      </c>
      <c r="V79" s="58">
        <f t="shared" ref="V79:W79" si="73">C79/100</f>
        <v>0.99</v>
      </c>
      <c r="W79" s="58">
        <f t="shared" si="73"/>
        <v>1.87</v>
      </c>
      <c r="X79" s="58">
        <f t="shared" si="12"/>
        <v>4.34</v>
      </c>
      <c r="Y79" s="61">
        <f t="shared" si="13"/>
        <v>8.034642</v>
      </c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</row>
    <row r="80" ht="27.0" customHeight="1">
      <c r="A80" s="52">
        <v>60.0</v>
      </c>
      <c r="B80" s="62" t="s">
        <v>73</v>
      </c>
      <c r="C80" s="62">
        <v>99.0</v>
      </c>
      <c r="D80" s="62">
        <v>187.0</v>
      </c>
      <c r="E80" s="62">
        <v>218.0</v>
      </c>
      <c r="F80" s="62"/>
      <c r="G80" s="62"/>
      <c r="H80" s="63">
        <f t="shared" si="5"/>
        <v>119.057103</v>
      </c>
      <c r="I80" s="62">
        <v>1.0</v>
      </c>
      <c r="J80" s="68">
        <f t="shared" si="6"/>
        <v>119.057103</v>
      </c>
      <c r="K80" s="1"/>
      <c r="L80" s="69"/>
      <c r="M80" s="70"/>
      <c r="N80" s="70"/>
      <c r="O80" s="1"/>
      <c r="P80" s="1"/>
      <c r="Q80" s="4">
        <v>29.5</v>
      </c>
      <c r="R80" s="58">
        <f t="shared" si="7"/>
        <v>2.18</v>
      </c>
      <c r="S80" s="52">
        <f t="shared" si="8"/>
        <v>1</v>
      </c>
      <c r="T80" s="52">
        <f t="shared" si="9"/>
        <v>2.18</v>
      </c>
      <c r="U80" s="60">
        <f t="shared" si="10"/>
        <v>119.057103</v>
      </c>
      <c r="V80" s="58">
        <f t="shared" ref="V80:W80" si="74">C80/100</f>
        <v>0.99</v>
      </c>
      <c r="W80" s="58">
        <f t="shared" si="74"/>
        <v>1.87</v>
      </c>
      <c r="X80" s="58">
        <f t="shared" si="12"/>
        <v>2.18</v>
      </c>
      <c r="Y80" s="61">
        <f t="shared" si="13"/>
        <v>4.035834</v>
      </c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</row>
    <row r="81" ht="27.0" customHeight="1">
      <c r="A81" s="52">
        <v>61.0</v>
      </c>
      <c r="B81" s="62" t="s">
        <v>73</v>
      </c>
      <c r="C81" s="62">
        <v>100.0</v>
      </c>
      <c r="D81" s="62">
        <v>187.0</v>
      </c>
      <c r="E81" s="62">
        <v>217.0</v>
      </c>
      <c r="F81" s="62"/>
      <c r="G81" s="62"/>
      <c r="H81" s="63">
        <f t="shared" si="5"/>
        <v>119.70805</v>
      </c>
      <c r="I81" s="62">
        <v>1.0</v>
      </c>
      <c r="J81" s="68">
        <f t="shared" si="6"/>
        <v>119.70805</v>
      </c>
      <c r="K81" s="1"/>
      <c r="L81" s="69"/>
      <c r="M81" s="70"/>
      <c r="N81" s="70"/>
      <c r="O81" s="1"/>
      <c r="P81" s="1"/>
      <c r="Q81" s="4">
        <v>29.5</v>
      </c>
      <c r="R81" s="58">
        <f t="shared" si="7"/>
        <v>2.17</v>
      </c>
      <c r="S81" s="52">
        <f t="shared" si="8"/>
        <v>1</v>
      </c>
      <c r="T81" s="52">
        <f t="shared" si="9"/>
        <v>2.17</v>
      </c>
      <c r="U81" s="60">
        <f t="shared" si="10"/>
        <v>119.70805</v>
      </c>
      <c r="V81" s="58">
        <f t="shared" ref="V81:W81" si="75">C81/100</f>
        <v>1</v>
      </c>
      <c r="W81" s="58">
        <f t="shared" si="75"/>
        <v>1.87</v>
      </c>
      <c r="X81" s="58">
        <f t="shared" si="12"/>
        <v>2.17</v>
      </c>
      <c r="Y81" s="61">
        <f t="shared" si="13"/>
        <v>4.0579</v>
      </c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</row>
    <row r="82" ht="27.0" customHeight="1">
      <c r="A82" s="52">
        <v>62.0</v>
      </c>
      <c r="B82" s="62" t="s">
        <v>73</v>
      </c>
      <c r="C82" s="62">
        <v>100.0</v>
      </c>
      <c r="D82" s="62">
        <v>187.0</v>
      </c>
      <c r="E82" s="62">
        <v>218.0</v>
      </c>
      <c r="F82" s="62"/>
      <c r="G82" s="62"/>
      <c r="H82" s="63">
        <f t="shared" si="5"/>
        <v>120.2597</v>
      </c>
      <c r="I82" s="62">
        <v>2.0</v>
      </c>
      <c r="J82" s="68">
        <f t="shared" si="6"/>
        <v>240.5194</v>
      </c>
      <c r="K82" s="1"/>
      <c r="L82" s="69"/>
      <c r="M82" s="70"/>
      <c r="N82" s="70"/>
      <c r="O82" s="1"/>
      <c r="P82" s="1"/>
      <c r="Q82" s="4">
        <v>29.5</v>
      </c>
      <c r="R82" s="58">
        <f t="shared" si="7"/>
        <v>2.18</v>
      </c>
      <c r="S82" s="52">
        <f t="shared" si="8"/>
        <v>2</v>
      </c>
      <c r="T82" s="52">
        <f t="shared" si="9"/>
        <v>4.36</v>
      </c>
      <c r="U82" s="60">
        <f t="shared" si="10"/>
        <v>120.2597</v>
      </c>
      <c r="V82" s="58">
        <f t="shared" ref="V82:W82" si="76">C82/100</f>
        <v>1</v>
      </c>
      <c r="W82" s="58">
        <f t="shared" si="76"/>
        <v>1.87</v>
      </c>
      <c r="X82" s="58">
        <f t="shared" si="12"/>
        <v>4.36</v>
      </c>
      <c r="Y82" s="61">
        <f t="shared" si="13"/>
        <v>8.1532</v>
      </c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</row>
    <row r="83" ht="27.0" customHeight="1">
      <c r="A83" s="52">
        <v>63.0</v>
      </c>
      <c r="B83" s="62" t="s">
        <v>73</v>
      </c>
      <c r="C83" s="62">
        <v>97.0</v>
      </c>
      <c r="D83" s="62">
        <v>187.0</v>
      </c>
      <c r="E83" s="62">
        <v>198.0</v>
      </c>
      <c r="F83" s="62"/>
      <c r="G83" s="62"/>
      <c r="H83" s="63">
        <f t="shared" si="5"/>
        <v>105.949899</v>
      </c>
      <c r="I83" s="62">
        <v>1.0</v>
      </c>
      <c r="J83" s="68">
        <f t="shared" si="6"/>
        <v>105.949899</v>
      </c>
      <c r="K83" s="1"/>
      <c r="L83" s="69"/>
      <c r="M83" s="70"/>
      <c r="N83" s="70"/>
      <c r="O83" s="1"/>
      <c r="P83" s="1"/>
      <c r="Q83" s="4">
        <v>29.5</v>
      </c>
      <c r="R83" s="58">
        <f t="shared" si="7"/>
        <v>1.98</v>
      </c>
      <c r="S83" s="52">
        <f t="shared" si="8"/>
        <v>1</v>
      </c>
      <c r="T83" s="52">
        <f t="shared" si="9"/>
        <v>1.98</v>
      </c>
      <c r="U83" s="60">
        <f t="shared" si="10"/>
        <v>105.949899</v>
      </c>
      <c r="V83" s="58">
        <f t="shared" ref="V83:W83" si="77">C83/100</f>
        <v>0.97</v>
      </c>
      <c r="W83" s="58">
        <f t="shared" si="77"/>
        <v>1.87</v>
      </c>
      <c r="X83" s="58">
        <f t="shared" si="12"/>
        <v>1.98</v>
      </c>
      <c r="Y83" s="61">
        <f t="shared" si="13"/>
        <v>3.591522</v>
      </c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</row>
    <row r="84" ht="27.0" customHeight="1">
      <c r="A84" s="52">
        <v>64.0</v>
      </c>
      <c r="B84" s="62" t="s">
        <v>73</v>
      </c>
      <c r="C84" s="62">
        <v>94.0</v>
      </c>
      <c r="D84" s="62">
        <v>187.0</v>
      </c>
      <c r="E84" s="62">
        <v>200.0</v>
      </c>
      <c r="F84" s="62"/>
      <c r="G84" s="62"/>
      <c r="H84" s="63">
        <f t="shared" si="5"/>
        <v>103.7102</v>
      </c>
      <c r="I84" s="62">
        <v>1.0</v>
      </c>
      <c r="J84" s="68">
        <f t="shared" si="6"/>
        <v>103.7102</v>
      </c>
      <c r="K84" s="1"/>
      <c r="L84" s="69"/>
      <c r="M84" s="70"/>
      <c r="N84" s="70"/>
      <c r="O84" s="1"/>
      <c r="P84" s="1"/>
      <c r="Q84" s="4">
        <v>29.5</v>
      </c>
      <c r="R84" s="58">
        <f t="shared" si="7"/>
        <v>2</v>
      </c>
      <c r="S84" s="52">
        <f t="shared" si="8"/>
        <v>1</v>
      </c>
      <c r="T84" s="52">
        <f t="shared" si="9"/>
        <v>2</v>
      </c>
      <c r="U84" s="60">
        <f t="shared" si="10"/>
        <v>103.7102</v>
      </c>
      <c r="V84" s="58">
        <f t="shared" ref="V84:W84" si="78">C84/100</f>
        <v>0.94</v>
      </c>
      <c r="W84" s="58">
        <f t="shared" si="78"/>
        <v>1.87</v>
      </c>
      <c r="X84" s="58">
        <f t="shared" si="12"/>
        <v>2</v>
      </c>
      <c r="Y84" s="61">
        <f t="shared" si="13"/>
        <v>3.5156</v>
      </c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</row>
    <row r="85" ht="27.0" customHeight="1">
      <c r="A85" s="52">
        <v>65.0</v>
      </c>
      <c r="B85" s="62" t="s">
        <v>73</v>
      </c>
      <c r="C85" s="62">
        <v>102.0</v>
      </c>
      <c r="D85" s="62">
        <v>187.0</v>
      </c>
      <c r="E85" s="62">
        <v>218.0</v>
      </c>
      <c r="F85" s="62"/>
      <c r="G85" s="62"/>
      <c r="H85" s="63">
        <f t="shared" si="5"/>
        <v>122.664894</v>
      </c>
      <c r="I85" s="62">
        <v>1.0</v>
      </c>
      <c r="J85" s="68">
        <f t="shared" si="6"/>
        <v>122.664894</v>
      </c>
      <c r="K85" s="1"/>
      <c r="L85" s="69"/>
      <c r="M85" s="70"/>
      <c r="N85" s="70"/>
      <c r="O85" s="1"/>
      <c r="P85" s="1"/>
      <c r="Q85" s="4">
        <v>29.5</v>
      </c>
      <c r="R85" s="58">
        <f t="shared" si="7"/>
        <v>2.18</v>
      </c>
      <c r="S85" s="52">
        <f t="shared" si="8"/>
        <v>1</v>
      </c>
      <c r="T85" s="52">
        <f t="shared" si="9"/>
        <v>2.18</v>
      </c>
      <c r="U85" s="60">
        <f t="shared" si="10"/>
        <v>122.664894</v>
      </c>
      <c r="V85" s="58">
        <f t="shared" ref="V85:W85" si="79">C85/100</f>
        <v>1.02</v>
      </c>
      <c r="W85" s="58">
        <f t="shared" si="79"/>
        <v>1.87</v>
      </c>
      <c r="X85" s="58">
        <f t="shared" si="12"/>
        <v>2.18</v>
      </c>
      <c r="Y85" s="61">
        <f t="shared" si="13"/>
        <v>4.158132</v>
      </c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</row>
    <row r="86" ht="27.0" customHeight="1">
      <c r="A86" s="52">
        <v>66.0</v>
      </c>
      <c r="B86" s="62" t="s">
        <v>73</v>
      </c>
      <c r="C86" s="62">
        <v>103.0</v>
      </c>
      <c r="D86" s="62">
        <v>187.0</v>
      </c>
      <c r="E86" s="62">
        <v>217.0</v>
      </c>
      <c r="F86" s="62"/>
      <c r="G86" s="62"/>
      <c r="H86" s="63">
        <f t="shared" si="5"/>
        <v>123.2992915</v>
      </c>
      <c r="I86" s="62">
        <v>1.0</v>
      </c>
      <c r="J86" s="68">
        <f t="shared" si="6"/>
        <v>123.2992915</v>
      </c>
      <c r="K86" s="1"/>
      <c r="L86" s="69"/>
      <c r="M86" s="70"/>
      <c r="N86" s="70"/>
      <c r="O86" s="1"/>
      <c r="P86" s="1"/>
      <c r="Q86" s="4">
        <v>29.5</v>
      </c>
      <c r="R86" s="58">
        <f t="shared" si="7"/>
        <v>2.17</v>
      </c>
      <c r="S86" s="52">
        <f t="shared" si="8"/>
        <v>1</v>
      </c>
      <c r="T86" s="52">
        <f t="shared" si="9"/>
        <v>2.17</v>
      </c>
      <c r="U86" s="60">
        <f t="shared" si="10"/>
        <v>123.2992915</v>
      </c>
      <c r="V86" s="58">
        <f t="shared" ref="V86:W86" si="80">C86/100</f>
        <v>1.03</v>
      </c>
      <c r="W86" s="58">
        <f t="shared" si="80"/>
        <v>1.87</v>
      </c>
      <c r="X86" s="58">
        <f t="shared" si="12"/>
        <v>2.17</v>
      </c>
      <c r="Y86" s="61">
        <f t="shared" si="13"/>
        <v>4.179637</v>
      </c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</row>
    <row r="87" ht="27.0" customHeight="1">
      <c r="A87" s="52">
        <v>67.0</v>
      </c>
      <c r="B87" s="62" t="s">
        <v>73</v>
      </c>
      <c r="C87" s="62">
        <v>102.0</v>
      </c>
      <c r="D87" s="62">
        <v>187.0</v>
      </c>
      <c r="E87" s="62">
        <v>219.0</v>
      </c>
      <c r="F87" s="62"/>
      <c r="G87" s="62"/>
      <c r="H87" s="63">
        <f t="shared" si="5"/>
        <v>123.227577</v>
      </c>
      <c r="I87" s="62">
        <v>1.0</v>
      </c>
      <c r="J87" s="68">
        <f t="shared" si="6"/>
        <v>123.227577</v>
      </c>
      <c r="K87" s="1"/>
      <c r="L87" s="69"/>
      <c r="M87" s="70"/>
      <c r="N87" s="70"/>
      <c r="O87" s="1"/>
      <c r="P87" s="1"/>
      <c r="Q87" s="4">
        <v>29.5</v>
      </c>
      <c r="R87" s="58">
        <f t="shared" si="7"/>
        <v>2.19</v>
      </c>
      <c r="S87" s="52">
        <f t="shared" si="8"/>
        <v>1</v>
      </c>
      <c r="T87" s="52">
        <f t="shared" si="9"/>
        <v>2.19</v>
      </c>
      <c r="U87" s="60">
        <f t="shared" si="10"/>
        <v>123.227577</v>
      </c>
      <c r="V87" s="58">
        <f t="shared" ref="V87:W87" si="81">C87/100</f>
        <v>1.02</v>
      </c>
      <c r="W87" s="58">
        <f t="shared" si="81"/>
        <v>1.87</v>
      </c>
      <c r="X87" s="58">
        <f t="shared" si="12"/>
        <v>2.19</v>
      </c>
      <c r="Y87" s="61">
        <f t="shared" si="13"/>
        <v>4.177206</v>
      </c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</row>
    <row r="88" ht="27.0" customHeight="1">
      <c r="A88" s="52">
        <v>68.0</v>
      </c>
      <c r="B88" s="62" t="s">
        <v>73</v>
      </c>
      <c r="C88" s="62">
        <v>102.0</v>
      </c>
      <c r="D88" s="62">
        <v>187.0</v>
      </c>
      <c r="E88" s="62">
        <v>217.0</v>
      </c>
      <c r="F88" s="62"/>
      <c r="G88" s="62"/>
      <c r="H88" s="63">
        <f t="shared" si="5"/>
        <v>122.102211</v>
      </c>
      <c r="I88" s="62">
        <v>1.0</v>
      </c>
      <c r="J88" s="68">
        <f t="shared" si="6"/>
        <v>122.102211</v>
      </c>
      <c r="K88" s="1"/>
      <c r="L88" s="69"/>
      <c r="M88" s="70"/>
      <c r="N88" s="70"/>
      <c r="O88" s="1"/>
      <c r="P88" s="1"/>
      <c r="Q88" s="4">
        <v>29.5</v>
      </c>
      <c r="R88" s="58">
        <f t="shared" si="7"/>
        <v>2.17</v>
      </c>
      <c r="S88" s="52">
        <f t="shared" si="8"/>
        <v>1</v>
      </c>
      <c r="T88" s="52">
        <f t="shared" si="9"/>
        <v>2.17</v>
      </c>
      <c r="U88" s="60">
        <f t="shared" si="10"/>
        <v>122.102211</v>
      </c>
      <c r="V88" s="58">
        <f t="shared" ref="V88:W88" si="82">C88/100</f>
        <v>1.02</v>
      </c>
      <c r="W88" s="58">
        <f t="shared" si="82"/>
        <v>1.87</v>
      </c>
      <c r="X88" s="58">
        <f t="shared" si="12"/>
        <v>2.17</v>
      </c>
      <c r="Y88" s="61">
        <f t="shared" si="13"/>
        <v>4.139058</v>
      </c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</row>
    <row r="89" ht="27.0" customHeight="1">
      <c r="A89" s="52">
        <v>69.0</v>
      </c>
      <c r="B89" s="53" t="s">
        <v>73</v>
      </c>
      <c r="C89" s="62">
        <v>82.0</v>
      </c>
      <c r="D89" s="62">
        <v>186.0</v>
      </c>
      <c r="E89" s="62">
        <v>153.0</v>
      </c>
      <c r="F89" s="62"/>
      <c r="G89" s="62"/>
      <c r="H89" s="63">
        <f t="shared" si="5"/>
        <v>68.839902</v>
      </c>
      <c r="I89" s="62">
        <v>1.0</v>
      </c>
      <c r="J89" s="68">
        <f t="shared" si="6"/>
        <v>68.839902</v>
      </c>
      <c r="K89" s="1"/>
      <c r="L89" s="69"/>
      <c r="M89" s="70"/>
      <c r="N89" s="70"/>
      <c r="O89" s="1"/>
      <c r="P89" s="1"/>
      <c r="Q89" s="4">
        <v>29.5</v>
      </c>
      <c r="R89" s="58">
        <f t="shared" si="7"/>
        <v>1.53</v>
      </c>
      <c r="S89" s="52">
        <f t="shared" si="8"/>
        <v>1</v>
      </c>
      <c r="T89" s="52">
        <f t="shared" si="9"/>
        <v>1.53</v>
      </c>
      <c r="U89" s="60">
        <f t="shared" si="10"/>
        <v>68.839902</v>
      </c>
      <c r="V89" s="58">
        <f t="shared" ref="V89:W89" si="83">C89/100</f>
        <v>0.82</v>
      </c>
      <c r="W89" s="58">
        <f t="shared" si="83"/>
        <v>1.86</v>
      </c>
      <c r="X89" s="58">
        <f t="shared" si="12"/>
        <v>1.53</v>
      </c>
      <c r="Y89" s="61">
        <f t="shared" si="13"/>
        <v>2.333556</v>
      </c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</row>
    <row r="90" ht="27.0" customHeight="1">
      <c r="A90" s="52">
        <v>70.0</v>
      </c>
      <c r="B90" s="62" t="s">
        <v>73</v>
      </c>
      <c r="C90" s="62">
        <v>82.0</v>
      </c>
      <c r="D90" s="62">
        <v>186.0</v>
      </c>
      <c r="E90" s="62">
        <v>205.0</v>
      </c>
      <c r="F90" s="62"/>
      <c r="G90" s="62"/>
      <c r="H90" s="63">
        <f t="shared" si="5"/>
        <v>92.23647</v>
      </c>
      <c r="I90" s="62">
        <v>1.0</v>
      </c>
      <c r="J90" s="68">
        <f t="shared" si="6"/>
        <v>92.23647</v>
      </c>
      <c r="K90" s="1"/>
      <c r="L90" s="69"/>
      <c r="M90" s="70"/>
      <c r="N90" s="70"/>
      <c r="O90" s="1"/>
      <c r="P90" s="1"/>
      <c r="Q90" s="4">
        <v>29.5</v>
      </c>
      <c r="R90" s="58">
        <f t="shared" si="7"/>
        <v>2.05</v>
      </c>
      <c r="S90" s="52">
        <f t="shared" si="8"/>
        <v>1</v>
      </c>
      <c r="T90" s="52">
        <f t="shared" si="9"/>
        <v>2.05</v>
      </c>
      <c r="U90" s="60">
        <f t="shared" si="10"/>
        <v>92.23647</v>
      </c>
      <c r="V90" s="58">
        <f t="shared" ref="V90:W90" si="84">C90/100</f>
        <v>0.82</v>
      </c>
      <c r="W90" s="58">
        <f t="shared" si="84"/>
        <v>1.86</v>
      </c>
      <c r="X90" s="58">
        <f t="shared" si="12"/>
        <v>2.05</v>
      </c>
      <c r="Y90" s="61">
        <f t="shared" si="13"/>
        <v>3.12666</v>
      </c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</row>
    <row r="91" ht="27.0" customHeight="1">
      <c r="A91" s="52">
        <v>71.0</v>
      </c>
      <c r="B91" s="53" t="s">
        <v>80</v>
      </c>
      <c r="C91" s="62">
        <v>80.0</v>
      </c>
      <c r="D91" s="62">
        <v>185.0</v>
      </c>
      <c r="E91" s="62">
        <v>200.0</v>
      </c>
      <c r="F91" s="62"/>
      <c r="G91" s="62"/>
      <c r="H91" s="63">
        <f t="shared" si="5"/>
        <v>87.32</v>
      </c>
      <c r="I91" s="62">
        <v>1.0</v>
      </c>
      <c r="J91" s="68">
        <f t="shared" si="6"/>
        <v>87.32</v>
      </c>
      <c r="K91" s="1"/>
      <c r="L91" s="69"/>
      <c r="M91" s="70"/>
      <c r="N91" s="70"/>
      <c r="O91" s="1"/>
      <c r="P91" s="1"/>
      <c r="Q91" s="4">
        <v>29.5</v>
      </c>
      <c r="R91" s="58">
        <f t="shared" si="7"/>
        <v>2</v>
      </c>
      <c r="S91" s="52">
        <f t="shared" si="8"/>
        <v>1</v>
      </c>
      <c r="T91" s="52">
        <f t="shared" si="9"/>
        <v>2</v>
      </c>
      <c r="U91" s="60">
        <f t="shared" si="10"/>
        <v>87.32</v>
      </c>
      <c r="V91" s="58">
        <f t="shared" ref="V91:W91" si="85">C91/100</f>
        <v>0.8</v>
      </c>
      <c r="W91" s="58">
        <f t="shared" si="85"/>
        <v>1.85</v>
      </c>
      <c r="X91" s="58">
        <f t="shared" si="12"/>
        <v>2</v>
      </c>
      <c r="Y91" s="61">
        <f t="shared" si="13"/>
        <v>2.96</v>
      </c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</row>
    <row r="92" ht="27.0" customHeight="1">
      <c r="A92" s="52">
        <v>72.0</v>
      </c>
      <c r="B92" s="62" t="s">
        <v>80</v>
      </c>
      <c r="C92" s="62">
        <v>80.0</v>
      </c>
      <c r="D92" s="62">
        <v>185.0</v>
      </c>
      <c r="E92" s="62">
        <v>205.0</v>
      </c>
      <c r="F92" s="62"/>
      <c r="G92" s="62"/>
      <c r="H92" s="63">
        <f t="shared" si="5"/>
        <v>89.503</v>
      </c>
      <c r="I92" s="62">
        <v>1.0</v>
      </c>
      <c r="J92" s="68">
        <f t="shared" si="6"/>
        <v>89.503</v>
      </c>
      <c r="K92" s="1"/>
      <c r="L92" s="69"/>
      <c r="M92" s="70"/>
      <c r="N92" s="70"/>
      <c r="O92" s="1"/>
      <c r="P92" s="1"/>
      <c r="Q92" s="4">
        <v>29.5</v>
      </c>
      <c r="R92" s="58">
        <f t="shared" si="7"/>
        <v>2.05</v>
      </c>
      <c r="S92" s="52">
        <f t="shared" si="8"/>
        <v>1</v>
      </c>
      <c r="T92" s="52">
        <f t="shared" si="9"/>
        <v>2.05</v>
      </c>
      <c r="U92" s="60">
        <f t="shared" si="10"/>
        <v>89.503</v>
      </c>
      <c r="V92" s="58">
        <f t="shared" ref="V92:W92" si="86">C92/100</f>
        <v>0.8</v>
      </c>
      <c r="W92" s="58">
        <f t="shared" si="86"/>
        <v>1.85</v>
      </c>
      <c r="X92" s="58">
        <f t="shared" si="12"/>
        <v>2.05</v>
      </c>
      <c r="Y92" s="61">
        <f t="shared" si="13"/>
        <v>3.034</v>
      </c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</row>
    <row r="93" ht="27.0" customHeight="1">
      <c r="A93" s="26"/>
      <c r="B93" s="44"/>
      <c r="C93" s="44"/>
      <c r="D93" s="44"/>
      <c r="E93" s="44"/>
      <c r="F93" s="44"/>
      <c r="G93" s="44"/>
      <c r="H93" s="50"/>
      <c r="I93" s="26"/>
      <c r="J93" s="72">
        <f>+Q125</f>
        <v>140.8</v>
      </c>
      <c r="K93" s="1"/>
      <c r="L93" s="1"/>
      <c r="M93" s="1"/>
      <c r="N93" s="1"/>
      <c r="O93" s="1"/>
      <c r="P93" s="1"/>
      <c r="Q93" s="73"/>
      <c r="R93" s="58">
        <f t="shared" si="7"/>
        <v>0</v>
      </c>
      <c r="S93" s="52" t="str">
        <f t="shared" si="8"/>
        <v/>
      </c>
      <c r="T93" s="52">
        <f t="shared" si="9"/>
        <v>0</v>
      </c>
      <c r="U93" s="57"/>
      <c r="V93" s="58">
        <f t="shared" ref="V93:W93" si="87">C93/100</f>
        <v>0</v>
      </c>
      <c r="W93" s="58">
        <f t="shared" si="87"/>
        <v>0</v>
      </c>
      <c r="X93" s="58">
        <f t="shared" si="12"/>
        <v>0</v>
      </c>
      <c r="Y93" s="61">
        <f t="shared" si="13"/>
        <v>0</v>
      </c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</row>
    <row r="94" ht="27.0" customHeight="1">
      <c r="A94" s="26"/>
      <c r="B94" s="74"/>
      <c r="C94" s="74"/>
      <c r="D94" s="74"/>
      <c r="E94" s="74"/>
      <c r="F94" s="74"/>
      <c r="G94" s="74"/>
      <c r="H94" s="76"/>
      <c r="I94" s="77">
        <f>SUM(I21:I92)</f>
        <v>94</v>
      </c>
      <c r="J94" s="78">
        <f>SUM(J21:J93)</f>
        <v>9638.44727</v>
      </c>
      <c r="K94" s="79"/>
      <c r="L94" s="79"/>
      <c r="M94" s="79"/>
      <c r="N94" s="79"/>
      <c r="O94" s="79"/>
      <c r="P94" s="79"/>
      <c r="Q94" s="4"/>
      <c r="R94" s="79">
        <f>+SUM(R21:R93)</f>
        <v>152.21</v>
      </c>
      <c r="S94" s="79">
        <f t="shared" ref="S94:T94" si="88">SUM(S21:S93)</f>
        <v>94</v>
      </c>
      <c r="T94" s="79">
        <f t="shared" si="88"/>
        <v>201.37</v>
      </c>
      <c r="U94" s="79"/>
      <c r="V94" s="79"/>
      <c r="W94" s="79"/>
      <c r="X94" s="79"/>
      <c r="Y94" s="81">
        <f>SUM(Y21:Y93)</f>
        <v>388.17845</v>
      </c>
      <c r="Z94" s="79"/>
      <c r="AA94" s="79"/>
      <c r="AB94" s="79"/>
      <c r="AC94" s="79"/>
      <c r="AD94" s="79"/>
      <c r="AE94" s="79"/>
      <c r="AF94" s="79"/>
      <c r="AG94" s="79"/>
      <c r="AH94" s="79"/>
      <c r="AI94" s="79"/>
      <c r="AJ94" s="79"/>
      <c r="AK94" s="79"/>
      <c r="AL94" s="79"/>
      <c r="AM94" s="79"/>
      <c r="AN94" s="79"/>
      <c r="AO94" s="79"/>
      <c r="AP94" s="79"/>
      <c r="AQ94" s="79"/>
      <c r="AR94" s="79"/>
      <c r="AS94" s="79"/>
    </row>
    <row r="95" ht="29.25" customHeight="1">
      <c r="A95" s="1"/>
      <c r="B95" s="1"/>
      <c r="C95" s="1"/>
      <c r="D95" s="1"/>
      <c r="E95" s="1"/>
      <c r="F95" s="1"/>
      <c r="G95" s="1"/>
      <c r="H95" s="3"/>
      <c r="I95" s="1"/>
      <c r="J95" s="1"/>
      <c r="K95" s="1"/>
      <c r="L95" s="1"/>
      <c r="M95" s="1"/>
      <c r="N95" s="1"/>
      <c r="O95" s="1"/>
      <c r="P95" s="1"/>
      <c r="Q95" s="4"/>
      <c r="R95" s="57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</row>
    <row r="96" ht="29.25" customHeight="1">
      <c r="A96" s="1"/>
      <c r="B96" s="1"/>
      <c r="C96" s="1"/>
      <c r="D96" s="1"/>
      <c r="E96" s="1"/>
      <c r="F96" s="1"/>
      <c r="G96" s="1"/>
      <c r="H96" s="3"/>
      <c r="I96" s="1"/>
      <c r="J96" s="1"/>
      <c r="K96" s="1"/>
      <c r="L96" s="1"/>
      <c r="M96" s="1"/>
      <c r="N96" s="1"/>
      <c r="O96" s="1"/>
      <c r="P96" s="1"/>
      <c r="Q96" s="73"/>
      <c r="R96" s="1"/>
      <c r="S96" s="1" t="s">
        <v>30</v>
      </c>
      <c r="T96" s="1" t="s">
        <v>31</v>
      </c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</row>
    <row r="97" ht="29.25" customHeight="1">
      <c r="A97" s="1"/>
      <c r="B97" s="1"/>
      <c r="C97" s="1"/>
      <c r="D97" s="1"/>
      <c r="E97" s="1"/>
      <c r="F97" s="1"/>
      <c r="G97" s="1"/>
      <c r="H97" s="3"/>
      <c r="I97" s="1"/>
      <c r="J97" s="1"/>
      <c r="K97" s="1"/>
      <c r="L97" s="1"/>
      <c r="M97" s="1"/>
      <c r="N97" s="1"/>
      <c r="O97" s="1"/>
      <c r="P97" s="1"/>
      <c r="Q97" s="4"/>
      <c r="R97" s="1"/>
      <c r="S97" s="146"/>
      <c r="T97" s="147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</row>
    <row r="98" ht="29.25" customHeight="1">
      <c r="A98" s="1" t="s">
        <v>33</v>
      </c>
      <c r="B98" s="1"/>
      <c r="C98" s="1"/>
      <c r="D98" s="1" t="s">
        <v>34</v>
      </c>
      <c r="E98" s="1"/>
      <c r="F98" s="1"/>
      <c r="G98" s="1"/>
      <c r="H98" s="3"/>
      <c r="I98" s="1"/>
      <c r="J98" s="1"/>
      <c r="K98" s="1"/>
      <c r="L98" s="1"/>
      <c r="M98" s="1"/>
      <c r="N98" s="1"/>
      <c r="O98" s="1"/>
      <c r="P98" s="1"/>
      <c r="Q98" s="4"/>
      <c r="R98" s="1" t="s">
        <v>35</v>
      </c>
      <c r="S98" s="84">
        <f>+J94</f>
        <v>9638.44727</v>
      </c>
      <c r="T98" s="147">
        <f>+T94</f>
        <v>201.37</v>
      </c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</row>
    <row r="99" ht="29.25" customHeight="1">
      <c r="A99" s="1"/>
      <c r="B99" s="1"/>
      <c r="C99" s="1"/>
      <c r="D99" s="1"/>
      <c r="E99" s="1"/>
      <c r="F99" s="1"/>
      <c r="G99" s="1"/>
      <c r="H99" s="3"/>
      <c r="I99" s="1"/>
      <c r="J99" s="1"/>
      <c r="K99" s="1"/>
      <c r="L99" s="1"/>
      <c r="M99" s="1"/>
      <c r="N99" s="1"/>
      <c r="O99" s="1"/>
      <c r="P99" s="1"/>
      <c r="Q99" s="73"/>
      <c r="R99" s="1"/>
      <c r="S99" s="85">
        <f>+I94</f>
        <v>94</v>
      </c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</row>
    <row r="100" ht="39.0" customHeight="1">
      <c r="A100" s="44"/>
      <c r="B100" s="26" t="s">
        <v>14</v>
      </c>
      <c r="C100" s="45" t="s">
        <v>36</v>
      </c>
      <c r="D100" s="46"/>
      <c r="E100" s="47"/>
      <c r="F100" s="48"/>
      <c r="G100" s="48"/>
      <c r="H100" s="50" t="s">
        <v>16</v>
      </c>
      <c r="I100" s="26" t="s">
        <v>17</v>
      </c>
      <c r="J100" s="26" t="s">
        <v>18</v>
      </c>
      <c r="K100" s="1"/>
      <c r="L100" s="1"/>
      <c r="M100" s="1"/>
      <c r="N100" s="1"/>
      <c r="O100" s="1"/>
      <c r="P100" s="1"/>
      <c r="Q100" s="4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</row>
    <row r="101" ht="27.0" customHeight="1">
      <c r="A101" s="18">
        <v>1.0</v>
      </c>
      <c r="B101" s="142" t="s">
        <v>55</v>
      </c>
      <c r="C101" s="142">
        <v>95.0</v>
      </c>
      <c r="D101" s="142">
        <v>210.0</v>
      </c>
      <c r="E101" s="142">
        <v>157.0</v>
      </c>
      <c r="F101" s="142"/>
      <c r="G101" s="142"/>
      <c r="H101" s="143">
        <v>70.473375</v>
      </c>
      <c r="I101" s="142">
        <v>1.0</v>
      </c>
      <c r="J101" s="86">
        <f t="shared" ref="J101:J104" si="89">+I101*H101</f>
        <v>70.473375</v>
      </c>
      <c r="K101" s="1"/>
      <c r="L101" s="44">
        <f t="shared" ref="L101:L104" si="90">D101*25.4/1000</f>
        <v>5.334</v>
      </c>
      <c r="M101" s="26">
        <f t="shared" ref="M101:M104" si="91">+I101</f>
        <v>1</v>
      </c>
      <c r="N101" s="26">
        <f t="shared" ref="N101:N104" si="92">M101*L101</f>
        <v>5.334</v>
      </c>
      <c r="O101" s="1"/>
      <c r="P101" s="1"/>
      <c r="Q101" s="4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</row>
    <row r="102" ht="27.0" customHeight="1">
      <c r="A102" s="26">
        <v>2.0</v>
      </c>
      <c r="B102" s="65" t="s">
        <v>61</v>
      </c>
      <c r="C102" s="65">
        <v>80.0</v>
      </c>
      <c r="D102" s="65">
        <v>205.0</v>
      </c>
      <c r="E102" s="65">
        <v>228.0</v>
      </c>
      <c r="F102" s="65"/>
      <c r="G102" s="65"/>
      <c r="H102" s="64">
        <v>69.17519999999999</v>
      </c>
      <c r="I102" s="65">
        <v>1.0</v>
      </c>
      <c r="J102" s="68">
        <f t="shared" si="89"/>
        <v>69.1752</v>
      </c>
      <c r="K102" s="1"/>
      <c r="L102" s="44">
        <f t="shared" si="90"/>
        <v>5.207</v>
      </c>
      <c r="M102" s="26">
        <f t="shared" si="91"/>
        <v>1</v>
      </c>
      <c r="N102" s="26">
        <f t="shared" si="92"/>
        <v>5.207</v>
      </c>
      <c r="O102" s="1"/>
      <c r="P102" s="1"/>
      <c r="Q102" s="4"/>
      <c r="R102" s="1"/>
      <c r="S102" s="87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</row>
    <row r="103" ht="27.0" customHeight="1">
      <c r="A103" s="26">
        <v>3.0</v>
      </c>
      <c r="B103" s="65" t="s">
        <v>73</v>
      </c>
      <c r="C103" s="65">
        <v>85.0</v>
      </c>
      <c r="D103" s="65">
        <v>204.0</v>
      </c>
      <c r="E103" s="65">
        <v>249.0</v>
      </c>
      <c r="F103" s="65"/>
      <c r="G103" s="65"/>
      <c r="H103" s="64">
        <v>127.37097</v>
      </c>
      <c r="I103" s="65">
        <v>1.0</v>
      </c>
      <c r="J103" s="68">
        <f t="shared" si="89"/>
        <v>127.37097</v>
      </c>
      <c r="K103" s="1"/>
      <c r="L103" s="44">
        <f t="shared" si="90"/>
        <v>5.1816</v>
      </c>
      <c r="M103" s="26">
        <f t="shared" si="91"/>
        <v>1</v>
      </c>
      <c r="N103" s="26">
        <f t="shared" si="92"/>
        <v>5.1816</v>
      </c>
      <c r="O103" s="1"/>
      <c r="P103" s="1"/>
      <c r="Q103" s="4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</row>
    <row r="104" ht="27.0" customHeight="1">
      <c r="A104" s="26">
        <v>4.0</v>
      </c>
      <c r="B104" s="65" t="s">
        <v>73</v>
      </c>
      <c r="C104" s="65">
        <v>78.0</v>
      </c>
      <c r="D104" s="65">
        <v>187.0</v>
      </c>
      <c r="E104" s="65">
        <v>223.0</v>
      </c>
      <c r="F104" s="65"/>
      <c r="G104" s="65"/>
      <c r="H104" s="64">
        <v>95.954001</v>
      </c>
      <c r="I104" s="65">
        <v>1.0</v>
      </c>
      <c r="J104" s="68">
        <f t="shared" si="89"/>
        <v>95.954001</v>
      </c>
      <c r="K104" s="1"/>
      <c r="L104" s="44">
        <f t="shared" si="90"/>
        <v>4.7498</v>
      </c>
      <c r="M104" s="26">
        <f t="shared" si="91"/>
        <v>1</v>
      </c>
      <c r="N104" s="26">
        <f t="shared" si="92"/>
        <v>4.7498</v>
      </c>
      <c r="O104" s="1"/>
      <c r="P104" s="1"/>
      <c r="Q104" s="4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</row>
    <row r="105" ht="24.75" customHeight="1">
      <c r="A105" s="26"/>
      <c r="B105" s="69"/>
      <c r="C105" s="69"/>
      <c r="D105" s="69"/>
      <c r="E105" s="69"/>
      <c r="F105" s="69"/>
      <c r="G105" s="69"/>
      <c r="H105" s="89" t="s">
        <v>37</v>
      </c>
      <c r="I105" s="69"/>
      <c r="J105" s="90">
        <f>SUM(J101:J104)</f>
        <v>362.973546</v>
      </c>
      <c r="K105" s="1"/>
      <c r="L105" s="1"/>
      <c r="M105" s="1"/>
      <c r="N105" s="1"/>
      <c r="O105" s="1"/>
      <c r="P105" s="1"/>
      <c r="Q105" s="4"/>
      <c r="R105" s="9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</row>
    <row r="106" ht="18.75" customHeight="1">
      <c r="A106" s="42"/>
      <c r="B106" s="7"/>
      <c r="C106" s="7"/>
      <c r="D106" s="7"/>
      <c r="E106" s="7"/>
      <c r="F106" s="7"/>
      <c r="G106" s="7"/>
      <c r="H106" s="9"/>
      <c r="I106" s="7"/>
      <c r="J106" s="43"/>
      <c r="K106" s="1"/>
      <c r="L106" s="1"/>
      <c r="M106" s="1"/>
      <c r="N106" s="1"/>
      <c r="O106" s="1"/>
      <c r="P106" s="1"/>
      <c r="Q106" s="4"/>
      <c r="R106" s="9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</row>
    <row r="107" ht="18.75" customHeight="1">
      <c r="A107" s="1"/>
      <c r="B107" s="1"/>
      <c r="C107" s="1"/>
      <c r="D107" s="1"/>
      <c r="E107" s="1"/>
      <c r="F107" s="1"/>
      <c r="G107" s="1"/>
      <c r="H107" s="3"/>
      <c r="I107" s="1"/>
      <c r="J107" s="1"/>
      <c r="K107" s="1"/>
      <c r="L107" s="1"/>
      <c r="M107" s="1"/>
      <c r="N107" s="1"/>
      <c r="O107" s="1"/>
      <c r="P107" s="1"/>
      <c r="Q107" s="4"/>
      <c r="R107" s="9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</row>
    <row r="108" ht="18.75" customHeight="1">
      <c r="A108" s="1"/>
      <c r="B108" s="1"/>
      <c r="C108" s="1"/>
      <c r="D108" s="1"/>
      <c r="E108" s="1"/>
      <c r="F108" s="1"/>
      <c r="G108" s="1"/>
      <c r="H108" s="3"/>
      <c r="I108" s="1"/>
      <c r="J108" s="1"/>
      <c r="K108" s="1"/>
      <c r="L108" s="1"/>
      <c r="M108" s="1"/>
      <c r="N108" s="1"/>
      <c r="O108" s="1"/>
      <c r="P108" s="1"/>
      <c r="Q108" s="4"/>
      <c r="R108" s="9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</row>
    <row r="109" ht="18.75" customHeight="1">
      <c r="A109" s="1" t="s">
        <v>38</v>
      </c>
      <c r="B109" s="1"/>
      <c r="C109" s="1"/>
      <c r="D109" s="1"/>
      <c r="E109" s="1"/>
      <c r="F109" s="1"/>
      <c r="G109" s="1"/>
      <c r="H109" s="3"/>
      <c r="I109" s="1"/>
      <c r="J109" s="1"/>
      <c r="K109" s="1"/>
      <c r="L109" s="1"/>
      <c r="M109" s="1"/>
      <c r="N109" s="1"/>
      <c r="O109" s="1"/>
      <c r="P109" s="1"/>
      <c r="Q109" s="4"/>
      <c r="R109" s="9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</row>
    <row r="110" ht="18.75" customHeight="1">
      <c r="A110" s="1"/>
      <c r="B110" s="1"/>
      <c r="C110" s="1"/>
      <c r="D110" s="1"/>
      <c r="E110" s="1"/>
      <c r="F110" s="1"/>
      <c r="G110" s="1"/>
      <c r="H110" s="3"/>
      <c r="I110" s="1"/>
      <c r="J110" s="1"/>
      <c r="K110" s="1"/>
      <c r="L110" s="1"/>
      <c r="M110" s="1"/>
      <c r="N110" s="1"/>
      <c r="O110" s="1"/>
      <c r="P110" s="1"/>
      <c r="Q110" s="4"/>
      <c r="R110" s="9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</row>
    <row r="111" ht="42.0" customHeight="1">
      <c r="A111" s="44"/>
      <c r="B111" s="26" t="s">
        <v>14</v>
      </c>
      <c r="C111" s="45" t="s">
        <v>39</v>
      </c>
      <c r="D111" s="46"/>
      <c r="E111" s="47"/>
      <c r="F111" s="92"/>
      <c r="G111" s="92"/>
      <c r="H111" s="50" t="s">
        <v>16</v>
      </c>
      <c r="I111" s="94" t="s">
        <v>17</v>
      </c>
      <c r="J111" s="26" t="s">
        <v>18</v>
      </c>
      <c r="K111" s="1"/>
      <c r="L111" s="1"/>
      <c r="M111" s="1"/>
      <c r="N111" s="1"/>
      <c r="O111" s="1"/>
      <c r="P111" s="1"/>
      <c r="Q111" s="4"/>
      <c r="R111" s="9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</row>
    <row r="112" ht="24.75" customHeight="1">
      <c r="A112" s="26">
        <v>1.0</v>
      </c>
      <c r="B112" s="53" t="s">
        <v>55</v>
      </c>
      <c r="C112" s="52"/>
      <c r="D112" s="52"/>
      <c r="E112" s="52"/>
      <c r="F112" s="52"/>
      <c r="G112" s="52"/>
      <c r="H112" s="145">
        <v>31.0</v>
      </c>
      <c r="I112" s="52">
        <v>1.0</v>
      </c>
      <c r="J112" s="68">
        <f t="shared" ref="J112:J123" si="93">+I112*H112</f>
        <v>31</v>
      </c>
      <c r="K112" s="44"/>
      <c r="L112" s="44"/>
      <c r="M112" s="44"/>
      <c r="N112" s="44"/>
      <c r="O112" s="44"/>
      <c r="P112" s="44"/>
      <c r="Q112" s="97"/>
      <c r="R112" s="9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</row>
    <row r="113" ht="24.75" customHeight="1">
      <c r="A113" s="26">
        <v>2.0</v>
      </c>
      <c r="B113" s="62" t="s">
        <v>55</v>
      </c>
      <c r="C113" s="52"/>
      <c r="D113" s="52"/>
      <c r="E113" s="52"/>
      <c r="F113" s="52"/>
      <c r="G113" s="52"/>
      <c r="H113" s="145">
        <v>15.0</v>
      </c>
      <c r="I113" s="52">
        <v>1.0</v>
      </c>
      <c r="J113" s="68">
        <f t="shared" si="93"/>
        <v>15</v>
      </c>
      <c r="K113" s="44"/>
      <c r="L113" s="44"/>
      <c r="M113" s="44"/>
      <c r="N113" s="44"/>
      <c r="O113" s="44"/>
      <c r="P113" s="44"/>
      <c r="Q113" s="97"/>
      <c r="R113" s="9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</row>
    <row r="114" ht="24.75" customHeight="1">
      <c r="A114" s="26">
        <v>3.0</v>
      </c>
      <c r="B114" s="53" t="s">
        <v>61</v>
      </c>
      <c r="C114" s="52"/>
      <c r="D114" s="52"/>
      <c r="E114" s="52"/>
      <c r="F114" s="52"/>
      <c r="G114" s="52"/>
      <c r="H114" s="145">
        <v>32.0</v>
      </c>
      <c r="I114" s="52">
        <v>1.0</v>
      </c>
      <c r="J114" s="68">
        <f t="shared" si="93"/>
        <v>32</v>
      </c>
      <c r="K114" s="44"/>
      <c r="L114" s="44"/>
      <c r="M114" s="44"/>
      <c r="N114" s="44"/>
      <c r="O114" s="44"/>
      <c r="P114" s="44"/>
      <c r="Q114" s="97"/>
      <c r="R114" s="9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</row>
    <row r="115" ht="24.75" customHeight="1">
      <c r="A115" s="26">
        <v>4.0</v>
      </c>
      <c r="B115" s="62" t="s">
        <v>61</v>
      </c>
      <c r="C115" s="52"/>
      <c r="D115" s="52"/>
      <c r="E115" s="52"/>
      <c r="F115" s="52"/>
      <c r="G115" s="52"/>
      <c r="H115" s="145">
        <v>10.0</v>
      </c>
      <c r="I115" s="52">
        <v>1.0</v>
      </c>
      <c r="J115" s="68">
        <f t="shared" si="93"/>
        <v>10</v>
      </c>
      <c r="K115" s="44"/>
      <c r="L115" s="44"/>
      <c r="M115" s="44"/>
      <c r="N115" s="44"/>
      <c r="O115" s="44"/>
      <c r="P115" s="44"/>
      <c r="Q115" s="97"/>
      <c r="R115" s="9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</row>
    <row r="116" ht="24.75" customHeight="1">
      <c r="A116" s="26">
        <v>5.0</v>
      </c>
      <c r="B116" s="53" t="s">
        <v>73</v>
      </c>
      <c r="C116" s="52"/>
      <c r="D116" s="52"/>
      <c r="E116" s="52"/>
      <c r="F116" s="52"/>
      <c r="G116" s="52"/>
      <c r="H116" s="145">
        <v>43.0</v>
      </c>
      <c r="I116" s="52">
        <v>1.0</v>
      </c>
      <c r="J116" s="68">
        <f t="shared" si="93"/>
        <v>43</v>
      </c>
      <c r="K116" s="44"/>
      <c r="L116" s="44"/>
      <c r="M116" s="44"/>
      <c r="N116" s="44"/>
      <c r="O116" s="44"/>
      <c r="P116" s="44"/>
      <c r="Q116" s="97"/>
      <c r="R116" s="9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</row>
    <row r="117" ht="24.75" customHeight="1">
      <c r="A117" s="26">
        <v>6.0</v>
      </c>
      <c r="B117" s="62" t="s">
        <v>73</v>
      </c>
      <c r="C117" s="52"/>
      <c r="D117" s="52"/>
      <c r="E117" s="52"/>
      <c r="F117" s="52"/>
      <c r="G117" s="52"/>
      <c r="H117" s="145">
        <v>18.0</v>
      </c>
      <c r="I117" s="52">
        <v>1.0</v>
      </c>
      <c r="J117" s="68">
        <f t="shared" si="93"/>
        <v>18</v>
      </c>
      <c r="K117" s="44"/>
      <c r="L117" s="44"/>
      <c r="M117" s="44"/>
      <c r="N117" s="44"/>
      <c r="O117" s="44"/>
      <c r="P117" s="44"/>
      <c r="Q117" s="97"/>
      <c r="R117" s="9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</row>
    <row r="118" ht="24.75" customHeight="1">
      <c r="A118" s="26">
        <v>7.0</v>
      </c>
      <c r="B118" s="53" t="s">
        <v>73</v>
      </c>
      <c r="C118" s="52"/>
      <c r="D118" s="52"/>
      <c r="E118" s="52"/>
      <c r="F118" s="52"/>
      <c r="G118" s="52"/>
      <c r="H118" s="145">
        <v>48.0</v>
      </c>
      <c r="I118" s="52">
        <v>1.0</v>
      </c>
      <c r="J118" s="68">
        <f t="shared" si="93"/>
        <v>48</v>
      </c>
      <c r="K118" s="44"/>
      <c r="L118" s="44"/>
      <c r="M118" s="44"/>
      <c r="N118" s="44"/>
      <c r="O118" s="44"/>
      <c r="P118" s="44"/>
      <c r="Q118" s="97"/>
      <c r="R118" s="9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</row>
    <row r="119" ht="24.75" customHeight="1">
      <c r="A119" s="26">
        <v>8.0</v>
      </c>
      <c r="B119" s="62" t="s">
        <v>73</v>
      </c>
      <c r="C119" s="52"/>
      <c r="D119" s="52"/>
      <c r="E119" s="52"/>
      <c r="F119" s="52"/>
      <c r="G119" s="52"/>
      <c r="H119" s="145">
        <v>12.0</v>
      </c>
      <c r="I119" s="52">
        <v>1.0</v>
      </c>
      <c r="J119" s="68">
        <f t="shared" si="93"/>
        <v>12</v>
      </c>
      <c r="K119" s="44"/>
      <c r="L119" s="44"/>
      <c r="M119" s="44"/>
      <c r="N119" s="44"/>
      <c r="O119" s="44"/>
      <c r="P119" s="44"/>
      <c r="Q119" s="97"/>
      <c r="R119" s="9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</row>
    <row r="120" ht="24.75" customHeight="1">
      <c r="A120" s="26">
        <v>9.0</v>
      </c>
      <c r="B120" s="53" t="s">
        <v>73</v>
      </c>
      <c r="C120" s="52"/>
      <c r="D120" s="52"/>
      <c r="E120" s="52"/>
      <c r="F120" s="52"/>
      <c r="G120" s="52"/>
      <c r="H120" s="145">
        <v>53.0</v>
      </c>
      <c r="I120" s="52">
        <v>1.0</v>
      </c>
      <c r="J120" s="68">
        <f t="shared" si="93"/>
        <v>53</v>
      </c>
      <c r="K120" s="44"/>
      <c r="L120" s="44"/>
      <c r="M120" s="44"/>
      <c r="N120" s="44"/>
      <c r="O120" s="44"/>
      <c r="P120" s="44"/>
      <c r="Q120" s="97"/>
      <c r="R120" s="9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</row>
    <row r="121" ht="24.75" customHeight="1">
      <c r="A121" s="26">
        <v>10.0</v>
      </c>
      <c r="B121" s="62" t="s">
        <v>73</v>
      </c>
      <c r="C121" s="52"/>
      <c r="D121" s="52"/>
      <c r="E121" s="52"/>
      <c r="F121" s="52"/>
      <c r="G121" s="52"/>
      <c r="H121" s="145">
        <v>23.0</v>
      </c>
      <c r="I121" s="52">
        <v>1.0</v>
      </c>
      <c r="J121" s="68">
        <f t="shared" si="93"/>
        <v>23</v>
      </c>
      <c r="K121" s="44"/>
      <c r="L121" s="44"/>
      <c r="M121" s="44"/>
      <c r="N121" s="44"/>
      <c r="O121" s="44"/>
      <c r="P121" s="44"/>
      <c r="Q121" s="97"/>
      <c r="R121" s="9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</row>
    <row r="122" ht="24.75" customHeight="1">
      <c r="A122" s="26">
        <v>11.0</v>
      </c>
      <c r="B122" s="53" t="s">
        <v>80</v>
      </c>
      <c r="C122" s="52"/>
      <c r="D122" s="52"/>
      <c r="E122" s="52"/>
      <c r="F122" s="52"/>
      <c r="G122" s="52"/>
      <c r="H122" s="145">
        <v>52.0</v>
      </c>
      <c r="I122" s="52">
        <v>1.0</v>
      </c>
      <c r="J122" s="68">
        <f t="shared" si="93"/>
        <v>52</v>
      </c>
      <c r="K122" s="44"/>
      <c r="L122" s="44"/>
      <c r="M122" s="44"/>
      <c r="N122" s="44"/>
      <c r="O122" s="44"/>
      <c r="P122" s="44"/>
      <c r="Q122" s="97"/>
      <c r="R122" s="9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</row>
    <row r="123" ht="24.75" customHeight="1">
      <c r="A123" s="26">
        <v>12.0</v>
      </c>
      <c r="B123" s="62" t="s">
        <v>80</v>
      </c>
      <c r="C123" s="52"/>
      <c r="D123" s="52"/>
      <c r="E123" s="52"/>
      <c r="F123" s="52"/>
      <c r="G123" s="52"/>
      <c r="H123" s="145">
        <v>15.0</v>
      </c>
      <c r="I123" s="52">
        <v>1.0</v>
      </c>
      <c r="J123" s="68">
        <f t="shared" si="93"/>
        <v>15</v>
      </c>
      <c r="K123" s="44"/>
      <c r="L123" s="44"/>
      <c r="M123" s="44"/>
      <c r="N123" s="44"/>
      <c r="O123" s="44"/>
      <c r="P123" s="44"/>
      <c r="Q123" s="97"/>
      <c r="R123" s="9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</row>
    <row r="124" ht="18.75" customHeight="1">
      <c r="A124" s="1"/>
      <c r="B124" s="1"/>
      <c r="C124" s="1"/>
      <c r="D124" s="1"/>
      <c r="E124" s="1"/>
      <c r="F124" s="1"/>
      <c r="G124" s="1"/>
      <c r="H124" s="3" t="s">
        <v>37</v>
      </c>
      <c r="I124" s="1"/>
      <c r="J124" s="98">
        <f>SUM(J112:J123)</f>
        <v>352</v>
      </c>
      <c r="K124" s="99"/>
      <c r="L124" s="99"/>
      <c r="M124" s="99"/>
      <c r="N124" s="99"/>
      <c r="O124" s="99"/>
      <c r="P124" s="99"/>
      <c r="Q124" s="100"/>
      <c r="R124" s="9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</row>
    <row r="125" ht="18.75" customHeight="1">
      <c r="A125" s="7"/>
      <c r="B125" s="7"/>
      <c r="C125" s="7"/>
      <c r="D125" s="7"/>
      <c r="E125" s="7"/>
      <c r="F125" s="7"/>
      <c r="G125" s="7"/>
      <c r="H125" s="9"/>
      <c r="I125" s="41"/>
      <c r="J125" s="74">
        <f>+J124*60%</f>
        <v>211.2</v>
      </c>
      <c r="K125" s="74"/>
      <c r="L125" s="74"/>
      <c r="M125" s="74"/>
      <c r="N125" s="74"/>
      <c r="O125" s="74"/>
      <c r="P125" s="74"/>
      <c r="Q125" s="77">
        <f>+J124*40%</f>
        <v>140.8</v>
      </c>
      <c r="R125" s="9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</row>
    <row r="126" ht="18.75" customHeight="1">
      <c r="A126" s="1"/>
      <c r="B126" s="1"/>
      <c r="C126" s="1"/>
      <c r="D126" s="1"/>
      <c r="E126" s="1"/>
      <c r="F126" s="1"/>
      <c r="G126" s="1"/>
      <c r="H126" s="3"/>
      <c r="I126" s="1"/>
      <c r="J126" s="1"/>
      <c r="K126" s="1"/>
      <c r="L126" s="1"/>
      <c r="M126" s="1"/>
      <c r="N126" s="1"/>
      <c r="O126" s="1"/>
      <c r="P126" s="1"/>
      <c r="Q126" s="4"/>
      <c r="R126" s="9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</row>
    <row r="127" ht="18.75" customHeight="1">
      <c r="A127" s="1"/>
      <c r="B127" s="1"/>
      <c r="C127" s="1"/>
      <c r="D127" s="1"/>
      <c r="E127" s="1"/>
      <c r="F127" s="1"/>
      <c r="G127" s="1"/>
      <c r="H127" s="3"/>
      <c r="I127" s="1"/>
      <c r="J127" s="1"/>
      <c r="K127" s="1"/>
      <c r="L127" s="1"/>
      <c r="M127" s="1"/>
      <c r="N127" s="1"/>
      <c r="O127" s="1"/>
      <c r="P127" s="1"/>
      <c r="Q127" s="4"/>
      <c r="R127" s="9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</row>
    <row r="128" ht="19.5" customHeight="1">
      <c r="A128" s="101" t="s">
        <v>42</v>
      </c>
      <c r="B128" s="1"/>
      <c r="C128" s="1"/>
      <c r="D128" s="1"/>
      <c r="E128" s="1"/>
      <c r="F128" s="1"/>
      <c r="G128" s="1"/>
      <c r="H128" s="3"/>
      <c r="I128" s="1"/>
      <c r="J128" s="1"/>
      <c r="K128" s="1"/>
      <c r="L128" s="1"/>
      <c r="M128" s="1"/>
      <c r="N128" s="1"/>
      <c r="O128" s="1"/>
      <c r="P128" s="1"/>
      <c r="Q128" s="4"/>
      <c r="R128" s="9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</row>
    <row r="129" ht="57.0" customHeight="1">
      <c r="A129" s="102"/>
      <c r="B129" s="103" t="s">
        <v>43</v>
      </c>
      <c r="C129" s="103" t="s">
        <v>44</v>
      </c>
      <c r="D129" s="103" t="s">
        <v>45</v>
      </c>
      <c r="E129" s="103" t="s">
        <v>46</v>
      </c>
      <c r="F129" s="103"/>
      <c r="G129" s="103"/>
      <c r="H129" s="105" t="s">
        <v>47</v>
      </c>
      <c r="I129" s="106" t="s">
        <v>48</v>
      </c>
      <c r="J129" s="1"/>
      <c r="K129" s="1"/>
      <c r="L129" s="1"/>
      <c r="M129" s="1"/>
      <c r="N129" s="1"/>
      <c r="O129" s="1"/>
      <c r="P129" s="1"/>
      <c r="Q129" s="4"/>
      <c r="R129" s="9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</row>
    <row r="130" ht="18.75" customHeight="1">
      <c r="A130" s="107" t="s">
        <v>30</v>
      </c>
      <c r="B130" s="108">
        <f>+E14</f>
        <v>11760.59698</v>
      </c>
      <c r="C130" s="109">
        <f>+J94</f>
        <v>9638.44727</v>
      </c>
      <c r="D130" s="109">
        <f>+J105</f>
        <v>362.973546</v>
      </c>
      <c r="E130" s="110">
        <f>J125</f>
        <v>211.2</v>
      </c>
      <c r="F130" s="110"/>
      <c r="G130" s="110"/>
      <c r="H130" s="112">
        <f>+I14</f>
        <v>564.5165746</v>
      </c>
      <c r="I130" s="113">
        <f>+B130-C130-D130-E130-H130</f>
        <v>983.4595894</v>
      </c>
      <c r="J130" s="1"/>
      <c r="K130" s="1"/>
      <c r="L130" s="1"/>
      <c r="M130" s="1"/>
      <c r="N130" s="1"/>
      <c r="O130" s="1"/>
      <c r="P130" s="1"/>
      <c r="Q130" s="4"/>
      <c r="R130" s="9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</row>
    <row r="131" ht="19.5" customHeight="1">
      <c r="A131" s="114" t="s">
        <v>49</v>
      </c>
      <c r="B131" s="115"/>
      <c r="C131" s="116">
        <f>+C130/B130</f>
        <v>0.8195542528</v>
      </c>
      <c r="D131" s="116">
        <f>+D130/B130</f>
        <v>0.0308635307</v>
      </c>
      <c r="E131" s="116">
        <f>+E130/B130</f>
        <v>0.01795827205</v>
      </c>
      <c r="F131" s="116"/>
      <c r="G131" s="116"/>
      <c r="H131" s="118">
        <f>+H130/B130</f>
        <v>0.04800067339</v>
      </c>
      <c r="I131" s="119">
        <f>+I130/B130</f>
        <v>0.08362327109</v>
      </c>
      <c r="J131" s="1"/>
      <c r="K131" s="1"/>
      <c r="L131" s="1"/>
      <c r="M131" s="1"/>
      <c r="N131" s="1"/>
      <c r="O131" s="1"/>
      <c r="P131" s="1"/>
      <c r="Q131" s="4"/>
      <c r="R131" s="9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</row>
    <row r="132" ht="19.5" customHeight="1">
      <c r="A132" s="30"/>
      <c r="B132" s="120"/>
      <c r="C132" s="121"/>
      <c r="D132" s="121"/>
      <c r="E132" s="121"/>
      <c r="F132" s="121"/>
      <c r="G132" s="121"/>
      <c r="H132" s="123"/>
      <c r="I132" s="124"/>
      <c r="J132" s="1"/>
      <c r="K132" s="1"/>
      <c r="L132" s="1"/>
      <c r="M132" s="1"/>
      <c r="N132" s="1"/>
      <c r="O132" s="1"/>
      <c r="P132" s="1"/>
      <c r="Q132" s="4"/>
      <c r="R132" s="9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</row>
    <row r="133" ht="18.75" customHeight="1">
      <c r="A133" s="125"/>
      <c r="B133" s="126"/>
      <c r="C133" s="126"/>
      <c r="D133" s="126" t="s">
        <v>50</v>
      </c>
      <c r="E133" s="126" t="s">
        <v>30</v>
      </c>
      <c r="F133" s="126"/>
      <c r="G133" s="126"/>
      <c r="H133" s="128">
        <f>+D130+E130+H130+I130</f>
        <v>2122.14971</v>
      </c>
      <c r="I133" s="129"/>
      <c r="J133" s="1"/>
      <c r="K133" s="1"/>
      <c r="L133" s="1"/>
      <c r="M133" s="1"/>
      <c r="N133" s="1"/>
      <c r="O133" s="1"/>
      <c r="P133" s="1"/>
      <c r="Q133" s="4"/>
      <c r="R133" s="3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</row>
    <row r="134" ht="18.75" customHeight="1">
      <c r="A134" s="130"/>
      <c r="B134" s="1"/>
      <c r="C134" s="1"/>
      <c r="D134" s="1"/>
      <c r="E134" s="1" t="s">
        <v>49</v>
      </c>
      <c r="F134" s="1"/>
      <c r="G134" s="1"/>
      <c r="H134" s="123">
        <f>+H133/B130</f>
        <v>0.1804457472</v>
      </c>
      <c r="I134" s="131"/>
      <c r="J134" s="1"/>
      <c r="K134" s="1"/>
      <c r="L134" s="1"/>
      <c r="M134" s="1"/>
      <c r="N134" s="1"/>
      <c r="O134" s="1"/>
      <c r="P134" s="1"/>
      <c r="Q134" s="4"/>
      <c r="R134" s="3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</row>
    <row r="135" ht="18.75" customHeight="1">
      <c r="A135" s="130"/>
      <c r="B135" s="1"/>
      <c r="C135" s="1" t="s">
        <v>51</v>
      </c>
      <c r="D135" s="1"/>
      <c r="E135" s="1"/>
      <c r="F135" s="1"/>
      <c r="G135" s="1"/>
      <c r="H135" s="3"/>
      <c r="I135" s="131"/>
      <c r="J135" s="1"/>
      <c r="K135" s="1"/>
      <c r="L135" s="1"/>
      <c r="M135" s="1"/>
      <c r="N135" s="1"/>
      <c r="O135" s="1"/>
      <c r="P135" s="1"/>
      <c r="Q135" s="4"/>
      <c r="R135" s="3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</row>
    <row r="136" ht="18.75" customHeight="1">
      <c r="A136" s="130"/>
      <c r="B136" s="1"/>
      <c r="C136" s="1"/>
      <c r="D136" s="1" t="s">
        <v>52</v>
      </c>
      <c r="E136" s="1"/>
      <c r="F136" s="1"/>
      <c r="G136" s="1"/>
      <c r="H136" s="3">
        <f>+H135*(H133-H130)</f>
        <v>0</v>
      </c>
      <c r="I136" s="131"/>
      <c r="J136" s="1"/>
      <c r="K136" s="1"/>
      <c r="L136" s="1"/>
      <c r="M136" s="1"/>
      <c r="N136" s="1"/>
      <c r="O136" s="1"/>
      <c r="P136" s="1"/>
      <c r="Q136" s="4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</row>
    <row r="137" ht="19.5" customHeight="1">
      <c r="A137" s="132"/>
      <c r="B137" s="133"/>
      <c r="C137" s="133"/>
      <c r="D137" s="133"/>
      <c r="E137" s="133"/>
      <c r="F137" s="133"/>
      <c r="G137" s="133"/>
      <c r="H137" s="135"/>
      <c r="I137" s="136"/>
      <c r="J137" s="1"/>
      <c r="K137" s="1"/>
      <c r="L137" s="1"/>
      <c r="M137" s="1"/>
      <c r="N137" s="1"/>
      <c r="O137" s="1"/>
      <c r="P137" s="1"/>
      <c r="Q137" s="4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</row>
    <row r="138" ht="18.75" customHeight="1">
      <c r="A138" s="1"/>
      <c r="B138" s="1"/>
      <c r="C138" s="1"/>
      <c r="D138" s="1"/>
      <c r="E138" s="1"/>
      <c r="F138" s="1"/>
      <c r="G138" s="1"/>
      <c r="H138" s="3"/>
      <c r="I138" s="1"/>
      <c r="J138" s="1"/>
      <c r="K138" s="1"/>
      <c r="L138" s="1"/>
      <c r="M138" s="1"/>
      <c r="N138" s="1"/>
      <c r="O138" s="1"/>
      <c r="P138" s="1"/>
      <c r="Q138" s="4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</row>
    <row r="139" ht="18.75" customHeight="1">
      <c r="A139" s="1"/>
      <c r="B139" s="1"/>
      <c r="C139" s="1"/>
      <c r="D139" s="1"/>
      <c r="E139" s="1"/>
      <c r="F139" s="1"/>
      <c r="G139" s="1"/>
      <c r="H139" s="3"/>
      <c r="I139" s="1"/>
      <c r="J139" s="1"/>
      <c r="K139" s="1"/>
      <c r="L139" s="1"/>
      <c r="M139" s="1"/>
      <c r="N139" s="1"/>
      <c r="O139" s="1"/>
      <c r="P139" s="1"/>
      <c r="Q139" s="4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</row>
    <row r="140" ht="18.75" customHeight="1">
      <c r="A140" s="1"/>
      <c r="B140" s="1"/>
      <c r="C140" s="1"/>
      <c r="D140" s="1"/>
      <c r="E140" s="1"/>
      <c r="F140" s="1"/>
      <c r="G140" s="1"/>
      <c r="H140" s="3"/>
      <c r="I140" s="1"/>
      <c r="J140" s="1"/>
      <c r="K140" s="1"/>
      <c r="L140" s="1"/>
      <c r="M140" s="1"/>
      <c r="N140" s="1"/>
      <c r="O140" s="1"/>
      <c r="P140" s="1"/>
      <c r="Q140" s="4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</row>
    <row r="141" ht="18.0" customHeight="1">
      <c r="A141" s="137"/>
      <c r="B141" s="137"/>
      <c r="C141" s="137"/>
      <c r="D141" s="137"/>
      <c r="E141" s="137"/>
      <c r="F141" s="137"/>
      <c r="G141" s="137"/>
      <c r="H141" s="139"/>
      <c r="I141" s="137"/>
      <c r="J141" s="137"/>
      <c r="K141" s="137"/>
      <c r="L141" s="137"/>
      <c r="M141" s="137"/>
      <c r="N141" s="137"/>
      <c r="O141" s="137"/>
      <c r="P141" s="137"/>
      <c r="Q141" s="140"/>
      <c r="R141" s="137"/>
      <c r="S141" s="137"/>
      <c r="T141" s="137"/>
      <c r="U141" s="137"/>
      <c r="V141" s="137"/>
      <c r="W141" s="137"/>
      <c r="X141" s="137"/>
      <c r="Y141" s="137"/>
      <c r="Z141" s="137"/>
      <c r="AA141" s="137"/>
      <c r="AB141" s="137"/>
      <c r="AC141" s="137"/>
      <c r="AD141" s="137"/>
      <c r="AE141" s="137"/>
      <c r="AF141" s="137"/>
      <c r="AG141" s="137"/>
      <c r="AH141" s="137"/>
      <c r="AI141" s="137"/>
      <c r="AJ141" s="137"/>
      <c r="AK141" s="137"/>
      <c r="AL141" s="137"/>
      <c r="AM141" s="137"/>
      <c r="AN141" s="137"/>
      <c r="AO141" s="137"/>
      <c r="AP141" s="137"/>
      <c r="AQ141" s="137"/>
      <c r="AR141" s="137"/>
      <c r="AS141" s="137"/>
    </row>
    <row r="142" ht="18.0" customHeight="1">
      <c r="A142" s="137"/>
      <c r="B142" s="137"/>
      <c r="C142" s="137"/>
      <c r="D142" s="137"/>
      <c r="E142" s="137"/>
      <c r="F142" s="137"/>
      <c r="G142" s="137"/>
      <c r="H142" s="139"/>
      <c r="I142" s="137"/>
      <c r="J142" s="137"/>
      <c r="K142" s="137"/>
      <c r="L142" s="137"/>
      <c r="M142" s="137"/>
      <c r="N142" s="137"/>
      <c r="O142" s="137"/>
      <c r="P142" s="137"/>
      <c r="Q142" s="140"/>
      <c r="R142" s="137"/>
      <c r="S142" s="137"/>
      <c r="T142" s="137"/>
      <c r="U142" s="137"/>
      <c r="V142" s="137"/>
      <c r="W142" s="137"/>
      <c r="X142" s="137"/>
      <c r="Y142" s="137"/>
      <c r="Z142" s="137"/>
      <c r="AA142" s="137"/>
      <c r="AB142" s="137"/>
      <c r="AC142" s="137"/>
      <c r="AD142" s="137"/>
      <c r="AE142" s="137"/>
      <c r="AF142" s="137"/>
      <c r="AG142" s="137"/>
      <c r="AH142" s="137"/>
      <c r="AI142" s="137"/>
      <c r="AJ142" s="137"/>
      <c r="AK142" s="137"/>
      <c r="AL142" s="137"/>
      <c r="AM142" s="137"/>
      <c r="AN142" s="137"/>
      <c r="AO142" s="137"/>
      <c r="AP142" s="137"/>
      <c r="AQ142" s="137"/>
      <c r="AR142" s="137"/>
      <c r="AS142" s="137"/>
    </row>
    <row r="143" ht="18.0" customHeight="1">
      <c r="A143" s="137"/>
      <c r="B143" s="137"/>
      <c r="C143" s="137"/>
      <c r="D143" s="137"/>
      <c r="E143" s="137"/>
      <c r="F143" s="137"/>
      <c r="G143" s="137"/>
      <c r="H143" s="139"/>
      <c r="I143" s="137"/>
      <c r="J143" s="137"/>
      <c r="K143" s="137"/>
      <c r="L143" s="137"/>
      <c r="M143" s="137"/>
      <c r="N143" s="137"/>
      <c r="O143" s="137"/>
      <c r="P143" s="137"/>
      <c r="Q143" s="140"/>
      <c r="R143" s="137"/>
      <c r="S143" s="137"/>
      <c r="T143" s="137"/>
      <c r="U143" s="137"/>
      <c r="V143" s="137"/>
      <c r="W143" s="137"/>
      <c r="X143" s="137"/>
      <c r="Y143" s="137"/>
      <c r="Z143" s="137"/>
      <c r="AA143" s="137"/>
      <c r="AB143" s="137"/>
      <c r="AC143" s="137"/>
      <c r="AD143" s="137"/>
      <c r="AE143" s="137"/>
      <c r="AF143" s="137"/>
      <c r="AG143" s="137"/>
      <c r="AH143" s="137"/>
      <c r="AI143" s="137"/>
      <c r="AJ143" s="137"/>
      <c r="AK143" s="137"/>
      <c r="AL143" s="137"/>
      <c r="AM143" s="137"/>
      <c r="AN143" s="137"/>
      <c r="AO143" s="137"/>
      <c r="AP143" s="137"/>
      <c r="AQ143" s="137"/>
      <c r="AR143" s="137"/>
      <c r="AS143" s="137"/>
    </row>
    <row r="144" ht="18.0" customHeight="1">
      <c r="A144" s="137"/>
      <c r="B144" s="137"/>
      <c r="C144" s="137"/>
      <c r="D144" s="137"/>
      <c r="E144" s="137"/>
      <c r="F144" s="137"/>
      <c r="G144" s="137"/>
      <c r="H144" s="139"/>
      <c r="I144" s="137"/>
      <c r="J144" s="137"/>
      <c r="K144" s="137"/>
      <c r="L144" s="137"/>
      <c r="M144" s="137"/>
      <c r="N144" s="137"/>
      <c r="O144" s="137"/>
      <c r="P144" s="137"/>
      <c r="Q144" s="140"/>
      <c r="R144" s="137"/>
      <c r="S144" s="137"/>
      <c r="T144" s="137"/>
      <c r="U144" s="137"/>
      <c r="V144" s="137"/>
      <c r="W144" s="137"/>
      <c r="X144" s="137"/>
      <c r="Y144" s="137"/>
      <c r="Z144" s="137"/>
      <c r="AA144" s="137"/>
      <c r="AB144" s="137"/>
      <c r="AC144" s="137"/>
      <c r="AD144" s="137"/>
      <c r="AE144" s="137"/>
      <c r="AF144" s="137"/>
      <c r="AG144" s="137"/>
      <c r="AH144" s="137"/>
      <c r="AI144" s="137"/>
      <c r="AJ144" s="137"/>
      <c r="AK144" s="137"/>
      <c r="AL144" s="137"/>
      <c r="AM144" s="137"/>
      <c r="AN144" s="137"/>
      <c r="AO144" s="137"/>
      <c r="AP144" s="137"/>
      <c r="AQ144" s="137"/>
      <c r="AR144" s="137"/>
      <c r="AS144" s="137"/>
    </row>
    <row r="145" ht="18.0" customHeight="1">
      <c r="A145" s="137"/>
      <c r="B145" s="137"/>
      <c r="C145" s="137"/>
      <c r="D145" s="137"/>
      <c r="E145" s="137"/>
      <c r="F145" s="137"/>
      <c r="G145" s="137"/>
      <c r="H145" s="139"/>
      <c r="I145" s="137"/>
      <c r="J145" s="137"/>
      <c r="K145" s="137"/>
      <c r="L145" s="137"/>
      <c r="M145" s="137"/>
      <c r="N145" s="137"/>
      <c r="O145" s="137"/>
      <c r="P145" s="137"/>
      <c r="Q145" s="140"/>
      <c r="R145" s="137"/>
      <c r="S145" s="137"/>
      <c r="T145" s="137"/>
      <c r="U145" s="137"/>
      <c r="V145" s="137"/>
      <c r="W145" s="137"/>
      <c r="X145" s="137"/>
      <c r="Y145" s="137"/>
      <c r="Z145" s="137"/>
      <c r="AA145" s="137"/>
      <c r="AB145" s="137"/>
      <c r="AC145" s="137"/>
      <c r="AD145" s="137"/>
      <c r="AE145" s="137"/>
      <c r="AF145" s="137"/>
      <c r="AG145" s="137"/>
      <c r="AH145" s="137"/>
      <c r="AI145" s="137"/>
      <c r="AJ145" s="137"/>
      <c r="AK145" s="137"/>
      <c r="AL145" s="137"/>
      <c r="AM145" s="137"/>
      <c r="AN145" s="137"/>
      <c r="AO145" s="137"/>
      <c r="AP145" s="137"/>
      <c r="AQ145" s="137"/>
      <c r="AR145" s="137"/>
      <c r="AS145" s="137"/>
    </row>
    <row r="146" ht="18.0" customHeight="1">
      <c r="A146" s="137"/>
      <c r="B146" s="137"/>
      <c r="C146" s="137"/>
      <c r="D146" s="137"/>
      <c r="E146" s="137"/>
      <c r="F146" s="137"/>
      <c r="G146" s="137"/>
      <c r="H146" s="139"/>
      <c r="I146" s="137"/>
      <c r="J146" s="137"/>
      <c r="K146" s="137"/>
      <c r="L146" s="137"/>
      <c r="M146" s="137"/>
      <c r="N146" s="137"/>
      <c r="O146" s="137"/>
      <c r="P146" s="137"/>
      <c r="Q146" s="140"/>
      <c r="R146" s="137"/>
      <c r="S146" s="137"/>
      <c r="T146" s="137"/>
      <c r="U146" s="137"/>
      <c r="V146" s="137"/>
      <c r="W146" s="137"/>
      <c r="X146" s="137"/>
      <c r="Y146" s="137"/>
      <c r="Z146" s="137"/>
      <c r="AA146" s="137"/>
      <c r="AB146" s="137"/>
      <c r="AC146" s="137"/>
      <c r="AD146" s="137"/>
      <c r="AE146" s="137"/>
      <c r="AF146" s="137"/>
      <c r="AG146" s="137"/>
      <c r="AH146" s="137"/>
      <c r="AI146" s="137"/>
      <c r="AJ146" s="137"/>
      <c r="AK146" s="137"/>
      <c r="AL146" s="137"/>
      <c r="AM146" s="137"/>
      <c r="AN146" s="137"/>
      <c r="AO146" s="137"/>
      <c r="AP146" s="137"/>
      <c r="AQ146" s="137"/>
      <c r="AR146" s="137"/>
      <c r="AS146" s="137"/>
    </row>
    <row r="147" ht="18.0" customHeight="1">
      <c r="A147" s="137"/>
      <c r="B147" s="137"/>
      <c r="C147" s="137"/>
      <c r="D147" s="137"/>
      <c r="E147" s="137"/>
      <c r="F147" s="137"/>
      <c r="G147" s="137"/>
      <c r="H147" s="139"/>
      <c r="I147" s="137"/>
      <c r="J147" s="137"/>
      <c r="K147" s="137"/>
      <c r="L147" s="137"/>
      <c r="M147" s="137"/>
      <c r="N147" s="137"/>
      <c r="O147" s="137"/>
      <c r="P147" s="137"/>
      <c r="Q147" s="140"/>
      <c r="R147" s="137"/>
      <c r="S147" s="137"/>
      <c r="T147" s="137"/>
      <c r="U147" s="137"/>
      <c r="V147" s="137"/>
      <c r="W147" s="137"/>
      <c r="X147" s="137"/>
      <c r="Y147" s="137"/>
      <c r="Z147" s="137"/>
      <c r="AA147" s="137"/>
      <c r="AB147" s="137"/>
      <c r="AC147" s="137"/>
      <c r="AD147" s="137"/>
      <c r="AE147" s="137"/>
      <c r="AF147" s="137"/>
      <c r="AG147" s="137"/>
      <c r="AH147" s="137"/>
      <c r="AI147" s="137"/>
      <c r="AJ147" s="137"/>
      <c r="AK147" s="137"/>
      <c r="AL147" s="137"/>
      <c r="AM147" s="137"/>
      <c r="AN147" s="137"/>
      <c r="AO147" s="137"/>
      <c r="AP147" s="137"/>
      <c r="AQ147" s="137"/>
      <c r="AR147" s="137"/>
      <c r="AS147" s="137"/>
    </row>
    <row r="148" ht="18.0" customHeight="1">
      <c r="A148" s="137"/>
      <c r="B148" s="137"/>
      <c r="C148" s="137"/>
      <c r="D148" s="137"/>
      <c r="E148" s="137"/>
      <c r="F148" s="137"/>
      <c r="G148" s="137"/>
      <c r="H148" s="139"/>
      <c r="I148" s="137"/>
      <c r="J148" s="137"/>
      <c r="K148" s="137"/>
      <c r="L148" s="137"/>
      <c r="M148" s="137"/>
      <c r="N148" s="137"/>
      <c r="O148" s="137"/>
      <c r="P148" s="137"/>
      <c r="Q148" s="140"/>
      <c r="R148" s="137"/>
      <c r="S148" s="137"/>
      <c r="T148" s="137"/>
      <c r="U148" s="137"/>
      <c r="V148" s="137"/>
      <c r="W148" s="137"/>
      <c r="X148" s="137"/>
      <c r="Y148" s="137"/>
      <c r="Z148" s="137"/>
      <c r="AA148" s="137"/>
      <c r="AB148" s="137"/>
      <c r="AC148" s="137"/>
      <c r="AD148" s="137"/>
      <c r="AE148" s="137"/>
      <c r="AF148" s="137"/>
      <c r="AG148" s="137"/>
      <c r="AH148" s="137"/>
      <c r="AI148" s="137"/>
      <c r="AJ148" s="137"/>
      <c r="AK148" s="137"/>
      <c r="AL148" s="137"/>
      <c r="AM148" s="137"/>
      <c r="AN148" s="137"/>
      <c r="AO148" s="137"/>
      <c r="AP148" s="137"/>
      <c r="AQ148" s="137"/>
      <c r="AR148" s="137"/>
      <c r="AS148" s="137"/>
    </row>
    <row r="149" ht="18.0" customHeight="1">
      <c r="A149" s="137"/>
      <c r="B149" s="137"/>
      <c r="C149" s="137"/>
      <c r="D149" s="137"/>
      <c r="E149" s="137"/>
      <c r="F149" s="137"/>
      <c r="G149" s="137"/>
      <c r="H149" s="139"/>
      <c r="I149" s="137"/>
      <c r="J149" s="137"/>
      <c r="K149" s="137"/>
      <c r="L149" s="137"/>
      <c r="M149" s="137"/>
      <c r="N149" s="137"/>
      <c r="O149" s="137"/>
      <c r="P149" s="137"/>
      <c r="Q149" s="140"/>
      <c r="R149" s="137"/>
      <c r="S149" s="137"/>
      <c r="T149" s="137"/>
      <c r="U149" s="137"/>
      <c r="V149" s="137"/>
      <c r="W149" s="137"/>
      <c r="X149" s="137"/>
      <c r="Y149" s="137"/>
      <c r="Z149" s="137"/>
      <c r="AA149" s="137"/>
      <c r="AB149" s="137"/>
      <c r="AC149" s="137"/>
      <c r="AD149" s="137"/>
      <c r="AE149" s="137"/>
      <c r="AF149" s="137"/>
      <c r="AG149" s="137"/>
      <c r="AH149" s="137"/>
      <c r="AI149" s="137"/>
      <c r="AJ149" s="137"/>
      <c r="AK149" s="137"/>
      <c r="AL149" s="137"/>
      <c r="AM149" s="137"/>
      <c r="AN149" s="137"/>
      <c r="AO149" s="137"/>
      <c r="AP149" s="137"/>
      <c r="AQ149" s="137"/>
      <c r="AR149" s="137"/>
      <c r="AS149" s="137"/>
    </row>
    <row r="150" ht="18.0" customHeight="1">
      <c r="A150" s="137"/>
      <c r="B150" s="137"/>
      <c r="C150" s="137"/>
      <c r="D150" s="137"/>
      <c r="E150" s="137"/>
      <c r="F150" s="137"/>
      <c r="G150" s="137"/>
      <c r="H150" s="139"/>
      <c r="I150" s="137"/>
      <c r="J150" s="137"/>
      <c r="K150" s="137"/>
      <c r="L150" s="137"/>
      <c r="M150" s="137"/>
      <c r="N150" s="137"/>
      <c r="O150" s="137"/>
      <c r="P150" s="137"/>
      <c r="Q150" s="140"/>
      <c r="R150" s="137"/>
      <c r="S150" s="137"/>
      <c r="T150" s="137"/>
      <c r="U150" s="137"/>
      <c r="V150" s="137"/>
      <c r="W150" s="137"/>
      <c r="X150" s="137"/>
      <c r="Y150" s="137"/>
      <c r="Z150" s="137"/>
      <c r="AA150" s="137"/>
      <c r="AB150" s="137"/>
      <c r="AC150" s="137"/>
      <c r="AD150" s="137"/>
      <c r="AE150" s="137"/>
      <c r="AF150" s="137"/>
      <c r="AG150" s="137"/>
      <c r="AH150" s="137"/>
      <c r="AI150" s="137"/>
      <c r="AJ150" s="137"/>
      <c r="AK150" s="137"/>
      <c r="AL150" s="137"/>
      <c r="AM150" s="137"/>
      <c r="AN150" s="137"/>
      <c r="AO150" s="137"/>
      <c r="AP150" s="137"/>
      <c r="AQ150" s="137"/>
      <c r="AR150" s="137"/>
      <c r="AS150" s="137"/>
    </row>
    <row r="151" ht="18.0" customHeight="1">
      <c r="A151" s="137"/>
      <c r="B151" s="137"/>
      <c r="C151" s="137"/>
      <c r="D151" s="137"/>
      <c r="E151" s="137"/>
      <c r="F151" s="137"/>
      <c r="G151" s="137"/>
      <c r="H151" s="139"/>
      <c r="I151" s="137"/>
      <c r="J151" s="137"/>
      <c r="K151" s="137"/>
      <c r="L151" s="137"/>
      <c r="M151" s="137"/>
      <c r="N151" s="137"/>
      <c r="O151" s="137"/>
      <c r="P151" s="137"/>
      <c r="Q151" s="140"/>
      <c r="R151" s="137"/>
      <c r="S151" s="137"/>
      <c r="T151" s="137"/>
      <c r="U151" s="137"/>
      <c r="V151" s="137"/>
      <c r="W151" s="137"/>
      <c r="X151" s="137"/>
      <c r="Y151" s="137"/>
      <c r="Z151" s="137"/>
      <c r="AA151" s="137"/>
      <c r="AB151" s="137"/>
      <c r="AC151" s="137"/>
      <c r="AD151" s="137"/>
      <c r="AE151" s="137"/>
      <c r="AF151" s="137"/>
      <c r="AG151" s="137"/>
      <c r="AH151" s="137"/>
      <c r="AI151" s="137"/>
      <c r="AJ151" s="137"/>
      <c r="AK151" s="137"/>
      <c r="AL151" s="137"/>
      <c r="AM151" s="137"/>
      <c r="AN151" s="137"/>
      <c r="AO151" s="137"/>
      <c r="AP151" s="137"/>
      <c r="AQ151" s="137"/>
      <c r="AR151" s="137"/>
      <c r="AS151" s="137"/>
    </row>
    <row r="152" ht="18.0" customHeight="1">
      <c r="A152" s="137"/>
      <c r="B152" s="137"/>
      <c r="C152" s="137"/>
      <c r="D152" s="137"/>
      <c r="E152" s="137"/>
      <c r="F152" s="137"/>
      <c r="G152" s="137"/>
      <c r="H152" s="139"/>
      <c r="I152" s="137"/>
      <c r="J152" s="137"/>
      <c r="K152" s="137"/>
      <c r="L152" s="137"/>
      <c r="M152" s="137"/>
      <c r="N152" s="137"/>
      <c r="O152" s="137"/>
      <c r="P152" s="137"/>
      <c r="Q152" s="140"/>
      <c r="R152" s="137"/>
      <c r="S152" s="137"/>
      <c r="T152" s="137"/>
      <c r="U152" s="137"/>
      <c r="V152" s="137"/>
      <c r="W152" s="137"/>
      <c r="X152" s="137"/>
      <c r="Y152" s="137"/>
      <c r="Z152" s="137"/>
      <c r="AA152" s="137"/>
      <c r="AB152" s="137"/>
      <c r="AC152" s="137"/>
      <c r="AD152" s="137"/>
      <c r="AE152" s="137"/>
      <c r="AF152" s="137"/>
      <c r="AG152" s="137"/>
      <c r="AH152" s="137"/>
      <c r="AI152" s="137"/>
      <c r="AJ152" s="137"/>
      <c r="AK152" s="137"/>
      <c r="AL152" s="137"/>
      <c r="AM152" s="137"/>
      <c r="AN152" s="137"/>
      <c r="AO152" s="137"/>
      <c r="AP152" s="137"/>
      <c r="AQ152" s="137"/>
      <c r="AR152" s="137"/>
      <c r="AS152" s="137"/>
    </row>
    <row r="153" ht="18.0" customHeight="1">
      <c r="A153" s="137"/>
      <c r="B153" s="137"/>
      <c r="C153" s="137"/>
      <c r="D153" s="137"/>
      <c r="E153" s="137"/>
      <c r="F153" s="137"/>
      <c r="G153" s="137"/>
      <c r="H153" s="139"/>
      <c r="I153" s="137"/>
      <c r="J153" s="137"/>
      <c r="K153" s="137"/>
      <c r="L153" s="137"/>
      <c r="M153" s="137"/>
      <c r="N153" s="137"/>
      <c r="O153" s="137"/>
      <c r="P153" s="137"/>
      <c r="Q153" s="140"/>
      <c r="R153" s="137"/>
      <c r="S153" s="137"/>
      <c r="T153" s="137"/>
      <c r="U153" s="137"/>
      <c r="V153" s="137"/>
      <c r="W153" s="137"/>
      <c r="X153" s="137"/>
      <c r="Y153" s="137"/>
      <c r="Z153" s="137"/>
      <c r="AA153" s="137"/>
      <c r="AB153" s="137"/>
      <c r="AC153" s="137"/>
      <c r="AD153" s="137"/>
      <c r="AE153" s="137"/>
      <c r="AF153" s="137"/>
      <c r="AG153" s="137"/>
      <c r="AH153" s="137"/>
      <c r="AI153" s="137"/>
      <c r="AJ153" s="137"/>
      <c r="AK153" s="137"/>
      <c r="AL153" s="137"/>
      <c r="AM153" s="137"/>
      <c r="AN153" s="137"/>
      <c r="AO153" s="137"/>
      <c r="AP153" s="137"/>
      <c r="AQ153" s="137"/>
      <c r="AR153" s="137"/>
      <c r="AS153" s="137"/>
    </row>
    <row r="154" ht="18.0" customHeight="1">
      <c r="A154" s="137"/>
      <c r="B154" s="137"/>
      <c r="C154" s="137"/>
      <c r="D154" s="137"/>
      <c r="E154" s="137"/>
      <c r="F154" s="137"/>
      <c r="G154" s="137"/>
      <c r="H154" s="139"/>
      <c r="I154" s="137"/>
      <c r="J154" s="137"/>
      <c r="K154" s="137"/>
      <c r="L154" s="137"/>
      <c r="M154" s="137"/>
      <c r="N154" s="137"/>
      <c r="O154" s="137"/>
      <c r="P154" s="137"/>
      <c r="Q154" s="140"/>
      <c r="R154" s="137"/>
      <c r="S154" s="137"/>
      <c r="T154" s="137"/>
      <c r="U154" s="137"/>
      <c r="V154" s="137"/>
      <c r="W154" s="137"/>
      <c r="X154" s="137"/>
      <c r="Y154" s="137"/>
      <c r="Z154" s="137"/>
      <c r="AA154" s="137"/>
      <c r="AB154" s="137"/>
      <c r="AC154" s="137"/>
      <c r="AD154" s="137"/>
      <c r="AE154" s="137"/>
      <c r="AF154" s="137"/>
      <c r="AG154" s="137"/>
      <c r="AH154" s="137"/>
      <c r="AI154" s="137"/>
      <c r="AJ154" s="137"/>
      <c r="AK154" s="137"/>
      <c r="AL154" s="137"/>
      <c r="AM154" s="137"/>
      <c r="AN154" s="137"/>
      <c r="AO154" s="137"/>
      <c r="AP154" s="137"/>
      <c r="AQ154" s="137"/>
      <c r="AR154" s="137"/>
      <c r="AS154" s="137"/>
    </row>
    <row r="155" ht="18.0" customHeight="1">
      <c r="A155" s="137"/>
      <c r="B155" s="137"/>
      <c r="C155" s="137"/>
      <c r="D155" s="137"/>
      <c r="E155" s="137"/>
      <c r="F155" s="137"/>
      <c r="G155" s="137"/>
      <c r="H155" s="139"/>
      <c r="I155" s="137"/>
      <c r="J155" s="137"/>
      <c r="K155" s="137"/>
      <c r="L155" s="137"/>
      <c r="M155" s="137"/>
      <c r="N155" s="137"/>
      <c r="O155" s="137"/>
      <c r="P155" s="137"/>
      <c r="Q155" s="140"/>
      <c r="R155" s="137"/>
      <c r="S155" s="137"/>
      <c r="T155" s="137"/>
      <c r="U155" s="137"/>
      <c r="V155" s="137"/>
      <c r="W155" s="137"/>
      <c r="X155" s="137"/>
      <c r="Y155" s="137"/>
      <c r="Z155" s="137"/>
      <c r="AA155" s="137"/>
      <c r="AB155" s="137"/>
      <c r="AC155" s="137"/>
      <c r="AD155" s="137"/>
      <c r="AE155" s="137"/>
      <c r="AF155" s="137"/>
      <c r="AG155" s="137"/>
      <c r="AH155" s="137"/>
      <c r="AI155" s="137"/>
      <c r="AJ155" s="137"/>
      <c r="AK155" s="137"/>
      <c r="AL155" s="137"/>
      <c r="AM155" s="137"/>
      <c r="AN155" s="137"/>
      <c r="AO155" s="137"/>
      <c r="AP155" s="137"/>
      <c r="AQ155" s="137"/>
      <c r="AR155" s="137"/>
      <c r="AS155" s="137"/>
    </row>
    <row r="156" ht="18.0" customHeight="1">
      <c r="A156" s="137"/>
      <c r="B156" s="137"/>
      <c r="C156" s="137"/>
      <c r="D156" s="137"/>
      <c r="E156" s="137"/>
      <c r="F156" s="137"/>
      <c r="G156" s="137"/>
      <c r="H156" s="139"/>
      <c r="I156" s="137"/>
      <c r="J156" s="137"/>
      <c r="K156" s="137"/>
      <c r="L156" s="137"/>
      <c r="M156" s="137"/>
      <c r="N156" s="137"/>
      <c r="O156" s="137"/>
      <c r="P156" s="137"/>
      <c r="Q156" s="140"/>
      <c r="R156" s="137"/>
      <c r="S156" s="137"/>
      <c r="T156" s="137"/>
      <c r="U156" s="137"/>
      <c r="V156" s="137"/>
      <c r="W156" s="137"/>
      <c r="X156" s="137"/>
      <c r="Y156" s="137"/>
      <c r="Z156" s="137"/>
      <c r="AA156" s="137"/>
      <c r="AB156" s="137"/>
      <c r="AC156" s="137"/>
      <c r="AD156" s="137"/>
      <c r="AE156" s="137"/>
      <c r="AF156" s="137"/>
      <c r="AG156" s="137"/>
      <c r="AH156" s="137"/>
      <c r="AI156" s="137"/>
      <c r="AJ156" s="137"/>
      <c r="AK156" s="137"/>
      <c r="AL156" s="137"/>
      <c r="AM156" s="137"/>
      <c r="AN156" s="137"/>
      <c r="AO156" s="137"/>
      <c r="AP156" s="137"/>
      <c r="AQ156" s="137"/>
      <c r="AR156" s="137"/>
      <c r="AS156" s="137"/>
    </row>
    <row r="157" ht="18.0" customHeight="1">
      <c r="A157" s="137"/>
      <c r="B157" s="137"/>
      <c r="C157" s="137"/>
      <c r="D157" s="137"/>
      <c r="E157" s="137"/>
      <c r="F157" s="137"/>
      <c r="G157" s="137"/>
      <c r="H157" s="139"/>
      <c r="I157" s="137"/>
      <c r="J157" s="137"/>
      <c r="K157" s="137"/>
      <c r="L157" s="137"/>
      <c r="M157" s="137"/>
      <c r="N157" s="137"/>
      <c r="O157" s="137"/>
      <c r="P157" s="137"/>
      <c r="Q157" s="140"/>
      <c r="R157" s="137"/>
      <c r="S157" s="137"/>
      <c r="T157" s="137"/>
      <c r="U157" s="137"/>
      <c r="V157" s="137"/>
      <c r="W157" s="137"/>
      <c r="X157" s="137"/>
      <c r="Y157" s="137"/>
      <c r="Z157" s="137"/>
      <c r="AA157" s="137"/>
      <c r="AB157" s="137"/>
      <c r="AC157" s="137"/>
      <c r="AD157" s="137"/>
      <c r="AE157" s="137"/>
      <c r="AF157" s="137"/>
      <c r="AG157" s="137"/>
      <c r="AH157" s="137"/>
      <c r="AI157" s="137"/>
      <c r="AJ157" s="137"/>
      <c r="AK157" s="137"/>
      <c r="AL157" s="137"/>
      <c r="AM157" s="137"/>
      <c r="AN157" s="137"/>
      <c r="AO157" s="137"/>
      <c r="AP157" s="137"/>
      <c r="AQ157" s="137"/>
      <c r="AR157" s="137"/>
      <c r="AS157" s="137"/>
    </row>
    <row r="158" ht="18.0" customHeight="1">
      <c r="A158" s="137"/>
      <c r="B158" s="137"/>
      <c r="C158" s="137"/>
      <c r="D158" s="137"/>
      <c r="E158" s="137"/>
      <c r="F158" s="137"/>
      <c r="G158" s="137"/>
      <c r="H158" s="139"/>
      <c r="I158" s="137"/>
      <c r="J158" s="137"/>
      <c r="K158" s="137"/>
      <c r="L158" s="137"/>
      <c r="M158" s="137"/>
      <c r="N158" s="137"/>
      <c r="O158" s="137"/>
      <c r="P158" s="137"/>
      <c r="Q158" s="140"/>
      <c r="R158" s="137"/>
      <c r="S158" s="137"/>
      <c r="T158" s="137"/>
      <c r="U158" s="137"/>
      <c r="V158" s="137"/>
      <c r="W158" s="137"/>
      <c r="X158" s="137"/>
      <c r="Y158" s="137"/>
      <c r="Z158" s="137"/>
      <c r="AA158" s="137"/>
      <c r="AB158" s="137"/>
      <c r="AC158" s="137"/>
      <c r="AD158" s="137"/>
      <c r="AE158" s="137"/>
      <c r="AF158" s="137"/>
      <c r="AG158" s="137"/>
      <c r="AH158" s="137"/>
      <c r="AI158" s="137"/>
      <c r="AJ158" s="137"/>
      <c r="AK158" s="137"/>
      <c r="AL158" s="137"/>
      <c r="AM158" s="137"/>
      <c r="AN158" s="137"/>
      <c r="AO158" s="137"/>
      <c r="AP158" s="137"/>
      <c r="AQ158" s="137"/>
      <c r="AR158" s="137"/>
      <c r="AS158" s="137"/>
    </row>
    <row r="159" ht="18.0" customHeight="1">
      <c r="A159" s="137"/>
      <c r="B159" s="137"/>
      <c r="C159" s="137"/>
      <c r="D159" s="137"/>
      <c r="E159" s="137"/>
      <c r="F159" s="137"/>
      <c r="G159" s="137"/>
      <c r="H159" s="139"/>
      <c r="I159" s="137"/>
      <c r="J159" s="137"/>
      <c r="K159" s="137"/>
      <c r="L159" s="137"/>
      <c r="M159" s="137"/>
      <c r="N159" s="137"/>
      <c r="O159" s="137"/>
      <c r="P159" s="137"/>
      <c r="Q159" s="140"/>
      <c r="R159" s="137"/>
      <c r="S159" s="137"/>
      <c r="T159" s="137"/>
      <c r="U159" s="137"/>
      <c r="V159" s="137"/>
      <c r="W159" s="137"/>
      <c r="X159" s="137"/>
      <c r="Y159" s="137"/>
      <c r="Z159" s="137"/>
      <c r="AA159" s="137"/>
      <c r="AB159" s="137"/>
      <c r="AC159" s="137"/>
      <c r="AD159" s="137"/>
      <c r="AE159" s="137"/>
      <c r="AF159" s="137"/>
      <c r="AG159" s="137"/>
      <c r="AH159" s="137"/>
      <c r="AI159" s="137"/>
      <c r="AJ159" s="137"/>
      <c r="AK159" s="137"/>
      <c r="AL159" s="137"/>
      <c r="AM159" s="137"/>
      <c r="AN159" s="137"/>
      <c r="AO159" s="137"/>
      <c r="AP159" s="137"/>
      <c r="AQ159" s="137"/>
      <c r="AR159" s="137"/>
      <c r="AS159" s="137"/>
    </row>
    <row r="160" ht="18.0" customHeight="1">
      <c r="A160" s="137"/>
      <c r="B160" s="137"/>
      <c r="C160" s="137"/>
      <c r="D160" s="137"/>
      <c r="E160" s="137"/>
      <c r="F160" s="137"/>
      <c r="G160" s="137"/>
      <c r="H160" s="139"/>
      <c r="I160" s="137"/>
      <c r="J160" s="137"/>
      <c r="K160" s="137"/>
      <c r="L160" s="137"/>
      <c r="M160" s="137"/>
      <c r="N160" s="137"/>
      <c r="O160" s="137"/>
      <c r="P160" s="137"/>
      <c r="Q160" s="140"/>
      <c r="R160" s="137"/>
      <c r="S160" s="137"/>
      <c r="T160" s="137"/>
      <c r="U160" s="137"/>
      <c r="V160" s="137"/>
      <c r="W160" s="137"/>
      <c r="X160" s="137"/>
      <c r="Y160" s="137"/>
      <c r="Z160" s="137"/>
      <c r="AA160" s="137"/>
      <c r="AB160" s="137"/>
      <c r="AC160" s="137"/>
      <c r="AD160" s="137"/>
      <c r="AE160" s="137"/>
      <c r="AF160" s="137"/>
      <c r="AG160" s="137"/>
      <c r="AH160" s="137"/>
      <c r="AI160" s="137"/>
      <c r="AJ160" s="137"/>
      <c r="AK160" s="137"/>
      <c r="AL160" s="137"/>
      <c r="AM160" s="137"/>
      <c r="AN160" s="137"/>
      <c r="AO160" s="137"/>
      <c r="AP160" s="137"/>
      <c r="AQ160" s="137"/>
      <c r="AR160" s="137"/>
      <c r="AS160" s="137"/>
    </row>
    <row r="161" ht="18.0" customHeight="1">
      <c r="A161" s="137"/>
      <c r="B161" s="137"/>
      <c r="C161" s="137"/>
      <c r="D161" s="137"/>
      <c r="E161" s="137"/>
      <c r="F161" s="137"/>
      <c r="G161" s="137"/>
      <c r="H161" s="139"/>
      <c r="I161" s="137"/>
      <c r="J161" s="137"/>
      <c r="K161" s="137"/>
      <c r="L161" s="137"/>
      <c r="M161" s="137"/>
      <c r="N161" s="137"/>
      <c r="O161" s="137"/>
      <c r="P161" s="137"/>
      <c r="Q161" s="140"/>
      <c r="R161" s="137"/>
      <c r="S161" s="137"/>
      <c r="T161" s="137"/>
      <c r="U161" s="137"/>
      <c r="V161" s="137"/>
      <c r="W161" s="137"/>
      <c r="X161" s="137"/>
      <c r="Y161" s="137"/>
      <c r="Z161" s="137"/>
      <c r="AA161" s="137"/>
      <c r="AB161" s="137"/>
      <c r="AC161" s="137"/>
      <c r="AD161" s="137"/>
      <c r="AE161" s="137"/>
      <c r="AF161" s="137"/>
      <c r="AG161" s="137"/>
      <c r="AH161" s="137"/>
      <c r="AI161" s="137"/>
      <c r="AJ161" s="137"/>
      <c r="AK161" s="137"/>
      <c r="AL161" s="137"/>
      <c r="AM161" s="137"/>
      <c r="AN161" s="137"/>
      <c r="AO161" s="137"/>
      <c r="AP161" s="137"/>
      <c r="AQ161" s="137"/>
      <c r="AR161" s="137"/>
      <c r="AS161" s="137"/>
    </row>
    <row r="162" ht="18.0" customHeight="1">
      <c r="A162" s="137"/>
      <c r="B162" s="137"/>
      <c r="C162" s="137"/>
      <c r="D162" s="137"/>
      <c r="E162" s="137"/>
      <c r="F162" s="137"/>
      <c r="G162" s="137"/>
      <c r="H162" s="139"/>
      <c r="I162" s="137"/>
      <c r="J162" s="137"/>
      <c r="K162" s="137"/>
      <c r="L162" s="137"/>
      <c r="M162" s="137"/>
      <c r="N162" s="137"/>
      <c r="O162" s="137"/>
      <c r="P162" s="137"/>
      <c r="Q162" s="140"/>
      <c r="R162" s="137"/>
      <c r="S162" s="137"/>
      <c r="T162" s="137"/>
      <c r="U162" s="137"/>
      <c r="V162" s="137"/>
      <c r="W162" s="137"/>
      <c r="X162" s="137"/>
      <c r="Y162" s="137"/>
      <c r="Z162" s="137"/>
      <c r="AA162" s="137"/>
      <c r="AB162" s="137"/>
      <c r="AC162" s="137"/>
      <c r="AD162" s="137"/>
      <c r="AE162" s="137"/>
      <c r="AF162" s="137"/>
      <c r="AG162" s="137"/>
      <c r="AH162" s="137"/>
      <c r="AI162" s="137"/>
      <c r="AJ162" s="137"/>
      <c r="AK162" s="137"/>
      <c r="AL162" s="137"/>
      <c r="AM162" s="137"/>
      <c r="AN162" s="137"/>
      <c r="AO162" s="137"/>
      <c r="AP162" s="137"/>
      <c r="AQ162" s="137"/>
      <c r="AR162" s="137"/>
      <c r="AS162" s="137"/>
    </row>
    <row r="163" ht="18.0" customHeight="1">
      <c r="A163" s="137"/>
      <c r="B163" s="137"/>
      <c r="C163" s="137"/>
      <c r="D163" s="137"/>
      <c r="E163" s="137"/>
      <c r="F163" s="137"/>
      <c r="G163" s="137"/>
      <c r="H163" s="139"/>
      <c r="I163" s="137"/>
      <c r="J163" s="137"/>
      <c r="K163" s="137"/>
      <c r="L163" s="137"/>
      <c r="M163" s="137"/>
      <c r="N163" s="137"/>
      <c r="O163" s="137"/>
      <c r="P163" s="137"/>
      <c r="Q163" s="140"/>
      <c r="R163" s="137"/>
      <c r="S163" s="137"/>
      <c r="T163" s="137"/>
      <c r="U163" s="137"/>
      <c r="V163" s="137"/>
      <c r="W163" s="137"/>
      <c r="X163" s="137"/>
      <c r="Y163" s="137"/>
      <c r="Z163" s="137"/>
      <c r="AA163" s="137"/>
      <c r="AB163" s="137"/>
      <c r="AC163" s="137"/>
      <c r="AD163" s="137"/>
      <c r="AE163" s="137"/>
      <c r="AF163" s="137"/>
      <c r="AG163" s="137"/>
      <c r="AH163" s="137"/>
      <c r="AI163" s="137"/>
      <c r="AJ163" s="137"/>
      <c r="AK163" s="137"/>
      <c r="AL163" s="137"/>
      <c r="AM163" s="137"/>
      <c r="AN163" s="137"/>
      <c r="AO163" s="137"/>
      <c r="AP163" s="137"/>
      <c r="AQ163" s="137"/>
      <c r="AR163" s="137"/>
      <c r="AS163" s="137"/>
    </row>
    <row r="164" ht="18.0" customHeight="1">
      <c r="A164" s="137"/>
      <c r="B164" s="137"/>
      <c r="C164" s="137"/>
      <c r="D164" s="137"/>
      <c r="E164" s="137"/>
      <c r="F164" s="137"/>
      <c r="G164" s="137"/>
      <c r="H164" s="139"/>
      <c r="I164" s="137"/>
      <c r="J164" s="137"/>
      <c r="K164" s="137"/>
      <c r="L164" s="137"/>
      <c r="M164" s="137"/>
      <c r="N164" s="137"/>
      <c r="O164" s="137"/>
      <c r="P164" s="137"/>
      <c r="Q164" s="140"/>
      <c r="R164" s="137"/>
      <c r="S164" s="137"/>
      <c r="T164" s="137"/>
      <c r="U164" s="137"/>
      <c r="V164" s="137"/>
      <c r="W164" s="137"/>
      <c r="X164" s="137"/>
      <c r="Y164" s="137"/>
      <c r="Z164" s="137"/>
      <c r="AA164" s="137"/>
      <c r="AB164" s="137"/>
      <c r="AC164" s="137"/>
      <c r="AD164" s="137"/>
      <c r="AE164" s="137"/>
      <c r="AF164" s="137"/>
      <c r="AG164" s="137"/>
      <c r="AH164" s="137"/>
      <c r="AI164" s="137"/>
      <c r="AJ164" s="137"/>
      <c r="AK164" s="137"/>
      <c r="AL164" s="137"/>
      <c r="AM164" s="137"/>
      <c r="AN164" s="137"/>
      <c r="AO164" s="137"/>
      <c r="AP164" s="137"/>
      <c r="AQ164" s="137"/>
      <c r="AR164" s="137"/>
      <c r="AS164" s="137"/>
    </row>
    <row r="165" ht="18.0" customHeight="1">
      <c r="A165" s="137"/>
      <c r="B165" s="137"/>
      <c r="C165" s="137"/>
      <c r="D165" s="137"/>
      <c r="E165" s="137"/>
      <c r="F165" s="137"/>
      <c r="G165" s="137"/>
      <c r="H165" s="139"/>
      <c r="I165" s="137"/>
      <c r="J165" s="137"/>
      <c r="K165" s="137"/>
      <c r="L165" s="137"/>
      <c r="M165" s="137"/>
      <c r="N165" s="137"/>
      <c r="O165" s="137"/>
      <c r="P165" s="137"/>
      <c r="Q165" s="140"/>
      <c r="R165" s="137"/>
      <c r="S165" s="137"/>
      <c r="T165" s="137"/>
      <c r="U165" s="137"/>
      <c r="V165" s="137"/>
      <c r="W165" s="137"/>
      <c r="X165" s="137"/>
      <c r="Y165" s="137"/>
      <c r="Z165" s="137"/>
      <c r="AA165" s="137"/>
      <c r="AB165" s="137"/>
      <c r="AC165" s="137"/>
      <c r="AD165" s="137"/>
      <c r="AE165" s="137"/>
      <c r="AF165" s="137"/>
      <c r="AG165" s="137"/>
      <c r="AH165" s="137"/>
      <c r="AI165" s="137"/>
      <c r="AJ165" s="137"/>
      <c r="AK165" s="137"/>
      <c r="AL165" s="137"/>
      <c r="AM165" s="137"/>
      <c r="AN165" s="137"/>
      <c r="AO165" s="137"/>
      <c r="AP165" s="137"/>
      <c r="AQ165" s="137"/>
      <c r="AR165" s="137"/>
      <c r="AS165" s="137"/>
    </row>
    <row r="166" ht="18.0" customHeight="1">
      <c r="A166" s="137"/>
      <c r="B166" s="137"/>
      <c r="C166" s="137"/>
      <c r="D166" s="137"/>
      <c r="E166" s="137"/>
      <c r="F166" s="137"/>
      <c r="G166" s="137"/>
      <c r="H166" s="139"/>
      <c r="I166" s="137"/>
      <c r="J166" s="137"/>
      <c r="K166" s="137"/>
      <c r="L166" s="137"/>
      <c r="M166" s="137"/>
      <c r="N166" s="137"/>
      <c r="O166" s="137"/>
      <c r="P166" s="137"/>
      <c r="Q166" s="140"/>
      <c r="R166" s="137"/>
      <c r="S166" s="137"/>
      <c r="T166" s="137"/>
      <c r="U166" s="137"/>
      <c r="V166" s="137"/>
      <c r="W166" s="137"/>
      <c r="X166" s="137"/>
      <c r="Y166" s="137"/>
      <c r="Z166" s="137"/>
      <c r="AA166" s="137"/>
      <c r="AB166" s="137"/>
      <c r="AC166" s="137"/>
      <c r="AD166" s="137"/>
      <c r="AE166" s="137"/>
      <c r="AF166" s="137"/>
      <c r="AG166" s="137"/>
      <c r="AH166" s="137"/>
      <c r="AI166" s="137"/>
      <c r="AJ166" s="137"/>
      <c r="AK166" s="137"/>
      <c r="AL166" s="137"/>
      <c r="AM166" s="137"/>
      <c r="AN166" s="137"/>
      <c r="AO166" s="137"/>
      <c r="AP166" s="137"/>
      <c r="AQ166" s="137"/>
      <c r="AR166" s="137"/>
      <c r="AS166" s="137"/>
    </row>
    <row r="167" ht="18.0" customHeight="1">
      <c r="A167" s="137"/>
      <c r="B167" s="137"/>
      <c r="C167" s="137"/>
      <c r="D167" s="137"/>
      <c r="E167" s="137"/>
      <c r="F167" s="137"/>
      <c r="G167" s="137"/>
      <c r="H167" s="139"/>
      <c r="I167" s="137"/>
      <c r="J167" s="137"/>
      <c r="K167" s="137"/>
      <c r="L167" s="137"/>
      <c r="M167" s="137"/>
      <c r="N167" s="137"/>
      <c r="O167" s="137"/>
      <c r="P167" s="137"/>
      <c r="Q167" s="140"/>
      <c r="R167" s="137"/>
      <c r="S167" s="137"/>
      <c r="T167" s="137"/>
      <c r="U167" s="137"/>
      <c r="V167" s="137"/>
      <c r="W167" s="137"/>
      <c r="X167" s="137"/>
      <c r="Y167" s="137"/>
      <c r="Z167" s="137"/>
      <c r="AA167" s="137"/>
      <c r="AB167" s="137"/>
      <c r="AC167" s="137"/>
      <c r="AD167" s="137"/>
      <c r="AE167" s="137"/>
      <c r="AF167" s="137"/>
      <c r="AG167" s="137"/>
      <c r="AH167" s="137"/>
      <c r="AI167" s="137"/>
      <c r="AJ167" s="137"/>
      <c r="AK167" s="137"/>
      <c r="AL167" s="137"/>
      <c r="AM167" s="137"/>
      <c r="AN167" s="137"/>
      <c r="AO167" s="137"/>
      <c r="AP167" s="137"/>
      <c r="AQ167" s="137"/>
      <c r="AR167" s="137"/>
      <c r="AS167" s="137"/>
    </row>
    <row r="168" ht="18.0" customHeight="1">
      <c r="A168" s="137"/>
      <c r="B168" s="137"/>
      <c r="C168" s="137"/>
      <c r="D168" s="137"/>
      <c r="E168" s="137"/>
      <c r="F168" s="137"/>
      <c r="G168" s="137"/>
      <c r="H168" s="139"/>
      <c r="I168" s="137"/>
      <c r="J168" s="137"/>
      <c r="K168" s="137"/>
      <c r="L168" s="137"/>
      <c r="M168" s="137"/>
      <c r="N168" s="137"/>
      <c r="O168" s="137"/>
      <c r="P168" s="137"/>
      <c r="Q168" s="140"/>
      <c r="R168" s="137"/>
      <c r="S168" s="137"/>
      <c r="T168" s="137"/>
      <c r="U168" s="137"/>
      <c r="V168" s="137"/>
      <c r="W168" s="137"/>
      <c r="X168" s="137"/>
      <c r="Y168" s="137"/>
      <c r="Z168" s="137"/>
      <c r="AA168" s="137"/>
      <c r="AB168" s="137"/>
      <c r="AC168" s="137"/>
      <c r="AD168" s="137"/>
      <c r="AE168" s="137"/>
      <c r="AF168" s="137"/>
      <c r="AG168" s="137"/>
      <c r="AH168" s="137"/>
      <c r="AI168" s="137"/>
      <c r="AJ168" s="137"/>
      <c r="AK168" s="137"/>
      <c r="AL168" s="137"/>
      <c r="AM168" s="137"/>
      <c r="AN168" s="137"/>
      <c r="AO168" s="137"/>
      <c r="AP168" s="137"/>
      <c r="AQ168" s="137"/>
      <c r="AR168" s="137"/>
      <c r="AS168" s="137"/>
    </row>
    <row r="169" ht="18.0" customHeight="1">
      <c r="A169" s="137"/>
      <c r="B169" s="137"/>
      <c r="C169" s="137"/>
      <c r="D169" s="137"/>
      <c r="E169" s="137"/>
      <c r="F169" s="137"/>
      <c r="G169" s="137"/>
      <c r="H169" s="139"/>
      <c r="I169" s="137"/>
      <c r="J169" s="137"/>
      <c r="K169" s="137"/>
      <c r="L169" s="137"/>
      <c r="M169" s="137"/>
      <c r="N169" s="137"/>
      <c r="O169" s="137"/>
      <c r="P169" s="137"/>
      <c r="Q169" s="140"/>
      <c r="R169" s="137"/>
      <c r="S169" s="137"/>
      <c r="T169" s="137"/>
      <c r="U169" s="137"/>
      <c r="V169" s="137"/>
      <c r="W169" s="137"/>
      <c r="X169" s="137"/>
      <c r="Y169" s="137"/>
      <c r="Z169" s="137"/>
      <c r="AA169" s="137"/>
      <c r="AB169" s="137"/>
      <c r="AC169" s="137"/>
      <c r="AD169" s="137"/>
      <c r="AE169" s="137"/>
      <c r="AF169" s="137"/>
      <c r="AG169" s="137"/>
      <c r="AH169" s="137"/>
      <c r="AI169" s="137"/>
      <c r="AJ169" s="137"/>
      <c r="AK169" s="137"/>
      <c r="AL169" s="137"/>
      <c r="AM169" s="137"/>
      <c r="AN169" s="137"/>
      <c r="AO169" s="137"/>
      <c r="AP169" s="137"/>
      <c r="AQ169" s="137"/>
      <c r="AR169" s="137"/>
      <c r="AS169" s="137"/>
    </row>
    <row r="170" ht="18.0" customHeight="1">
      <c r="A170" s="137"/>
      <c r="B170" s="137"/>
      <c r="C170" s="137"/>
      <c r="D170" s="137"/>
      <c r="E170" s="137"/>
      <c r="F170" s="137"/>
      <c r="G170" s="137"/>
      <c r="H170" s="139"/>
      <c r="I170" s="137"/>
      <c r="J170" s="137"/>
      <c r="K170" s="137"/>
      <c r="L170" s="137"/>
      <c r="M170" s="137"/>
      <c r="N170" s="137"/>
      <c r="O170" s="137"/>
      <c r="P170" s="137"/>
      <c r="Q170" s="140"/>
      <c r="R170" s="137"/>
      <c r="S170" s="137"/>
      <c r="T170" s="137"/>
      <c r="U170" s="137"/>
      <c r="V170" s="137"/>
      <c r="W170" s="137"/>
      <c r="X170" s="137"/>
      <c r="Y170" s="137"/>
      <c r="Z170" s="137"/>
      <c r="AA170" s="137"/>
      <c r="AB170" s="137"/>
      <c r="AC170" s="137"/>
      <c r="AD170" s="137"/>
      <c r="AE170" s="137"/>
      <c r="AF170" s="137"/>
      <c r="AG170" s="137"/>
      <c r="AH170" s="137"/>
      <c r="AI170" s="137"/>
      <c r="AJ170" s="137"/>
      <c r="AK170" s="137"/>
      <c r="AL170" s="137"/>
      <c r="AM170" s="137"/>
      <c r="AN170" s="137"/>
      <c r="AO170" s="137"/>
      <c r="AP170" s="137"/>
      <c r="AQ170" s="137"/>
      <c r="AR170" s="137"/>
      <c r="AS170" s="137"/>
    </row>
    <row r="171" ht="18.0" customHeight="1">
      <c r="A171" s="137"/>
      <c r="B171" s="137"/>
      <c r="C171" s="137"/>
      <c r="D171" s="137"/>
      <c r="E171" s="137"/>
      <c r="F171" s="137"/>
      <c r="G171" s="137"/>
      <c r="H171" s="139"/>
      <c r="I171" s="137"/>
      <c r="J171" s="137"/>
      <c r="K171" s="137"/>
      <c r="L171" s="137"/>
      <c r="M171" s="137"/>
      <c r="N171" s="137"/>
      <c r="O171" s="137"/>
      <c r="P171" s="137"/>
      <c r="Q171" s="140"/>
      <c r="R171" s="137"/>
      <c r="S171" s="137"/>
      <c r="T171" s="137"/>
      <c r="U171" s="137"/>
      <c r="V171" s="137"/>
      <c r="W171" s="137"/>
      <c r="X171" s="137"/>
      <c r="Y171" s="137"/>
      <c r="Z171" s="137"/>
      <c r="AA171" s="137"/>
      <c r="AB171" s="137"/>
      <c r="AC171" s="137"/>
      <c r="AD171" s="137"/>
      <c r="AE171" s="137"/>
      <c r="AF171" s="137"/>
      <c r="AG171" s="137"/>
      <c r="AH171" s="137"/>
      <c r="AI171" s="137"/>
      <c r="AJ171" s="137"/>
      <c r="AK171" s="137"/>
      <c r="AL171" s="137"/>
      <c r="AM171" s="137"/>
      <c r="AN171" s="137"/>
      <c r="AO171" s="137"/>
      <c r="AP171" s="137"/>
      <c r="AQ171" s="137"/>
      <c r="AR171" s="137"/>
      <c r="AS171" s="137"/>
    </row>
    <row r="172" ht="18.0" customHeight="1">
      <c r="A172" s="137"/>
      <c r="B172" s="137"/>
      <c r="C172" s="137"/>
      <c r="D172" s="137"/>
      <c r="E172" s="137"/>
      <c r="F172" s="137"/>
      <c r="G172" s="137"/>
      <c r="H172" s="139"/>
      <c r="I172" s="137"/>
      <c r="J172" s="137"/>
      <c r="K172" s="137"/>
      <c r="L172" s="137"/>
      <c r="M172" s="137"/>
      <c r="N172" s="137"/>
      <c r="O172" s="137"/>
      <c r="P172" s="137"/>
      <c r="Q172" s="140"/>
      <c r="R172" s="137"/>
      <c r="S172" s="137"/>
      <c r="T172" s="137"/>
      <c r="U172" s="137"/>
      <c r="V172" s="137"/>
      <c r="W172" s="137"/>
      <c r="X172" s="137"/>
      <c r="Y172" s="137"/>
      <c r="Z172" s="137"/>
      <c r="AA172" s="137"/>
      <c r="AB172" s="137"/>
      <c r="AC172" s="137"/>
      <c r="AD172" s="137"/>
      <c r="AE172" s="137"/>
      <c r="AF172" s="137"/>
      <c r="AG172" s="137"/>
      <c r="AH172" s="137"/>
      <c r="AI172" s="137"/>
      <c r="AJ172" s="137"/>
      <c r="AK172" s="137"/>
      <c r="AL172" s="137"/>
      <c r="AM172" s="137"/>
      <c r="AN172" s="137"/>
      <c r="AO172" s="137"/>
      <c r="AP172" s="137"/>
      <c r="AQ172" s="137"/>
      <c r="AR172" s="137"/>
      <c r="AS172" s="137"/>
    </row>
    <row r="173" ht="18.0" customHeight="1">
      <c r="A173" s="137"/>
      <c r="B173" s="137"/>
      <c r="C173" s="137"/>
      <c r="D173" s="137"/>
      <c r="E173" s="137"/>
      <c r="F173" s="137"/>
      <c r="G173" s="137"/>
      <c r="H173" s="139"/>
      <c r="I173" s="137"/>
      <c r="J173" s="137"/>
      <c r="K173" s="137"/>
      <c r="L173" s="137"/>
      <c r="M173" s="137"/>
      <c r="N173" s="137"/>
      <c r="O173" s="137"/>
      <c r="P173" s="137"/>
      <c r="Q173" s="140"/>
      <c r="R173" s="137"/>
      <c r="S173" s="137"/>
      <c r="T173" s="137"/>
      <c r="U173" s="137"/>
      <c r="V173" s="137"/>
      <c r="W173" s="137"/>
      <c r="X173" s="137"/>
      <c r="Y173" s="137"/>
      <c r="Z173" s="137"/>
      <c r="AA173" s="137"/>
      <c r="AB173" s="137"/>
      <c r="AC173" s="137"/>
      <c r="AD173" s="137"/>
      <c r="AE173" s="137"/>
      <c r="AF173" s="137"/>
      <c r="AG173" s="137"/>
      <c r="AH173" s="137"/>
      <c r="AI173" s="137"/>
      <c r="AJ173" s="137"/>
      <c r="AK173" s="137"/>
      <c r="AL173" s="137"/>
      <c r="AM173" s="137"/>
      <c r="AN173" s="137"/>
      <c r="AO173" s="137"/>
      <c r="AP173" s="137"/>
      <c r="AQ173" s="137"/>
      <c r="AR173" s="137"/>
      <c r="AS173" s="137"/>
    </row>
    <row r="174" ht="18.0" customHeight="1">
      <c r="A174" s="137"/>
      <c r="B174" s="137"/>
      <c r="C174" s="137"/>
      <c r="D174" s="137"/>
      <c r="E174" s="137"/>
      <c r="F174" s="137"/>
      <c r="G174" s="137"/>
      <c r="H174" s="139"/>
      <c r="I174" s="137"/>
      <c r="J174" s="137"/>
      <c r="K174" s="137"/>
      <c r="L174" s="137"/>
      <c r="M174" s="137"/>
      <c r="N174" s="137"/>
      <c r="O174" s="137"/>
      <c r="P174" s="137"/>
      <c r="Q174" s="140"/>
      <c r="R174" s="137"/>
      <c r="S174" s="137"/>
      <c r="T174" s="137"/>
      <c r="U174" s="137"/>
      <c r="V174" s="137"/>
      <c r="W174" s="137"/>
      <c r="X174" s="137"/>
      <c r="Y174" s="137"/>
      <c r="Z174" s="137"/>
      <c r="AA174" s="137"/>
      <c r="AB174" s="137"/>
      <c r="AC174" s="137"/>
      <c r="AD174" s="137"/>
      <c r="AE174" s="137"/>
      <c r="AF174" s="137"/>
      <c r="AG174" s="137"/>
      <c r="AH174" s="137"/>
      <c r="AI174" s="137"/>
      <c r="AJ174" s="137"/>
      <c r="AK174" s="137"/>
      <c r="AL174" s="137"/>
      <c r="AM174" s="137"/>
      <c r="AN174" s="137"/>
      <c r="AO174" s="137"/>
      <c r="AP174" s="137"/>
      <c r="AQ174" s="137"/>
      <c r="AR174" s="137"/>
      <c r="AS174" s="137"/>
    </row>
    <row r="175" ht="18.0" customHeight="1">
      <c r="A175" s="137"/>
      <c r="B175" s="137"/>
      <c r="C175" s="137"/>
      <c r="D175" s="137"/>
      <c r="E175" s="137"/>
      <c r="F175" s="137"/>
      <c r="G175" s="137"/>
      <c r="H175" s="139"/>
      <c r="I175" s="137"/>
      <c r="J175" s="137"/>
      <c r="K175" s="137"/>
      <c r="L175" s="137"/>
      <c r="M175" s="137"/>
      <c r="N175" s="137"/>
      <c r="O175" s="137"/>
      <c r="P175" s="137"/>
      <c r="Q175" s="140"/>
      <c r="R175" s="137"/>
      <c r="S175" s="137"/>
      <c r="T175" s="137"/>
      <c r="U175" s="137"/>
      <c r="V175" s="137"/>
      <c r="W175" s="137"/>
      <c r="X175" s="137"/>
      <c r="Y175" s="137"/>
      <c r="Z175" s="137"/>
      <c r="AA175" s="137"/>
      <c r="AB175" s="137"/>
      <c r="AC175" s="137"/>
      <c r="AD175" s="137"/>
      <c r="AE175" s="137"/>
      <c r="AF175" s="137"/>
      <c r="AG175" s="137"/>
      <c r="AH175" s="137"/>
      <c r="AI175" s="137"/>
      <c r="AJ175" s="137"/>
      <c r="AK175" s="137"/>
      <c r="AL175" s="137"/>
      <c r="AM175" s="137"/>
      <c r="AN175" s="137"/>
      <c r="AO175" s="137"/>
      <c r="AP175" s="137"/>
      <c r="AQ175" s="137"/>
      <c r="AR175" s="137"/>
      <c r="AS175" s="137"/>
    </row>
    <row r="176" ht="18.0" customHeight="1">
      <c r="A176" s="137"/>
      <c r="B176" s="137"/>
      <c r="C176" s="137"/>
      <c r="D176" s="137"/>
      <c r="E176" s="137"/>
      <c r="F176" s="137"/>
      <c r="G176" s="137"/>
      <c r="H176" s="139"/>
      <c r="I176" s="137"/>
      <c r="J176" s="137"/>
      <c r="K176" s="137"/>
      <c r="L176" s="137"/>
      <c r="M176" s="137"/>
      <c r="N176" s="137"/>
      <c r="O176" s="137"/>
      <c r="P176" s="137"/>
      <c r="Q176" s="140"/>
      <c r="R176" s="137"/>
      <c r="S176" s="137"/>
      <c r="T176" s="137"/>
      <c r="U176" s="137"/>
      <c r="V176" s="137"/>
      <c r="W176" s="137"/>
      <c r="X176" s="137"/>
      <c r="Y176" s="137"/>
      <c r="Z176" s="137"/>
      <c r="AA176" s="137"/>
      <c r="AB176" s="137"/>
      <c r="AC176" s="137"/>
      <c r="AD176" s="137"/>
      <c r="AE176" s="137"/>
      <c r="AF176" s="137"/>
      <c r="AG176" s="137"/>
      <c r="AH176" s="137"/>
      <c r="AI176" s="137"/>
      <c r="AJ176" s="137"/>
      <c r="AK176" s="137"/>
      <c r="AL176" s="137"/>
      <c r="AM176" s="137"/>
      <c r="AN176" s="137"/>
      <c r="AO176" s="137"/>
      <c r="AP176" s="137"/>
      <c r="AQ176" s="137"/>
      <c r="AR176" s="137"/>
      <c r="AS176" s="137"/>
    </row>
    <row r="177" ht="18.0" customHeight="1">
      <c r="A177" s="137"/>
      <c r="B177" s="137"/>
      <c r="C177" s="137"/>
      <c r="D177" s="137"/>
      <c r="E177" s="137"/>
      <c r="F177" s="137"/>
      <c r="G177" s="137"/>
      <c r="H177" s="139"/>
      <c r="I177" s="137"/>
      <c r="J177" s="137"/>
      <c r="K177" s="137"/>
      <c r="L177" s="137"/>
      <c r="M177" s="137"/>
      <c r="N177" s="137"/>
      <c r="O177" s="137"/>
      <c r="P177" s="137"/>
      <c r="Q177" s="140"/>
      <c r="R177" s="137"/>
      <c r="S177" s="137"/>
      <c r="T177" s="137"/>
      <c r="U177" s="137"/>
      <c r="V177" s="137"/>
      <c r="W177" s="137"/>
      <c r="X177" s="137"/>
      <c r="Y177" s="137"/>
      <c r="Z177" s="137"/>
      <c r="AA177" s="137"/>
      <c r="AB177" s="137"/>
      <c r="AC177" s="137"/>
      <c r="AD177" s="137"/>
      <c r="AE177" s="137"/>
      <c r="AF177" s="137"/>
      <c r="AG177" s="137"/>
      <c r="AH177" s="137"/>
      <c r="AI177" s="137"/>
      <c r="AJ177" s="137"/>
      <c r="AK177" s="137"/>
      <c r="AL177" s="137"/>
      <c r="AM177" s="137"/>
      <c r="AN177" s="137"/>
      <c r="AO177" s="137"/>
      <c r="AP177" s="137"/>
      <c r="AQ177" s="137"/>
      <c r="AR177" s="137"/>
      <c r="AS177" s="137"/>
    </row>
    <row r="178" ht="18.0" customHeight="1">
      <c r="A178" s="137"/>
      <c r="B178" s="137"/>
      <c r="C178" s="137"/>
      <c r="D178" s="137"/>
      <c r="E178" s="137"/>
      <c r="F178" s="137"/>
      <c r="G178" s="137"/>
      <c r="H178" s="139"/>
      <c r="I178" s="137"/>
      <c r="J178" s="137"/>
      <c r="K178" s="137"/>
      <c r="L178" s="137"/>
      <c r="M178" s="137"/>
      <c r="N178" s="137"/>
      <c r="O178" s="137"/>
      <c r="P178" s="137"/>
      <c r="Q178" s="140"/>
      <c r="R178" s="137"/>
      <c r="S178" s="137"/>
      <c r="T178" s="137"/>
      <c r="U178" s="137"/>
      <c r="V178" s="137"/>
      <c r="W178" s="137"/>
      <c r="X178" s="137"/>
      <c r="Y178" s="137"/>
      <c r="Z178" s="137"/>
      <c r="AA178" s="137"/>
      <c r="AB178" s="137"/>
      <c r="AC178" s="137"/>
      <c r="AD178" s="137"/>
      <c r="AE178" s="137"/>
      <c r="AF178" s="137"/>
      <c r="AG178" s="137"/>
      <c r="AH178" s="137"/>
      <c r="AI178" s="137"/>
      <c r="AJ178" s="137"/>
      <c r="AK178" s="137"/>
      <c r="AL178" s="137"/>
      <c r="AM178" s="137"/>
      <c r="AN178" s="137"/>
      <c r="AO178" s="137"/>
      <c r="AP178" s="137"/>
      <c r="AQ178" s="137"/>
      <c r="AR178" s="137"/>
      <c r="AS178" s="137"/>
    </row>
    <row r="179" ht="18.0" customHeight="1">
      <c r="A179" s="137"/>
      <c r="B179" s="137"/>
      <c r="C179" s="137"/>
      <c r="D179" s="137"/>
      <c r="E179" s="137"/>
      <c r="F179" s="137"/>
      <c r="G179" s="137"/>
      <c r="H179" s="139"/>
      <c r="I179" s="137"/>
      <c r="J179" s="137"/>
      <c r="K179" s="137"/>
      <c r="L179" s="137"/>
      <c r="M179" s="137"/>
      <c r="N179" s="137"/>
      <c r="O179" s="137"/>
      <c r="P179" s="137"/>
      <c r="Q179" s="140"/>
      <c r="R179" s="137"/>
      <c r="S179" s="137"/>
      <c r="T179" s="137"/>
      <c r="U179" s="137"/>
      <c r="V179" s="137"/>
      <c r="W179" s="137"/>
      <c r="X179" s="137"/>
      <c r="Y179" s="137"/>
      <c r="Z179" s="137"/>
      <c r="AA179" s="137"/>
      <c r="AB179" s="137"/>
      <c r="AC179" s="137"/>
      <c r="AD179" s="137"/>
      <c r="AE179" s="137"/>
      <c r="AF179" s="137"/>
      <c r="AG179" s="137"/>
      <c r="AH179" s="137"/>
      <c r="AI179" s="137"/>
      <c r="AJ179" s="137"/>
      <c r="AK179" s="137"/>
      <c r="AL179" s="137"/>
      <c r="AM179" s="137"/>
      <c r="AN179" s="137"/>
      <c r="AO179" s="137"/>
      <c r="AP179" s="137"/>
      <c r="AQ179" s="137"/>
      <c r="AR179" s="137"/>
      <c r="AS179" s="137"/>
    </row>
    <row r="180" ht="18.0" customHeight="1">
      <c r="A180" s="137"/>
      <c r="B180" s="137"/>
      <c r="C180" s="137"/>
      <c r="D180" s="137"/>
      <c r="E180" s="137"/>
      <c r="F180" s="137"/>
      <c r="G180" s="137"/>
      <c r="H180" s="139"/>
      <c r="I180" s="137"/>
      <c r="J180" s="137"/>
      <c r="K180" s="137"/>
      <c r="L180" s="137"/>
      <c r="M180" s="137"/>
      <c r="N180" s="137"/>
      <c r="O180" s="137"/>
      <c r="P180" s="137"/>
      <c r="Q180" s="140"/>
      <c r="R180" s="137"/>
      <c r="S180" s="137"/>
      <c r="T180" s="137"/>
      <c r="U180" s="137"/>
      <c r="V180" s="137"/>
      <c r="W180" s="137"/>
      <c r="X180" s="137"/>
      <c r="Y180" s="137"/>
      <c r="Z180" s="137"/>
      <c r="AA180" s="137"/>
      <c r="AB180" s="137"/>
      <c r="AC180" s="137"/>
      <c r="AD180" s="137"/>
      <c r="AE180" s="137"/>
      <c r="AF180" s="137"/>
      <c r="AG180" s="137"/>
      <c r="AH180" s="137"/>
      <c r="AI180" s="137"/>
      <c r="AJ180" s="137"/>
      <c r="AK180" s="137"/>
      <c r="AL180" s="137"/>
      <c r="AM180" s="137"/>
      <c r="AN180" s="137"/>
      <c r="AO180" s="137"/>
      <c r="AP180" s="137"/>
      <c r="AQ180" s="137"/>
      <c r="AR180" s="137"/>
      <c r="AS180" s="137"/>
    </row>
    <row r="181" ht="18.0" customHeight="1">
      <c r="A181" s="137"/>
      <c r="B181" s="137"/>
      <c r="C181" s="137"/>
      <c r="D181" s="137"/>
      <c r="E181" s="137"/>
      <c r="F181" s="137"/>
      <c r="G181" s="137"/>
      <c r="H181" s="139"/>
      <c r="I181" s="137"/>
      <c r="J181" s="137"/>
      <c r="K181" s="137"/>
      <c r="L181" s="137"/>
      <c r="M181" s="137"/>
      <c r="N181" s="137"/>
      <c r="O181" s="137"/>
      <c r="P181" s="137"/>
      <c r="Q181" s="140"/>
      <c r="R181" s="137"/>
      <c r="S181" s="137"/>
      <c r="T181" s="137"/>
      <c r="U181" s="137"/>
      <c r="V181" s="137"/>
      <c r="W181" s="137"/>
      <c r="X181" s="137"/>
      <c r="Y181" s="137"/>
      <c r="Z181" s="137"/>
      <c r="AA181" s="137"/>
      <c r="AB181" s="137"/>
      <c r="AC181" s="137"/>
      <c r="AD181" s="137"/>
      <c r="AE181" s="137"/>
      <c r="AF181" s="137"/>
      <c r="AG181" s="137"/>
      <c r="AH181" s="137"/>
      <c r="AI181" s="137"/>
      <c r="AJ181" s="137"/>
      <c r="AK181" s="137"/>
      <c r="AL181" s="137"/>
      <c r="AM181" s="137"/>
      <c r="AN181" s="137"/>
      <c r="AO181" s="137"/>
      <c r="AP181" s="137"/>
      <c r="AQ181" s="137"/>
      <c r="AR181" s="137"/>
      <c r="AS181" s="137"/>
    </row>
    <row r="182" ht="18.0" customHeight="1">
      <c r="A182" s="137"/>
      <c r="B182" s="137"/>
      <c r="C182" s="137"/>
      <c r="D182" s="137"/>
      <c r="E182" s="137"/>
      <c r="F182" s="137"/>
      <c r="G182" s="137"/>
      <c r="H182" s="139"/>
      <c r="I182" s="137"/>
      <c r="J182" s="137"/>
      <c r="K182" s="137"/>
      <c r="L182" s="137"/>
      <c r="M182" s="137"/>
      <c r="N182" s="137"/>
      <c r="O182" s="137"/>
      <c r="P182" s="137"/>
      <c r="Q182" s="140"/>
      <c r="R182" s="137"/>
      <c r="S182" s="137"/>
      <c r="T182" s="137"/>
      <c r="U182" s="137"/>
      <c r="V182" s="137"/>
      <c r="W182" s="137"/>
      <c r="X182" s="137"/>
      <c r="Y182" s="137"/>
      <c r="Z182" s="137"/>
      <c r="AA182" s="137"/>
      <c r="AB182" s="137"/>
      <c r="AC182" s="137"/>
      <c r="AD182" s="137"/>
      <c r="AE182" s="137"/>
      <c r="AF182" s="137"/>
      <c r="AG182" s="137"/>
      <c r="AH182" s="137"/>
      <c r="AI182" s="137"/>
      <c r="AJ182" s="137"/>
      <c r="AK182" s="137"/>
      <c r="AL182" s="137"/>
      <c r="AM182" s="137"/>
      <c r="AN182" s="137"/>
      <c r="AO182" s="137"/>
      <c r="AP182" s="137"/>
      <c r="AQ182" s="137"/>
      <c r="AR182" s="137"/>
      <c r="AS182" s="137"/>
    </row>
    <row r="183" ht="18.0" customHeight="1">
      <c r="A183" s="137"/>
      <c r="B183" s="137"/>
      <c r="C183" s="137"/>
      <c r="D183" s="137"/>
      <c r="E183" s="137"/>
      <c r="F183" s="137"/>
      <c r="G183" s="137"/>
      <c r="H183" s="139"/>
      <c r="I183" s="137"/>
      <c r="J183" s="137"/>
      <c r="K183" s="137"/>
      <c r="L183" s="137"/>
      <c r="M183" s="137"/>
      <c r="N183" s="137"/>
      <c r="O183" s="137"/>
      <c r="P183" s="137"/>
      <c r="Q183" s="140"/>
      <c r="R183" s="137"/>
      <c r="S183" s="137"/>
      <c r="T183" s="137"/>
      <c r="U183" s="137"/>
      <c r="V183" s="137"/>
      <c r="W183" s="137"/>
      <c r="X183" s="137"/>
      <c r="Y183" s="137"/>
      <c r="Z183" s="137"/>
      <c r="AA183" s="137"/>
      <c r="AB183" s="137"/>
      <c r="AC183" s="137"/>
      <c r="AD183" s="137"/>
      <c r="AE183" s="137"/>
      <c r="AF183" s="137"/>
      <c r="AG183" s="137"/>
      <c r="AH183" s="137"/>
      <c r="AI183" s="137"/>
      <c r="AJ183" s="137"/>
      <c r="AK183" s="137"/>
      <c r="AL183" s="137"/>
      <c r="AM183" s="137"/>
      <c r="AN183" s="137"/>
      <c r="AO183" s="137"/>
      <c r="AP183" s="137"/>
      <c r="AQ183" s="137"/>
      <c r="AR183" s="137"/>
      <c r="AS183" s="137"/>
    </row>
    <row r="184" ht="18.0" customHeight="1">
      <c r="A184" s="137"/>
      <c r="B184" s="137"/>
      <c r="C184" s="137"/>
      <c r="D184" s="137"/>
      <c r="E184" s="137"/>
      <c r="F184" s="137"/>
      <c r="G184" s="137"/>
      <c r="H184" s="139"/>
      <c r="I184" s="137"/>
      <c r="J184" s="137"/>
      <c r="K184" s="137"/>
      <c r="L184" s="137"/>
      <c r="M184" s="137"/>
      <c r="N184" s="137"/>
      <c r="O184" s="137"/>
      <c r="P184" s="137"/>
      <c r="Q184" s="140"/>
      <c r="R184" s="137"/>
      <c r="S184" s="137"/>
      <c r="T184" s="137"/>
      <c r="U184" s="137"/>
      <c r="V184" s="137"/>
      <c r="W184" s="137"/>
      <c r="X184" s="137"/>
      <c r="Y184" s="137"/>
      <c r="Z184" s="137"/>
      <c r="AA184" s="137"/>
      <c r="AB184" s="137"/>
      <c r="AC184" s="137"/>
      <c r="AD184" s="137"/>
      <c r="AE184" s="137"/>
      <c r="AF184" s="137"/>
      <c r="AG184" s="137"/>
      <c r="AH184" s="137"/>
      <c r="AI184" s="137"/>
      <c r="AJ184" s="137"/>
      <c r="AK184" s="137"/>
      <c r="AL184" s="137"/>
      <c r="AM184" s="137"/>
      <c r="AN184" s="137"/>
      <c r="AO184" s="137"/>
      <c r="AP184" s="137"/>
      <c r="AQ184" s="137"/>
      <c r="AR184" s="137"/>
      <c r="AS184" s="137"/>
    </row>
    <row r="185" ht="18.0" customHeight="1">
      <c r="A185" s="137"/>
      <c r="B185" s="137"/>
      <c r="C185" s="137"/>
      <c r="D185" s="137"/>
      <c r="E185" s="137"/>
      <c r="F185" s="137"/>
      <c r="G185" s="137"/>
      <c r="H185" s="139"/>
      <c r="I185" s="137"/>
      <c r="J185" s="137"/>
      <c r="K185" s="137"/>
      <c r="L185" s="137"/>
      <c r="M185" s="137"/>
      <c r="N185" s="137"/>
      <c r="O185" s="137"/>
      <c r="P185" s="137"/>
      <c r="Q185" s="140"/>
      <c r="R185" s="137"/>
      <c r="S185" s="137"/>
      <c r="T185" s="137"/>
      <c r="U185" s="137"/>
      <c r="V185" s="137"/>
      <c r="W185" s="137"/>
      <c r="X185" s="137"/>
      <c r="Y185" s="137"/>
      <c r="Z185" s="137"/>
      <c r="AA185" s="137"/>
      <c r="AB185" s="137"/>
      <c r="AC185" s="137"/>
      <c r="AD185" s="137"/>
      <c r="AE185" s="137"/>
      <c r="AF185" s="137"/>
      <c r="AG185" s="137"/>
      <c r="AH185" s="137"/>
      <c r="AI185" s="137"/>
      <c r="AJ185" s="137"/>
      <c r="AK185" s="137"/>
      <c r="AL185" s="137"/>
      <c r="AM185" s="137"/>
      <c r="AN185" s="137"/>
      <c r="AO185" s="137"/>
      <c r="AP185" s="137"/>
      <c r="AQ185" s="137"/>
      <c r="AR185" s="137"/>
      <c r="AS185" s="137"/>
    </row>
    <row r="186" ht="18.0" customHeight="1">
      <c r="A186" s="137"/>
      <c r="B186" s="137"/>
      <c r="C186" s="137"/>
      <c r="D186" s="137"/>
      <c r="E186" s="137"/>
      <c r="F186" s="137"/>
      <c r="G186" s="137"/>
      <c r="H186" s="139"/>
      <c r="I186" s="137"/>
      <c r="J186" s="137"/>
      <c r="K186" s="137"/>
      <c r="L186" s="137"/>
      <c r="M186" s="137"/>
      <c r="N186" s="137"/>
      <c r="O186" s="137"/>
      <c r="P186" s="137"/>
      <c r="Q186" s="140"/>
      <c r="R186" s="137"/>
      <c r="S186" s="137"/>
      <c r="T186" s="137"/>
      <c r="U186" s="137"/>
      <c r="V186" s="137"/>
      <c r="W186" s="137"/>
      <c r="X186" s="137"/>
      <c r="Y186" s="137"/>
      <c r="Z186" s="137"/>
      <c r="AA186" s="137"/>
      <c r="AB186" s="137"/>
      <c r="AC186" s="137"/>
      <c r="AD186" s="137"/>
      <c r="AE186" s="137"/>
      <c r="AF186" s="137"/>
      <c r="AG186" s="137"/>
      <c r="AH186" s="137"/>
      <c r="AI186" s="137"/>
      <c r="AJ186" s="137"/>
      <c r="AK186" s="137"/>
      <c r="AL186" s="137"/>
      <c r="AM186" s="137"/>
      <c r="AN186" s="137"/>
      <c r="AO186" s="137"/>
      <c r="AP186" s="137"/>
      <c r="AQ186" s="137"/>
      <c r="AR186" s="137"/>
      <c r="AS186" s="137"/>
    </row>
    <row r="187" ht="18.0" customHeight="1">
      <c r="A187" s="137"/>
      <c r="B187" s="137"/>
      <c r="C187" s="137"/>
      <c r="D187" s="137"/>
      <c r="E187" s="137"/>
      <c r="F187" s="137"/>
      <c r="G187" s="137"/>
      <c r="H187" s="139"/>
      <c r="I187" s="137"/>
      <c r="J187" s="137"/>
      <c r="K187" s="137"/>
      <c r="L187" s="137"/>
      <c r="M187" s="137"/>
      <c r="N187" s="137"/>
      <c r="O187" s="137"/>
      <c r="P187" s="137"/>
      <c r="Q187" s="140"/>
      <c r="R187" s="137"/>
      <c r="S187" s="137"/>
      <c r="T187" s="137"/>
      <c r="U187" s="137"/>
      <c r="V187" s="137"/>
      <c r="W187" s="137"/>
      <c r="X187" s="137"/>
      <c r="Y187" s="137"/>
      <c r="Z187" s="137"/>
      <c r="AA187" s="137"/>
      <c r="AB187" s="137"/>
      <c r="AC187" s="137"/>
      <c r="AD187" s="137"/>
      <c r="AE187" s="137"/>
      <c r="AF187" s="137"/>
      <c r="AG187" s="137"/>
      <c r="AH187" s="137"/>
      <c r="AI187" s="137"/>
      <c r="AJ187" s="137"/>
      <c r="AK187" s="137"/>
      <c r="AL187" s="137"/>
      <c r="AM187" s="137"/>
      <c r="AN187" s="137"/>
      <c r="AO187" s="137"/>
      <c r="AP187" s="137"/>
      <c r="AQ187" s="137"/>
      <c r="AR187" s="137"/>
      <c r="AS187" s="137"/>
    </row>
    <row r="188" ht="18.0" customHeight="1">
      <c r="A188" s="137"/>
      <c r="B188" s="137"/>
      <c r="C188" s="137"/>
      <c r="D188" s="137"/>
      <c r="E188" s="137"/>
      <c r="F188" s="137"/>
      <c r="G188" s="137"/>
      <c r="H188" s="139"/>
      <c r="I188" s="137"/>
      <c r="J188" s="137"/>
      <c r="K188" s="137"/>
      <c r="L188" s="137"/>
      <c r="M188" s="137"/>
      <c r="N188" s="137"/>
      <c r="O188" s="137"/>
      <c r="P188" s="137"/>
      <c r="Q188" s="140"/>
      <c r="R188" s="137"/>
      <c r="S188" s="137"/>
      <c r="T188" s="137"/>
      <c r="U188" s="137"/>
      <c r="V188" s="137"/>
      <c r="W188" s="137"/>
      <c r="X188" s="137"/>
      <c r="Y188" s="137"/>
      <c r="Z188" s="137"/>
      <c r="AA188" s="137"/>
      <c r="AB188" s="137"/>
      <c r="AC188" s="137"/>
      <c r="AD188" s="137"/>
      <c r="AE188" s="137"/>
      <c r="AF188" s="137"/>
      <c r="AG188" s="137"/>
      <c r="AH188" s="137"/>
      <c r="AI188" s="137"/>
      <c r="AJ188" s="137"/>
      <c r="AK188" s="137"/>
      <c r="AL188" s="137"/>
      <c r="AM188" s="137"/>
      <c r="AN188" s="137"/>
      <c r="AO188" s="137"/>
      <c r="AP188" s="137"/>
      <c r="AQ188" s="137"/>
      <c r="AR188" s="137"/>
      <c r="AS188" s="137"/>
    </row>
    <row r="189" ht="18.0" customHeight="1">
      <c r="A189" s="137"/>
      <c r="B189" s="137"/>
      <c r="C189" s="137"/>
      <c r="D189" s="137"/>
      <c r="E189" s="137"/>
      <c r="F189" s="137"/>
      <c r="G189" s="137"/>
      <c r="H189" s="139"/>
      <c r="I189" s="137"/>
      <c r="J189" s="137"/>
      <c r="K189" s="137"/>
      <c r="L189" s="137"/>
      <c r="M189" s="137"/>
      <c r="N189" s="137"/>
      <c r="O189" s="137"/>
      <c r="P189" s="137"/>
      <c r="Q189" s="140"/>
      <c r="R189" s="137"/>
      <c r="S189" s="137"/>
      <c r="T189" s="137"/>
      <c r="U189" s="137"/>
      <c r="V189" s="137"/>
      <c r="W189" s="137"/>
      <c r="X189" s="137"/>
      <c r="Y189" s="137"/>
      <c r="Z189" s="137"/>
      <c r="AA189" s="137"/>
      <c r="AB189" s="137"/>
      <c r="AC189" s="137"/>
      <c r="AD189" s="137"/>
      <c r="AE189" s="137"/>
      <c r="AF189" s="137"/>
      <c r="AG189" s="137"/>
      <c r="AH189" s="137"/>
      <c r="AI189" s="137"/>
      <c r="AJ189" s="137"/>
      <c r="AK189" s="137"/>
      <c r="AL189" s="137"/>
      <c r="AM189" s="137"/>
      <c r="AN189" s="137"/>
      <c r="AO189" s="137"/>
      <c r="AP189" s="137"/>
      <c r="AQ189" s="137"/>
      <c r="AR189" s="137"/>
      <c r="AS189" s="137"/>
    </row>
    <row r="190" ht="18.0" customHeight="1">
      <c r="A190" s="137"/>
      <c r="B190" s="137"/>
      <c r="C190" s="137"/>
      <c r="D190" s="137"/>
      <c r="E190" s="137"/>
      <c r="F190" s="137"/>
      <c r="G190" s="137"/>
      <c r="H190" s="139"/>
      <c r="I190" s="137"/>
      <c r="J190" s="137"/>
      <c r="K190" s="137"/>
      <c r="L190" s="137"/>
      <c r="M190" s="137"/>
      <c r="N190" s="137"/>
      <c r="O190" s="137"/>
      <c r="P190" s="137"/>
      <c r="Q190" s="140"/>
      <c r="R190" s="137"/>
      <c r="S190" s="137"/>
      <c r="T190" s="137"/>
      <c r="U190" s="137"/>
      <c r="V190" s="137"/>
      <c r="W190" s="137"/>
      <c r="X190" s="137"/>
      <c r="Y190" s="137"/>
      <c r="Z190" s="137"/>
      <c r="AA190" s="137"/>
      <c r="AB190" s="137"/>
      <c r="AC190" s="137"/>
      <c r="AD190" s="137"/>
      <c r="AE190" s="137"/>
      <c r="AF190" s="137"/>
      <c r="AG190" s="137"/>
      <c r="AH190" s="137"/>
      <c r="AI190" s="137"/>
      <c r="AJ190" s="137"/>
      <c r="AK190" s="137"/>
      <c r="AL190" s="137"/>
      <c r="AM190" s="137"/>
      <c r="AN190" s="137"/>
      <c r="AO190" s="137"/>
      <c r="AP190" s="137"/>
      <c r="AQ190" s="137"/>
      <c r="AR190" s="137"/>
      <c r="AS190" s="137"/>
    </row>
    <row r="191" ht="18.0" customHeight="1">
      <c r="A191" s="137"/>
      <c r="B191" s="137"/>
      <c r="C191" s="137"/>
      <c r="D191" s="137"/>
      <c r="E191" s="137"/>
      <c r="F191" s="137"/>
      <c r="G191" s="137"/>
      <c r="H191" s="139"/>
      <c r="I191" s="137"/>
      <c r="J191" s="137"/>
      <c r="K191" s="137"/>
      <c r="L191" s="137"/>
      <c r="M191" s="137"/>
      <c r="N191" s="137"/>
      <c r="O191" s="137"/>
      <c r="P191" s="137"/>
      <c r="Q191" s="140"/>
      <c r="R191" s="137"/>
      <c r="S191" s="137"/>
      <c r="T191" s="137"/>
      <c r="U191" s="137"/>
      <c r="V191" s="137"/>
      <c r="W191" s="137"/>
      <c r="X191" s="137"/>
      <c r="Y191" s="137"/>
      <c r="Z191" s="137"/>
      <c r="AA191" s="137"/>
      <c r="AB191" s="137"/>
      <c r="AC191" s="137"/>
      <c r="AD191" s="137"/>
      <c r="AE191" s="137"/>
      <c r="AF191" s="137"/>
      <c r="AG191" s="137"/>
      <c r="AH191" s="137"/>
      <c r="AI191" s="137"/>
      <c r="AJ191" s="137"/>
      <c r="AK191" s="137"/>
      <c r="AL191" s="137"/>
      <c r="AM191" s="137"/>
      <c r="AN191" s="137"/>
      <c r="AO191" s="137"/>
      <c r="AP191" s="137"/>
      <c r="AQ191" s="137"/>
      <c r="AR191" s="137"/>
      <c r="AS191" s="137"/>
    </row>
    <row r="192" ht="18.0" customHeight="1">
      <c r="A192" s="137"/>
      <c r="B192" s="137"/>
      <c r="C192" s="137"/>
      <c r="D192" s="137"/>
      <c r="E192" s="137"/>
      <c r="F192" s="137"/>
      <c r="G192" s="137"/>
      <c r="H192" s="139"/>
      <c r="I192" s="137"/>
      <c r="J192" s="137"/>
      <c r="K192" s="137"/>
      <c r="L192" s="137"/>
      <c r="M192" s="137"/>
      <c r="N192" s="137"/>
      <c r="O192" s="137"/>
      <c r="P192" s="137"/>
      <c r="Q192" s="140"/>
      <c r="R192" s="137"/>
      <c r="S192" s="137"/>
      <c r="T192" s="137"/>
      <c r="U192" s="137"/>
      <c r="V192" s="137"/>
      <c r="W192" s="137"/>
      <c r="X192" s="137"/>
      <c r="Y192" s="137"/>
      <c r="Z192" s="137"/>
      <c r="AA192" s="137"/>
      <c r="AB192" s="137"/>
      <c r="AC192" s="137"/>
      <c r="AD192" s="137"/>
      <c r="AE192" s="137"/>
      <c r="AF192" s="137"/>
      <c r="AG192" s="137"/>
      <c r="AH192" s="137"/>
      <c r="AI192" s="137"/>
      <c r="AJ192" s="137"/>
      <c r="AK192" s="137"/>
      <c r="AL192" s="137"/>
      <c r="AM192" s="137"/>
      <c r="AN192" s="137"/>
      <c r="AO192" s="137"/>
      <c r="AP192" s="137"/>
      <c r="AQ192" s="137"/>
      <c r="AR192" s="137"/>
      <c r="AS192" s="137"/>
    </row>
    <row r="193" ht="18.0" customHeight="1">
      <c r="A193" s="137"/>
      <c r="B193" s="137"/>
      <c r="C193" s="137"/>
      <c r="D193" s="137"/>
      <c r="E193" s="137"/>
      <c r="F193" s="137"/>
      <c r="G193" s="137"/>
      <c r="H193" s="139"/>
      <c r="I193" s="137"/>
      <c r="J193" s="137"/>
      <c r="K193" s="137"/>
      <c r="L193" s="137"/>
      <c r="M193" s="137"/>
      <c r="N193" s="137"/>
      <c r="O193" s="137"/>
      <c r="P193" s="137"/>
      <c r="Q193" s="140"/>
      <c r="R193" s="137"/>
      <c r="S193" s="137"/>
      <c r="T193" s="137"/>
      <c r="U193" s="137"/>
      <c r="V193" s="137"/>
      <c r="W193" s="137"/>
      <c r="X193" s="137"/>
      <c r="Y193" s="137"/>
      <c r="Z193" s="137"/>
      <c r="AA193" s="137"/>
      <c r="AB193" s="137"/>
      <c r="AC193" s="137"/>
      <c r="AD193" s="137"/>
      <c r="AE193" s="137"/>
      <c r="AF193" s="137"/>
      <c r="AG193" s="137"/>
      <c r="AH193" s="137"/>
      <c r="AI193" s="137"/>
      <c r="AJ193" s="137"/>
      <c r="AK193" s="137"/>
      <c r="AL193" s="137"/>
      <c r="AM193" s="137"/>
      <c r="AN193" s="137"/>
      <c r="AO193" s="137"/>
      <c r="AP193" s="137"/>
      <c r="AQ193" s="137"/>
      <c r="AR193" s="137"/>
      <c r="AS193" s="137"/>
    </row>
    <row r="194" ht="18.0" customHeight="1">
      <c r="A194" s="137"/>
      <c r="B194" s="137"/>
      <c r="C194" s="137"/>
      <c r="D194" s="137"/>
      <c r="E194" s="137"/>
      <c r="F194" s="137"/>
      <c r="G194" s="137"/>
      <c r="H194" s="139"/>
      <c r="I194" s="137"/>
      <c r="J194" s="137"/>
      <c r="K194" s="137"/>
      <c r="L194" s="137"/>
      <c r="M194" s="137"/>
      <c r="N194" s="137"/>
      <c r="O194" s="137"/>
      <c r="P194" s="137"/>
      <c r="Q194" s="140"/>
      <c r="R194" s="137"/>
      <c r="S194" s="137"/>
      <c r="T194" s="137"/>
      <c r="U194" s="137"/>
      <c r="V194" s="137"/>
      <c r="W194" s="137"/>
      <c r="X194" s="137"/>
      <c r="Y194" s="137"/>
      <c r="Z194" s="137"/>
      <c r="AA194" s="137"/>
      <c r="AB194" s="137"/>
      <c r="AC194" s="137"/>
      <c r="AD194" s="137"/>
      <c r="AE194" s="137"/>
      <c r="AF194" s="137"/>
      <c r="AG194" s="137"/>
      <c r="AH194" s="137"/>
      <c r="AI194" s="137"/>
      <c r="AJ194" s="137"/>
      <c r="AK194" s="137"/>
      <c r="AL194" s="137"/>
      <c r="AM194" s="137"/>
      <c r="AN194" s="137"/>
      <c r="AO194" s="137"/>
      <c r="AP194" s="137"/>
      <c r="AQ194" s="137"/>
      <c r="AR194" s="137"/>
      <c r="AS194" s="137"/>
    </row>
    <row r="195" ht="18.0" customHeight="1">
      <c r="A195" s="137"/>
      <c r="B195" s="137"/>
      <c r="C195" s="137"/>
      <c r="D195" s="137"/>
      <c r="E195" s="137"/>
      <c r="F195" s="137"/>
      <c r="G195" s="137"/>
      <c r="H195" s="139"/>
      <c r="I195" s="137"/>
      <c r="J195" s="137"/>
      <c r="K195" s="137"/>
      <c r="L195" s="137"/>
      <c r="M195" s="137"/>
      <c r="N195" s="137"/>
      <c r="O195" s="137"/>
      <c r="P195" s="137"/>
      <c r="Q195" s="140"/>
      <c r="R195" s="137"/>
      <c r="S195" s="137"/>
      <c r="T195" s="137"/>
      <c r="U195" s="137"/>
      <c r="V195" s="137"/>
      <c r="W195" s="137"/>
      <c r="X195" s="137"/>
      <c r="Y195" s="137"/>
      <c r="Z195" s="137"/>
      <c r="AA195" s="137"/>
      <c r="AB195" s="137"/>
      <c r="AC195" s="137"/>
      <c r="AD195" s="137"/>
      <c r="AE195" s="137"/>
      <c r="AF195" s="137"/>
      <c r="AG195" s="137"/>
      <c r="AH195" s="137"/>
      <c r="AI195" s="137"/>
      <c r="AJ195" s="137"/>
      <c r="AK195" s="137"/>
      <c r="AL195" s="137"/>
      <c r="AM195" s="137"/>
      <c r="AN195" s="137"/>
      <c r="AO195" s="137"/>
      <c r="AP195" s="137"/>
      <c r="AQ195" s="137"/>
      <c r="AR195" s="137"/>
      <c r="AS195" s="137"/>
    </row>
    <row r="196" ht="18.0" customHeight="1">
      <c r="A196" s="137"/>
      <c r="B196" s="137"/>
      <c r="C196" s="137"/>
      <c r="D196" s="137"/>
      <c r="E196" s="137"/>
      <c r="F196" s="137"/>
      <c r="G196" s="137"/>
      <c r="H196" s="139"/>
      <c r="I196" s="137"/>
      <c r="J196" s="137"/>
      <c r="K196" s="137"/>
      <c r="L196" s="137"/>
      <c r="M196" s="137"/>
      <c r="N196" s="137"/>
      <c r="O196" s="137"/>
      <c r="P196" s="137"/>
      <c r="Q196" s="140"/>
      <c r="R196" s="137"/>
      <c r="S196" s="137"/>
      <c r="T196" s="137"/>
      <c r="U196" s="137"/>
      <c r="V196" s="137"/>
      <c r="W196" s="137"/>
      <c r="X196" s="137"/>
      <c r="Y196" s="137"/>
      <c r="Z196" s="137"/>
      <c r="AA196" s="137"/>
      <c r="AB196" s="137"/>
      <c r="AC196" s="137"/>
      <c r="AD196" s="137"/>
      <c r="AE196" s="137"/>
      <c r="AF196" s="137"/>
      <c r="AG196" s="137"/>
      <c r="AH196" s="137"/>
      <c r="AI196" s="137"/>
      <c r="AJ196" s="137"/>
      <c r="AK196" s="137"/>
      <c r="AL196" s="137"/>
      <c r="AM196" s="137"/>
      <c r="AN196" s="137"/>
      <c r="AO196" s="137"/>
      <c r="AP196" s="137"/>
      <c r="AQ196" s="137"/>
      <c r="AR196" s="137"/>
      <c r="AS196" s="137"/>
    </row>
    <row r="197" ht="18.0" customHeight="1">
      <c r="A197" s="137"/>
      <c r="B197" s="137"/>
      <c r="C197" s="137"/>
      <c r="D197" s="137"/>
      <c r="E197" s="137"/>
      <c r="F197" s="137"/>
      <c r="G197" s="137"/>
      <c r="H197" s="139"/>
      <c r="I197" s="137"/>
      <c r="J197" s="137"/>
      <c r="K197" s="137"/>
      <c r="L197" s="137"/>
      <c r="M197" s="137"/>
      <c r="N197" s="137"/>
      <c r="O197" s="137"/>
      <c r="P197" s="137"/>
      <c r="Q197" s="140"/>
      <c r="R197" s="137"/>
      <c r="S197" s="137"/>
      <c r="T197" s="137"/>
      <c r="U197" s="137"/>
      <c r="V197" s="137"/>
      <c r="W197" s="137"/>
      <c r="X197" s="137"/>
      <c r="Y197" s="137"/>
      <c r="Z197" s="137"/>
      <c r="AA197" s="137"/>
      <c r="AB197" s="137"/>
      <c r="AC197" s="137"/>
      <c r="AD197" s="137"/>
      <c r="AE197" s="137"/>
      <c r="AF197" s="137"/>
      <c r="AG197" s="137"/>
      <c r="AH197" s="137"/>
      <c r="AI197" s="137"/>
      <c r="AJ197" s="137"/>
      <c r="AK197" s="137"/>
      <c r="AL197" s="137"/>
      <c r="AM197" s="137"/>
      <c r="AN197" s="137"/>
      <c r="AO197" s="137"/>
      <c r="AP197" s="137"/>
      <c r="AQ197" s="137"/>
      <c r="AR197" s="137"/>
      <c r="AS197" s="137"/>
    </row>
    <row r="198" ht="18.0" customHeight="1">
      <c r="A198" s="137"/>
      <c r="B198" s="137"/>
      <c r="C198" s="137"/>
      <c r="D198" s="137"/>
      <c r="E198" s="137"/>
      <c r="F198" s="137"/>
      <c r="G198" s="137"/>
      <c r="H198" s="139"/>
      <c r="I198" s="137"/>
      <c r="J198" s="137"/>
      <c r="K198" s="137"/>
      <c r="L198" s="137"/>
      <c r="M198" s="137"/>
      <c r="N198" s="137"/>
      <c r="O198" s="137"/>
      <c r="P198" s="137"/>
      <c r="Q198" s="140"/>
      <c r="R198" s="137"/>
      <c r="S198" s="137"/>
      <c r="T198" s="137"/>
      <c r="U198" s="137"/>
      <c r="V198" s="137"/>
      <c r="W198" s="137"/>
      <c r="X198" s="137"/>
      <c r="Y198" s="137"/>
      <c r="Z198" s="137"/>
      <c r="AA198" s="137"/>
      <c r="AB198" s="137"/>
      <c r="AC198" s="137"/>
      <c r="AD198" s="137"/>
      <c r="AE198" s="137"/>
      <c r="AF198" s="137"/>
      <c r="AG198" s="137"/>
      <c r="AH198" s="137"/>
      <c r="AI198" s="137"/>
      <c r="AJ198" s="137"/>
      <c r="AK198" s="137"/>
      <c r="AL198" s="137"/>
      <c r="AM198" s="137"/>
      <c r="AN198" s="137"/>
      <c r="AO198" s="137"/>
      <c r="AP198" s="137"/>
      <c r="AQ198" s="137"/>
      <c r="AR198" s="137"/>
      <c r="AS198" s="137"/>
    </row>
    <row r="199" ht="18.0" customHeight="1">
      <c r="A199" s="137"/>
      <c r="B199" s="137"/>
      <c r="C199" s="137"/>
      <c r="D199" s="137"/>
      <c r="E199" s="137"/>
      <c r="F199" s="137"/>
      <c r="G199" s="137"/>
      <c r="H199" s="139"/>
      <c r="I199" s="137"/>
      <c r="J199" s="137"/>
      <c r="K199" s="137"/>
      <c r="L199" s="137"/>
      <c r="M199" s="137"/>
      <c r="N199" s="137"/>
      <c r="O199" s="137"/>
      <c r="P199" s="137"/>
      <c r="Q199" s="140"/>
      <c r="R199" s="137"/>
      <c r="S199" s="137"/>
      <c r="T199" s="137"/>
      <c r="U199" s="137"/>
      <c r="V199" s="137"/>
      <c r="W199" s="137"/>
      <c r="X199" s="137"/>
      <c r="Y199" s="137"/>
      <c r="Z199" s="137"/>
      <c r="AA199" s="137"/>
      <c r="AB199" s="137"/>
      <c r="AC199" s="137"/>
      <c r="AD199" s="137"/>
      <c r="AE199" s="137"/>
      <c r="AF199" s="137"/>
      <c r="AG199" s="137"/>
      <c r="AH199" s="137"/>
      <c r="AI199" s="137"/>
      <c r="AJ199" s="137"/>
      <c r="AK199" s="137"/>
      <c r="AL199" s="137"/>
      <c r="AM199" s="137"/>
      <c r="AN199" s="137"/>
      <c r="AO199" s="137"/>
      <c r="AP199" s="137"/>
      <c r="AQ199" s="137"/>
      <c r="AR199" s="137"/>
      <c r="AS199" s="137"/>
    </row>
    <row r="200" ht="18.0" customHeight="1">
      <c r="A200" s="137"/>
      <c r="B200" s="137"/>
      <c r="C200" s="137"/>
      <c r="D200" s="137"/>
      <c r="E200" s="137"/>
      <c r="F200" s="137"/>
      <c r="G200" s="137"/>
      <c r="H200" s="139"/>
      <c r="I200" s="137"/>
      <c r="J200" s="137"/>
      <c r="K200" s="137"/>
      <c r="L200" s="137"/>
      <c r="M200" s="137"/>
      <c r="N200" s="137"/>
      <c r="O200" s="137"/>
      <c r="P200" s="137"/>
      <c r="Q200" s="140"/>
      <c r="R200" s="137"/>
      <c r="S200" s="137"/>
      <c r="T200" s="137"/>
      <c r="U200" s="137"/>
      <c r="V200" s="137"/>
      <c r="W200" s="137"/>
      <c r="X200" s="137"/>
      <c r="Y200" s="137"/>
      <c r="Z200" s="137"/>
      <c r="AA200" s="137"/>
      <c r="AB200" s="137"/>
      <c r="AC200" s="137"/>
      <c r="AD200" s="137"/>
      <c r="AE200" s="137"/>
      <c r="AF200" s="137"/>
      <c r="AG200" s="137"/>
      <c r="AH200" s="137"/>
      <c r="AI200" s="137"/>
      <c r="AJ200" s="137"/>
      <c r="AK200" s="137"/>
      <c r="AL200" s="137"/>
      <c r="AM200" s="137"/>
      <c r="AN200" s="137"/>
      <c r="AO200" s="137"/>
      <c r="AP200" s="137"/>
      <c r="AQ200" s="137"/>
      <c r="AR200" s="137"/>
      <c r="AS200" s="137"/>
    </row>
    <row r="201" ht="18.0" customHeight="1">
      <c r="A201" s="137"/>
      <c r="B201" s="137"/>
      <c r="C201" s="137"/>
      <c r="D201" s="137"/>
      <c r="E201" s="137"/>
      <c r="F201" s="137"/>
      <c r="G201" s="137"/>
      <c r="H201" s="139"/>
      <c r="I201" s="137"/>
      <c r="J201" s="137"/>
      <c r="K201" s="137"/>
      <c r="L201" s="137"/>
      <c r="M201" s="137"/>
      <c r="N201" s="137"/>
      <c r="O201" s="137"/>
      <c r="P201" s="137"/>
      <c r="Q201" s="140"/>
      <c r="R201" s="137"/>
      <c r="S201" s="137"/>
      <c r="T201" s="137"/>
      <c r="U201" s="137"/>
      <c r="V201" s="137"/>
      <c r="W201" s="137"/>
      <c r="X201" s="137"/>
      <c r="Y201" s="137"/>
      <c r="Z201" s="137"/>
      <c r="AA201" s="137"/>
      <c r="AB201" s="137"/>
      <c r="AC201" s="137"/>
      <c r="AD201" s="137"/>
      <c r="AE201" s="137"/>
      <c r="AF201" s="137"/>
      <c r="AG201" s="137"/>
      <c r="AH201" s="137"/>
      <c r="AI201" s="137"/>
      <c r="AJ201" s="137"/>
      <c r="AK201" s="137"/>
      <c r="AL201" s="137"/>
      <c r="AM201" s="137"/>
      <c r="AN201" s="137"/>
      <c r="AO201" s="137"/>
      <c r="AP201" s="137"/>
      <c r="AQ201" s="137"/>
      <c r="AR201" s="137"/>
      <c r="AS201" s="137"/>
    </row>
    <row r="202" ht="18.0" customHeight="1">
      <c r="A202" s="137"/>
      <c r="B202" s="137"/>
      <c r="C202" s="137"/>
      <c r="D202" s="137"/>
      <c r="E202" s="137"/>
      <c r="F202" s="137"/>
      <c r="G202" s="137"/>
      <c r="H202" s="139"/>
      <c r="I202" s="137"/>
      <c r="J202" s="137"/>
      <c r="K202" s="137"/>
      <c r="L202" s="137"/>
      <c r="M202" s="137"/>
      <c r="N202" s="137"/>
      <c r="O202" s="137"/>
      <c r="P202" s="137"/>
      <c r="Q202" s="140"/>
      <c r="R202" s="137"/>
      <c r="S202" s="137"/>
      <c r="T202" s="137"/>
      <c r="U202" s="137"/>
      <c r="V202" s="137"/>
      <c r="W202" s="137"/>
      <c r="X202" s="137"/>
      <c r="Y202" s="137"/>
      <c r="Z202" s="137"/>
      <c r="AA202" s="137"/>
      <c r="AB202" s="137"/>
      <c r="AC202" s="137"/>
      <c r="AD202" s="137"/>
      <c r="AE202" s="137"/>
      <c r="AF202" s="137"/>
      <c r="AG202" s="137"/>
      <c r="AH202" s="137"/>
      <c r="AI202" s="137"/>
      <c r="AJ202" s="137"/>
      <c r="AK202" s="137"/>
      <c r="AL202" s="137"/>
      <c r="AM202" s="137"/>
      <c r="AN202" s="137"/>
      <c r="AO202" s="137"/>
      <c r="AP202" s="137"/>
      <c r="AQ202" s="137"/>
      <c r="AR202" s="137"/>
      <c r="AS202" s="137"/>
    </row>
    <row r="203" ht="18.0" customHeight="1">
      <c r="A203" s="137"/>
      <c r="B203" s="137"/>
      <c r="C203" s="137"/>
      <c r="D203" s="137"/>
      <c r="E203" s="137"/>
      <c r="F203" s="137"/>
      <c r="G203" s="137"/>
      <c r="H203" s="139"/>
      <c r="I203" s="137"/>
      <c r="J203" s="137"/>
      <c r="K203" s="137"/>
      <c r="L203" s="137"/>
      <c r="M203" s="137"/>
      <c r="N203" s="137"/>
      <c r="O203" s="137"/>
      <c r="P203" s="137"/>
      <c r="Q203" s="140"/>
      <c r="R203" s="137"/>
      <c r="S203" s="137"/>
      <c r="T203" s="137"/>
      <c r="U203" s="137"/>
      <c r="V203" s="137"/>
      <c r="W203" s="137"/>
      <c r="X203" s="137"/>
      <c r="Y203" s="137"/>
      <c r="Z203" s="137"/>
      <c r="AA203" s="137"/>
      <c r="AB203" s="137"/>
      <c r="AC203" s="137"/>
      <c r="AD203" s="137"/>
      <c r="AE203" s="137"/>
      <c r="AF203" s="137"/>
      <c r="AG203" s="137"/>
      <c r="AH203" s="137"/>
      <c r="AI203" s="137"/>
      <c r="AJ203" s="137"/>
      <c r="AK203" s="137"/>
      <c r="AL203" s="137"/>
      <c r="AM203" s="137"/>
      <c r="AN203" s="137"/>
      <c r="AO203" s="137"/>
      <c r="AP203" s="137"/>
      <c r="AQ203" s="137"/>
      <c r="AR203" s="137"/>
      <c r="AS203" s="137"/>
    </row>
    <row r="204" ht="18.0" customHeight="1">
      <c r="A204" s="137"/>
      <c r="B204" s="137"/>
      <c r="C204" s="137"/>
      <c r="D204" s="137"/>
      <c r="E204" s="137"/>
      <c r="F204" s="137"/>
      <c r="G204" s="137"/>
      <c r="H204" s="139"/>
      <c r="I204" s="137"/>
      <c r="J204" s="137"/>
      <c r="K204" s="137"/>
      <c r="L204" s="137"/>
      <c r="M204" s="137"/>
      <c r="N204" s="137"/>
      <c r="O204" s="137"/>
      <c r="P204" s="137"/>
      <c r="Q204" s="140"/>
      <c r="R204" s="137"/>
      <c r="S204" s="137"/>
      <c r="T204" s="137"/>
      <c r="U204" s="137"/>
      <c r="V204" s="137"/>
      <c r="W204" s="137"/>
      <c r="X204" s="137"/>
      <c r="Y204" s="137"/>
      <c r="Z204" s="137"/>
      <c r="AA204" s="137"/>
      <c r="AB204" s="137"/>
      <c r="AC204" s="137"/>
      <c r="AD204" s="137"/>
      <c r="AE204" s="137"/>
      <c r="AF204" s="137"/>
      <c r="AG204" s="137"/>
      <c r="AH204" s="137"/>
      <c r="AI204" s="137"/>
      <c r="AJ204" s="137"/>
      <c r="AK204" s="137"/>
      <c r="AL204" s="137"/>
      <c r="AM204" s="137"/>
      <c r="AN204" s="137"/>
      <c r="AO204" s="137"/>
      <c r="AP204" s="137"/>
      <c r="AQ204" s="137"/>
      <c r="AR204" s="137"/>
      <c r="AS204" s="137"/>
    </row>
    <row r="205" ht="18.0" customHeight="1">
      <c r="A205" s="137"/>
      <c r="B205" s="137"/>
      <c r="C205" s="137"/>
      <c r="D205" s="137"/>
      <c r="E205" s="137"/>
      <c r="F205" s="137"/>
      <c r="G205" s="137"/>
      <c r="H205" s="139"/>
      <c r="I205" s="137"/>
      <c r="J205" s="137"/>
      <c r="K205" s="137"/>
      <c r="L205" s="137"/>
      <c r="M205" s="137"/>
      <c r="N205" s="137"/>
      <c r="O205" s="137"/>
      <c r="P205" s="137"/>
      <c r="Q205" s="140"/>
      <c r="R205" s="137"/>
      <c r="S205" s="137"/>
      <c r="T205" s="137"/>
      <c r="U205" s="137"/>
      <c r="V205" s="137"/>
      <c r="W205" s="137"/>
      <c r="X205" s="137"/>
      <c r="Y205" s="137"/>
      <c r="Z205" s="137"/>
      <c r="AA205" s="137"/>
      <c r="AB205" s="137"/>
      <c r="AC205" s="137"/>
      <c r="AD205" s="137"/>
      <c r="AE205" s="137"/>
      <c r="AF205" s="137"/>
      <c r="AG205" s="137"/>
      <c r="AH205" s="137"/>
      <c r="AI205" s="137"/>
      <c r="AJ205" s="137"/>
      <c r="AK205" s="137"/>
      <c r="AL205" s="137"/>
      <c r="AM205" s="137"/>
      <c r="AN205" s="137"/>
      <c r="AO205" s="137"/>
      <c r="AP205" s="137"/>
      <c r="AQ205" s="137"/>
      <c r="AR205" s="137"/>
      <c r="AS205" s="137"/>
    </row>
    <row r="206" ht="18.0" customHeight="1">
      <c r="A206" s="137"/>
      <c r="B206" s="137"/>
      <c r="C206" s="137"/>
      <c r="D206" s="137"/>
      <c r="E206" s="137"/>
      <c r="F206" s="137"/>
      <c r="G206" s="137"/>
      <c r="H206" s="139"/>
      <c r="I206" s="137"/>
      <c r="J206" s="137"/>
      <c r="K206" s="137"/>
      <c r="L206" s="137"/>
      <c r="M206" s="137"/>
      <c r="N206" s="137"/>
      <c r="O206" s="137"/>
      <c r="P206" s="137"/>
      <c r="Q206" s="140"/>
      <c r="R206" s="137"/>
      <c r="S206" s="137"/>
      <c r="T206" s="137"/>
      <c r="U206" s="137"/>
      <c r="V206" s="137"/>
      <c r="W206" s="137"/>
      <c r="X206" s="137"/>
      <c r="Y206" s="137"/>
      <c r="Z206" s="137"/>
      <c r="AA206" s="137"/>
      <c r="AB206" s="137"/>
      <c r="AC206" s="137"/>
      <c r="AD206" s="137"/>
      <c r="AE206" s="137"/>
      <c r="AF206" s="137"/>
      <c r="AG206" s="137"/>
      <c r="AH206" s="137"/>
      <c r="AI206" s="137"/>
      <c r="AJ206" s="137"/>
      <c r="AK206" s="137"/>
      <c r="AL206" s="137"/>
      <c r="AM206" s="137"/>
      <c r="AN206" s="137"/>
      <c r="AO206" s="137"/>
      <c r="AP206" s="137"/>
      <c r="AQ206" s="137"/>
      <c r="AR206" s="137"/>
      <c r="AS206" s="137"/>
    </row>
    <row r="207" ht="18.0" customHeight="1">
      <c r="A207" s="137"/>
      <c r="B207" s="137"/>
      <c r="C207" s="137"/>
      <c r="D207" s="137"/>
      <c r="E207" s="137"/>
      <c r="F207" s="137"/>
      <c r="G207" s="137"/>
      <c r="H207" s="139"/>
      <c r="I207" s="137"/>
      <c r="J207" s="137"/>
      <c r="K207" s="137"/>
      <c r="L207" s="137"/>
      <c r="M207" s="137"/>
      <c r="N207" s="137"/>
      <c r="O207" s="137"/>
      <c r="P207" s="137"/>
      <c r="Q207" s="140"/>
      <c r="R207" s="137"/>
      <c r="S207" s="137"/>
      <c r="T207" s="137"/>
      <c r="U207" s="137"/>
      <c r="V207" s="137"/>
      <c r="W207" s="137"/>
      <c r="X207" s="137"/>
      <c r="Y207" s="137"/>
      <c r="Z207" s="137"/>
      <c r="AA207" s="137"/>
      <c r="AB207" s="137"/>
      <c r="AC207" s="137"/>
      <c r="AD207" s="137"/>
      <c r="AE207" s="137"/>
      <c r="AF207" s="137"/>
      <c r="AG207" s="137"/>
      <c r="AH207" s="137"/>
      <c r="AI207" s="137"/>
      <c r="AJ207" s="137"/>
      <c r="AK207" s="137"/>
      <c r="AL207" s="137"/>
      <c r="AM207" s="137"/>
      <c r="AN207" s="137"/>
      <c r="AO207" s="137"/>
      <c r="AP207" s="137"/>
      <c r="AQ207" s="137"/>
      <c r="AR207" s="137"/>
      <c r="AS207" s="137"/>
    </row>
    <row r="208" ht="18.0" customHeight="1">
      <c r="A208" s="137"/>
      <c r="B208" s="137"/>
      <c r="C208" s="137"/>
      <c r="D208" s="137"/>
      <c r="E208" s="137"/>
      <c r="F208" s="137"/>
      <c r="G208" s="137"/>
      <c r="H208" s="139"/>
      <c r="I208" s="137"/>
      <c r="J208" s="137"/>
      <c r="K208" s="137"/>
      <c r="L208" s="137"/>
      <c r="M208" s="137"/>
      <c r="N208" s="137"/>
      <c r="O208" s="137"/>
      <c r="P208" s="137"/>
      <c r="Q208" s="140"/>
      <c r="R208" s="137"/>
      <c r="S208" s="137"/>
      <c r="T208" s="137"/>
      <c r="U208" s="137"/>
      <c r="V208" s="137"/>
      <c r="W208" s="137"/>
      <c r="X208" s="137"/>
      <c r="Y208" s="137"/>
      <c r="Z208" s="137"/>
      <c r="AA208" s="137"/>
      <c r="AB208" s="137"/>
      <c r="AC208" s="137"/>
      <c r="AD208" s="137"/>
      <c r="AE208" s="137"/>
      <c r="AF208" s="137"/>
      <c r="AG208" s="137"/>
      <c r="AH208" s="137"/>
      <c r="AI208" s="137"/>
      <c r="AJ208" s="137"/>
      <c r="AK208" s="137"/>
      <c r="AL208" s="137"/>
      <c r="AM208" s="137"/>
      <c r="AN208" s="137"/>
      <c r="AO208" s="137"/>
      <c r="AP208" s="137"/>
      <c r="AQ208" s="137"/>
      <c r="AR208" s="137"/>
      <c r="AS208" s="137"/>
    </row>
    <row r="209" ht="18.0" customHeight="1">
      <c r="A209" s="137"/>
      <c r="B209" s="137"/>
      <c r="C209" s="137"/>
      <c r="D209" s="137"/>
      <c r="E209" s="137"/>
      <c r="F209" s="137"/>
      <c r="G209" s="137"/>
      <c r="H209" s="139"/>
      <c r="I209" s="137"/>
      <c r="J209" s="137"/>
      <c r="K209" s="137"/>
      <c r="L209" s="137"/>
      <c r="M209" s="137"/>
      <c r="N209" s="137"/>
      <c r="O209" s="137"/>
      <c r="P209" s="137"/>
      <c r="Q209" s="140"/>
      <c r="R209" s="137"/>
      <c r="S209" s="137"/>
      <c r="T209" s="137"/>
      <c r="U209" s="137"/>
      <c r="V209" s="137"/>
      <c r="W209" s="137"/>
      <c r="X209" s="137"/>
      <c r="Y209" s="137"/>
      <c r="Z209" s="137"/>
      <c r="AA209" s="137"/>
      <c r="AB209" s="137"/>
      <c r="AC209" s="137"/>
      <c r="AD209" s="137"/>
      <c r="AE209" s="137"/>
      <c r="AF209" s="137"/>
      <c r="AG209" s="137"/>
      <c r="AH209" s="137"/>
      <c r="AI209" s="137"/>
      <c r="AJ209" s="137"/>
      <c r="AK209" s="137"/>
      <c r="AL209" s="137"/>
      <c r="AM209" s="137"/>
      <c r="AN209" s="137"/>
      <c r="AO209" s="137"/>
      <c r="AP209" s="137"/>
      <c r="AQ209" s="137"/>
      <c r="AR209" s="137"/>
      <c r="AS209" s="137"/>
    </row>
    <row r="210" ht="18.0" customHeight="1">
      <c r="A210" s="137"/>
      <c r="B210" s="137"/>
      <c r="C210" s="137"/>
      <c r="D210" s="137"/>
      <c r="E210" s="137"/>
      <c r="F210" s="137"/>
      <c r="G210" s="137"/>
      <c r="H210" s="139"/>
      <c r="I210" s="137"/>
      <c r="J210" s="137"/>
      <c r="K210" s="137"/>
      <c r="L210" s="137"/>
      <c r="M210" s="137"/>
      <c r="N210" s="137"/>
      <c r="O210" s="137"/>
      <c r="P210" s="137"/>
      <c r="Q210" s="140"/>
      <c r="R210" s="137"/>
      <c r="S210" s="137"/>
      <c r="T210" s="137"/>
      <c r="U210" s="137"/>
      <c r="V210" s="137"/>
      <c r="W210" s="137"/>
      <c r="X210" s="137"/>
      <c r="Y210" s="137"/>
      <c r="Z210" s="137"/>
      <c r="AA210" s="137"/>
      <c r="AB210" s="137"/>
      <c r="AC210" s="137"/>
      <c r="AD210" s="137"/>
      <c r="AE210" s="137"/>
      <c r="AF210" s="137"/>
      <c r="AG210" s="137"/>
      <c r="AH210" s="137"/>
      <c r="AI210" s="137"/>
      <c r="AJ210" s="137"/>
      <c r="AK210" s="137"/>
      <c r="AL210" s="137"/>
      <c r="AM210" s="137"/>
      <c r="AN210" s="137"/>
      <c r="AO210" s="137"/>
      <c r="AP210" s="137"/>
      <c r="AQ210" s="137"/>
      <c r="AR210" s="137"/>
      <c r="AS210" s="137"/>
    </row>
    <row r="211" ht="18.0" customHeight="1">
      <c r="A211" s="137"/>
      <c r="B211" s="137"/>
      <c r="C211" s="137"/>
      <c r="D211" s="137"/>
      <c r="E211" s="137"/>
      <c r="F211" s="137"/>
      <c r="G211" s="137"/>
      <c r="H211" s="139"/>
      <c r="I211" s="137"/>
      <c r="J211" s="137"/>
      <c r="K211" s="137"/>
      <c r="L211" s="137"/>
      <c r="M211" s="137"/>
      <c r="N211" s="137"/>
      <c r="O211" s="137"/>
      <c r="P211" s="137"/>
      <c r="Q211" s="140"/>
      <c r="R211" s="137"/>
      <c r="S211" s="137"/>
      <c r="T211" s="137"/>
      <c r="U211" s="137"/>
      <c r="V211" s="137"/>
      <c r="W211" s="137"/>
      <c r="X211" s="137"/>
      <c r="Y211" s="137"/>
      <c r="Z211" s="137"/>
      <c r="AA211" s="137"/>
      <c r="AB211" s="137"/>
      <c r="AC211" s="137"/>
      <c r="AD211" s="137"/>
      <c r="AE211" s="137"/>
      <c r="AF211" s="137"/>
      <c r="AG211" s="137"/>
      <c r="AH211" s="137"/>
      <c r="AI211" s="137"/>
      <c r="AJ211" s="137"/>
      <c r="AK211" s="137"/>
      <c r="AL211" s="137"/>
      <c r="AM211" s="137"/>
      <c r="AN211" s="137"/>
      <c r="AO211" s="137"/>
      <c r="AP211" s="137"/>
      <c r="AQ211" s="137"/>
      <c r="AR211" s="137"/>
      <c r="AS211" s="137"/>
    </row>
    <row r="212" ht="18.0" customHeight="1">
      <c r="A212" s="137"/>
      <c r="B212" s="137"/>
      <c r="C212" s="137"/>
      <c r="D212" s="137"/>
      <c r="E212" s="137"/>
      <c r="F212" s="137"/>
      <c r="G212" s="137"/>
      <c r="H212" s="139"/>
      <c r="I212" s="137"/>
      <c r="J212" s="137"/>
      <c r="K212" s="137"/>
      <c r="L212" s="137"/>
      <c r="M212" s="137"/>
      <c r="N212" s="137"/>
      <c r="O212" s="137"/>
      <c r="P212" s="137"/>
      <c r="Q212" s="140"/>
      <c r="R212" s="137"/>
      <c r="S212" s="137"/>
      <c r="T212" s="137"/>
      <c r="U212" s="137"/>
      <c r="V212" s="137"/>
      <c r="W212" s="137"/>
      <c r="X212" s="137"/>
      <c r="Y212" s="137"/>
      <c r="Z212" s="137"/>
      <c r="AA212" s="137"/>
      <c r="AB212" s="137"/>
      <c r="AC212" s="137"/>
      <c r="AD212" s="137"/>
      <c r="AE212" s="137"/>
      <c r="AF212" s="137"/>
      <c r="AG212" s="137"/>
      <c r="AH212" s="137"/>
      <c r="AI212" s="137"/>
      <c r="AJ212" s="137"/>
      <c r="AK212" s="137"/>
      <c r="AL212" s="137"/>
      <c r="AM212" s="137"/>
      <c r="AN212" s="137"/>
      <c r="AO212" s="137"/>
      <c r="AP212" s="137"/>
      <c r="AQ212" s="137"/>
      <c r="AR212" s="137"/>
      <c r="AS212" s="137"/>
    </row>
    <row r="213" ht="18.0" customHeight="1">
      <c r="A213" s="137"/>
      <c r="B213" s="137"/>
      <c r="C213" s="137"/>
      <c r="D213" s="137"/>
      <c r="E213" s="137"/>
      <c r="F213" s="137"/>
      <c r="G213" s="137"/>
      <c r="H213" s="139"/>
      <c r="I213" s="137"/>
      <c r="J213" s="137"/>
      <c r="K213" s="137"/>
      <c r="L213" s="137"/>
      <c r="M213" s="137"/>
      <c r="N213" s="137"/>
      <c r="O213" s="137"/>
      <c r="P213" s="137"/>
      <c r="Q213" s="140"/>
      <c r="R213" s="137"/>
      <c r="S213" s="137"/>
      <c r="T213" s="137"/>
      <c r="U213" s="137"/>
      <c r="V213" s="137"/>
      <c r="W213" s="137"/>
      <c r="X213" s="137"/>
      <c r="Y213" s="137"/>
      <c r="Z213" s="137"/>
      <c r="AA213" s="137"/>
      <c r="AB213" s="137"/>
      <c r="AC213" s="137"/>
      <c r="AD213" s="137"/>
      <c r="AE213" s="137"/>
      <c r="AF213" s="137"/>
      <c r="AG213" s="137"/>
      <c r="AH213" s="137"/>
      <c r="AI213" s="137"/>
      <c r="AJ213" s="137"/>
      <c r="AK213" s="137"/>
      <c r="AL213" s="137"/>
      <c r="AM213" s="137"/>
      <c r="AN213" s="137"/>
      <c r="AO213" s="137"/>
      <c r="AP213" s="137"/>
      <c r="AQ213" s="137"/>
      <c r="AR213" s="137"/>
      <c r="AS213" s="137"/>
    </row>
    <row r="214" ht="18.0" customHeight="1">
      <c r="A214" s="137"/>
      <c r="B214" s="137"/>
      <c r="C214" s="137"/>
      <c r="D214" s="137"/>
      <c r="E214" s="137"/>
      <c r="F214" s="137"/>
      <c r="G214" s="137"/>
      <c r="H214" s="139"/>
      <c r="I214" s="137"/>
      <c r="J214" s="137"/>
      <c r="K214" s="137"/>
      <c r="L214" s="137"/>
      <c r="M214" s="137"/>
      <c r="N214" s="137"/>
      <c r="O214" s="137"/>
      <c r="P214" s="137"/>
      <c r="Q214" s="140"/>
      <c r="R214" s="137"/>
      <c r="S214" s="137"/>
      <c r="T214" s="137"/>
      <c r="U214" s="137"/>
      <c r="V214" s="137"/>
      <c r="W214" s="137"/>
      <c r="X214" s="137"/>
      <c r="Y214" s="137"/>
      <c r="Z214" s="137"/>
      <c r="AA214" s="137"/>
      <c r="AB214" s="137"/>
      <c r="AC214" s="137"/>
      <c r="AD214" s="137"/>
      <c r="AE214" s="137"/>
      <c r="AF214" s="137"/>
      <c r="AG214" s="137"/>
      <c r="AH214" s="137"/>
      <c r="AI214" s="137"/>
      <c r="AJ214" s="137"/>
      <c r="AK214" s="137"/>
      <c r="AL214" s="137"/>
      <c r="AM214" s="137"/>
      <c r="AN214" s="137"/>
      <c r="AO214" s="137"/>
      <c r="AP214" s="137"/>
      <c r="AQ214" s="137"/>
      <c r="AR214" s="137"/>
      <c r="AS214" s="137"/>
    </row>
    <row r="215" ht="18.0" customHeight="1">
      <c r="A215" s="137"/>
      <c r="B215" s="137"/>
      <c r="C215" s="137"/>
      <c r="D215" s="137"/>
      <c r="E215" s="137"/>
      <c r="F215" s="137"/>
      <c r="G215" s="137"/>
      <c r="H215" s="139"/>
      <c r="I215" s="137"/>
      <c r="J215" s="137"/>
      <c r="K215" s="137"/>
      <c r="L215" s="137"/>
      <c r="M215" s="137"/>
      <c r="N215" s="137"/>
      <c r="O215" s="137"/>
      <c r="P215" s="137"/>
      <c r="Q215" s="140"/>
      <c r="R215" s="137"/>
      <c r="S215" s="137"/>
      <c r="T215" s="137"/>
      <c r="U215" s="137"/>
      <c r="V215" s="137"/>
      <c r="W215" s="137"/>
      <c r="X215" s="137"/>
      <c r="Y215" s="137"/>
      <c r="Z215" s="137"/>
      <c r="AA215" s="137"/>
      <c r="AB215" s="137"/>
      <c r="AC215" s="137"/>
      <c r="AD215" s="137"/>
      <c r="AE215" s="137"/>
      <c r="AF215" s="137"/>
      <c r="AG215" s="137"/>
      <c r="AH215" s="137"/>
      <c r="AI215" s="137"/>
      <c r="AJ215" s="137"/>
      <c r="AK215" s="137"/>
      <c r="AL215" s="137"/>
      <c r="AM215" s="137"/>
      <c r="AN215" s="137"/>
      <c r="AO215" s="137"/>
      <c r="AP215" s="137"/>
      <c r="AQ215" s="137"/>
      <c r="AR215" s="137"/>
      <c r="AS215" s="137"/>
    </row>
    <row r="216" ht="18.0" customHeight="1">
      <c r="A216" s="137"/>
      <c r="B216" s="137"/>
      <c r="C216" s="137"/>
      <c r="D216" s="137"/>
      <c r="E216" s="137"/>
      <c r="F216" s="137"/>
      <c r="G216" s="137"/>
      <c r="H216" s="139"/>
      <c r="I216" s="137"/>
      <c r="J216" s="137"/>
      <c r="K216" s="137"/>
      <c r="L216" s="137"/>
      <c r="M216" s="137"/>
      <c r="N216" s="137"/>
      <c r="O216" s="137"/>
      <c r="P216" s="137"/>
      <c r="Q216" s="140"/>
      <c r="R216" s="137"/>
      <c r="S216" s="137"/>
      <c r="T216" s="137"/>
      <c r="U216" s="137"/>
      <c r="V216" s="137"/>
      <c r="W216" s="137"/>
      <c r="X216" s="137"/>
      <c r="Y216" s="137"/>
      <c r="Z216" s="137"/>
      <c r="AA216" s="137"/>
      <c r="AB216" s="137"/>
      <c r="AC216" s="137"/>
      <c r="AD216" s="137"/>
      <c r="AE216" s="137"/>
      <c r="AF216" s="137"/>
      <c r="AG216" s="137"/>
      <c r="AH216" s="137"/>
      <c r="AI216" s="137"/>
      <c r="AJ216" s="137"/>
      <c r="AK216" s="137"/>
      <c r="AL216" s="137"/>
      <c r="AM216" s="137"/>
      <c r="AN216" s="137"/>
      <c r="AO216" s="137"/>
      <c r="AP216" s="137"/>
      <c r="AQ216" s="137"/>
      <c r="AR216" s="137"/>
      <c r="AS216" s="137"/>
    </row>
    <row r="217" ht="18.0" customHeight="1">
      <c r="A217" s="137"/>
      <c r="B217" s="137"/>
      <c r="C217" s="137"/>
      <c r="D217" s="137"/>
      <c r="E217" s="137"/>
      <c r="F217" s="137"/>
      <c r="G217" s="137"/>
      <c r="H217" s="139"/>
      <c r="I217" s="137"/>
      <c r="J217" s="137"/>
      <c r="K217" s="137"/>
      <c r="L217" s="137"/>
      <c r="M217" s="137"/>
      <c r="N217" s="137"/>
      <c r="O217" s="137"/>
      <c r="P217" s="137"/>
      <c r="Q217" s="140"/>
      <c r="R217" s="137"/>
      <c r="S217" s="137"/>
      <c r="T217" s="137"/>
      <c r="U217" s="137"/>
      <c r="V217" s="137"/>
      <c r="W217" s="137"/>
      <c r="X217" s="137"/>
      <c r="Y217" s="137"/>
      <c r="Z217" s="137"/>
      <c r="AA217" s="137"/>
      <c r="AB217" s="137"/>
      <c r="AC217" s="137"/>
      <c r="AD217" s="137"/>
      <c r="AE217" s="137"/>
      <c r="AF217" s="137"/>
      <c r="AG217" s="137"/>
      <c r="AH217" s="137"/>
      <c r="AI217" s="137"/>
      <c r="AJ217" s="137"/>
      <c r="AK217" s="137"/>
      <c r="AL217" s="137"/>
      <c r="AM217" s="137"/>
      <c r="AN217" s="137"/>
      <c r="AO217" s="137"/>
      <c r="AP217" s="137"/>
      <c r="AQ217" s="137"/>
      <c r="AR217" s="137"/>
      <c r="AS217" s="137"/>
    </row>
    <row r="218" ht="18.0" customHeight="1">
      <c r="A218" s="137"/>
      <c r="B218" s="137"/>
      <c r="C218" s="137"/>
      <c r="D218" s="137"/>
      <c r="E218" s="137"/>
      <c r="F218" s="137"/>
      <c r="G218" s="137"/>
      <c r="H218" s="139"/>
      <c r="I218" s="137"/>
      <c r="J218" s="137"/>
      <c r="K218" s="137"/>
      <c r="L218" s="137"/>
      <c r="M218" s="137"/>
      <c r="N218" s="137"/>
      <c r="O218" s="137"/>
      <c r="P218" s="137"/>
      <c r="Q218" s="140"/>
      <c r="R218" s="137"/>
      <c r="S218" s="137"/>
      <c r="T218" s="137"/>
      <c r="U218" s="137"/>
      <c r="V218" s="137"/>
      <c r="W218" s="137"/>
      <c r="X218" s="137"/>
      <c r="Y218" s="137"/>
      <c r="Z218" s="137"/>
      <c r="AA218" s="137"/>
      <c r="AB218" s="137"/>
      <c r="AC218" s="137"/>
      <c r="AD218" s="137"/>
      <c r="AE218" s="137"/>
      <c r="AF218" s="137"/>
      <c r="AG218" s="137"/>
      <c r="AH218" s="137"/>
      <c r="AI218" s="137"/>
      <c r="AJ218" s="137"/>
      <c r="AK218" s="137"/>
      <c r="AL218" s="137"/>
      <c r="AM218" s="137"/>
      <c r="AN218" s="137"/>
      <c r="AO218" s="137"/>
      <c r="AP218" s="137"/>
      <c r="AQ218" s="137"/>
      <c r="AR218" s="137"/>
      <c r="AS218" s="137"/>
    </row>
    <row r="219" ht="18.0" customHeight="1">
      <c r="A219" s="137"/>
      <c r="B219" s="137"/>
      <c r="C219" s="137"/>
      <c r="D219" s="137"/>
      <c r="E219" s="137"/>
      <c r="F219" s="137"/>
      <c r="G219" s="137"/>
      <c r="H219" s="139"/>
      <c r="I219" s="137"/>
      <c r="J219" s="137"/>
      <c r="K219" s="137"/>
      <c r="L219" s="137"/>
      <c r="M219" s="137"/>
      <c r="N219" s="137"/>
      <c r="O219" s="137"/>
      <c r="P219" s="137"/>
      <c r="Q219" s="140"/>
      <c r="R219" s="137"/>
      <c r="S219" s="137"/>
      <c r="T219" s="137"/>
      <c r="U219" s="137"/>
      <c r="V219" s="137"/>
      <c r="W219" s="137"/>
      <c r="X219" s="137"/>
      <c r="Y219" s="137"/>
      <c r="Z219" s="137"/>
      <c r="AA219" s="137"/>
      <c r="AB219" s="137"/>
      <c r="AC219" s="137"/>
      <c r="AD219" s="137"/>
      <c r="AE219" s="137"/>
      <c r="AF219" s="137"/>
      <c r="AG219" s="137"/>
      <c r="AH219" s="137"/>
      <c r="AI219" s="137"/>
      <c r="AJ219" s="137"/>
      <c r="AK219" s="137"/>
      <c r="AL219" s="137"/>
      <c r="AM219" s="137"/>
      <c r="AN219" s="137"/>
      <c r="AO219" s="137"/>
      <c r="AP219" s="137"/>
      <c r="AQ219" s="137"/>
      <c r="AR219" s="137"/>
      <c r="AS219" s="137"/>
    </row>
    <row r="220" ht="18.0" customHeight="1">
      <c r="A220" s="137"/>
      <c r="B220" s="137"/>
      <c r="C220" s="137"/>
      <c r="D220" s="137"/>
      <c r="E220" s="137"/>
      <c r="F220" s="137"/>
      <c r="G220" s="137"/>
      <c r="H220" s="139"/>
      <c r="I220" s="137"/>
      <c r="J220" s="137"/>
      <c r="K220" s="137"/>
      <c r="L220" s="137"/>
      <c r="M220" s="137"/>
      <c r="N220" s="137"/>
      <c r="O220" s="137"/>
      <c r="P220" s="137"/>
      <c r="Q220" s="140"/>
      <c r="R220" s="137"/>
      <c r="S220" s="137"/>
      <c r="T220" s="137"/>
      <c r="U220" s="137"/>
      <c r="V220" s="137"/>
      <c r="W220" s="137"/>
      <c r="X220" s="137"/>
      <c r="Y220" s="137"/>
      <c r="Z220" s="137"/>
      <c r="AA220" s="137"/>
      <c r="AB220" s="137"/>
      <c r="AC220" s="137"/>
      <c r="AD220" s="137"/>
      <c r="AE220" s="137"/>
      <c r="AF220" s="137"/>
      <c r="AG220" s="137"/>
      <c r="AH220" s="137"/>
      <c r="AI220" s="137"/>
      <c r="AJ220" s="137"/>
      <c r="AK220" s="137"/>
      <c r="AL220" s="137"/>
      <c r="AM220" s="137"/>
      <c r="AN220" s="137"/>
      <c r="AO220" s="137"/>
      <c r="AP220" s="137"/>
      <c r="AQ220" s="137"/>
      <c r="AR220" s="137"/>
      <c r="AS220" s="137"/>
    </row>
    <row r="221" ht="18.0" customHeight="1">
      <c r="A221" s="137"/>
      <c r="B221" s="137"/>
      <c r="C221" s="137"/>
      <c r="D221" s="137"/>
      <c r="E221" s="137"/>
      <c r="F221" s="137"/>
      <c r="G221" s="137"/>
      <c r="H221" s="139"/>
      <c r="I221" s="137"/>
      <c r="J221" s="137"/>
      <c r="K221" s="137"/>
      <c r="L221" s="137"/>
      <c r="M221" s="137"/>
      <c r="N221" s="137"/>
      <c r="O221" s="137"/>
      <c r="P221" s="137"/>
      <c r="Q221" s="140"/>
      <c r="R221" s="137"/>
      <c r="S221" s="137"/>
      <c r="T221" s="137"/>
      <c r="U221" s="137"/>
      <c r="V221" s="137"/>
      <c r="W221" s="137"/>
      <c r="X221" s="137"/>
      <c r="Y221" s="137"/>
      <c r="Z221" s="137"/>
      <c r="AA221" s="137"/>
      <c r="AB221" s="137"/>
      <c r="AC221" s="137"/>
      <c r="AD221" s="137"/>
      <c r="AE221" s="137"/>
      <c r="AF221" s="137"/>
      <c r="AG221" s="137"/>
      <c r="AH221" s="137"/>
      <c r="AI221" s="137"/>
      <c r="AJ221" s="137"/>
      <c r="AK221" s="137"/>
      <c r="AL221" s="137"/>
      <c r="AM221" s="137"/>
      <c r="AN221" s="137"/>
      <c r="AO221" s="137"/>
      <c r="AP221" s="137"/>
      <c r="AQ221" s="137"/>
      <c r="AR221" s="137"/>
      <c r="AS221" s="137"/>
    </row>
    <row r="222" ht="18.0" customHeight="1">
      <c r="A222" s="137"/>
      <c r="B222" s="137"/>
      <c r="C222" s="137"/>
      <c r="D222" s="137"/>
      <c r="E222" s="137"/>
      <c r="F222" s="137"/>
      <c r="G222" s="137"/>
      <c r="H222" s="139"/>
      <c r="I222" s="137"/>
      <c r="J222" s="137"/>
      <c r="K222" s="137"/>
      <c r="L222" s="137"/>
      <c r="M222" s="137"/>
      <c r="N222" s="137"/>
      <c r="O222" s="137"/>
      <c r="P222" s="137"/>
      <c r="Q222" s="140"/>
      <c r="R222" s="137"/>
      <c r="S222" s="137"/>
      <c r="T222" s="137"/>
      <c r="U222" s="137"/>
      <c r="V222" s="137"/>
      <c r="W222" s="137"/>
      <c r="X222" s="137"/>
      <c r="Y222" s="137"/>
      <c r="Z222" s="137"/>
      <c r="AA222" s="137"/>
      <c r="AB222" s="137"/>
      <c r="AC222" s="137"/>
      <c r="AD222" s="137"/>
      <c r="AE222" s="137"/>
      <c r="AF222" s="137"/>
      <c r="AG222" s="137"/>
      <c r="AH222" s="137"/>
      <c r="AI222" s="137"/>
      <c r="AJ222" s="137"/>
      <c r="AK222" s="137"/>
      <c r="AL222" s="137"/>
      <c r="AM222" s="137"/>
      <c r="AN222" s="137"/>
      <c r="AO222" s="137"/>
      <c r="AP222" s="137"/>
      <c r="AQ222" s="137"/>
      <c r="AR222" s="137"/>
      <c r="AS222" s="137"/>
    </row>
    <row r="223" ht="18.0" customHeight="1">
      <c r="A223" s="137"/>
      <c r="B223" s="137"/>
      <c r="C223" s="137"/>
      <c r="D223" s="137"/>
      <c r="E223" s="137"/>
      <c r="F223" s="137"/>
      <c r="G223" s="137"/>
      <c r="H223" s="139"/>
      <c r="I223" s="137"/>
      <c r="J223" s="137"/>
      <c r="K223" s="137"/>
      <c r="L223" s="137"/>
      <c r="M223" s="137"/>
      <c r="N223" s="137"/>
      <c r="O223" s="137"/>
      <c r="P223" s="137"/>
      <c r="Q223" s="140"/>
      <c r="R223" s="137"/>
      <c r="S223" s="137"/>
      <c r="T223" s="137"/>
      <c r="U223" s="137"/>
      <c r="V223" s="137"/>
      <c r="W223" s="137"/>
      <c r="X223" s="137"/>
      <c r="Y223" s="137"/>
      <c r="Z223" s="137"/>
      <c r="AA223" s="137"/>
      <c r="AB223" s="137"/>
      <c r="AC223" s="137"/>
      <c r="AD223" s="137"/>
      <c r="AE223" s="137"/>
      <c r="AF223" s="137"/>
      <c r="AG223" s="137"/>
      <c r="AH223" s="137"/>
      <c r="AI223" s="137"/>
      <c r="AJ223" s="137"/>
      <c r="AK223" s="137"/>
      <c r="AL223" s="137"/>
      <c r="AM223" s="137"/>
      <c r="AN223" s="137"/>
      <c r="AO223" s="137"/>
      <c r="AP223" s="137"/>
      <c r="AQ223" s="137"/>
      <c r="AR223" s="137"/>
      <c r="AS223" s="137"/>
    </row>
    <row r="224" ht="18.0" customHeight="1">
      <c r="A224" s="137"/>
      <c r="B224" s="137"/>
      <c r="C224" s="137"/>
      <c r="D224" s="137"/>
      <c r="E224" s="137"/>
      <c r="F224" s="137"/>
      <c r="G224" s="137"/>
      <c r="H224" s="139"/>
      <c r="I224" s="137"/>
      <c r="J224" s="137"/>
      <c r="K224" s="137"/>
      <c r="L224" s="137"/>
      <c r="M224" s="137"/>
      <c r="N224" s="137"/>
      <c r="O224" s="137"/>
      <c r="P224" s="137"/>
      <c r="Q224" s="140"/>
      <c r="R224" s="137"/>
      <c r="S224" s="137"/>
      <c r="T224" s="137"/>
      <c r="U224" s="137"/>
      <c r="V224" s="137"/>
      <c r="W224" s="137"/>
      <c r="X224" s="137"/>
      <c r="Y224" s="137"/>
      <c r="Z224" s="137"/>
      <c r="AA224" s="137"/>
      <c r="AB224" s="137"/>
      <c r="AC224" s="137"/>
      <c r="AD224" s="137"/>
      <c r="AE224" s="137"/>
      <c r="AF224" s="137"/>
      <c r="AG224" s="137"/>
      <c r="AH224" s="137"/>
      <c r="AI224" s="137"/>
      <c r="AJ224" s="137"/>
      <c r="AK224" s="137"/>
      <c r="AL224" s="137"/>
      <c r="AM224" s="137"/>
      <c r="AN224" s="137"/>
      <c r="AO224" s="137"/>
      <c r="AP224" s="137"/>
      <c r="AQ224" s="137"/>
      <c r="AR224" s="137"/>
      <c r="AS224" s="137"/>
    </row>
    <row r="225" ht="18.0" customHeight="1">
      <c r="A225" s="137"/>
      <c r="B225" s="137"/>
      <c r="C225" s="137"/>
      <c r="D225" s="137"/>
      <c r="E225" s="137"/>
      <c r="F225" s="137"/>
      <c r="G225" s="137"/>
      <c r="H225" s="139"/>
      <c r="I225" s="137"/>
      <c r="J225" s="137"/>
      <c r="K225" s="137"/>
      <c r="L225" s="137"/>
      <c r="M225" s="137"/>
      <c r="N225" s="137"/>
      <c r="O225" s="137"/>
      <c r="P225" s="137"/>
      <c r="Q225" s="140"/>
      <c r="R225" s="137"/>
      <c r="S225" s="137"/>
      <c r="T225" s="137"/>
      <c r="U225" s="137"/>
      <c r="V225" s="137"/>
      <c r="W225" s="137"/>
      <c r="X225" s="137"/>
      <c r="Y225" s="137"/>
      <c r="Z225" s="137"/>
      <c r="AA225" s="137"/>
      <c r="AB225" s="137"/>
      <c r="AC225" s="137"/>
      <c r="AD225" s="137"/>
      <c r="AE225" s="137"/>
      <c r="AF225" s="137"/>
      <c r="AG225" s="137"/>
      <c r="AH225" s="137"/>
      <c r="AI225" s="137"/>
      <c r="AJ225" s="137"/>
      <c r="AK225" s="137"/>
      <c r="AL225" s="137"/>
      <c r="AM225" s="137"/>
      <c r="AN225" s="137"/>
      <c r="AO225" s="137"/>
      <c r="AP225" s="137"/>
      <c r="AQ225" s="137"/>
      <c r="AR225" s="137"/>
      <c r="AS225" s="137"/>
    </row>
    <row r="226" ht="18.0" customHeight="1">
      <c r="A226" s="137"/>
      <c r="B226" s="137"/>
      <c r="C226" s="137"/>
      <c r="D226" s="137"/>
      <c r="E226" s="137"/>
      <c r="F226" s="137"/>
      <c r="G226" s="137"/>
      <c r="H226" s="139"/>
      <c r="I226" s="137"/>
      <c r="J226" s="137"/>
      <c r="K226" s="137"/>
      <c r="L226" s="137"/>
      <c r="M226" s="137"/>
      <c r="N226" s="137"/>
      <c r="O226" s="137"/>
      <c r="P226" s="137"/>
      <c r="Q226" s="140"/>
      <c r="R226" s="137"/>
      <c r="S226" s="137"/>
      <c r="T226" s="137"/>
      <c r="U226" s="137"/>
      <c r="V226" s="137"/>
      <c r="W226" s="137"/>
      <c r="X226" s="137"/>
      <c r="Y226" s="137"/>
      <c r="Z226" s="137"/>
      <c r="AA226" s="137"/>
      <c r="AB226" s="137"/>
      <c r="AC226" s="137"/>
      <c r="AD226" s="137"/>
      <c r="AE226" s="137"/>
      <c r="AF226" s="137"/>
      <c r="AG226" s="137"/>
      <c r="AH226" s="137"/>
      <c r="AI226" s="137"/>
      <c r="AJ226" s="137"/>
      <c r="AK226" s="137"/>
      <c r="AL226" s="137"/>
      <c r="AM226" s="137"/>
      <c r="AN226" s="137"/>
      <c r="AO226" s="137"/>
      <c r="AP226" s="137"/>
      <c r="AQ226" s="137"/>
      <c r="AR226" s="137"/>
      <c r="AS226" s="137"/>
    </row>
    <row r="227" ht="18.0" customHeight="1">
      <c r="A227" s="137"/>
      <c r="B227" s="137"/>
      <c r="C227" s="137"/>
      <c r="D227" s="137"/>
      <c r="E227" s="137"/>
      <c r="F227" s="137"/>
      <c r="G227" s="137"/>
      <c r="H227" s="139"/>
      <c r="I227" s="137"/>
      <c r="J227" s="137"/>
      <c r="K227" s="137"/>
      <c r="L227" s="137"/>
      <c r="M227" s="137"/>
      <c r="N227" s="137"/>
      <c r="O227" s="137"/>
      <c r="P227" s="137"/>
      <c r="Q227" s="140"/>
      <c r="R227" s="137"/>
      <c r="S227" s="137"/>
      <c r="T227" s="137"/>
      <c r="U227" s="137"/>
      <c r="V227" s="137"/>
      <c r="W227" s="137"/>
      <c r="X227" s="137"/>
      <c r="Y227" s="137"/>
      <c r="Z227" s="137"/>
      <c r="AA227" s="137"/>
      <c r="AB227" s="137"/>
      <c r="AC227" s="137"/>
      <c r="AD227" s="137"/>
      <c r="AE227" s="137"/>
      <c r="AF227" s="137"/>
      <c r="AG227" s="137"/>
      <c r="AH227" s="137"/>
      <c r="AI227" s="137"/>
      <c r="AJ227" s="137"/>
      <c r="AK227" s="137"/>
      <c r="AL227" s="137"/>
      <c r="AM227" s="137"/>
      <c r="AN227" s="137"/>
      <c r="AO227" s="137"/>
      <c r="AP227" s="137"/>
      <c r="AQ227" s="137"/>
      <c r="AR227" s="137"/>
      <c r="AS227" s="137"/>
    </row>
    <row r="228" ht="18.0" customHeight="1">
      <c r="A228" s="137"/>
      <c r="B228" s="137"/>
      <c r="C228" s="137"/>
      <c r="D228" s="137"/>
      <c r="E228" s="137"/>
      <c r="F228" s="137"/>
      <c r="G228" s="137"/>
      <c r="H228" s="139"/>
      <c r="I228" s="137"/>
      <c r="J228" s="137"/>
      <c r="K228" s="137"/>
      <c r="L228" s="137"/>
      <c r="M228" s="137"/>
      <c r="N228" s="137"/>
      <c r="O228" s="137"/>
      <c r="P228" s="137"/>
      <c r="Q228" s="140"/>
      <c r="R228" s="137"/>
      <c r="S228" s="137"/>
      <c r="T228" s="137"/>
      <c r="U228" s="137"/>
      <c r="V228" s="137"/>
      <c r="W228" s="137"/>
      <c r="X228" s="137"/>
      <c r="Y228" s="137"/>
      <c r="Z228" s="137"/>
      <c r="AA228" s="137"/>
      <c r="AB228" s="137"/>
      <c r="AC228" s="137"/>
      <c r="AD228" s="137"/>
      <c r="AE228" s="137"/>
      <c r="AF228" s="137"/>
      <c r="AG228" s="137"/>
      <c r="AH228" s="137"/>
      <c r="AI228" s="137"/>
      <c r="AJ228" s="137"/>
      <c r="AK228" s="137"/>
      <c r="AL228" s="137"/>
      <c r="AM228" s="137"/>
      <c r="AN228" s="137"/>
      <c r="AO228" s="137"/>
      <c r="AP228" s="137"/>
      <c r="AQ228" s="137"/>
      <c r="AR228" s="137"/>
      <c r="AS228" s="137"/>
    </row>
    <row r="229" ht="18.0" customHeight="1">
      <c r="A229" s="137"/>
      <c r="B229" s="137"/>
      <c r="C229" s="137"/>
      <c r="D229" s="137"/>
      <c r="E229" s="137"/>
      <c r="F229" s="137"/>
      <c r="G229" s="137"/>
      <c r="H229" s="139"/>
      <c r="I229" s="137"/>
      <c r="J229" s="137"/>
      <c r="K229" s="137"/>
      <c r="L229" s="137"/>
      <c r="M229" s="137"/>
      <c r="N229" s="137"/>
      <c r="O229" s="137"/>
      <c r="P229" s="137"/>
      <c r="Q229" s="140"/>
      <c r="R229" s="137"/>
      <c r="S229" s="137"/>
      <c r="T229" s="137"/>
      <c r="U229" s="137"/>
      <c r="V229" s="137"/>
      <c r="W229" s="137"/>
      <c r="X229" s="137"/>
      <c r="Y229" s="137"/>
      <c r="Z229" s="137"/>
      <c r="AA229" s="137"/>
      <c r="AB229" s="137"/>
      <c r="AC229" s="137"/>
      <c r="AD229" s="137"/>
      <c r="AE229" s="137"/>
      <c r="AF229" s="137"/>
      <c r="AG229" s="137"/>
      <c r="AH229" s="137"/>
      <c r="AI229" s="137"/>
      <c r="AJ229" s="137"/>
      <c r="AK229" s="137"/>
      <c r="AL229" s="137"/>
      <c r="AM229" s="137"/>
      <c r="AN229" s="137"/>
      <c r="AO229" s="137"/>
      <c r="AP229" s="137"/>
      <c r="AQ229" s="137"/>
      <c r="AR229" s="137"/>
      <c r="AS229" s="137"/>
    </row>
    <row r="230" ht="18.0" customHeight="1">
      <c r="A230" s="137"/>
      <c r="B230" s="137"/>
      <c r="C230" s="137"/>
      <c r="D230" s="137"/>
      <c r="E230" s="137"/>
      <c r="F230" s="137"/>
      <c r="G230" s="137"/>
      <c r="H230" s="139"/>
      <c r="I230" s="137"/>
      <c r="J230" s="137"/>
      <c r="K230" s="137"/>
      <c r="L230" s="137"/>
      <c r="M230" s="137"/>
      <c r="N230" s="137"/>
      <c r="O230" s="137"/>
      <c r="P230" s="137"/>
      <c r="Q230" s="140"/>
      <c r="R230" s="137"/>
      <c r="S230" s="137"/>
      <c r="T230" s="137"/>
      <c r="U230" s="137"/>
      <c r="V230" s="137"/>
      <c r="W230" s="137"/>
      <c r="X230" s="137"/>
      <c r="Y230" s="137"/>
      <c r="Z230" s="137"/>
      <c r="AA230" s="137"/>
      <c r="AB230" s="137"/>
      <c r="AC230" s="137"/>
      <c r="AD230" s="137"/>
      <c r="AE230" s="137"/>
      <c r="AF230" s="137"/>
      <c r="AG230" s="137"/>
      <c r="AH230" s="137"/>
      <c r="AI230" s="137"/>
      <c r="AJ230" s="137"/>
      <c r="AK230" s="137"/>
      <c r="AL230" s="137"/>
      <c r="AM230" s="137"/>
      <c r="AN230" s="137"/>
      <c r="AO230" s="137"/>
      <c r="AP230" s="137"/>
      <c r="AQ230" s="137"/>
      <c r="AR230" s="137"/>
      <c r="AS230" s="137"/>
    </row>
    <row r="231" ht="18.0" customHeight="1">
      <c r="A231" s="137"/>
      <c r="B231" s="137"/>
      <c r="C231" s="137"/>
      <c r="D231" s="137"/>
      <c r="E231" s="137"/>
      <c r="F231" s="137"/>
      <c r="G231" s="137"/>
      <c r="H231" s="139"/>
      <c r="I231" s="137"/>
      <c r="J231" s="137"/>
      <c r="K231" s="137"/>
      <c r="L231" s="137"/>
      <c r="M231" s="137"/>
      <c r="N231" s="137"/>
      <c r="O231" s="137"/>
      <c r="P231" s="137"/>
      <c r="Q231" s="140"/>
      <c r="R231" s="137"/>
      <c r="S231" s="137"/>
      <c r="T231" s="137"/>
      <c r="U231" s="137"/>
      <c r="V231" s="137"/>
      <c r="W231" s="137"/>
      <c r="X231" s="137"/>
      <c r="Y231" s="137"/>
      <c r="Z231" s="137"/>
      <c r="AA231" s="137"/>
      <c r="AB231" s="137"/>
      <c r="AC231" s="137"/>
      <c r="AD231" s="137"/>
      <c r="AE231" s="137"/>
      <c r="AF231" s="137"/>
      <c r="AG231" s="137"/>
      <c r="AH231" s="137"/>
      <c r="AI231" s="137"/>
      <c r="AJ231" s="137"/>
      <c r="AK231" s="137"/>
      <c r="AL231" s="137"/>
      <c r="AM231" s="137"/>
      <c r="AN231" s="137"/>
      <c r="AO231" s="137"/>
      <c r="AP231" s="137"/>
      <c r="AQ231" s="137"/>
      <c r="AR231" s="137"/>
      <c r="AS231" s="137"/>
    </row>
    <row r="232" ht="18.0" customHeight="1">
      <c r="A232" s="137"/>
      <c r="B232" s="137"/>
      <c r="C232" s="137"/>
      <c r="D232" s="137"/>
      <c r="E232" s="137"/>
      <c r="F232" s="137"/>
      <c r="G232" s="137"/>
      <c r="H232" s="139"/>
      <c r="I232" s="137"/>
      <c r="J232" s="137"/>
      <c r="K232" s="137"/>
      <c r="L232" s="137"/>
      <c r="M232" s="137"/>
      <c r="N232" s="137"/>
      <c r="O232" s="137"/>
      <c r="P232" s="137"/>
      <c r="Q232" s="140"/>
      <c r="R232" s="137"/>
      <c r="S232" s="137"/>
      <c r="T232" s="137"/>
      <c r="U232" s="137"/>
      <c r="V232" s="137"/>
      <c r="W232" s="137"/>
      <c r="X232" s="137"/>
      <c r="Y232" s="137"/>
      <c r="Z232" s="137"/>
      <c r="AA232" s="137"/>
      <c r="AB232" s="137"/>
      <c r="AC232" s="137"/>
      <c r="AD232" s="137"/>
      <c r="AE232" s="137"/>
      <c r="AF232" s="137"/>
      <c r="AG232" s="137"/>
      <c r="AH232" s="137"/>
      <c r="AI232" s="137"/>
      <c r="AJ232" s="137"/>
      <c r="AK232" s="137"/>
      <c r="AL232" s="137"/>
      <c r="AM232" s="137"/>
      <c r="AN232" s="137"/>
      <c r="AO232" s="137"/>
      <c r="AP232" s="137"/>
      <c r="AQ232" s="137"/>
      <c r="AR232" s="137"/>
      <c r="AS232" s="137"/>
    </row>
    <row r="233" ht="18.0" customHeight="1">
      <c r="A233" s="137"/>
      <c r="B233" s="137"/>
      <c r="C233" s="137"/>
      <c r="D233" s="137"/>
      <c r="E233" s="137"/>
      <c r="F233" s="137"/>
      <c r="G233" s="137"/>
      <c r="H233" s="139"/>
      <c r="I233" s="137"/>
      <c r="J233" s="137"/>
      <c r="K233" s="137"/>
      <c r="L233" s="137"/>
      <c r="M233" s="137"/>
      <c r="N233" s="137"/>
      <c r="O233" s="137"/>
      <c r="P233" s="137"/>
      <c r="Q233" s="140"/>
      <c r="R233" s="137"/>
      <c r="S233" s="137"/>
      <c r="T233" s="137"/>
      <c r="U233" s="137"/>
      <c r="V233" s="137"/>
      <c r="W233" s="137"/>
      <c r="X233" s="137"/>
      <c r="Y233" s="137"/>
      <c r="Z233" s="137"/>
      <c r="AA233" s="137"/>
      <c r="AB233" s="137"/>
      <c r="AC233" s="137"/>
      <c r="AD233" s="137"/>
      <c r="AE233" s="137"/>
      <c r="AF233" s="137"/>
      <c r="AG233" s="137"/>
      <c r="AH233" s="137"/>
      <c r="AI233" s="137"/>
      <c r="AJ233" s="137"/>
      <c r="AK233" s="137"/>
      <c r="AL233" s="137"/>
      <c r="AM233" s="137"/>
      <c r="AN233" s="137"/>
      <c r="AO233" s="137"/>
      <c r="AP233" s="137"/>
      <c r="AQ233" s="137"/>
      <c r="AR233" s="137"/>
      <c r="AS233" s="137"/>
    </row>
    <row r="234" ht="18.0" customHeight="1">
      <c r="A234" s="137"/>
      <c r="B234" s="137"/>
      <c r="C234" s="137"/>
      <c r="D234" s="137"/>
      <c r="E234" s="137"/>
      <c r="F234" s="137"/>
      <c r="G234" s="137"/>
      <c r="H234" s="139"/>
      <c r="I234" s="137"/>
      <c r="J234" s="137"/>
      <c r="K234" s="137"/>
      <c r="L234" s="137"/>
      <c r="M234" s="137"/>
      <c r="N234" s="137"/>
      <c r="O234" s="137"/>
      <c r="P234" s="137"/>
      <c r="Q234" s="140"/>
      <c r="R234" s="137"/>
      <c r="S234" s="137"/>
      <c r="T234" s="137"/>
      <c r="U234" s="137"/>
      <c r="V234" s="137"/>
      <c r="W234" s="137"/>
      <c r="X234" s="137"/>
      <c r="Y234" s="137"/>
      <c r="Z234" s="137"/>
      <c r="AA234" s="137"/>
      <c r="AB234" s="137"/>
      <c r="AC234" s="137"/>
      <c r="AD234" s="137"/>
      <c r="AE234" s="137"/>
      <c r="AF234" s="137"/>
      <c r="AG234" s="137"/>
      <c r="AH234" s="137"/>
      <c r="AI234" s="137"/>
      <c r="AJ234" s="137"/>
      <c r="AK234" s="137"/>
      <c r="AL234" s="137"/>
      <c r="AM234" s="137"/>
      <c r="AN234" s="137"/>
      <c r="AO234" s="137"/>
      <c r="AP234" s="137"/>
      <c r="AQ234" s="137"/>
      <c r="AR234" s="137"/>
      <c r="AS234" s="137"/>
    </row>
    <row r="235" ht="18.0" customHeight="1">
      <c r="A235" s="137"/>
      <c r="B235" s="137"/>
      <c r="C235" s="137"/>
      <c r="D235" s="137"/>
      <c r="E235" s="137"/>
      <c r="F235" s="137"/>
      <c r="G235" s="137"/>
      <c r="H235" s="139"/>
      <c r="I235" s="137"/>
      <c r="J235" s="137"/>
      <c r="K235" s="137"/>
      <c r="L235" s="137"/>
      <c r="M235" s="137"/>
      <c r="N235" s="137"/>
      <c r="O235" s="137"/>
      <c r="P235" s="137"/>
      <c r="Q235" s="140"/>
      <c r="R235" s="137"/>
      <c r="S235" s="137"/>
      <c r="T235" s="137"/>
      <c r="U235" s="137"/>
      <c r="V235" s="137"/>
      <c r="W235" s="137"/>
      <c r="X235" s="137"/>
      <c r="Y235" s="137"/>
      <c r="Z235" s="137"/>
      <c r="AA235" s="137"/>
      <c r="AB235" s="137"/>
      <c r="AC235" s="137"/>
      <c r="AD235" s="137"/>
      <c r="AE235" s="137"/>
      <c r="AF235" s="137"/>
      <c r="AG235" s="137"/>
      <c r="AH235" s="137"/>
      <c r="AI235" s="137"/>
      <c r="AJ235" s="137"/>
      <c r="AK235" s="137"/>
      <c r="AL235" s="137"/>
      <c r="AM235" s="137"/>
      <c r="AN235" s="137"/>
      <c r="AO235" s="137"/>
      <c r="AP235" s="137"/>
      <c r="AQ235" s="137"/>
      <c r="AR235" s="137"/>
      <c r="AS235" s="137"/>
    </row>
    <row r="236" ht="18.0" customHeight="1">
      <c r="A236" s="137"/>
      <c r="B236" s="137"/>
      <c r="C236" s="137"/>
      <c r="D236" s="137"/>
      <c r="E236" s="137"/>
      <c r="F236" s="137"/>
      <c r="G236" s="137"/>
      <c r="H236" s="139"/>
      <c r="I236" s="137"/>
      <c r="J236" s="137"/>
      <c r="K236" s="137"/>
      <c r="L236" s="137"/>
      <c r="M236" s="137"/>
      <c r="N236" s="137"/>
      <c r="O236" s="137"/>
      <c r="P236" s="137"/>
      <c r="Q236" s="140"/>
      <c r="R236" s="137"/>
      <c r="S236" s="137"/>
      <c r="T236" s="137"/>
      <c r="U236" s="137"/>
      <c r="V236" s="137"/>
      <c r="W236" s="137"/>
      <c r="X236" s="137"/>
      <c r="Y236" s="137"/>
      <c r="Z236" s="137"/>
      <c r="AA236" s="137"/>
      <c r="AB236" s="137"/>
      <c r="AC236" s="137"/>
      <c r="AD236" s="137"/>
      <c r="AE236" s="137"/>
      <c r="AF236" s="137"/>
      <c r="AG236" s="137"/>
      <c r="AH236" s="137"/>
      <c r="AI236" s="137"/>
      <c r="AJ236" s="137"/>
      <c r="AK236" s="137"/>
      <c r="AL236" s="137"/>
      <c r="AM236" s="137"/>
      <c r="AN236" s="137"/>
      <c r="AO236" s="137"/>
      <c r="AP236" s="137"/>
      <c r="AQ236" s="137"/>
      <c r="AR236" s="137"/>
      <c r="AS236" s="137"/>
    </row>
    <row r="237" ht="18.0" customHeight="1">
      <c r="A237" s="137"/>
      <c r="B237" s="137"/>
      <c r="C237" s="137"/>
      <c r="D237" s="137"/>
      <c r="E237" s="137"/>
      <c r="F237" s="137"/>
      <c r="G237" s="137"/>
      <c r="H237" s="139"/>
      <c r="I237" s="137"/>
      <c r="J237" s="137"/>
      <c r="K237" s="137"/>
      <c r="L237" s="137"/>
      <c r="M237" s="137"/>
      <c r="N237" s="137"/>
      <c r="O237" s="137"/>
      <c r="P237" s="137"/>
      <c r="Q237" s="140"/>
      <c r="R237" s="137"/>
      <c r="S237" s="137"/>
      <c r="T237" s="137"/>
      <c r="U237" s="137"/>
      <c r="V237" s="137"/>
      <c r="W237" s="137"/>
      <c r="X237" s="137"/>
      <c r="Y237" s="137"/>
      <c r="Z237" s="137"/>
      <c r="AA237" s="137"/>
      <c r="AB237" s="137"/>
      <c r="AC237" s="137"/>
      <c r="AD237" s="137"/>
      <c r="AE237" s="137"/>
      <c r="AF237" s="137"/>
      <c r="AG237" s="137"/>
      <c r="AH237" s="137"/>
      <c r="AI237" s="137"/>
      <c r="AJ237" s="137"/>
      <c r="AK237" s="137"/>
      <c r="AL237" s="137"/>
      <c r="AM237" s="137"/>
      <c r="AN237" s="137"/>
      <c r="AO237" s="137"/>
      <c r="AP237" s="137"/>
      <c r="AQ237" s="137"/>
      <c r="AR237" s="137"/>
      <c r="AS237" s="137"/>
    </row>
    <row r="238" ht="18.0" customHeight="1">
      <c r="A238" s="137"/>
      <c r="B238" s="137"/>
      <c r="C238" s="137"/>
      <c r="D238" s="137"/>
      <c r="E238" s="137"/>
      <c r="F238" s="137"/>
      <c r="G238" s="137"/>
      <c r="H238" s="139"/>
      <c r="I238" s="137"/>
      <c r="J238" s="137"/>
      <c r="K238" s="137"/>
      <c r="L238" s="137"/>
      <c r="M238" s="137"/>
      <c r="N238" s="137"/>
      <c r="O238" s="137"/>
      <c r="P238" s="137"/>
      <c r="Q238" s="140"/>
      <c r="R238" s="137"/>
      <c r="S238" s="137"/>
      <c r="T238" s="137"/>
      <c r="U238" s="137"/>
      <c r="V238" s="137"/>
      <c r="W238" s="137"/>
      <c r="X238" s="137"/>
      <c r="Y238" s="137"/>
      <c r="Z238" s="137"/>
      <c r="AA238" s="137"/>
      <c r="AB238" s="137"/>
      <c r="AC238" s="137"/>
      <c r="AD238" s="137"/>
      <c r="AE238" s="137"/>
      <c r="AF238" s="137"/>
      <c r="AG238" s="137"/>
      <c r="AH238" s="137"/>
      <c r="AI238" s="137"/>
      <c r="AJ238" s="137"/>
      <c r="AK238" s="137"/>
      <c r="AL238" s="137"/>
      <c r="AM238" s="137"/>
      <c r="AN238" s="137"/>
      <c r="AO238" s="137"/>
      <c r="AP238" s="137"/>
      <c r="AQ238" s="137"/>
      <c r="AR238" s="137"/>
      <c r="AS238" s="137"/>
    </row>
    <row r="239" ht="18.0" customHeight="1">
      <c r="A239" s="137"/>
      <c r="B239" s="137"/>
      <c r="C239" s="137"/>
      <c r="D239" s="137"/>
      <c r="E239" s="137"/>
      <c r="F239" s="137"/>
      <c r="G239" s="137"/>
      <c r="H239" s="139"/>
      <c r="I239" s="137"/>
      <c r="J239" s="137"/>
      <c r="K239" s="137"/>
      <c r="L239" s="137"/>
      <c r="M239" s="137"/>
      <c r="N239" s="137"/>
      <c r="O239" s="137"/>
      <c r="P239" s="137"/>
      <c r="Q239" s="140"/>
      <c r="R239" s="137"/>
      <c r="S239" s="137"/>
      <c r="T239" s="137"/>
      <c r="U239" s="137"/>
      <c r="V239" s="137"/>
      <c r="W239" s="137"/>
      <c r="X239" s="137"/>
      <c r="Y239" s="137"/>
      <c r="Z239" s="137"/>
      <c r="AA239" s="137"/>
      <c r="AB239" s="137"/>
      <c r="AC239" s="137"/>
      <c r="AD239" s="137"/>
      <c r="AE239" s="137"/>
      <c r="AF239" s="137"/>
      <c r="AG239" s="137"/>
      <c r="AH239" s="137"/>
      <c r="AI239" s="137"/>
      <c r="AJ239" s="137"/>
      <c r="AK239" s="137"/>
      <c r="AL239" s="137"/>
      <c r="AM239" s="137"/>
      <c r="AN239" s="137"/>
      <c r="AO239" s="137"/>
      <c r="AP239" s="137"/>
      <c r="AQ239" s="137"/>
      <c r="AR239" s="137"/>
      <c r="AS239" s="137"/>
    </row>
    <row r="240" ht="18.0" customHeight="1">
      <c r="A240" s="137"/>
      <c r="B240" s="137"/>
      <c r="C240" s="137"/>
      <c r="D240" s="137"/>
      <c r="E240" s="137"/>
      <c r="F240" s="137"/>
      <c r="G240" s="137"/>
      <c r="H240" s="139"/>
      <c r="I240" s="137"/>
      <c r="J240" s="137"/>
      <c r="K240" s="137"/>
      <c r="L240" s="137"/>
      <c r="M240" s="137"/>
      <c r="N240" s="137"/>
      <c r="O240" s="137"/>
      <c r="P240" s="137"/>
      <c r="Q240" s="140"/>
      <c r="R240" s="137"/>
      <c r="S240" s="137"/>
      <c r="T240" s="137"/>
      <c r="U240" s="137"/>
      <c r="V240" s="137"/>
      <c r="W240" s="137"/>
      <c r="X240" s="137"/>
      <c r="Y240" s="137"/>
      <c r="Z240" s="137"/>
      <c r="AA240" s="137"/>
      <c r="AB240" s="137"/>
      <c r="AC240" s="137"/>
      <c r="AD240" s="137"/>
      <c r="AE240" s="137"/>
      <c r="AF240" s="137"/>
      <c r="AG240" s="137"/>
      <c r="AH240" s="137"/>
      <c r="AI240" s="137"/>
      <c r="AJ240" s="137"/>
      <c r="AK240" s="137"/>
      <c r="AL240" s="137"/>
      <c r="AM240" s="137"/>
      <c r="AN240" s="137"/>
      <c r="AO240" s="137"/>
      <c r="AP240" s="137"/>
      <c r="AQ240" s="137"/>
      <c r="AR240" s="137"/>
      <c r="AS240" s="137"/>
    </row>
    <row r="241" ht="18.0" customHeight="1">
      <c r="A241" s="137"/>
      <c r="B241" s="137"/>
      <c r="C241" s="137"/>
      <c r="D241" s="137"/>
      <c r="E241" s="137"/>
      <c r="F241" s="137"/>
      <c r="G241" s="137"/>
      <c r="H241" s="139"/>
      <c r="I241" s="137"/>
      <c r="J241" s="137"/>
      <c r="K241" s="137"/>
      <c r="L241" s="137"/>
      <c r="M241" s="137"/>
      <c r="N241" s="137"/>
      <c r="O241" s="137"/>
      <c r="P241" s="137"/>
      <c r="Q241" s="140"/>
      <c r="R241" s="137"/>
      <c r="S241" s="137"/>
      <c r="T241" s="137"/>
      <c r="U241" s="137"/>
      <c r="V241" s="137"/>
      <c r="W241" s="137"/>
      <c r="X241" s="137"/>
      <c r="Y241" s="137"/>
      <c r="Z241" s="137"/>
      <c r="AA241" s="137"/>
      <c r="AB241" s="137"/>
      <c r="AC241" s="137"/>
      <c r="AD241" s="137"/>
      <c r="AE241" s="137"/>
      <c r="AF241" s="137"/>
      <c r="AG241" s="137"/>
      <c r="AH241" s="137"/>
      <c r="AI241" s="137"/>
      <c r="AJ241" s="137"/>
      <c r="AK241" s="137"/>
      <c r="AL241" s="137"/>
      <c r="AM241" s="137"/>
      <c r="AN241" s="137"/>
      <c r="AO241" s="137"/>
      <c r="AP241" s="137"/>
      <c r="AQ241" s="137"/>
      <c r="AR241" s="137"/>
      <c r="AS241" s="137"/>
    </row>
    <row r="242" ht="18.0" customHeight="1">
      <c r="A242" s="137"/>
      <c r="B242" s="137"/>
      <c r="C242" s="137"/>
      <c r="D242" s="137"/>
      <c r="E242" s="137"/>
      <c r="F242" s="137"/>
      <c r="G242" s="137"/>
      <c r="H242" s="139"/>
      <c r="I242" s="137"/>
      <c r="J242" s="137"/>
      <c r="K242" s="137"/>
      <c r="L242" s="137"/>
      <c r="M242" s="137"/>
      <c r="N242" s="137"/>
      <c r="O242" s="137"/>
      <c r="P242" s="137"/>
      <c r="Q242" s="140"/>
      <c r="R242" s="137"/>
      <c r="S242" s="137"/>
      <c r="T242" s="137"/>
      <c r="U242" s="137"/>
      <c r="V242" s="137"/>
      <c r="W242" s="137"/>
      <c r="X242" s="137"/>
      <c r="Y242" s="137"/>
      <c r="Z242" s="137"/>
      <c r="AA242" s="137"/>
      <c r="AB242" s="137"/>
      <c r="AC242" s="137"/>
      <c r="AD242" s="137"/>
      <c r="AE242" s="137"/>
      <c r="AF242" s="137"/>
      <c r="AG242" s="137"/>
      <c r="AH242" s="137"/>
      <c r="AI242" s="137"/>
      <c r="AJ242" s="137"/>
      <c r="AK242" s="137"/>
      <c r="AL242" s="137"/>
      <c r="AM242" s="137"/>
      <c r="AN242" s="137"/>
      <c r="AO242" s="137"/>
      <c r="AP242" s="137"/>
      <c r="AQ242" s="137"/>
      <c r="AR242" s="137"/>
      <c r="AS242" s="137"/>
    </row>
    <row r="243" ht="18.0" customHeight="1">
      <c r="A243" s="137"/>
      <c r="B243" s="137"/>
      <c r="C243" s="137"/>
      <c r="D243" s="137"/>
      <c r="E243" s="137"/>
      <c r="F243" s="137"/>
      <c r="G243" s="137"/>
      <c r="H243" s="139"/>
      <c r="I243" s="137"/>
      <c r="J243" s="137"/>
      <c r="K243" s="137"/>
      <c r="L243" s="137"/>
      <c r="M243" s="137"/>
      <c r="N243" s="137"/>
      <c r="O243" s="137"/>
      <c r="P243" s="137"/>
      <c r="Q243" s="140"/>
      <c r="R243" s="137"/>
      <c r="S243" s="137"/>
      <c r="T243" s="137"/>
      <c r="U243" s="137"/>
      <c r="V243" s="137"/>
      <c r="W243" s="137"/>
      <c r="X243" s="137"/>
      <c r="Y243" s="137"/>
      <c r="Z243" s="137"/>
      <c r="AA243" s="137"/>
      <c r="AB243" s="137"/>
      <c r="AC243" s="137"/>
      <c r="AD243" s="137"/>
      <c r="AE243" s="137"/>
      <c r="AF243" s="137"/>
      <c r="AG243" s="137"/>
      <c r="AH243" s="137"/>
      <c r="AI243" s="137"/>
      <c r="AJ243" s="137"/>
      <c r="AK243" s="137"/>
      <c r="AL243" s="137"/>
      <c r="AM243" s="137"/>
      <c r="AN243" s="137"/>
      <c r="AO243" s="137"/>
      <c r="AP243" s="137"/>
      <c r="AQ243" s="137"/>
      <c r="AR243" s="137"/>
      <c r="AS243" s="137"/>
    </row>
    <row r="244" ht="18.0" customHeight="1">
      <c r="A244" s="137"/>
      <c r="B244" s="137"/>
      <c r="C244" s="137"/>
      <c r="D244" s="137"/>
      <c r="E244" s="137"/>
      <c r="F244" s="137"/>
      <c r="G244" s="137"/>
      <c r="H244" s="139"/>
      <c r="I244" s="137"/>
      <c r="J244" s="137"/>
      <c r="K244" s="137"/>
      <c r="L244" s="137"/>
      <c r="M244" s="137"/>
      <c r="N244" s="137"/>
      <c r="O244" s="137"/>
      <c r="P244" s="137"/>
      <c r="Q244" s="140"/>
      <c r="R244" s="137"/>
      <c r="S244" s="137"/>
      <c r="T244" s="137"/>
      <c r="U244" s="137"/>
      <c r="V244" s="137"/>
      <c r="W244" s="137"/>
      <c r="X244" s="137"/>
      <c r="Y244" s="137"/>
      <c r="Z244" s="137"/>
      <c r="AA244" s="137"/>
      <c r="AB244" s="137"/>
      <c r="AC244" s="137"/>
      <c r="AD244" s="137"/>
      <c r="AE244" s="137"/>
      <c r="AF244" s="137"/>
      <c r="AG244" s="137"/>
      <c r="AH244" s="137"/>
      <c r="AI244" s="137"/>
      <c r="AJ244" s="137"/>
      <c r="AK244" s="137"/>
      <c r="AL244" s="137"/>
      <c r="AM244" s="137"/>
      <c r="AN244" s="137"/>
      <c r="AO244" s="137"/>
      <c r="AP244" s="137"/>
      <c r="AQ244" s="137"/>
      <c r="AR244" s="137"/>
      <c r="AS244" s="137"/>
    </row>
    <row r="245" ht="18.0" customHeight="1">
      <c r="A245" s="137"/>
      <c r="B245" s="137"/>
      <c r="C245" s="137"/>
      <c r="D245" s="137"/>
      <c r="E245" s="137"/>
      <c r="F245" s="137"/>
      <c r="G245" s="137"/>
      <c r="H245" s="139"/>
      <c r="I245" s="137"/>
      <c r="J245" s="137"/>
      <c r="K245" s="137"/>
      <c r="L245" s="137"/>
      <c r="M245" s="137"/>
      <c r="N245" s="137"/>
      <c r="O245" s="137"/>
      <c r="P245" s="137"/>
      <c r="Q245" s="140"/>
      <c r="R245" s="137"/>
      <c r="S245" s="137"/>
      <c r="T245" s="137"/>
      <c r="U245" s="137"/>
      <c r="V245" s="137"/>
      <c r="W245" s="137"/>
      <c r="X245" s="137"/>
      <c r="Y245" s="137"/>
      <c r="Z245" s="137"/>
      <c r="AA245" s="137"/>
      <c r="AB245" s="137"/>
      <c r="AC245" s="137"/>
      <c r="AD245" s="137"/>
      <c r="AE245" s="137"/>
      <c r="AF245" s="137"/>
      <c r="AG245" s="137"/>
      <c r="AH245" s="137"/>
      <c r="AI245" s="137"/>
      <c r="AJ245" s="137"/>
      <c r="AK245" s="137"/>
      <c r="AL245" s="137"/>
      <c r="AM245" s="137"/>
      <c r="AN245" s="137"/>
      <c r="AO245" s="137"/>
      <c r="AP245" s="137"/>
      <c r="AQ245" s="137"/>
      <c r="AR245" s="137"/>
      <c r="AS245" s="137"/>
    </row>
    <row r="246" ht="18.0" customHeight="1">
      <c r="A246" s="137"/>
      <c r="B246" s="137"/>
      <c r="C246" s="137"/>
      <c r="D246" s="137"/>
      <c r="E246" s="137"/>
      <c r="F246" s="137"/>
      <c r="G246" s="137"/>
      <c r="H246" s="139"/>
      <c r="I246" s="137"/>
      <c r="J246" s="137"/>
      <c r="K246" s="137"/>
      <c r="L246" s="137"/>
      <c r="M246" s="137"/>
      <c r="N246" s="137"/>
      <c r="O246" s="137"/>
      <c r="P246" s="137"/>
      <c r="Q246" s="140"/>
      <c r="R246" s="137"/>
      <c r="S246" s="137"/>
      <c r="T246" s="137"/>
      <c r="U246" s="137"/>
      <c r="V246" s="137"/>
      <c r="W246" s="137"/>
      <c r="X246" s="137"/>
      <c r="Y246" s="137"/>
      <c r="Z246" s="137"/>
      <c r="AA246" s="137"/>
      <c r="AB246" s="137"/>
      <c r="AC246" s="137"/>
      <c r="AD246" s="137"/>
      <c r="AE246" s="137"/>
      <c r="AF246" s="137"/>
      <c r="AG246" s="137"/>
      <c r="AH246" s="137"/>
      <c r="AI246" s="137"/>
      <c r="AJ246" s="137"/>
      <c r="AK246" s="137"/>
      <c r="AL246" s="137"/>
      <c r="AM246" s="137"/>
      <c r="AN246" s="137"/>
      <c r="AO246" s="137"/>
      <c r="AP246" s="137"/>
      <c r="AQ246" s="137"/>
      <c r="AR246" s="137"/>
      <c r="AS246" s="137"/>
    </row>
    <row r="247" ht="18.0" customHeight="1">
      <c r="A247" s="137"/>
      <c r="B247" s="137"/>
      <c r="C247" s="137"/>
      <c r="D247" s="137"/>
      <c r="E247" s="137"/>
      <c r="F247" s="137"/>
      <c r="G247" s="137"/>
      <c r="H247" s="139"/>
      <c r="I247" s="137"/>
      <c r="J247" s="137"/>
      <c r="K247" s="137"/>
      <c r="L247" s="137"/>
      <c r="M247" s="137"/>
      <c r="N247" s="137"/>
      <c r="O247" s="137"/>
      <c r="P247" s="137"/>
      <c r="Q247" s="140"/>
      <c r="R247" s="137"/>
      <c r="S247" s="137"/>
      <c r="T247" s="137"/>
      <c r="U247" s="137"/>
      <c r="V247" s="137"/>
      <c r="W247" s="137"/>
      <c r="X247" s="137"/>
      <c r="Y247" s="137"/>
      <c r="Z247" s="137"/>
      <c r="AA247" s="137"/>
      <c r="AB247" s="137"/>
      <c r="AC247" s="137"/>
      <c r="AD247" s="137"/>
      <c r="AE247" s="137"/>
      <c r="AF247" s="137"/>
      <c r="AG247" s="137"/>
      <c r="AH247" s="137"/>
      <c r="AI247" s="137"/>
      <c r="AJ247" s="137"/>
      <c r="AK247" s="137"/>
      <c r="AL247" s="137"/>
      <c r="AM247" s="137"/>
      <c r="AN247" s="137"/>
      <c r="AO247" s="137"/>
      <c r="AP247" s="137"/>
      <c r="AQ247" s="137"/>
      <c r="AR247" s="137"/>
      <c r="AS247" s="137"/>
    </row>
    <row r="248" ht="18.0" customHeight="1">
      <c r="A248" s="137"/>
      <c r="B248" s="137"/>
      <c r="C248" s="137"/>
      <c r="D248" s="137"/>
      <c r="E248" s="137"/>
      <c r="F248" s="137"/>
      <c r="G248" s="137"/>
      <c r="H248" s="139"/>
      <c r="I248" s="137"/>
      <c r="J248" s="137"/>
      <c r="K248" s="137"/>
      <c r="L248" s="137"/>
      <c r="M248" s="137"/>
      <c r="N248" s="137"/>
      <c r="O248" s="137"/>
      <c r="P248" s="137"/>
      <c r="Q248" s="140"/>
      <c r="R248" s="137"/>
      <c r="S248" s="137"/>
      <c r="T248" s="137"/>
      <c r="U248" s="137"/>
      <c r="V248" s="137"/>
      <c r="W248" s="137"/>
      <c r="X248" s="137"/>
      <c r="Y248" s="137"/>
      <c r="Z248" s="137"/>
      <c r="AA248" s="137"/>
      <c r="AB248" s="137"/>
      <c r="AC248" s="137"/>
      <c r="AD248" s="137"/>
      <c r="AE248" s="137"/>
      <c r="AF248" s="137"/>
      <c r="AG248" s="137"/>
      <c r="AH248" s="137"/>
      <c r="AI248" s="137"/>
      <c r="AJ248" s="137"/>
      <c r="AK248" s="137"/>
      <c r="AL248" s="137"/>
      <c r="AM248" s="137"/>
      <c r="AN248" s="137"/>
      <c r="AO248" s="137"/>
      <c r="AP248" s="137"/>
      <c r="AQ248" s="137"/>
      <c r="AR248" s="137"/>
      <c r="AS248" s="137"/>
    </row>
    <row r="249" ht="18.0" customHeight="1">
      <c r="A249" s="137"/>
      <c r="B249" s="137"/>
      <c r="C249" s="137"/>
      <c r="D249" s="137"/>
      <c r="E249" s="137"/>
      <c r="F249" s="137"/>
      <c r="G249" s="137"/>
      <c r="H249" s="139"/>
      <c r="I249" s="137"/>
      <c r="J249" s="137"/>
      <c r="K249" s="137"/>
      <c r="L249" s="137"/>
      <c r="M249" s="137"/>
      <c r="N249" s="137"/>
      <c r="O249" s="137"/>
      <c r="P249" s="137"/>
      <c r="Q249" s="140"/>
      <c r="R249" s="137"/>
      <c r="S249" s="137"/>
      <c r="T249" s="137"/>
      <c r="U249" s="137"/>
      <c r="V249" s="137"/>
      <c r="W249" s="137"/>
      <c r="X249" s="137"/>
      <c r="Y249" s="137"/>
      <c r="Z249" s="137"/>
      <c r="AA249" s="137"/>
      <c r="AB249" s="137"/>
      <c r="AC249" s="137"/>
      <c r="AD249" s="137"/>
      <c r="AE249" s="137"/>
      <c r="AF249" s="137"/>
      <c r="AG249" s="137"/>
      <c r="AH249" s="137"/>
      <c r="AI249" s="137"/>
      <c r="AJ249" s="137"/>
      <c r="AK249" s="137"/>
      <c r="AL249" s="137"/>
      <c r="AM249" s="137"/>
      <c r="AN249" s="137"/>
      <c r="AO249" s="137"/>
      <c r="AP249" s="137"/>
      <c r="AQ249" s="137"/>
      <c r="AR249" s="137"/>
      <c r="AS249" s="137"/>
    </row>
    <row r="250" ht="18.0" customHeight="1">
      <c r="A250" s="137"/>
      <c r="B250" s="137"/>
      <c r="C250" s="137"/>
      <c r="D250" s="137"/>
      <c r="E250" s="137"/>
      <c r="F250" s="137"/>
      <c r="G250" s="137"/>
      <c r="H250" s="139"/>
      <c r="I250" s="137"/>
      <c r="J250" s="137"/>
      <c r="K250" s="137"/>
      <c r="L250" s="137"/>
      <c r="M250" s="137"/>
      <c r="N250" s="137"/>
      <c r="O250" s="137"/>
      <c r="P250" s="137"/>
      <c r="Q250" s="140"/>
      <c r="R250" s="137"/>
      <c r="S250" s="137"/>
      <c r="T250" s="137"/>
      <c r="U250" s="137"/>
      <c r="V250" s="137"/>
      <c r="W250" s="137"/>
      <c r="X250" s="137"/>
      <c r="Y250" s="137"/>
      <c r="Z250" s="137"/>
      <c r="AA250" s="137"/>
      <c r="AB250" s="137"/>
      <c r="AC250" s="137"/>
      <c r="AD250" s="137"/>
      <c r="AE250" s="137"/>
      <c r="AF250" s="137"/>
      <c r="AG250" s="137"/>
      <c r="AH250" s="137"/>
      <c r="AI250" s="137"/>
      <c r="AJ250" s="137"/>
      <c r="AK250" s="137"/>
      <c r="AL250" s="137"/>
      <c r="AM250" s="137"/>
      <c r="AN250" s="137"/>
      <c r="AO250" s="137"/>
      <c r="AP250" s="137"/>
      <c r="AQ250" s="137"/>
      <c r="AR250" s="137"/>
      <c r="AS250" s="137"/>
    </row>
    <row r="251" ht="18.0" customHeight="1">
      <c r="A251" s="137"/>
      <c r="B251" s="137"/>
      <c r="C251" s="137"/>
      <c r="D251" s="137"/>
      <c r="E251" s="137"/>
      <c r="F251" s="137"/>
      <c r="G251" s="137"/>
      <c r="H251" s="139"/>
      <c r="I251" s="137"/>
      <c r="J251" s="137"/>
      <c r="K251" s="137"/>
      <c r="L251" s="137"/>
      <c r="M251" s="137"/>
      <c r="N251" s="137"/>
      <c r="O251" s="137"/>
      <c r="P251" s="137"/>
      <c r="Q251" s="140"/>
      <c r="R251" s="137"/>
      <c r="S251" s="137"/>
      <c r="T251" s="137"/>
      <c r="U251" s="137"/>
      <c r="V251" s="137"/>
      <c r="W251" s="137"/>
      <c r="X251" s="137"/>
      <c r="Y251" s="137"/>
      <c r="Z251" s="137"/>
      <c r="AA251" s="137"/>
      <c r="AB251" s="137"/>
      <c r="AC251" s="137"/>
      <c r="AD251" s="137"/>
      <c r="AE251" s="137"/>
      <c r="AF251" s="137"/>
      <c r="AG251" s="137"/>
      <c r="AH251" s="137"/>
      <c r="AI251" s="137"/>
      <c r="AJ251" s="137"/>
      <c r="AK251" s="137"/>
      <c r="AL251" s="137"/>
      <c r="AM251" s="137"/>
      <c r="AN251" s="137"/>
      <c r="AO251" s="137"/>
      <c r="AP251" s="137"/>
      <c r="AQ251" s="137"/>
      <c r="AR251" s="137"/>
      <c r="AS251" s="137"/>
    </row>
    <row r="252" ht="18.0" customHeight="1">
      <c r="A252" s="137"/>
      <c r="B252" s="137"/>
      <c r="C252" s="137"/>
      <c r="D252" s="137"/>
      <c r="E252" s="137"/>
      <c r="F252" s="137"/>
      <c r="G252" s="137"/>
      <c r="H252" s="139"/>
      <c r="I252" s="137"/>
      <c r="J252" s="137"/>
      <c r="K252" s="137"/>
      <c r="L252" s="137"/>
      <c r="M252" s="137"/>
      <c r="N252" s="137"/>
      <c r="O252" s="137"/>
      <c r="P252" s="137"/>
      <c r="Q252" s="140"/>
      <c r="R252" s="137"/>
      <c r="S252" s="137"/>
      <c r="T252" s="137"/>
      <c r="U252" s="137"/>
      <c r="V252" s="137"/>
      <c r="W252" s="137"/>
      <c r="X252" s="137"/>
      <c r="Y252" s="137"/>
      <c r="Z252" s="137"/>
      <c r="AA252" s="137"/>
      <c r="AB252" s="137"/>
      <c r="AC252" s="137"/>
      <c r="AD252" s="137"/>
      <c r="AE252" s="137"/>
      <c r="AF252" s="137"/>
      <c r="AG252" s="137"/>
      <c r="AH252" s="137"/>
      <c r="AI252" s="137"/>
      <c r="AJ252" s="137"/>
      <c r="AK252" s="137"/>
      <c r="AL252" s="137"/>
      <c r="AM252" s="137"/>
      <c r="AN252" s="137"/>
      <c r="AO252" s="137"/>
      <c r="AP252" s="137"/>
      <c r="AQ252" s="137"/>
      <c r="AR252" s="137"/>
      <c r="AS252" s="137"/>
    </row>
    <row r="253" ht="18.0" customHeight="1">
      <c r="A253" s="137"/>
      <c r="B253" s="137"/>
      <c r="C253" s="137"/>
      <c r="D253" s="137"/>
      <c r="E253" s="137"/>
      <c r="F253" s="137"/>
      <c r="G253" s="137"/>
      <c r="H253" s="139"/>
      <c r="I253" s="137"/>
      <c r="J253" s="137"/>
      <c r="K253" s="137"/>
      <c r="L253" s="137"/>
      <c r="M253" s="137"/>
      <c r="N253" s="137"/>
      <c r="O253" s="137"/>
      <c r="P253" s="137"/>
      <c r="Q253" s="140"/>
      <c r="R253" s="137"/>
      <c r="S253" s="137"/>
      <c r="T253" s="137"/>
      <c r="U253" s="137"/>
      <c r="V253" s="137"/>
      <c r="W253" s="137"/>
      <c r="X253" s="137"/>
      <c r="Y253" s="137"/>
      <c r="Z253" s="137"/>
      <c r="AA253" s="137"/>
      <c r="AB253" s="137"/>
      <c r="AC253" s="137"/>
      <c r="AD253" s="137"/>
      <c r="AE253" s="137"/>
      <c r="AF253" s="137"/>
      <c r="AG253" s="137"/>
      <c r="AH253" s="137"/>
      <c r="AI253" s="137"/>
      <c r="AJ253" s="137"/>
      <c r="AK253" s="137"/>
      <c r="AL253" s="137"/>
      <c r="AM253" s="137"/>
      <c r="AN253" s="137"/>
      <c r="AO253" s="137"/>
      <c r="AP253" s="137"/>
      <c r="AQ253" s="137"/>
      <c r="AR253" s="137"/>
      <c r="AS253" s="137"/>
    </row>
    <row r="254" ht="18.0" customHeight="1">
      <c r="A254" s="137"/>
      <c r="B254" s="137"/>
      <c r="C254" s="137"/>
      <c r="D254" s="137"/>
      <c r="E254" s="137"/>
      <c r="F254" s="137"/>
      <c r="G254" s="137"/>
      <c r="H254" s="139"/>
      <c r="I254" s="137"/>
      <c r="J254" s="137"/>
      <c r="K254" s="137"/>
      <c r="L254" s="137"/>
      <c r="M254" s="137"/>
      <c r="N254" s="137"/>
      <c r="O254" s="137"/>
      <c r="P254" s="137"/>
      <c r="Q254" s="140"/>
      <c r="R254" s="137"/>
      <c r="S254" s="137"/>
      <c r="T254" s="137"/>
      <c r="U254" s="137"/>
      <c r="V254" s="137"/>
      <c r="W254" s="137"/>
      <c r="X254" s="137"/>
      <c r="Y254" s="137"/>
      <c r="Z254" s="137"/>
      <c r="AA254" s="137"/>
      <c r="AB254" s="137"/>
      <c r="AC254" s="137"/>
      <c r="AD254" s="137"/>
      <c r="AE254" s="137"/>
      <c r="AF254" s="137"/>
      <c r="AG254" s="137"/>
      <c r="AH254" s="137"/>
      <c r="AI254" s="137"/>
      <c r="AJ254" s="137"/>
      <c r="AK254" s="137"/>
      <c r="AL254" s="137"/>
      <c r="AM254" s="137"/>
      <c r="AN254" s="137"/>
      <c r="AO254" s="137"/>
      <c r="AP254" s="137"/>
      <c r="AQ254" s="137"/>
      <c r="AR254" s="137"/>
      <c r="AS254" s="137"/>
    </row>
    <row r="255" ht="18.0" customHeight="1">
      <c r="A255" s="137"/>
      <c r="B255" s="137"/>
      <c r="C255" s="137"/>
      <c r="D255" s="137"/>
      <c r="E255" s="137"/>
      <c r="F255" s="137"/>
      <c r="G255" s="137"/>
      <c r="H255" s="139"/>
      <c r="I255" s="137"/>
      <c r="J255" s="137"/>
      <c r="K255" s="137"/>
      <c r="L255" s="137"/>
      <c r="M255" s="137"/>
      <c r="N255" s="137"/>
      <c r="O255" s="137"/>
      <c r="P255" s="137"/>
      <c r="Q255" s="140"/>
      <c r="R255" s="137"/>
      <c r="S255" s="137"/>
      <c r="T255" s="137"/>
      <c r="U255" s="137"/>
      <c r="V255" s="137"/>
      <c r="W255" s="137"/>
      <c r="X255" s="137"/>
      <c r="Y255" s="137"/>
      <c r="Z255" s="137"/>
      <c r="AA255" s="137"/>
      <c r="AB255" s="137"/>
      <c r="AC255" s="137"/>
      <c r="AD255" s="137"/>
      <c r="AE255" s="137"/>
      <c r="AF255" s="137"/>
      <c r="AG255" s="137"/>
      <c r="AH255" s="137"/>
      <c r="AI255" s="137"/>
      <c r="AJ255" s="137"/>
      <c r="AK255" s="137"/>
      <c r="AL255" s="137"/>
      <c r="AM255" s="137"/>
      <c r="AN255" s="137"/>
      <c r="AO255" s="137"/>
      <c r="AP255" s="137"/>
      <c r="AQ255" s="137"/>
      <c r="AR255" s="137"/>
      <c r="AS255" s="137"/>
    </row>
    <row r="256" ht="18.0" customHeight="1">
      <c r="A256" s="137"/>
      <c r="B256" s="137"/>
      <c r="C256" s="137"/>
      <c r="D256" s="137"/>
      <c r="E256" s="137"/>
      <c r="F256" s="137"/>
      <c r="G256" s="137"/>
      <c r="H256" s="139"/>
      <c r="I256" s="137"/>
      <c r="J256" s="137"/>
      <c r="K256" s="137"/>
      <c r="L256" s="137"/>
      <c r="M256" s="137"/>
      <c r="N256" s="137"/>
      <c r="O256" s="137"/>
      <c r="P256" s="137"/>
      <c r="Q256" s="140"/>
      <c r="R256" s="137"/>
      <c r="S256" s="137"/>
      <c r="T256" s="137"/>
      <c r="U256" s="137"/>
      <c r="V256" s="137"/>
      <c r="W256" s="137"/>
      <c r="X256" s="137"/>
      <c r="Y256" s="137"/>
      <c r="Z256" s="137"/>
      <c r="AA256" s="137"/>
      <c r="AB256" s="137"/>
      <c r="AC256" s="137"/>
      <c r="AD256" s="137"/>
      <c r="AE256" s="137"/>
      <c r="AF256" s="137"/>
      <c r="AG256" s="137"/>
      <c r="AH256" s="137"/>
      <c r="AI256" s="137"/>
      <c r="AJ256" s="137"/>
      <c r="AK256" s="137"/>
      <c r="AL256" s="137"/>
      <c r="AM256" s="137"/>
      <c r="AN256" s="137"/>
      <c r="AO256" s="137"/>
      <c r="AP256" s="137"/>
      <c r="AQ256" s="137"/>
      <c r="AR256" s="137"/>
      <c r="AS256" s="137"/>
    </row>
    <row r="257" ht="18.0" customHeight="1">
      <c r="A257" s="137"/>
      <c r="B257" s="137"/>
      <c r="C257" s="137"/>
      <c r="D257" s="137"/>
      <c r="E257" s="137"/>
      <c r="F257" s="137"/>
      <c r="G257" s="137"/>
      <c r="H257" s="139"/>
      <c r="I257" s="137"/>
      <c r="J257" s="137"/>
      <c r="K257" s="137"/>
      <c r="L257" s="137"/>
      <c r="M257" s="137"/>
      <c r="N257" s="137"/>
      <c r="O257" s="137"/>
      <c r="P257" s="137"/>
      <c r="Q257" s="140"/>
      <c r="R257" s="137"/>
      <c r="S257" s="137"/>
      <c r="T257" s="137"/>
      <c r="U257" s="137"/>
      <c r="V257" s="137"/>
      <c r="W257" s="137"/>
      <c r="X257" s="137"/>
      <c r="Y257" s="137"/>
      <c r="Z257" s="137"/>
      <c r="AA257" s="137"/>
      <c r="AB257" s="137"/>
      <c r="AC257" s="137"/>
      <c r="AD257" s="137"/>
      <c r="AE257" s="137"/>
      <c r="AF257" s="137"/>
      <c r="AG257" s="137"/>
      <c r="AH257" s="137"/>
      <c r="AI257" s="137"/>
      <c r="AJ257" s="137"/>
      <c r="AK257" s="137"/>
      <c r="AL257" s="137"/>
      <c r="AM257" s="137"/>
      <c r="AN257" s="137"/>
      <c r="AO257" s="137"/>
      <c r="AP257" s="137"/>
      <c r="AQ257" s="137"/>
      <c r="AR257" s="137"/>
      <c r="AS257" s="137"/>
    </row>
    <row r="258" ht="18.0" customHeight="1">
      <c r="A258" s="137"/>
      <c r="B258" s="137"/>
      <c r="C258" s="137"/>
      <c r="D258" s="137"/>
      <c r="E258" s="137"/>
      <c r="F258" s="137"/>
      <c r="G258" s="137"/>
      <c r="H258" s="139"/>
      <c r="I258" s="137"/>
      <c r="J258" s="137"/>
      <c r="K258" s="137"/>
      <c r="L258" s="137"/>
      <c r="M258" s="137"/>
      <c r="N258" s="137"/>
      <c r="O258" s="137"/>
      <c r="P258" s="137"/>
      <c r="Q258" s="140"/>
      <c r="R258" s="137"/>
      <c r="S258" s="137"/>
      <c r="T258" s="137"/>
      <c r="U258" s="137"/>
      <c r="V258" s="137"/>
      <c r="W258" s="137"/>
      <c r="X258" s="137"/>
      <c r="Y258" s="137"/>
      <c r="Z258" s="137"/>
      <c r="AA258" s="137"/>
      <c r="AB258" s="137"/>
      <c r="AC258" s="137"/>
      <c r="AD258" s="137"/>
      <c r="AE258" s="137"/>
      <c r="AF258" s="137"/>
      <c r="AG258" s="137"/>
      <c r="AH258" s="137"/>
      <c r="AI258" s="137"/>
      <c r="AJ258" s="137"/>
      <c r="AK258" s="137"/>
      <c r="AL258" s="137"/>
      <c r="AM258" s="137"/>
      <c r="AN258" s="137"/>
      <c r="AO258" s="137"/>
      <c r="AP258" s="137"/>
      <c r="AQ258" s="137"/>
      <c r="AR258" s="137"/>
      <c r="AS258" s="137"/>
    </row>
    <row r="259" ht="18.0" customHeight="1">
      <c r="A259" s="137"/>
      <c r="B259" s="137"/>
      <c r="C259" s="137"/>
      <c r="D259" s="137"/>
      <c r="E259" s="137"/>
      <c r="F259" s="137"/>
      <c r="G259" s="137"/>
      <c r="H259" s="139"/>
      <c r="I259" s="137"/>
      <c r="J259" s="137"/>
      <c r="K259" s="137"/>
      <c r="L259" s="137"/>
      <c r="M259" s="137"/>
      <c r="N259" s="137"/>
      <c r="O259" s="137"/>
      <c r="P259" s="137"/>
      <c r="Q259" s="140"/>
      <c r="R259" s="137"/>
      <c r="S259" s="137"/>
      <c r="T259" s="137"/>
      <c r="U259" s="137"/>
      <c r="V259" s="137"/>
      <c r="W259" s="137"/>
      <c r="X259" s="137"/>
      <c r="Y259" s="137"/>
      <c r="Z259" s="137"/>
      <c r="AA259" s="137"/>
      <c r="AB259" s="137"/>
      <c r="AC259" s="137"/>
      <c r="AD259" s="137"/>
      <c r="AE259" s="137"/>
      <c r="AF259" s="137"/>
      <c r="AG259" s="137"/>
      <c r="AH259" s="137"/>
      <c r="AI259" s="137"/>
      <c r="AJ259" s="137"/>
      <c r="AK259" s="137"/>
      <c r="AL259" s="137"/>
      <c r="AM259" s="137"/>
      <c r="AN259" s="137"/>
      <c r="AO259" s="137"/>
      <c r="AP259" s="137"/>
      <c r="AQ259" s="137"/>
      <c r="AR259" s="137"/>
      <c r="AS259" s="137"/>
    </row>
    <row r="260" ht="18.0" customHeight="1">
      <c r="A260" s="137"/>
      <c r="B260" s="137"/>
      <c r="C260" s="137"/>
      <c r="D260" s="137"/>
      <c r="E260" s="137"/>
      <c r="F260" s="137"/>
      <c r="G260" s="137"/>
      <c r="H260" s="139"/>
      <c r="I260" s="137"/>
      <c r="J260" s="137"/>
      <c r="K260" s="137"/>
      <c r="L260" s="137"/>
      <c r="M260" s="137"/>
      <c r="N260" s="137"/>
      <c r="O260" s="137"/>
      <c r="P260" s="137"/>
      <c r="Q260" s="140"/>
      <c r="R260" s="137"/>
      <c r="S260" s="137"/>
      <c r="T260" s="137"/>
      <c r="U260" s="137"/>
      <c r="V260" s="137"/>
      <c r="W260" s="137"/>
      <c r="X260" s="137"/>
      <c r="Y260" s="137"/>
      <c r="Z260" s="137"/>
      <c r="AA260" s="137"/>
      <c r="AB260" s="137"/>
      <c r="AC260" s="137"/>
      <c r="AD260" s="137"/>
      <c r="AE260" s="137"/>
      <c r="AF260" s="137"/>
      <c r="AG260" s="137"/>
      <c r="AH260" s="137"/>
      <c r="AI260" s="137"/>
      <c r="AJ260" s="137"/>
      <c r="AK260" s="137"/>
      <c r="AL260" s="137"/>
      <c r="AM260" s="137"/>
      <c r="AN260" s="137"/>
      <c r="AO260" s="137"/>
      <c r="AP260" s="137"/>
      <c r="AQ260" s="137"/>
      <c r="AR260" s="137"/>
      <c r="AS260" s="137"/>
    </row>
    <row r="261" ht="18.0" customHeight="1">
      <c r="A261" s="137"/>
      <c r="B261" s="137"/>
      <c r="C261" s="137"/>
      <c r="D261" s="137"/>
      <c r="E261" s="137"/>
      <c r="F261" s="137"/>
      <c r="G261" s="137"/>
      <c r="H261" s="139"/>
      <c r="I261" s="137"/>
      <c r="J261" s="137"/>
      <c r="K261" s="137"/>
      <c r="L261" s="137"/>
      <c r="M261" s="137"/>
      <c r="N261" s="137"/>
      <c r="O261" s="137"/>
      <c r="P261" s="137"/>
      <c r="Q261" s="140"/>
      <c r="R261" s="137"/>
      <c r="S261" s="137"/>
      <c r="T261" s="137"/>
      <c r="U261" s="137"/>
      <c r="V261" s="137"/>
      <c r="W261" s="137"/>
      <c r="X261" s="137"/>
      <c r="Y261" s="137"/>
      <c r="Z261" s="137"/>
      <c r="AA261" s="137"/>
      <c r="AB261" s="137"/>
      <c r="AC261" s="137"/>
      <c r="AD261" s="137"/>
      <c r="AE261" s="137"/>
      <c r="AF261" s="137"/>
      <c r="AG261" s="137"/>
      <c r="AH261" s="137"/>
      <c r="AI261" s="137"/>
      <c r="AJ261" s="137"/>
      <c r="AK261" s="137"/>
      <c r="AL261" s="137"/>
      <c r="AM261" s="137"/>
      <c r="AN261" s="137"/>
      <c r="AO261" s="137"/>
      <c r="AP261" s="137"/>
      <c r="AQ261" s="137"/>
      <c r="AR261" s="137"/>
      <c r="AS261" s="137"/>
    </row>
    <row r="262" ht="18.0" customHeight="1">
      <c r="A262" s="137"/>
      <c r="B262" s="137"/>
      <c r="C262" s="137"/>
      <c r="D262" s="137"/>
      <c r="E262" s="137"/>
      <c r="F262" s="137"/>
      <c r="G262" s="137"/>
      <c r="H262" s="139"/>
      <c r="I262" s="137"/>
      <c r="J262" s="137"/>
      <c r="K262" s="137"/>
      <c r="L262" s="137"/>
      <c r="M262" s="137"/>
      <c r="N262" s="137"/>
      <c r="O262" s="137"/>
      <c r="P262" s="137"/>
      <c r="Q262" s="140"/>
      <c r="R262" s="137"/>
      <c r="S262" s="137"/>
      <c r="T262" s="137"/>
      <c r="U262" s="137"/>
      <c r="V262" s="137"/>
      <c r="W262" s="137"/>
      <c r="X262" s="137"/>
      <c r="Y262" s="137"/>
      <c r="Z262" s="137"/>
      <c r="AA262" s="137"/>
      <c r="AB262" s="137"/>
      <c r="AC262" s="137"/>
      <c r="AD262" s="137"/>
      <c r="AE262" s="137"/>
      <c r="AF262" s="137"/>
      <c r="AG262" s="137"/>
      <c r="AH262" s="137"/>
      <c r="AI262" s="137"/>
      <c r="AJ262" s="137"/>
      <c r="AK262" s="137"/>
      <c r="AL262" s="137"/>
      <c r="AM262" s="137"/>
      <c r="AN262" s="137"/>
      <c r="AO262" s="137"/>
      <c r="AP262" s="137"/>
      <c r="AQ262" s="137"/>
      <c r="AR262" s="137"/>
      <c r="AS262" s="137"/>
    </row>
    <row r="263" ht="18.0" customHeight="1">
      <c r="A263" s="137"/>
      <c r="B263" s="137"/>
      <c r="C263" s="137"/>
      <c r="D263" s="137"/>
      <c r="E263" s="137"/>
      <c r="F263" s="137"/>
      <c r="G263" s="137"/>
      <c r="H263" s="139"/>
      <c r="I263" s="137"/>
      <c r="J263" s="137"/>
      <c r="K263" s="137"/>
      <c r="L263" s="137"/>
      <c r="M263" s="137"/>
      <c r="N263" s="137"/>
      <c r="O263" s="137"/>
      <c r="P263" s="137"/>
      <c r="Q263" s="140"/>
      <c r="R263" s="137"/>
      <c r="S263" s="137"/>
      <c r="T263" s="137"/>
      <c r="U263" s="137"/>
      <c r="V263" s="137"/>
      <c r="W263" s="137"/>
      <c r="X263" s="137"/>
      <c r="Y263" s="137"/>
      <c r="Z263" s="137"/>
      <c r="AA263" s="137"/>
      <c r="AB263" s="137"/>
      <c r="AC263" s="137"/>
      <c r="AD263" s="137"/>
      <c r="AE263" s="137"/>
      <c r="AF263" s="137"/>
      <c r="AG263" s="137"/>
      <c r="AH263" s="137"/>
      <c r="AI263" s="137"/>
      <c r="AJ263" s="137"/>
      <c r="AK263" s="137"/>
      <c r="AL263" s="137"/>
      <c r="AM263" s="137"/>
      <c r="AN263" s="137"/>
      <c r="AO263" s="137"/>
      <c r="AP263" s="137"/>
      <c r="AQ263" s="137"/>
      <c r="AR263" s="137"/>
      <c r="AS263" s="137"/>
    </row>
    <row r="264" ht="18.0" customHeight="1">
      <c r="A264" s="137"/>
      <c r="B264" s="137"/>
      <c r="C264" s="137"/>
      <c r="D264" s="137"/>
      <c r="E264" s="137"/>
      <c r="F264" s="137"/>
      <c r="G264" s="137"/>
      <c r="H264" s="139"/>
      <c r="I264" s="137"/>
      <c r="J264" s="137"/>
      <c r="K264" s="137"/>
      <c r="L264" s="137"/>
      <c r="M264" s="137"/>
      <c r="N264" s="137"/>
      <c r="O264" s="137"/>
      <c r="P264" s="137"/>
      <c r="Q264" s="140"/>
      <c r="R264" s="137"/>
      <c r="S264" s="137"/>
      <c r="T264" s="137"/>
      <c r="U264" s="137"/>
      <c r="V264" s="137"/>
      <c r="W264" s="137"/>
      <c r="X264" s="137"/>
      <c r="Y264" s="137"/>
      <c r="Z264" s="137"/>
      <c r="AA264" s="137"/>
      <c r="AB264" s="137"/>
      <c r="AC264" s="137"/>
      <c r="AD264" s="137"/>
      <c r="AE264" s="137"/>
      <c r="AF264" s="137"/>
      <c r="AG264" s="137"/>
      <c r="AH264" s="137"/>
      <c r="AI264" s="137"/>
      <c r="AJ264" s="137"/>
      <c r="AK264" s="137"/>
      <c r="AL264" s="137"/>
      <c r="AM264" s="137"/>
      <c r="AN264" s="137"/>
      <c r="AO264" s="137"/>
      <c r="AP264" s="137"/>
      <c r="AQ264" s="137"/>
      <c r="AR264" s="137"/>
      <c r="AS264" s="137"/>
    </row>
    <row r="265" ht="18.0" customHeight="1">
      <c r="A265" s="137"/>
      <c r="B265" s="137"/>
      <c r="C265" s="137"/>
      <c r="D265" s="137"/>
      <c r="E265" s="137"/>
      <c r="F265" s="137"/>
      <c r="G265" s="137"/>
      <c r="H265" s="139"/>
      <c r="I265" s="137"/>
      <c r="J265" s="137"/>
      <c r="K265" s="137"/>
      <c r="L265" s="137"/>
      <c r="M265" s="137"/>
      <c r="N265" s="137"/>
      <c r="O265" s="137"/>
      <c r="P265" s="137"/>
      <c r="Q265" s="140"/>
      <c r="R265" s="137"/>
      <c r="S265" s="137"/>
      <c r="T265" s="137"/>
      <c r="U265" s="137"/>
      <c r="V265" s="137"/>
      <c r="W265" s="137"/>
      <c r="X265" s="137"/>
      <c r="Y265" s="137"/>
      <c r="Z265" s="137"/>
      <c r="AA265" s="137"/>
      <c r="AB265" s="137"/>
      <c r="AC265" s="137"/>
      <c r="AD265" s="137"/>
      <c r="AE265" s="137"/>
      <c r="AF265" s="137"/>
      <c r="AG265" s="137"/>
      <c r="AH265" s="137"/>
      <c r="AI265" s="137"/>
      <c r="AJ265" s="137"/>
      <c r="AK265" s="137"/>
      <c r="AL265" s="137"/>
      <c r="AM265" s="137"/>
      <c r="AN265" s="137"/>
      <c r="AO265" s="137"/>
      <c r="AP265" s="137"/>
      <c r="AQ265" s="137"/>
      <c r="AR265" s="137"/>
      <c r="AS265" s="137"/>
    </row>
    <row r="266" ht="18.0" customHeight="1">
      <c r="A266" s="137"/>
      <c r="B266" s="137"/>
      <c r="C266" s="137"/>
      <c r="D266" s="137"/>
      <c r="E266" s="137"/>
      <c r="F266" s="137"/>
      <c r="G266" s="137"/>
      <c r="H266" s="139"/>
      <c r="I266" s="137"/>
      <c r="J266" s="137"/>
      <c r="K266" s="137"/>
      <c r="L266" s="137"/>
      <c r="M266" s="137"/>
      <c r="N266" s="137"/>
      <c r="O266" s="137"/>
      <c r="P266" s="137"/>
      <c r="Q266" s="140"/>
      <c r="R266" s="137"/>
      <c r="S266" s="137"/>
      <c r="T266" s="137"/>
      <c r="U266" s="137"/>
      <c r="V266" s="137"/>
      <c r="W266" s="137"/>
      <c r="X266" s="137"/>
      <c r="Y266" s="137"/>
      <c r="Z266" s="137"/>
      <c r="AA266" s="137"/>
      <c r="AB266" s="137"/>
      <c r="AC266" s="137"/>
      <c r="AD266" s="137"/>
      <c r="AE266" s="137"/>
      <c r="AF266" s="137"/>
      <c r="AG266" s="137"/>
      <c r="AH266" s="137"/>
      <c r="AI266" s="137"/>
      <c r="AJ266" s="137"/>
      <c r="AK266" s="137"/>
      <c r="AL266" s="137"/>
      <c r="AM266" s="137"/>
      <c r="AN266" s="137"/>
      <c r="AO266" s="137"/>
      <c r="AP266" s="137"/>
      <c r="AQ266" s="137"/>
      <c r="AR266" s="137"/>
      <c r="AS266" s="137"/>
    </row>
    <row r="267" ht="18.0" customHeight="1">
      <c r="A267" s="137"/>
      <c r="B267" s="137"/>
      <c r="C267" s="137"/>
      <c r="D267" s="137"/>
      <c r="E267" s="137"/>
      <c r="F267" s="137"/>
      <c r="G267" s="137"/>
      <c r="H267" s="139"/>
      <c r="I267" s="137"/>
      <c r="J267" s="137"/>
      <c r="K267" s="137"/>
      <c r="L267" s="137"/>
      <c r="M267" s="137"/>
      <c r="N267" s="137"/>
      <c r="O267" s="137"/>
      <c r="P267" s="137"/>
      <c r="Q267" s="140"/>
      <c r="R267" s="137"/>
      <c r="S267" s="137"/>
      <c r="T267" s="137"/>
      <c r="U267" s="137"/>
      <c r="V267" s="137"/>
      <c r="W267" s="137"/>
      <c r="X267" s="137"/>
      <c r="Y267" s="137"/>
      <c r="Z267" s="137"/>
      <c r="AA267" s="137"/>
      <c r="AB267" s="137"/>
      <c r="AC267" s="137"/>
      <c r="AD267" s="137"/>
      <c r="AE267" s="137"/>
      <c r="AF267" s="137"/>
      <c r="AG267" s="137"/>
      <c r="AH267" s="137"/>
      <c r="AI267" s="137"/>
      <c r="AJ267" s="137"/>
      <c r="AK267" s="137"/>
      <c r="AL267" s="137"/>
      <c r="AM267" s="137"/>
      <c r="AN267" s="137"/>
      <c r="AO267" s="137"/>
      <c r="AP267" s="137"/>
      <c r="AQ267" s="137"/>
      <c r="AR267" s="137"/>
      <c r="AS267" s="137"/>
    </row>
    <row r="268" ht="18.0" customHeight="1">
      <c r="A268" s="137"/>
      <c r="B268" s="137"/>
      <c r="C268" s="137"/>
      <c r="D268" s="137"/>
      <c r="E268" s="137"/>
      <c r="F268" s="137"/>
      <c r="G268" s="137"/>
      <c r="H268" s="139"/>
      <c r="I268" s="137"/>
      <c r="J268" s="137"/>
      <c r="K268" s="137"/>
      <c r="L268" s="137"/>
      <c r="M268" s="137"/>
      <c r="N268" s="137"/>
      <c r="O268" s="137"/>
      <c r="P268" s="137"/>
      <c r="Q268" s="140"/>
      <c r="R268" s="137"/>
      <c r="S268" s="137"/>
      <c r="T268" s="137"/>
      <c r="U268" s="137"/>
      <c r="V268" s="137"/>
      <c r="W268" s="137"/>
      <c r="X268" s="137"/>
      <c r="Y268" s="137"/>
      <c r="Z268" s="137"/>
      <c r="AA268" s="137"/>
      <c r="AB268" s="137"/>
      <c r="AC268" s="137"/>
      <c r="AD268" s="137"/>
      <c r="AE268" s="137"/>
      <c r="AF268" s="137"/>
      <c r="AG268" s="137"/>
      <c r="AH268" s="137"/>
      <c r="AI268" s="137"/>
      <c r="AJ268" s="137"/>
      <c r="AK268" s="137"/>
      <c r="AL268" s="137"/>
      <c r="AM268" s="137"/>
      <c r="AN268" s="137"/>
      <c r="AO268" s="137"/>
      <c r="AP268" s="137"/>
      <c r="AQ268" s="137"/>
      <c r="AR268" s="137"/>
      <c r="AS268" s="137"/>
    </row>
    <row r="269" ht="18.0" customHeight="1">
      <c r="A269" s="137"/>
      <c r="B269" s="137"/>
      <c r="C269" s="137"/>
      <c r="D269" s="137"/>
      <c r="E269" s="137"/>
      <c r="F269" s="137"/>
      <c r="G269" s="137"/>
      <c r="H269" s="139"/>
      <c r="I269" s="137"/>
      <c r="J269" s="137"/>
      <c r="K269" s="137"/>
      <c r="L269" s="137"/>
      <c r="M269" s="137"/>
      <c r="N269" s="137"/>
      <c r="O269" s="137"/>
      <c r="P269" s="137"/>
      <c r="Q269" s="140"/>
      <c r="R269" s="137"/>
      <c r="S269" s="137"/>
      <c r="T269" s="137"/>
      <c r="U269" s="137"/>
      <c r="V269" s="137"/>
      <c r="W269" s="137"/>
      <c r="X269" s="137"/>
      <c r="Y269" s="137"/>
      <c r="Z269" s="137"/>
      <c r="AA269" s="137"/>
      <c r="AB269" s="137"/>
      <c r="AC269" s="137"/>
      <c r="AD269" s="137"/>
      <c r="AE269" s="137"/>
      <c r="AF269" s="137"/>
      <c r="AG269" s="137"/>
      <c r="AH269" s="137"/>
      <c r="AI269" s="137"/>
      <c r="AJ269" s="137"/>
      <c r="AK269" s="137"/>
      <c r="AL269" s="137"/>
      <c r="AM269" s="137"/>
      <c r="AN269" s="137"/>
      <c r="AO269" s="137"/>
      <c r="AP269" s="137"/>
      <c r="AQ269" s="137"/>
      <c r="AR269" s="137"/>
      <c r="AS269" s="137"/>
    </row>
    <row r="270" ht="18.0" customHeight="1">
      <c r="A270" s="137"/>
      <c r="B270" s="137"/>
      <c r="C270" s="137"/>
      <c r="D270" s="137"/>
      <c r="E270" s="137"/>
      <c r="F270" s="137"/>
      <c r="G270" s="137"/>
      <c r="H270" s="139"/>
      <c r="I270" s="137"/>
      <c r="J270" s="137"/>
      <c r="K270" s="137"/>
      <c r="L270" s="137"/>
      <c r="M270" s="137"/>
      <c r="N270" s="137"/>
      <c r="O270" s="137"/>
      <c r="P270" s="137"/>
      <c r="Q270" s="140"/>
      <c r="R270" s="137"/>
      <c r="S270" s="137"/>
      <c r="T270" s="137"/>
      <c r="U270" s="137"/>
      <c r="V270" s="137"/>
      <c r="W270" s="137"/>
      <c r="X270" s="137"/>
      <c r="Y270" s="137"/>
      <c r="Z270" s="137"/>
      <c r="AA270" s="137"/>
      <c r="AB270" s="137"/>
      <c r="AC270" s="137"/>
      <c r="AD270" s="137"/>
      <c r="AE270" s="137"/>
      <c r="AF270" s="137"/>
      <c r="AG270" s="137"/>
      <c r="AH270" s="137"/>
      <c r="AI270" s="137"/>
      <c r="AJ270" s="137"/>
      <c r="AK270" s="137"/>
      <c r="AL270" s="137"/>
      <c r="AM270" s="137"/>
      <c r="AN270" s="137"/>
      <c r="AO270" s="137"/>
      <c r="AP270" s="137"/>
      <c r="AQ270" s="137"/>
      <c r="AR270" s="137"/>
      <c r="AS270" s="137"/>
    </row>
    <row r="271" ht="18.0" customHeight="1">
      <c r="A271" s="137"/>
      <c r="B271" s="137"/>
      <c r="C271" s="137"/>
      <c r="D271" s="137"/>
      <c r="E271" s="137"/>
      <c r="F271" s="137"/>
      <c r="G271" s="137"/>
      <c r="H271" s="139"/>
      <c r="I271" s="137"/>
      <c r="J271" s="137"/>
      <c r="K271" s="137"/>
      <c r="L271" s="137"/>
      <c r="M271" s="137"/>
      <c r="N271" s="137"/>
      <c r="O271" s="137"/>
      <c r="P271" s="137"/>
      <c r="Q271" s="140"/>
      <c r="R271" s="137"/>
      <c r="S271" s="137"/>
      <c r="T271" s="137"/>
      <c r="U271" s="137"/>
      <c r="V271" s="137"/>
      <c r="W271" s="137"/>
      <c r="X271" s="137"/>
      <c r="Y271" s="137"/>
      <c r="Z271" s="137"/>
      <c r="AA271" s="137"/>
      <c r="AB271" s="137"/>
      <c r="AC271" s="137"/>
      <c r="AD271" s="137"/>
      <c r="AE271" s="137"/>
      <c r="AF271" s="137"/>
      <c r="AG271" s="137"/>
      <c r="AH271" s="137"/>
      <c r="AI271" s="137"/>
      <c r="AJ271" s="137"/>
      <c r="AK271" s="137"/>
      <c r="AL271" s="137"/>
      <c r="AM271" s="137"/>
      <c r="AN271" s="137"/>
      <c r="AO271" s="137"/>
      <c r="AP271" s="137"/>
      <c r="AQ271" s="137"/>
      <c r="AR271" s="137"/>
      <c r="AS271" s="137"/>
    </row>
    <row r="272" ht="18.0" customHeight="1">
      <c r="A272" s="137"/>
      <c r="B272" s="137"/>
      <c r="C272" s="137"/>
      <c r="D272" s="137"/>
      <c r="E272" s="137"/>
      <c r="F272" s="137"/>
      <c r="G272" s="137"/>
      <c r="H272" s="139"/>
      <c r="I272" s="137"/>
      <c r="J272" s="137"/>
      <c r="K272" s="137"/>
      <c r="L272" s="137"/>
      <c r="M272" s="137"/>
      <c r="N272" s="137"/>
      <c r="O272" s="137"/>
      <c r="P272" s="137"/>
      <c r="Q272" s="140"/>
      <c r="R272" s="137"/>
      <c r="S272" s="137"/>
      <c r="T272" s="137"/>
      <c r="U272" s="137"/>
      <c r="V272" s="137"/>
      <c r="W272" s="137"/>
      <c r="X272" s="137"/>
      <c r="Y272" s="137"/>
      <c r="Z272" s="137"/>
      <c r="AA272" s="137"/>
      <c r="AB272" s="137"/>
      <c r="AC272" s="137"/>
      <c r="AD272" s="137"/>
      <c r="AE272" s="137"/>
      <c r="AF272" s="137"/>
      <c r="AG272" s="137"/>
      <c r="AH272" s="137"/>
      <c r="AI272" s="137"/>
      <c r="AJ272" s="137"/>
      <c r="AK272" s="137"/>
      <c r="AL272" s="137"/>
      <c r="AM272" s="137"/>
      <c r="AN272" s="137"/>
      <c r="AO272" s="137"/>
      <c r="AP272" s="137"/>
      <c r="AQ272" s="137"/>
      <c r="AR272" s="137"/>
      <c r="AS272" s="137"/>
    </row>
    <row r="273" ht="18.0" customHeight="1">
      <c r="A273" s="137"/>
      <c r="B273" s="137"/>
      <c r="C273" s="137"/>
      <c r="D273" s="137"/>
      <c r="E273" s="137"/>
      <c r="F273" s="137"/>
      <c r="G273" s="137"/>
      <c r="H273" s="139"/>
      <c r="I273" s="137"/>
      <c r="J273" s="137"/>
      <c r="K273" s="137"/>
      <c r="L273" s="137"/>
      <c r="M273" s="137"/>
      <c r="N273" s="137"/>
      <c r="O273" s="137"/>
      <c r="P273" s="137"/>
      <c r="Q273" s="140"/>
      <c r="R273" s="137"/>
      <c r="S273" s="137"/>
      <c r="T273" s="137"/>
      <c r="U273" s="137"/>
      <c r="V273" s="137"/>
      <c r="W273" s="137"/>
      <c r="X273" s="137"/>
      <c r="Y273" s="137"/>
      <c r="Z273" s="137"/>
      <c r="AA273" s="137"/>
      <c r="AB273" s="137"/>
      <c r="AC273" s="137"/>
      <c r="AD273" s="137"/>
      <c r="AE273" s="137"/>
      <c r="AF273" s="137"/>
      <c r="AG273" s="137"/>
      <c r="AH273" s="137"/>
      <c r="AI273" s="137"/>
      <c r="AJ273" s="137"/>
      <c r="AK273" s="137"/>
      <c r="AL273" s="137"/>
      <c r="AM273" s="137"/>
      <c r="AN273" s="137"/>
      <c r="AO273" s="137"/>
      <c r="AP273" s="137"/>
      <c r="AQ273" s="137"/>
      <c r="AR273" s="137"/>
      <c r="AS273" s="137"/>
    </row>
    <row r="274" ht="18.0" customHeight="1">
      <c r="A274" s="137"/>
      <c r="B274" s="137"/>
      <c r="C274" s="137"/>
      <c r="D274" s="137"/>
      <c r="E274" s="137"/>
      <c r="F274" s="137"/>
      <c r="G274" s="137"/>
      <c r="H274" s="139"/>
      <c r="I274" s="137"/>
      <c r="J274" s="137"/>
      <c r="K274" s="137"/>
      <c r="L274" s="137"/>
      <c r="M274" s="137"/>
      <c r="N274" s="137"/>
      <c r="O274" s="137"/>
      <c r="P274" s="137"/>
      <c r="Q274" s="140"/>
      <c r="R274" s="137"/>
      <c r="S274" s="137"/>
      <c r="T274" s="137"/>
      <c r="U274" s="137"/>
      <c r="V274" s="137"/>
      <c r="W274" s="137"/>
      <c r="X274" s="137"/>
      <c r="Y274" s="137"/>
      <c r="Z274" s="137"/>
      <c r="AA274" s="137"/>
      <c r="AB274" s="137"/>
      <c r="AC274" s="137"/>
      <c r="AD274" s="137"/>
      <c r="AE274" s="137"/>
      <c r="AF274" s="137"/>
      <c r="AG274" s="137"/>
      <c r="AH274" s="137"/>
      <c r="AI274" s="137"/>
      <c r="AJ274" s="137"/>
      <c r="AK274" s="137"/>
      <c r="AL274" s="137"/>
      <c r="AM274" s="137"/>
      <c r="AN274" s="137"/>
      <c r="AO274" s="137"/>
      <c r="AP274" s="137"/>
      <c r="AQ274" s="137"/>
      <c r="AR274" s="137"/>
      <c r="AS274" s="137"/>
    </row>
    <row r="275" ht="18.0" customHeight="1">
      <c r="A275" s="137"/>
      <c r="B275" s="137"/>
      <c r="C275" s="137"/>
      <c r="D275" s="137"/>
      <c r="E275" s="137"/>
      <c r="F275" s="137"/>
      <c r="G275" s="137"/>
      <c r="H275" s="139"/>
      <c r="I275" s="137"/>
      <c r="J275" s="137"/>
      <c r="K275" s="137"/>
      <c r="L275" s="137"/>
      <c r="M275" s="137"/>
      <c r="N275" s="137"/>
      <c r="O275" s="137"/>
      <c r="P275" s="137"/>
      <c r="Q275" s="140"/>
      <c r="R275" s="137"/>
      <c r="S275" s="137"/>
      <c r="T275" s="137"/>
      <c r="U275" s="137"/>
      <c r="V275" s="137"/>
      <c r="W275" s="137"/>
      <c r="X275" s="137"/>
      <c r="Y275" s="137"/>
      <c r="Z275" s="137"/>
      <c r="AA275" s="137"/>
      <c r="AB275" s="137"/>
      <c r="AC275" s="137"/>
      <c r="AD275" s="137"/>
      <c r="AE275" s="137"/>
      <c r="AF275" s="137"/>
      <c r="AG275" s="137"/>
      <c r="AH275" s="137"/>
      <c r="AI275" s="137"/>
      <c r="AJ275" s="137"/>
      <c r="AK275" s="137"/>
      <c r="AL275" s="137"/>
      <c r="AM275" s="137"/>
      <c r="AN275" s="137"/>
      <c r="AO275" s="137"/>
      <c r="AP275" s="137"/>
      <c r="AQ275" s="137"/>
      <c r="AR275" s="137"/>
      <c r="AS275" s="137"/>
    </row>
    <row r="276" ht="18.0" customHeight="1">
      <c r="A276" s="137"/>
      <c r="B276" s="137"/>
      <c r="C276" s="137"/>
      <c r="D276" s="137"/>
      <c r="E276" s="137"/>
      <c r="F276" s="137"/>
      <c r="G276" s="137"/>
      <c r="H276" s="139"/>
      <c r="I276" s="137"/>
      <c r="J276" s="137"/>
      <c r="K276" s="137"/>
      <c r="L276" s="137"/>
      <c r="M276" s="137"/>
      <c r="N276" s="137"/>
      <c r="O276" s="137"/>
      <c r="P276" s="137"/>
      <c r="Q276" s="140"/>
      <c r="R276" s="137"/>
      <c r="S276" s="137"/>
      <c r="T276" s="137"/>
      <c r="U276" s="137"/>
      <c r="V276" s="137"/>
      <c r="W276" s="137"/>
      <c r="X276" s="137"/>
      <c r="Y276" s="137"/>
      <c r="Z276" s="137"/>
      <c r="AA276" s="137"/>
      <c r="AB276" s="137"/>
      <c r="AC276" s="137"/>
      <c r="AD276" s="137"/>
      <c r="AE276" s="137"/>
      <c r="AF276" s="137"/>
      <c r="AG276" s="137"/>
      <c r="AH276" s="137"/>
      <c r="AI276" s="137"/>
      <c r="AJ276" s="137"/>
      <c r="AK276" s="137"/>
      <c r="AL276" s="137"/>
      <c r="AM276" s="137"/>
      <c r="AN276" s="137"/>
      <c r="AO276" s="137"/>
      <c r="AP276" s="137"/>
      <c r="AQ276" s="137"/>
      <c r="AR276" s="137"/>
      <c r="AS276" s="137"/>
    </row>
    <row r="277" ht="18.0" customHeight="1">
      <c r="A277" s="137"/>
      <c r="B277" s="137"/>
      <c r="C277" s="137"/>
      <c r="D277" s="137"/>
      <c r="E277" s="137"/>
      <c r="F277" s="137"/>
      <c r="G277" s="137"/>
      <c r="H277" s="139"/>
      <c r="I277" s="137"/>
      <c r="J277" s="137"/>
      <c r="K277" s="137"/>
      <c r="L277" s="137"/>
      <c r="M277" s="137"/>
      <c r="N277" s="137"/>
      <c r="O277" s="137"/>
      <c r="P277" s="137"/>
      <c r="Q277" s="140"/>
      <c r="R277" s="137"/>
      <c r="S277" s="137"/>
      <c r="T277" s="137"/>
      <c r="U277" s="137"/>
      <c r="V277" s="137"/>
      <c r="W277" s="137"/>
      <c r="X277" s="137"/>
      <c r="Y277" s="137"/>
      <c r="Z277" s="137"/>
      <c r="AA277" s="137"/>
      <c r="AB277" s="137"/>
      <c r="AC277" s="137"/>
      <c r="AD277" s="137"/>
      <c r="AE277" s="137"/>
      <c r="AF277" s="137"/>
      <c r="AG277" s="137"/>
      <c r="AH277" s="137"/>
      <c r="AI277" s="137"/>
      <c r="AJ277" s="137"/>
      <c r="AK277" s="137"/>
      <c r="AL277" s="137"/>
      <c r="AM277" s="137"/>
      <c r="AN277" s="137"/>
      <c r="AO277" s="137"/>
      <c r="AP277" s="137"/>
      <c r="AQ277" s="137"/>
      <c r="AR277" s="137"/>
      <c r="AS277" s="137"/>
    </row>
    <row r="278" ht="18.0" customHeight="1">
      <c r="A278" s="137"/>
      <c r="B278" s="137"/>
      <c r="C278" s="137"/>
      <c r="D278" s="137"/>
      <c r="E278" s="137"/>
      <c r="F278" s="137"/>
      <c r="G278" s="137"/>
      <c r="H278" s="139"/>
      <c r="I278" s="137"/>
      <c r="J278" s="137"/>
      <c r="K278" s="137"/>
      <c r="L278" s="137"/>
      <c r="M278" s="137"/>
      <c r="N278" s="137"/>
      <c r="O278" s="137"/>
      <c r="P278" s="137"/>
      <c r="Q278" s="140"/>
      <c r="R278" s="137"/>
      <c r="S278" s="137"/>
      <c r="T278" s="137"/>
      <c r="U278" s="137"/>
      <c r="V278" s="137"/>
      <c r="W278" s="137"/>
      <c r="X278" s="137"/>
      <c r="Y278" s="137"/>
      <c r="Z278" s="137"/>
      <c r="AA278" s="137"/>
      <c r="AB278" s="137"/>
      <c r="AC278" s="137"/>
      <c r="AD278" s="137"/>
      <c r="AE278" s="137"/>
      <c r="AF278" s="137"/>
      <c r="AG278" s="137"/>
      <c r="AH278" s="137"/>
      <c r="AI278" s="137"/>
      <c r="AJ278" s="137"/>
      <c r="AK278" s="137"/>
      <c r="AL278" s="137"/>
      <c r="AM278" s="137"/>
      <c r="AN278" s="137"/>
      <c r="AO278" s="137"/>
      <c r="AP278" s="137"/>
      <c r="AQ278" s="137"/>
      <c r="AR278" s="137"/>
      <c r="AS278" s="137"/>
    </row>
    <row r="279" ht="18.0" customHeight="1">
      <c r="A279" s="137"/>
      <c r="B279" s="137"/>
      <c r="C279" s="137"/>
      <c r="D279" s="137"/>
      <c r="E279" s="137"/>
      <c r="F279" s="137"/>
      <c r="G279" s="137"/>
      <c r="H279" s="139"/>
      <c r="I279" s="137"/>
      <c r="J279" s="137"/>
      <c r="K279" s="137"/>
      <c r="L279" s="137"/>
      <c r="M279" s="137"/>
      <c r="N279" s="137"/>
      <c r="O279" s="137"/>
      <c r="P279" s="137"/>
      <c r="Q279" s="140"/>
      <c r="R279" s="137"/>
      <c r="S279" s="137"/>
      <c r="T279" s="137"/>
      <c r="U279" s="137"/>
      <c r="V279" s="137"/>
      <c r="W279" s="137"/>
      <c r="X279" s="137"/>
      <c r="Y279" s="137"/>
      <c r="Z279" s="137"/>
      <c r="AA279" s="137"/>
      <c r="AB279" s="137"/>
      <c r="AC279" s="137"/>
      <c r="AD279" s="137"/>
      <c r="AE279" s="137"/>
      <c r="AF279" s="137"/>
      <c r="AG279" s="137"/>
      <c r="AH279" s="137"/>
      <c r="AI279" s="137"/>
      <c r="AJ279" s="137"/>
      <c r="AK279" s="137"/>
      <c r="AL279" s="137"/>
      <c r="AM279" s="137"/>
      <c r="AN279" s="137"/>
      <c r="AO279" s="137"/>
      <c r="AP279" s="137"/>
      <c r="AQ279" s="137"/>
      <c r="AR279" s="137"/>
      <c r="AS279" s="137"/>
    </row>
    <row r="280" ht="18.0" customHeight="1">
      <c r="A280" s="137"/>
      <c r="B280" s="137"/>
      <c r="C280" s="137"/>
      <c r="D280" s="137"/>
      <c r="E280" s="137"/>
      <c r="F280" s="137"/>
      <c r="G280" s="137"/>
      <c r="H280" s="139"/>
      <c r="I280" s="137"/>
      <c r="J280" s="137"/>
      <c r="K280" s="137"/>
      <c r="L280" s="137"/>
      <c r="M280" s="137"/>
      <c r="N280" s="137"/>
      <c r="O280" s="137"/>
      <c r="P280" s="137"/>
      <c r="Q280" s="140"/>
      <c r="R280" s="137"/>
      <c r="S280" s="137"/>
      <c r="T280" s="137"/>
      <c r="U280" s="137"/>
      <c r="V280" s="137"/>
      <c r="W280" s="137"/>
      <c r="X280" s="137"/>
      <c r="Y280" s="137"/>
      <c r="Z280" s="137"/>
      <c r="AA280" s="137"/>
      <c r="AB280" s="137"/>
      <c r="AC280" s="137"/>
      <c r="AD280" s="137"/>
      <c r="AE280" s="137"/>
      <c r="AF280" s="137"/>
      <c r="AG280" s="137"/>
      <c r="AH280" s="137"/>
      <c r="AI280" s="137"/>
      <c r="AJ280" s="137"/>
      <c r="AK280" s="137"/>
      <c r="AL280" s="137"/>
      <c r="AM280" s="137"/>
      <c r="AN280" s="137"/>
      <c r="AO280" s="137"/>
      <c r="AP280" s="137"/>
      <c r="AQ280" s="137"/>
      <c r="AR280" s="137"/>
      <c r="AS280" s="137"/>
    </row>
    <row r="281" ht="18.0" customHeight="1">
      <c r="A281" s="137"/>
      <c r="B281" s="137"/>
      <c r="C281" s="137"/>
      <c r="D281" s="137"/>
      <c r="E281" s="137"/>
      <c r="F281" s="137"/>
      <c r="G281" s="137"/>
      <c r="H281" s="139"/>
      <c r="I281" s="137"/>
      <c r="J281" s="137"/>
      <c r="K281" s="137"/>
      <c r="L281" s="137"/>
      <c r="M281" s="137"/>
      <c r="N281" s="137"/>
      <c r="O281" s="137"/>
      <c r="P281" s="137"/>
      <c r="Q281" s="140"/>
      <c r="R281" s="137"/>
      <c r="S281" s="137"/>
      <c r="T281" s="137"/>
      <c r="U281" s="137"/>
      <c r="V281" s="137"/>
      <c r="W281" s="137"/>
      <c r="X281" s="137"/>
      <c r="Y281" s="137"/>
      <c r="Z281" s="137"/>
      <c r="AA281" s="137"/>
      <c r="AB281" s="137"/>
      <c r="AC281" s="137"/>
      <c r="AD281" s="137"/>
      <c r="AE281" s="137"/>
      <c r="AF281" s="137"/>
      <c r="AG281" s="137"/>
      <c r="AH281" s="137"/>
      <c r="AI281" s="137"/>
      <c r="AJ281" s="137"/>
      <c r="AK281" s="137"/>
      <c r="AL281" s="137"/>
      <c r="AM281" s="137"/>
      <c r="AN281" s="137"/>
      <c r="AO281" s="137"/>
      <c r="AP281" s="137"/>
      <c r="AQ281" s="137"/>
      <c r="AR281" s="137"/>
      <c r="AS281" s="137"/>
    </row>
    <row r="282" ht="18.0" customHeight="1">
      <c r="A282" s="137"/>
      <c r="B282" s="137"/>
      <c r="C282" s="137"/>
      <c r="D282" s="137"/>
      <c r="E282" s="137"/>
      <c r="F282" s="137"/>
      <c r="G282" s="137"/>
      <c r="H282" s="139"/>
      <c r="I282" s="137"/>
      <c r="J282" s="137"/>
      <c r="K282" s="137"/>
      <c r="L282" s="137"/>
      <c r="M282" s="137"/>
      <c r="N282" s="137"/>
      <c r="O282" s="137"/>
      <c r="P282" s="137"/>
      <c r="Q282" s="140"/>
      <c r="R282" s="137"/>
      <c r="S282" s="137"/>
      <c r="T282" s="137"/>
      <c r="U282" s="137"/>
      <c r="V282" s="137"/>
      <c r="W282" s="137"/>
      <c r="X282" s="137"/>
      <c r="Y282" s="137"/>
      <c r="Z282" s="137"/>
      <c r="AA282" s="137"/>
      <c r="AB282" s="137"/>
      <c r="AC282" s="137"/>
      <c r="AD282" s="137"/>
      <c r="AE282" s="137"/>
      <c r="AF282" s="137"/>
      <c r="AG282" s="137"/>
      <c r="AH282" s="137"/>
      <c r="AI282" s="137"/>
      <c r="AJ282" s="137"/>
      <c r="AK282" s="137"/>
      <c r="AL282" s="137"/>
      <c r="AM282" s="137"/>
      <c r="AN282" s="137"/>
      <c r="AO282" s="137"/>
      <c r="AP282" s="137"/>
      <c r="AQ282" s="137"/>
      <c r="AR282" s="137"/>
      <c r="AS282" s="137"/>
    </row>
    <row r="283" ht="18.0" customHeight="1">
      <c r="A283" s="137"/>
      <c r="B283" s="137"/>
      <c r="C283" s="137"/>
      <c r="D283" s="137"/>
      <c r="E283" s="137"/>
      <c r="F283" s="137"/>
      <c r="G283" s="137"/>
      <c r="H283" s="139"/>
      <c r="I283" s="137"/>
      <c r="J283" s="137"/>
      <c r="K283" s="137"/>
      <c r="L283" s="137"/>
      <c r="M283" s="137"/>
      <c r="N283" s="137"/>
      <c r="O283" s="137"/>
      <c r="P283" s="137"/>
      <c r="Q283" s="140"/>
      <c r="R283" s="137"/>
      <c r="S283" s="137"/>
      <c r="T283" s="137"/>
      <c r="U283" s="137"/>
      <c r="V283" s="137"/>
      <c r="W283" s="137"/>
      <c r="X283" s="137"/>
      <c r="Y283" s="137"/>
      <c r="Z283" s="137"/>
      <c r="AA283" s="137"/>
      <c r="AB283" s="137"/>
      <c r="AC283" s="137"/>
      <c r="AD283" s="137"/>
      <c r="AE283" s="137"/>
      <c r="AF283" s="137"/>
      <c r="AG283" s="137"/>
      <c r="AH283" s="137"/>
      <c r="AI283" s="137"/>
      <c r="AJ283" s="137"/>
      <c r="AK283" s="137"/>
      <c r="AL283" s="137"/>
      <c r="AM283" s="137"/>
      <c r="AN283" s="137"/>
      <c r="AO283" s="137"/>
      <c r="AP283" s="137"/>
      <c r="AQ283" s="137"/>
      <c r="AR283" s="137"/>
      <c r="AS283" s="137"/>
    </row>
    <row r="284" ht="18.0" customHeight="1">
      <c r="A284" s="137"/>
      <c r="B284" s="137"/>
      <c r="C284" s="137"/>
      <c r="D284" s="137"/>
      <c r="E284" s="137"/>
      <c r="F284" s="137"/>
      <c r="G284" s="137"/>
      <c r="H284" s="139"/>
      <c r="I284" s="137"/>
      <c r="J284" s="137"/>
      <c r="K284" s="137"/>
      <c r="L284" s="137"/>
      <c r="M284" s="137"/>
      <c r="N284" s="137"/>
      <c r="O284" s="137"/>
      <c r="P284" s="137"/>
      <c r="Q284" s="140"/>
      <c r="R284" s="137"/>
      <c r="S284" s="137"/>
      <c r="T284" s="137"/>
      <c r="U284" s="137"/>
      <c r="V284" s="137"/>
      <c r="W284" s="137"/>
      <c r="X284" s="137"/>
      <c r="Y284" s="137"/>
      <c r="Z284" s="137"/>
      <c r="AA284" s="137"/>
      <c r="AB284" s="137"/>
      <c r="AC284" s="137"/>
      <c r="AD284" s="137"/>
      <c r="AE284" s="137"/>
      <c r="AF284" s="137"/>
      <c r="AG284" s="137"/>
      <c r="AH284" s="137"/>
      <c r="AI284" s="137"/>
      <c r="AJ284" s="137"/>
      <c r="AK284" s="137"/>
      <c r="AL284" s="137"/>
      <c r="AM284" s="137"/>
      <c r="AN284" s="137"/>
      <c r="AO284" s="137"/>
      <c r="AP284" s="137"/>
      <c r="AQ284" s="137"/>
      <c r="AR284" s="137"/>
      <c r="AS284" s="137"/>
    </row>
    <row r="285" ht="18.0" customHeight="1">
      <c r="A285" s="137"/>
      <c r="B285" s="137"/>
      <c r="C285" s="137"/>
      <c r="D285" s="137"/>
      <c r="E285" s="137"/>
      <c r="F285" s="137"/>
      <c r="G285" s="137"/>
      <c r="H285" s="139"/>
      <c r="I285" s="137"/>
      <c r="J285" s="137"/>
      <c r="K285" s="137"/>
      <c r="L285" s="137"/>
      <c r="M285" s="137"/>
      <c r="N285" s="137"/>
      <c r="O285" s="137"/>
      <c r="P285" s="137"/>
      <c r="Q285" s="140"/>
      <c r="R285" s="137"/>
      <c r="S285" s="137"/>
      <c r="T285" s="137"/>
      <c r="U285" s="137"/>
      <c r="V285" s="137"/>
      <c r="W285" s="137"/>
      <c r="X285" s="137"/>
      <c r="Y285" s="137"/>
      <c r="Z285" s="137"/>
      <c r="AA285" s="137"/>
      <c r="AB285" s="137"/>
      <c r="AC285" s="137"/>
      <c r="AD285" s="137"/>
      <c r="AE285" s="137"/>
      <c r="AF285" s="137"/>
      <c r="AG285" s="137"/>
      <c r="AH285" s="137"/>
      <c r="AI285" s="137"/>
      <c r="AJ285" s="137"/>
      <c r="AK285" s="137"/>
      <c r="AL285" s="137"/>
      <c r="AM285" s="137"/>
      <c r="AN285" s="137"/>
      <c r="AO285" s="137"/>
      <c r="AP285" s="137"/>
      <c r="AQ285" s="137"/>
      <c r="AR285" s="137"/>
      <c r="AS285" s="137"/>
    </row>
    <row r="286" ht="18.0" customHeight="1">
      <c r="A286" s="137"/>
      <c r="B286" s="137"/>
      <c r="C286" s="137"/>
      <c r="D286" s="137"/>
      <c r="E286" s="137"/>
      <c r="F286" s="137"/>
      <c r="G286" s="137"/>
      <c r="H286" s="139"/>
      <c r="I286" s="137"/>
      <c r="J286" s="137"/>
      <c r="K286" s="137"/>
      <c r="L286" s="137"/>
      <c r="M286" s="137"/>
      <c r="N286" s="137"/>
      <c r="O286" s="137"/>
      <c r="P286" s="137"/>
      <c r="Q286" s="140"/>
      <c r="R286" s="137"/>
      <c r="S286" s="137"/>
      <c r="T286" s="137"/>
      <c r="U286" s="137"/>
      <c r="V286" s="137"/>
      <c r="W286" s="137"/>
      <c r="X286" s="137"/>
      <c r="Y286" s="137"/>
      <c r="Z286" s="137"/>
      <c r="AA286" s="137"/>
      <c r="AB286" s="137"/>
      <c r="AC286" s="137"/>
      <c r="AD286" s="137"/>
      <c r="AE286" s="137"/>
      <c r="AF286" s="137"/>
      <c r="AG286" s="137"/>
      <c r="AH286" s="137"/>
      <c r="AI286" s="137"/>
      <c r="AJ286" s="137"/>
      <c r="AK286" s="137"/>
      <c r="AL286" s="137"/>
      <c r="AM286" s="137"/>
      <c r="AN286" s="137"/>
      <c r="AO286" s="137"/>
      <c r="AP286" s="137"/>
      <c r="AQ286" s="137"/>
      <c r="AR286" s="137"/>
      <c r="AS286" s="137"/>
    </row>
    <row r="287" ht="18.0" customHeight="1">
      <c r="A287" s="137"/>
      <c r="B287" s="137"/>
      <c r="C287" s="137"/>
      <c r="D287" s="137"/>
      <c r="E287" s="137"/>
      <c r="F287" s="137"/>
      <c r="G287" s="137"/>
      <c r="H287" s="139"/>
      <c r="I287" s="137"/>
      <c r="J287" s="137"/>
      <c r="K287" s="137"/>
      <c r="L287" s="137"/>
      <c r="M287" s="137"/>
      <c r="N287" s="137"/>
      <c r="O287" s="137"/>
      <c r="P287" s="137"/>
      <c r="Q287" s="140"/>
      <c r="R287" s="137"/>
      <c r="S287" s="137"/>
      <c r="T287" s="137"/>
      <c r="U287" s="137"/>
      <c r="V287" s="137"/>
      <c r="W287" s="137"/>
      <c r="X287" s="137"/>
      <c r="Y287" s="137"/>
      <c r="Z287" s="137"/>
      <c r="AA287" s="137"/>
      <c r="AB287" s="137"/>
      <c r="AC287" s="137"/>
      <c r="AD287" s="137"/>
      <c r="AE287" s="137"/>
      <c r="AF287" s="137"/>
      <c r="AG287" s="137"/>
      <c r="AH287" s="137"/>
      <c r="AI287" s="137"/>
      <c r="AJ287" s="137"/>
      <c r="AK287" s="137"/>
      <c r="AL287" s="137"/>
      <c r="AM287" s="137"/>
      <c r="AN287" s="137"/>
      <c r="AO287" s="137"/>
      <c r="AP287" s="137"/>
      <c r="AQ287" s="137"/>
      <c r="AR287" s="137"/>
      <c r="AS287" s="137"/>
    </row>
    <row r="288" ht="18.0" customHeight="1">
      <c r="A288" s="137"/>
      <c r="B288" s="137"/>
      <c r="C288" s="137"/>
      <c r="D288" s="137"/>
      <c r="E288" s="137"/>
      <c r="F288" s="137"/>
      <c r="G288" s="137"/>
      <c r="H288" s="139"/>
      <c r="I288" s="137"/>
      <c r="J288" s="137"/>
      <c r="K288" s="137"/>
      <c r="L288" s="137"/>
      <c r="M288" s="137"/>
      <c r="N288" s="137"/>
      <c r="O288" s="137"/>
      <c r="P288" s="137"/>
      <c r="Q288" s="140"/>
      <c r="R288" s="137"/>
      <c r="S288" s="137"/>
      <c r="T288" s="137"/>
      <c r="U288" s="137"/>
      <c r="V288" s="137"/>
      <c r="W288" s="137"/>
      <c r="X288" s="137"/>
      <c r="Y288" s="137"/>
      <c r="Z288" s="137"/>
      <c r="AA288" s="137"/>
      <c r="AB288" s="137"/>
      <c r="AC288" s="137"/>
      <c r="AD288" s="137"/>
      <c r="AE288" s="137"/>
      <c r="AF288" s="137"/>
      <c r="AG288" s="137"/>
      <c r="AH288" s="137"/>
      <c r="AI288" s="137"/>
      <c r="AJ288" s="137"/>
      <c r="AK288" s="137"/>
      <c r="AL288" s="137"/>
      <c r="AM288" s="137"/>
      <c r="AN288" s="137"/>
      <c r="AO288" s="137"/>
      <c r="AP288" s="137"/>
      <c r="AQ288" s="137"/>
      <c r="AR288" s="137"/>
      <c r="AS288" s="137"/>
    </row>
    <row r="289" ht="18.0" customHeight="1">
      <c r="A289" s="137"/>
      <c r="B289" s="137"/>
      <c r="C289" s="137"/>
      <c r="D289" s="137"/>
      <c r="E289" s="137"/>
      <c r="F289" s="137"/>
      <c r="G289" s="137"/>
      <c r="H289" s="139"/>
      <c r="I289" s="137"/>
      <c r="J289" s="137"/>
      <c r="K289" s="137"/>
      <c r="L289" s="137"/>
      <c r="M289" s="137"/>
      <c r="N289" s="137"/>
      <c r="O289" s="137"/>
      <c r="P289" s="137"/>
      <c r="Q289" s="140"/>
      <c r="R289" s="137"/>
      <c r="S289" s="137"/>
      <c r="T289" s="137"/>
      <c r="U289" s="137"/>
      <c r="V289" s="137"/>
      <c r="W289" s="137"/>
      <c r="X289" s="137"/>
      <c r="Y289" s="137"/>
      <c r="Z289" s="137"/>
      <c r="AA289" s="137"/>
      <c r="AB289" s="137"/>
      <c r="AC289" s="137"/>
      <c r="AD289" s="137"/>
      <c r="AE289" s="137"/>
      <c r="AF289" s="137"/>
      <c r="AG289" s="137"/>
      <c r="AH289" s="137"/>
      <c r="AI289" s="137"/>
      <c r="AJ289" s="137"/>
      <c r="AK289" s="137"/>
      <c r="AL289" s="137"/>
      <c r="AM289" s="137"/>
      <c r="AN289" s="137"/>
      <c r="AO289" s="137"/>
      <c r="AP289" s="137"/>
      <c r="AQ289" s="137"/>
      <c r="AR289" s="137"/>
      <c r="AS289" s="137"/>
    </row>
    <row r="290" ht="18.0" customHeight="1">
      <c r="A290" s="137"/>
      <c r="B290" s="137"/>
      <c r="C290" s="137"/>
      <c r="D290" s="137"/>
      <c r="E290" s="137"/>
      <c r="F290" s="137"/>
      <c r="G290" s="137"/>
      <c r="H290" s="139"/>
      <c r="I290" s="137"/>
      <c r="J290" s="137"/>
      <c r="K290" s="137"/>
      <c r="L290" s="137"/>
      <c r="M290" s="137"/>
      <c r="N290" s="137"/>
      <c r="O290" s="137"/>
      <c r="P290" s="137"/>
      <c r="Q290" s="140"/>
      <c r="R290" s="137"/>
      <c r="S290" s="137"/>
      <c r="T290" s="137"/>
      <c r="U290" s="137"/>
      <c r="V290" s="137"/>
      <c r="W290" s="137"/>
      <c r="X290" s="137"/>
      <c r="Y290" s="137"/>
      <c r="Z290" s="137"/>
      <c r="AA290" s="137"/>
      <c r="AB290" s="137"/>
      <c r="AC290" s="137"/>
      <c r="AD290" s="137"/>
      <c r="AE290" s="137"/>
      <c r="AF290" s="137"/>
      <c r="AG290" s="137"/>
      <c r="AH290" s="137"/>
      <c r="AI290" s="137"/>
      <c r="AJ290" s="137"/>
      <c r="AK290" s="137"/>
      <c r="AL290" s="137"/>
      <c r="AM290" s="137"/>
      <c r="AN290" s="137"/>
      <c r="AO290" s="137"/>
      <c r="AP290" s="137"/>
      <c r="AQ290" s="137"/>
      <c r="AR290" s="137"/>
      <c r="AS290" s="137"/>
    </row>
    <row r="291" ht="18.0" customHeight="1">
      <c r="A291" s="137"/>
      <c r="B291" s="137"/>
      <c r="C291" s="137"/>
      <c r="D291" s="137"/>
      <c r="E291" s="137"/>
      <c r="F291" s="137"/>
      <c r="G291" s="137"/>
      <c r="H291" s="139"/>
      <c r="I291" s="137"/>
      <c r="J291" s="137"/>
      <c r="K291" s="137"/>
      <c r="L291" s="137"/>
      <c r="M291" s="137"/>
      <c r="N291" s="137"/>
      <c r="O291" s="137"/>
      <c r="P291" s="137"/>
      <c r="Q291" s="140"/>
      <c r="R291" s="137"/>
      <c r="S291" s="137"/>
      <c r="T291" s="137"/>
      <c r="U291" s="137"/>
      <c r="V291" s="137"/>
      <c r="W291" s="137"/>
      <c r="X291" s="137"/>
      <c r="Y291" s="137"/>
      <c r="Z291" s="137"/>
      <c r="AA291" s="137"/>
      <c r="AB291" s="137"/>
      <c r="AC291" s="137"/>
      <c r="AD291" s="137"/>
      <c r="AE291" s="137"/>
      <c r="AF291" s="137"/>
      <c r="AG291" s="137"/>
      <c r="AH291" s="137"/>
      <c r="AI291" s="137"/>
      <c r="AJ291" s="137"/>
      <c r="AK291" s="137"/>
      <c r="AL291" s="137"/>
      <c r="AM291" s="137"/>
      <c r="AN291" s="137"/>
      <c r="AO291" s="137"/>
      <c r="AP291" s="137"/>
      <c r="AQ291" s="137"/>
      <c r="AR291" s="137"/>
      <c r="AS291" s="137"/>
    </row>
    <row r="292" ht="18.0" customHeight="1">
      <c r="A292" s="137"/>
      <c r="B292" s="137"/>
      <c r="C292" s="137"/>
      <c r="D292" s="137"/>
      <c r="E292" s="137"/>
      <c r="F292" s="137"/>
      <c r="G292" s="137"/>
      <c r="H292" s="139"/>
      <c r="I292" s="137"/>
      <c r="J292" s="137"/>
      <c r="K292" s="137"/>
      <c r="L292" s="137"/>
      <c r="M292" s="137"/>
      <c r="N292" s="137"/>
      <c r="O292" s="137"/>
      <c r="P292" s="137"/>
      <c r="Q292" s="140"/>
      <c r="R292" s="137"/>
      <c r="S292" s="137"/>
      <c r="T292" s="137"/>
      <c r="U292" s="137"/>
      <c r="V292" s="137"/>
      <c r="W292" s="137"/>
      <c r="X292" s="137"/>
      <c r="Y292" s="137"/>
      <c r="Z292" s="137"/>
      <c r="AA292" s="137"/>
      <c r="AB292" s="137"/>
      <c r="AC292" s="137"/>
      <c r="AD292" s="137"/>
      <c r="AE292" s="137"/>
      <c r="AF292" s="137"/>
      <c r="AG292" s="137"/>
      <c r="AH292" s="137"/>
      <c r="AI292" s="137"/>
      <c r="AJ292" s="137"/>
      <c r="AK292" s="137"/>
      <c r="AL292" s="137"/>
      <c r="AM292" s="137"/>
      <c r="AN292" s="137"/>
      <c r="AO292" s="137"/>
      <c r="AP292" s="137"/>
      <c r="AQ292" s="137"/>
      <c r="AR292" s="137"/>
      <c r="AS292" s="137"/>
    </row>
    <row r="293" ht="18.0" customHeight="1">
      <c r="A293" s="137"/>
      <c r="B293" s="137"/>
      <c r="C293" s="137"/>
      <c r="D293" s="137"/>
      <c r="E293" s="137"/>
      <c r="F293" s="137"/>
      <c r="G293" s="137"/>
      <c r="H293" s="139"/>
      <c r="I293" s="137"/>
      <c r="J293" s="137"/>
      <c r="K293" s="137"/>
      <c r="L293" s="137"/>
      <c r="M293" s="137"/>
      <c r="N293" s="137"/>
      <c r="O293" s="137"/>
      <c r="P293" s="137"/>
      <c r="Q293" s="140"/>
      <c r="R293" s="137"/>
      <c r="S293" s="137"/>
      <c r="T293" s="137"/>
      <c r="U293" s="137"/>
      <c r="V293" s="137"/>
      <c r="W293" s="137"/>
      <c r="X293" s="137"/>
      <c r="Y293" s="137"/>
      <c r="Z293" s="137"/>
      <c r="AA293" s="137"/>
      <c r="AB293" s="137"/>
      <c r="AC293" s="137"/>
      <c r="AD293" s="137"/>
      <c r="AE293" s="137"/>
      <c r="AF293" s="137"/>
      <c r="AG293" s="137"/>
      <c r="AH293" s="137"/>
      <c r="AI293" s="137"/>
      <c r="AJ293" s="137"/>
      <c r="AK293" s="137"/>
      <c r="AL293" s="137"/>
      <c r="AM293" s="137"/>
      <c r="AN293" s="137"/>
      <c r="AO293" s="137"/>
      <c r="AP293" s="137"/>
      <c r="AQ293" s="137"/>
      <c r="AR293" s="137"/>
      <c r="AS293" s="137"/>
    </row>
    <row r="294" ht="18.0" customHeight="1">
      <c r="A294" s="137"/>
      <c r="B294" s="137"/>
      <c r="C294" s="137"/>
      <c r="D294" s="137"/>
      <c r="E294" s="137"/>
      <c r="F294" s="137"/>
      <c r="G294" s="137"/>
      <c r="H294" s="139"/>
      <c r="I294" s="137"/>
      <c r="J294" s="137"/>
      <c r="K294" s="137"/>
      <c r="L294" s="137"/>
      <c r="M294" s="137"/>
      <c r="N294" s="137"/>
      <c r="O294" s="137"/>
      <c r="P294" s="137"/>
      <c r="Q294" s="140"/>
      <c r="R294" s="137"/>
      <c r="S294" s="137"/>
      <c r="T294" s="137"/>
      <c r="U294" s="137"/>
      <c r="V294" s="137"/>
      <c r="W294" s="137"/>
      <c r="X294" s="137"/>
      <c r="Y294" s="137"/>
      <c r="Z294" s="137"/>
      <c r="AA294" s="137"/>
      <c r="AB294" s="137"/>
      <c r="AC294" s="137"/>
      <c r="AD294" s="137"/>
      <c r="AE294" s="137"/>
      <c r="AF294" s="137"/>
      <c r="AG294" s="137"/>
      <c r="AH294" s="137"/>
      <c r="AI294" s="137"/>
      <c r="AJ294" s="137"/>
      <c r="AK294" s="137"/>
      <c r="AL294" s="137"/>
      <c r="AM294" s="137"/>
      <c r="AN294" s="137"/>
      <c r="AO294" s="137"/>
      <c r="AP294" s="137"/>
      <c r="AQ294" s="137"/>
      <c r="AR294" s="137"/>
      <c r="AS294" s="137"/>
    </row>
    <row r="295" ht="18.0" customHeight="1">
      <c r="A295" s="137"/>
      <c r="B295" s="137"/>
      <c r="C295" s="137"/>
      <c r="D295" s="137"/>
      <c r="E295" s="137"/>
      <c r="F295" s="137"/>
      <c r="G295" s="137"/>
      <c r="H295" s="139"/>
      <c r="I295" s="137"/>
      <c r="J295" s="137"/>
      <c r="K295" s="137"/>
      <c r="L295" s="137"/>
      <c r="M295" s="137"/>
      <c r="N295" s="137"/>
      <c r="O295" s="137"/>
      <c r="P295" s="137"/>
      <c r="Q295" s="140"/>
      <c r="R295" s="137"/>
      <c r="S295" s="137"/>
      <c r="T295" s="137"/>
      <c r="U295" s="137"/>
      <c r="V295" s="137"/>
      <c r="W295" s="137"/>
      <c r="X295" s="137"/>
      <c r="Y295" s="137"/>
      <c r="Z295" s="137"/>
      <c r="AA295" s="137"/>
      <c r="AB295" s="137"/>
      <c r="AC295" s="137"/>
      <c r="AD295" s="137"/>
      <c r="AE295" s="137"/>
      <c r="AF295" s="137"/>
      <c r="AG295" s="137"/>
      <c r="AH295" s="137"/>
      <c r="AI295" s="137"/>
      <c r="AJ295" s="137"/>
      <c r="AK295" s="137"/>
      <c r="AL295" s="137"/>
      <c r="AM295" s="137"/>
      <c r="AN295" s="137"/>
      <c r="AO295" s="137"/>
      <c r="AP295" s="137"/>
      <c r="AQ295" s="137"/>
      <c r="AR295" s="137"/>
      <c r="AS295" s="137"/>
    </row>
    <row r="296" ht="18.0" customHeight="1">
      <c r="A296" s="137"/>
      <c r="B296" s="137"/>
      <c r="C296" s="137"/>
      <c r="D296" s="137"/>
      <c r="E296" s="137"/>
      <c r="F296" s="137"/>
      <c r="G296" s="137"/>
      <c r="H296" s="139"/>
      <c r="I296" s="137"/>
      <c r="J296" s="137"/>
      <c r="K296" s="137"/>
      <c r="L296" s="137"/>
      <c r="M296" s="137"/>
      <c r="N296" s="137"/>
      <c r="O296" s="137"/>
      <c r="P296" s="137"/>
      <c r="Q296" s="140"/>
      <c r="R296" s="137"/>
      <c r="S296" s="137"/>
      <c r="T296" s="137"/>
      <c r="U296" s="137"/>
      <c r="V296" s="137"/>
      <c r="W296" s="137"/>
      <c r="X296" s="137"/>
      <c r="Y296" s="137"/>
      <c r="Z296" s="137"/>
      <c r="AA296" s="137"/>
      <c r="AB296" s="137"/>
      <c r="AC296" s="137"/>
      <c r="AD296" s="137"/>
      <c r="AE296" s="137"/>
      <c r="AF296" s="137"/>
      <c r="AG296" s="137"/>
      <c r="AH296" s="137"/>
      <c r="AI296" s="137"/>
      <c r="AJ296" s="137"/>
      <c r="AK296" s="137"/>
      <c r="AL296" s="137"/>
      <c r="AM296" s="137"/>
      <c r="AN296" s="137"/>
      <c r="AO296" s="137"/>
      <c r="AP296" s="137"/>
      <c r="AQ296" s="137"/>
      <c r="AR296" s="137"/>
      <c r="AS296" s="137"/>
    </row>
    <row r="297" ht="18.0" customHeight="1">
      <c r="A297" s="137"/>
      <c r="B297" s="137"/>
      <c r="C297" s="137"/>
      <c r="D297" s="137"/>
      <c r="E297" s="137"/>
      <c r="F297" s="137"/>
      <c r="G297" s="137"/>
      <c r="H297" s="139"/>
      <c r="I297" s="137"/>
      <c r="J297" s="137"/>
      <c r="K297" s="137"/>
      <c r="L297" s="137"/>
      <c r="M297" s="137"/>
      <c r="N297" s="137"/>
      <c r="O297" s="137"/>
      <c r="P297" s="137"/>
      <c r="Q297" s="140"/>
      <c r="R297" s="137"/>
      <c r="S297" s="137"/>
      <c r="T297" s="137"/>
      <c r="U297" s="137"/>
      <c r="V297" s="137"/>
      <c r="W297" s="137"/>
      <c r="X297" s="137"/>
      <c r="Y297" s="137"/>
      <c r="Z297" s="137"/>
      <c r="AA297" s="137"/>
      <c r="AB297" s="137"/>
      <c r="AC297" s="137"/>
      <c r="AD297" s="137"/>
      <c r="AE297" s="137"/>
      <c r="AF297" s="137"/>
      <c r="AG297" s="137"/>
      <c r="AH297" s="137"/>
      <c r="AI297" s="137"/>
      <c r="AJ297" s="137"/>
      <c r="AK297" s="137"/>
      <c r="AL297" s="137"/>
      <c r="AM297" s="137"/>
      <c r="AN297" s="137"/>
      <c r="AO297" s="137"/>
      <c r="AP297" s="137"/>
      <c r="AQ297" s="137"/>
      <c r="AR297" s="137"/>
      <c r="AS297" s="137"/>
    </row>
    <row r="298" ht="18.0" customHeight="1">
      <c r="A298" s="137"/>
      <c r="B298" s="137"/>
      <c r="C298" s="137"/>
      <c r="D298" s="137"/>
      <c r="E298" s="137"/>
      <c r="F298" s="137"/>
      <c r="G298" s="137"/>
      <c r="H298" s="139"/>
      <c r="I298" s="137"/>
      <c r="J298" s="137"/>
      <c r="K298" s="137"/>
      <c r="L298" s="137"/>
      <c r="M298" s="137"/>
      <c r="N298" s="137"/>
      <c r="O298" s="137"/>
      <c r="P298" s="137"/>
      <c r="Q298" s="140"/>
      <c r="R298" s="137"/>
      <c r="S298" s="137"/>
      <c r="T298" s="137"/>
      <c r="U298" s="137"/>
      <c r="V298" s="137"/>
      <c r="W298" s="137"/>
      <c r="X298" s="137"/>
      <c r="Y298" s="137"/>
      <c r="Z298" s="137"/>
      <c r="AA298" s="137"/>
      <c r="AB298" s="137"/>
      <c r="AC298" s="137"/>
      <c r="AD298" s="137"/>
      <c r="AE298" s="137"/>
      <c r="AF298" s="137"/>
      <c r="AG298" s="137"/>
      <c r="AH298" s="137"/>
      <c r="AI298" s="137"/>
      <c r="AJ298" s="137"/>
      <c r="AK298" s="137"/>
      <c r="AL298" s="137"/>
      <c r="AM298" s="137"/>
      <c r="AN298" s="137"/>
      <c r="AO298" s="137"/>
      <c r="AP298" s="137"/>
      <c r="AQ298" s="137"/>
      <c r="AR298" s="137"/>
      <c r="AS298" s="137"/>
    </row>
    <row r="299" ht="18.0" customHeight="1">
      <c r="A299" s="137"/>
      <c r="B299" s="137"/>
      <c r="C299" s="137"/>
      <c r="D299" s="137"/>
      <c r="E299" s="137"/>
      <c r="F299" s="137"/>
      <c r="G299" s="137"/>
      <c r="H299" s="139"/>
      <c r="I299" s="137"/>
      <c r="J299" s="137"/>
      <c r="K299" s="137"/>
      <c r="L299" s="137"/>
      <c r="M299" s="137"/>
      <c r="N299" s="137"/>
      <c r="O299" s="137"/>
      <c r="P299" s="137"/>
      <c r="Q299" s="140"/>
      <c r="R299" s="137"/>
      <c r="S299" s="137"/>
      <c r="T299" s="137"/>
      <c r="U299" s="137"/>
      <c r="V299" s="137"/>
      <c r="W299" s="137"/>
      <c r="X299" s="137"/>
      <c r="Y299" s="137"/>
      <c r="Z299" s="137"/>
      <c r="AA299" s="137"/>
      <c r="AB299" s="137"/>
      <c r="AC299" s="137"/>
      <c r="AD299" s="137"/>
      <c r="AE299" s="137"/>
      <c r="AF299" s="137"/>
      <c r="AG299" s="137"/>
      <c r="AH299" s="137"/>
      <c r="AI299" s="137"/>
      <c r="AJ299" s="137"/>
      <c r="AK299" s="137"/>
      <c r="AL299" s="137"/>
      <c r="AM299" s="137"/>
      <c r="AN299" s="137"/>
      <c r="AO299" s="137"/>
      <c r="AP299" s="137"/>
      <c r="AQ299" s="137"/>
      <c r="AR299" s="137"/>
      <c r="AS299" s="137"/>
    </row>
    <row r="300" ht="18.0" customHeight="1">
      <c r="A300" s="137"/>
      <c r="B300" s="137"/>
      <c r="C300" s="137"/>
      <c r="D300" s="137"/>
      <c r="E300" s="137"/>
      <c r="F300" s="137"/>
      <c r="G300" s="137"/>
      <c r="H300" s="139"/>
      <c r="I300" s="137"/>
      <c r="J300" s="137"/>
      <c r="K300" s="137"/>
      <c r="L300" s="137"/>
      <c r="M300" s="137"/>
      <c r="N300" s="137"/>
      <c r="O300" s="137"/>
      <c r="P300" s="137"/>
      <c r="Q300" s="140"/>
      <c r="R300" s="137"/>
      <c r="S300" s="137"/>
      <c r="T300" s="137"/>
      <c r="U300" s="137"/>
      <c r="V300" s="137"/>
      <c r="W300" s="137"/>
      <c r="X300" s="137"/>
      <c r="Y300" s="137"/>
      <c r="Z300" s="137"/>
      <c r="AA300" s="137"/>
      <c r="AB300" s="137"/>
      <c r="AC300" s="137"/>
      <c r="AD300" s="137"/>
      <c r="AE300" s="137"/>
      <c r="AF300" s="137"/>
      <c r="AG300" s="137"/>
      <c r="AH300" s="137"/>
      <c r="AI300" s="137"/>
      <c r="AJ300" s="137"/>
      <c r="AK300" s="137"/>
      <c r="AL300" s="137"/>
      <c r="AM300" s="137"/>
      <c r="AN300" s="137"/>
      <c r="AO300" s="137"/>
      <c r="AP300" s="137"/>
      <c r="AQ300" s="137"/>
      <c r="AR300" s="137"/>
      <c r="AS300" s="137"/>
    </row>
    <row r="301" ht="18.0" customHeight="1">
      <c r="A301" s="137"/>
      <c r="B301" s="137"/>
      <c r="C301" s="137"/>
      <c r="D301" s="137"/>
      <c r="E301" s="137"/>
      <c r="F301" s="137"/>
      <c r="G301" s="137"/>
      <c r="H301" s="139"/>
      <c r="I301" s="137"/>
      <c r="J301" s="137"/>
      <c r="K301" s="137"/>
      <c r="L301" s="137"/>
      <c r="M301" s="137"/>
      <c r="N301" s="137"/>
      <c r="O301" s="137"/>
      <c r="P301" s="137"/>
      <c r="Q301" s="140"/>
      <c r="R301" s="137"/>
      <c r="S301" s="137"/>
      <c r="T301" s="137"/>
      <c r="U301" s="137"/>
      <c r="V301" s="137"/>
      <c r="W301" s="137"/>
      <c r="X301" s="137"/>
      <c r="Y301" s="137"/>
      <c r="Z301" s="137"/>
      <c r="AA301" s="137"/>
      <c r="AB301" s="137"/>
      <c r="AC301" s="137"/>
      <c r="AD301" s="137"/>
      <c r="AE301" s="137"/>
      <c r="AF301" s="137"/>
      <c r="AG301" s="137"/>
      <c r="AH301" s="137"/>
      <c r="AI301" s="137"/>
      <c r="AJ301" s="137"/>
      <c r="AK301" s="137"/>
      <c r="AL301" s="137"/>
      <c r="AM301" s="137"/>
      <c r="AN301" s="137"/>
      <c r="AO301" s="137"/>
      <c r="AP301" s="137"/>
      <c r="AQ301" s="137"/>
      <c r="AR301" s="137"/>
      <c r="AS301" s="137"/>
    </row>
    <row r="302" ht="18.0" customHeight="1">
      <c r="A302" s="137"/>
      <c r="B302" s="137"/>
      <c r="C302" s="137"/>
      <c r="D302" s="137"/>
      <c r="E302" s="137"/>
      <c r="F302" s="137"/>
      <c r="G302" s="137"/>
      <c r="H302" s="139"/>
      <c r="I302" s="137"/>
      <c r="J302" s="137"/>
      <c r="K302" s="137"/>
      <c r="L302" s="137"/>
      <c r="M302" s="137"/>
      <c r="N302" s="137"/>
      <c r="O302" s="137"/>
      <c r="P302" s="137"/>
      <c r="Q302" s="140"/>
      <c r="R302" s="137"/>
      <c r="S302" s="137"/>
      <c r="T302" s="137"/>
      <c r="U302" s="137"/>
      <c r="V302" s="137"/>
      <c r="W302" s="137"/>
      <c r="X302" s="137"/>
      <c r="Y302" s="137"/>
      <c r="Z302" s="137"/>
      <c r="AA302" s="137"/>
      <c r="AB302" s="137"/>
      <c r="AC302" s="137"/>
      <c r="AD302" s="137"/>
      <c r="AE302" s="137"/>
      <c r="AF302" s="137"/>
      <c r="AG302" s="137"/>
      <c r="AH302" s="137"/>
      <c r="AI302" s="137"/>
      <c r="AJ302" s="137"/>
      <c r="AK302" s="137"/>
      <c r="AL302" s="137"/>
      <c r="AM302" s="137"/>
      <c r="AN302" s="137"/>
      <c r="AO302" s="137"/>
      <c r="AP302" s="137"/>
      <c r="AQ302" s="137"/>
      <c r="AR302" s="137"/>
      <c r="AS302" s="137"/>
    </row>
    <row r="303" ht="18.0" customHeight="1">
      <c r="A303" s="137"/>
      <c r="B303" s="137"/>
      <c r="C303" s="137"/>
      <c r="D303" s="137"/>
      <c r="E303" s="137"/>
      <c r="F303" s="137"/>
      <c r="G303" s="137"/>
      <c r="H303" s="139"/>
      <c r="I303" s="137"/>
      <c r="J303" s="137"/>
      <c r="K303" s="137"/>
      <c r="L303" s="137"/>
      <c r="M303" s="137"/>
      <c r="N303" s="137"/>
      <c r="O303" s="137"/>
      <c r="P303" s="137"/>
      <c r="Q303" s="140"/>
      <c r="R303" s="137"/>
      <c r="S303" s="137"/>
      <c r="T303" s="137"/>
      <c r="U303" s="137"/>
      <c r="V303" s="137"/>
      <c r="W303" s="137"/>
      <c r="X303" s="137"/>
      <c r="Y303" s="137"/>
      <c r="Z303" s="137"/>
      <c r="AA303" s="137"/>
      <c r="AB303" s="137"/>
      <c r="AC303" s="137"/>
      <c r="AD303" s="137"/>
      <c r="AE303" s="137"/>
      <c r="AF303" s="137"/>
      <c r="AG303" s="137"/>
      <c r="AH303" s="137"/>
      <c r="AI303" s="137"/>
      <c r="AJ303" s="137"/>
      <c r="AK303" s="137"/>
      <c r="AL303" s="137"/>
      <c r="AM303" s="137"/>
      <c r="AN303" s="137"/>
      <c r="AO303" s="137"/>
      <c r="AP303" s="137"/>
      <c r="AQ303" s="137"/>
      <c r="AR303" s="137"/>
      <c r="AS303" s="137"/>
    </row>
    <row r="304" ht="18.0" customHeight="1">
      <c r="A304" s="137"/>
      <c r="B304" s="137"/>
      <c r="C304" s="137"/>
      <c r="D304" s="137"/>
      <c r="E304" s="137"/>
      <c r="F304" s="137"/>
      <c r="G304" s="137"/>
      <c r="H304" s="139"/>
      <c r="I304" s="137"/>
      <c r="J304" s="137"/>
      <c r="K304" s="137"/>
      <c r="L304" s="137"/>
      <c r="M304" s="137"/>
      <c r="N304" s="137"/>
      <c r="O304" s="137"/>
      <c r="P304" s="137"/>
      <c r="Q304" s="140"/>
      <c r="R304" s="137"/>
      <c r="S304" s="137"/>
      <c r="T304" s="137"/>
      <c r="U304" s="137"/>
      <c r="V304" s="137"/>
      <c r="W304" s="137"/>
      <c r="X304" s="137"/>
      <c r="Y304" s="137"/>
      <c r="Z304" s="137"/>
      <c r="AA304" s="137"/>
      <c r="AB304" s="137"/>
      <c r="AC304" s="137"/>
      <c r="AD304" s="137"/>
      <c r="AE304" s="137"/>
      <c r="AF304" s="137"/>
      <c r="AG304" s="137"/>
      <c r="AH304" s="137"/>
      <c r="AI304" s="137"/>
      <c r="AJ304" s="137"/>
      <c r="AK304" s="137"/>
      <c r="AL304" s="137"/>
      <c r="AM304" s="137"/>
      <c r="AN304" s="137"/>
      <c r="AO304" s="137"/>
      <c r="AP304" s="137"/>
      <c r="AQ304" s="137"/>
      <c r="AR304" s="137"/>
      <c r="AS304" s="137"/>
    </row>
    <row r="305" ht="18.0" customHeight="1">
      <c r="A305" s="137"/>
      <c r="B305" s="137"/>
      <c r="C305" s="137"/>
      <c r="D305" s="137"/>
      <c r="E305" s="137"/>
      <c r="F305" s="137"/>
      <c r="G305" s="137"/>
      <c r="H305" s="139"/>
      <c r="I305" s="137"/>
      <c r="J305" s="137"/>
      <c r="K305" s="137"/>
      <c r="L305" s="137"/>
      <c r="M305" s="137"/>
      <c r="N305" s="137"/>
      <c r="O305" s="137"/>
      <c r="P305" s="137"/>
      <c r="Q305" s="140"/>
      <c r="R305" s="137"/>
      <c r="S305" s="137"/>
      <c r="T305" s="137"/>
      <c r="U305" s="137"/>
      <c r="V305" s="137"/>
      <c r="W305" s="137"/>
      <c r="X305" s="137"/>
      <c r="Y305" s="137"/>
      <c r="Z305" s="137"/>
      <c r="AA305" s="137"/>
      <c r="AB305" s="137"/>
      <c r="AC305" s="137"/>
      <c r="AD305" s="137"/>
      <c r="AE305" s="137"/>
      <c r="AF305" s="137"/>
      <c r="AG305" s="137"/>
      <c r="AH305" s="137"/>
      <c r="AI305" s="137"/>
      <c r="AJ305" s="137"/>
      <c r="AK305" s="137"/>
      <c r="AL305" s="137"/>
      <c r="AM305" s="137"/>
      <c r="AN305" s="137"/>
      <c r="AO305" s="137"/>
      <c r="AP305" s="137"/>
      <c r="AQ305" s="137"/>
      <c r="AR305" s="137"/>
      <c r="AS305" s="137"/>
    </row>
    <row r="306" ht="18.0" customHeight="1">
      <c r="A306" s="137"/>
      <c r="B306" s="137"/>
      <c r="C306" s="137"/>
      <c r="D306" s="137"/>
      <c r="E306" s="137"/>
      <c r="F306" s="137"/>
      <c r="G306" s="137"/>
      <c r="H306" s="139"/>
      <c r="I306" s="137"/>
      <c r="J306" s="137"/>
      <c r="K306" s="137"/>
      <c r="L306" s="137"/>
      <c r="M306" s="137"/>
      <c r="N306" s="137"/>
      <c r="O306" s="137"/>
      <c r="P306" s="137"/>
      <c r="Q306" s="140"/>
      <c r="R306" s="137"/>
      <c r="S306" s="137"/>
      <c r="T306" s="137"/>
      <c r="U306" s="137"/>
      <c r="V306" s="137"/>
      <c r="W306" s="137"/>
      <c r="X306" s="137"/>
      <c r="Y306" s="137"/>
      <c r="Z306" s="137"/>
      <c r="AA306" s="137"/>
      <c r="AB306" s="137"/>
      <c r="AC306" s="137"/>
      <c r="AD306" s="137"/>
      <c r="AE306" s="137"/>
      <c r="AF306" s="137"/>
      <c r="AG306" s="137"/>
      <c r="AH306" s="137"/>
      <c r="AI306" s="137"/>
      <c r="AJ306" s="137"/>
      <c r="AK306" s="137"/>
      <c r="AL306" s="137"/>
      <c r="AM306" s="137"/>
      <c r="AN306" s="137"/>
      <c r="AO306" s="137"/>
      <c r="AP306" s="137"/>
      <c r="AQ306" s="137"/>
      <c r="AR306" s="137"/>
      <c r="AS306" s="137"/>
    </row>
    <row r="307" ht="18.0" customHeight="1">
      <c r="A307" s="137"/>
      <c r="B307" s="137"/>
      <c r="C307" s="137"/>
      <c r="D307" s="137"/>
      <c r="E307" s="137"/>
      <c r="F307" s="137"/>
      <c r="G307" s="137"/>
      <c r="H307" s="139"/>
      <c r="I307" s="137"/>
      <c r="J307" s="137"/>
      <c r="K307" s="137"/>
      <c r="L307" s="137"/>
      <c r="M307" s="137"/>
      <c r="N307" s="137"/>
      <c r="O307" s="137"/>
      <c r="P307" s="137"/>
      <c r="Q307" s="140"/>
      <c r="R307" s="137"/>
      <c r="S307" s="137"/>
      <c r="T307" s="137"/>
      <c r="U307" s="137"/>
      <c r="V307" s="137"/>
      <c r="W307" s="137"/>
      <c r="X307" s="137"/>
      <c r="Y307" s="137"/>
      <c r="Z307" s="137"/>
      <c r="AA307" s="137"/>
      <c r="AB307" s="137"/>
      <c r="AC307" s="137"/>
      <c r="AD307" s="137"/>
      <c r="AE307" s="137"/>
      <c r="AF307" s="137"/>
      <c r="AG307" s="137"/>
      <c r="AH307" s="137"/>
      <c r="AI307" s="137"/>
      <c r="AJ307" s="137"/>
      <c r="AK307" s="137"/>
      <c r="AL307" s="137"/>
      <c r="AM307" s="137"/>
      <c r="AN307" s="137"/>
      <c r="AO307" s="137"/>
      <c r="AP307" s="137"/>
      <c r="AQ307" s="137"/>
      <c r="AR307" s="137"/>
      <c r="AS307" s="137"/>
    </row>
    <row r="308" ht="18.0" customHeight="1">
      <c r="A308" s="137"/>
      <c r="B308" s="137"/>
      <c r="C308" s="137"/>
      <c r="D308" s="137"/>
      <c r="E308" s="137"/>
      <c r="F308" s="137"/>
      <c r="G308" s="137"/>
      <c r="H308" s="139"/>
      <c r="I308" s="137"/>
      <c r="J308" s="137"/>
      <c r="K308" s="137"/>
      <c r="L308" s="137"/>
      <c r="M308" s="137"/>
      <c r="N308" s="137"/>
      <c r="O308" s="137"/>
      <c r="P308" s="137"/>
      <c r="Q308" s="140"/>
      <c r="R308" s="137"/>
      <c r="S308" s="137"/>
      <c r="T308" s="137"/>
      <c r="U308" s="137"/>
      <c r="V308" s="137"/>
      <c r="W308" s="137"/>
      <c r="X308" s="137"/>
      <c r="Y308" s="137"/>
      <c r="Z308" s="137"/>
      <c r="AA308" s="137"/>
      <c r="AB308" s="137"/>
      <c r="AC308" s="137"/>
      <c r="AD308" s="137"/>
      <c r="AE308" s="137"/>
      <c r="AF308" s="137"/>
      <c r="AG308" s="137"/>
      <c r="AH308" s="137"/>
      <c r="AI308" s="137"/>
      <c r="AJ308" s="137"/>
      <c r="AK308" s="137"/>
      <c r="AL308" s="137"/>
      <c r="AM308" s="137"/>
      <c r="AN308" s="137"/>
      <c r="AO308" s="137"/>
      <c r="AP308" s="137"/>
      <c r="AQ308" s="137"/>
      <c r="AR308" s="137"/>
      <c r="AS308" s="137"/>
    </row>
    <row r="309" ht="18.0" customHeight="1">
      <c r="A309" s="137"/>
      <c r="B309" s="137"/>
      <c r="C309" s="137"/>
      <c r="D309" s="137"/>
      <c r="E309" s="137"/>
      <c r="F309" s="137"/>
      <c r="G309" s="137"/>
      <c r="H309" s="139"/>
      <c r="I309" s="137"/>
      <c r="J309" s="137"/>
      <c r="K309" s="137"/>
      <c r="L309" s="137"/>
      <c r="M309" s="137"/>
      <c r="N309" s="137"/>
      <c r="O309" s="137"/>
      <c r="P309" s="137"/>
      <c r="Q309" s="140"/>
      <c r="R309" s="137"/>
      <c r="S309" s="137"/>
      <c r="T309" s="137"/>
      <c r="U309" s="137"/>
      <c r="V309" s="137"/>
      <c r="W309" s="137"/>
      <c r="X309" s="137"/>
      <c r="Y309" s="137"/>
      <c r="Z309" s="137"/>
      <c r="AA309" s="137"/>
      <c r="AB309" s="137"/>
      <c r="AC309" s="137"/>
      <c r="AD309" s="137"/>
      <c r="AE309" s="137"/>
      <c r="AF309" s="137"/>
      <c r="AG309" s="137"/>
      <c r="AH309" s="137"/>
      <c r="AI309" s="137"/>
      <c r="AJ309" s="137"/>
      <c r="AK309" s="137"/>
      <c r="AL309" s="137"/>
      <c r="AM309" s="137"/>
      <c r="AN309" s="137"/>
      <c r="AO309" s="137"/>
      <c r="AP309" s="137"/>
      <c r="AQ309" s="137"/>
      <c r="AR309" s="137"/>
      <c r="AS309" s="137"/>
    </row>
    <row r="310" ht="18.0" customHeight="1">
      <c r="A310" s="137"/>
      <c r="B310" s="137"/>
      <c r="C310" s="137"/>
      <c r="D310" s="137"/>
      <c r="E310" s="137"/>
      <c r="F310" s="137"/>
      <c r="G310" s="137"/>
      <c r="H310" s="139"/>
      <c r="I310" s="137"/>
      <c r="J310" s="137"/>
      <c r="K310" s="137"/>
      <c r="L310" s="137"/>
      <c r="M310" s="137"/>
      <c r="N310" s="137"/>
      <c r="O310" s="137"/>
      <c r="P310" s="137"/>
      <c r="Q310" s="140"/>
      <c r="R310" s="137"/>
      <c r="S310" s="137"/>
      <c r="T310" s="137"/>
      <c r="U310" s="137"/>
      <c r="V310" s="137"/>
      <c r="W310" s="137"/>
      <c r="X310" s="137"/>
      <c r="Y310" s="137"/>
      <c r="Z310" s="137"/>
      <c r="AA310" s="137"/>
      <c r="AB310" s="137"/>
      <c r="AC310" s="137"/>
      <c r="AD310" s="137"/>
      <c r="AE310" s="137"/>
      <c r="AF310" s="137"/>
      <c r="AG310" s="137"/>
      <c r="AH310" s="137"/>
      <c r="AI310" s="137"/>
      <c r="AJ310" s="137"/>
      <c r="AK310" s="137"/>
      <c r="AL310" s="137"/>
      <c r="AM310" s="137"/>
      <c r="AN310" s="137"/>
      <c r="AO310" s="137"/>
      <c r="AP310" s="137"/>
      <c r="AQ310" s="137"/>
      <c r="AR310" s="137"/>
      <c r="AS310" s="137"/>
    </row>
    <row r="311" ht="18.0" customHeight="1">
      <c r="A311" s="137"/>
      <c r="B311" s="137"/>
      <c r="C311" s="137"/>
      <c r="D311" s="137"/>
      <c r="E311" s="137"/>
      <c r="F311" s="137"/>
      <c r="G311" s="137"/>
      <c r="H311" s="139"/>
      <c r="I311" s="137"/>
      <c r="J311" s="137"/>
      <c r="K311" s="137"/>
      <c r="L311" s="137"/>
      <c r="M311" s="137"/>
      <c r="N311" s="137"/>
      <c r="O311" s="137"/>
      <c r="P311" s="137"/>
      <c r="Q311" s="140"/>
      <c r="R311" s="137"/>
      <c r="S311" s="137"/>
      <c r="T311" s="137"/>
      <c r="U311" s="137"/>
      <c r="V311" s="137"/>
      <c r="W311" s="137"/>
      <c r="X311" s="137"/>
      <c r="Y311" s="137"/>
      <c r="Z311" s="137"/>
      <c r="AA311" s="137"/>
      <c r="AB311" s="137"/>
      <c r="AC311" s="137"/>
      <c r="AD311" s="137"/>
      <c r="AE311" s="137"/>
      <c r="AF311" s="137"/>
      <c r="AG311" s="137"/>
      <c r="AH311" s="137"/>
      <c r="AI311" s="137"/>
      <c r="AJ311" s="137"/>
      <c r="AK311" s="137"/>
      <c r="AL311" s="137"/>
      <c r="AM311" s="137"/>
      <c r="AN311" s="137"/>
      <c r="AO311" s="137"/>
      <c r="AP311" s="137"/>
      <c r="AQ311" s="137"/>
      <c r="AR311" s="137"/>
      <c r="AS311" s="137"/>
    </row>
    <row r="312" ht="18.0" customHeight="1">
      <c r="A312" s="137"/>
      <c r="B312" s="137"/>
      <c r="C312" s="137"/>
      <c r="D312" s="137"/>
      <c r="E312" s="137"/>
      <c r="F312" s="137"/>
      <c r="G312" s="137"/>
      <c r="H312" s="139"/>
      <c r="I312" s="137"/>
      <c r="J312" s="137"/>
      <c r="K312" s="137"/>
      <c r="L312" s="137"/>
      <c r="M312" s="137"/>
      <c r="N312" s="137"/>
      <c r="O312" s="137"/>
      <c r="P312" s="137"/>
      <c r="Q312" s="140"/>
      <c r="R312" s="137"/>
      <c r="S312" s="137"/>
      <c r="T312" s="137"/>
      <c r="U312" s="137"/>
      <c r="V312" s="137"/>
      <c r="W312" s="137"/>
      <c r="X312" s="137"/>
      <c r="Y312" s="137"/>
      <c r="Z312" s="137"/>
      <c r="AA312" s="137"/>
      <c r="AB312" s="137"/>
      <c r="AC312" s="137"/>
      <c r="AD312" s="137"/>
      <c r="AE312" s="137"/>
      <c r="AF312" s="137"/>
      <c r="AG312" s="137"/>
      <c r="AH312" s="137"/>
      <c r="AI312" s="137"/>
      <c r="AJ312" s="137"/>
      <c r="AK312" s="137"/>
      <c r="AL312" s="137"/>
      <c r="AM312" s="137"/>
      <c r="AN312" s="137"/>
      <c r="AO312" s="137"/>
      <c r="AP312" s="137"/>
      <c r="AQ312" s="137"/>
      <c r="AR312" s="137"/>
      <c r="AS312" s="137"/>
    </row>
    <row r="313" ht="18.0" customHeight="1">
      <c r="A313" s="137"/>
      <c r="B313" s="137"/>
      <c r="C313" s="137"/>
      <c r="D313" s="137"/>
      <c r="E313" s="137"/>
      <c r="F313" s="137"/>
      <c r="G313" s="137"/>
      <c r="H313" s="139"/>
      <c r="I313" s="137"/>
      <c r="J313" s="137"/>
      <c r="K313" s="137"/>
      <c r="L313" s="137"/>
      <c r="M313" s="137"/>
      <c r="N313" s="137"/>
      <c r="O313" s="137"/>
      <c r="P313" s="137"/>
      <c r="Q313" s="140"/>
      <c r="R313" s="137"/>
      <c r="S313" s="137"/>
      <c r="T313" s="137"/>
      <c r="U313" s="137"/>
      <c r="V313" s="137"/>
      <c r="W313" s="137"/>
      <c r="X313" s="137"/>
      <c r="Y313" s="137"/>
      <c r="Z313" s="137"/>
      <c r="AA313" s="137"/>
      <c r="AB313" s="137"/>
      <c r="AC313" s="137"/>
      <c r="AD313" s="137"/>
      <c r="AE313" s="137"/>
      <c r="AF313" s="137"/>
      <c r="AG313" s="137"/>
      <c r="AH313" s="137"/>
      <c r="AI313" s="137"/>
      <c r="AJ313" s="137"/>
      <c r="AK313" s="137"/>
      <c r="AL313" s="137"/>
      <c r="AM313" s="137"/>
      <c r="AN313" s="137"/>
      <c r="AO313" s="137"/>
      <c r="AP313" s="137"/>
      <c r="AQ313" s="137"/>
      <c r="AR313" s="137"/>
      <c r="AS313" s="137"/>
    </row>
    <row r="314" ht="18.0" customHeight="1">
      <c r="A314" s="137"/>
      <c r="B314" s="137"/>
      <c r="C314" s="137"/>
      <c r="D314" s="137"/>
      <c r="E314" s="137"/>
      <c r="F314" s="137"/>
      <c r="G314" s="137"/>
      <c r="H314" s="139"/>
      <c r="I314" s="137"/>
      <c r="J314" s="137"/>
      <c r="K314" s="137"/>
      <c r="L314" s="137"/>
      <c r="M314" s="137"/>
      <c r="N314" s="137"/>
      <c r="O314" s="137"/>
      <c r="P314" s="137"/>
      <c r="Q314" s="140"/>
      <c r="R314" s="137"/>
      <c r="S314" s="137"/>
      <c r="T314" s="137"/>
      <c r="U314" s="137"/>
      <c r="V314" s="137"/>
      <c r="W314" s="137"/>
      <c r="X314" s="137"/>
      <c r="Y314" s="137"/>
      <c r="Z314" s="137"/>
      <c r="AA314" s="137"/>
      <c r="AB314" s="137"/>
      <c r="AC314" s="137"/>
      <c r="AD314" s="137"/>
      <c r="AE314" s="137"/>
      <c r="AF314" s="137"/>
      <c r="AG314" s="137"/>
      <c r="AH314" s="137"/>
      <c r="AI314" s="137"/>
      <c r="AJ314" s="137"/>
      <c r="AK314" s="137"/>
      <c r="AL314" s="137"/>
      <c r="AM314" s="137"/>
      <c r="AN314" s="137"/>
      <c r="AO314" s="137"/>
      <c r="AP314" s="137"/>
      <c r="AQ314" s="137"/>
      <c r="AR314" s="137"/>
      <c r="AS314" s="137"/>
    </row>
    <row r="315" ht="18.0" customHeight="1">
      <c r="A315" s="137"/>
      <c r="B315" s="137"/>
      <c r="C315" s="137"/>
      <c r="D315" s="137"/>
      <c r="E315" s="137"/>
      <c r="F315" s="137"/>
      <c r="G315" s="137"/>
      <c r="H315" s="139"/>
      <c r="I315" s="137"/>
      <c r="J315" s="137"/>
      <c r="K315" s="137"/>
      <c r="L315" s="137"/>
      <c r="M315" s="137"/>
      <c r="N315" s="137"/>
      <c r="O315" s="137"/>
      <c r="P315" s="137"/>
      <c r="Q315" s="140"/>
      <c r="R315" s="137"/>
      <c r="S315" s="137"/>
      <c r="T315" s="137"/>
      <c r="U315" s="137"/>
      <c r="V315" s="137"/>
      <c r="W315" s="137"/>
      <c r="X315" s="137"/>
      <c r="Y315" s="137"/>
      <c r="Z315" s="137"/>
      <c r="AA315" s="137"/>
      <c r="AB315" s="137"/>
      <c r="AC315" s="137"/>
      <c r="AD315" s="137"/>
      <c r="AE315" s="137"/>
      <c r="AF315" s="137"/>
      <c r="AG315" s="137"/>
      <c r="AH315" s="137"/>
      <c r="AI315" s="137"/>
      <c r="AJ315" s="137"/>
      <c r="AK315" s="137"/>
      <c r="AL315" s="137"/>
      <c r="AM315" s="137"/>
      <c r="AN315" s="137"/>
      <c r="AO315" s="137"/>
      <c r="AP315" s="137"/>
      <c r="AQ315" s="137"/>
      <c r="AR315" s="137"/>
      <c r="AS315" s="137"/>
    </row>
    <row r="316" ht="18.0" customHeight="1">
      <c r="A316" s="137"/>
      <c r="B316" s="137"/>
      <c r="C316" s="137"/>
      <c r="D316" s="137"/>
      <c r="E316" s="137"/>
      <c r="F316" s="137"/>
      <c r="G316" s="137"/>
      <c r="H316" s="139"/>
      <c r="I316" s="137"/>
      <c r="J316" s="137"/>
      <c r="K316" s="137"/>
      <c r="L316" s="137"/>
      <c r="M316" s="137"/>
      <c r="N316" s="137"/>
      <c r="O316" s="137"/>
      <c r="P316" s="137"/>
      <c r="Q316" s="140"/>
      <c r="R316" s="137"/>
      <c r="S316" s="137"/>
      <c r="T316" s="137"/>
      <c r="U316" s="137"/>
      <c r="V316" s="137"/>
      <c r="W316" s="137"/>
      <c r="X316" s="137"/>
      <c r="Y316" s="137"/>
      <c r="Z316" s="137"/>
      <c r="AA316" s="137"/>
      <c r="AB316" s="137"/>
      <c r="AC316" s="137"/>
      <c r="AD316" s="137"/>
      <c r="AE316" s="137"/>
      <c r="AF316" s="137"/>
      <c r="AG316" s="137"/>
      <c r="AH316" s="137"/>
      <c r="AI316" s="137"/>
      <c r="AJ316" s="137"/>
      <c r="AK316" s="137"/>
      <c r="AL316" s="137"/>
      <c r="AM316" s="137"/>
      <c r="AN316" s="137"/>
      <c r="AO316" s="137"/>
      <c r="AP316" s="137"/>
      <c r="AQ316" s="137"/>
      <c r="AR316" s="137"/>
      <c r="AS316" s="137"/>
    </row>
    <row r="317" ht="18.0" customHeight="1">
      <c r="A317" s="137"/>
      <c r="B317" s="137"/>
      <c r="C317" s="137"/>
      <c r="D317" s="137"/>
      <c r="E317" s="137"/>
      <c r="F317" s="137"/>
      <c r="G317" s="137"/>
      <c r="H317" s="139"/>
      <c r="I317" s="137"/>
      <c r="J317" s="137"/>
      <c r="K317" s="137"/>
      <c r="L317" s="137"/>
      <c r="M317" s="137"/>
      <c r="N317" s="137"/>
      <c r="O317" s="137"/>
      <c r="P317" s="137"/>
      <c r="Q317" s="140"/>
      <c r="R317" s="137"/>
      <c r="S317" s="137"/>
      <c r="T317" s="137"/>
      <c r="U317" s="137"/>
      <c r="V317" s="137"/>
      <c r="W317" s="137"/>
      <c r="X317" s="137"/>
      <c r="Y317" s="137"/>
      <c r="Z317" s="137"/>
      <c r="AA317" s="137"/>
      <c r="AB317" s="137"/>
      <c r="AC317" s="137"/>
      <c r="AD317" s="137"/>
      <c r="AE317" s="137"/>
      <c r="AF317" s="137"/>
      <c r="AG317" s="137"/>
      <c r="AH317" s="137"/>
      <c r="AI317" s="137"/>
      <c r="AJ317" s="137"/>
      <c r="AK317" s="137"/>
      <c r="AL317" s="137"/>
      <c r="AM317" s="137"/>
      <c r="AN317" s="137"/>
      <c r="AO317" s="137"/>
      <c r="AP317" s="137"/>
      <c r="AQ317" s="137"/>
      <c r="AR317" s="137"/>
      <c r="AS317" s="137"/>
    </row>
    <row r="318" ht="18.0" customHeight="1">
      <c r="A318" s="137"/>
      <c r="B318" s="137"/>
      <c r="C318" s="137"/>
      <c r="D318" s="137"/>
      <c r="E318" s="137"/>
      <c r="F318" s="137"/>
      <c r="G318" s="137"/>
      <c r="H318" s="139"/>
      <c r="I318" s="137"/>
      <c r="J318" s="137"/>
      <c r="K318" s="137"/>
      <c r="L318" s="137"/>
      <c r="M318" s="137"/>
      <c r="N318" s="137"/>
      <c r="O318" s="137"/>
      <c r="P318" s="137"/>
      <c r="Q318" s="140"/>
      <c r="R318" s="137"/>
      <c r="S318" s="137"/>
      <c r="T318" s="137"/>
      <c r="U318" s="137"/>
      <c r="V318" s="137"/>
      <c r="W318" s="137"/>
      <c r="X318" s="137"/>
      <c r="Y318" s="137"/>
      <c r="Z318" s="137"/>
      <c r="AA318" s="137"/>
      <c r="AB318" s="137"/>
      <c r="AC318" s="137"/>
      <c r="AD318" s="137"/>
      <c r="AE318" s="137"/>
      <c r="AF318" s="137"/>
      <c r="AG318" s="137"/>
      <c r="AH318" s="137"/>
      <c r="AI318" s="137"/>
      <c r="AJ318" s="137"/>
      <c r="AK318" s="137"/>
      <c r="AL318" s="137"/>
      <c r="AM318" s="137"/>
      <c r="AN318" s="137"/>
      <c r="AO318" s="137"/>
      <c r="AP318" s="137"/>
      <c r="AQ318" s="137"/>
      <c r="AR318" s="137"/>
      <c r="AS318" s="137"/>
    </row>
    <row r="319" ht="18.0" customHeight="1">
      <c r="A319" s="137"/>
      <c r="B319" s="137"/>
      <c r="C319" s="137"/>
      <c r="D319" s="137"/>
      <c r="E319" s="137"/>
      <c r="F319" s="137"/>
      <c r="G319" s="137"/>
      <c r="H319" s="139"/>
      <c r="I319" s="137"/>
      <c r="J319" s="137"/>
      <c r="K319" s="137"/>
      <c r="L319" s="137"/>
      <c r="M319" s="137"/>
      <c r="N319" s="137"/>
      <c r="O319" s="137"/>
      <c r="P319" s="137"/>
      <c r="Q319" s="140"/>
      <c r="R319" s="137"/>
      <c r="S319" s="137"/>
      <c r="T319" s="137"/>
      <c r="U319" s="137"/>
      <c r="V319" s="137"/>
      <c r="W319" s="137"/>
      <c r="X319" s="137"/>
      <c r="Y319" s="137"/>
      <c r="Z319" s="137"/>
      <c r="AA319" s="137"/>
      <c r="AB319" s="137"/>
      <c r="AC319" s="137"/>
      <c r="AD319" s="137"/>
      <c r="AE319" s="137"/>
      <c r="AF319" s="137"/>
      <c r="AG319" s="137"/>
      <c r="AH319" s="137"/>
      <c r="AI319" s="137"/>
      <c r="AJ319" s="137"/>
      <c r="AK319" s="137"/>
      <c r="AL319" s="137"/>
      <c r="AM319" s="137"/>
      <c r="AN319" s="137"/>
      <c r="AO319" s="137"/>
      <c r="AP319" s="137"/>
      <c r="AQ319" s="137"/>
      <c r="AR319" s="137"/>
      <c r="AS319" s="137"/>
    </row>
    <row r="320" ht="18.0" customHeight="1">
      <c r="A320" s="137"/>
      <c r="B320" s="137"/>
      <c r="C320" s="137"/>
      <c r="D320" s="137"/>
      <c r="E320" s="137"/>
      <c r="F320" s="137"/>
      <c r="G320" s="137"/>
      <c r="H320" s="139"/>
      <c r="I320" s="137"/>
      <c r="J320" s="137"/>
      <c r="K320" s="137"/>
      <c r="L320" s="137"/>
      <c r="M320" s="137"/>
      <c r="N320" s="137"/>
      <c r="O320" s="137"/>
      <c r="P320" s="137"/>
      <c r="Q320" s="140"/>
      <c r="R320" s="137"/>
      <c r="S320" s="137"/>
      <c r="T320" s="137"/>
      <c r="U320" s="137"/>
      <c r="V320" s="137"/>
      <c r="W320" s="137"/>
      <c r="X320" s="137"/>
      <c r="Y320" s="137"/>
      <c r="Z320" s="137"/>
      <c r="AA320" s="137"/>
      <c r="AB320" s="137"/>
      <c r="AC320" s="137"/>
      <c r="AD320" s="137"/>
      <c r="AE320" s="137"/>
      <c r="AF320" s="137"/>
      <c r="AG320" s="137"/>
      <c r="AH320" s="137"/>
      <c r="AI320" s="137"/>
      <c r="AJ320" s="137"/>
      <c r="AK320" s="137"/>
      <c r="AL320" s="137"/>
      <c r="AM320" s="137"/>
      <c r="AN320" s="137"/>
      <c r="AO320" s="137"/>
      <c r="AP320" s="137"/>
      <c r="AQ320" s="137"/>
      <c r="AR320" s="137"/>
      <c r="AS320" s="137"/>
    </row>
    <row r="321" ht="18.0" customHeight="1">
      <c r="A321" s="137"/>
      <c r="B321" s="137"/>
      <c r="C321" s="137"/>
      <c r="D321" s="137"/>
      <c r="E321" s="137"/>
      <c r="F321" s="137"/>
      <c r="G321" s="137"/>
      <c r="H321" s="139"/>
      <c r="I321" s="137"/>
      <c r="J321" s="137"/>
      <c r="K321" s="137"/>
      <c r="L321" s="137"/>
      <c r="M321" s="137"/>
      <c r="N321" s="137"/>
      <c r="O321" s="137"/>
      <c r="P321" s="137"/>
      <c r="Q321" s="140"/>
      <c r="R321" s="137"/>
      <c r="S321" s="137"/>
      <c r="T321" s="137"/>
      <c r="U321" s="137"/>
      <c r="V321" s="137"/>
      <c r="W321" s="137"/>
      <c r="X321" s="137"/>
      <c r="Y321" s="137"/>
      <c r="Z321" s="137"/>
      <c r="AA321" s="137"/>
      <c r="AB321" s="137"/>
      <c r="AC321" s="137"/>
      <c r="AD321" s="137"/>
      <c r="AE321" s="137"/>
      <c r="AF321" s="137"/>
      <c r="AG321" s="137"/>
      <c r="AH321" s="137"/>
      <c r="AI321" s="137"/>
      <c r="AJ321" s="137"/>
      <c r="AK321" s="137"/>
      <c r="AL321" s="137"/>
      <c r="AM321" s="137"/>
      <c r="AN321" s="137"/>
      <c r="AO321" s="137"/>
      <c r="AP321" s="137"/>
      <c r="AQ321" s="137"/>
      <c r="AR321" s="137"/>
      <c r="AS321" s="137"/>
    </row>
    <row r="322" ht="18.0" customHeight="1">
      <c r="A322" s="137"/>
      <c r="B322" s="137"/>
      <c r="C322" s="137"/>
      <c r="D322" s="137"/>
      <c r="E322" s="137"/>
      <c r="F322" s="137"/>
      <c r="G322" s="137"/>
      <c r="H322" s="139"/>
      <c r="I322" s="137"/>
      <c r="J322" s="137"/>
      <c r="K322" s="137"/>
      <c r="L322" s="137"/>
      <c r="M322" s="137"/>
      <c r="N322" s="137"/>
      <c r="O322" s="137"/>
      <c r="P322" s="137"/>
      <c r="Q322" s="140"/>
      <c r="R322" s="137"/>
      <c r="S322" s="137"/>
      <c r="T322" s="137"/>
      <c r="U322" s="137"/>
      <c r="V322" s="137"/>
      <c r="W322" s="137"/>
      <c r="X322" s="137"/>
      <c r="Y322" s="137"/>
      <c r="Z322" s="137"/>
      <c r="AA322" s="137"/>
      <c r="AB322" s="137"/>
      <c r="AC322" s="137"/>
      <c r="AD322" s="137"/>
      <c r="AE322" s="137"/>
      <c r="AF322" s="137"/>
      <c r="AG322" s="137"/>
      <c r="AH322" s="137"/>
      <c r="AI322" s="137"/>
      <c r="AJ322" s="137"/>
      <c r="AK322" s="137"/>
      <c r="AL322" s="137"/>
      <c r="AM322" s="137"/>
      <c r="AN322" s="137"/>
      <c r="AO322" s="137"/>
      <c r="AP322" s="137"/>
      <c r="AQ322" s="137"/>
      <c r="AR322" s="137"/>
      <c r="AS322" s="137"/>
    </row>
    <row r="323" ht="18.0" customHeight="1">
      <c r="A323" s="137"/>
      <c r="B323" s="137"/>
      <c r="C323" s="137"/>
      <c r="D323" s="137"/>
      <c r="E323" s="137"/>
      <c r="F323" s="137"/>
      <c r="G323" s="137"/>
      <c r="H323" s="139"/>
      <c r="I323" s="137"/>
      <c r="J323" s="137"/>
      <c r="K323" s="137"/>
      <c r="L323" s="137"/>
      <c r="M323" s="137"/>
      <c r="N323" s="137"/>
      <c r="O323" s="137"/>
      <c r="P323" s="137"/>
      <c r="Q323" s="140"/>
      <c r="R323" s="137"/>
      <c r="S323" s="137"/>
      <c r="T323" s="137"/>
      <c r="U323" s="137"/>
      <c r="V323" s="137"/>
      <c r="W323" s="137"/>
      <c r="X323" s="137"/>
      <c r="Y323" s="137"/>
      <c r="Z323" s="137"/>
      <c r="AA323" s="137"/>
      <c r="AB323" s="137"/>
      <c r="AC323" s="137"/>
      <c r="AD323" s="137"/>
      <c r="AE323" s="137"/>
      <c r="AF323" s="137"/>
      <c r="AG323" s="137"/>
      <c r="AH323" s="137"/>
      <c r="AI323" s="137"/>
      <c r="AJ323" s="137"/>
      <c r="AK323" s="137"/>
      <c r="AL323" s="137"/>
      <c r="AM323" s="137"/>
      <c r="AN323" s="137"/>
      <c r="AO323" s="137"/>
      <c r="AP323" s="137"/>
      <c r="AQ323" s="137"/>
      <c r="AR323" s="137"/>
      <c r="AS323" s="137"/>
    </row>
    <row r="324" ht="18.0" customHeight="1">
      <c r="A324" s="137"/>
      <c r="B324" s="137"/>
      <c r="C324" s="137"/>
      <c r="D324" s="137"/>
      <c r="E324" s="137"/>
      <c r="F324" s="137"/>
      <c r="G324" s="137"/>
      <c r="H324" s="139"/>
      <c r="I324" s="137"/>
      <c r="J324" s="137"/>
      <c r="K324" s="137"/>
      <c r="L324" s="137"/>
      <c r="M324" s="137"/>
      <c r="N324" s="137"/>
      <c r="O324" s="137"/>
      <c r="P324" s="137"/>
      <c r="Q324" s="140"/>
      <c r="R324" s="137"/>
      <c r="S324" s="137"/>
      <c r="T324" s="137"/>
      <c r="U324" s="137"/>
      <c r="V324" s="137"/>
      <c r="W324" s="137"/>
      <c r="X324" s="137"/>
      <c r="Y324" s="137"/>
      <c r="Z324" s="137"/>
      <c r="AA324" s="137"/>
      <c r="AB324" s="137"/>
      <c r="AC324" s="137"/>
      <c r="AD324" s="137"/>
      <c r="AE324" s="137"/>
      <c r="AF324" s="137"/>
      <c r="AG324" s="137"/>
      <c r="AH324" s="137"/>
      <c r="AI324" s="137"/>
      <c r="AJ324" s="137"/>
      <c r="AK324" s="137"/>
      <c r="AL324" s="137"/>
      <c r="AM324" s="137"/>
      <c r="AN324" s="137"/>
      <c r="AO324" s="137"/>
      <c r="AP324" s="137"/>
      <c r="AQ324" s="137"/>
      <c r="AR324" s="137"/>
      <c r="AS324" s="137"/>
    </row>
    <row r="325" ht="18.0" customHeight="1">
      <c r="A325" s="137"/>
      <c r="B325" s="137"/>
      <c r="C325" s="137"/>
      <c r="D325" s="137"/>
      <c r="E325" s="137"/>
      <c r="F325" s="137"/>
      <c r="G325" s="137"/>
      <c r="H325" s="139"/>
      <c r="I325" s="137"/>
      <c r="J325" s="137"/>
      <c r="K325" s="137"/>
      <c r="L325" s="137"/>
      <c r="M325" s="137"/>
      <c r="N325" s="137"/>
      <c r="O325" s="137"/>
      <c r="P325" s="137"/>
      <c r="Q325" s="140"/>
      <c r="R325" s="137"/>
      <c r="S325" s="137"/>
      <c r="T325" s="137"/>
      <c r="U325" s="137"/>
      <c r="V325" s="137"/>
      <c r="W325" s="137"/>
      <c r="X325" s="137"/>
      <c r="Y325" s="137"/>
      <c r="Z325" s="137"/>
      <c r="AA325" s="137"/>
      <c r="AB325" s="137"/>
      <c r="AC325" s="137"/>
      <c r="AD325" s="137"/>
      <c r="AE325" s="137"/>
      <c r="AF325" s="137"/>
      <c r="AG325" s="137"/>
      <c r="AH325" s="137"/>
      <c r="AI325" s="137"/>
      <c r="AJ325" s="137"/>
      <c r="AK325" s="137"/>
      <c r="AL325" s="137"/>
      <c r="AM325" s="137"/>
      <c r="AN325" s="137"/>
      <c r="AO325" s="137"/>
      <c r="AP325" s="137"/>
      <c r="AQ325" s="137"/>
      <c r="AR325" s="137"/>
      <c r="AS325" s="137"/>
    </row>
    <row r="326" ht="18.0" customHeight="1">
      <c r="A326" s="137"/>
      <c r="B326" s="137"/>
      <c r="C326" s="137"/>
      <c r="D326" s="137"/>
      <c r="E326" s="137"/>
      <c r="F326" s="137"/>
      <c r="G326" s="137"/>
      <c r="H326" s="139"/>
      <c r="I326" s="137"/>
      <c r="J326" s="137"/>
      <c r="K326" s="137"/>
      <c r="L326" s="137"/>
      <c r="M326" s="137"/>
      <c r="N326" s="137"/>
      <c r="O326" s="137"/>
      <c r="P326" s="137"/>
      <c r="Q326" s="140"/>
      <c r="R326" s="137"/>
      <c r="S326" s="137"/>
      <c r="T326" s="137"/>
      <c r="U326" s="137"/>
      <c r="V326" s="137"/>
      <c r="W326" s="137"/>
      <c r="X326" s="137"/>
      <c r="Y326" s="137"/>
      <c r="Z326" s="137"/>
      <c r="AA326" s="137"/>
      <c r="AB326" s="137"/>
      <c r="AC326" s="137"/>
      <c r="AD326" s="137"/>
      <c r="AE326" s="137"/>
      <c r="AF326" s="137"/>
      <c r="AG326" s="137"/>
      <c r="AH326" s="137"/>
      <c r="AI326" s="137"/>
      <c r="AJ326" s="137"/>
      <c r="AK326" s="137"/>
      <c r="AL326" s="137"/>
      <c r="AM326" s="137"/>
      <c r="AN326" s="137"/>
      <c r="AO326" s="137"/>
      <c r="AP326" s="137"/>
      <c r="AQ326" s="137"/>
      <c r="AR326" s="137"/>
      <c r="AS326" s="137"/>
    </row>
    <row r="327" ht="18.0" customHeight="1">
      <c r="A327" s="137"/>
      <c r="B327" s="137"/>
      <c r="C327" s="137"/>
      <c r="D327" s="137"/>
      <c r="E327" s="137"/>
      <c r="F327" s="137"/>
      <c r="G327" s="137"/>
      <c r="H327" s="139"/>
      <c r="I327" s="137"/>
      <c r="J327" s="137"/>
      <c r="K327" s="137"/>
      <c r="L327" s="137"/>
      <c r="M327" s="137"/>
      <c r="N327" s="137"/>
      <c r="O327" s="137"/>
      <c r="P327" s="137"/>
      <c r="Q327" s="140"/>
      <c r="R327" s="137"/>
      <c r="S327" s="137"/>
      <c r="T327" s="137"/>
      <c r="U327" s="137"/>
      <c r="V327" s="137"/>
      <c r="W327" s="137"/>
      <c r="X327" s="137"/>
      <c r="Y327" s="137"/>
      <c r="Z327" s="137"/>
      <c r="AA327" s="137"/>
      <c r="AB327" s="137"/>
      <c r="AC327" s="137"/>
      <c r="AD327" s="137"/>
      <c r="AE327" s="137"/>
      <c r="AF327" s="137"/>
      <c r="AG327" s="137"/>
      <c r="AH327" s="137"/>
      <c r="AI327" s="137"/>
      <c r="AJ327" s="137"/>
      <c r="AK327" s="137"/>
      <c r="AL327" s="137"/>
      <c r="AM327" s="137"/>
      <c r="AN327" s="137"/>
      <c r="AO327" s="137"/>
      <c r="AP327" s="137"/>
      <c r="AQ327" s="137"/>
      <c r="AR327" s="137"/>
      <c r="AS327" s="137"/>
    </row>
    <row r="328" ht="18.0" customHeight="1">
      <c r="A328" s="137"/>
      <c r="B328" s="137"/>
      <c r="C328" s="137"/>
      <c r="D328" s="137"/>
      <c r="E328" s="137"/>
      <c r="F328" s="137"/>
      <c r="G328" s="137"/>
      <c r="H328" s="139"/>
      <c r="I328" s="137"/>
      <c r="J328" s="137"/>
      <c r="K328" s="137"/>
      <c r="L328" s="137"/>
      <c r="M328" s="137"/>
      <c r="N328" s="137"/>
      <c r="O328" s="137"/>
      <c r="P328" s="137"/>
      <c r="Q328" s="140"/>
      <c r="R328" s="137"/>
      <c r="S328" s="137"/>
      <c r="T328" s="137"/>
      <c r="U328" s="137"/>
      <c r="V328" s="137"/>
      <c r="W328" s="137"/>
      <c r="X328" s="137"/>
      <c r="Y328" s="137"/>
      <c r="Z328" s="137"/>
      <c r="AA328" s="137"/>
      <c r="AB328" s="137"/>
      <c r="AC328" s="137"/>
      <c r="AD328" s="137"/>
      <c r="AE328" s="137"/>
      <c r="AF328" s="137"/>
      <c r="AG328" s="137"/>
      <c r="AH328" s="137"/>
      <c r="AI328" s="137"/>
      <c r="AJ328" s="137"/>
      <c r="AK328" s="137"/>
      <c r="AL328" s="137"/>
      <c r="AM328" s="137"/>
      <c r="AN328" s="137"/>
      <c r="AO328" s="137"/>
      <c r="AP328" s="137"/>
      <c r="AQ328" s="137"/>
      <c r="AR328" s="137"/>
      <c r="AS328" s="137"/>
    </row>
    <row r="329" ht="18.0" customHeight="1">
      <c r="A329" s="137"/>
      <c r="B329" s="137"/>
      <c r="C329" s="137"/>
      <c r="D329" s="137"/>
      <c r="E329" s="137"/>
      <c r="F329" s="137"/>
      <c r="G329" s="137"/>
      <c r="H329" s="139"/>
      <c r="I329" s="137"/>
      <c r="J329" s="137"/>
      <c r="K329" s="137"/>
      <c r="L329" s="137"/>
      <c r="M329" s="137"/>
      <c r="N329" s="137"/>
      <c r="O329" s="137"/>
      <c r="P329" s="137"/>
      <c r="Q329" s="140"/>
      <c r="R329" s="137"/>
      <c r="S329" s="137"/>
      <c r="T329" s="137"/>
      <c r="U329" s="137"/>
      <c r="V329" s="137"/>
      <c r="W329" s="137"/>
      <c r="X329" s="137"/>
      <c r="Y329" s="137"/>
      <c r="Z329" s="137"/>
      <c r="AA329" s="137"/>
      <c r="AB329" s="137"/>
      <c r="AC329" s="137"/>
      <c r="AD329" s="137"/>
      <c r="AE329" s="137"/>
      <c r="AF329" s="137"/>
      <c r="AG329" s="137"/>
      <c r="AH329" s="137"/>
      <c r="AI329" s="137"/>
      <c r="AJ329" s="137"/>
      <c r="AK329" s="137"/>
      <c r="AL329" s="137"/>
      <c r="AM329" s="137"/>
      <c r="AN329" s="137"/>
      <c r="AO329" s="137"/>
      <c r="AP329" s="137"/>
      <c r="AQ329" s="137"/>
      <c r="AR329" s="137"/>
      <c r="AS329" s="137"/>
    </row>
    <row r="330" ht="18.0" customHeight="1">
      <c r="A330" s="137"/>
      <c r="B330" s="137"/>
      <c r="C330" s="137"/>
      <c r="D330" s="137"/>
      <c r="E330" s="137"/>
      <c r="F330" s="137"/>
      <c r="G330" s="137"/>
      <c r="H330" s="139"/>
      <c r="I330" s="137"/>
      <c r="J330" s="137"/>
      <c r="K330" s="137"/>
      <c r="L330" s="137"/>
      <c r="M330" s="137"/>
      <c r="N330" s="137"/>
      <c r="O330" s="137"/>
      <c r="P330" s="137"/>
      <c r="Q330" s="140"/>
      <c r="R330" s="137"/>
      <c r="S330" s="137"/>
      <c r="T330" s="137"/>
      <c r="U330" s="137"/>
      <c r="V330" s="137"/>
      <c r="W330" s="137"/>
      <c r="X330" s="137"/>
      <c r="Y330" s="137"/>
      <c r="Z330" s="137"/>
      <c r="AA330" s="137"/>
      <c r="AB330" s="137"/>
      <c r="AC330" s="137"/>
      <c r="AD330" s="137"/>
      <c r="AE330" s="137"/>
      <c r="AF330" s="137"/>
      <c r="AG330" s="137"/>
      <c r="AH330" s="137"/>
      <c r="AI330" s="137"/>
      <c r="AJ330" s="137"/>
      <c r="AK330" s="137"/>
      <c r="AL330" s="137"/>
      <c r="AM330" s="137"/>
      <c r="AN330" s="137"/>
      <c r="AO330" s="137"/>
      <c r="AP330" s="137"/>
      <c r="AQ330" s="137"/>
      <c r="AR330" s="137"/>
      <c r="AS330" s="137"/>
    </row>
    <row r="331" ht="18.0" customHeight="1">
      <c r="A331" s="137"/>
      <c r="B331" s="137"/>
      <c r="C331" s="137"/>
      <c r="D331" s="137"/>
      <c r="E331" s="137"/>
      <c r="F331" s="137"/>
      <c r="G331" s="137"/>
      <c r="H331" s="139"/>
      <c r="I331" s="137"/>
      <c r="J331" s="137"/>
      <c r="K331" s="137"/>
      <c r="L331" s="137"/>
      <c r="M331" s="137"/>
      <c r="N331" s="137"/>
      <c r="O331" s="137"/>
      <c r="P331" s="137"/>
      <c r="Q331" s="140"/>
      <c r="R331" s="137"/>
      <c r="S331" s="137"/>
      <c r="T331" s="137"/>
      <c r="U331" s="137"/>
      <c r="V331" s="137"/>
      <c r="W331" s="137"/>
      <c r="X331" s="137"/>
      <c r="Y331" s="137"/>
      <c r="Z331" s="137"/>
      <c r="AA331" s="137"/>
      <c r="AB331" s="137"/>
      <c r="AC331" s="137"/>
      <c r="AD331" s="137"/>
      <c r="AE331" s="137"/>
      <c r="AF331" s="137"/>
      <c r="AG331" s="137"/>
      <c r="AH331" s="137"/>
      <c r="AI331" s="137"/>
      <c r="AJ331" s="137"/>
      <c r="AK331" s="137"/>
      <c r="AL331" s="137"/>
      <c r="AM331" s="137"/>
      <c r="AN331" s="137"/>
      <c r="AO331" s="137"/>
      <c r="AP331" s="137"/>
      <c r="AQ331" s="137"/>
      <c r="AR331" s="137"/>
      <c r="AS331" s="137"/>
    </row>
    <row r="332" ht="18.0" customHeight="1">
      <c r="A332" s="137"/>
      <c r="B332" s="137"/>
      <c r="C332" s="137"/>
      <c r="D332" s="137"/>
      <c r="E332" s="137"/>
      <c r="F332" s="137"/>
      <c r="G332" s="137"/>
      <c r="H332" s="139"/>
      <c r="I332" s="137"/>
      <c r="J332" s="137"/>
      <c r="K332" s="137"/>
      <c r="L332" s="137"/>
      <c r="M332" s="137"/>
      <c r="N332" s="137"/>
      <c r="O332" s="137"/>
      <c r="P332" s="137"/>
      <c r="Q332" s="140"/>
      <c r="R332" s="137"/>
      <c r="S332" s="137"/>
      <c r="T332" s="137"/>
      <c r="U332" s="137"/>
      <c r="V332" s="137"/>
      <c r="W332" s="137"/>
      <c r="X332" s="137"/>
      <c r="Y332" s="137"/>
      <c r="Z332" s="137"/>
      <c r="AA332" s="137"/>
      <c r="AB332" s="137"/>
      <c r="AC332" s="137"/>
      <c r="AD332" s="137"/>
      <c r="AE332" s="137"/>
      <c r="AF332" s="137"/>
      <c r="AG332" s="137"/>
      <c r="AH332" s="137"/>
      <c r="AI332" s="137"/>
      <c r="AJ332" s="137"/>
      <c r="AK332" s="137"/>
      <c r="AL332" s="137"/>
      <c r="AM332" s="137"/>
      <c r="AN332" s="137"/>
      <c r="AO332" s="137"/>
      <c r="AP332" s="137"/>
      <c r="AQ332" s="137"/>
      <c r="AR332" s="137"/>
      <c r="AS332" s="137"/>
    </row>
    <row r="333" ht="18.0" customHeight="1">
      <c r="A333" s="137"/>
      <c r="B333" s="137"/>
      <c r="C333" s="137"/>
      <c r="D333" s="137"/>
      <c r="E333" s="137"/>
      <c r="F333" s="137"/>
      <c r="G333" s="137"/>
      <c r="H333" s="139"/>
      <c r="I333" s="137"/>
      <c r="J333" s="137"/>
      <c r="K333" s="137"/>
      <c r="L333" s="137"/>
      <c r="M333" s="137"/>
      <c r="N333" s="137"/>
      <c r="O333" s="137"/>
      <c r="P333" s="137"/>
      <c r="Q333" s="140"/>
      <c r="R333" s="137"/>
      <c r="S333" s="137"/>
      <c r="T333" s="137"/>
      <c r="U333" s="137"/>
      <c r="V333" s="137"/>
      <c r="W333" s="137"/>
      <c r="X333" s="137"/>
      <c r="Y333" s="137"/>
      <c r="Z333" s="137"/>
      <c r="AA333" s="137"/>
      <c r="AB333" s="137"/>
      <c r="AC333" s="137"/>
      <c r="AD333" s="137"/>
      <c r="AE333" s="137"/>
      <c r="AF333" s="137"/>
      <c r="AG333" s="137"/>
      <c r="AH333" s="137"/>
      <c r="AI333" s="137"/>
      <c r="AJ333" s="137"/>
      <c r="AK333" s="137"/>
      <c r="AL333" s="137"/>
      <c r="AM333" s="137"/>
      <c r="AN333" s="137"/>
      <c r="AO333" s="137"/>
      <c r="AP333" s="137"/>
      <c r="AQ333" s="137"/>
      <c r="AR333" s="137"/>
      <c r="AS333" s="137"/>
    </row>
    <row r="334" ht="18.0" customHeight="1">
      <c r="A334" s="137"/>
      <c r="B334" s="137"/>
      <c r="C334" s="137"/>
      <c r="D334" s="137"/>
      <c r="E334" s="137"/>
      <c r="F334" s="137"/>
      <c r="G334" s="137"/>
      <c r="H334" s="139"/>
      <c r="I334" s="137"/>
      <c r="J334" s="137"/>
      <c r="K334" s="137"/>
      <c r="L334" s="137"/>
      <c r="M334" s="137"/>
      <c r="N334" s="137"/>
      <c r="O334" s="137"/>
      <c r="P334" s="137"/>
      <c r="Q334" s="140"/>
      <c r="R334" s="137"/>
      <c r="S334" s="137"/>
      <c r="T334" s="137"/>
      <c r="U334" s="137"/>
      <c r="V334" s="137"/>
      <c r="W334" s="137"/>
      <c r="X334" s="137"/>
      <c r="Y334" s="137"/>
      <c r="Z334" s="137"/>
      <c r="AA334" s="137"/>
      <c r="AB334" s="137"/>
      <c r="AC334" s="137"/>
      <c r="AD334" s="137"/>
      <c r="AE334" s="137"/>
      <c r="AF334" s="137"/>
      <c r="AG334" s="137"/>
      <c r="AH334" s="137"/>
      <c r="AI334" s="137"/>
      <c r="AJ334" s="137"/>
      <c r="AK334" s="137"/>
      <c r="AL334" s="137"/>
      <c r="AM334" s="137"/>
      <c r="AN334" s="137"/>
      <c r="AO334" s="137"/>
      <c r="AP334" s="137"/>
      <c r="AQ334" s="137"/>
      <c r="AR334" s="137"/>
      <c r="AS334" s="137"/>
    </row>
    <row r="335" ht="18.0" customHeight="1">
      <c r="A335" s="137"/>
      <c r="B335" s="137"/>
      <c r="C335" s="137"/>
      <c r="D335" s="137"/>
      <c r="E335" s="137"/>
      <c r="F335" s="137"/>
      <c r="G335" s="137"/>
      <c r="H335" s="139"/>
      <c r="I335" s="137"/>
      <c r="J335" s="137"/>
      <c r="K335" s="137"/>
      <c r="L335" s="137"/>
      <c r="M335" s="137"/>
      <c r="N335" s="137"/>
      <c r="O335" s="137"/>
      <c r="P335" s="137"/>
      <c r="Q335" s="140"/>
      <c r="R335" s="137"/>
      <c r="S335" s="137"/>
      <c r="T335" s="137"/>
      <c r="U335" s="137"/>
      <c r="V335" s="137"/>
      <c r="W335" s="137"/>
      <c r="X335" s="137"/>
      <c r="Y335" s="137"/>
      <c r="Z335" s="137"/>
      <c r="AA335" s="137"/>
      <c r="AB335" s="137"/>
      <c r="AC335" s="137"/>
      <c r="AD335" s="137"/>
      <c r="AE335" s="137"/>
      <c r="AF335" s="137"/>
      <c r="AG335" s="137"/>
      <c r="AH335" s="137"/>
      <c r="AI335" s="137"/>
      <c r="AJ335" s="137"/>
      <c r="AK335" s="137"/>
      <c r="AL335" s="137"/>
      <c r="AM335" s="137"/>
      <c r="AN335" s="137"/>
      <c r="AO335" s="137"/>
      <c r="AP335" s="137"/>
      <c r="AQ335" s="137"/>
      <c r="AR335" s="137"/>
      <c r="AS335" s="137"/>
    </row>
    <row r="336" ht="18.0" customHeight="1">
      <c r="A336" s="137"/>
      <c r="B336" s="137"/>
      <c r="C336" s="137"/>
      <c r="D336" s="137"/>
      <c r="E336" s="137"/>
      <c r="F336" s="137"/>
      <c r="G336" s="137"/>
      <c r="H336" s="139"/>
      <c r="I336" s="137"/>
      <c r="J336" s="137"/>
      <c r="K336" s="137"/>
      <c r="L336" s="137"/>
      <c r="M336" s="137"/>
      <c r="N336" s="137"/>
      <c r="O336" s="137"/>
      <c r="P336" s="137"/>
      <c r="Q336" s="140"/>
      <c r="R336" s="137"/>
      <c r="S336" s="137"/>
      <c r="T336" s="137"/>
      <c r="U336" s="137"/>
      <c r="V336" s="137"/>
      <c r="W336" s="137"/>
      <c r="X336" s="137"/>
      <c r="Y336" s="137"/>
      <c r="Z336" s="137"/>
      <c r="AA336" s="137"/>
      <c r="AB336" s="137"/>
      <c r="AC336" s="137"/>
      <c r="AD336" s="137"/>
      <c r="AE336" s="137"/>
      <c r="AF336" s="137"/>
      <c r="AG336" s="137"/>
      <c r="AH336" s="137"/>
      <c r="AI336" s="137"/>
      <c r="AJ336" s="137"/>
      <c r="AK336" s="137"/>
      <c r="AL336" s="137"/>
      <c r="AM336" s="137"/>
      <c r="AN336" s="137"/>
      <c r="AO336" s="137"/>
      <c r="AP336" s="137"/>
      <c r="AQ336" s="137"/>
      <c r="AR336" s="137"/>
      <c r="AS336" s="137"/>
    </row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14:D14"/>
    <mergeCell ref="E15:H15"/>
    <mergeCell ref="C20:E20"/>
    <mergeCell ref="C100:E100"/>
    <mergeCell ref="C111:E111"/>
  </mergeCells>
  <printOptions/>
  <pageMargins bottom="0.75" footer="0.0" header="0.0" left="0.7" right="0.7" top="0.75"/>
  <pageSetup orientation="landscape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pageSetUpPr/>
  </sheetPr>
  <sheetViews>
    <sheetView workbookViewId="0">
      <pane ySplit="6.0" topLeftCell="A7" activePane="bottomLeft" state="frozen"/>
      <selection activeCell="B8" sqref="B8" pane="bottomLeft"/>
    </sheetView>
  </sheetViews>
  <sheetFormatPr customHeight="1" defaultColWidth="14.43" defaultRowHeight="15.0"/>
  <cols>
    <col customWidth="1" min="1" max="1" width="20.71"/>
    <col customWidth="1" min="2" max="3" width="22.29"/>
    <col customWidth="1" min="4" max="4" width="18.43"/>
    <col customWidth="1" min="5" max="5" width="21.43"/>
    <col customWidth="1" min="6" max="6" width="19.57"/>
    <col customWidth="1" min="7" max="7" width="20.57"/>
    <col customWidth="1" min="8" max="8" width="154.86"/>
    <col customWidth="1" min="9" max="9" width="17.57"/>
    <col customWidth="1" min="10" max="10" width="13.0"/>
    <col customWidth="1" min="11" max="13" width="9.14"/>
    <col customWidth="1" min="14" max="14" width="13.86"/>
    <col customWidth="1" min="15" max="16" width="9.14"/>
    <col customWidth="1" min="17" max="17" width="9.86"/>
    <col customWidth="1" min="18" max="31" width="9.14"/>
  </cols>
  <sheetData>
    <row r="1" ht="20.25" customHeight="1">
      <c r="A1" s="153" t="s">
        <v>0</v>
      </c>
      <c r="B1" s="154"/>
      <c r="C1" s="154"/>
      <c r="D1" s="154"/>
      <c r="E1" s="154"/>
      <c r="F1" s="154"/>
      <c r="G1" s="154"/>
      <c r="H1" s="155"/>
      <c r="I1" s="154"/>
      <c r="J1" s="154"/>
      <c r="K1" s="154"/>
      <c r="L1" s="154"/>
      <c r="M1" s="154"/>
      <c r="N1" s="154"/>
      <c r="O1" s="154"/>
      <c r="P1" s="154"/>
      <c r="Q1" s="154"/>
      <c r="R1" s="154"/>
      <c r="S1" s="154"/>
      <c r="T1" s="154"/>
      <c r="U1" s="154"/>
      <c r="V1" s="154"/>
      <c r="W1" s="154"/>
      <c r="X1" s="154"/>
      <c r="Y1" s="154"/>
      <c r="Z1" s="154"/>
      <c r="AA1" s="154"/>
      <c r="AB1" s="154"/>
      <c r="AC1" s="154"/>
      <c r="AD1" s="154"/>
      <c r="AE1" s="154"/>
    </row>
    <row r="2" ht="20.25" customHeight="1">
      <c r="A2" s="156"/>
      <c r="B2" s="154"/>
      <c r="C2" s="154"/>
      <c r="D2" s="154"/>
      <c r="E2" s="154"/>
      <c r="F2" s="154"/>
      <c r="G2" s="154"/>
      <c r="H2" s="155"/>
      <c r="I2" s="154"/>
      <c r="J2" s="154"/>
      <c r="K2" s="154"/>
      <c r="L2" s="154"/>
      <c r="M2" s="154"/>
      <c r="N2" s="154"/>
      <c r="O2" s="154"/>
      <c r="P2" s="154"/>
      <c r="Q2" s="154"/>
      <c r="R2" s="154"/>
      <c r="S2" s="154"/>
      <c r="T2" s="154"/>
      <c r="U2" s="154"/>
      <c r="V2" s="154"/>
      <c r="W2" s="154"/>
      <c r="X2" s="154"/>
      <c r="Y2" s="154"/>
      <c r="Z2" s="154"/>
      <c r="AA2" s="154"/>
      <c r="AB2" s="154"/>
      <c r="AC2" s="154"/>
      <c r="AD2" s="154"/>
      <c r="AE2" s="154"/>
    </row>
    <row r="3" ht="20.25" customHeight="1">
      <c r="A3" s="153" t="s">
        <v>128</v>
      </c>
      <c r="B3" s="154"/>
      <c r="C3" s="154"/>
      <c r="D3" s="154"/>
      <c r="E3" s="154"/>
      <c r="F3" s="154"/>
      <c r="G3" s="154"/>
      <c r="H3" s="155"/>
      <c r="I3" s="154"/>
      <c r="J3" s="154"/>
      <c r="K3" s="154"/>
      <c r="L3" s="154"/>
      <c r="M3" s="154"/>
      <c r="N3" s="154"/>
      <c r="O3" s="154"/>
      <c r="P3" s="154"/>
      <c r="Q3" s="154"/>
      <c r="R3" s="154"/>
      <c r="S3" s="154"/>
      <c r="T3" s="154"/>
      <c r="U3" s="154"/>
      <c r="V3" s="154"/>
      <c r="W3" s="154"/>
      <c r="X3" s="154"/>
      <c r="Y3" s="154"/>
      <c r="Z3" s="154"/>
      <c r="AA3" s="154"/>
      <c r="AB3" s="154"/>
      <c r="AC3" s="154"/>
      <c r="AD3" s="154"/>
      <c r="AE3" s="154"/>
    </row>
    <row r="4" ht="22.5" customHeight="1">
      <c r="A4" s="156" t="s">
        <v>129</v>
      </c>
      <c r="B4" s="157" t="s">
        <v>130</v>
      </c>
      <c r="C4" s="154"/>
      <c r="D4" s="154"/>
      <c r="E4" s="154"/>
      <c r="F4" s="154"/>
      <c r="G4" s="154"/>
      <c r="H4" s="155"/>
      <c r="I4" s="154"/>
      <c r="J4" s="154"/>
      <c r="K4" s="154"/>
      <c r="L4" s="154"/>
      <c r="M4" s="154"/>
      <c r="N4" s="154"/>
      <c r="O4" s="154"/>
      <c r="P4" s="154"/>
      <c r="Q4" s="154"/>
      <c r="R4" s="154"/>
      <c r="S4" s="154"/>
      <c r="T4" s="154"/>
      <c r="U4" s="154"/>
      <c r="V4" s="154"/>
      <c r="W4" s="154"/>
      <c r="X4" s="154"/>
      <c r="Y4" s="154"/>
      <c r="Z4" s="154"/>
      <c r="AA4" s="154"/>
      <c r="AB4" s="154"/>
      <c r="AC4" s="154"/>
      <c r="AD4" s="154"/>
      <c r="AE4" s="154"/>
    </row>
    <row r="5" ht="21.0" customHeight="1">
      <c r="A5" s="156"/>
      <c r="B5" s="154"/>
      <c r="C5" s="154"/>
      <c r="D5" s="154"/>
      <c r="E5" s="154"/>
      <c r="F5" s="154"/>
      <c r="G5" s="154"/>
      <c r="H5" s="155"/>
      <c r="I5" s="154"/>
      <c r="J5" s="154"/>
      <c r="K5" s="154"/>
      <c r="L5" s="154"/>
      <c r="M5" s="154"/>
      <c r="N5" s="154"/>
      <c r="O5" s="154"/>
      <c r="P5" s="154"/>
      <c r="Q5" s="154"/>
      <c r="R5" s="154"/>
      <c r="S5" s="154"/>
      <c r="T5" s="154"/>
      <c r="U5" s="154"/>
      <c r="V5" s="154"/>
      <c r="W5" s="154"/>
      <c r="X5" s="154"/>
      <c r="Y5" s="154"/>
      <c r="Z5" s="154"/>
      <c r="AA5" s="154"/>
      <c r="AB5" s="154"/>
      <c r="AC5" s="154"/>
      <c r="AD5" s="154"/>
      <c r="AE5" s="154"/>
    </row>
    <row r="6" ht="61.5" customHeight="1">
      <c r="A6" s="158" t="s">
        <v>131</v>
      </c>
      <c r="B6" s="159" t="s">
        <v>132</v>
      </c>
      <c r="C6" s="160" t="s">
        <v>133</v>
      </c>
      <c r="D6" s="160" t="s">
        <v>134</v>
      </c>
      <c r="E6" s="160" t="s">
        <v>135</v>
      </c>
      <c r="F6" s="160" t="s">
        <v>136</v>
      </c>
      <c r="G6" s="161" t="s">
        <v>137</v>
      </c>
      <c r="H6" s="162" t="s">
        <v>14</v>
      </c>
      <c r="I6" s="163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4"/>
      <c r="U6" s="154"/>
      <c r="V6" s="154"/>
      <c r="W6" s="154"/>
      <c r="X6" s="154"/>
      <c r="Y6" s="154"/>
      <c r="Z6" s="154"/>
      <c r="AA6" s="154"/>
      <c r="AB6" s="154"/>
      <c r="AC6" s="154"/>
      <c r="AD6" s="154"/>
      <c r="AE6" s="154"/>
    </row>
    <row r="7" ht="26.25" customHeight="1">
      <c r="A7" s="164">
        <f>+'31-03'!I4</f>
        <v>44286</v>
      </c>
      <c r="B7" s="165">
        <f>+'31-03'!B103</f>
        <v>8253.7795</v>
      </c>
      <c r="C7" s="165">
        <f>+'31-03'!C103</f>
        <v>7330.589778</v>
      </c>
      <c r="D7" s="165">
        <f>+'31-03'!D103</f>
        <v>48.6855446</v>
      </c>
      <c r="E7" s="165">
        <f>+'31-03'!E103</f>
        <v>88.2</v>
      </c>
      <c r="F7" s="165">
        <f>+'31-03'!H103</f>
        <v>776.8575022</v>
      </c>
      <c r="G7" s="165">
        <f>+'31-03'!I103</f>
        <v>9.4466748</v>
      </c>
      <c r="H7" s="26" t="s">
        <v>138</v>
      </c>
      <c r="I7" s="166">
        <v>4.0</v>
      </c>
      <c r="J7" s="167">
        <v>9122.60236162253</v>
      </c>
      <c r="K7" s="168"/>
      <c r="L7" s="154">
        <v>395.0852043478261</v>
      </c>
      <c r="M7" s="169">
        <f>SUM(C7:E7)/(J7-L7)</f>
        <v>0.8556242501</v>
      </c>
      <c r="N7" s="170">
        <f t="shared" ref="N7:N29" si="1">+SUM(C7:E7)</f>
        <v>7467.475323</v>
      </c>
      <c r="O7" s="154"/>
      <c r="P7" s="154"/>
      <c r="Q7" s="154"/>
      <c r="R7" s="154"/>
      <c r="S7" s="154"/>
      <c r="T7" s="154"/>
      <c r="U7" s="154"/>
      <c r="V7" s="154"/>
      <c r="W7" s="154"/>
      <c r="X7" s="154"/>
      <c r="Y7" s="154"/>
      <c r="Z7" s="154"/>
      <c r="AA7" s="154"/>
      <c r="AB7" s="154"/>
      <c r="AC7" s="154"/>
      <c r="AD7" s="154"/>
      <c r="AE7" s="154"/>
    </row>
    <row r="8" ht="26.25" customHeight="1">
      <c r="A8" s="164">
        <f>+'1-04'!I4</f>
        <v>44287</v>
      </c>
      <c r="B8" s="165">
        <f>+'1-04'!B101</f>
        <v>9139.858</v>
      </c>
      <c r="C8" s="165">
        <f>+'1-04'!C101</f>
        <v>8027.5982</v>
      </c>
      <c r="D8" s="165">
        <f>+'1-04'!D101</f>
        <v>13.697775</v>
      </c>
      <c r="E8" s="165">
        <f>+'1-04'!E101</f>
        <v>75</v>
      </c>
      <c r="F8" s="165">
        <f>+'1-04'!H101</f>
        <v>992.5885788</v>
      </c>
      <c r="G8" s="165">
        <f>+'1-04'!I101</f>
        <v>30.9734462</v>
      </c>
      <c r="H8" s="26" t="s">
        <v>55</v>
      </c>
      <c r="I8" s="166">
        <v>1.0</v>
      </c>
      <c r="J8" s="167">
        <v>9395.669989270928</v>
      </c>
      <c r="K8" s="168"/>
      <c r="L8" s="154">
        <v>674.197504347826</v>
      </c>
      <c r="M8" s="169">
        <f t="shared" ref="M8:M29" si="2">+SUM(C8:E8)/(J8-L8)</f>
        <v>0.9306107414</v>
      </c>
      <c r="N8" s="170">
        <f t="shared" si="1"/>
        <v>8116.295975</v>
      </c>
      <c r="O8" s="154"/>
      <c r="P8" s="154"/>
      <c r="Q8" s="171"/>
      <c r="R8" s="154"/>
      <c r="S8" s="154"/>
      <c r="T8" s="154"/>
      <c r="U8" s="154"/>
      <c r="V8" s="154"/>
      <c r="W8" s="154"/>
      <c r="X8" s="154"/>
      <c r="Y8" s="154"/>
      <c r="Z8" s="154"/>
      <c r="AA8" s="154"/>
      <c r="AB8" s="154"/>
      <c r="AC8" s="154"/>
      <c r="AD8" s="154"/>
      <c r="AE8" s="154"/>
    </row>
    <row r="9" ht="26.25" customHeight="1">
      <c r="A9" s="164">
        <f>+'2-04'!I4</f>
        <v>44288</v>
      </c>
      <c r="B9" s="165">
        <f>+'2-04'!B153</f>
        <v>22696.446</v>
      </c>
      <c r="C9" s="165">
        <f>+'2-04'!C153</f>
        <v>20181.93854</v>
      </c>
      <c r="D9" s="165">
        <f>+'2-04'!D153</f>
        <v>90.228997</v>
      </c>
      <c r="E9" s="165">
        <f>+'2-04'!E153</f>
        <v>169.8</v>
      </c>
      <c r="F9" s="165">
        <f>+'2-04'!H153</f>
        <v>2108.058863</v>
      </c>
      <c r="G9" s="165">
        <f>+'2-04'!I153</f>
        <v>146.4195969</v>
      </c>
      <c r="H9" s="26"/>
      <c r="I9" s="166"/>
      <c r="J9" s="167">
        <v>23225.546255807974</v>
      </c>
      <c r="K9" s="168"/>
      <c r="L9" s="154">
        <v>1018.503704347826</v>
      </c>
      <c r="M9" s="169">
        <f t="shared" si="2"/>
        <v>0.9205173311</v>
      </c>
      <c r="N9" s="170">
        <f t="shared" si="1"/>
        <v>20441.96754</v>
      </c>
      <c r="O9" s="154"/>
      <c r="P9" s="154"/>
      <c r="Q9" s="154"/>
      <c r="R9" s="154"/>
      <c r="S9" s="154"/>
      <c r="T9" s="154"/>
      <c r="U9" s="154"/>
      <c r="V9" s="154"/>
      <c r="W9" s="154"/>
      <c r="X9" s="154"/>
      <c r="Y9" s="154"/>
      <c r="Z9" s="154"/>
      <c r="AA9" s="154"/>
      <c r="AB9" s="154"/>
      <c r="AC9" s="154"/>
      <c r="AD9" s="154"/>
      <c r="AE9" s="154"/>
    </row>
    <row r="10" ht="26.25" customHeight="1">
      <c r="A10" s="164">
        <f>+'3-04'!I4</f>
        <v>44289</v>
      </c>
      <c r="B10" s="165">
        <f>+'3-04'!B62</f>
        <v>11896.5852</v>
      </c>
      <c r="C10" s="165">
        <f>+'3-04'!C62</f>
        <v>8859.919038</v>
      </c>
      <c r="D10" s="165">
        <f>+'3-04'!D62</f>
        <v>62.937</v>
      </c>
      <c r="E10" s="165">
        <f>+'3-04'!E62</f>
        <v>37.2</v>
      </c>
      <c r="F10" s="165">
        <f>+'3-04'!H62</f>
        <v>972.7196429</v>
      </c>
      <c r="G10" s="165">
        <f>+'3-04'!I62</f>
        <v>1963.809519</v>
      </c>
      <c r="H10" s="26"/>
      <c r="I10" s="166"/>
      <c r="J10" s="167">
        <v>11654.792576901062</v>
      </c>
      <c r="K10" s="168"/>
      <c r="L10" s="154">
        <v>378.6607043478261</v>
      </c>
      <c r="M10" s="169">
        <f t="shared" si="2"/>
        <v>0.7946036938</v>
      </c>
      <c r="N10" s="170">
        <f t="shared" si="1"/>
        <v>8960.056038</v>
      </c>
      <c r="O10" s="154"/>
      <c r="P10" s="154"/>
      <c r="Q10" s="154"/>
      <c r="R10" s="154"/>
      <c r="S10" s="154"/>
      <c r="T10" s="154"/>
      <c r="U10" s="154"/>
      <c r="V10" s="154"/>
      <c r="W10" s="154"/>
      <c r="X10" s="154"/>
      <c r="Y10" s="154"/>
      <c r="Z10" s="154"/>
      <c r="AA10" s="154"/>
      <c r="AB10" s="154"/>
      <c r="AC10" s="154"/>
      <c r="AD10" s="154"/>
      <c r="AE10" s="154"/>
    </row>
    <row r="11" ht="26.25" customHeight="1">
      <c r="A11" s="164">
        <f>+'5-04'!I4</f>
        <v>44291</v>
      </c>
      <c r="B11" s="165">
        <f>+'5-04'!B139</f>
        <v>27174.86</v>
      </c>
      <c r="C11" s="165">
        <f>+'5-04'!C139</f>
        <v>25402.48232</v>
      </c>
      <c r="D11" s="165">
        <f>+'5-04'!D139</f>
        <v>74.029764</v>
      </c>
      <c r="E11" s="165">
        <f>+'5-04'!E139</f>
        <v>141</v>
      </c>
      <c r="F11" s="165">
        <f>+'5-04'!H139</f>
        <v>1498.720349</v>
      </c>
      <c r="G11" s="165">
        <f>+'5-04'!I139</f>
        <v>58.6275677</v>
      </c>
      <c r="H11" s="26"/>
      <c r="I11" s="166"/>
      <c r="J11" s="167">
        <v>28541.022278955865</v>
      </c>
      <c r="K11" s="154"/>
      <c r="L11" s="154">
        <v>718.980604347826</v>
      </c>
      <c r="M11" s="169">
        <f t="shared" si="2"/>
        <v>0.9207631986</v>
      </c>
      <c r="N11" s="170">
        <f t="shared" si="1"/>
        <v>25617.51208</v>
      </c>
      <c r="O11" s="154"/>
      <c r="P11" s="154"/>
      <c r="Q11" s="154"/>
      <c r="R11" s="154"/>
      <c r="S11" s="154"/>
      <c r="T11" s="154"/>
      <c r="U11" s="154"/>
      <c r="V11" s="154"/>
      <c r="W11" s="154"/>
      <c r="X11" s="154"/>
      <c r="Y11" s="154"/>
      <c r="Z11" s="154"/>
      <c r="AA11" s="154"/>
      <c r="AB11" s="154"/>
      <c r="AC11" s="154"/>
      <c r="AD11" s="154"/>
      <c r="AE11" s="154"/>
    </row>
    <row r="12" ht="26.25" customHeight="1">
      <c r="A12" s="164">
        <f>+'6-04'!I4</f>
        <v>44292</v>
      </c>
      <c r="B12" s="165">
        <f>+'6-04'!B153</f>
        <v>19215.718</v>
      </c>
      <c r="C12" s="165">
        <f>+'6-04'!C153</f>
        <v>17578.79146</v>
      </c>
      <c r="D12" s="165">
        <f>+'6-04'!D153</f>
        <v>101.4565924</v>
      </c>
      <c r="E12" s="165">
        <f>+'6-04'!E153</f>
        <v>153</v>
      </c>
      <c r="F12" s="165">
        <f>+'6-04'!H153</f>
        <v>1213.252022</v>
      </c>
      <c r="G12" s="165">
        <f>+'6-04'!I153</f>
        <v>169.2179208</v>
      </c>
      <c r="H12" s="26"/>
      <c r="I12" s="166"/>
      <c r="J12" s="167">
        <v>20451.64002146528</v>
      </c>
      <c r="K12" s="154"/>
      <c r="L12" s="154">
        <v>386.437704347826</v>
      </c>
      <c r="M12" s="169">
        <f t="shared" si="2"/>
        <v>0.8887649262</v>
      </c>
      <c r="N12" s="170">
        <f t="shared" si="1"/>
        <v>17833.24806</v>
      </c>
      <c r="O12" s="154"/>
      <c r="P12" s="154"/>
      <c r="Q12" s="154"/>
      <c r="R12" s="154"/>
      <c r="S12" s="154"/>
      <c r="T12" s="154"/>
      <c r="U12" s="154"/>
      <c r="V12" s="154"/>
      <c r="W12" s="154"/>
      <c r="X12" s="154"/>
      <c r="Y12" s="154"/>
      <c r="Z12" s="154"/>
      <c r="AA12" s="154"/>
      <c r="AB12" s="154"/>
      <c r="AC12" s="154"/>
      <c r="AD12" s="154"/>
      <c r="AE12" s="154"/>
    </row>
    <row r="13" ht="26.25" customHeight="1">
      <c r="A13" s="164">
        <f>+'7-04'!I4</f>
        <v>44293</v>
      </c>
      <c r="B13" s="165">
        <f>+'7-04'!B170</f>
        <v>27114.45269</v>
      </c>
      <c r="C13" s="165">
        <f>+'7-04'!C170</f>
        <v>24809.97313</v>
      </c>
      <c r="D13" s="165">
        <f>+'7-04'!D170</f>
        <v>63.8252632</v>
      </c>
      <c r="E13" s="165">
        <f>+'7-04'!E170</f>
        <v>120.6</v>
      </c>
      <c r="F13" s="165">
        <f>+'7-04'!H170</f>
        <v>1944.655984</v>
      </c>
      <c r="G13" s="165">
        <f>+'7-04'!I170</f>
        <v>175.3983062</v>
      </c>
      <c r="H13" s="26"/>
      <c r="I13" s="166"/>
      <c r="J13" s="172">
        <v>26412.01364802803</v>
      </c>
      <c r="K13" s="154"/>
      <c r="L13" s="173">
        <v>1255.1609043478259</v>
      </c>
      <c r="M13" s="169">
        <f t="shared" si="2"/>
        <v>0.9935423421</v>
      </c>
      <c r="N13" s="170">
        <f t="shared" si="1"/>
        <v>24994.3984</v>
      </c>
      <c r="O13" s="154"/>
      <c r="P13" s="154"/>
      <c r="Q13" s="154"/>
      <c r="R13" s="154"/>
      <c r="S13" s="154"/>
      <c r="T13" s="154"/>
      <c r="U13" s="154"/>
      <c r="V13" s="154"/>
      <c r="W13" s="154"/>
      <c r="X13" s="154"/>
      <c r="Y13" s="154"/>
      <c r="Z13" s="154"/>
      <c r="AA13" s="154"/>
      <c r="AB13" s="154"/>
      <c r="AC13" s="154"/>
      <c r="AD13" s="154"/>
      <c r="AE13" s="154"/>
    </row>
    <row r="14" ht="26.25" customHeight="1">
      <c r="A14" s="164">
        <f>+'8-04'!I4</f>
        <v>44294</v>
      </c>
      <c r="B14" s="165">
        <f>+'8-04'!B113</f>
        <v>37100.4855</v>
      </c>
      <c r="C14" s="165">
        <f>+'8-04'!C113</f>
        <v>34474.57569</v>
      </c>
      <c r="D14" s="165">
        <f>+'8-04'!D113</f>
        <v>57.2145388</v>
      </c>
      <c r="E14" s="165">
        <f>+'8-04'!E113</f>
        <v>107.4</v>
      </c>
      <c r="F14" s="165">
        <f>+'8-04'!H113</f>
        <v>2287.904769</v>
      </c>
      <c r="G14" s="165">
        <f>+'8-04'!I113</f>
        <v>173.3905018</v>
      </c>
      <c r="H14" s="26"/>
      <c r="I14" s="166"/>
      <c r="J14" s="167">
        <v>37816.80060724031</v>
      </c>
      <c r="K14" s="154"/>
      <c r="L14" s="154">
        <v>705.361504347826</v>
      </c>
      <c r="M14" s="169">
        <f t="shared" si="2"/>
        <v>0.9333831041</v>
      </c>
      <c r="N14" s="170">
        <f t="shared" si="1"/>
        <v>34639.19023</v>
      </c>
      <c r="O14" s="154"/>
      <c r="P14" s="154"/>
      <c r="Q14" s="154"/>
      <c r="R14" s="154"/>
      <c r="S14" s="154"/>
      <c r="T14" s="154"/>
      <c r="U14" s="154"/>
      <c r="V14" s="154"/>
      <c r="W14" s="154"/>
      <c r="X14" s="154"/>
      <c r="Y14" s="154"/>
      <c r="Z14" s="154"/>
      <c r="AA14" s="154"/>
      <c r="AB14" s="154"/>
      <c r="AC14" s="154"/>
      <c r="AD14" s="154"/>
      <c r="AE14" s="154"/>
    </row>
    <row r="15" ht="26.25" customHeight="1">
      <c r="A15" s="164">
        <f>+'9-04'!I4</f>
        <v>44295</v>
      </c>
      <c r="B15" s="165">
        <f>+'9-04'!B114</f>
        <v>10588.93</v>
      </c>
      <c r="C15" s="165">
        <f>+'9-04'!C114</f>
        <v>9504.70873</v>
      </c>
      <c r="D15" s="165">
        <f>+'9-04'!D114</f>
        <v>40.21089804</v>
      </c>
      <c r="E15" s="165">
        <f>+'9-04'!E114</f>
        <v>79.2</v>
      </c>
      <c r="F15" s="165">
        <f>+'9-04'!H114</f>
        <v>937.576743</v>
      </c>
      <c r="G15" s="165">
        <f>+'9-04'!I114</f>
        <v>27.233629</v>
      </c>
      <c r="H15" s="26"/>
      <c r="I15" s="166"/>
      <c r="J15" s="167">
        <v>11280.467587156094</v>
      </c>
      <c r="K15" s="154"/>
      <c r="L15" s="154">
        <v>411.8182043478261</v>
      </c>
      <c r="M15" s="169">
        <f t="shared" si="2"/>
        <v>0.8854936146</v>
      </c>
      <c r="N15" s="170">
        <f t="shared" si="1"/>
        <v>9624.119628</v>
      </c>
      <c r="O15" s="154"/>
      <c r="P15" s="154"/>
      <c r="Q15" s="154"/>
      <c r="R15" s="154"/>
      <c r="S15" s="154"/>
      <c r="T15" s="154"/>
      <c r="U15" s="154"/>
      <c r="V15" s="154"/>
      <c r="W15" s="154"/>
      <c r="X15" s="154"/>
      <c r="Y15" s="154"/>
      <c r="Z15" s="154"/>
      <c r="AA15" s="154"/>
      <c r="AB15" s="154"/>
      <c r="AC15" s="154"/>
      <c r="AD15" s="154"/>
      <c r="AE15" s="154"/>
    </row>
    <row r="16" ht="26.25" customHeight="1">
      <c r="A16" s="164">
        <f>+'10-04'!I4</f>
        <v>44296</v>
      </c>
      <c r="B16" s="165">
        <f>+'10-04'!B139</f>
        <v>22385.593</v>
      </c>
      <c r="C16" s="165">
        <f>+'10-04'!C139</f>
        <v>20733.52085</v>
      </c>
      <c r="D16" s="165">
        <f>+'10-04'!D139</f>
        <v>96.32045703</v>
      </c>
      <c r="E16" s="165">
        <f>+'10-04'!E139</f>
        <v>159</v>
      </c>
      <c r="F16" s="165">
        <f>+'10-04'!H139</f>
        <v>1349.735097</v>
      </c>
      <c r="G16" s="165">
        <f>+'10-04'!I139</f>
        <v>47.0165931</v>
      </c>
      <c r="H16" s="26"/>
      <c r="I16" s="166"/>
      <c r="J16" s="167">
        <v>23622.54769877726</v>
      </c>
      <c r="K16" s="154"/>
      <c r="L16" s="154">
        <v>493.1199043478261</v>
      </c>
      <c r="M16" s="169">
        <f t="shared" si="2"/>
        <v>0.9074518184</v>
      </c>
      <c r="N16" s="170">
        <f t="shared" si="1"/>
        <v>20988.84131</v>
      </c>
      <c r="O16" s="154"/>
      <c r="P16" s="154"/>
      <c r="Q16" s="154"/>
      <c r="R16" s="154"/>
      <c r="S16" s="154"/>
      <c r="T16" s="154"/>
      <c r="U16" s="154"/>
      <c r="V16" s="154"/>
      <c r="W16" s="154"/>
      <c r="X16" s="154"/>
      <c r="Y16" s="154"/>
      <c r="Z16" s="154"/>
      <c r="AA16" s="154"/>
      <c r="AB16" s="154"/>
      <c r="AC16" s="154"/>
      <c r="AD16" s="154"/>
      <c r="AE16" s="154"/>
    </row>
    <row r="17" ht="26.25" customHeight="1">
      <c r="A17" s="164">
        <f>+'12-04'!I4</f>
        <v>44298</v>
      </c>
      <c r="B17" s="165">
        <f>+'12-04'!B175</f>
        <v>33751.888</v>
      </c>
      <c r="C17" s="165">
        <f>+'12-04'!C175</f>
        <v>31569.05658</v>
      </c>
      <c r="D17" s="165">
        <f>+'12-04'!D175</f>
        <v>131.998426</v>
      </c>
      <c r="E17" s="165">
        <f>+'12-04'!E175</f>
        <v>252.6</v>
      </c>
      <c r="F17" s="165">
        <f>+'12-04'!H175</f>
        <v>1609.969392</v>
      </c>
      <c r="G17" s="165">
        <f>+'12-04'!I175</f>
        <v>188.2636044</v>
      </c>
      <c r="H17" s="26"/>
      <c r="I17" s="166"/>
      <c r="J17" s="167">
        <v>35122.09973984031</v>
      </c>
      <c r="K17" s="154"/>
      <c r="L17" s="154">
        <v>1083.0907343478261</v>
      </c>
      <c r="M17" s="169">
        <f t="shared" si="2"/>
        <v>0.938736348</v>
      </c>
      <c r="N17" s="170">
        <f t="shared" si="1"/>
        <v>31953.655</v>
      </c>
      <c r="O17" s="154"/>
      <c r="P17" s="154"/>
      <c r="Q17" s="154"/>
      <c r="R17" s="154"/>
      <c r="S17" s="154"/>
      <c r="T17" s="154"/>
      <c r="U17" s="154"/>
      <c r="V17" s="154"/>
      <c r="W17" s="154"/>
      <c r="X17" s="154"/>
      <c r="Y17" s="154"/>
      <c r="Z17" s="154"/>
      <c r="AA17" s="154"/>
      <c r="AB17" s="154"/>
      <c r="AC17" s="154"/>
      <c r="AD17" s="154"/>
      <c r="AE17" s="154"/>
    </row>
    <row r="18" ht="26.25" customHeight="1">
      <c r="A18" s="164">
        <f>+'13-04'!I4</f>
        <v>44299</v>
      </c>
      <c r="B18" s="165">
        <f>+'13-04'!B119</f>
        <v>19677.813</v>
      </c>
      <c r="C18" s="165">
        <f>+'13-04'!C119</f>
        <v>18777.23356</v>
      </c>
      <c r="D18" s="165">
        <f>+'13-04'!D119</f>
        <v>125.074776</v>
      </c>
      <c r="E18" s="165">
        <f>+'13-04'!E119</f>
        <v>185.4</v>
      </c>
      <c r="F18" s="165">
        <f>+'13-04'!H119</f>
        <v>447.5937217</v>
      </c>
      <c r="G18" s="165">
        <f>+'13-04'!I119</f>
        <v>142.5109463</v>
      </c>
      <c r="H18" s="26"/>
      <c r="I18" s="166"/>
      <c r="J18" s="167">
        <v>21295.022371180108</v>
      </c>
      <c r="K18" s="154"/>
      <c r="L18" s="154">
        <v>543.1707043478259</v>
      </c>
      <c r="M18" s="169">
        <f t="shared" si="2"/>
        <v>0.9198074773</v>
      </c>
      <c r="N18" s="170">
        <f t="shared" si="1"/>
        <v>19087.70833</v>
      </c>
      <c r="O18" s="154"/>
      <c r="P18" s="154"/>
      <c r="Q18" s="154"/>
      <c r="R18" s="154"/>
      <c r="S18" s="154"/>
      <c r="T18" s="154"/>
      <c r="U18" s="154"/>
      <c r="V18" s="154"/>
      <c r="W18" s="154"/>
      <c r="X18" s="154"/>
      <c r="Y18" s="154"/>
      <c r="Z18" s="154"/>
      <c r="AA18" s="154"/>
      <c r="AB18" s="154"/>
      <c r="AC18" s="154"/>
      <c r="AD18" s="154"/>
      <c r="AE18" s="154"/>
    </row>
    <row r="19" ht="26.25" customHeight="1">
      <c r="A19" s="164">
        <f>+'14-04'!I4</f>
        <v>44300</v>
      </c>
      <c r="B19" s="165">
        <f>+'14-04'!B132</f>
        <v>29653.101</v>
      </c>
      <c r="C19" s="165">
        <f>+'14-04'!C132</f>
        <v>28076.61474</v>
      </c>
      <c r="D19" s="165">
        <f>+'14-04'!D132</f>
        <v>63.1592733</v>
      </c>
      <c r="E19" s="165">
        <f>+'14-04'!E132</f>
        <v>123.6</v>
      </c>
      <c r="F19" s="165">
        <f>+'14-04'!H132</f>
        <v>1090.869921</v>
      </c>
      <c r="G19" s="165">
        <f>+'14-04'!I132</f>
        <v>298.8570628</v>
      </c>
      <c r="H19" s="26"/>
      <c r="I19" s="166"/>
      <c r="J19" s="167">
        <v>31039.1202337801</v>
      </c>
      <c r="K19" s="154"/>
      <c r="L19" s="154">
        <v>988.345304347826</v>
      </c>
      <c r="M19" s="169">
        <f t="shared" si="2"/>
        <v>0.9405206382</v>
      </c>
      <c r="N19" s="170">
        <f t="shared" si="1"/>
        <v>28263.37402</v>
      </c>
      <c r="O19" s="154"/>
      <c r="P19" s="154"/>
      <c r="Q19" s="154"/>
      <c r="R19" s="154"/>
      <c r="S19" s="154"/>
      <c r="T19" s="154"/>
      <c r="U19" s="154"/>
      <c r="V19" s="154"/>
      <c r="W19" s="154"/>
      <c r="X19" s="154"/>
      <c r="Y19" s="154"/>
      <c r="Z19" s="154"/>
      <c r="AA19" s="154"/>
      <c r="AB19" s="154"/>
      <c r="AC19" s="154"/>
      <c r="AD19" s="154"/>
      <c r="AE19" s="154"/>
    </row>
    <row r="20" ht="26.25" customHeight="1">
      <c r="A20" s="164">
        <f>+'15-04'!I4</f>
        <v>44301</v>
      </c>
      <c r="B20" s="165">
        <f>+'15-04'!B199</f>
        <v>21507.9041</v>
      </c>
      <c r="C20" s="165">
        <f>+'15-04'!C199</f>
        <v>20317.59914</v>
      </c>
      <c r="D20" s="165">
        <f>+'15-04'!D199</f>
        <v>149.930632</v>
      </c>
      <c r="E20" s="165">
        <f>+'15-04'!E199</f>
        <v>216.6</v>
      </c>
      <c r="F20" s="165">
        <f>+'15-04'!H199</f>
        <v>740.2529973</v>
      </c>
      <c r="G20" s="165">
        <f>+'15-04'!I199</f>
        <v>83.52133473</v>
      </c>
      <c r="H20" s="26"/>
      <c r="I20" s="166"/>
      <c r="J20" s="167">
        <v>23272.0369789359</v>
      </c>
      <c r="K20" s="154"/>
      <c r="L20" s="154">
        <v>783.463604347826</v>
      </c>
      <c r="M20" s="169">
        <f t="shared" si="2"/>
        <v>0.9197617574</v>
      </c>
      <c r="N20" s="170">
        <f t="shared" si="1"/>
        <v>20684.12977</v>
      </c>
      <c r="O20" s="154"/>
      <c r="P20" s="154"/>
      <c r="Q20" s="154"/>
      <c r="R20" s="154"/>
      <c r="S20" s="154"/>
      <c r="T20" s="154"/>
      <c r="U20" s="154"/>
      <c r="V20" s="154"/>
      <c r="W20" s="154"/>
      <c r="X20" s="154"/>
      <c r="Y20" s="154"/>
      <c r="Z20" s="154"/>
      <c r="AA20" s="154"/>
      <c r="AB20" s="154"/>
      <c r="AC20" s="154"/>
      <c r="AD20" s="154"/>
      <c r="AE20" s="154"/>
    </row>
    <row r="21" ht="26.25" customHeight="1">
      <c r="A21" s="164">
        <f>+'16-04'!I4</f>
        <v>44302</v>
      </c>
      <c r="B21" s="174">
        <f>+'16-04'!B138</f>
        <v>29805.564</v>
      </c>
      <c r="C21" s="174">
        <f>+'16-04'!C138</f>
        <v>26736.74306</v>
      </c>
      <c r="D21" s="174">
        <f>+'16-04'!D138</f>
        <v>53.2902762</v>
      </c>
      <c r="E21" s="174">
        <f>+'16-04'!E138</f>
        <v>95.4</v>
      </c>
      <c r="F21" s="174">
        <f>+'16-04'!H138</f>
        <v>2448.064227</v>
      </c>
      <c r="G21" s="174">
        <f>+'16-04'!I138</f>
        <v>472.0664408</v>
      </c>
      <c r="H21" s="26"/>
      <c r="I21" s="166"/>
      <c r="J21" s="167">
        <v>31505.615490832566</v>
      </c>
      <c r="K21" s="154"/>
      <c r="L21" s="154">
        <v>954.655684347826</v>
      </c>
      <c r="M21" s="169">
        <f t="shared" si="2"/>
        <v>0.8800192695</v>
      </c>
      <c r="N21" s="170">
        <f t="shared" si="1"/>
        <v>26885.43333</v>
      </c>
      <c r="O21" s="154"/>
      <c r="P21" s="154"/>
      <c r="Q21" s="154"/>
      <c r="R21" s="154"/>
      <c r="S21" s="154"/>
      <c r="T21" s="154"/>
      <c r="U21" s="154"/>
      <c r="V21" s="154"/>
      <c r="W21" s="154"/>
      <c r="X21" s="154"/>
      <c r="Y21" s="154"/>
      <c r="Z21" s="154"/>
      <c r="AA21" s="154"/>
      <c r="AB21" s="154"/>
      <c r="AC21" s="154"/>
      <c r="AD21" s="154"/>
      <c r="AE21" s="154"/>
    </row>
    <row r="22" ht="26.25" customHeight="1">
      <c r="A22" s="164">
        <f>+'17-04'!I4</f>
        <v>44303</v>
      </c>
      <c r="B22" s="174">
        <f>+'17-04'!B144</f>
        <v>26929.692</v>
      </c>
      <c r="C22" s="174">
        <f>+'17-04'!C144</f>
        <v>25827.73426</v>
      </c>
      <c r="D22" s="174">
        <f>+'17-04'!D144</f>
        <v>93.3903914</v>
      </c>
      <c r="E22" s="174">
        <f>+'17-04'!E144</f>
        <v>157.8</v>
      </c>
      <c r="F22" s="174">
        <f>+'17-04'!H144</f>
        <v>548.9297676</v>
      </c>
      <c r="G22" s="174">
        <f>+'17-04'!I144</f>
        <v>301.837586</v>
      </c>
      <c r="H22" s="26"/>
      <c r="I22" s="166"/>
      <c r="J22" s="167">
        <v>29270.658275190148</v>
      </c>
      <c r="K22" s="154"/>
      <c r="L22" s="154">
        <v>833.124604347826</v>
      </c>
      <c r="M22" s="169">
        <f t="shared" si="2"/>
        <v>0.9170600006</v>
      </c>
      <c r="N22" s="170">
        <f t="shared" si="1"/>
        <v>26078.92465</v>
      </c>
      <c r="O22" s="154"/>
      <c r="P22" s="154"/>
      <c r="Q22" s="154"/>
      <c r="R22" s="154"/>
      <c r="S22" s="154"/>
      <c r="T22" s="154"/>
      <c r="U22" s="154"/>
      <c r="V22" s="154"/>
      <c r="W22" s="154"/>
      <c r="X22" s="154"/>
      <c r="Y22" s="154"/>
      <c r="Z22" s="154"/>
      <c r="AA22" s="154"/>
      <c r="AB22" s="154"/>
      <c r="AC22" s="154"/>
      <c r="AD22" s="154"/>
      <c r="AE22" s="154"/>
    </row>
    <row r="23" ht="26.25" customHeight="1">
      <c r="A23" s="164">
        <f>+'19-04'!I4</f>
        <v>44305</v>
      </c>
      <c r="B23" s="174">
        <f>+'19-04'!B190</f>
        <v>27821.179</v>
      </c>
      <c r="C23" s="174">
        <f>+'19-04'!C190</f>
        <v>26231.17353</v>
      </c>
      <c r="D23" s="174">
        <f>+'19-04'!D190</f>
        <v>149.880958</v>
      </c>
      <c r="E23" s="174">
        <f>+'19-04'!E190</f>
        <v>236.4</v>
      </c>
      <c r="F23" s="174">
        <f>+'19-04'!H190</f>
        <v>821.0256311</v>
      </c>
      <c r="G23" s="174">
        <f>+'19-04'!I190</f>
        <v>382.6988769</v>
      </c>
      <c r="H23" s="26"/>
      <c r="I23" s="166"/>
      <c r="J23" s="167">
        <v>30721.925910805705</v>
      </c>
      <c r="K23" s="154"/>
      <c r="L23" s="154">
        <v>824.352574347826</v>
      </c>
      <c r="M23" s="169">
        <f t="shared" si="2"/>
        <v>0.8902881245</v>
      </c>
      <c r="N23" s="170">
        <f t="shared" si="1"/>
        <v>26617.45449</v>
      </c>
      <c r="O23" s="154"/>
      <c r="P23" s="154"/>
      <c r="Q23" s="154"/>
      <c r="R23" s="154"/>
      <c r="S23" s="154"/>
      <c r="T23" s="154"/>
      <c r="U23" s="154"/>
      <c r="V23" s="154"/>
      <c r="W23" s="154"/>
      <c r="X23" s="154"/>
      <c r="Y23" s="154"/>
      <c r="Z23" s="154"/>
      <c r="AA23" s="154"/>
      <c r="AB23" s="154"/>
      <c r="AC23" s="154"/>
      <c r="AD23" s="154"/>
      <c r="AE23" s="154"/>
    </row>
    <row r="24" ht="26.25" customHeight="1">
      <c r="A24" s="164">
        <f>+'20-04'!I4</f>
        <v>44306</v>
      </c>
      <c r="B24" s="174">
        <f>+'20-04'!B105</f>
        <v>15253.608</v>
      </c>
      <c r="C24" s="174">
        <f>+'20-04'!C105</f>
        <v>14635.31116</v>
      </c>
      <c r="D24" s="174">
        <f>+'20-04'!D105</f>
        <v>68.015556</v>
      </c>
      <c r="E24" s="174">
        <f>+'20-04'!E105</f>
        <v>147</v>
      </c>
      <c r="F24" s="174">
        <f>+'20-04'!H105</f>
        <v>224.2855026</v>
      </c>
      <c r="G24" s="174">
        <f>+'20-04'!I105</f>
        <v>178.9957774</v>
      </c>
      <c r="H24" s="26"/>
      <c r="I24" s="166"/>
      <c r="J24" s="167">
        <v>18987.111553772374</v>
      </c>
      <c r="K24" s="154"/>
      <c r="L24" s="154">
        <v>513.787204347826</v>
      </c>
      <c r="M24" s="169">
        <f t="shared" si="2"/>
        <v>0.8038794988</v>
      </c>
      <c r="N24" s="170">
        <f t="shared" si="1"/>
        <v>14850.32672</v>
      </c>
      <c r="O24" s="154"/>
      <c r="P24" s="154"/>
      <c r="Q24" s="154"/>
      <c r="R24" s="154"/>
      <c r="S24" s="154"/>
      <c r="T24" s="154"/>
      <c r="U24" s="154"/>
      <c r="V24" s="154"/>
      <c r="W24" s="154"/>
      <c r="X24" s="154"/>
      <c r="Y24" s="154"/>
      <c r="Z24" s="154"/>
      <c r="AA24" s="154"/>
      <c r="AB24" s="154"/>
      <c r="AC24" s="154"/>
      <c r="AD24" s="154"/>
      <c r="AE24" s="154"/>
    </row>
    <row r="25" ht="26.25" customHeight="1">
      <c r="A25" s="164">
        <f>+'22-04'!I4</f>
        <v>44308</v>
      </c>
      <c r="B25" s="174">
        <f>+'22-04'!B198</f>
        <v>18499.989</v>
      </c>
      <c r="C25" s="174">
        <f>+'22-04'!C198</f>
        <v>17339.51357</v>
      </c>
      <c r="D25" s="174">
        <f>+'22-04'!D198</f>
        <v>126.3442188</v>
      </c>
      <c r="E25" s="174">
        <f>+'22-04'!E198</f>
        <v>294</v>
      </c>
      <c r="F25" s="174">
        <f>+'22-04'!H198</f>
        <v>723.5719485</v>
      </c>
      <c r="G25" s="174">
        <f>+'22-04'!I198</f>
        <v>16.5592635</v>
      </c>
      <c r="H25" s="26"/>
      <c r="I25" s="166"/>
      <c r="J25" s="167">
        <v>21304.36908416917</v>
      </c>
      <c r="K25" s="154"/>
      <c r="L25" s="154">
        <v>731.4012043478259</v>
      </c>
      <c r="M25" s="169">
        <f t="shared" si="2"/>
        <v>0.8632618245</v>
      </c>
      <c r="N25" s="170">
        <f t="shared" si="1"/>
        <v>17759.85779</v>
      </c>
      <c r="O25" s="154"/>
      <c r="P25" s="154"/>
      <c r="Q25" s="154"/>
      <c r="R25" s="154"/>
      <c r="S25" s="154"/>
      <c r="T25" s="154"/>
      <c r="U25" s="154"/>
      <c r="V25" s="154"/>
      <c r="W25" s="154"/>
      <c r="X25" s="154"/>
      <c r="Y25" s="154"/>
      <c r="Z25" s="154"/>
      <c r="AA25" s="154"/>
      <c r="AB25" s="154"/>
      <c r="AC25" s="154"/>
      <c r="AD25" s="154"/>
      <c r="AE25" s="154"/>
    </row>
    <row r="26" ht="26.25" customHeight="1">
      <c r="A26" s="164">
        <f>+'23-04'!I4</f>
        <v>44309</v>
      </c>
      <c r="B26" s="174">
        <f>+'23-04'!B128</f>
        <v>14111.63335</v>
      </c>
      <c r="C26" s="174">
        <f>+'23-04'!C128</f>
        <v>12177.87518</v>
      </c>
      <c r="D26" s="174">
        <f>+'23-04'!D128</f>
        <v>359.71584</v>
      </c>
      <c r="E26" s="174">
        <f>+'23-04'!E128</f>
        <v>133.2</v>
      </c>
      <c r="F26" s="174">
        <f>+'23-04'!H128</f>
        <v>654.7844832</v>
      </c>
      <c r="G26" s="174">
        <f>+'23-04'!I128</f>
        <v>786.0578448</v>
      </c>
      <c r="H26" s="26"/>
      <c r="I26" s="166"/>
      <c r="J26" s="167">
        <v>15081.63279907064</v>
      </c>
      <c r="K26" s="154"/>
      <c r="L26" s="154">
        <v>347.13010434782603</v>
      </c>
      <c r="M26" s="169">
        <f t="shared" si="2"/>
        <v>0.8599401884</v>
      </c>
      <c r="N26" s="170">
        <f t="shared" si="1"/>
        <v>12670.79102</v>
      </c>
      <c r="O26" s="154"/>
      <c r="P26" s="154"/>
      <c r="Q26" s="154"/>
      <c r="R26" s="154"/>
      <c r="S26" s="154"/>
      <c r="T26" s="154"/>
      <c r="U26" s="154"/>
      <c r="V26" s="154"/>
      <c r="W26" s="154"/>
      <c r="X26" s="154"/>
      <c r="Y26" s="154"/>
      <c r="Z26" s="154"/>
      <c r="AA26" s="154"/>
      <c r="AB26" s="154"/>
      <c r="AC26" s="154"/>
      <c r="AD26" s="154"/>
      <c r="AE26" s="154"/>
    </row>
    <row r="27" ht="26.25" customHeight="1">
      <c r="A27" s="164">
        <f>+'24-04'!I4</f>
        <v>44310</v>
      </c>
      <c r="B27" s="174">
        <f>+'24-04'!B141</f>
        <v>16651.18484</v>
      </c>
      <c r="C27" s="174">
        <f>+'24-04'!C141</f>
        <v>14718.37238</v>
      </c>
      <c r="D27" s="174">
        <f>+'24-04'!D141</f>
        <v>405.31349</v>
      </c>
      <c r="E27" s="174">
        <f>+'24-04'!E141</f>
        <v>280.8</v>
      </c>
      <c r="F27" s="174">
        <f>+'24-04'!H141</f>
        <v>440.4936984</v>
      </c>
      <c r="G27" s="174">
        <f>+'24-04'!I141</f>
        <v>806.2052621</v>
      </c>
      <c r="H27" s="26"/>
      <c r="I27" s="166"/>
      <c r="J27" s="167">
        <v>18309.053955505704</v>
      </c>
      <c r="K27" s="154"/>
      <c r="L27" s="154">
        <v>557.909254347826</v>
      </c>
      <c r="M27" s="169">
        <f t="shared" si="2"/>
        <v>0.8678023944</v>
      </c>
      <c r="N27" s="170">
        <f t="shared" si="1"/>
        <v>15404.48587</v>
      </c>
      <c r="O27" s="154"/>
      <c r="P27" s="154"/>
      <c r="Q27" s="154"/>
      <c r="R27" s="154"/>
      <c r="S27" s="154"/>
      <c r="T27" s="154"/>
      <c r="U27" s="154"/>
      <c r="V27" s="154"/>
      <c r="W27" s="154"/>
      <c r="X27" s="154"/>
      <c r="Y27" s="154"/>
      <c r="Z27" s="154"/>
      <c r="AA27" s="154"/>
      <c r="AB27" s="154"/>
      <c r="AC27" s="154"/>
      <c r="AD27" s="154"/>
      <c r="AE27" s="154"/>
    </row>
    <row r="28" ht="26.25" customHeight="1">
      <c r="A28" s="164">
        <f>+'26-04'!I4</f>
        <v>44312</v>
      </c>
      <c r="B28" s="174">
        <f>+'26-04'!B158</f>
        <v>22894.48574</v>
      </c>
      <c r="C28" s="174">
        <f>+'26-04'!C158</f>
        <v>21492.50168</v>
      </c>
      <c r="D28" s="174">
        <f>+'26-04'!D158</f>
        <v>558.841903</v>
      </c>
      <c r="E28" s="174">
        <f>+'26-04'!E158</f>
        <v>180</v>
      </c>
      <c r="F28" s="174">
        <f>+'26-04'!H158</f>
        <v>751.4239666</v>
      </c>
      <c r="G28" s="174">
        <f>+'26-04'!I158</f>
        <v>-88.2818166</v>
      </c>
      <c r="H28" s="26"/>
      <c r="I28" s="166"/>
      <c r="J28" s="167">
        <v>23460.648219239043</v>
      </c>
      <c r="K28" s="154"/>
      <c r="L28" s="154">
        <v>747.414304347826</v>
      </c>
      <c r="M28" s="169">
        <f t="shared" si="2"/>
        <v>0.97878372</v>
      </c>
      <c r="N28" s="170">
        <f t="shared" si="1"/>
        <v>22231.34359</v>
      </c>
      <c r="O28" s="154"/>
      <c r="P28" s="154"/>
      <c r="Q28" s="154"/>
      <c r="R28" s="154"/>
      <c r="S28" s="154"/>
      <c r="T28" s="154"/>
      <c r="U28" s="154"/>
      <c r="V28" s="154"/>
      <c r="W28" s="154"/>
      <c r="X28" s="154"/>
      <c r="Y28" s="154"/>
      <c r="Z28" s="154"/>
      <c r="AA28" s="154"/>
      <c r="AB28" s="154"/>
      <c r="AC28" s="154"/>
      <c r="AD28" s="154"/>
      <c r="AE28" s="154"/>
    </row>
    <row r="29" ht="26.25" customHeight="1">
      <c r="A29" s="164">
        <f>+'27-04'!I4</f>
        <v>44313</v>
      </c>
      <c r="B29" s="174">
        <f>+'27-04'!B130</f>
        <v>11760.59698</v>
      </c>
      <c r="C29" s="174">
        <f>+'27-04'!C130</f>
        <v>9638.44727</v>
      </c>
      <c r="D29" s="174">
        <f>+'27-04'!D130</f>
        <v>362.973546</v>
      </c>
      <c r="E29" s="174">
        <f>+'27-04'!E130</f>
        <v>211.2</v>
      </c>
      <c r="F29" s="174">
        <f>+'27-04'!H130</f>
        <v>564.5165746</v>
      </c>
      <c r="G29" s="174">
        <f>+'27-04'!I130</f>
        <v>983.4595894</v>
      </c>
      <c r="H29" s="26"/>
      <c r="I29" s="166"/>
      <c r="J29" s="167">
        <v>12862.401906452893</v>
      </c>
      <c r="K29" s="154"/>
      <c r="L29" s="154">
        <v>431.27977434782605</v>
      </c>
      <c r="M29" s="169">
        <f t="shared" si="2"/>
        <v>0.82153652</v>
      </c>
      <c r="N29" s="170">
        <f t="shared" si="1"/>
        <v>10212.62082</v>
      </c>
      <c r="O29" s="154"/>
      <c r="P29" s="154"/>
      <c r="Q29" s="154"/>
      <c r="R29" s="154"/>
      <c r="S29" s="154"/>
      <c r="T29" s="154"/>
      <c r="U29" s="154"/>
      <c r="V29" s="154"/>
      <c r="W29" s="154"/>
      <c r="X29" s="154"/>
      <c r="Y29" s="154"/>
      <c r="Z29" s="154"/>
      <c r="AA29" s="154"/>
      <c r="AB29" s="154"/>
      <c r="AC29" s="154"/>
      <c r="AD29" s="154"/>
      <c r="AE29" s="154"/>
    </row>
    <row r="30" ht="29.25" customHeight="1">
      <c r="A30" s="175" t="s">
        <v>139</v>
      </c>
      <c r="B30" s="176">
        <f t="shared" ref="B30:G30" si="3">SUM(B7:B29)</f>
        <v>483885.3469</v>
      </c>
      <c r="C30" s="177">
        <f t="shared" si="3"/>
        <v>444442.2739</v>
      </c>
      <c r="D30" s="177">
        <f t="shared" si="3"/>
        <v>3296.536117</v>
      </c>
      <c r="E30" s="177">
        <f t="shared" si="3"/>
        <v>3644.4</v>
      </c>
      <c r="F30" s="176">
        <f t="shared" si="3"/>
        <v>25147.85138</v>
      </c>
      <c r="G30" s="176">
        <f t="shared" si="3"/>
        <v>7354.285528</v>
      </c>
      <c r="H30" s="178"/>
      <c r="I30" s="179"/>
      <c r="J30" s="154"/>
      <c r="K30" s="154"/>
      <c r="L30" s="154"/>
      <c r="M30" s="154"/>
      <c r="N30" s="154"/>
      <c r="O30" s="154"/>
      <c r="P30" s="154"/>
      <c r="Q30" s="154"/>
      <c r="R30" s="154"/>
      <c r="S30" s="154"/>
      <c r="T30" s="154"/>
      <c r="U30" s="154"/>
      <c r="V30" s="154"/>
      <c r="W30" s="154"/>
      <c r="X30" s="154"/>
      <c r="Y30" s="154"/>
      <c r="Z30" s="154"/>
      <c r="AA30" s="154"/>
      <c r="AB30" s="154"/>
      <c r="AC30" s="154"/>
      <c r="AD30" s="154"/>
      <c r="AE30" s="154"/>
    </row>
    <row r="31" ht="24.75" customHeight="1">
      <c r="A31" s="180" t="s">
        <v>49</v>
      </c>
      <c r="B31" s="181"/>
      <c r="C31" s="182">
        <f>+C30/B30</f>
        <v>0.9184867381</v>
      </c>
      <c r="D31" s="183">
        <f>+D30/B30</f>
        <v>0.006812638857</v>
      </c>
      <c r="E31" s="183">
        <f>+E30/B30</f>
        <v>0.007531536186</v>
      </c>
      <c r="F31" s="182">
        <f>+F30/B30</f>
        <v>0.05197068178</v>
      </c>
      <c r="G31" s="183">
        <f>+G30/B30</f>
        <v>0.01519840511</v>
      </c>
      <c r="H31" s="178"/>
      <c r="I31" s="154"/>
      <c r="J31" s="154"/>
      <c r="K31" s="154"/>
      <c r="L31" s="154"/>
      <c r="M31" s="154"/>
      <c r="N31" s="154"/>
      <c r="O31" s="154"/>
      <c r="P31" s="154"/>
      <c r="Q31" s="154"/>
      <c r="R31" s="154"/>
      <c r="S31" s="154"/>
      <c r="T31" s="154"/>
      <c r="U31" s="154"/>
      <c r="V31" s="154"/>
      <c r="W31" s="154"/>
      <c r="X31" s="154"/>
      <c r="Y31" s="154"/>
      <c r="Z31" s="154"/>
      <c r="AA31" s="154"/>
      <c r="AB31" s="154"/>
      <c r="AC31" s="154"/>
      <c r="AD31" s="154"/>
      <c r="AE31" s="154"/>
    </row>
    <row r="32" ht="24.0" customHeight="1">
      <c r="A32" s="184" t="s">
        <v>140</v>
      </c>
      <c r="B32" s="168"/>
      <c r="C32" s="185"/>
      <c r="D32" s="186">
        <v>0.0053</v>
      </c>
      <c r="E32" s="186">
        <v>0.0084</v>
      </c>
      <c r="F32" s="185"/>
      <c r="G32" s="187">
        <v>0.0061</v>
      </c>
      <c r="H32" s="178"/>
      <c r="I32" s="154"/>
      <c r="J32" s="154"/>
      <c r="K32" s="154"/>
      <c r="L32" s="154"/>
      <c r="M32" s="154"/>
      <c r="N32" s="154"/>
      <c r="O32" s="154"/>
      <c r="P32" s="154"/>
      <c r="Q32" s="154"/>
      <c r="R32" s="154"/>
      <c r="S32" s="154"/>
      <c r="T32" s="154"/>
      <c r="U32" s="154"/>
      <c r="V32" s="154"/>
      <c r="W32" s="154"/>
      <c r="X32" s="154"/>
      <c r="Y32" s="154"/>
      <c r="Z32" s="154"/>
      <c r="AA32" s="154"/>
      <c r="AB32" s="154"/>
      <c r="AC32" s="154"/>
      <c r="AD32" s="154"/>
      <c r="AE32" s="154"/>
    </row>
    <row r="33" ht="24.0" customHeight="1">
      <c r="A33" s="188"/>
      <c r="B33" s="189"/>
      <c r="C33" s="154"/>
      <c r="D33" s="154"/>
      <c r="E33" s="154"/>
      <c r="F33" s="154"/>
      <c r="G33" s="189"/>
      <c r="H33" s="190"/>
      <c r="I33" s="154"/>
      <c r="J33" s="154"/>
      <c r="K33" s="154"/>
      <c r="L33" s="154"/>
      <c r="M33" s="154"/>
      <c r="N33" s="154"/>
      <c r="O33" s="154"/>
      <c r="P33" s="154"/>
      <c r="Q33" s="154"/>
      <c r="R33" s="154"/>
      <c r="S33" s="154"/>
      <c r="T33" s="154"/>
      <c r="U33" s="154"/>
      <c r="V33" s="154"/>
      <c r="W33" s="154"/>
      <c r="X33" s="154"/>
      <c r="Y33" s="154"/>
      <c r="Z33" s="154"/>
      <c r="AA33" s="154"/>
      <c r="AB33" s="154"/>
      <c r="AC33" s="154"/>
      <c r="AD33" s="154"/>
      <c r="AE33" s="154"/>
    </row>
    <row r="34" ht="23.25" customHeight="1">
      <c r="A34" s="191"/>
      <c r="B34" s="154"/>
      <c r="C34" s="154"/>
      <c r="D34" s="154" t="s">
        <v>141</v>
      </c>
      <c r="E34" s="154"/>
      <c r="F34" s="192">
        <f>+D30+E30+F30+G30</f>
        <v>39443.07303</v>
      </c>
      <c r="G34" s="154"/>
      <c r="H34" s="193"/>
      <c r="I34" s="154"/>
      <c r="J34" s="154"/>
      <c r="K34" s="154"/>
      <c r="L34" s="154"/>
      <c r="M34" s="154"/>
      <c r="N34" s="154"/>
      <c r="O34" s="154"/>
      <c r="P34" s="154"/>
      <c r="Q34" s="154"/>
      <c r="R34" s="154"/>
      <c r="S34" s="154"/>
      <c r="T34" s="154"/>
      <c r="U34" s="154"/>
      <c r="V34" s="154"/>
      <c r="W34" s="154"/>
      <c r="X34" s="154"/>
      <c r="Y34" s="154"/>
      <c r="Z34" s="154"/>
      <c r="AA34" s="154"/>
      <c r="AB34" s="154"/>
      <c r="AC34" s="154"/>
      <c r="AD34" s="154"/>
      <c r="AE34" s="154"/>
    </row>
    <row r="35" ht="20.25" customHeight="1">
      <c r="A35" s="191"/>
      <c r="B35" s="154"/>
      <c r="C35" s="154"/>
      <c r="D35" s="154" t="s">
        <v>142</v>
      </c>
      <c r="E35" s="154"/>
      <c r="F35" s="194">
        <f>+F34/B30</f>
        <v>0.08151326193</v>
      </c>
      <c r="G35" s="154"/>
      <c r="H35" s="195"/>
      <c r="I35" s="154"/>
      <c r="J35" s="154"/>
      <c r="K35" s="154"/>
      <c r="L35" s="154"/>
      <c r="M35" s="154"/>
      <c r="N35" s="154"/>
      <c r="O35" s="154"/>
      <c r="P35" s="154"/>
      <c r="Q35" s="154"/>
      <c r="R35" s="154"/>
      <c r="S35" s="154"/>
      <c r="T35" s="154"/>
      <c r="U35" s="154"/>
      <c r="V35" s="154"/>
      <c r="W35" s="154"/>
      <c r="X35" s="154"/>
      <c r="Y35" s="154"/>
      <c r="Z35" s="154"/>
      <c r="AA35" s="154"/>
      <c r="AB35" s="154"/>
      <c r="AC35" s="154"/>
      <c r="AD35" s="154"/>
      <c r="AE35" s="154"/>
    </row>
    <row r="36" ht="20.25" customHeight="1">
      <c r="A36" s="191"/>
      <c r="B36" s="154"/>
      <c r="C36" s="154"/>
      <c r="D36" s="154" t="s">
        <v>143</v>
      </c>
      <c r="E36" s="154"/>
      <c r="F36" s="194">
        <f t="shared" ref="F36:F37" si="4">+D31+E31+G31</f>
        <v>0.02954258015</v>
      </c>
      <c r="G36" s="154"/>
      <c r="H36" s="195"/>
      <c r="I36" s="154"/>
      <c r="J36" s="154"/>
      <c r="K36" s="154"/>
      <c r="L36" s="154"/>
      <c r="M36" s="154"/>
      <c r="N36" s="154"/>
      <c r="O36" s="154"/>
      <c r="P36" s="154"/>
      <c r="Q36" s="154"/>
      <c r="R36" s="154"/>
      <c r="S36" s="154"/>
      <c r="T36" s="154"/>
      <c r="U36" s="154"/>
      <c r="V36" s="154"/>
      <c r="W36" s="154"/>
      <c r="X36" s="154"/>
      <c r="Y36" s="154"/>
      <c r="Z36" s="154"/>
      <c r="AA36" s="154"/>
      <c r="AB36" s="154"/>
      <c r="AC36" s="154"/>
      <c r="AD36" s="154"/>
      <c r="AE36" s="154"/>
    </row>
    <row r="37" ht="20.25" customHeight="1">
      <c r="A37" s="191"/>
      <c r="B37" s="154"/>
      <c r="C37" s="168" t="s">
        <v>144</v>
      </c>
      <c r="D37" s="168"/>
      <c r="E37" s="168"/>
      <c r="F37" s="187">
        <f t="shared" si="4"/>
        <v>0.0198</v>
      </c>
      <c r="G37" s="154"/>
      <c r="H37" s="196"/>
      <c r="I37" s="154"/>
      <c r="J37" s="154"/>
      <c r="K37" s="154"/>
      <c r="L37" s="154"/>
      <c r="M37" s="154"/>
      <c r="N37" s="154"/>
      <c r="O37" s="154"/>
      <c r="P37" s="154"/>
      <c r="Q37" s="154"/>
      <c r="R37" s="154"/>
      <c r="S37" s="154"/>
      <c r="T37" s="154"/>
      <c r="U37" s="154"/>
      <c r="V37" s="154"/>
      <c r="W37" s="154"/>
      <c r="X37" s="154"/>
      <c r="Y37" s="154"/>
      <c r="Z37" s="154"/>
      <c r="AA37" s="154"/>
      <c r="AB37" s="154"/>
      <c r="AC37" s="154"/>
      <c r="AD37" s="154"/>
      <c r="AE37" s="154"/>
    </row>
    <row r="38" ht="20.25" customHeight="1">
      <c r="A38" s="191" t="s">
        <v>145</v>
      </c>
      <c r="B38" s="154"/>
      <c r="C38" s="154"/>
      <c r="D38" s="172">
        <v>9.0</v>
      </c>
      <c r="E38" s="154"/>
      <c r="F38" s="154"/>
      <c r="G38" s="154"/>
      <c r="H38" s="196"/>
      <c r="I38" s="154"/>
      <c r="J38" s="154"/>
      <c r="K38" s="154"/>
      <c r="L38" s="154"/>
      <c r="M38" s="154"/>
      <c r="N38" s="154"/>
      <c r="O38" s="154"/>
      <c r="P38" s="154"/>
      <c r="Q38" s="154"/>
      <c r="R38" s="154"/>
      <c r="S38" s="154"/>
      <c r="T38" s="154"/>
      <c r="U38" s="154"/>
      <c r="V38" s="154"/>
      <c r="W38" s="154"/>
      <c r="X38" s="154"/>
      <c r="Y38" s="154"/>
      <c r="Z38" s="154"/>
      <c r="AA38" s="154"/>
      <c r="AB38" s="154"/>
      <c r="AC38" s="154"/>
      <c r="AD38" s="154"/>
      <c r="AE38" s="154"/>
    </row>
    <row r="39" ht="20.25" customHeight="1">
      <c r="A39" s="191"/>
      <c r="B39" s="154"/>
      <c r="C39" s="154" t="s">
        <v>146</v>
      </c>
      <c r="D39" s="197">
        <f t="shared" ref="D39:E39" si="5">+$D$38*D30</f>
        <v>29668.82505</v>
      </c>
      <c r="E39" s="197">
        <f t="shared" si="5"/>
        <v>32799.6</v>
      </c>
      <c r="F39" s="197"/>
      <c r="G39" s="197">
        <f>+$D$38*G30</f>
        <v>66188.56975</v>
      </c>
      <c r="H39" s="196"/>
      <c r="I39" s="154"/>
      <c r="J39" s="154"/>
      <c r="K39" s="154"/>
      <c r="L39" s="154"/>
      <c r="M39" s="154"/>
      <c r="N39" s="154"/>
      <c r="O39" s="154"/>
      <c r="P39" s="154"/>
      <c r="Q39" s="154"/>
      <c r="R39" s="154"/>
      <c r="S39" s="154"/>
      <c r="T39" s="154"/>
      <c r="U39" s="154"/>
      <c r="V39" s="154"/>
      <c r="W39" s="154"/>
      <c r="X39" s="154"/>
      <c r="Y39" s="154"/>
      <c r="Z39" s="154"/>
      <c r="AA39" s="154"/>
      <c r="AB39" s="154"/>
      <c r="AC39" s="154"/>
      <c r="AD39" s="154"/>
      <c r="AE39" s="154"/>
    </row>
    <row r="40" ht="21.0" customHeight="1">
      <c r="A40" s="198"/>
      <c r="B40" s="199"/>
      <c r="C40" s="199"/>
      <c r="D40" s="199"/>
      <c r="E40" s="199"/>
      <c r="F40" s="199"/>
      <c r="G40" s="199"/>
      <c r="H40" s="200"/>
      <c r="I40" s="154"/>
      <c r="J40" s="154"/>
      <c r="K40" s="154"/>
      <c r="L40" s="154"/>
      <c r="M40" s="154"/>
      <c r="N40" s="154"/>
      <c r="O40" s="154"/>
      <c r="P40" s="154"/>
      <c r="Q40" s="154"/>
      <c r="R40" s="154"/>
      <c r="S40" s="154"/>
      <c r="T40" s="154"/>
      <c r="U40" s="154"/>
      <c r="V40" s="154"/>
      <c r="W40" s="154"/>
      <c r="X40" s="154"/>
      <c r="Y40" s="154"/>
      <c r="Z40" s="154"/>
      <c r="AA40" s="154"/>
      <c r="AB40" s="154"/>
      <c r="AC40" s="154"/>
      <c r="AD40" s="154"/>
      <c r="AE40" s="154"/>
    </row>
    <row r="41" ht="20.25" customHeight="1">
      <c r="A41" s="156"/>
      <c r="B41" s="154"/>
      <c r="C41" s="154"/>
      <c r="D41" s="154"/>
      <c r="E41" s="154"/>
      <c r="F41" s="154"/>
      <c r="G41" s="154"/>
      <c r="H41" s="155"/>
      <c r="I41" s="154"/>
      <c r="J41" s="154"/>
      <c r="K41" s="154"/>
      <c r="L41" s="154"/>
      <c r="M41" s="154"/>
      <c r="N41" s="154"/>
      <c r="O41" s="154"/>
      <c r="P41" s="154"/>
      <c r="Q41" s="154"/>
      <c r="R41" s="154"/>
      <c r="S41" s="154"/>
      <c r="T41" s="154"/>
      <c r="U41" s="154"/>
      <c r="V41" s="154"/>
      <c r="W41" s="154"/>
      <c r="X41" s="154"/>
      <c r="Y41" s="154"/>
      <c r="Z41" s="154"/>
      <c r="AA41" s="154"/>
      <c r="AB41" s="154"/>
      <c r="AC41" s="154"/>
      <c r="AD41" s="154"/>
      <c r="AE41" s="154"/>
    </row>
    <row r="42" ht="20.25" customHeight="1">
      <c r="A42" s="156"/>
      <c r="B42" s="154"/>
      <c r="C42" s="154"/>
      <c r="D42" s="154"/>
      <c r="E42" s="154"/>
      <c r="F42" s="171"/>
      <c r="G42" s="154"/>
      <c r="H42" s="155"/>
      <c r="I42" s="154"/>
      <c r="J42" s="154"/>
      <c r="K42" s="154"/>
      <c r="L42" s="154"/>
      <c r="M42" s="154"/>
      <c r="N42" s="154"/>
      <c r="O42" s="154"/>
      <c r="P42" s="154"/>
      <c r="Q42" s="154"/>
      <c r="R42" s="154"/>
      <c r="S42" s="154"/>
      <c r="T42" s="154"/>
      <c r="U42" s="154"/>
      <c r="V42" s="154"/>
      <c r="W42" s="154"/>
      <c r="X42" s="154"/>
      <c r="Y42" s="154"/>
      <c r="Z42" s="154"/>
      <c r="AA42" s="154"/>
      <c r="AB42" s="154"/>
      <c r="AC42" s="154"/>
      <c r="AD42" s="154"/>
      <c r="AE42" s="154"/>
    </row>
    <row r="43" ht="20.25" customHeight="1">
      <c r="A43" s="156"/>
      <c r="B43" s="154"/>
      <c r="C43" s="154"/>
      <c r="D43" s="154"/>
      <c r="E43" s="171"/>
      <c r="F43" s="154"/>
      <c r="G43" s="154"/>
      <c r="H43" s="155"/>
      <c r="I43" s="154"/>
      <c r="J43" s="154"/>
      <c r="K43" s="154"/>
      <c r="L43" s="154"/>
      <c r="M43" s="154"/>
      <c r="N43" s="154"/>
      <c r="O43" s="154"/>
      <c r="P43" s="154"/>
      <c r="Q43" s="154"/>
      <c r="R43" s="154"/>
      <c r="S43" s="154"/>
      <c r="T43" s="154"/>
      <c r="U43" s="154"/>
      <c r="V43" s="154"/>
      <c r="W43" s="154"/>
      <c r="X43" s="154"/>
      <c r="Y43" s="154"/>
      <c r="Z43" s="154"/>
      <c r="AA43" s="154"/>
      <c r="AB43" s="154"/>
      <c r="AC43" s="154"/>
      <c r="AD43" s="154"/>
      <c r="AE43" s="154"/>
    </row>
    <row r="44" ht="21.75" customHeight="1">
      <c r="A44" s="156"/>
      <c r="B44" s="154"/>
      <c r="C44" s="154"/>
      <c r="D44" s="201" t="s">
        <v>32</v>
      </c>
      <c r="E44" s="202" t="str">
        <f t="shared" ref="E44:E45" si="6">+#REF!+#REF!+#REF!+#REF!+#REF!+#REF!+#REF!+#REF!+#REF!+#REF!+#REF!+#REF!+#REF!+#REF!+#REF!+#REF!+#REF!+#REF!+#REF!+#REF!+#REF!+#REF!+#REF!+#REF!+#REF!+#REF!+#REF!+#REF!</f>
        <v>#REF!</v>
      </c>
      <c r="F44" s="154"/>
      <c r="G44" s="154"/>
      <c r="H44" s="155"/>
      <c r="I44" s="154"/>
      <c r="J44" s="154"/>
      <c r="K44" s="154"/>
      <c r="L44" s="154"/>
      <c r="M44" s="154"/>
      <c r="N44" s="154"/>
      <c r="O44" s="154"/>
      <c r="P44" s="154"/>
      <c r="Q44" s="154"/>
      <c r="R44" s="154"/>
      <c r="S44" s="154"/>
      <c r="T44" s="154"/>
      <c r="U44" s="154"/>
      <c r="V44" s="154"/>
      <c r="W44" s="154"/>
      <c r="X44" s="154"/>
      <c r="Y44" s="154"/>
      <c r="Z44" s="154"/>
      <c r="AA44" s="154"/>
      <c r="AB44" s="154"/>
      <c r="AC44" s="154"/>
      <c r="AD44" s="154"/>
      <c r="AE44" s="154"/>
    </row>
    <row r="45" ht="21.75" customHeight="1">
      <c r="A45" s="156"/>
      <c r="B45" s="154"/>
      <c r="C45" s="154"/>
      <c r="D45" s="201" t="s">
        <v>35</v>
      </c>
      <c r="E45" s="202" t="str">
        <f t="shared" si="6"/>
        <v>#REF!</v>
      </c>
      <c r="F45" s="154"/>
      <c r="G45" s="154"/>
      <c r="H45" s="155"/>
      <c r="I45" s="154"/>
      <c r="J45" s="154"/>
      <c r="K45" s="154"/>
      <c r="L45" s="154"/>
      <c r="M45" s="154"/>
      <c r="N45" s="154"/>
      <c r="O45" s="154"/>
      <c r="P45" s="154"/>
      <c r="Q45" s="154"/>
      <c r="R45" s="154"/>
      <c r="S45" s="154"/>
      <c r="T45" s="154"/>
      <c r="U45" s="154"/>
      <c r="V45" s="154"/>
      <c r="W45" s="154"/>
      <c r="X45" s="154"/>
      <c r="Y45" s="154"/>
      <c r="Z45" s="154"/>
      <c r="AA45" s="154"/>
      <c r="AB45" s="154"/>
      <c r="AC45" s="154"/>
      <c r="AD45" s="154"/>
      <c r="AE45" s="154"/>
    </row>
    <row r="46" ht="20.25" customHeight="1">
      <c r="A46" s="156"/>
      <c r="B46" s="154"/>
      <c r="C46" s="154"/>
      <c r="D46" s="154"/>
      <c r="E46" s="203" t="str">
        <f>SUM(E44:E45)</f>
        <v>#REF!</v>
      </c>
      <c r="F46" s="154"/>
      <c r="G46" s="154"/>
      <c r="H46" s="155"/>
      <c r="I46" s="154"/>
      <c r="J46" s="154"/>
      <c r="K46" s="154"/>
      <c r="L46" s="154"/>
      <c r="M46" s="154"/>
      <c r="N46" s="154"/>
      <c r="O46" s="154"/>
      <c r="P46" s="154"/>
      <c r="Q46" s="154"/>
      <c r="R46" s="154"/>
      <c r="S46" s="154"/>
      <c r="T46" s="154"/>
      <c r="U46" s="154"/>
      <c r="V46" s="154"/>
      <c r="W46" s="154"/>
      <c r="X46" s="154"/>
      <c r="Y46" s="154"/>
      <c r="Z46" s="154"/>
      <c r="AA46" s="154"/>
      <c r="AB46" s="154"/>
      <c r="AC46" s="154"/>
      <c r="AD46" s="154"/>
      <c r="AE46" s="154"/>
    </row>
    <row r="47" ht="20.25" customHeight="1">
      <c r="A47" s="156"/>
      <c r="B47" s="154"/>
      <c r="C47" s="154"/>
      <c r="D47" s="154"/>
      <c r="E47" s="154"/>
      <c r="F47" s="154"/>
      <c r="G47" s="154"/>
      <c r="H47" s="155"/>
      <c r="I47" s="154"/>
      <c r="J47" s="154"/>
      <c r="K47" s="154"/>
      <c r="L47" s="154"/>
      <c r="M47" s="154"/>
      <c r="N47" s="154"/>
      <c r="O47" s="154"/>
      <c r="P47" s="154"/>
      <c r="Q47" s="154"/>
      <c r="R47" s="154"/>
      <c r="S47" s="154"/>
      <c r="T47" s="154"/>
      <c r="U47" s="154"/>
      <c r="V47" s="154"/>
      <c r="W47" s="154"/>
      <c r="X47" s="154"/>
      <c r="Y47" s="154"/>
      <c r="Z47" s="154"/>
      <c r="AA47" s="154"/>
      <c r="AB47" s="154"/>
      <c r="AC47" s="154"/>
      <c r="AD47" s="154"/>
      <c r="AE47" s="154"/>
    </row>
    <row r="48" ht="20.25" customHeight="1">
      <c r="A48" s="156"/>
      <c r="B48" s="154"/>
      <c r="C48" s="154"/>
      <c r="D48" s="154"/>
      <c r="E48" s="154"/>
      <c r="F48" s="154"/>
      <c r="G48" s="154"/>
      <c r="H48" s="155"/>
      <c r="I48" s="154"/>
      <c r="J48" s="154"/>
      <c r="K48" s="154"/>
      <c r="L48" s="154"/>
      <c r="M48" s="154"/>
      <c r="N48" s="154"/>
      <c r="O48" s="154"/>
      <c r="P48" s="154"/>
      <c r="Q48" s="154"/>
      <c r="R48" s="154"/>
      <c r="S48" s="154"/>
      <c r="T48" s="154"/>
      <c r="U48" s="154"/>
      <c r="V48" s="154"/>
      <c r="W48" s="154"/>
      <c r="X48" s="154"/>
      <c r="Y48" s="154"/>
      <c r="Z48" s="154"/>
      <c r="AA48" s="154"/>
      <c r="AB48" s="154"/>
      <c r="AC48" s="154"/>
      <c r="AD48" s="154"/>
      <c r="AE48" s="154"/>
    </row>
    <row r="49" ht="20.25" customHeight="1">
      <c r="A49" s="156"/>
      <c r="B49" s="154"/>
      <c r="C49" s="154"/>
      <c r="D49" s="154"/>
      <c r="E49" s="154"/>
      <c r="F49" s="154"/>
      <c r="G49" s="154"/>
      <c r="H49" s="155"/>
      <c r="I49" s="154"/>
      <c r="J49" s="154"/>
      <c r="K49" s="154"/>
      <c r="L49" s="154"/>
      <c r="M49" s="154"/>
      <c r="N49" s="154"/>
      <c r="O49" s="154"/>
      <c r="P49" s="154"/>
      <c r="Q49" s="154"/>
      <c r="R49" s="154"/>
      <c r="S49" s="154"/>
      <c r="T49" s="154"/>
      <c r="U49" s="154"/>
      <c r="V49" s="154"/>
      <c r="W49" s="154"/>
      <c r="X49" s="154"/>
      <c r="Y49" s="154"/>
      <c r="Z49" s="154"/>
      <c r="AA49" s="154"/>
      <c r="AB49" s="154"/>
      <c r="AC49" s="154"/>
      <c r="AD49" s="154"/>
      <c r="AE49" s="154"/>
    </row>
    <row r="50" ht="20.25" customHeight="1">
      <c r="A50" s="156"/>
      <c r="B50" s="154"/>
      <c r="C50" s="154"/>
      <c r="D50" s="154"/>
      <c r="E50" s="154"/>
      <c r="F50" s="154"/>
      <c r="G50" s="154"/>
      <c r="H50" s="155"/>
      <c r="I50" s="154"/>
      <c r="J50" s="154"/>
      <c r="K50" s="154"/>
      <c r="L50" s="154"/>
      <c r="M50" s="154"/>
      <c r="N50" s="154"/>
      <c r="O50" s="154"/>
      <c r="P50" s="154"/>
      <c r="Q50" s="154"/>
      <c r="R50" s="154"/>
      <c r="S50" s="154"/>
      <c r="T50" s="154"/>
      <c r="U50" s="154"/>
      <c r="V50" s="154"/>
      <c r="W50" s="154"/>
      <c r="X50" s="154"/>
      <c r="Y50" s="154"/>
      <c r="Z50" s="154"/>
      <c r="AA50" s="154"/>
      <c r="AB50" s="154"/>
      <c r="AC50" s="154"/>
      <c r="AD50" s="154"/>
      <c r="AE50" s="154"/>
    </row>
    <row r="51" ht="20.25" customHeight="1">
      <c r="A51" s="156"/>
      <c r="B51" s="154"/>
      <c r="C51" s="154"/>
      <c r="D51" s="154"/>
      <c r="E51" s="154"/>
      <c r="F51" s="154"/>
      <c r="G51" s="154"/>
      <c r="H51" s="155"/>
      <c r="I51" s="154"/>
      <c r="J51" s="154"/>
      <c r="K51" s="154"/>
      <c r="L51" s="154"/>
      <c r="M51" s="154"/>
      <c r="N51" s="154"/>
      <c r="O51" s="154"/>
      <c r="P51" s="154"/>
      <c r="Q51" s="154"/>
      <c r="R51" s="154"/>
      <c r="S51" s="154"/>
      <c r="T51" s="154"/>
      <c r="U51" s="154"/>
      <c r="V51" s="154"/>
      <c r="W51" s="154"/>
      <c r="X51" s="154"/>
      <c r="Y51" s="154"/>
      <c r="Z51" s="154"/>
      <c r="AA51" s="154"/>
      <c r="AB51" s="154"/>
      <c r="AC51" s="154"/>
      <c r="AD51" s="154"/>
      <c r="AE51" s="154"/>
    </row>
    <row r="52" ht="20.25" customHeight="1">
      <c r="A52" s="156"/>
      <c r="B52" s="154"/>
      <c r="C52" s="154"/>
      <c r="D52" s="154"/>
      <c r="E52" s="154"/>
      <c r="F52" s="154"/>
      <c r="G52" s="154"/>
      <c r="H52" s="155"/>
      <c r="I52" s="154"/>
      <c r="J52" s="154"/>
      <c r="K52" s="154"/>
      <c r="L52" s="154"/>
      <c r="M52" s="154"/>
      <c r="N52" s="154"/>
      <c r="O52" s="154"/>
      <c r="P52" s="154"/>
      <c r="Q52" s="154"/>
      <c r="R52" s="154"/>
      <c r="S52" s="154"/>
      <c r="T52" s="154"/>
      <c r="U52" s="154"/>
      <c r="V52" s="154"/>
      <c r="W52" s="154"/>
      <c r="X52" s="154"/>
      <c r="Y52" s="154"/>
      <c r="Z52" s="154"/>
      <c r="AA52" s="154"/>
      <c r="AB52" s="154"/>
      <c r="AC52" s="154"/>
      <c r="AD52" s="154"/>
      <c r="AE52" s="154"/>
    </row>
    <row r="53" ht="20.25" customHeight="1">
      <c r="A53" s="156"/>
      <c r="B53" s="154"/>
      <c r="C53" s="154"/>
      <c r="D53" s="154"/>
      <c r="E53" s="154"/>
      <c r="F53" s="154"/>
      <c r="G53" s="154"/>
      <c r="H53" s="155"/>
      <c r="I53" s="154"/>
      <c r="J53" s="154"/>
      <c r="K53" s="154"/>
      <c r="L53" s="154"/>
      <c r="M53" s="154"/>
      <c r="N53" s="154"/>
      <c r="O53" s="154"/>
      <c r="P53" s="154"/>
      <c r="Q53" s="154"/>
      <c r="R53" s="154"/>
      <c r="S53" s="154"/>
      <c r="T53" s="154"/>
      <c r="U53" s="154"/>
      <c r="V53" s="154"/>
      <c r="W53" s="154"/>
      <c r="X53" s="154"/>
      <c r="Y53" s="154"/>
      <c r="Z53" s="154"/>
      <c r="AA53" s="154"/>
      <c r="AB53" s="154"/>
      <c r="AC53" s="154"/>
      <c r="AD53" s="154"/>
      <c r="AE53" s="154"/>
    </row>
    <row r="54" ht="20.25" customHeight="1">
      <c r="A54" s="156"/>
      <c r="B54" s="154"/>
      <c r="C54" s="154"/>
      <c r="D54" s="154"/>
      <c r="E54" s="154"/>
      <c r="F54" s="154"/>
      <c r="G54" s="154"/>
      <c r="H54" s="155"/>
      <c r="I54" s="154"/>
      <c r="J54" s="154"/>
      <c r="K54" s="154"/>
      <c r="L54" s="154"/>
      <c r="M54" s="154"/>
      <c r="N54" s="154"/>
      <c r="O54" s="154"/>
      <c r="P54" s="154"/>
      <c r="Q54" s="154"/>
      <c r="R54" s="154"/>
      <c r="S54" s="154"/>
      <c r="T54" s="154"/>
      <c r="U54" s="154"/>
      <c r="V54" s="154"/>
      <c r="W54" s="154"/>
      <c r="X54" s="154"/>
      <c r="Y54" s="154"/>
      <c r="Z54" s="154"/>
      <c r="AA54" s="154"/>
      <c r="AB54" s="154"/>
      <c r="AC54" s="154"/>
      <c r="AD54" s="154"/>
      <c r="AE54" s="154"/>
    </row>
    <row r="55" ht="20.25" customHeight="1">
      <c r="A55" s="156"/>
      <c r="B55" s="154"/>
      <c r="C55" s="154"/>
      <c r="D55" s="154"/>
      <c r="E55" s="154"/>
      <c r="F55" s="154"/>
      <c r="G55" s="154"/>
      <c r="H55" s="155"/>
      <c r="I55" s="154"/>
      <c r="J55" s="154"/>
      <c r="K55" s="154"/>
      <c r="L55" s="154"/>
      <c r="M55" s="154"/>
      <c r="N55" s="154"/>
      <c r="O55" s="154"/>
      <c r="P55" s="154"/>
      <c r="Q55" s="154"/>
      <c r="R55" s="154"/>
      <c r="S55" s="154"/>
      <c r="T55" s="154"/>
      <c r="U55" s="154"/>
      <c r="V55" s="154"/>
      <c r="W55" s="154"/>
      <c r="X55" s="154"/>
      <c r="Y55" s="154"/>
      <c r="Z55" s="154"/>
      <c r="AA55" s="154"/>
      <c r="AB55" s="154"/>
      <c r="AC55" s="154"/>
      <c r="AD55" s="154"/>
      <c r="AE55" s="154"/>
    </row>
    <row r="56" ht="20.25" customHeight="1">
      <c r="A56" s="156"/>
      <c r="B56" s="154"/>
      <c r="C56" s="154"/>
      <c r="D56" s="154"/>
      <c r="E56" s="154"/>
      <c r="F56" s="154"/>
      <c r="G56" s="154"/>
      <c r="H56" s="155"/>
      <c r="I56" s="154"/>
      <c r="J56" s="154"/>
      <c r="K56" s="154"/>
      <c r="L56" s="154"/>
      <c r="M56" s="154"/>
      <c r="N56" s="154"/>
      <c r="O56" s="154"/>
      <c r="P56" s="154"/>
      <c r="Q56" s="154"/>
      <c r="R56" s="154"/>
      <c r="S56" s="154"/>
      <c r="T56" s="154"/>
      <c r="U56" s="154"/>
      <c r="V56" s="154"/>
      <c r="W56" s="154"/>
      <c r="X56" s="154"/>
      <c r="Y56" s="154"/>
      <c r="Z56" s="154"/>
      <c r="AA56" s="154"/>
      <c r="AB56" s="154"/>
      <c r="AC56" s="154"/>
      <c r="AD56" s="154"/>
      <c r="AE56" s="154"/>
    </row>
    <row r="57" ht="20.25" customHeight="1">
      <c r="A57" s="156"/>
      <c r="B57" s="154"/>
      <c r="C57" s="154"/>
      <c r="D57" s="154"/>
      <c r="E57" s="154"/>
      <c r="F57" s="154"/>
      <c r="G57" s="154"/>
      <c r="H57" s="155"/>
      <c r="I57" s="154"/>
      <c r="J57" s="154"/>
      <c r="K57" s="154"/>
      <c r="L57" s="154"/>
      <c r="M57" s="154"/>
      <c r="N57" s="154"/>
      <c r="O57" s="154"/>
      <c r="P57" s="154"/>
      <c r="Q57" s="154"/>
      <c r="R57" s="154"/>
      <c r="S57" s="154"/>
      <c r="T57" s="154"/>
      <c r="U57" s="154"/>
      <c r="V57" s="154"/>
      <c r="W57" s="154"/>
      <c r="X57" s="154"/>
      <c r="Y57" s="154"/>
      <c r="Z57" s="154"/>
      <c r="AA57" s="154"/>
      <c r="AB57" s="154"/>
      <c r="AC57" s="154"/>
      <c r="AD57" s="154"/>
      <c r="AE57" s="154"/>
    </row>
    <row r="58" ht="20.25" customHeight="1">
      <c r="A58" s="156"/>
      <c r="B58" s="154"/>
      <c r="C58" s="154"/>
      <c r="D58" s="154"/>
      <c r="E58" s="154"/>
      <c r="F58" s="154"/>
      <c r="G58" s="154"/>
      <c r="H58" s="155"/>
      <c r="I58" s="154"/>
      <c r="J58" s="154"/>
      <c r="K58" s="154"/>
      <c r="L58" s="154"/>
      <c r="M58" s="154"/>
      <c r="N58" s="154"/>
      <c r="O58" s="154"/>
      <c r="P58" s="154"/>
      <c r="Q58" s="154"/>
      <c r="R58" s="154"/>
      <c r="S58" s="154"/>
      <c r="T58" s="154"/>
      <c r="U58" s="154"/>
      <c r="V58" s="154"/>
      <c r="W58" s="154"/>
      <c r="X58" s="154"/>
      <c r="Y58" s="154"/>
      <c r="Z58" s="154"/>
      <c r="AA58" s="154"/>
      <c r="AB58" s="154"/>
      <c r="AC58" s="154"/>
      <c r="AD58" s="154"/>
      <c r="AE58" s="154"/>
    </row>
    <row r="59" ht="20.25" customHeight="1">
      <c r="A59" s="156"/>
      <c r="B59" s="154"/>
      <c r="C59" s="154"/>
      <c r="D59" s="154"/>
      <c r="E59" s="154"/>
      <c r="F59" s="154"/>
      <c r="G59" s="154"/>
      <c r="H59" s="155"/>
      <c r="I59" s="154"/>
      <c r="J59" s="154"/>
      <c r="K59" s="154"/>
      <c r="L59" s="154"/>
      <c r="M59" s="154"/>
      <c r="N59" s="154"/>
      <c r="O59" s="154"/>
      <c r="P59" s="154"/>
      <c r="Q59" s="154"/>
      <c r="R59" s="154"/>
      <c r="S59" s="154"/>
      <c r="T59" s="154"/>
      <c r="U59" s="154"/>
      <c r="V59" s="154"/>
      <c r="W59" s="154"/>
      <c r="X59" s="154"/>
      <c r="Y59" s="154"/>
      <c r="Z59" s="154"/>
      <c r="AA59" s="154"/>
      <c r="AB59" s="154"/>
      <c r="AC59" s="154"/>
      <c r="AD59" s="154"/>
      <c r="AE59" s="154"/>
    </row>
    <row r="60" ht="20.25" customHeight="1">
      <c r="A60" s="156"/>
      <c r="B60" s="154"/>
      <c r="C60" s="154"/>
      <c r="D60" s="154"/>
      <c r="E60" s="154"/>
      <c r="F60" s="154"/>
      <c r="G60" s="154"/>
      <c r="H60" s="155"/>
      <c r="I60" s="154"/>
      <c r="J60" s="154"/>
      <c r="K60" s="154"/>
      <c r="L60" s="154"/>
      <c r="M60" s="154"/>
      <c r="N60" s="154"/>
      <c r="O60" s="154"/>
      <c r="P60" s="154"/>
      <c r="Q60" s="154"/>
      <c r="R60" s="154"/>
      <c r="S60" s="154"/>
      <c r="T60" s="154"/>
      <c r="U60" s="154"/>
      <c r="V60" s="154"/>
      <c r="W60" s="154"/>
      <c r="X60" s="154"/>
      <c r="Y60" s="154"/>
      <c r="Z60" s="154"/>
      <c r="AA60" s="154"/>
      <c r="AB60" s="154"/>
      <c r="AC60" s="154"/>
      <c r="AD60" s="154"/>
      <c r="AE60" s="154"/>
    </row>
    <row r="61" ht="20.25" customHeight="1">
      <c r="A61" s="156"/>
      <c r="B61" s="154"/>
      <c r="C61" s="154"/>
      <c r="D61" s="154"/>
      <c r="E61" s="154"/>
      <c r="F61" s="154"/>
      <c r="G61" s="154"/>
      <c r="H61" s="155"/>
      <c r="I61" s="154"/>
      <c r="J61" s="154"/>
      <c r="K61" s="154"/>
      <c r="L61" s="154"/>
      <c r="M61" s="154"/>
      <c r="N61" s="154"/>
      <c r="O61" s="154"/>
      <c r="P61" s="154"/>
      <c r="Q61" s="154"/>
      <c r="R61" s="154"/>
      <c r="S61" s="154"/>
      <c r="T61" s="154"/>
      <c r="U61" s="154"/>
      <c r="V61" s="154"/>
      <c r="W61" s="154"/>
      <c r="X61" s="154"/>
      <c r="Y61" s="154"/>
      <c r="Z61" s="154"/>
      <c r="AA61" s="154"/>
      <c r="AB61" s="154"/>
      <c r="AC61" s="154"/>
      <c r="AD61" s="154"/>
      <c r="AE61" s="154"/>
    </row>
    <row r="62" ht="20.25" customHeight="1">
      <c r="A62" s="156"/>
      <c r="B62" s="154"/>
      <c r="C62" s="154"/>
      <c r="D62" s="154"/>
      <c r="E62" s="154"/>
      <c r="F62" s="154"/>
      <c r="G62" s="154"/>
      <c r="H62" s="155"/>
      <c r="I62" s="154"/>
      <c r="J62" s="154"/>
      <c r="K62" s="154"/>
      <c r="L62" s="154"/>
      <c r="M62" s="154"/>
      <c r="N62" s="154"/>
      <c r="O62" s="154"/>
      <c r="P62" s="154"/>
      <c r="Q62" s="154"/>
      <c r="R62" s="154"/>
      <c r="S62" s="154"/>
      <c r="T62" s="154"/>
      <c r="U62" s="154"/>
      <c r="V62" s="154"/>
      <c r="W62" s="154"/>
      <c r="X62" s="154"/>
      <c r="Y62" s="154"/>
      <c r="Z62" s="154"/>
      <c r="AA62" s="154"/>
      <c r="AB62" s="154"/>
      <c r="AC62" s="154"/>
      <c r="AD62" s="154"/>
      <c r="AE62" s="154"/>
    </row>
    <row r="63" ht="20.25" customHeight="1">
      <c r="A63" s="156"/>
      <c r="B63" s="154"/>
      <c r="C63" s="154"/>
      <c r="D63" s="154"/>
      <c r="E63" s="154"/>
      <c r="F63" s="154"/>
      <c r="G63" s="154"/>
      <c r="H63" s="155"/>
      <c r="I63" s="154"/>
      <c r="J63" s="154"/>
      <c r="K63" s="154"/>
      <c r="L63" s="154"/>
      <c r="M63" s="154"/>
      <c r="N63" s="154"/>
      <c r="O63" s="154"/>
      <c r="P63" s="154"/>
      <c r="Q63" s="154"/>
      <c r="R63" s="154"/>
      <c r="S63" s="154"/>
      <c r="T63" s="154"/>
      <c r="U63" s="154"/>
      <c r="V63" s="154"/>
      <c r="W63" s="154"/>
      <c r="X63" s="154"/>
      <c r="Y63" s="154"/>
      <c r="Z63" s="154"/>
      <c r="AA63" s="154"/>
      <c r="AB63" s="154"/>
      <c r="AC63" s="154"/>
      <c r="AD63" s="154"/>
      <c r="AE63" s="154"/>
    </row>
    <row r="64" ht="20.25" customHeight="1">
      <c r="A64" s="156"/>
      <c r="B64" s="154"/>
      <c r="C64" s="154"/>
      <c r="D64" s="154"/>
      <c r="E64" s="154"/>
      <c r="F64" s="154"/>
      <c r="G64" s="154"/>
      <c r="H64" s="155"/>
      <c r="I64" s="154"/>
      <c r="J64" s="154"/>
      <c r="K64" s="154"/>
      <c r="L64" s="154"/>
      <c r="M64" s="154"/>
      <c r="N64" s="154"/>
      <c r="O64" s="154"/>
      <c r="P64" s="154"/>
      <c r="Q64" s="154"/>
      <c r="R64" s="154"/>
      <c r="S64" s="154"/>
      <c r="T64" s="154"/>
      <c r="U64" s="154"/>
      <c r="V64" s="154"/>
      <c r="W64" s="154"/>
      <c r="X64" s="154"/>
      <c r="Y64" s="154"/>
      <c r="Z64" s="154"/>
      <c r="AA64" s="154"/>
      <c r="AB64" s="154"/>
      <c r="AC64" s="154"/>
      <c r="AD64" s="154"/>
      <c r="AE64" s="154"/>
    </row>
    <row r="65" ht="20.25" customHeight="1">
      <c r="A65" s="156"/>
      <c r="B65" s="154"/>
      <c r="C65" s="154"/>
      <c r="D65" s="154"/>
      <c r="E65" s="154"/>
      <c r="F65" s="154"/>
      <c r="G65" s="154"/>
      <c r="H65" s="155"/>
      <c r="I65" s="154"/>
      <c r="J65" s="154"/>
      <c r="K65" s="154"/>
      <c r="L65" s="154"/>
      <c r="M65" s="154"/>
      <c r="N65" s="154"/>
      <c r="O65" s="154"/>
      <c r="P65" s="154"/>
      <c r="Q65" s="154"/>
      <c r="R65" s="154"/>
      <c r="S65" s="154"/>
      <c r="T65" s="154"/>
      <c r="U65" s="154"/>
      <c r="V65" s="154"/>
      <c r="W65" s="154"/>
      <c r="X65" s="154"/>
      <c r="Y65" s="154"/>
      <c r="Z65" s="154"/>
      <c r="AA65" s="154"/>
      <c r="AB65" s="154"/>
      <c r="AC65" s="154"/>
      <c r="AD65" s="154"/>
      <c r="AE65" s="154"/>
    </row>
    <row r="66" ht="20.25" customHeight="1">
      <c r="A66" s="156"/>
      <c r="B66" s="154"/>
      <c r="C66" s="154"/>
      <c r="D66" s="154"/>
      <c r="E66" s="154"/>
      <c r="F66" s="154"/>
      <c r="G66" s="154"/>
      <c r="H66" s="155"/>
      <c r="I66" s="154"/>
      <c r="J66" s="154"/>
      <c r="K66" s="154"/>
      <c r="L66" s="154"/>
      <c r="M66" s="154"/>
      <c r="N66" s="154"/>
      <c r="O66" s="154"/>
      <c r="P66" s="154"/>
      <c r="Q66" s="154"/>
      <c r="R66" s="154"/>
      <c r="S66" s="154"/>
      <c r="T66" s="154"/>
      <c r="U66" s="154"/>
      <c r="V66" s="154"/>
      <c r="W66" s="154"/>
      <c r="X66" s="154"/>
      <c r="Y66" s="154"/>
      <c r="Z66" s="154"/>
      <c r="AA66" s="154"/>
      <c r="AB66" s="154"/>
      <c r="AC66" s="154"/>
      <c r="AD66" s="154"/>
      <c r="AE66" s="154"/>
    </row>
    <row r="67" ht="20.25" customHeight="1">
      <c r="A67" s="156"/>
      <c r="B67" s="154"/>
      <c r="C67" s="154"/>
      <c r="D67" s="154"/>
      <c r="E67" s="154"/>
      <c r="F67" s="154"/>
      <c r="G67" s="154"/>
      <c r="H67" s="155"/>
      <c r="I67" s="154"/>
      <c r="J67" s="154"/>
      <c r="K67" s="154"/>
      <c r="L67" s="154"/>
      <c r="M67" s="154"/>
      <c r="N67" s="154"/>
      <c r="O67" s="154"/>
      <c r="P67" s="154"/>
      <c r="Q67" s="154"/>
      <c r="R67" s="154"/>
      <c r="S67" s="154"/>
      <c r="T67" s="154"/>
      <c r="U67" s="154"/>
      <c r="V67" s="154"/>
      <c r="W67" s="154"/>
      <c r="X67" s="154"/>
      <c r="Y67" s="154"/>
      <c r="Z67" s="154"/>
      <c r="AA67" s="154"/>
      <c r="AB67" s="154"/>
      <c r="AC67" s="154"/>
      <c r="AD67" s="154"/>
      <c r="AE67" s="154"/>
    </row>
    <row r="68" ht="20.25" customHeight="1">
      <c r="A68" s="156"/>
      <c r="B68" s="154"/>
      <c r="C68" s="154"/>
      <c r="D68" s="154"/>
      <c r="E68" s="154"/>
      <c r="F68" s="154"/>
      <c r="G68" s="154"/>
      <c r="H68" s="155"/>
      <c r="I68" s="154"/>
      <c r="J68" s="154"/>
      <c r="K68" s="154"/>
      <c r="L68" s="154"/>
      <c r="M68" s="154"/>
      <c r="N68" s="154"/>
      <c r="O68" s="154"/>
      <c r="P68" s="154"/>
      <c r="Q68" s="154"/>
      <c r="R68" s="154"/>
      <c r="S68" s="154"/>
      <c r="T68" s="154"/>
      <c r="U68" s="154"/>
      <c r="V68" s="154"/>
      <c r="W68" s="154"/>
      <c r="X68" s="154"/>
      <c r="Y68" s="154"/>
      <c r="Z68" s="154"/>
      <c r="AA68" s="154"/>
      <c r="AB68" s="154"/>
      <c r="AC68" s="154"/>
      <c r="AD68" s="154"/>
      <c r="AE68" s="154"/>
    </row>
    <row r="69" ht="20.25" customHeight="1">
      <c r="A69" s="156"/>
      <c r="B69" s="154"/>
      <c r="C69" s="154"/>
      <c r="D69" s="154"/>
      <c r="E69" s="154"/>
      <c r="F69" s="154"/>
      <c r="G69" s="154"/>
      <c r="H69" s="155"/>
      <c r="I69" s="154"/>
      <c r="J69" s="154"/>
      <c r="K69" s="154"/>
      <c r="L69" s="154"/>
      <c r="M69" s="154"/>
      <c r="N69" s="154"/>
      <c r="O69" s="154"/>
      <c r="P69" s="154"/>
      <c r="Q69" s="154"/>
      <c r="R69" s="154"/>
      <c r="S69" s="154"/>
      <c r="T69" s="154"/>
      <c r="U69" s="154"/>
      <c r="V69" s="154"/>
      <c r="W69" s="154"/>
      <c r="X69" s="154"/>
      <c r="Y69" s="154"/>
      <c r="Z69" s="154"/>
      <c r="AA69" s="154"/>
      <c r="AB69" s="154"/>
      <c r="AC69" s="154"/>
      <c r="AD69" s="154"/>
      <c r="AE69" s="154"/>
    </row>
    <row r="70" ht="20.25" customHeight="1">
      <c r="A70" s="156"/>
      <c r="B70" s="154"/>
      <c r="C70" s="154"/>
      <c r="D70" s="154"/>
      <c r="E70" s="154"/>
      <c r="F70" s="154"/>
      <c r="G70" s="154"/>
      <c r="H70" s="155"/>
      <c r="I70" s="154"/>
      <c r="J70" s="154"/>
      <c r="K70" s="154"/>
      <c r="L70" s="154"/>
      <c r="M70" s="154"/>
      <c r="N70" s="154"/>
      <c r="O70" s="154"/>
      <c r="P70" s="154"/>
      <c r="Q70" s="154"/>
      <c r="R70" s="154"/>
      <c r="S70" s="154"/>
      <c r="T70" s="154"/>
      <c r="U70" s="154"/>
      <c r="V70" s="154"/>
      <c r="W70" s="154"/>
      <c r="X70" s="154"/>
      <c r="Y70" s="154"/>
      <c r="Z70" s="154"/>
      <c r="AA70" s="154"/>
      <c r="AB70" s="154"/>
      <c r="AC70" s="154"/>
      <c r="AD70" s="154"/>
      <c r="AE70" s="154"/>
    </row>
    <row r="71" ht="20.25" customHeight="1">
      <c r="A71" s="156"/>
      <c r="B71" s="154"/>
      <c r="C71" s="154"/>
      <c r="D71" s="154"/>
      <c r="E71" s="154"/>
      <c r="F71" s="154"/>
      <c r="G71" s="154"/>
      <c r="H71" s="155"/>
      <c r="I71" s="154"/>
      <c r="J71" s="154"/>
      <c r="K71" s="154"/>
      <c r="L71" s="154"/>
      <c r="M71" s="154"/>
      <c r="N71" s="154"/>
      <c r="O71" s="154"/>
      <c r="P71" s="154"/>
      <c r="Q71" s="154"/>
      <c r="R71" s="154"/>
      <c r="S71" s="154"/>
      <c r="T71" s="154"/>
      <c r="U71" s="154"/>
      <c r="V71" s="154"/>
      <c r="W71" s="154"/>
      <c r="X71" s="154"/>
      <c r="Y71" s="154"/>
      <c r="Z71" s="154"/>
      <c r="AA71" s="154"/>
      <c r="AB71" s="154"/>
      <c r="AC71" s="154"/>
      <c r="AD71" s="154"/>
      <c r="AE71" s="154"/>
    </row>
    <row r="72" ht="20.25" customHeight="1">
      <c r="A72" s="156"/>
      <c r="B72" s="154"/>
      <c r="C72" s="154"/>
      <c r="D72" s="154"/>
      <c r="E72" s="154"/>
      <c r="F72" s="154"/>
      <c r="G72" s="154"/>
      <c r="H72" s="155"/>
      <c r="I72" s="154"/>
      <c r="J72" s="154"/>
      <c r="K72" s="154"/>
      <c r="L72" s="154"/>
      <c r="M72" s="154"/>
      <c r="N72" s="154"/>
      <c r="O72" s="154"/>
      <c r="P72" s="154"/>
      <c r="Q72" s="154"/>
      <c r="R72" s="154"/>
      <c r="S72" s="154"/>
      <c r="T72" s="154"/>
      <c r="U72" s="154"/>
      <c r="V72" s="154"/>
      <c r="W72" s="154"/>
      <c r="X72" s="154"/>
      <c r="Y72" s="154"/>
      <c r="Z72" s="154"/>
      <c r="AA72" s="154"/>
      <c r="AB72" s="154"/>
      <c r="AC72" s="154"/>
      <c r="AD72" s="154"/>
      <c r="AE72" s="154"/>
    </row>
    <row r="73" ht="20.25" customHeight="1">
      <c r="A73" s="156"/>
      <c r="B73" s="154"/>
      <c r="C73" s="154"/>
      <c r="D73" s="154"/>
      <c r="E73" s="154"/>
      <c r="F73" s="154"/>
      <c r="G73" s="154"/>
      <c r="H73" s="155"/>
      <c r="I73" s="154"/>
      <c r="J73" s="154"/>
      <c r="K73" s="154"/>
      <c r="L73" s="154"/>
      <c r="M73" s="154"/>
      <c r="N73" s="154"/>
      <c r="O73" s="154"/>
      <c r="P73" s="154"/>
      <c r="Q73" s="154"/>
      <c r="R73" s="154"/>
      <c r="S73" s="154"/>
      <c r="T73" s="154"/>
      <c r="U73" s="154"/>
      <c r="V73" s="154"/>
      <c r="W73" s="154"/>
      <c r="X73" s="154"/>
      <c r="Y73" s="154"/>
      <c r="Z73" s="154"/>
      <c r="AA73" s="154"/>
      <c r="AB73" s="154"/>
      <c r="AC73" s="154"/>
      <c r="AD73" s="154"/>
      <c r="AE73" s="154"/>
    </row>
    <row r="74" ht="20.25" customHeight="1">
      <c r="A74" s="156"/>
      <c r="B74" s="154"/>
      <c r="C74" s="154"/>
      <c r="D74" s="154"/>
      <c r="E74" s="154"/>
      <c r="F74" s="154"/>
      <c r="G74" s="154"/>
      <c r="H74" s="155"/>
      <c r="I74" s="154"/>
      <c r="J74" s="154"/>
      <c r="K74" s="154"/>
      <c r="L74" s="154"/>
      <c r="M74" s="154"/>
      <c r="N74" s="154"/>
      <c r="O74" s="154"/>
      <c r="P74" s="154"/>
      <c r="Q74" s="154"/>
      <c r="R74" s="154"/>
      <c r="S74" s="154"/>
      <c r="T74" s="154"/>
      <c r="U74" s="154"/>
      <c r="V74" s="154"/>
      <c r="W74" s="154"/>
      <c r="X74" s="154"/>
      <c r="Y74" s="154"/>
      <c r="Z74" s="154"/>
      <c r="AA74" s="154"/>
      <c r="AB74" s="154"/>
      <c r="AC74" s="154"/>
      <c r="AD74" s="154"/>
      <c r="AE74" s="154"/>
    </row>
    <row r="75" ht="20.25" customHeight="1">
      <c r="A75" s="156"/>
      <c r="B75" s="154"/>
      <c r="C75" s="154"/>
      <c r="D75" s="154"/>
      <c r="E75" s="154"/>
      <c r="F75" s="154"/>
      <c r="G75" s="154"/>
      <c r="H75" s="155"/>
      <c r="I75" s="154"/>
      <c r="J75" s="154"/>
      <c r="K75" s="154"/>
      <c r="L75" s="154"/>
      <c r="M75" s="154"/>
      <c r="N75" s="154"/>
      <c r="O75" s="154"/>
      <c r="P75" s="154"/>
      <c r="Q75" s="154"/>
      <c r="R75" s="154"/>
      <c r="S75" s="154"/>
      <c r="T75" s="154"/>
      <c r="U75" s="154"/>
      <c r="V75" s="154"/>
      <c r="W75" s="154"/>
      <c r="X75" s="154"/>
      <c r="Y75" s="154"/>
      <c r="Z75" s="154"/>
      <c r="AA75" s="154"/>
      <c r="AB75" s="154"/>
      <c r="AC75" s="154"/>
      <c r="AD75" s="154"/>
      <c r="AE75" s="154"/>
    </row>
    <row r="76" ht="20.25" customHeight="1">
      <c r="A76" s="156"/>
      <c r="B76" s="154"/>
      <c r="C76" s="154"/>
      <c r="D76" s="154"/>
      <c r="E76" s="154"/>
      <c r="F76" s="154"/>
      <c r="G76" s="154"/>
      <c r="H76" s="155"/>
      <c r="I76" s="154"/>
      <c r="J76" s="154"/>
      <c r="K76" s="154"/>
      <c r="L76" s="154"/>
      <c r="M76" s="154"/>
      <c r="N76" s="154"/>
      <c r="O76" s="154"/>
      <c r="P76" s="154"/>
      <c r="Q76" s="154"/>
      <c r="R76" s="154"/>
      <c r="S76" s="154"/>
      <c r="T76" s="154"/>
      <c r="U76" s="154"/>
      <c r="V76" s="154"/>
      <c r="W76" s="154"/>
      <c r="X76" s="154"/>
      <c r="Y76" s="154"/>
      <c r="Z76" s="154"/>
      <c r="AA76" s="154"/>
      <c r="AB76" s="154"/>
      <c r="AC76" s="154"/>
      <c r="AD76" s="154"/>
      <c r="AE76" s="154"/>
    </row>
    <row r="77" ht="20.25" customHeight="1">
      <c r="A77" s="156"/>
      <c r="B77" s="154"/>
      <c r="C77" s="154"/>
      <c r="D77" s="154"/>
      <c r="E77" s="154"/>
      <c r="F77" s="154"/>
      <c r="G77" s="154"/>
      <c r="H77" s="155"/>
      <c r="I77" s="154"/>
      <c r="J77" s="154"/>
      <c r="K77" s="154"/>
      <c r="L77" s="154"/>
      <c r="M77" s="154"/>
      <c r="N77" s="154"/>
      <c r="O77" s="154"/>
      <c r="P77" s="154"/>
      <c r="Q77" s="154"/>
      <c r="R77" s="154"/>
      <c r="S77" s="154"/>
      <c r="T77" s="154"/>
      <c r="U77" s="154"/>
      <c r="V77" s="154"/>
      <c r="W77" s="154"/>
      <c r="X77" s="154"/>
      <c r="Y77" s="154"/>
      <c r="Z77" s="154"/>
      <c r="AA77" s="154"/>
      <c r="AB77" s="154"/>
      <c r="AC77" s="154"/>
      <c r="AD77" s="154"/>
      <c r="AE77" s="154"/>
    </row>
    <row r="78" ht="20.25" customHeight="1">
      <c r="A78" s="156"/>
      <c r="B78" s="154"/>
      <c r="C78" s="154"/>
      <c r="D78" s="154"/>
      <c r="E78" s="154"/>
      <c r="F78" s="154"/>
      <c r="G78" s="154"/>
      <c r="H78" s="155"/>
      <c r="I78" s="154"/>
      <c r="J78" s="154"/>
      <c r="K78" s="154"/>
      <c r="L78" s="154"/>
      <c r="M78" s="154"/>
      <c r="N78" s="154"/>
      <c r="O78" s="154"/>
      <c r="P78" s="154"/>
      <c r="Q78" s="154"/>
      <c r="R78" s="154"/>
      <c r="S78" s="154"/>
      <c r="T78" s="154"/>
      <c r="U78" s="154"/>
      <c r="V78" s="154"/>
      <c r="W78" s="154"/>
      <c r="X78" s="154"/>
      <c r="Y78" s="154"/>
      <c r="Z78" s="154"/>
      <c r="AA78" s="154"/>
      <c r="AB78" s="154"/>
      <c r="AC78" s="154"/>
      <c r="AD78" s="154"/>
      <c r="AE78" s="154"/>
    </row>
    <row r="79" ht="20.25" customHeight="1">
      <c r="A79" s="156"/>
      <c r="B79" s="154"/>
      <c r="C79" s="154"/>
      <c r="D79" s="154"/>
      <c r="E79" s="154"/>
      <c r="F79" s="154"/>
      <c r="G79" s="154"/>
      <c r="H79" s="155"/>
      <c r="I79" s="154"/>
      <c r="J79" s="154"/>
      <c r="K79" s="154"/>
      <c r="L79" s="154"/>
      <c r="M79" s="154"/>
      <c r="N79" s="154"/>
      <c r="O79" s="154"/>
      <c r="P79" s="154"/>
      <c r="Q79" s="154"/>
      <c r="R79" s="154"/>
      <c r="S79" s="154"/>
      <c r="T79" s="154"/>
      <c r="U79" s="154"/>
      <c r="V79" s="154"/>
      <c r="W79" s="154"/>
      <c r="X79" s="154"/>
      <c r="Y79" s="154"/>
      <c r="Z79" s="154"/>
      <c r="AA79" s="154"/>
      <c r="AB79" s="154"/>
      <c r="AC79" s="154"/>
      <c r="AD79" s="154"/>
      <c r="AE79" s="154"/>
    </row>
    <row r="80" ht="20.25" customHeight="1">
      <c r="A80" s="156"/>
      <c r="B80" s="154"/>
      <c r="C80" s="154"/>
      <c r="D80" s="154"/>
      <c r="E80" s="154"/>
      <c r="F80" s="154"/>
      <c r="G80" s="154"/>
      <c r="H80" s="155"/>
      <c r="I80" s="154"/>
      <c r="J80" s="154"/>
      <c r="K80" s="154"/>
      <c r="L80" s="154"/>
      <c r="M80" s="154"/>
      <c r="N80" s="154"/>
      <c r="O80" s="154"/>
      <c r="P80" s="154"/>
      <c r="Q80" s="154"/>
      <c r="R80" s="154"/>
      <c r="S80" s="154"/>
      <c r="T80" s="154"/>
      <c r="U80" s="154"/>
      <c r="V80" s="154"/>
      <c r="W80" s="154"/>
      <c r="X80" s="154"/>
      <c r="Y80" s="154"/>
      <c r="Z80" s="154"/>
      <c r="AA80" s="154"/>
      <c r="AB80" s="154"/>
      <c r="AC80" s="154"/>
      <c r="AD80" s="154"/>
      <c r="AE80" s="154"/>
    </row>
    <row r="81" ht="20.25" customHeight="1">
      <c r="A81" s="156"/>
      <c r="B81" s="154"/>
      <c r="C81" s="154"/>
      <c r="D81" s="154"/>
      <c r="E81" s="154"/>
      <c r="F81" s="154"/>
      <c r="G81" s="154"/>
      <c r="H81" s="155"/>
      <c r="I81" s="154"/>
      <c r="J81" s="154"/>
      <c r="K81" s="154"/>
      <c r="L81" s="154"/>
      <c r="M81" s="154"/>
      <c r="N81" s="154"/>
      <c r="O81" s="154"/>
      <c r="P81" s="154"/>
      <c r="Q81" s="154"/>
      <c r="R81" s="154"/>
      <c r="S81" s="154"/>
      <c r="T81" s="154"/>
      <c r="U81" s="154"/>
      <c r="V81" s="154"/>
      <c r="W81" s="154"/>
      <c r="X81" s="154"/>
      <c r="Y81" s="154"/>
      <c r="Z81" s="154"/>
      <c r="AA81" s="154"/>
      <c r="AB81" s="154"/>
      <c r="AC81" s="154"/>
      <c r="AD81" s="154"/>
      <c r="AE81" s="154"/>
    </row>
    <row r="82" ht="20.25" customHeight="1">
      <c r="A82" s="156"/>
      <c r="B82" s="154"/>
      <c r="C82" s="154"/>
      <c r="D82" s="154"/>
      <c r="E82" s="154"/>
      <c r="F82" s="154"/>
      <c r="G82" s="154"/>
      <c r="H82" s="155"/>
      <c r="I82" s="154"/>
      <c r="J82" s="154"/>
      <c r="K82" s="154"/>
      <c r="L82" s="154"/>
      <c r="M82" s="154"/>
      <c r="N82" s="154"/>
      <c r="O82" s="154"/>
      <c r="P82" s="154"/>
      <c r="Q82" s="154"/>
      <c r="R82" s="154"/>
      <c r="S82" s="154"/>
      <c r="T82" s="154"/>
      <c r="U82" s="154"/>
      <c r="V82" s="154"/>
      <c r="W82" s="154"/>
      <c r="X82" s="154"/>
      <c r="Y82" s="154"/>
      <c r="Z82" s="154"/>
      <c r="AA82" s="154"/>
      <c r="AB82" s="154"/>
      <c r="AC82" s="154"/>
      <c r="AD82" s="154"/>
      <c r="AE82" s="154"/>
    </row>
    <row r="83" ht="20.25" customHeight="1">
      <c r="A83" s="156"/>
      <c r="B83" s="154"/>
      <c r="C83" s="154"/>
      <c r="D83" s="154"/>
      <c r="E83" s="154"/>
      <c r="F83" s="154"/>
      <c r="G83" s="154"/>
      <c r="H83" s="155"/>
      <c r="I83" s="154"/>
      <c r="J83" s="154"/>
      <c r="K83" s="154"/>
      <c r="L83" s="154"/>
      <c r="M83" s="154"/>
      <c r="N83" s="154"/>
      <c r="O83" s="154"/>
      <c r="P83" s="154"/>
      <c r="Q83" s="154"/>
      <c r="R83" s="154"/>
      <c r="S83" s="154"/>
      <c r="T83" s="154"/>
      <c r="U83" s="154"/>
      <c r="V83" s="154"/>
      <c r="W83" s="154"/>
      <c r="X83" s="154"/>
      <c r="Y83" s="154"/>
      <c r="Z83" s="154"/>
      <c r="AA83" s="154"/>
      <c r="AB83" s="154"/>
      <c r="AC83" s="154"/>
      <c r="AD83" s="154"/>
      <c r="AE83" s="154"/>
    </row>
    <row r="84" ht="20.25" customHeight="1">
      <c r="A84" s="156"/>
      <c r="B84" s="154"/>
      <c r="C84" s="154"/>
      <c r="D84" s="154"/>
      <c r="E84" s="154"/>
      <c r="F84" s="154"/>
      <c r="G84" s="154"/>
      <c r="H84" s="155"/>
      <c r="I84" s="154"/>
      <c r="J84" s="154"/>
      <c r="K84" s="154"/>
      <c r="L84" s="154"/>
      <c r="M84" s="154"/>
      <c r="N84" s="154"/>
      <c r="O84" s="154"/>
      <c r="P84" s="154"/>
      <c r="Q84" s="154"/>
      <c r="R84" s="154"/>
      <c r="S84" s="154"/>
      <c r="T84" s="154"/>
      <c r="U84" s="154"/>
      <c r="V84" s="154"/>
      <c r="W84" s="154"/>
      <c r="X84" s="154"/>
      <c r="Y84" s="154"/>
      <c r="Z84" s="154"/>
      <c r="AA84" s="154"/>
      <c r="AB84" s="154"/>
      <c r="AC84" s="154"/>
      <c r="AD84" s="154"/>
      <c r="AE84" s="154"/>
    </row>
    <row r="85" ht="20.25" customHeight="1">
      <c r="A85" s="156"/>
      <c r="B85" s="154"/>
      <c r="C85" s="154"/>
      <c r="D85" s="154"/>
      <c r="E85" s="154"/>
      <c r="F85" s="154"/>
      <c r="G85" s="154"/>
      <c r="H85" s="155"/>
      <c r="I85" s="154"/>
      <c r="J85" s="154"/>
      <c r="K85" s="154"/>
      <c r="L85" s="154"/>
      <c r="M85" s="154"/>
      <c r="N85" s="154"/>
      <c r="O85" s="154"/>
      <c r="P85" s="154"/>
      <c r="Q85" s="154"/>
      <c r="R85" s="154"/>
      <c r="S85" s="154"/>
      <c r="T85" s="154"/>
      <c r="U85" s="154"/>
      <c r="V85" s="154"/>
      <c r="W85" s="154"/>
      <c r="X85" s="154"/>
      <c r="Y85" s="154"/>
      <c r="Z85" s="154"/>
      <c r="AA85" s="154"/>
      <c r="AB85" s="154"/>
      <c r="AC85" s="154"/>
      <c r="AD85" s="154"/>
      <c r="AE85" s="154"/>
    </row>
    <row r="86" ht="20.25" customHeight="1">
      <c r="A86" s="156"/>
      <c r="B86" s="154"/>
      <c r="C86" s="154"/>
      <c r="D86" s="154"/>
      <c r="E86" s="154"/>
      <c r="F86" s="154"/>
      <c r="G86" s="154"/>
      <c r="H86" s="155"/>
      <c r="I86" s="154"/>
      <c r="J86" s="154"/>
      <c r="K86" s="154"/>
      <c r="L86" s="154"/>
      <c r="M86" s="154"/>
      <c r="N86" s="154"/>
      <c r="O86" s="154"/>
      <c r="P86" s="154"/>
      <c r="Q86" s="154"/>
      <c r="R86" s="154"/>
      <c r="S86" s="154"/>
      <c r="T86" s="154"/>
      <c r="U86" s="154"/>
      <c r="V86" s="154"/>
      <c r="W86" s="154"/>
      <c r="X86" s="154"/>
      <c r="Y86" s="154"/>
      <c r="Z86" s="154"/>
      <c r="AA86" s="154"/>
      <c r="AB86" s="154"/>
      <c r="AC86" s="154"/>
      <c r="AD86" s="154"/>
      <c r="AE86" s="154"/>
    </row>
    <row r="87" ht="20.25" customHeight="1">
      <c r="A87" s="156"/>
      <c r="B87" s="154"/>
      <c r="C87" s="154"/>
      <c r="D87" s="154"/>
      <c r="E87" s="154"/>
      <c r="F87" s="154"/>
      <c r="G87" s="154"/>
      <c r="H87" s="155"/>
      <c r="I87" s="154"/>
      <c r="J87" s="154"/>
      <c r="K87" s="154"/>
      <c r="L87" s="154"/>
      <c r="M87" s="154"/>
      <c r="N87" s="154"/>
      <c r="O87" s="154"/>
      <c r="P87" s="154"/>
      <c r="Q87" s="154"/>
      <c r="R87" s="154"/>
      <c r="S87" s="154"/>
      <c r="T87" s="154"/>
      <c r="U87" s="154"/>
      <c r="V87" s="154"/>
      <c r="W87" s="154"/>
      <c r="X87" s="154"/>
      <c r="Y87" s="154"/>
      <c r="Z87" s="154"/>
      <c r="AA87" s="154"/>
      <c r="AB87" s="154"/>
      <c r="AC87" s="154"/>
      <c r="AD87" s="154"/>
      <c r="AE87" s="154"/>
    </row>
    <row r="88" ht="20.25" customHeight="1">
      <c r="A88" s="156"/>
      <c r="B88" s="154"/>
      <c r="C88" s="154"/>
      <c r="D88" s="154"/>
      <c r="E88" s="154"/>
      <c r="F88" s="154"/>
      <c r="G88" s="154"/>
      <c r="H88" s="155"/>
      <c r="I88" s="154"/>
      <c r="J88" s="154"/>
      <c r="K88" s="154"/>
      <c r="L88" s="154"/>
      <c r="M88" s="154"/>
      <c r="N88" s="154"/>
      <c r="O88" s="154"/>
      <c r="P88" s="154"/>
      <c r="Q88" s="154"/>
      <c r="R88" s="154"/>
      <c r="S88" s="154"/>
      <c r="T88" s="154"/>
      <c r="U88" s="154"/>
      <c r="V88" s="154"/>
      <c r="W88" s="154"/>
      <c r="X88" s="154"/>
      <c r="Y88" s="154"/>
      <c r="Z88" s="154"/>
      <c r="AA88" s="154"/>
      <c r="AB88" s="154"/>
      <c r="AC88" s="154"/>
      <c r="AD88" s="154"/>
      <c r="AE88" s="154"/>
    </row>
    <row r="89" ht="20.25" customHeight="1">
      <c r="A89" s="156"/>
      <c r="B89" s="154"/>
      <c r="C89" s="154"/>
      <c r="D89" s="154"/>
      <c r="E89" s="154"/>
      <c r="F89" s="154"/>
      <c r="G89" s="154"/>
      <c r="H89" s="155"/>
      <c r="I89" s="154"/>
      <c r="J89" s="154"/>
      <c r="K89" s="154"/>
      <c r="L89" s="154"/>
      <c r="M89" s="154"/>
      <c r="N89" s="154"/>
      <c r="O89" s="154"/>
      <c r="P89" s="154"/>
      <c r="Q89" s="154"/>
      <c r="R89" s="154"/>
      <c r="S89" s="154"/>
      <c r="T89" s="154"/>
      <c r="U89" s="154"/>
      <c r="V89" s="154"/>
      <c r="W89" s="154"/>
      <c r="X89" s="154"/>
      <c r="Y89" s="154"/>
      <c r="Z89" s="154"/>
      <c r="AA89" s="154"/>
      <c r="AB89" s="154"/>
      <c r="AC89" s="154"/>
      <c r="AD89" s="154"/>
      <c r="AE89" s="154"/>
    </row>
    <row r="90" ht="20.25" customHeight="1">
      <c r="A90" s="156"/>
      <c r="B90" s="154"/>
      <c r="C90" s="154"/>
      <c r="D90" s="154"/>
      <c r="E90" s="154"/>
      <c r="F90" s="154"/>
      <c r="G90" s="154"/>
      <c r="H90" s="155"/>
      <c r="I90" s="154"/>
      <c r="J90" s="154"/>
      <c r="K90" s="154"/>
      <c r="L90" s="154"/>
      <c r="M90" s="154"/>
      <c r="N90" s="154"/>
      <c r="O90" s="154"/>
      <c r="P90" s="154"/>
      <c r="Q90" s="154"/>
      <c r="R90" s="154"/>
      <c r="S90" s="154"/>
      <c r="T90" s="154"/>
      <c r="U90" s="154"/>
      <c r="V90" s="154"/>
      <c r="W90" s="154"/>
      <c r="X90" s="154"/>
      <c r="Y90" s="154"/>
      <c r="Z90" s="154"/>
      <c r="AA90" s="154"/>
      <c r="AB90" s="154"/>
      <c r="AC90" s="154"/>
      <c r="AD90" s="154"/>
      <c r="AE90" s="154"/>
    </row>
    <row r="91" ht="20.25" customHeight="1">
      <c r="A91" s="156"/>
      <c r="B91" s="154"/>
      <c r="C91" s="154"/>
      <c r="D91" s="154"/>
      <c r="E91" s="154"/>
      <c r="F91" s="154"/>
      <c r="G91" s="154"/>
      <c r="H91" s="155"/>
      <c r="I91" s="154"/>
      <c r="J91" s="154"/>
      <c r="K91" s="154"/>
      <c r="L91" s="154"/>
      <c r="M91" s="154"/>
      <c r="N91" s="154"/>
      <c r="O91" s="154"/>
      <c r="P91" s="154"/>
      <c r="Q91" s="154"/>
      <c r="R91" s="154"/>
      <c r="S91" s="154"/>
      <c r="T91" s="154"/>
      <c r="U91" s="154"/>
      <c r="V91" s="154"/>
      <c r="W91" s="154"/>
      <c r="X91" s="154"/>
      <c r="Y91" s="154"/>
      <c r="Z91" s="154"/>
      <c r="AA91" s="154"/>
      <c r="AB91" s="154"/>
      <c r="AC91" s="154"/>
      <c r="AD91" s="154"/>
      <c r="AE91" s="154"/>
    </row>
    <row r="92" ht="20.25" customHeight="1">
      <c r="A92" s="156"/>
      <c r="B92" s="154"/>
      <c r="C92" s="154"/>
      <c r="D92" s="154"/>
      <c r="E92" s="154"/>
      <c r="F92" s="154"/>
      <c r="G92" s="154"/>
      <c r="H92" s="155"/>
      <c r="I92" s="154"/>
      <c r="J92" s="154"/>
      <c r="K92" s="154"/>
      <c r="L92" s="154"/>
      <c r="M92" s="154"/>
      <c r="N92" s="154"/>
      <c r="O92" s="154"/>
      <c r="P92" s="154"/>
      <c r="Q92" s="154"/>
      <c r="R92" s="154"/>
      <c r="S92" s="154"/>
      <c r="T92" s="154"/>
      <c r="U92" s="154"/>
      <c r="V92" s="154"/>
      <c r="W92" s="154"/>
      <c r="X92" s="154"/>
      <c r="Y92" s="154"/>
      <c r="Z92" s="154"/>
      <c r="AA92" s="154"/>
      <c r="AB92" s="154"/>
      <c r="AC92" s="154"/>
      <c r="AD92" s="154"/>
      <c r="AE92" s="154"/>
    </row>
    <row r="93" ht="20.25" customHeight="1">
      <c r="A93" s="156"/>
      <c r="B93" s="154"/>
      <c r="C93" s="154"/>
      <c r="D93" s="154"/>
      <c r="E93" s="154"/>
      <c r="F93" s="154"/>
      <c r="G93" s="154"/>
      <c r="H93" s="155"/>
      <c r="I93" s="154"/>
      <c r="J93" s="154"/>
      <c r="K93" s="154"/>
      <c r="L93" s="154"/>
      <c r="M93" s="154"/>
      <c r="N93" s="154"/>
      <c r="O93" s="154"/>
      <c r="P93" s="154"/>
      <c r="Q93" s="154"/>
      <c r="R93" s="154"/>
      <c r="S93" s="154"/>
      <c r="T93" s="154"/>
      <c r="U93" s="154"/>
      <c r="V93" s="154"/>
      <c r="W93" s="154"/>
      <c r="X93" s="154"/>
      <c r="Y93" s="154"/>
      <c r="Z93" s="154"/>
      <c r="AA93" s="154"/>
      <c r="AB93" s="154"/>
      <c r="AC93" s="154"/>
      <c r="AD93" s="154"/>
      <c r="AE93" s="154"/>
    </row>
    <row r="94" ht="20.25" customHeight="1">
      <c r="A94" s="156"/>
      <c r="B94" s="154"/>
      <c r="C94" s="154"/>
      <c r="D94" s="154"/>
      <c r="E94" s="154"/>
      <c r="F94" s="154"/>
      <c r="G94" s="154"/>
      <c r="H94" s="155"/>
      <c r="I94" s="154"/>
      <c r="J94" s="154"/>
      <c r="K94" s="154"/>
      <c r="L94" s="154"/>
      <c r="M94" s="154"/>
      <c r="N94" s="154"/>
      <c r="O94" s="154"/>
      <c r="P94" s="154"/>
      <c r="Q94" s="154"/>
      <c r="R94" s="154"/>
      <c r="S94" s="154"/>
      <c r="T94" s="154"/>
      <c r="U94" s="154"/>
      <c r="V94" s="154"/>
      <c r="W94" s="154"/>
      <c r="X94" s="154"/>
      <c r="Y94" s="154"/>
      <c r="Z94" s="154"/>
      <c r="AA94" s="154"/>
      <c r="AB94" s="154"/>
      <c r="AC94" s="154"/>
      <c r="AD94" s="154"/>
      <c r="AE94" s="154"/>
    </row>
    <row r="95" ht="20.25" customHeight="1">
      <c r="A95" s="156"/>
      <c r="B95" s="154"/>
      <c r="C95" s="154"/>
      <c r="D95" s="154"/>
      <c r="E95" s="154"/>
      <c r="F95" s="154"/>
      <c r="G95" s="154"/>
      <c r="H95" s="155"/>
      <c r="I95" s="154"/>
      <c r="J95" s="154"/>
      <c r="K95" s="154"/>
      <c r="L95" s="154"/>
      <c r="M95" s="154"/>
      <c r="N95" s="154"/>
      <c r="O95" s="154"/>
      <c r="P95" s="154"/>
      <c r="Q95" s="154"/>
      <c r="R95" s="154"/>
      <c r="S95" s="154"/>
      <c r="T95" s="154"/>
      <c r="U95" s="154"/>
      <c r="V95" s="154"/>
      <c r="W95" s="154"/>
      <c r="X95" s="154"/>
      <c r="Y95" s="154"/>
      <c r="Z95" s="154"/>
      <c r="AA95" s="154"/>
      <c r="AB95" s="154"/>
      <c r="AC95" s="154"/>
      <c r="AD95" s="154"/>
      <c r="AE95" s="154"/>
    </row>
    <row r="96" ht="20.25" customHeight="1">
      <c r="A96" s="156"/>
      <c r="B96" s="154"/>
      <c r="C96" s="154"/>
      <c r="D96" s="154"/>
      <c r="E96" s="154"/>
      <c r="F96" s="154"/>
      <c r="G96" s="154"/>
      <c r="H96" s="155"/>
      <c r="I96" s="154"/>
      <c r="J96" s="154"/>
      <c r="K96" s="154"/>
      <c r="L96" s="154"/>
      <c r="M96" s="154"/>
      <c r="N96" s="154"/>
      <c r="O96" s="154"/>
      <c r="P96" s="154"/>
      <c r="Q96" s="154"/>
      <c r="R96" s="154"/>
      <c r="S96" s="154"/>
      <c r="T96" s="154"/>
      <c r="U96" s="154"/>
      <c r="V96" s="154"/>
      <c r="W96" s="154"/>
      <c r="X96" s="154"/>
      <c r="Y96" s="154"/>
      <c r="Z96" s="154"/>
      <c r="AA96" s="154"/>
      <c r="AB96" s="154"/>
      <c r="AC96" s="154"/>
      <c r="AD96" s="154"/>
      <c r="AE96" s="154"/>
    </row>
    <row r="97" ht="20.25" customHeight="1">
      <c r="A97" s="156"/>
      <c r="B97" s="154"/>
      <c r="C97" s="154"/>
      <c r="D97" s="154"/>
      <c r="E97" s="154"/>
      <c r="F97" s="154"/>
      <c r="G97" s="154"/>
      <c r="H97" s="155"/>
      <c r="I97" s="154"/>
      <c r="J97" s="154"/>
      <c r="K97" s="154"/>
      <c r="L97" s="154"/>
      <c r="M97" s="154"/>
      <c r="N97" s="154"/>
      <c r="O97" s="154"/>
      <c r="P97" s="154"/>
      <c r="Q97" s="154"/>
      <c r="R97" s="154"/>
      <c r="S97" s="154"/>
      <c r="T97" s="154"/>
      <c r="U97" s="154"/>
      <c r="V97" s="154"/>
      <c r="W97" s="154"/>
      <c r="X97" s="154"/>
      <c r="Y97" s="154"/>
      <c r="Z97" s="154"/>
      <c r="AA97" s="154"/>
      <c r="AB97" s="154"/>
      <c r="AC97" s="154"/>
      <c r="AD97" s="154"/>
      <c r="AE97" s="154"/>
    </row>
    <row r="98" ht="20.25" customHeight="1">
      <c r="A98" s="156"/>
      <c r="B98" s="154"/>
      <c r="C98" s="154"/>
      <c r="D98" s="154"/>
      <c r="E98" s="154"/>
      <c r="F98" s="154"/>
      <c r="G98" s="154"/>
      <c r="H98" s="155"/>
      <c r="I98" s="154"/>
      <c r="J98" s="154"/>
      <c r="K98" s="154"/>
      <c r="L98" s="154"/>
      <c r="M98" s="154"/>
      <c r="N98" s="154"/>
      <c r="O98" s="154"/>
      <c r="P98" s="154"/>
      <c r="Q98" s="154"/>
      <c r="R98" s="154"/>
      <c r="S98" s="154"/>
      <c r="T98" s="154"/>
      <c r="U98" s="154"/>
      <c r="V98" s="154"/>
      <c r="W98" s="154"/>
      <c r="X98" s="154"/>
      <c r="Y98" s="154"/>
      <c r="Z98" s="154"/>
      <c r="AA98" s="154"/>
      <c r="AB98" s="154"/>
      <c r="AC98" s="154"/>
      <c r="AD98" s="154"/>
      <c r="AE98" s="154"/>
    </row>
    <row r="99" ht="20.25" customHeight="1">
      <c r="A99" s="156"/>
      <c r="B99" s="154"/>
      <c r="C99" s="154"/>
      <c r="D99" s="154"/>
      <c r="E99" s="154"/>
      <c r="F99" s="154"/>
      <c r="G99" s="154"/>
      <c r="H99" s="155"/>
      <c r="I99" s="154"/>
      <c r="J99" s="154"/>
      <c r="K99" s="154"/>
      <c r="L99" s="154"/>
      <c r="M99" s="154"/>
      <c r="N99" s="154"/>
      <c r="O99" s="154"/>
      <c r="P99" s="154"/>
      <c r="Q99" s="154"/>
      <c r="R99" s="154"/>
      <c r="S99" s="154"/>
      <c r="T99" s="154"/>
      <c r="U99" s="154"/>
      <c r="V99" s="154"/>
      <c r="W99" s="154"/>
      <c r="X99" s="154"/>
      <c r="Y99" s="154"/>
      <c r="Z99" s="154"/>
      <c r="AA99" s="154"/>
      <c r="AB99" s="154"/>
      <c r="AC99" s="154"/>
      <c r="AD99" s="154"/>
      <c r="AE99" s="154"/>
    </row>
    <row r="100" ht="20.25" customHeight="1">
      <c r="A100" s="156"/>
      <c r="B100" s="154"/>
      <c r="C100" s="154"/>
      <c r="D100" s="154"/>
      <c r="E100" s="154"/>
      <c r="F100" s="154"/>
      <c r="G100" s="154"/>
      <c r="H100" s="155"/>
      <c r="I100" s="154"/>
      <c r="J100" s="154"/>
      <c r="K100" s="154"/>
      <c r="L100" s="154"/>
      <c r="M100" s="154"/>
      <c r="N100" s="154"/>
      <c r="O100" s="154"/>
      <c r="P100" s="154"/>
      <c r="Q100" s="154"/>
      <c r="R100" s="154"/>
      <c r="S100" s="154"/>
      <c r="T100" s="154"/>
      <c r="U100" s="154"/>
      <c r="V100" s="154"/>
      <c r="W100" s="154"/>
      <c r="X100" s="154"/>
      <c r="Y100" s="154"/>
      <c r="Z100" s="154"/>
      <c r="AA100" s="154"/>
      <c r="AB100" s="154"/>
      <c r="AC100" s="154"/>
      <c r="AD100" s="154"/>
      <c r="AE100" s="154"/>
    </row>
    <row r="101" ht="20.25" customHeight="1">
      <c r="A101" s="156"/>
      <c r="B101" s="154"/>
      <c r="C101" s="154"/>
      <c r="D101" s="154"/>
      <c r="E101" s="154"/>
      <c r="F101" s="154"/>
      <c r="G101" s="154"/>
      <c r="H101" s="155"/>
      <c r="I101" s="154"/>
      <c r="J101" s="154"/>
      <c r="K101" s="154"/>
      <c r="L101" s="154"/>
      <c r="M101" s="154"/>
      <c r="N101" s="154"/>
      <c r="O101" s="154"/>
      <c r="P101" s="154"/>
      <c r="Q101" s="154"/>
      <c r="R101" s="154"/>
      <c r="S101" s="154"/>
      <c r="T101" s="154"/>
      <c r="U101" s="154"/>
      <c r="V101" s="154"/>
      <c r="W101" s="154"/>
      <c r="X101" s="154"/>
      <c r="Y101" s="154"/>
      <c r="Z101" s="154"/>
      <c r="AA101" s="154"/>
      <c r="AB101" s="154"/>
      <c r="AC101" s="154"/>
      <c r="AD101" s="154"/>
      <c r="AE101" s="154"/>
    </row>
    <row r="102" ht="20.25" customHeight="1">
      <c r="A102" s="156"/>
      <c r="B102" s="154"/>
      <c r="C102" s="154"/>
      <c r="D102" s="154"/>
      <c r="E102" s="154"/>
      <c r="F102" s="154"/>
      <c r="G102" s="154"/>
      <c r="H102" s="155"/>
      <c r="I102" s="154"/>
      <c r="J102" s="154"/>
      <c r="K102" s="154"/>
      <c r="L102" s="154"/>
      <c r="M102" s="154"/>
      <c r="N102" s="154"/>
      <c r="O102" s="154"/>
      <c r="P102" s="154"/>
      <c r="Q102" s="154"/>
      <c r="R102" s="154"/>
      <c r="S102" s="154"/>
      <c r="T102" s="154"/>
      <c r="U102" s="154"/>
      <c r="V102" s="154"/>
      <c r="W102" s="154"/>
      <c r="X102" s="154"/>
      <c r="Y102" s="154"/>
      <c r="Z102" s="154"/>
      <c r="AA102" s="154"/>
      <c r="AB102" s="154"/>
      <c r="AC102" s="154"/>
      <c r="AD102" s="154"/>
      <c r="AE102" s="154"/>
    </row>
    <row r="103" ht="20.25" customHeight="1">
      <c r="A103" s="156"/>
      <c r="B103" s="154"/>
      <c r="C103" s="154"/>
      <c r="D103" s="154"/>
      <c r="E103" s="154"/>
      <c r="F103" s="154"/>
      <c r="G103" s="154"/>
      <c r="H103" s="155"/>
      <c r="I103" s="154"/>
      <c r="J103" s="154"/>
      <c r="K103" s="154"/>
      <c r="L103" s="154"/>
      <c r="M103" s="154"/>
      <c r="N103" s="154"/>
      <c r="O103" s="154"/>
      <c r="P103" s="154"/>
      <c r="Q103" s="154"/>
      <c r="R103" s="154"/>
      <c r="S103" s="154"/>
      <c r="T103" s="154"/>
      <c r="U103" s="154"/>
      <c r="V103" s="154"/>
      <c r="W103" s="154"/>
      <c r="X103" s="154"/>
      <c r="Y103" s="154"/>
      <c r="Z103" s="154"/>
      <c r="AA103" s="154"/>
      <c r="AB103" s="154"/>
      <c r="AC103" s="154"/>
      <c r="AD103" s="154"/>
      <c r="AE103" s="154"/>
    </row>
    <row r="104" ht="20.25" customHeight="1">
      <c r="A104" s="156"/>
      <c r="B104" s="154"/>
      <c r="C104" s="154"/>
      <c r="D104" s="154"/>
      <c r="E104" s="154"/>
      <c r="F104" s="154"/>
      <c r="G104" s="154"/>
      <c r="H104" s="155"/>
      <c r="I104" s="154"/>
      <c r="J104" s="154"/>
      <c r="K104" s="154"/>
      <c r="L104" s="154"/>
      <c r="M104" s="154"/>
      <c r="N104" s="154"/>
      <c r="O104" s="154"/>
      <c r="P104" s="154"/>
      <c r="Q104" s="154"/>
      <c r="R104" s="154"/>
      <c r="S104" s="154"/>
      <c r="T104" s="154"/>
      <c r="U104" s="154"/>
      <c r="V104" s="154"/>
      <c r="W104" s="154"/>
      <c r="X104" s="154"/>
      <c r="Y104" s="154"/>
      <c r="Z104" s="154"/>
      <c r="AA104" s="154"/>
      <c r="AB104" s="154"/>
      <c r="AC104" s="154"/>
      <c r="AD104" s="154"/>
      <c r="AE104" s="154"/>
    </row>
    <row r="105" ht="20.25" customHeight="1">
      <c r="A105" s="156"/>
      <c r="B105" s="154"/>
      <c r="C105" s="154"/>
      <c r="D105" s="154"/>
      <c r="E105" s="154"/>
      <c r="F105" s="154"/>
      <c r="G105" s="154"/>
      <c r="H105" s="155"/>
      <c r="I105" s="154"/>
      <c r="J105" s="154"/>
      <c r="K105" s="154"/>
      <c r="L105" s="154"/>
      <c r="M105" s="154"/>
      <c r="N105" s="154"/>
      <c r="O105" s="154"/>
      <c r="P105" s="154"/>
      <c r="Q105" s="154"/>
      <c r="R105" s="154"/>
      <c r="S105" s="154"/>
      <c r="T105" s="154"/>
      <c r="U105" s="154"/>
      <c r="V105" s="154"/>
      <c r="W105" s="154"/>
      <c r="X105" s="154"/>
      <c r="Y105" s="154"/>
      <c r="Z105" s="154"/>
      <c r="AA105" s="154"/>
      <c r="AB105" s="154"/>
      <c r="AC105" s="154"/>
      <c r="AD105" s="154"/>
      <c r="AE105" s="154"/>
    </row>
    <row r="106" ht="20.25" customHeight="1">
      <c r="A106" s="156"/>
      <c r="B106" s="154"/>
      <c r="C106" s="154"/>
      <c r="D106" s="154"/>
      <c r="E106" s="154"/>
      <c r="F106" s="154"/>
      <c r="G106" s="154"/>
      <c r="H106" s="155"/>
      <c r="I106" s="154"/>
      <c r="J106" s="154"/>
      <c r="K106" s="154"/>
      <c r="L106" s="154"/>
      <c r="M106" s="154"/>
      <c r="N106" s="154"/>
      <c r="O106" s="154"/>
      <c r="P106" s="154"/>
      <c r="Q106" s="154"/>
      <c r="R106" s="154"/>
      <c r="S106" s="154"/>
      <c r="T106" s="154"/>
      <c r="U106" s="154"/>
      <c r="V106" s="154"/>
      <c r="W106" s="154"/>
      <c r="X106" s="154"/>
      <c r="Y106" s="154"/>
      <c r="Z106" s="154"/>
      <c r="AA106" s="154"/>
      <c r="AB106" s="154"/>
      <c r="AC106" s="154"/>
      <c r="AD106" s="154"/>
      <c r="AE106" s="154"/>
    </row>
    <row r="107" ht="20.25" customHeight="1">
      <c r="A107" s="156"/>
      <c r="B107" s="154"/>
      <c r="C107" s="154"/>
      <c r="D107" s="154"/>
      <c r="E107" s="154"/>
      <c r="F107" s="154"/>
      <c r="G107" s="154"/>
      <c r="H107" s="155"/>
      <c r="I107" s="154"/>
      <c r="J107" s="154"/>
      <c r="K107" s="154"/>
      <c r="L107" s="154"/>
      <c r="M107" s="154"/>
      <c r="N107" s="154"/>
      <c r="O107" s="154"/>
      <c r="P107" s="154"/>
      <c r="Q107" s="154"/>
      <c r="R107" s="154"/>
      <c r="S107" s="154"/>
      <c r="T107" s="154"/>
      <c r="U107" s="154"/>
      <c r="V107" s="154"/>
      <c r="W107" s="154"/>
      <c r="X107" s="154"/>
      <c r="Y107" s="154"/>
      <c r="Z107" s="154"/>
      <c r="AA107" s="154"/>
      <c r="AB107" s="154"/>
      <c r="AC107" s="154"/>
      <c r="AD107" s="154"/>
      <c r="AE107" s="154"/>
    </row>
    <row r="108" ht="20.25" customHeight="1">
      <c r="A108" s="156"/>
      <c r="B108" s="154"/>
      <c r="C108" s="154"/>
      <c r="D108" s="154"/>
      <c r="E108" s="154"/>
      <c r="F108" s="154"/>
      <c r="G108" s="154"/>
      <c r="H108" s="155"/>
      <c r="I108" s="154"/>
      <c r="J108" s="154"/>
      <c r="K108" s="154"/>
      <c r="L108" s="154"/>
      <c r="M108" s="154"/>
      <c r="N108" s="154"/>
      <c r="O108" s="154"/>
      <c r="P108" s="154"/>
      <c r="Q108" s="154"/>
      <c r="R108" s="154"/>
      <c r="S108" s="154"/>
      <c r="T108" s="154"/>
      <c r="U108" s="154"/>
      <c r="V108" s="154"/>
      <c r="W108" s="154"/>
      <c r="X108" s="154"/>
      <c r="Y108" s="154"/>
      <c r="Z108" s="154"/>
      <c r="AA108" s="154"/>
      <c r="AB108" s="154"/>
      <c r="AC108" s="154"/>
      <c r="AD108" s="154"/>
      <c r="AE108" s="154"/>
    </row>
    <row r="109" ht="20.25" customHeight="1">
      <c r="A109" s="156"/>
      <c r="B109" s="154"/>
      <c r="C109" s="154"/>
      <c r="D109" s="154"/>
      <c r="E109" s="154"/>
      <c r="F109" s="154"/>
      <c r="G109" s="154"/>
      <c r="H109" s="155"/>
      <c r="I109" s="154"/>
      <c r="J109" s="154"/>
      <c r="K109" s="154"/>
      <c r="L109" s="154"/>
      <c r="M109" s="154"/>
      <c r="N109" s="154"/>
      <c r="O109" s="154"/>
      <c r="P109" s="154"/>
      <c r="Q109" s="154"/>
      <c r="R109" s="154"/>
      <c r="S109" s="154"/>
      <c r="T109" s="154"/>
      <c r="U109" s="154"/>
      <c r="V109" s="154"/>
      <c r="W109" s="154"/>
      <c r="X109" s="154"/>
      <c r="Y109" s="154"/>
      <c r="Z109" s="154"/>
      <c r="AA109" s="154"/>
      <c r="AB109" s="154"/>
      <c r="AC109" s="154"/>
      <c r="AD109" s="154"/>
      <c r="AE109" s="154"/>
    </row>
    <row r="110" ht="20.25" customHeight="1">
      <c r="A110" s="156"/>
      <c r="B110" s="154"/>
      <c r="C110" s="154"/>
      <c r="D110" s="154"/>
      <c r="E110" s="154"/>
      <c r="F110" s="154"/>
      <c r="G110" s="154"/>
      <c r="H110" s="155"/>
      <c r="I110" s="154"/>
      <c r="J110" s="154"/>
      <c r="K110" s="154"/>
      <c r="L110" s="154"/>
      <c r="M110" s="154"/>
      <c r="N110" s="154"/>
      <c r="O110" s="154"/>
      <c r="P110" s="154"/>
      <c r="Q110" s="154"/>
      <c r="R110" s="154"/>
      <c r="S110" s="154"/>
      <c r="T110" s="154"/>
      <c r="U110" s="154"/>
      <c r="V110" s="154"/>
      <c r="W110" s="154"/>
      <c r="X110" s="154"/>
      <c r="Y110" s="154"/>
      <c r="Z110" s="154"/>
      <c r="AA110" s="154"/>
      <c r="AB110" s="154"/>
      <c r="AC110" s="154"/>
      <c r="AD110" s="154"/>
      <c r="AE110" s="154"/>
    </row>
    <row r="111" ht="20.25" customHeight="1">
      <c r="A111" s="156"/>
      <c r="B111" s="154"/>
      <c r="C111" s="154"/>
      <c r="D111" s="154"/>
      <c r="E111" s="154"/>
      <c r="F111" s="154"/>
      <c r="G111" s="154"/>
      <c r="H111" s="155"/>
      <c r="I111" s="154"/>
      <c r="J111" s="154"/>
      <c r="K111" s="154"/>
      <c r="L111" s="154"/>
      <c r="M111" s="154"/>
      <c r="N111" s="154"/>
      <c r="O111" s="154"/>
      <c r="P111" s="154"/>
      <c r="Q111" s="154"/>
      <c r="R111" s="154"/>
      <c r="S111" s="154"/>
      <c r="T111" s="154"/>
      <c r="U111" s="154"/>
      <c r="V111" s="154"/>
      <c r="W111" s="154"/>
      <c r="X111" s="154"/>
      <c r="Y111" s="154"/>
      <c r="Z111" s="154"/>
      <c r="AA111" s="154"/>
      <c r="AB111" s="154"/>
      <c r="AC111" s="154"/>
      <c r="AD111" s="154"/>
      <c r="AE111" s="154"/>
    </row>
    <row r="112" ht="20.25" customHeight="1">
      <c r="A112" s="156"/>
      <c r="B112" s="154"/>
      <c r="C112" s="154"/>
      <c r="D112" s="154"/>
      <c r="E112" s="154"/>
      <c r="F112" s="154"/>
      <c r="G112" s="154"/>
      <c r="H112" s="155"/>
      <c r="I112" s="154"/>
      <c r="J112" s="154"/>
      <c r="K112" s="154"/>
      <c r="L112" s="154"/>
      <c r="M112" s="154"/>
      <c r="N112" s="154"/>
      <c r="O112" s="154"/>
      <c r="P112" s="154"/>
      <c r="Q112" s="154"/>
      <c r="R112" s="154"/>
      <c r="S112" s="154"/>
      <c r="T112" s="154"/>
      <c r="U112" s="154"/>
      <c r="V112" s="154"/>
      <c r="W112" s="154"/>
      <c r="X112" s="154"/>
      <c r="Y112" s="154"/>
      <c r="Z112" s="154"/>
      <c r="AA112" s="154"/>
      <c r="AB112" s="154"/>
      <c r="AC112" s="154"/>
      <c r="AD112" s="154"/>
      <c r="AE112" s="154"/>
    </row>
    <row r="113" ht="20.25" customHeight="1">
      <c r="A113" s="156"/>
      <c r="B113" s="154"/>
      <c r="C113" s="154"/>
      <c r="D113" s="154"/>
      <c r="E113" s="154"/>
      <c r="F113" s="154"/>
      <c r="G113" s="154"/>
      <c r="H113" s="155"/>
      <c r="I113" s="154"/>
      <c r="J113" s="154"/>
      <c r="K113" s="154"/>
      <c r="L113" s="154"/>
      <c r="M113" s="154"/>
      <c r="N113" s="154"/>
      <c r="O113" s="154"/>
      <c r="P113" s="154"/>
      <c r="Q113" s="154"/>
      <c r="R113" s="154"/>
      <c r="S113" s="154"/>
      <c r="T113" s="154"/>
      <c r="U113" s="154"/>
      <c r="V113" s="154"/>
      <c r="W113" s="154"/>
      <c r="X113" s="154"/>
      <c r="Y113" s="154"/>
      <c r="Z113" s="154"/>
      <c r="AA113" s="154"/>
      <c r="AB113" s="154"/>
      <c r="AC113" s="154"/>
      <c r="AD113" s="154"/>
      <c r="AE113" s="154"/>
    </row>
    <row r="114" ht="20.25" customHeight="1">
      <c r="A114" s="156"/>
      <c r="B114" s="154"/>
      <c r="C114" s="154"/>
      <c r="D114" s="154"/>
      <c r="E114" s="154"/>
      <c r="F114" s="154"/>
      <c r="G114" s="154"/>
      <c r="H114" s="155"/>
      <c r="I114" s="154"/>
      <c r="J114" s="154"/>
      <c r="K114" s="154"/>
      <c r="L114" s="154"/>
      <c r="M114" s="154"/>
      <c r="N114" s="154"/>
      <c r="O114" s="154"/>
      <c r="P114" s="154"/>
      <c r="Q114" s="154"/>
      <c r="R114" s="154"/>
      <c r="S114" s="154"/>
      <c r="T114" s="154"/>
      <c r="U114" s="154"/>
      <c r="V114" s="154"/>
      <c r="W114" s="154"/>
      <c r="X114" s="154"/>
      <c r="Y114" s="154"/>
      <c r="Z114" s="154"/>
      <c r="AA114" s="154"/>
      <c r="AB114" s="154"/>
      <c r="AC114" s="154"/>
      <c r="AD114" s="154"/>
      <c r="AE114" s="154"/>
    </row>
    <row r="115" ht="20.25" customHeight="1">
      <c r="A115" s="156"/>
      <c r="B115" s="154"/>
      <c r="C115" s="154"/>
      <c r="D115" s="154"/>
      <c r="E115" s="154"/>
      <c r="F115" s="154"/>
      <c r="G115" s="154"/>
      <c r="H115" s="155"/>
      <c r="I115" s="154"/>
      <c r="J115" s="154"/>
      <c r="K115" s="154"/>
      <c r="L115" s="154"/>
      <c r="M115" s="154"/>
      <c r="N115" s="154"/>
      <c r="O115" s="154"/>
      <c r="P115" s="154"/>
      <c r="Q115" s="154"/>
      <c r="R115" s="154"/>
      <c r="S115" s="154"/>
      <c r="T115" s="154"/>
      <c r="U115" s="154"/>
      <c r="V115" s="154"/>
      <c r="W115" s="154"/>
      <c r="X115" s="154"/>
      <c r="Y115" s="154"/>
      <c r="Z115" s="154"/>
      <c r="AA115" s="154"/>
      <c r="AB115" s="154"/>
      <c r="AC115" s="154"/>
      <c r="AD115" s="154"/>
      <c r="AE115" s="154"/>
    </row>
    <row r="116" ht="20.25" customHeight="1">
      <c r="A116" s="156"/>
      <c r="B116" s="154"/>
      <c r="C116" s="154"/>
      <c r="D116" s="154"/>
      <c r="E116" s="154"/>
      <c r="F116" s="154"/>
      <c r="G116" s="154"/>
      <c r="H116" s="155"/>
      <c r="I116" s="154"/>
      <c r="J116" s="154"/>
      <c r="K116" s="154"/>
      <c r="L116" s="154"/>
      <c r="M116" s="154"/>
      <c r="N116" s="154"/>
      <c r="O116" s="154"/>
      <c r="P116" s="154"/>
      <c r="Q116" s="154"/>
      <c r="R116" s="154"/>
      <c r="S116" s="154"/>
      <c r="T116" s="154"/>
      <c r="U116" s="154"/>
      <c r="V116" s="154"/>
      <c r="W116" s="154"/>
      <c r="X116" s="154"/>
      <c r="Y116" s="154"/>
      <c r="Z116" s="154"/>
      <c r="AA116" s="154"/>
      <c r="AB116" s="154"/>
      <c r="AC116" s="154"/>
      <c r="AD116" s="154"/>
      <c r="AE116" s="154"/>
    </row>
    <row r="117" ht="20.25" customHeight="1">
      <c r="A117" s="156"/>
      <c r="B117" s="154"/>
      <c r="C117" s="154"/>
      <c r="D117" s="154"/>
      <c r="E117" s="154"/>
      <c r="F117" s="154"/>
      <c r="G117" s="154"/>
      <c r="H117" s="155"/>
      <c r="I117" s="154"/>
      <c r="J117" s="154"/>
      <c r="K117" s="154"/>
      <c r="L117" s="154"/>
      <c r="M117" s="154"/>
      <c r="N117" s="154"/>
      <c r="O117" s="154"/>
      <c r="P117" s="154"/>
      <c r="Q117" s="154"/>
      <c r="R117" s="154"/>
      <c r="S117" s="154"/>
      <c r="T117" s="154"/>
      <c r="U117" s="154"/>
      <c r="V117" s="154"/>
      <c r="W117" s="154"/>
      <c r="X117" s="154"/>
      <c r="Y117" s="154"/>
      <c r="Z117" s="154"/>
      <c r="AA117" s="154"/>
      <c r="AB117" s="154"/>
      <c r="AC117" s="154"/>
      <c r="AD117" s="154"/>
      <c r="AE117" s="154"/>
    </row>
    <row r="118" ht="20.25" customHeight="1">
      <c r="A118" s="156"/>
      <c r="B118" s="154"/>
      <c r="C118" s="154"/>
      <c r="D118" s="154"/>
      <c r="E118" s="154"/>
      <c r="F118" s="154"/>
      <c r="G118" s="154"/>
      <c r="H118" s="155"/>
      <c r="I118" s="154"/>
      <c r="J118" s="154"/>
      <c r="K118" s="154"/>
      <c r="L118" s="154"/>
      <c r="M118" s="154"/>
      <c r="N118" s="154"/>
      <c r="O118" s="154"/>
      <c r="P118" s="154"/>
      <c r="Q118" s="154"/>
      <c r="R118" s="154"/>
      <c r="S118" s="154"/>
      <c r="T118" s="154"/>
      <c r="U118" s="154"/>
      <c r="V118" s="154"/>
      <c r="W118" s="154"/>
      <c r="X118" s="154"/>
      <c r="Y118" s="154"/>
      <c r="Z118" s="154"/>
      <c r="AA118" s="154"/>
      <c r="AB118" s="154"/>
      <c r="AC118" s="154"/>
      <c r="AD118" s="154"/>
      <c r="AE118" s="154"/>
    </row>
    <row r="119" ht="20.25" customHeight="1">
      <c r="A119" s="156"/>
      <c r="B119" s="154"/>
      <c r="C119" s="154"/>
      <c r="D119" s="154"/>
      <c r="E119" s="154"/>
      <c r="F119" s="154"/>
      <c r="G119" s="154"/>
      <c r="H119" s="155"/>
      <c r="I119" s="154"/>
      <c r="J119" s="154"/>
      <c r="K119" s="154"/>
      <c r="L119" s="154"/>
      <c r="M119" s="154"/>
      <c r="N119" s="154"/>
      <c r="O119" s="154"/>
      <c r="P119" s="154"/>
      <c r="Q119" s="154"/>
      <c r="R119" s="154"/>
      <c r="S119" s="154"/>
      <c r="T119" s="154"/>
      <c r="U119" s="154"/>
      <c r="V119" s="154"/>
      <c r="W119" s="154"/>
      <c r="X119" s="154"/>
      <c r="Y119" s="154"/>
      <c r="Z119" s="154"/>
      <c r="AA119" s="154"/>
      <c r="AB119" s="154"/>
      <c r="AC119" s="154"/>
      <c r="AD119" s="154"/>
      <c r="AE119" s="154"/>
    </row>
    <row r="120" ht="20.25" customHeight="1">
      <c r="A120" s="156"/>
      <c r="B120" s="154"/>
      <c r="C120" s="154"/>
      <c r="D120" s="154"/>
      <c r="E120" s="154"/>
      <c r="F120" s="154"/>
      <c r="G120" s="154"/>
      <c r="H120" s="155"/>
      <c r="I120" s="154"/>
      <c r="J120" s="154"/>
      <c r="K120" s="154"/>
      <c r="L120" s="154"/>
      <c r="M120" s="154"/>
      <c r="N120" s="154"/>
      <c r="O120" s="154"/>
      <c r="P120" s="154"/>
      <c r="Q120" s="154"/>
      <c r="R120" s="154"/>
      <c r="S120" s="154"/>
      <c r="T120" s="154"/>
      <c r="U120" s="154"/>
      <c r="V120" s="154"/>
      <c r="W120" s="154"/>
      <c r="X120" s="154"/>
      <c r="Y120" s="154"/>
      <c r="Z120" s="154"/>
      <c r="AA120" s="154"/>
      <c r="AB120" s="154"/>
      <c r="AC120" s="154"/>
      <c r="AD120" s="154"/>
      <c r="AE120" s="154"/>
    </row>
    <row r="121" ht="20.25" customHeight="1">
      <c r="A121" s="156"/>
      <c r="B121" s="154"/>
      <c r="C121" s="154"/>
      <c r="D121" s="154"/>
      <c r="E121" s="154"/>
      <c r="F121" s="154"/>
      <c r="G121" s="154"/>
      <c r="H121" s="155"/>
      <c r="I121" s="154"/>
      <c r="J121" s="154"/>
      <c r="K121" s="154"/>
      <c r="L121" s="154"/>
      <c r="M121" s="154"/>
      <c r="N121" s="154"/>
      <c r="O121" s="154"/>
      <c r="P121" s="154"/>
      <c r="Q121" s="154"/>
      <c r="R121" s="154"/>
      <c r="S121" s="154"/>
      <c r="T121" s="154"/>
      <c r="U121" s="154"/>
      <c r="V121" s="154"/>
      <c r="W121" s="154"/>
      <c r="X121" s="154"/>
      <c r="Y121" s="154"/>
      <c r="Z121" s="154"/>
      <c r="AA121" s="154"/>
      <c r="AB121" s="154"/>
      <c r="AC121" s="154"/>
      <c r="AD121" s="154"/>
      <c r="AE121" s="154"/>
    </row>
    <row r="122" ht="20.25" customHeight="1">
      <c r="A122" s="156"/>
      <c r="B122" s="154"/>
      <c r="C122" s="154"/>
      <c r="D122" s="154"/>
      <c r="E122" s="154"/>
      <c r="F122" s="154"/>
      <c r="G122" s="154"/>
      <c r="H122" s="155"/>
      <c r="I122" s="154"/>
      <c r="J122" s="154"/>
      <c r="K122" s="154"/>
      <c r="L122" s="154"/>
      <c r="M122" s="154"/>
      <c r="N122" s="154"/>
      <c r="O122" s="154"/>
      <c r="P122" s="154"/>
      <c r="Q122" s="154"/>
      <c r="R122" s="154"/>
      <c r="S122" s="154"/>
      <c r="T122" s="154"/>
      <c r="U122" s="154"/>
      <c r="V122" s="154"/>
      <c r="W122" s="154"/>
      <c r="X122" s="154"/>
      <c r="Y122" s="154"/>
      <c r="Z122" s="154"/>
      <c r="AA122" s="154"/>
      <c r="AB122" s="154"/>
      <c r="AC122" s="154"/>
      <c r="AD122" s="154"/>
      <c r="AE122" s="154"/>
    </row>
    <row r="123" ht="20.25" customHeight="1">
      <c r="A123" s="156"/>
      <c r="B123" s="154"/>
      <c r="C123" s="154"/>
      <c r="D123" s="154"/>
      <c r="E123" s="154"/>
      <c r="F123" s="154"/>
      <c r="G123" s="154"/>
      <c r="H123" s="155"/>
      <c r="I123" s="154"/>
      <c r="J123" s="154"/>
      <c r="K123" s="154"/>
      <c r="L123" s="154"/>
      <c r="M123" s="154"/>
      <c r="N123" s="154"/>
      <c r="O123" s="154"/>
      <c r="P123" s="154"/>
      <c r="Q123" s="154"/>
      <c r="R123" s="154"/>
      <c r="S123" s="154"/>
      <c r="T123" s="154"/>
      <c r="U123" s="154"/>
      <c r="V123" s="154"/>
      <c r="W123" s="154"/>
      <c r="X123" s="154"/>
      <c r="Y123" s="154"/>
      <c r="Z123" s="154"/>
      <c r="AA123" s="154"/>
      <c r="AB123" s="154"/>
      <c r="AC123" s="154"/>
      <c r="AD123" s="154"/>
      <c r="AE123" s="154"/>
    </row>
    <row r="124" ht="20.25" customHeight="1">
      <c r="A124" s="156"/>
      <c r="B124" s="154"/>
      <c r="C124" s="154"/>
      <c r="D124" s="154"/>
      <c r="E124" s="154"/>
      <c r="F124" s="154"/>
      <c r="G124" s="154"/>
      <c r="H124" s="155"/>
      <c r="I124" s="154"/>
      <c r="J124" s="154"/>
      <c r="K124" s="154"/>
      <c r="L124" s="154"/>
      <c r="M124" s="154"/>
      <c r="N124" s="154"/>
      <c r="O124" s="154"/>
      <c r="P124" s="154"/>
      <c r="Q124" s="154"/>
      <c r="R124" s="154"/>
      <c r="S124" s="154"/>
      <c r="T124" s="154"/>
      <c r="U124" s="154"/>
      <c r="V124" s="154"/>
      <c r="W124" s="154"/>
      <c r="X124" s="154"/>
      <c r="Y124" s="154"/>
      <c r="Z124" s="154"/>
      <c r="AA124" s="154"/>
      <c r="AB124" s="154"/>
      <c r="AC124" s="154"/>
      <c r="AD124" s="154"/>
      <c r="AE124" s="154"/>
    </row>
    <row r="125" ht="20.25" customHeight="1">
      <c r="A125" s="156"/>
      <c r="B125" s="154"/>
      <c r="C125" s="154"/>
      <c r="D125" s="154"/>
      <c r="E125" s="154"/>
      <c r="F125" s="154"/>
      <c r="G125" s="154"/>
      <c r="H125" s="155"/>
      <c r="I125" s="154"/>
      <c r="J125" s="154"/>
      <c r="K125" s="154"/>
      <c r="L125" s="154"/>
      <c r="M125" s="154"/>
      <c r="N125" s="154"/>
      <c r="O125" s="154"/>
      <c r="P125" s="154"/>
      <c r="Q125" s="154"/>
      <c r="R125" s="154"/>
      <c r="S125" s="154"/>
      <c r="T125" s="154"/>
      <c r="U125" s="154"/>
      <c r="V125" s="154"/>
      <c r="W125" s="154"/>
      <c r="X125" s="154"/>
      <c r="Y125" s="154"/>
      <c r="Z125" s="154"/>
      <c r="AA125" s="154"/>
      <c r="AB125" s="154"/>
      <c r="AC125" s="154"/>
      <c r="AD125" s="154"/>
      <c r="AE125" s="154"/>
    </row>
    <row r="126" ht="20.25" customHeight="1">
      <c r="A126" s="156"/>
      <c r="B126" s="154"/>
      <c r="C126" s="154"/>
      <c r="D126" s="154"/>
      <c r="E126" s="154"/>
      <c r="F126" s="154"/>
      <c r="G126" s="154"/>
      <c r="H126" s="155"/>
      <c r="I126" s="154"/>
      <c r="J126" s="154"/>
      <c r="K126" s="154"/>
      <c r="L126" s="154"/>
      <c r="M126" s="154"/>
      <c r="N126" s="154"/>
      <c r="O126" s="154"/>
      <c r="P126" s="154"/>
      <c r="Q126" s="154"/>
      <c r="R126" s="154"/>
      <c r="S126" s="154"/>
      <c r="T126" s="154"/>
      <c r="U126" s="154"/>
      <c r="V126" s="154"/>
      <c r="W126" s="154"/>
      <c r="X126" s="154"/>
      <c r="Y126" s="154"/>
      <c r="Z126" s="154"/>
      <c r="AA126" s="154"/>
      <c r="AB126" s="154"/>
      <c r="AC126" s="154"/>
      <c r="AD126" s="154"/>
      <c r="AE126" s="154"/>
    </row>
    <row r="127" ht="20.25" customHeight="1">
      <c r="A127" s="156"/>
      <c r="B127" s="154"/>
      <c r="C127" s="154"/>
      <c r="D127" s="154"/>
      <c r="E127" s="154"/>
      <c r="F127" s="154"/>
      <c r="G127" s="154"/>
      <c r="H127" s="155"/>
      <c r="I127" s="154"/>
      <c r="J127" s="154"/>
      <c r="K127" s="154"/>
      <c r="L127" s="154"/>
      <c r="M127" s="154"/>
      <c r="N127" s="154"/>
      <c r="O127" s="154"/>
      <c r="P127" s="154"/>
      <c r="Q127" s="154"/>
      <c r="R127" s="154"/>
      <c r="S127" s="154"/>
      <c r="T127" s="154"/>
      <c r="U127" s="154"/>
      <c r="V127" s="154"/>
      <c r="W127" s="154"/>
      <c r="X127" s="154"/>
      <c r="Y127" s="154"/>
      <c r="Z127" s="154"/>
      <c r="AA127" s="154"/>
      <c r="AB127" s="154"/>
      <c r="AC127" s="154"/>
      <c r="AD127" s="154"/>
      <c r="AE127" s="154"/>
    </row>
    <row r="128" ht="20.25" customHeight="1">
      <c r="A128" s="156"/>
      <c r="B128" s="154"/>
      <c r="C128" s="154"/>
      <c r="D128" s="154"/>
      <c r="E128" s="154"/>
      <c r="F128" s="154"/>
      <c r="G128" s="154"/>
      <c r="H128" s="155"/>
      <c r="I128" s="154"/>
      <c r="J128" s="154"/>
      <c r="K128" s="154"/>
      <c r="L128" s="154"/>
      <c r="M128" s="154"/>
      <c r="N128" s="154"/>
      <c r="O128" s="154"/>
      <c r="P128" s="154"/>
      <c r="Q128" s="154"/>
      <c r="R128" s="154"/>
      <c r="S128" s="154"/>
      <c r="T128" s="154"/>
      <c r="U128" s="154"/>
      <c r="V128" s="154"/>
      <c r="W128" s="154"/>
      <c r="X128" s="154"/>
      <c r="Y128" s="154"/>
      <c r="Z128" s="154"/>
      <c r="AA128" s="154"/>
      <c r="AB128" s="154"/>
      <c r="AC128" s="154"/>
      <c r="AD128" s="154"/>
      <c r="AE128" s="154"/>
    </row>
    <row r="129" ht="20.25" customHeight="1">
      <c r="A129" s="156"/>
      <c r="B129" s="154"/>
      <c r="C129" s="154"/>
      <c r="D129" s="154"/>
      <c r="E129" s="154"/>
      <c r="F129" s="154"/>
      <c r="G129" s="154"/>
      <c r="H129" s="155"/>
      <c r="I129" s="154"/>
      <c r="J129" s="154"/>
      <c r="K129" s="154"/>
      <c r="L129" s="154"/>
      <c r="M129" s="154"/>
      <c r="N129" s="154"/>
      <c r="O129" s="154"/>
      <c r="P129" s="154"/>
      <c r="Q129" s="154"/>
      <c r="R129" s="154"/>
      <c r="S129" s="154"/>
      <c r="T129" s="154"/>
      <c r="U129" s="154"/>
      <c r="V129" s="154"/>
      <c r="W129" s="154"/>
      <c r="X129" s="154"/>
      <c r="Y129" s="154"/>
      <c r="Z129" s="154"/>
      <c r="AA129" s="154"/>
      <c r="AB129" s="154"/>
      <c r="AC129" s="154"/>
      <c r="AD129" s="154"/>
      <c r="AE129" s="154"/>
    </row>
    <row r="130" ht="20.25" customHeight="1">
      <c r="A130" s="156"/>
      <c r="B130" s="154"/>
      <c r="C130" s="154"/>
      <c r="D130" s="154"/>
      <c r="E130" s="154"/>
      <c r="F130" s="154"/>
      <c r="G130" s="154"/>
      <c r="H130" s="155"/>
      <c r="I130" s="154"/>
      <c r="J130" s="154"/>
      <c r="K130" s="154"/>
      <c r="L130" s="154"/>
      <c r="M130" s="154"/>
      <c r="N130" s="154"/>
      <c r="O130" s="154"/>
      <c r="P130" s="154"/>
      <c r="Q130" s="154"/>
      <c r="R130" s="154"/>
      <c r="S130" s="154"/>
      <c r="T130" s="154"/>
      <c r="U130" s="154"/>
      <c r="V130" s="154"/>
      <c r="W130" s="154"/>
      <c r="X130" s="154"/>
      <c r="Y130" s="154"/>
      <c r="Z130" s="154"/>
      <c r="AA130" s="154"/>
      <c r="AB130" s="154"/>
      <c r="AC130" s="154"/>
      <c r="AD130" s="154"/>
      <c r="AE130" s="154"/>
    </row>
    <row r="131" ht="20.25" customHeight="1">
      <c r="A131" s="156"/>
      <c r="B131" s="154"/>
      <c r="C131" s="154"/>
      <c r="D131" s="154"/>
      <c r="E131" s="154"/>
      <c r="F131" s="154"/>
      <c r="G131" s="154"/>
      <c r="H131" s="155"/>
      <c r="I131" s="154"/>
      <c r="J131" s="154"/>
      <c r="K131" s="154"/>
      <c r="L131" s="154"/>
      <c r="M131" s="154"/>
      <c r="N131" s="154"/>
      <c r="O131" s="154"/>
      <c r="P131" s="154"/>
      <c r="Q131" s="154"/>
      <c r="R131" s="154"/>
      <c r="S131" s="154"/>
      <c r="T131" s="154"/>
      <c r="U131" s="154"/>
      <c r="V131" s="154"/>
      <c r="W131" s="154"/>
      <c r="X131" s="154"/>
      <c r="Y131" s="154"/>
      <c r="Z131" s="154"/>
      <c r="AA131" s="154"/>
      <c r="AB131" s="154"/>
      <c r="AC131" s="154"/>
      <c r="AD131" s="154"/>
      <c r="AE131" s="154"/>
    </row>
    <row r="132" ht="20.25" customHeight="1">
      <c r="A132" s="156"/>
      <c r="B132" s="154"/>
      <c r="C132" s="154"/>
      <c r="D132" s="154"/>
      <c r="E132" s="154"/>
      <c r="F132" s="154"/>
      <c r="G132" s="154"/>
      <c r="H132" s="155"/>
      <c r="I132" s="154"/>
      <c r="J132" s="154"/>
      <c r="K132" s="154"/>
      <c r="L132" s="154"/>
      <c r="M132" s="154"/>
      <c r="N132" s="154"/>
      <c r="O132" s="154"/>
      <c r="P132" s="154"/>
      <c r="Q132" s="154"/>
      <c r="R132" s="154"/>
      <c r="S132" s="154"/>
      <c r="T132" s="154"/>
      <c r="U132" s="154"/>
      <c r="V132" s="154"/>
      <c r="W132" s="154"/>
      <c r="X132" s="154"/>
      <c r="Y132" s="154"/>
      <c r="Z132" s="154"/>
      <c r="AA132" s="154"/>
      <c r="AB132" s="154"/>
      <c r="AC132" s="154"/>
      <c r="AD132" s="154"/>
      <c r="AE132" s="154"/>
    </row>
    <row r="133" ht="20.25" customHeight="1">
      <c r="A133" s="156"/>
      <c r="B133" s="154"/>
      <c r="C133" s="154"/>
      <c r="D133" s="154"/>
      <c r="E133" s="154"/>
      <c r="F133" s="154"/>
      <c r="G133" s="154"/>
      <c r="H133" s="155"/>
      <c r="I133" s="154"/>
      <c r="J133" s="154"/>
      <c r="K133" s="154"/>
      <c r="L133" s="154"/>
      <c r="M133" s="154"/>
      <c r="N133" s="154"/>
      <c r="O133" s="154"/>
      <c r="P133" s="154"/>
      <c r="Q133" s="154"/>
      <c r="R133" s="154"/>
      <c r="S133" s="154"/>
      <c r="T133" s="154"/>
      <c r="U133" s="154"/>
      <c r="V133" s="154"/>
      <c r="W133" s="154"/>
      <c r="X133" s="154"/>
      <c r="Y133" s="154"/>
      <c r="Z133" s="154"/>
      <c r="AA133" s="154"/>
      <c r="AB133" s="154"/>
      <c r="AC133" s="154"/>
      <c r="AD133" s="154"/>
      <c r="AE133" s="154"/>
    </row>
    <row r="134" ht="20.25" customHeight="1">
      <c r="A134" s="156"/>
      <c r="B134" s="154"/>
      <c r="C134" s="154"/>
      <c r="D134" s="154"/>
      <c r="E134" s="154"/>
      <c r="F134" s="154"/>
      <c r="G134" s="154"/>
      <c r="H134" s="155"/>
      <c r="I134" s="154"/>
      <c r="J134" s="154"/>
      <c r="K134" s="154"/>
      <c r="L134" s="154"/>
      <c r="M134" s="154"/>
      <c r="N134" s="154"/>
      <c r="O134" s="154"/>
      <c r="P134" s="154"/>
      <c r="Q134" s="154"/>
      <c r="R134" s="154"/>
      <c r="S134" s="154"/>
      <c r="T134" s="154"/>
      <c r="U134" s="154"/>
      <c r="V134" s="154"/>
      <c r="W134" s="154"/>
      <c r="X134" s="154"/>
      <c r="Y134" s="154"/>
      <c r="Z134" s="154"/>
      <c r="AA134" s="154"/>
      <c r="AB134" s="154"/>
      <c r="AC134" s="154"/>
      <c r="AD134" s="154"/>
      <c r="AE134" s="154"/>
    </row>
    <row r="135" ht="20.25" customHeight="1">
      <c r="A135" s="156"/>
      <c r="B135" s="154"/>
      <c r="C135" s="154"/>
      <c r="D135" s="154"/>
      <c r="E135" s="154"/>
      <c r="F135" s="154"/>
      <c r="G135" s="154"/>
      <c r="H135" s="155"/>
      <c r="I135" s="154"/>
      <c r="J135" s="154"/>
      <c r="K135" s="154"/>
      <c r="L135" s="154"/>
      <c r="M135" s="154"/>
      <c r="N135" s="154"/>
      <c r="O135" s="154"/>
      <c r="P135" s="154"/>
      <c r="Q135" s="154"/>
      <c r="R135" s="154"/>
      <c r="S135" s="154"/>
      <c r="T135" s="154"/>
      <c r="U135" s="154"/>
      <c r="V135" s="154"/>
      <c r="W135" s="154"/>
      <c r="X135" s="154"/>
      <c r="Y135" s="154"/>
      <c r="Z135" s="154"/>
      <c r="AA135" s="154"/>
      <c r="AB135" s="154"/>
      <c r="AC135" s="154"/>
      <c r="AD135" s="154"/>
      <c r="AE135" s="154"/>
    </row>
    <row r="136" ht="20.25" customHeight="1">
      <c r="A136" s="156"/>
      <c r="B136" s="154"/>
      <c r="C136" s="154"/>
      <c r="D136" s="154"/>
      <c r="E136" s="154"/>
      <c r="F136" s="154"/>
      <c r="G136" s="154"/>
      <c r="H136" s="155"/>
      <c r="I136" s="154"/>
      <c r="J136" s="154"/>
      <c r="K136" s="154"/>
      <c r="L136" s="154"/>
      <c r="M136" s="154"/>
      <c r="N136" s="154"/>
      <c r="O136" s="154"/>
      <c r="P136" s="154"/>
      <c r="Q136" s="154"/>
      <c r="R136" s="154"/>
      <c r="S136" s="154"/>
      <c r="T136" s="154"/>
      <c r="U136" s="154"/>
      <c r="V136" s="154"/>
      <c r="W136" s="154"/>
      <c r="X136" s="154"/>
      <c r="Y136" s="154"/>
      <c r="Z136" s="154"/>
      <c r="AA136" s="154"/>
      <c r="AB136" s="154"/>
      <c r="AC136" s="154"/>
      <c r="AD136" s="154"/>
      <c r="AE136" s="154"/>
    </row>
    <row r="137" ht="20.25" customHeight="1">
      <c r="A137" s="156"/>
      <c r="B137" s="154"/>
      <c r="C137" s="154"/>
      <c r="D137" s="154"/>
      <c r="E137" s="154"/>
      <c r="F137" s="154"/>
      <c r="G137" s="154"/>
      <c r="H137" s="155"/>
      <c r="I137" s="154"/>
      <c r="J137" s="154"/>
      <c r="K137" s="154"/>
      <c r="L137" s="154"/>
      <c r="M137" s="154"/>
      <c r="N137" s="154"/>
      <c r="O137" s="154"/>
      <c r="P137" s="154"/>
      <c r="Q137" s="154"/>
      <c r="R137" s="154"/>
      <c r="S137" s="154"/>
      <c r="T137" s="154"/>
      <c r="U137" s="154"/>
      <c r="V137" s="154"/>
      <c r="W137" s="154"/>
      <c r="X137" s="154"/>
      <c r="Y137" s="154"/>
      <c r="Z137" s="154"/>
      <c r="AA137" s="154"/>
      <c r="AB137" s="154"/>
      <c r="AC137" s="154"/>
      <c r="AD137" s="154"/>
      <c r="AE137" s="154"/>
    </row>
    <row r="138" ht="20.25" customHeight="1">
      <c r="A138" s="156"/>
      <c r="B138" s="154"/>
      <c r="C138" s="154"/>
      <c r="D138" s="154"/>
      <c r="E138" s="154"/>
      <c r="F138" s="154"/>
      <c r="G138" s="154"/>
      <c r="H138" s="155"/>
      <c r="I138" s="154"/>
      <c r="J138" s="154"/>
      <c r="K138" s="154"/>
      <c r="L138" s="154"/>
      <c r="M138" s="154"/>
      <c r="N138" s="154"/>
      <c r="O138" s="154"/>
      <c r="P138" s="154"/>
      <c r="Q138" s="154"/>
      <c r="R138" s="154"/>
      <c r="S138" s="154"/>
      <c r="T138" s="154"/>
      <c r="U138" s="154"/>
      <c r="V138" s="154"/>
      <c r="W138" s="154"/>
      <c r="X138" s="154"/>
      <c r="Y138" s="154"/>
      <c r="Z138" s="154"/>
      <c r="AA138" s="154"/>
      <c r="AB138" s="154"/>
      <c r="AC138" s="154"/>
      <c r="AD138" s="154"/>
      <c r="AE138" s="154"/>
    </row>
    <row r="139" ht="20.25" customHeight="1">
      <c r="A139" s="156"/>
      <c r="B139" s="154"/>
      <c r="C139" s="154"/>
      <c r="D139" s="154"/>
      <c r="E139" s="154"/>
      <c r="F139" s="154"/>
      <c r="G139" s="154"/>
      <c r="H139" s="155"/>
      <c r="I139" s="154"/>
      <c r="J139" s="154"/>
      <c r="K139" s="154"/>
      <c r="L139" s="154"/>
      <c r="M139" s="154"/>
      <c r="N139" s="154"/>
      <c r="O139" s="154"/>
      <c r="P139" s="154"/>
      <c r="Q139" s="154"/>
      <c r="R139" s="154"/>
      <c r="S139" s="154"/>
      <c r="T139" s="154"/>
      <c r="U139" s="154"/>
      <c r="V139" s="154"/>
      <c r="W139" s="154"/>
      <c r="X139" s="154"/>
      <c r="Y139" s="154"/>
      <c r="Z139" s="154"/>
      <c r="AA139" s="154"/>
      <c r="AB139" s="154"/>
      <c r="AC139" s="154"/>
      <c r="AD139" s="154"/>
      <c r="AE139" s="154"/>
    </row>
    <row r="140" ht="20.25" customHeight="1">
      <c r="A140" s="156"/>
      <c r="B140" s="154"/>
      <c r="C140" s="154"/>
      <c r="D140" s="154"/>
      <c r="E140" s="154"/>
      <c r="F140" s="154"/>
      <c r="G140" s="154"/>
      <c r="H140" s="155"/>
      <c r="I140" s="154"/>
      <c r="J140" s="154"/>
      <c r="K140" s="154"/>
      <c r="L140" s="154"/>
      <c r="M140" s="154"/>
      <c r="N140" s="154"/>
      <c r="O140" s="154"/>
      <c r="P140" s="154"/>
      <c r="Q140" s="154"/>
      <c r="R140" s="154"/>
      <c r="S140" s="154"/>
      <c r="T140" s="154"/>
      <c r="U140" s="154"/>
      <c r="V140" s="154"/>
      <c r="W140" s="154"/>
      <c r="X140" s="154"/>
      <c r="Y140" s="154"/>
      <c r="Z140" s="154"/>
      <c r="AA140" s="154"/>
      <c r="AB140" s="154"/>
      <c r="AC140" s="154"/>
      <c r="AD140" s="154"/>
      <c r="AE140" s="154"/>
    </row>
    <row r="141" ht="20.25" customHeight="1">
      <c r="A141" s="156"/>
      <c r="B141" s="154"/>
      <c r="C141" s="154"/>
      <c r="D141" s="154"/>
      <c r="E141" s="154"/>
      <c r="F141" s="154"/>
      <c r="G141" s="154"/>
      <c r="H141" s="155"/>
      <c r="I141" s="154"/>
      <c r="J141" s="154"/>
      <c r="K141" s="154"/>
      <c r="L141" s="154"/>
      <c r="M141" s="154"/>
      <c r="N141" s="154"/>
      <c r="O141" s="154"/>
      <c r="P141" s="154"/>
      <c r="Q141" s="154"/>
      <c r="R141" s="154"/>
      <c r="S141" s="154"/>
      <c r="T141" s="154"/>
      <c r="U141" s="154"/>
      <c r="V141" s="154"/>
      <c r="W141" s="154"/>
      <c r="X141" s="154"/>
      <c r="Y141" s="154"/>
      <c r="Z141" s="154"/>
      <c r="AA141" s="154"/>
      <c r="AB141" s="154"/>
      <c r="AC141" s="154"/>
      <c r="AD141" s="154"/>
      <c r="AE141" s="154"/>
    </row>
    <row r="142" ht="20.25" customHeight="1">
      <c r="A142" s="156"/>
      <c r="B142" s="154"/>
      <c r="C142" s="154"/>
      <c r="D142" s="154"/>
      <c r="E142" s="154"/>
      <c r="F142" s="154"/>
      <c r="G142" s="154"/>
      <c r="H142" s="155"/>
      <c r="I142" s="154"/>
      <c r="J142" s="154"/>
      <c r="K142" s="154"/>
      <c r="L142" s="154"/>
      <c r="M142" s="154"/>
      <c r="N142" s="154"/>
      <c r="O142" s="154"/>
      <c r="P142" s="154"/>
      <c r="Q142" s="154"/>
      <c r="R142" s="154"/>
      <c r="S142" s="154"/>
      <c r="T142" s="154"/>
      <c r="U142" s="154"/>
      <c r="V142" s="154"/>
      <c r="W142" s="154"/>
      <c r="X142" s="154"/>
      <c r="Y142" s="154"/>
      <c r="Z142" s="154"/>
      <c r="AA142" s="154"/>
      <c r="AB142" s="154"/>
      <c r="AC142" s="154"/>
      <c r="AD142" s="154"/>
      <c r="AE142" s="154"/>
    </row>
    <row r="143" ht="20.25" customHeight="1">
      <c r="A143" s="156"/>
      <c r="B143" s="154"/>
      <c r="C143" s="154"/>
      <c r="D143" s="154"/>
      <c r="E143" s="154"/>
      <c r="F143" s="154"/>
      <c r="G143" s="154"/>
      <c r="H143" s="155"/>
      <c r="I143" s="154"/>
      <c r="J143" s="154"/>
      <c r="K143" s="154"/>
      <c r="L143" s="154"/>
      <c r="M143" s="154"/>
      <c r="N143" s="154"/>
      <c r="O143" s="154"/>
      <c r="P143" s="154"/>
      <c r="Q143" s="154"/>
      <c r="R143" s="154"/>
      <c r="S143" s="154"/>
      <c r="T143" s="154"/>
      <c r="U143" s="154"/>
      <c r="V143" s="154"/>
      <c r="W143" s="154"/>
      <c r="X143" s="154"/>
      <c r="Y143" s="154"/>
      <c r="Z143" s="154"/>
      <c r="AA143" s="154"/>
      <c r="AB143" s="154"/>
      <c r="AC143" s="154"/>
      <c r="AD143" s="154"/>
      <c r="AE143" s="154"/>
    </row>
    <row r="144" ht="20.25" customHeight="1">
      <c r="A144" s="156"/>
      <c r="B144" s="154"/>
      <c r="C144" s="154"/>
      <c r="D144" s="154"/>
      <c r="E144" s="154"/>
      <c r="F144" s="154"/>
      <c r="G144" s="154"/>
      <c r="H144" s="155"/>
      <c r="I144" s="154"/>
      <c r="J144" s="154"/>
      <c r="K144" s="154"/>
      <c r="L144" s="154"/>
      <c r="M144" s="154"/>
      <c r="N144" s="154"/>
      <c r="O144" s="154"/>
      <c r="P144" s="154"/>
      <c r="Q144" s="154"/>
      <c r="R144" s="154"/>
      <c r="S144" s="154"/>
      <c r="T144" s="154"/>
      <c r="U144" s="154"/>
      <c r="V144" s="154"/>
      <c r="W144" s="154"/>
      <c r="X144" s="154"/>
      <c r="Y144" s="154"/>
      <c r="Z144" s="154"/>
      <c r="AA144" s="154"/>
      <c r="AB144" s="154"/>
      <c r="AC144" s="154"/>
      <c r="AD144" s="154"/>
      <c r="AE144" s="154"/>
    </row>
    <row r="145" ht="20.25" customHeight="1">
      <c r="A145" s="156"/>
      <c r="B145" s="154"/>
      <c r="C145" s="154"/>
      <c r="D145" s="154"/>
      <c r="E145" s="154"/>
      <c r="F145" s="154"/>
      <c r="G145" s="154"/>
      <c r="H145" s="155"/>
      <c r="I145" s="154"/>
      <c r="J145" s="154"/>
      <c r="K145" s="154"/>
      <c r="L145" s="154"/>
      <c r="M145" s="154"/>
      <c r="N145" s="154"/>
      <c r="O145" s="154"/>
      <c r="P145" s="154"/>
      <c r="Q145" s="154"/>
      <c r="R145" s="154"/>
      <c r="S145" s="154"/>
      <c r="T145" s="154"/>
      <c r="U145" s="154"/>
      <c r="V145" s="154"/>
      <c r="W145" s="154"/>
      <c r="X145" s="154"/>
      <c r="Y145" s="154"/>
      <c r="Z145" s="154"/>
      <c r="AA145" s="154"/>
      <c r="AB145" s="154"/>
      <c r="AC145" s="154"/>
      <c r="AD145" s="154"/>
      <c r="AE145" s="154"/>
    </row>
    <row r="146" ht="20.25" customHeight="1">
      <c r="A146" s="156"/>
      <c r="B146" s="154"/>
      <c r="C146" s="154"/>
      <c r="D146" s="154"/>
      <c r="E146" s="154"/>
      <c r="F146" s="154"/>
      <c r="G146" s="154"/>
      <c r="H146" s="155"/>
      <c r="I146" s="154"/>
      <c r="J146" s="154"/>
      <c r="K146" s="154"/>
      <c r="L146" s="154"/>
      <c r="M146" s="154"/>
      <c r="N146" s="154"/>
      <c r="O146" s="154"/>
      <c r="P146" s="154"/>
      <c r="Q146" s="154"/>
      <c r="R146" s="154"/>
      <c r="S146" s="154"/>
      <c r="T146" s="154"/>
      <c r="U146" s="154"/>
      <c r="V146" s="154"/>
      <c r="W146" s="154"/>
      <c r="X146" s="154"/>
      <c r="Y146" s="154"/>
      <c r="Z146" s="154"/>
      <c r="AA146" s="154"/>
      <c r="AB146" s="154"/>
      <c r="AC146" s="154"/>
      <c r="AD146" s="154"/>
      <c r="AE146" s="154"/>
    </row>
    <row r="147" ht="20.25" customHeight="1">
      <c r="A147" s="156"/>
      <c r="B147" s="154"/>
      <c r="C147" s="154"/>
      <c r="D147" s="154"/>
      <c r="E147" s="154"/>
      <c r="F147" s="154"/>
      <c r="G147" s="154"/>
      <c r="H147" s="155"/>
      <c r="I147" s="154"/>
      <c r="J147" s="154"/>
      <c r="K147" s="154"/>
      <c r="L147" s="154"/>
      <c r="M147" s="154"/>
      <c r="N147" s="154"/>
      <c r="O147" s="154"/>
      <c r="P147" s="154"/>
      <c r="Q147" s="154"/>
      <c r="R147" s="154"/>
      <c r="S147" s="154"/>
      <c r="T147" s="154"/>
      <c r="U147" s="154"/>
      <c r="V147" s="154"/>
      <c r="W147" s="154"/>
      <c r="X147" s="154"/>
      <c r="Y147" s="154"/>
      <c r="Z147" s="154"/>
      <c r="AA147" s="154"/>
      <c r="AB147" s="154"/>
      <c r="AC147" s="154"/>
      <c r="AD147" s="154"/>
      <c r="AE147" s="154"/>
    </row>
    <row r="148" ht="20.25" customHeight="1">
      <c r="A148" s="156"/>
      <c r="B148" s="154"/>
      <c r="C148" s="154"/>
      <c r="D148" s="154"/>
      <c r="E148" s="154"/>
      <c r="F148" s="154"/>
      <c r="G148" s="154"/>
      <c r="H148" s="155"/>
      <c r="I148" s="154"/>
      <c r="J148" s="154"/>
      <c r="K148" s="154"/>
      <c r="L148" s="154"/>
      <c r="M148" s="154"/>
      <c r="N148" s="154"/>
      <c r="O148" s="154"/>
      <c r="P148" s="154"/>
      <c r="Q148" s="154"/>
      <c r="R148" s="154"/>
      <c r="S148" s="154"/>
      <c r="T148" s="154"/>
      <c r="U148" s="154"/>
      <c r="V148" s="154"/>
      <c r="W148" s="154"/>
      <c r="X148" s="154"/>
      <c r="Y148" s="154"/>
      <c r="Z148" s="154"/>
      <c r="AA148" s="154"/>
      <c r="AB148" s="154"/>
      <c r="AC148" s="154"/>
      <c r="AD148" s="154"/>
      <c r="AE148" s="154"/>
    </row>
    <row r="149" ht="20.25" customHeight="1">
      <c r="A149" s="156"/>
      <c r="B149" s="154"/>
      <c r="C149" s="154"/>
      <c r="D149" s="154"/>
      <c r="E149" s="154"/>
      <c r="F149" s="154"/>
      <c r="G149" s="154"/>
      <c r="H149" s="155"/>
      <c r="I149" s="154"/>
      <c r="J149" s="154"/>
      <c r="K149" s="154"/>
      <c r="L149" s="154"/>
      <c r="M149" s="154"/>
      <c r="N149" s="154"/>
      <c r="O149" s="154"/>
      <c r="P149" s="154"/>
      <c r="Q149" s="154"/>
      <c r="R149" s="154"/>
      <c r="S149" s="154"/>
      <c r="T149" s="154"/>
      <c r="U149" s="154"/>
      <c r="V149" s="154"/>
      <c r="W149" s="154"/>
      <c r="X149" s="154"/>
      <c r="Y149" s="154"/>
      <c r="Z149" s="154"/>
      <c r="AA149" s="154"/>
      <c r="AB149" s="154"/>
      <c r="AC149" s="154"/>
      <c r="AD149" s="154"/>
      <c r="AE149" s="154"/>
    </row>
    <row r="150" ht="20.25" customHeight="1">
      <c r="A150" s="156"/>
      <c r="B150" s="154"/>
      <c r="C150" s="154"/>
      <c r="D150" s="154"/>
      <c r="E150" s="154"/>
      <c r="F150" s="154"/>
      <c r="G150" s="154"/>
      <c r="H150" s="155"/>
      <c r="I150" s="154"/>
      <c r="J150" s="154"/>
      <c r="K150" s="154"/>
      <c r="L150" s="154"/>
      <c r="M150" s="154"/>
      <c r="N150" s="154"/>
      <c r="O150" s="154"/>
      <c r="P150" s="154"/>
      <c r="Q150" s="154"/>
      <c r="R150" s="154"/>
      <c r="S150" s="154"/>
      <c r="T150" s="154"/>
      <c r="U150" s="154"/>
      <c r="V150" s="154"/>
      <c r="W150" s="154"/>
      <c r="X150" s="154"/>
      <c r="Y150" s="154"/>
      <c r="Z150" s="154"/>
      <c r="AA150" s="154"/>
      <c r="AB150" s="154"/>
      <c r="AC150" s="154"/>
      <c r="AD150" s="154"/>
      <c r="AE150" s="154"/>
    </row>
    <row r="151" ht="20.25" customHeight="1">
      <c r="A151" s="156"/>
      <c r="B151" s="154"/>
      <c r="C151" s="154"/>
      <c r="D151" s="154"/>
      <c r="E151" s="154"/>
      <c r="F151" s="154"/>
      <c r="G151" s="154"/>
      <c r="H151" s="155"/>
      <c r="I151" s="154"/>
      <c r="J151" s="154"/>
      <c r="K151" s="154"/>
      <c r="L151" s="154"/>
      <c r="M151" s="154"/>
      <c r="N151" s="154"/>
      <c r="O151" s="154"/>
      <c r="P151" s="154"/>
      <c r="Q151" s="154"/>
      <c r="R151" s="154"/>
      <c r="S151" s="154"/>
      <c r="T151" s="154"/>
      <c r="U151" s="154"/>
      <c r="V151" s="154"/>
      <c r="W151" s="154"/>
      <c r="X151" s="154"/>
      <c r="Y151" s="154"/>
      <c r="Z151" s="154"/>
      <c r="AA151" s="154"/>
      <c r="AB151" s="154"/>
      <c r="AC151" s="154"/>
      <c r="AD151" s="154"/>
      <c r="AE151" s="154"/>
    </row>
    <row r="152" ht="20.25" customHeight="1">
      <c r="A152" s="156"/>
      <c r="B152" s="154"/>
      <c r="C152" s="154"/>
      <c r="D152" s="154"/>
      <c r="E152" s="154"/>
      <c r="F152" s="154"/>
      <c r="G152" s="154"/>
      <c r="H152" s="155"/>
      <c r="I152" s="154"/>
      <c r="J152" s="154"/>
      <c r="K152" s="154"/>
      <c r="L152" s="154"/>
      <c r="M152" s="154"/>
      <c r="N152" s="154"/>
      <c r="O152" s="154"/>
      <c r="P152" s="154"/>
      <c r="Q152" s="154"/>
      <c r="R152" s="154"/>
      <c r="S152" s="154"/>
      <c r="T152" s="154"/>
      <c r="U152" s="154"/>
      <c r="V152" s="154"/>
      <c r="W152" s="154"/>
      <c r="X152" s="154"/>
      <c r="Y152" s="154"/>
      <c r="Z152" s="154"/>
      <c r="AA152" s="154"/>
      <c r="AB152" s="154"/>
      <c r="AC152" s="154"/>
      <c r="AD152" s="154"/>
      <c r="AE152" s="154"/>
    </row>
    <row r="153" ht="20.25" customHeight="1">
      <c r="A153" s="156"/>
      <c r="B153" s="154"/>
      <c r="C153" s="154"/>
      <c r="D153" s="154"/>
      <c r="E153" s="154"/>
      <c r="F153" s="154"/>
      <c r="G153" s="154"/>
      <c r="H153" s="155"/>
      <c r="I153" s="154"/>
      <c r="J153" s="154"/>
      <c r="K153" s="154"/>
      <c r="L153" s="154"/>
      <c r="M153" s="154"/>
      <c r="N153" s="154"/>
      <c r="O153" s="154"/>
      <c r="P153" s="154"/>
      <c r="Q153" s="154"/>
      <c r="R153" s="154"/>
      <c r="S153" s="154"/>
      <c r="T153" s="154"/>
      <c r="U153" s="154"/>
      <c r="V153" s="154"/>
      <c r="W153" s="154"/>
      <c r="X153" s="154"/>
      <c r="Y153" s="154"/>
      <c r="Z153" s="154"/>
      <c r="AA153" s="154"/>
      <c r="AB153" s="154"/>
      <c r="AC153" s="154"/>
      <c r="AD153" s="154"/>
      <c r="AE153" s="154"/>
    </row>
    <row r="154" ht="20.25" customHeight="1">
      <c r="A154" s="156"/>
      <c r="B154" s="154"/>
      <c r="C154" s="154"/>
      <c r="D154" s="154"/>
      <c r="E154" s="154"/>
      <c r="F154" s="154"/>
      <c r="G154" s="154"/>
      <c r="H154" s="155"/>
      <c r="I154" s="154"/>
      <c r="J154" s="154"/>
      <c r="K154" s="154"/>
      <c r="L154" s="154"/>
      <c r="M154" s="154"/>
      <c r="N154" s="154"/>
      <c r="O154" s="154"/>
      <c r="P154" s="154"/>
      <c r="Q154" s="154"/>
      <c r="R154" s="154"/>
      <c r="S154" s="154"/>
      <c r="T154" s="154"/>
      <c r="U154" s="154"/>
      <c r="V154" s="154"/>
      <c r="W154" s="154"/>
      <c r="X154" s="154"/>
      <c r="Y154" s="154"/>
      <c r="Z154" s="154"/>
      <c r="AA154" s="154"/>
      <c r="AB154" s="154"/>
      <c r="AC154" s="154"/>
      <c r="AD154" s="154"/>
      <c r="AE154" s="154"/>
    </row>
    <row r="155" ht="20.25" customHeight="1">
      <c r="A155" s="156"/>
      <c r="B155" s="154"/>
      <c r="C155" s="154"/>
      <c r="D155" s="154"/>
      <c r="E155" s="154"/>
      <c r="F155" s="154"/>
      <c r="G155" s="154"/>
      <c r="H155" s="155"/>
      <c r="I155" s="154"/>
      <c r="J155" s="154"/>
      <c r="K155" s="154"/>
      <c r="L155" s="154"/>
      <c r="M155" s="154"/>
      <c r="N155" s="154"/>
      <c r="O155" s="154"/>
      <c r="P155" s="154"/>
      <c r="Q155" s="154"/>
      <c r="R155" s="154"/>
      <c r="S155" s="154"/>
      <c r="T155" s="154"/>
      <c r="U155" s="154"/>
      <c r="V155" s="154"/>
      <c r="W155" s="154"/>
      <c r="X155" s="154"/>
      <c r="Y155" s="154"/>
      <c r="Z155" s="154"/>
      <c r="AA155" s="154"/>
      <c r="AB155" s="154"/>
      <c r="AC155" s="154"/>
      <c r="AD155" s="154"/>
      <c r="AE155" s="154"/>
    </row>
    <row r="156" ht="20.25" customHeight="1">
      <c r="A156" s="156"/>
      <c r="B156" s="154"/>
      <c r="C156" s="154"/>
      <c r="D156" s="154"/>
      <c r="E156" s="154"/>
      <c r="F156" s="154"/>
      <c r="G156" s="154"/>
      <c r="H156" s="155"/>
      <c r="I156" s="154"/>
      <c r="J156" s="154"/>
      <c r="K156" s="154"/>
      <c r="L156" s="154"/>
      <c r="M156" s="154"/>
      <c r="N156" s="154"/>
      <c r="O156" s="154"/>
      <c r="P156" s="154"/>
      <c r="Q156" s="154"/>
      <c r="R156" s="154"/>
      <c r="S156" s="154"/>
      <c r="T156" s="154"/>
      <c r="U156" s="154"/>
      <c r="V156" s="154"/>
      <c r="W156" s="154"/>
      <c r="X156" s="154"/>
      <c r="Y156" s="154"/>
      <c r="Z156" s="154"/>
      <c r="AA156" s="154"/>
      <c r="AB156" s="154"/>
      <c r="AC156" s="154"/>
      <c r="AD156" s="154"/>
      <c r="AE156" s="154"/>
    </row>
    <row r="157" ht="20.25" customHeight="1">
      <c r="A157" s="156"/>
      <c r="B157" s="154"/>
      <c r="C157" s="154"/>
      <c r="D157" s="154"/>
      <c r="E157" s="154"/>
      <c r="F157" s="154"/>
      <c r="G157" s="154"/>
      <c r="H157" s="155"/>
      <c r="I157" s="154"/>
      <c r="J157" s="154"/>
      <c r="K157" s="154"/>
      <c r="L157" s="154"/>
      <c r="M157" s="154"/>
      <c r="N157" s="154"/>
      <c r="O157" s="154"/>
      <c r="P157" s="154"/>
      <c r="Q157" s="154"/>
      <c r="R157" s="154"/>
      <c r="S157" s="154"/>
      <c r="T157" s="154"/>
      <c r="U157" s="154"/>
      <c r="V157" s="154"/>
      <c r="W157" s="154"/>
      <c r="X157" s="154"/>
      <c r="Y157" s="154"/>
      <c r="Z157" s="154"/>
      <c r="AA157" s="154"/>
      <c r="AB157" s="154"/>
      <c r="AC157" s="154"/>
      <c r="AD157" s="154"/>
      <c r="AE157" s="154"/>
    </row>
    <row r="158" ht="20.25" customHeight="1">
      <c r="A158" s="156"/>
      <c r="B158" s="154"/>
      <c r="C158" s="154"/>
      <c r="D158" s="154"/>
      <c r="E158" s="154"/>
      <c r="F158" s="154"/>
      <c r="G158" s="154"/>
      <c r="H158" s="155"/>
      <c r="I158" s="154"/>
      <c r="J158" s="154"/>
      <c r="K158" s="154"/>
      <c r="L158" s="154"/>
      <c r="M158" s="154"/>
      <c r="N158" s="154"/>
      <c r="O158" s="154"/>
      <c r="P158" s="154"/>
      <c r="Q158" s="154"/>
      <c r="R158" s="154"/>
      <c r="S158" s="154"/>
      <c r="T158" s="154"/>
      <c r="U158" s="154"/>
      <c r="V158" s="154"/>
      <c r="W158" s="154"/>
      <c r="X158" s="154"/>
      <c r="Y158" s="154"/>
      <c r="Z158" s="154"/>
      <c r="AA158" s="154"/>
      <c r="AB158" s="154"/>
      <c r="AC158" s="154"/>
      <c r="AD158" s="154"/>
      <c r="AE158" s="154"/>
    </row>
    <row r="159" ht="20.25" customHeight="1">
      <c r="A159" s="156"/>
      <c r="B159" s="154"/>
      <c r="C159" s="154"/>
      <c r="D159" s="154"/>
      <c r="E159" s="154"/>
      <c r="F159" s="154"/>
      <c r="G159" s="154"/>
      <c r="H159" s="155"/>
      <c r="I159" s="154"/>
      <c r="J159" s="154"/>
      <c r="K159" s="154"/>
      <c r="L159" s="154"/>
      <c r="M159" s="154"/>
      <c r="N159" s="154"/>
      <c r="O159" s="154"/>
      <c r="P159" s="154"/>
      <c r="Q159" s="154"/>
      <c r="R159" s="154"/>
      <c r="S159" s="154"/>
      <c r="T159" s="154"/>
      <c r="U159" s="154"/>
      <c r="V159" s="154"/>
      <c r="W159" s="154"/>
      <c r="X159" s="154"/>
      <c r="Y159" s="154"/>
      <c r="Z159" s="154"/>
      <c r="AA159" s="154"/>
      <c r="AB159" s="154"/>
      <c r="AC159" s="154"/>
      <c r="AD159" s="154"/>
      <c r="AE159" s="154"/>
    </row>
    <row r="160" ht="20.25" customHeight="1">
      <c r="A160" s="156"/>
      <c r="B160" s="154"/>
      <c r="C160" s="154"/>
      <c r="D160" s="154"/>
      <c r="E160" s="154"/>
      <c r="F160" s="154"/>
      <c r="G160" s="154"/>
      <c r="H160" s="155"/>
      <c r="I160" s="154"/>
      <c r="J160" s="154"/>
      <c r="K160" s="154"/>
      <c r="L160" s="154"/>
      <c r="M160" s="154"/>
      <c r="N160" s="154"/>
      <c r="O160" s="154"/>
      <c r="P160" s="154"/>
      <c r="Q160" s="154"/>
      <c r="R160" s="154"/>
      <c r="S160" s="154"/>
      <c r="T160" s="154"/>
      <c r="U160" s="154"/>
      <c r="V160" s="154"/>
      <c r="W160" s="154"/>
      <c r="X160" s="154"/>
      <c r="Y160" s="154"/>
      <c r="Z160" s="154"/>
      <c r="AA160" s="154"/>
      <c r="AB160" s="154"/>
      <c r="AC160" s="154"/>
      <c r="AD160" s="154"/>
      <c r="AE160" s="154"/>
    </row>
    <row r="161" ht="20.25" customHeight="1">
      <c r="A161" s="156"/>
      <c r="B161" s="154"/>
      <c r="C161" s="154"/>
      <c r="D161" s="154"/>
      <c r="E161" s="154"/>
      <c r="F161" s="154"/>
      <c r="G161" s="154"/>
      <c r="H161" s="155"/>
      <c r="I161" s="154"/>
      <c r="J161" s="154"/>
      <c r="K161" s="154"/>
      <c r="L161" s="154"/>
      <c r="M161" s="154"/>
      <c r="N161" s="154"/>
      <c r="O161" s="154"/>
      <c r="P161" s="154"/>
      <c r="Q161" s="154"/>
      <c r="R161" s="154"/>
      <c r="S161" s="154"/>
      <c r="T161" s="154"/>
      <c r="U161" s="154"/>
      <c r="V161" s="154"/>
      <c r="W161" s="154"/>
      <c r="X161" s="154"/>
      <c r="Y161" s="154"/>
      <c r="Z161" s="154"/>
      <c r="AA161" s="154"/>
      <c r="AB161" s="154"/>
      <c r="AC161" s="154"/>
      <c r="AD161" s="154"/>
      <c r="AE161" s="154"/>
    </row>
    <row r="162" ht="20.25" customHeight="1">
      <c r="A162" s="156"/>
      <c r="B162" s="154"/>
      <c r="C162" s="154"/>
      <c r="D162" s="154"/>
      <c r="E162" s="154"/>
      <c r="F162" s="154"/>
      <c r="G162" s="154"/>
      <c r="H162" s="155"/>
      <c r="I162" s="154"/>
      <c r="J162" s="154"/>
      <c r="K162" s="154"/>
      <c r="L162" s="154"/>
      <c r="M162" s="154"/>
      <c r="N162" s="154"/>
      <c r="O162" s="154"/>
      <c r="P162" s="154"/>
      <c r="Q162" s="154"/>
      <c r="R162" s="154"/>
      <c r="S162" s="154"/>
      <c r="T162" s="154"/>
      <c r="U162" s="154"/>
      <c r="V162" s="154"/>
      <c r="W162" s="154"/>
      <c r="X162" s="154"/>
      <c r="Y162" s="154"/>
      <c r="Z162" s="154"/>
      <c r="AA162" s="154"/>
      <c r="AB162" s="154"/>
      <c r="AC162" s="154"/>
      <c r="AD162" s="154"/>
      <c r="AE162" s="154"/>
    </row>
    <row r="163" ht="20.25" customHeight="1">
      <c r="A163" s="156"/>
      <c r="B163" s="154"/>
      <c r="C163" s="154"/>
      <c r="D163" s="154"/>
      <c r="E163" s="154"/>
      <c r="F163" s="154"/>
      <c r="G163" s="154"/>
      <c r="H163" s="155"/>
      <c r="I163" s="154"/>
      <c r="J163" s="154"/>
      <c r="K163" s="154"/>
      <c r="L163" s="154"/>
      <c r="M163" s="154"/>
      <c r="N163" s="154"/>
      <c r="O163" s="154"/>
      <c r="P163" s="154"/>
      <c r="Q163" s="154"/>
      <c r="R163" s="154"/>
      <c r="S163" s="154"/>
      <c r="T163" s="154"/>
      <c r="U163" s="154"/>
      <c r="V163" s="154"/>
      <c r="W163" s="154"/>
      <c r="X163" s="154"/>
      <c r="Y163" s="154"/>
      <c r="Z163" s="154"/>
      <c r="AA163" s="154"/>
      <c r="AB163" s="154"/>
      <c r="AC163" s="154"/>
      <c r="AD163" s="154"/>
      <c r="AE163" s="154"/>
    </row>
    <row r="164" ht="20.25" customHeight="1">
      <c r="A164" s="156"/>
      <c r="B164" s="154"/>
      <c r="C164" s="154"/>
      <c r="D164" s="154"/>
      <c r="E164" s="154"/>
      <c r="F164" s="154"/>
      <c r="G164" s="154"/>
      <c r="H164" s="155"/>
      <c r="I164" s="154"/>
      <c r="J164" s="154"/>
      <c r="K164" s="154"/>
      <c r="L164" s="154"/>
      <c r="M164" s="154"/>
      <c r="N164" s="154"/>
      <c r="O164" s="154"/>
      <c r="P164" s="154"/>
      <c r="Q164" s="154"/>
      <c r="R164" s="154"/>
      <c r="S164" s="154"/>
      <c r="T164" s="154"/>
      <c r="U164" s="154"/>
      <c r="V164" s="154"/>
      <c r="W164" s="154"/>
      <c r="X164" s="154"/>
      <c r="Y164" s="154"/>
      <c r="Z164" s="154"/>
      <c r="AA164" s="154"/>
      <c r="AB164" s="154"/>
      <c r="AC164" s="154"/>
      <c r="AD164" s="154"/>
      <c r="AE164" s="154"/>
    </row>
    <row r="165" ht="20.25" customHeight="1">
      <c r="A165" s="156"/>
      <c r="B165" s="154"/>
      <c r="C165" s="154"/>
      <c r="D165" s="154"/>
      <c r="E165" s="154"/>
      <c r="F165" s="154"/>
      <c r="G165" s="154"/>
      <c r="H165" s="155"/>
      <c r="I165" s="154"/>
      <c r="J165" s="154"/>
      <c r="K165" s="154"/>
      <c r="L165" s="154"/>
      <c r="M165" s="154"/>
      <c r="N165" s="154"/>
      <c r="O165" s="154"/>
      <c r="P165" s="154"/>
      <c r="Q165" s="154"/>
      <c r="R165" s="154"/>
      <c r="S165" s="154"/>
      <c r="T165" s="154"/>
      <c r="U165" s="154"/>
      <c r="V165" s="154"/>
      <c r="W165" s="154"/>
      <c r="X165" s="154"/>
      <c r="Y165" s="154"/>
      <c r="Z165" s="154"/>
      <c r="AA165" s="154"/>
      <c r="AB165" s="154"/>
      <c r="AC165" s="154"/>
      <c r="AD165" s="154"/>
      <c r="AE165" s="154"/>
    </row>
    <row r="166" ht="20.25" customHeight="1">
      <c r="A166" s="156"/>
      <c r="B166" s="154"/>
      <c r="C166" s="154"/>
      <c r="D166" s="154"/>
      <c r="E166" s="154"/>
      <c r="F166" s="154"/>
      <c r="G166" s="154"/>
      <c r="H166" s="155"/>
      <c r="I166" s="154"/>
      <c r="J166" s="154"/>
      <c r="K166" s="154"/>
      <c r="L166" s="154"/>
      <c r="M166" s="154"/>
      <c r="N166" s="154"/>
      <c r="O166" s="154"/>
      <c r="P166" s="154"/>
      <c r="Q166" s="154"/>
      <c r="R166" s="154"/>
      <c r="S166" s="154"/>
      <c r="T166" s="154"/>
      <c r="U166" s="154"/>
      <c r="V166" s="154"/>
      <c r="W166" s="154"/>
      <c r="X166" s="154"/>
      <c r="Y166" s="154"/>
      <c r="Z166" s="154"/>
      <c r="AA166" s="154"/>
      <c r="AB166" s="154"/>
      <c r="AC166" s="154"/>
      <c r="AD166" s="154"/>
      <c r="AE166" s="154"/>
    </row>
    <row r="167" ht="20.25" customHeight="1">
      <c r="A167" s="156"/>
      <c r="B167" s="154"/>
      <c r="C167" s="154"/>
      <c r="D167" s="154"/>
      <c r="E167" s="154"/>
      <c r="F167" s="154"/>
      <c r="G167" s="154"/>
      <c r="H167" s="155"/>
      <c r="I167" s="154"/>
      <c r="J167" s="154"/>
      <c r="K167" s="154"/>
      <c r="L167" s="154"/>
      <c r="M167" s="154"/>
      <c r="N167" s="154"/>
      <c r="O167" s="154"/>
      <c r="P167" s="154"/>
      <c r="Q167" s="154"/>
      <c r="R167" s="154"/>
      <c r="S167" s="154"/>
      <c r="T167" s="154"/>
      <c r="U167" s="154"/>
      <c r="V167" s="154"/>
      <c r="W167" s="154"/>
      <c r="X167" s="154"/>
      <c r="Y167" s="154"/>
      <c r="Z167" s="154"/>
      <c r="AA167" s="154"/>
      <c r="AB167" s="154"/>
      <c r="AC167" s="154"/>
      <c r="AD167" s="154"/>
      <c r="AE167" s="154"/>
    </row>
    <row r="168" ht="20.25" customHeight="1">
      <c r="A168" s="156"/>
      <c r="B168" s="154"/>
      <c r="C168" s="154"/>
      <c r="D168" s="154"/>
      <c r="E168" s="154"/>
      <c r="F168" s="154"/>
      <c r="G168" s="154"/>
      <c r="H168" s="155"/>
      <c r="I168" s="154"/>
      <c r="J168" s="154"/>
      <c r="K168" s="154"/>
      <c r="L168" s="154"/>
      <c r="M168" s="154"/>
      <c r="N168" s="154"/>
      <c r="O168" s="154"/>
      <c r="P168" s="154"/>
      <c r="Q168" s="154"/>
      <c r="R168" s="154"/>
      <c r="S168" s="154"/>
      <c r="T168" s="154"/>
      <c r="U168" s="154"/>
      <c r="V168" s="154"/>
      <c r="W168" s="154"/>
      <c r="X168" s="154"/>
      <c r="Y168" s="154"/>
      <c r="Z168" s="154"/>
      <c r="AA168" s="154"/>
      <c r="AB168" s="154"/>
      <c r="AC168" s="154"/>
      <c r="AD168" s="154"/>
      <c r="AE168" s="154"/>
    </row>
    <row r="169" ht="20.25" customHeight="1">
      <c r="A169" s="156"/>
      <c r="B169" s="154"/>
      <c r="C169" s="154"/>
      <c r="D169" s="154"/>
      <c r="E169" s="154"/>
      <c r="F169" s="154"/>
      <c r="G169" s="154"/>
      <c r="H169" s="155"/>
      <c r="I169" s="154"/>
      <c r="J169" s="154"/>
      <c r="K169" s="154"/>
      <c r="L169" s="154"/>
      <c r="M169" s="154"/>
      <c r="N169" s="154"/>
      <c r="O169" s="154"/>
      <c r="P169" s="154"/>
      <c r="Q169" s="154"/>
      <c r="R169" s="154"/>
      <c r="S169" s="154"/>
      <c r="T169" s="154"/>
      <c r="U169" s="154"/>
      <c r="V169" s="154"/>
      <c r="W169" s="154"/>
      <c r="X169" s="154"/>
      <c r="Y169" s="154"/>
      <c r="Z169" s="154"/>
      <c r="AA169" s="154"/>
      <c r="AB169" s="154"/>
      <c r="AC169" s="154"/>
      <c r="AD169" s="154"/>
      <c r="AE169" s="154"/>
    </row>
    <row r="170" ht="20.25" customHeight="1">
      <c r="A170" s="156"/>
      <c r="B170" s="154"/>
      <c r="C170" s="154"/>
      <c r="D170" s="154"/>
      <c r="E170" s="154"/>
      <c r="F170" s="154"/>
      <c r="G170" s="154"/>
      <c r="H170" s="155"/>
      <c r="I170" s="154"/>
      <c r="J170" s="154"/>
      <c r="K170" s="154"/>
      <c r="L170" s="154"/>
      <c r="M170" s="154"/>
      <c r="N170" s="154"/>
      <c r="O170" s="154"/>
      <c r="P170" s="154"/>
      <c r="Q170" s="154"/>
      <c r="R170" s="154"/>
      <c r="S170" s="154"/>
      <c r="T170" s="154"/>
      <c r="U170" s="154"/>
      <c r="V170" s="154"/>
      <c r="W170" s="154"/>
      <c r="X170" s="154"/>
      <c r="Y170" s="154"/>
      <c r="Z170" s="154"/>
      <c r="AA170" s="154"/>
      <c r="AB170" s="154"/>
      <c r="AC170" s="154"/>
      <c r="AD170" s="154"/>
      <c r="AE170" s="154"/>
    </row>
    <row r="171" ht="20.25" customHeight="1">
      <c r="A171" s="156"/>
      <c r="B171" s="154"/>
      <c r="C171" s="154"/>
      <c r="D171" s="154"/>
      <c r="E171" s="154"/>
      <c r="F171" s="154"/>
      <c r="G171" s="154"/>
      <c r="H171" s="155"/>
      <c r="I171" s="154"/>
      <c r="J171" s="154"/>
      <c r="K171" s="154"/>
      <c r="L171" s="154"/>
      <c r="M171" s="154"/>
      <c r="N171" s="154"/>
      <c r="O171" s="154"/>
      <c r="P171" s="154"/>
      <c r="Q171" s="154"/>
      <c r="R171" s="154"/>
      <c r="S171" s="154"/>
      <c r="T171" s="154"/>
      <c r="U171" s="154"/>
      <c r="V171" s="154"/>
      <c r="W171" s="154"/>
      <c r="X171" s="154"/>
      <c r="Y171" s="154"/>
      <c r="Z171" s="154"/>
      <c r="AA171" s="154"/>
      <c r="AB171" s="154"/>
      <c r="AC171" s="154"/>
      <c r="AD171" s="154"/>
      <c r="AE171" s="154"/>
    </row>
    <row r="172" ht="20.25" customHeight="1">
      <c r="A172" s="156"/>
      <c r="B172" s="154"/>
      <c r="C172" s="154"/>
      <c r="D172" s="154"/>
      <c r="E172" s="154"/>
      <c r="F172" s="154"/>
      <c r="G172" s="154"/>
      <c r="H172" s="155"/>
      <c r="I172" s="154"/>
      <c r="J172" s="154"/>
      <c r="K172" s="154"/>
      <c r="L172" s="154"/>
      <c r="M172" s="154"/>
      <c r="N172" s="154"/>
      <c r="O172" s="154"/>
      <c r="P172" s="154"/>
      <c r="Q172" s="154"/>
      <c r="R172" s="154"/>
      <c r="S172" s="154"/>
      <c r="T172" s="154"/>
      <c r="U172" s="154"/>
      <c r="V172" s="154"/>
      <c r="W172" s="154"/>
      <c r="X172" s="154"/>
      <c r="Y172" s="154"/>
      <c r="Z172" s="154"/>
      <c r="AA172" s="154"/>
      <c r="AB172" s="154"/>
      <c r="AC172" s="154"/>
      <c r="AD172" s="154"/>
      <c r="AE172" s="154"/>
    </row>
    <row r="173" ht="20.25" customHeight="1">
      <c r="A173" s="156"/>
      <c r="B173" s="154"/>
      <c r="C173" s="154"/>
      <c r="D173" s="154"/>
      <c r="E173" s="154"/>
      <c r="F173" s="154"/>
      <c r="G173" s="154"/>
      <c r="H173" s="155"/>
      <c r="I173" s="154"/>
      <c r="J173" s="154"/>
      <c r="K173" s="154"/>
      <c r="L173" s="154"/>
      <c r="M173" s="154"/>
      <c r="N173" s="154"/>
      <c r="O173" s="154"/>
      <c r="P173" s="154"/>
      <c r="Q173" s="154"/>
      <c r="R173" s="154"/>
      <c r="S173" s="154"/>
      <c r="T173" s="154"/>
      <c r="U173" s="154"/>
      <c r="V173" s="154"/>
      <c r="W173" s="154"/>
      <c r="X173" s="154"/>
      <c r="Y173" s="154"/>
      <c r="Z173" s="154"/>
      <c r="AA173" s="154"/>
      <c r="AB173" s="154"/>
      <c r="AC173" s="154"/>
      <c r="AD173" s="154"/>
      <c r="AE173" s="154"/>
    </row>
    <row r="174" ht="20.25" customHeight="1">
      <c r="A174" s="156"/>
      <c r="B174" s="154"/>
      <c r="C174" s="154"/>
      <c r="D174" s="154"/>
      <c r="E174" s="154"/>
      <c r="F174" s="154"/>
      <c r="G174" s="154"/>
      <c r="H174" s="155"/>
      <c r="I174" s="154"/>
      <c r="J174" s="154"/>
      <c r="K174" s="154"/>
      <c r="L174" s="154"/>
      <c r="M174" s="154"/>
      <c r="N174" s="154"/>
      <c r="O174" s="154"/>
      <c r="P174" s="154"/>
      <c r="Q174" s="154"/>
      <c r="R174" s="154"/>
      <c r="S174" s="154"/>
      <c r="T174" s="154"/>
      <c r="U174" s="154"/>
      <c r="V174" s="154"/>
      <c r="W174" s="154"/>
      <c r="X174" s="154"/>
      <c r="Y174" s="154"/>
      <c r="Z174" s="154"/>
      <c r="AA174" s="154"/>
      <c r="AB174" s="154"/>
      <c r="AC174" s="154"/>
      <c r="AD174" s="154"/>
      <c r="AE174" s="154"/>
    </row>
    <row r="175" ht="20.25" customHeight="1">
      <c r="A175" s="156"/>
      <c r="B175" s="154"/>
      <c r="C175" s="154"/>
      <c r="D175" s="154"/>
      <c r="E175" s="154"/>
      <c r="F175" s="154"/>
      <c r="G175" s="154"/>
      <c r="H175" s="155"/>
      <c r="I175" s="154"/>
      <c r="J175" s="154"/>
      <c r="K175" s="154"/>
      <c r="L175" s="154"/>
      <c r="M175" s="154"/>
      <c r="N175" s="154"/>
      <c r="O175" s="154"/>
      <c r="P175" s="154"/>
      <c r="Q175" s="154"/>
      <c r="R175" s="154"/>
      <c r="S175" s="154"/>
      <c r="T175" s="154"/>
      <c r="U175" s="154"/>
      <c r="V175" s="154"/>
      <c r="W175" s="154"/>
      <c r="X175" s="154"/>
      <c r="Y175" s="154"/>
      <c r="Z175" s="154"/>
      <c r="AA175" s="154"/>
      <c r="AB175" s="154"/>
      <c r="AC175" s="154"/>
      <c r="AD175" s="154"/>
      <c r="AE175" s="154"/>
    </row>
    <row r="176" ht="20.25" customHeight="1">
      <c r="A176" s="156"/>
      <c r="B176" s="154"/>
      <c r="C176" s="154"/>
      <c r="D176" s="154"/>
      <c r="E176" s="154"/>
      <c r="F176" s="154"/>
      <c r="G176" s="154"/>
      <c r="H176" s="155"/>
      <c r="I176" s="154"/>
      <c r="J176" s="154"/>
      <c r="K176" s="154"/>
      <c r="L176" s="154"/>
      <c r="M176" s="154"/>
      <c r="N176" s="154"/>
      <c r="O176" s="154"/>
      <c r="P176" s="154"/>
      <c r="Q176" s="154"/>
      <c r="R176" s="154"/>
      <c r="S176" s="154"/>
      <c r="T176" s="154"/>
      <c r="U176" s="154"/>
      <c r="V176" s="154"/>
      <c r="W176" s="154"/>
      <c r="X176" s="154"/>
      <c r="Y176" s="154"/>
      <c r="Z176" s="154"/>
      <c r="AA176" s="154"/>
      <c r="AB176" s="154"/>
      <c r="AC176" s="154"/>
      <c r="AD176" s="154"/>
      <c r="AE176" s="154"/>
    </row>
    <row r="177" ht="20.25" customHeight="1">
      <c r="A177" s="156"/>
      <c r="B177" s="154"/>
      <c r="C177" s="154"/>
      <c r="D177" s="154"/>
      <c r="E177" s="154"/>
      <c r="F177" s="154"/>
      <c r="G177" s="154"/>
      <c r="H177" s="155"/>
      <c r="I177" s="154"/>
      <c r="J177" s="154"/>
      <c r="K177" s="154"/>
      <c r="L177" s="154"/>
      <c r="M177" s="154"/>
      <c r="N177" s="154"/>
      <c r="O177" s="154"/>
      <c r="P177" s="154"/>
      <c r="Q177" s="154"/>
      <c r="R177" s="154"/>
      <c r="S177" s="154"/>
      <c r="T177" s="154"/>
      <c r="U177" s="154"/>
      <c r="V177" s="154"/>
      <c r="W177" s="154"/>
      <c r="X177" s="154"/>
      <c r="Y177" s="154"/>
      <c r="Z177" s="154"/>
      <c r="AA177" s="154"/>
      <c r="AB177" s="154"/>
      <c r="AC177" s="154"/>
      <c r="AD177" s="154"/>
      <c r="AE177" s="154"/>
    </row>
    <row r="178" ht="20.25" customHeight="1">
      <c r="A178" s="156"/>
      <c r="B178" s="154"/>
      <c r="C178" s="154"/>
      <c r="D178" s="154"/>
      <c r="E178" s="154"/>
      <c r="F178" s="154"/>
      <c r="G178" s="154"/>
      <c r="H178" s="155"/>
      <c r="I178" s="154"/>
      <c r="J178" s="154"/>
      <c r="K178" s="154"/>
      <c r="L178" s="154"/>
      <c r="M178" s="154"/>
      <c r="N178" s="154"/>
      <c r="O178" s="154"/>
      <c r="P178" s="154"/>
      <c r="Q178" s="154"/>
      <c r="R178" s="154"/>
      <c r="S178" s="154"/>
      <c r="T178" s="154"/>
      <c r="U178" s="154"/>
      <c r="V178" s="154"/>
      <c r="W178" s="154"/>
      <c r="X178" s="154"/>
      <c r="Y178" s="154"/>
      <c r="Z178" s="154"/>
      <c r="AA178" s="154"/>
      <c r="AB178" s="154"/>
      <c r="AC178" s="154"/>
      <c r="AD178" s="154"/>
      <c r="AE178" s="154"/>
    </row>
    <row r="179" ht="20.25" customHeight="1">
      <c r="A179" s="156"/>
      <c r="B179" s="154"/>
      <c r="C179" s="154"/>
      <c r="D179" s="154"/>
      <c r="E179" s="154"/>
      <c r="F179" s="154"/>
      <c r="G179" s="154"/>
      <c r="H179" s="155"/>
      <c r="I179" s="154"/>
      <c r="J179" s="154"/>
      <c r="K179" s="154"/>
      <c r="L179" s="154"/>
      <c r="M179" s="154"/>
      <c r="N179" s="154"/>
      <c r="O179" s="154"/>
      <c r="P179" s="154"/>
      <c r="Q179" s="154"/>
      <c r="R179" s="154"/>
      <c r="S179" s="154"/>
      <c r="T179" s="154"/>
      <c r="U179" s="154"/>
      <c r="V179" s="154"/>
      <c r="W179" s="154"/>
      <c r="X179" s="154"/>
      <c r="Y179" s="154"/>
      <c r="Z179" s="154"/>
      <c r="AA179" s="154"/>
      <c r="AB179" s="154"/>
      <c r="AC179" s="154"/>
      <c r="AD179" s="154"/>
      <c r="AE179" s="154"/>
    </row>
    <row r="180" ht="20.25" customHeight="1">
      <c r="A180" s="156"/>
      <c r="B180" s="154"/>
      <c r="C180" s="154"/>
      <c r="D180" s="154"/>
      <c r="E180" s="154"/>
      <c r="F180" s="154"/>
      <c r="G180" s="154"/>
      <c r="H180" s="155"/>
      <c r="I180" s="154"/>
      <c r="J180" s="154"/>
      <c r="K180" s="154"/>
      <c r="L180" s="154"/>
      <c r="M180" s="154"/>
      <c r="N180" s="154"/>
      <c r="O180" s="154"/>
      <c r="P180" s="154"/>
      <c r="Q180" s="154"/>
      <c r="R180" s="154"/>
      <c r="S180" s="154"/>
      <c r="T180" s="154"/>
      <c r="U180" s="154"/>
      <c r="V180" s="154"/>
      <c r="W180" s="154"/>
      <c r="X180" s="154"/>
      <c r="Y180" s="154"/>
      <c r="Z180" s="154"/>
      <c r="AA180" s="154"/>
      <c r="AB180" s="154"/>
      <c r="AC180" s="154"/>
      <c r="AD180" s="154"/>
      <c r="AE180" s="154"/>
    </row>
    <row r="181" ht="20.25" customHeight="1">
      <c r="A181" s="156"/>
      <c r="B181" s="154"/>
      <c r="C181" s="154"/>
      <c r="D181" s="154"/>
      <c r="E181" s="154"/>
      <c r="F181" s="154"/>
      <c r="G181" s="154"/>
      <c r="H181" s="155"/>
      <c r="I181" s="154"/>
      <c r="J181" s="154"/>
      <c r="K181" s="154"/>
      <c r="L181" s="154"/>
      <c r="M181" s="154"/>
      <c r="N181" s="154"/>
      <c r="O181" s="154"/>
      <c r="P181" s="154"/>
      <c r="Q181" s="154"/>
      <c r="R181" s="154"/>
      <c r="S181" s="154"/>
      <c r="T181" s="154"/>
      <c r="U181" s="154"/>
      <c r="V181" s="154"/>
      <c r="W181" s="154"/>
      <c r="X181" s="154"/>
      <c r="Y181" s="154"/>
      <c r="Z181" s="154"/>
      <c r="AA181" s="154"/>
      <c r="AB181" s="154"/>
      <c r="AC181" s="154"/>
      <c r="AD181" s="154"/>
      <c r="AE181" s="154"/>
    </row>
    <row r="182" ht="20.25" customHeight="1">
      <c r="A182" s="156"/>
      <c r="B182" s="154"/>
      <c r="C182" s="154"/>
      <c r="D182" s="154"/>
      <c r="E182" s="154"/>
      <c r="F182" s="154"/>
      <c r="G182" s="154"/>
      <c r="H182" s="155"/>
      <c r="I182" s="154"/>
      <c r="J182" s="154"/>
      <c r="K182" s="154"/>
      <c r="L182" s="154"/>
      <c r="M182" s="154"/>
      <c r="N182" s="154"/>
      <c r="O182" s="154"/>
      <c r="P182" s="154"/>
      <c r="Q182" s="154"/>
      <c r="R182" s="154"/>
      <c r="S182" s="154"/>
      <c r="T182" s="154"/>
      <c r="U182" s="154"/>
      <c r="V182" s="154"/>
      <c r="W182" s="154"/>
      <c r="X182" s="154"/>
      <c r="Y182" s="154"/>
      <c r="Z182" s="154"/>
      <c r="AA182" s="154"/>
      <c r="AB182" s="154"/>
      <c r="AC182" s="154"/>
      <c r="AD182" s="154"/>
      <c r="AE182" s="154"/>
    </row>
    <row r="183" ht="20.25" customHeight="1">
      <c r="A183" s="156"/>
      <c r="B183" s="154"/>
      <c r="C183" s="154"/>
      <c r="D183" s="154"/>
      <c r="E183" s="154"/>
      <c r="F183" s="154"/>
      <c r="G183" s="154"/>
      <c r="H183" s="155"/>
      <c r="I183" s="154"/>
      <c r="J183" s="154"/>
      <c r="K183" s="154"/>
      <c r="L183" s="154"/>
      <c r="M183" s="154"/>
      <c r="N183" s="154"/>
      <c r="O183" s="154"/>
      <c r="P183" s="154"/>
      <c r="Q183" s="154"/>
      <c r="R183" s="154"/>
      <c r="S183" s="154"/>
      <c r="T183" s="154"/>
      <c r="U183" s="154"/>
      <c r="V183" s="154"/>
      <c r="W183" s="154"/>
      <c r="X183" s="154"/>
      <c r="Y183" s="154"/>
      <c r="Z183" s="154"/>
      <c r="AA183" s="154"/>
      <c r="AB183" s="154"/>
      <c r="AC183" s="154"/>
      <c r="AD183" s="154"/>
      <c r="AE183" s="154"/>
    </row>
    <row r="184" ht="20.25" customHeight="1">
      <c r="A184" s="156"/>
      <c r="B184" s="154"/>
      <c r="C184" s="154"/>
      <c r="D184" s="154"/>
      <c r="E184" s="154"/>
      <c r="F184" s="154"/>
      <c r="G184" s="154"/>
      <c r="H184" s="155"/>
      <c r="I184" s="154"/>
      <c r="J184" s="154"/>
      <c r="K184" s="154"/>
      <c r="L184" s="154"/>
      <c r="M184" s="154"/>
      <c r="N184" s="154"/>
      <c r="O184" s="154"/>
      <c r="P184" s="154"/>
      <c r="Q184" s="154"/>
      <c r="R184" s="154"/>
      <c r="S184" s="154"/>
      <c r="T184" s="154"/>
      <c r="U184" s="154"/>
      <c r="V184" s="154"/>
      <c r="W184" s="154"/>
      <c r="X184" s="154"/>
      <c r="Y184" s="154"/>
      <c r="Z184" s="154"/>
      <c r="AA184" s="154"/>
      <c r="AB184" s="154"/>
      <c r="AC184" s="154"/>
      <c r="AD184" s="154"/>
      <c r="AE184" s="154"/>
    </row>
    <row r="185" ht="20.25" customHeight="1">
      <c r="A185" s="156"/>
      <c r="B185" s="154"/>
      <c r="C185" s="154"/>
      <c r="D185" s="154"/>
      <c r="E185" s="154"/>
      <c r="F185" s="154"/>
      <c r="G185" s="154"/>
      <c r="H185" s="155"/>
      <c r="I185" s="154"/>
      <c r="J185" s="154"/>
      <c r="K185" s="154"/>
      <c r="L185" s="154"/>
      <c r="M185" s="154"/>
      <c r="N185" s="154"/>
      <c r="O185" s="154"/>
      <c r="P185" s="154"/>
      <c r="Q185" s="154"/>
      <c r="R185" s="154"/>
      <c r="S185" s="154"/>
      <c r="T185" s="154"/>
      <c r="U185" s="154"/>
      <c r="V185" s="154"/>
      <c r="W185" s="154"/>
      <c r="X185" s="154"/>
      <c r="Y185" s="154"/>
      <c r="Z185" s="154"/>
      <c r="AA185" s="154"/>
      <c r="AB185" s="154"/>
      <c r="AC185" s="154"/>
      <c r="AD185" s="154"/>
      <c r="AE185" s="154"/>
    </row>
    <row r="186" ht="20.25" customHeight="1">
      <c r="A186" s="156"/>
      <c r="B186" s="154"/>
      <c r="C186" s="154"/>
      <c r="D186" s="154"/>
      <c r="E186" s="154"/>
      <c r="F186" s="154"/>
      <c r="G186" s="154"/>
      <c r="H186" s="155"/>
      <c r="I186" s="154"/>
      <c r="J186" s="154"/>
      <c r="K186" s="154"/>
      <c r="L186" s="154"/>
      <c r="M186" s="154"/>
      <c r="N186" s="154"/>
      <c r="O186" s="154"/>
      <c r="P186" s="154"/>
      <c r="Q186" s="154"/>
      <c r="R186" s="154"/>
      <c r="S186" s="154"/>
      <c r="T186" s="154"/>
      <c r="U186" s="154"/>
      <c r="V186" s="154"/>
      <c r="W186" s="154"/>
      <c r="X186" s="154"/>
      <c r="Y186" s="154"/>
      <c r="Z186" s="154"/>
      <c r="AA186" s="154"/>
      <c r="AB186" s="154"/>
      <c r="AC186" s="154"/>
      <c r="AD186" s="154"/>
      <c r="AE186" s="154"/>
    </row>
    <row r="187" ht="20.25" customHeight="1">
      <c r="A187" s="156"/>
      <c r="B187" s="154"/>
      <c r="C187" s="154"/>
      <c r="D187" s="154"/>
      <c r="E187" s="154"/>
      <c r="F187" s="154"/>
      <c r="G187" s="154"/>
      <c r="H187" s="155"/>
      <c r="I187" s="154"/>
      <c r="J187" s="154"/>
      <c r="K187" s="154"/>
      <c r="L187" s="154"/>
      <c r="M187" s="154"/>
      <c r="N187" s="154"/>
      <c r="O187" s="154"/>
      <c r="P187" s="154"/>
      <c r="Q187" s="154"/>
      <c r="R187" s="154"/>
      <c r="S187" s="154"/>
      <c r="T187" s="154"/>
      <c r="U187" s="154"/>
      <c r="V187" s="154"/>
      <c r="W187" s="154"/>
      <c r="X187" s="154"/>
      <c r="Y187" s="154"/>
      <c r="Z187" s="154"/>
      <c r="AA187" s="154"/>
      <c r="AB187" s="154"/>
      <c r="AC187" s="154"/>
      <c r="AD187" s="154"/>
      <c r="AE187" s="154"/>
    </row>
    <row r="188" ht="20.25" customHeight="1">
      <c r="A188" s="156"/>
      <c r="B188" s="154"/>
      <c r="C188" s="154"/>
      <c r="D188" s="154"/>
      <c r="E188" s="154"/>
      <c r="F188" s="154"/>
      <c r="G188" s="154"/>
      <c r="H188" s="155"/>
      <c r="I188" s="154"/>
      <c r="J188" s="154"/>
      <c r="K188" s="154"/>
      <c r="L188" s="154"/>
      <c r="M188" s="154"/>
      <c r="N188" s="154"/>
      <c r="O188" s="154"/>
      <c r="P188" s="154"/>
      <c r="Q188" s="154"/>
      <c r="R188" s="154"/>
      <c r="S188" s="154"/>
      <c r="T188" s="154"/>
      <c r="U188" s="154"/>
      <c r="V188" s="154"/>
      <c r="W188" s="154"/>
      <c r="X188" s="154"/>
      <c r="Y188" s="154"/>
      <c r="Z188" s="154"/>
      <c r="AA188" s="154"/>
      <c r="AB188" s="154"/>
      <c r="AC188" s="154"/>
      <c r="AD188" s="154"/>
      <c r="AE188" s="154"/>
    </row>
    <row r="189" ht="20.25" customHeight="1">
      <c r="A189" s="156"/>
      <c r="B189" s="154"/>
      <c r="C189" s="154"/>
      <c r="D189" s="154"/>
      <c r="E189" s="154"/>
      <c r="F189" s="154"/>
      <c r="G189" s="154"/>
      <c r="H189" s="155"/>
      <c r="I189" s="154"/>
      <c r="J189" s="154"/>
      <c r="K189" s="154"/>
      <c r="L189" s="154"/>
      <c r="M189" s="154"/>
      <c r="N189" s="154"/>
      <c r="O189" s="154"/>
      <c r="P189" s="154"/>
      <c r="Q189" s="154"/>
      <c r="R189" s="154"/>
      <c r="S189" s="154"/>
      <c r="T189" s="154"/>
      <c r="U189" s="154"/>
      <c r="V189" s="154"/>
      <c r="W189" s="154"/>
      <c r="X189" s="154"/>
      <c r="Y189" s="154"/>
      <c r="Z189" s="154"/>
      <c r="AA189" s="154"/>
      <c r="AB189" s="154"/>
      <c r="AC189" s="154"/>
      <c r="AD189" s="154"/>
      <c r="AE189" s="154"/>
    </row>
    <row r="190" ht="20.25" customHeight="1">
      <c r="A190" s="156"/>
      <c r="B190" s="154"/>
      <c r="C190" s="154"/>
      <c r="D190" s="154"/>
      <c r="E190" s="154"/>
      <c r="F190" s="154"/>
      <c r="G190" s="154"/>
      <c r="H190" s="155"/>
      <c r="I190" s="154"/>
      <c r="J190" s="154"/>
      <c r="K190" s="154"/>
      <c r="L190" s="154"/>
      <c r="M190" s="154"/>
      <c r="N190" s="154"/>
      <c r="O190" s="154"/>
      <c r="P190" s="154"/>
      <c r="Q190" s="154"/>
      <c r="R190" s="154"/>
      <c r="S190" s="154"/>
      <c r="T190" s="154"/>
      <c r="U190" s="154"/>
      <c r="V190" s="154"/>
      <c r="W190" s="154"/>
      <c r="X190" s="154"/>
      <c r="Y190" s="154"/>
      <c r="Z190" s="154"/>
      <c r="AA190" s="154"/>
      <c r="AB190" s="154"/>
      <c r="AC190" s="154"/>
      <c r="AD190" s="154"/>
      <c r="AE190" s="154"/>
    </row>
    <row r="191" ht="20.25" customHeight="1">
      <c r="A191" s="156"/>
      <c r="B191" s="154"/>
      <c r="C191" s="154"/>
      <c r="D191" s="154"/>
      <c r="E191" s="154"/>
      <c r="F191" s="154"/>
      <c r="G191" s="154"/>
      <c r="H191" s="155"/>
      <c r="I191" s="154"/>
      <c r="J191" s="154"/>
      <c r="K191" s="154"/>
      <c r="L191" s="154"/>
      <c r="M191" s="154"/>
      <c r="N191" s="154"/>
      <c r="O191" s="154"/>
      <c r="P191" s="154"/>
      <c r="Q191" s="154"/>
      <c r="R191" s="154"/>
      <c r="S191" s="154"/>
      <c r="T191" s="154"/>
      <c r="U191" s="154"/>
      <c r="V191" s="154"/>
      <c r="W191" s="154"/>
      <c r="X191" s="154"/>
      <c r="Y191" s="154"/>
      <c r="Z191" s="154"/>
      <c r="AA191" s="154"/>
      <c r="AB191" s="154"/>
      <c r="AC191" s="154"/>
      <c r="AD191" s="154"/>
      <c r="AE191" s="154"/>
    </row>
    <row r="192" ht="20.25" customHeight="1">
      <c r="A192" s="156"/>
      <c r="B192" s="154"/>
      <c r="C192" s="154"/>
      <c r="D192" s="154"/>
      <c r="E192" s="154"/>
      <c r="F192" s="154"/>
      <c r="G192" s="154"/>
      <c r="H192" s="155"/>
      <c r="I192" s="154"/>
      <c r="J192" s="154"/>
      <c r="K192" s="154"/>
      <c r="L192" s="154"/>
      <c r="M192" s="154"/>
      <c r="N192" s="154"/>
      <c r="O192" s="154"/>
      <c r="P192" s="154"/>
      <c r="Q192" s="154"/>
      <c r="R192" s="154"/>
      <c r="S192" s="154"/>
      <c r="T192" s="154"/>
      <c r="U192" s="154"/>
      <c r="V192" s="154"/>
      <c r="W192" s="154"/>
      <c r="X192" s="154"/>
      <c r="Y192" s="154"/>
      <c r="Z192" s="154"/>
      <c r="AA192" s="154"/>
      <c r="AB192" s="154"/>
      <c r="AC192" s="154"/>
      <c r="AD192" s="154"/>
      <c r="AE192" s="154"/>
    </row>
    <row r="193" ht="20.25" customHeight="1">
      <c r="A193" s="156"/>
      <c r="B193" s="154"/>
      <c r="C193" s="154"/>
      <c r="D193" s="154"/>
      <c r="E193" s="154"/>
      <c r="F193" s="154"/>
      <c r="G193" s="154"/>
      <c r="H193" s="155"/>
      <c r="I193" s="154"/>
      <c r="J193" s="154"/>
      <c r="K193" s="154"/>
      <c r="L193" s="154"/>
      <c r="M193" s="154"/>
      <c r="N193" s="154"/>
      <c r="O193" s="154"/>
      <c r="P193" s="154"/>
      <c r="Q193" s="154"/>
      <c r="R193" s="154"/>
      <c r="S193" s="154"/>
      <c r="T193" s="154"/>
      <c r="U193" s="154"/>
      <c r="V193" s="154"/>
      <c r="W193" s="154"/>
      <c r="X193" s="154"/>
      <c r="Y193" s="154"/>
      <c r="Z193" s="154"/>
      <c r="AA193" s="154"/>
      <c r="AB193" s="154"/>
      <c r="AC193" s="154"/>
      <c r="AD193" s="154"/>
      <c r="AE193" s="154"/>
    </row>
    <row r="194" ht="20.25" customHeight="1">
      <c r="A194" s="156"/>
      <c r="B194" s="154"/>
      <c r="C194" s="154"/>
      <c r="D194" s="154"/>
      <c r="E194" s="154"/>
      <c r="F194" s="154"/>
      <c r="G194" s="154"/>
      <c r="H194" s="155"/>
      <c r="I194" s="154"/>
      <c r="J194" s="154"/>
      <c r="K194" s="154"/>
      <c r="L194" s="154"/>
      <c r="M194" s="154"/>
      <c r="N194" s="154"/>
      <c r="O194" s="154"/>
      <c r="P194" s="154"/>
      <c r="Q194" s="154"/>
      <c r="R194" s="154"/>
      <c r="S194" s="154"/>
      <c r="T194" s="154"/>
      <c r="U194" s="154"/>
      <c r="V194" s="154"/>
      <c r="W194" s="154"/>
      <c r="X194" s="154"/>
      <c r="Y194" s="154"/>
      <c r="Z194" s="154"/>
      <c r="AA194" s="154"/>
      <c r="AB194" s="154"/>
      <c r="AC194" s="154"/>
      <c r="AD194" s="154"/>
      <c r="AE194" s="154"/>
    </row>
    <row r="195" ht="20.25" customHeight="1">
      <c r="A195" s="156"/>
      <c r="B195" s="154"/>
      <c r="C195" s="154"/>
      <c r="D195" s="154"/>
      <c r="E195" s="154"/>
      <c r="F195" s="154"/>
      <c r="G195" s="154"/>
      <c r="H195" s="155"/>
      <c r="I195" s="154"/>
      <c r="J195" s="154"/>
      <c r="K195" s="154"/>
      <c r="L195" s="154"/>
      <c r="M195" s="154"/>
      <c r="N195" s="154"/>
      <c r="O195" s="154"/>
      <c r="P195" s="154"/>
      <c r="Q195" s="154"/>
      <c r="R195" s="154"/>
      <c r="S195" s="154"/>
      <c r="T195" s="154"/>
      <c r="U195" s="154"/>
      <c r="V195" s="154"/>
      <c r="W195" s="154"/>
      <c r="X195" s="154"/>
      <c r="Y195" s="154"/>
      <c r="Z195" s="154"/>
      <c r="AA195" s="154"/>
      <c r="AB195" s="154"/>
      <c r="AC195" s="154"/>
      <c r="AD195" s="154"/>
      <c r="AE195" s="154"/>
    </row>
    <row r="196" ht="20.25" customHeight="1">
      <c r="A196" s="156"/>
      <c r="B196" s="154"/>
      <c r="C196" s="154"/>
      <c r="D196" s="154"/>
      <c r="E196" s="154"/>
      <c r="F196" s="154"/>
      <c r="G196" s="154"/>
      <c r="H196" s="155"/>
      <c r="I196" s="154"/>
      <c r="J196" s="154"/>
      <c r="K196" s="154"/>
      <c r="L196" s="154"/>
      <c r="M196" s="154"/>
      <c r="N196" s="154"/>
      <c r="O196" s="154"/>
      <c r="P196" s="154"/>
      <c r="Q196" s="154"/>
      <c r="R196" s="154"/>
      <c r="S196" s="154"/>
      <c r="T196" s="154"/>
      <c r="U196" s="154"/>
      <c r="V196" s="154"/>
      <c r="W196" s="154"/>
      <c r="X196" s="154"/>
      <c r="Y196" s="154"/>
      <c r="Z196" s="154"/>
      <c r="AA196" s="154"/>
      <c r="AB196" s="154"/>
      <c r="AC196" s="154"/>
      <c r="AD196" s="154"/>
      <c r="AE196" s="154"/>
    </row>
    <row r="197" ht="20.25" customHeight="1">
      <c r="A197" s="156"/>
      <c r="B197" s="154"/>
      <c r="C197" s="154"/>
      <c r="D197" s="154"/>
      <c r="E197" s="154"/>
      <c r="F197" s="154"/>
      <c r="G197" s="154"/>
      <c r="H197" s="155"/>
      <c r="I197" s="154"/>
      <c r="J197" s="154"/>
      <c r="K197" s="154"/>
      <c r="L197" s="154"/>
      <c r="M197" s="154"/>
      <c r="N197" s="154"/>
      <c r="O197" s="154"/>
      <c r="P197" s="154"/>
      <c r="Q197" s="154"/>
      <c r="R197" s="154"/>
      <c r="S197" s="154"/>
      <c r="T197" s="154"/>
      <c r="U197" s="154"/>
      <c r="V197" s="154"/>
      <c r="W197" s="154"/>
      <c r="X197" s="154"/>
      <c r="Y197" s="154"/>
      <c r="Z197" s="154"/>
      <c r="AA197" s="154"/>
      <c r="AB197" s="154"/>
      <c r="AC197" s="154"/>
      <c r="AD197" s="154"/>
      <c r="AE197" s="154"/>
    </row>
    <row r="198" ht="20.25" customHeight="1">
      <c r="A198" s="156"/>
      <c r="B198" s="154"/>
      <c r="C198" s="154"/>
      <c r="D198" s="154"/>
      <c r="E198" s="154"/>
      <c r="F198" s="154"/>
      <c r="G198" s="154"/>
      <c r="H198" s="155"/>
      <c r="I198" s="154"/>
      <c r="J198" s="154"/>
      <c r="K198" s="154"/>
      <c r="L198" s="154"/>
      <c r="M198" s="154"/>
      <c r="N198" s="154"/>
      <c r="O198" s="154"/>
      <c r="P198" s="154"/>
      <c r="Q198" s="154"/>
      <c r="R198" s="154"/>
      <c r="S198" s="154"/>
      <c r="T198" s="154"/>
      <c r="U198" s="154"/>
      <c r="V198" s="154"/>
      <c r="W198" s="154"/>
      <c r="X198" s="154"/>
      <c r="Y198" s="154"/>
      <c r="Z198" s="154"/>
      <c r="AA198" s="154"/>
      <c r="AB198" s="154"/>
      <c r="AC198" s="154"/>
      <c r="AD198" s="154"/>
      <c r="AE198" s="154"/>
    </row>
    <row r="199" ht="20.25" customHeight="1">
      <c r="A199" s="156"/>
      <c r="B199" s="154"/>
      <c r="C199" s="154"/>
      <c r="D199" s="154"/>
      <c r="E199" s="154"/>
      <c r="F199" s="154"/>
      <c r="G199" s="154"/>
      <c r="H199" s="155"/>
      <c r="I199" s="154"/>
      <c r="J199" s="154"/>
      <c r="K199" s="154"/>
      <c r="L199" s="154"/>
      <c r="M199" s="154"/>
      <c r="N199" s="154"/>
      <c r="O199" s="154"/>
      <c r="P199" s="154"/>
      <c r="Q199" s="154"/>
      <c r="R199" s="154"/>
      <c r="S199" s="154"/>
      <c r="T199" s="154"/>
      <c r="U199" s="154"/>
      <c r="V199" s="154"/>
      <c r="W199" s="154"/>
      <c r="X199" s="154"/>
      <c r="Y199" s="154"/>
      <c r="Z199" s="154"/>
      <c r="AA199" s="154"/>
      <c r="AB199" s="154"/>
      <c r="AC199" s="154"/>
      <c r="AD199" s="154"/>
      <c r="AE199" s="154"/>
    </row>
    <row r="200" ht="20.25" customHeight="1">
      <c r="A200" s="156"/>
      <c r="B200" s="154"/>
      <c r="C200" s="154"/>
      <c r="D200" s="154"/>
      <c r="E200" s="154"/>
      <c r="F200" s="154"/>
      <c r="G200" s="154"/>
      <c r="H200" s="155"/>
      <c r="I200" s="154"/>
      <c r="J200" s="154"/>
      <c r="K200" s="154"/>
      <c r="L200" s="154"/>
      <c r="M200" s="154"/>
      <c r="N200" s="154"/>
      <c r="O200" s="154"/>
      <c r="P200" s="154"/>
      <c r="Q200" s="154"/>
      <c r="R200" s="154"/>
      <c r="S200" s="154"/>
      <c r="T200" s="154"/>
      <c r="U200" s="154"/>
      <c r="V200" s="154"/>
      <c r="W200" s="154"/>
      <c r="X200" s="154"/>
      <c r="Y200" s="154"/>
      <c r="Z200" s="154"/>
      <c r="AA200" s="154"/>
      <c r="AB200" s="154"/>
      <c r="AC200" s="154"/>
      <c r="AD200" s="154"/>
      <c r="AE200" s="154"/>
    </row>
    <row r="201" ht="20.25" customHeight="1">
      <c r="A201" s="156"/>
      <c r="B201" s="154"/>
      <c r="C201" s="154"/>
      <c r="D201" s="154"/>
      <c r="E201" s="154"/>
      <c r="F201" s="154"/>
      <c r="G201" s="154"/>
      <c r="H201" s="155"/>
      <c r="I201" s="154"/>
      <c r="J201" s="154"/>
      <c r="K201" s="154"/>
      <c r="L201" s="154"/>
      <c r="M201" s="154"/>
      <c r="N201" s="154"/>
      <c r="O201" s="154"/>
      <c r="P201" s="154"/>
      <c r="Q201" s="154"/>
      <c r="R201" s="154"/>
      <c r="S201" s="154"/>
      <c r="T201" s="154"/>
      <c r="U201" s="154"/>
      <c r="V201" s="154"/>
      <c r="W201" s="154"/>
      <c r="X201" s="154"/>
      <c r="Y201" s="154"/>
      <c r="Z201" s="154"/>
      <c r="AA201" s="154"/>
      <c r="AB201" s="154"/>
      <c r="AC201" s="154"/>
      <c r="AD201" s="154"/>
      <c r="AE201" s="154"/>
    </row>
    <row r="202" ht="20.25" customHeight="1">
      <c r="A202" s="156"/>
      <c r="B202" s="154"/>
      <c r="C202" s="154"/>
      <c r="D202" s="154"/>
      <c r="E202" s="154"/>
      <c r="F202" s="154"/>
      <c r="G202" s="154"/>
      <c r="H202" s="155"/>
      <c r="I202" s="154"/>
      <c r="J202" s="154"/>
      <c r="K202" s="154"/>
      <c r="L202" s="154"/>
      <c r="M202" s="154"/>
      <c r="N202" s="154"/>
      <c r="O202" s="154"/>
      <c r="P202" s="154"/>
      <c r="Q202" s="154"/>
      <c r="R202" s="154"/>
      <c r="S202" s="154"/>
      <c r="T202" s="154"/>
      <c r="U202" s="154"/>
      <c r="V202" s="154"/>
      <c r="W202" s="154"/>
      <c r="X202" s="154"/>
      <c r="Y202" s="154"/>
      <c r="Z202" s="154"/>
      <c r="AA202" s="154"/>
      <c r="AB202" s="154"/>
      <c r="AC202" s="154"/>
      <c r="AD202" s="154"/>
      <c r="AE202" s="154"/>
    </row>
    <row r="203" ht="20.25" customHeight="1">
      <c r="A203" s="156"/>
      <c r="B203" s="154"/>
      <c r="C203" s="154"/>
      <c r="D203" s="154"/>
      <c r="E203" s="154"/>
      <c r="F203" s="154"/>
      <c r="G203" s="154"/>
      <c r="H203" s="155"/>
      <c r="I203" s="154"/>
      <c r="J203" s="154"/>
      <c r="K203" s="154"/>
      <c r="L203" s="154"/>
      <c r="M203" s="154"/>
      <c r="N203" s="154"/>
      <c r="O203" s="154"/>
      <c r="P203" s="154"/>
      <c r="Q203" s="154"/>
      <c r="R203" s="154"/>
      <c r="S203" s="154"/>
      <c r="T203" s="154"/>
      <c r="U203" s="154"/>
      <c r="V203" s="154"/>
      <c r="W203" s="154"/>
      <c r="X203" s="154"/>
      <c r="Y203" s="154"/>
      <c r="Z203" s="154"/>
      <c r="AA203" s="154"/>
      <c r="AB203" s="154"/>
      <c r="AC203" s="154"/>
      <c r="AD203" s="154"/>
      <c r="AE203" s="154"/>
    </row>
    <row r="204" ht="20.25" customHeight="1">
      <c r="A204" s="156"/>
      <c r="B204" s="154"/>
      <c r="C204" s="154"/>
      <c r="D204" s="154"/>
      <c r="E204" s="154"/>
      <c r="F204" s="154"/>
      <c r="G204" s="154"/>
      <c r="H204" s="155"/>
      <c r="I204" s="154"/>
      <c r="J204" s="154"/>
      <c r="K204" s="154"/>
      <c r="L204" s="154"/>
      <c r="M204" s="154"/>
      <c r="N204" s="154"/>
      <c r="O204" s="154"/>
      <c r="P204" s="154"/>
      <c r="Q204" s="154"/>
      <c r="R204" s="154"/>
      <c r="S204" s="154"/>
      <c r="T204" s="154"/>
      <c r="U204" s="154"/>
      <c r="V204" s="154"/>
      <c r="W204" s="154"/>
      <c r="X204" s="154"/>
      <c r="Y204" s="154"/>
      <c r="Z204" s="154"/>
      <c r="AA204" s="154"/>
      <c r="AB204" s="154"/>
      <c r="AC204" s="154"/>
      <c r="AD204" s="154"/>
      <c r="AE204" s="154"/>
    </row>
    <row r="205" ht="20.25" customHeight="1">
      <c r="A205" s="156"/>
      <c r="B205" s="154"/>
      <c r="C205" s="154"/>
      <c r="D205" s="154"/>
      <c r="E205" s="154"/>
      <c r="F205" s="154"/>
      <c r="G205" s="154"/>
      <c r="H205" s="155"/>
      <c r="I205" s="154"/>
      <c r="J205" s="154"/>
      <c r="K205" s="154"/>
      <c r="L205" s="154"/>
      <c r="M205" s="154"/>
      <c r="N205" s="154"/>
      <c r="O205" s="154"/>
      <c r="P205" s="154"/>
      <c r="Q205" s="154"/>
      <c r="R205" s="154"/>
      <c r="S205" s="154"/>
      <c r="T205" s="154"/>
      <c r="U205" s="154"/>
      <c r="V205" s="154"/>
      <c r="W205" s="154"/>
      <c r="X205" s="154"/>
      <c r="Y205" s="154"/>
      <c r="Z205" s="154"/>
      <c r="AA205" s="154"/>
      <c r="AB205" s="154"/>
      <c r="AC205" s="154"/>
      <c r="AD205" s="154"/>
      <c r="AE205" s="154"/>
    </row>
    <row r="206" ht="20.25" customHeight="1">
      <c r="A206" s="156"/>
      <c r="B206" s="154"/>
      <c r="C206" s="154"/>
      <c r="D206" s="154"/>
      <c r="E206" s="154"/>
      <c r="F206" s="154"/>
      <c r="G206" s="154"/>
      <c r="H206" s="155"/>
      <c r="I206" s="154"/>
      <c r="J206" s="154"/>
      <c r="K206" s="154"/>
      <c r="L206" s="154"/>
      <c r="M206" s="154"/>
      <c r="N206" s="154"/>
      <c r="O206" s="154"/>
      <c r="P206" s="154"/>
      <c r="Q206" s="154"/>
      <c r="R206" s="154"/>
      <c r="S206" s="154"/>
      <c r="T206" s="154"/>
      <c r="U206" s="154"/>
      <c r="V206" s="154"/>
      <c r="W206" s="154"/>
      <c r="X206" s="154"/>
      <c r="Y206" s="154"/>
      <c r="Z206" s="154"/>
      <c r="AA206" s="154"/>
      <c r="AB206" s="154"/>
      <c r="AC206" s="154"/>
      <c r="AD206" s="154"/>
      <c r="AE206" s="154"/>
    </row>
    <row r="207" ht="20.25" customHeight="1">
      <c r="A207" s="156"/>
      <c r="B207" s="154"/>
      <c r="C207" s="154"/>
      <c r="D207" s="154"/>
      <c r="E207" s="154"/>
      <c r="F207" s="154"/>
      <c r="G207" s="154"/>
      <c r="H207" s="155"/>
      <c r="I207" s="154"/>
      <c r="J207" s="154"/>
      <c r="K207" s="154"/>
      <c r="L207" s="154"/>
      <c r="M207" s="154"/>
      <c r="N207" s="154"/>
      <c r="O207" s="154"/>
      <c r="P207" s="154"/>
      <c r="Q207" s="154"/>
      <c r="R207" s="154"/>
      <c r="S207" s="154"/>
      <c r="T207" s="154"/>
      <c r="U207" s="154"/>
      <c r="V207" s="154"/>
      <c r="W207" s="154"/>
      <c r="X207" s="154"/>
      <c r="Y207" s="154"/>
      <c r="Z207" s="154"/>
      <c r="AA207" s="154"/>
      <c r="AB207" s="154"/>
      <c r="AC207" s="154"/>
      <c r="AD207" s="154"/>
      <c r="AE207" s="154"/>
    </row>
    <row r="208" ht="20.25" customHeight="1">
      <c r="A208" s="156"/>
      <c r="B208" s="154"/>
      <c r="C208" s="154"/>
      <c r="D208" s="154"/>
      <c r="E208" s="154"/>
      <c r="F208" s="154"/>
      <c r="G208" s="154"/>
      <c r="H208" s="155"/>
      <c r="I208" s="154"/>
      <c r="J208" s="154"/>
      <c r="K208" s="154"/>
      <c r="L208" s="154"/>
      <c r="M208" s="154"/>
      <c r="N208" s="154"/>
      <c r="O208" s="154"/>
      <c r="P208" s="154"/>
      <c r="Q208" s="154"/>
      <c r="R208" s="154"/>
      <c r="S208" s="154"/>
      <c r="T208" s="154"/>
      <c r="U208" s="154"/>
      <c r="V208" s="154"/>
      <c r="W208" s="154"/>
      <c r="X208" s="154"/>
      <c r="Y208" s="154"/>
      <c r="Z208" s="154"/>
      <c r="AA208" s="154"/>
      <c r="AB208" s="154"/>
      <c r="AC208" s="154"/>
      <c r="AD208" s="154"/>
      <c r="AE208" s="154"/>
    </row>
    <row r="209" ht="20.25" customHeight="1">
      <c r="A209" s="156"/>
      <c r="B209" s="154"/>
      <c r="C209" s="154"/>
      <c r="D209" s="154"/>
      <c r="E209" s="154"/>
      <c r="F209" s="154"/>
      <c r="G209" s="154"/>
      <c r="H209" s="155"/>
      <c r="I209" s="154"/>
      <c r="J209" s="154"/>
      <c r="K209" s="154"/>
      <c r="L209" s="154"/>
      <c r="M209" s="154"/>
      <c r="N209" s="154"/>
      <c r="O209" s="154"/>
      <c r="P209" s="154"/>
      <c r="Q209" s="154"/>
      <c r="R209" s="154"/>
      <c r="S209" s="154"/>
      <c r="T209" s="154"/>
      <c r="U209" s="154"/>
      <c r="V209" s="154"/>
      <c r="W209" s="154"/>
      <c r="X209" s="154"/>
      <c r="Y209" s="154"/>
      <c r="Z209" s="154"/>
      <c r="AA209" s="154"/>
      <c r="AB209" s="154"/>
      <c r="AC209" s="154"/>
      <c r="AD209" s="154"/>
      <c r="AE209" s="154"/>
    </row>
    <row r="210" ht="20.25" customHeight="1">
      <c r="A210" s="156"/>
      <c r="B210" s="154"/>
      <c r="C210" s="154"/>
      <c r="D210" s="154"/>
      <c r="E210" s="154"/>
      <c r="F210" s="154"/>
      <c r="G210" s="154"/>
      <c r="H210" s="155"/>
      <c r="I210" s="154"/>
      <c r="J210" s="154"/>
      <c r="K210" s="154"/>
      <c r="L210" s="154"/>
      <c r="M210" s="154"/>
      <c r="N210" s="154"/>
      <c r="O210" s="154"/>
      <c r="P210" s="154"/>
      <c r="Q210" s="154"/>
      <c r="R210" s="154"/>
      <c r="S210" s="154"/>
      <c r="T210" s="154"/>
      <c r="U210" s="154"/>
      <c r="V210" s="154"/>
      <c r="W210" s="154"/>
      <c r="X210" s="154"/>
      <c r="Y210" s="154"/>
      <c r="Z210" s="154"/>
      <c r="AA210" s="154"/>
      <c r="AB210" s="154"/>
      <c r="AC210" s="154"/>
      <c r="AD210" s="154"/>
      <c r="AE210" s="154"/>
    </row>
    <row r="211" ht="20.25" customHeight="1">
      <c r="A211" s="156"/>
      <c r="B211" s="154"/>
      <c r="C211" s="154"/>
      <c r="D211" s="154"/>
      <c r="E211" s="154"/>
      <c r="F211" s="154"/>
      <c r="G211" s="154"/>
      <c r="H211" s="155"/>
      <c r="I211" s="154"/>
      <c r="J211" s="154"/>
      <c r="K211" s="154"/>
      <c r="L211" s="154"/>
      <c r="M211" s="154"/>
      <c r="N211" s="154"/>
      <c r="O211" s="154"/>
      <c r="P211" s="154"/>
      <c r="Q211" s="154"/>
      <c r="R211" s="154"/>
      <c r="S211" s="154"/>
      <c r="T211" s="154"/>
      <c r="U211" s="154"/>
      <c r="V211" s="154"/>
      <c r="W211" s="154"/>
      <c r="X211" s="154"/>
      <c r="Y211" s="154"/>
      <c r="Z211" s="154"/>
      <c r="AA211" s="154"/>
      <c r="AB211" s="154"/>
      <c r="AC211" s="154"/>
      <c r="AD211" s="154"/>
      <c r="AE211" s="154"/>
    </row>
    <row r="212" ht="20.25" customHeight="1">
      <c r="A212" s="156"/>
      <c r="B212" s="154"/>
      <c r="C212" s="154"/>
      <c r="D212" s="154"/>
      <c r="E212" s="154"/>
      <c r="F212" s="154"/>
      <c r="G212" s="154"/>
      <c r="H212" s="155"/>
      <c r="I212" s="154"/>
      <c r="J212" s="154"/>
      <c r="K212" s="154"/>
      <c r="L212" s="154"/>
      <c r="M212" s="154"/>
      <c r="N212" s="154"/>
      <c r="O212" s="154"/>
      <c r="P212" s="154"/>
      <c r="Q212" s="154"/>
      <c r="R212" s="154"/>
      <c r="S212" s="154"/>
      <c r="T212" s="154"/>
      <c r="U212" s="154"/>
      <c r="V212" s="154"/>
      <c r="W212" s="154"/>
      <c r="X212" s="154"/>
      <c r="Y212" s="154"/>
      <c r="Z212" s="154"/>
      <c r="AA212" s="154"/>
      <c r="AB212" s="154"/>
      <c r="AC212" s="154"/>
      <c r="AD212" s="154"/>
      <c r="AE212" s="154"/>
    </row>
    <row r="213" ht="20.25" customHeight="1">
      <c r="A213" s="156"/>
      <c r="B213" s="154"/>
      <c r="C213" s="154"/>
      <c r="D213" s="154"/>
      <c r="E213" s="154"/>
      <c r="F213" s="154"/>
      <c r="G213" s="154"/>
      <c r="H213" s="155"/>
      <c r="I213" s="154"/>
      <c r="J213" s="154"/>
      <c r="K213" s="154"/>
      <c r="L213" s="154"/>
      <c r="M213" s="154"/>
      <c r="N213" s="154"/>
      <c r="O213" s="154"/>
      <c r="P213" s="154"/>
      <c r="Q213" s="154"/>
      <c r="R213" s="154"/>
      <c r="S213" s="154"/>
      <c r="T213" s="154"/>
      <c r="U213" s="154"/>
      <c r="V213" s="154"/>
      <c r="W213" s="154"/>
      <c r="X213" s="154"/>
      <c r="Y213" s="154"/>
      <c r="Z213" s="154"/>
      <c r="AA213" s="154"/>
      <c r="AB213" s="154"/>
      <c r="AC213" s="154"/>
      <c r="AD213" s="154"/>
      <c r="AE213" s="154"/>
    </row>
    <row r="214" ht="20.25" customHeight="1">
      <c r="A214" s="156"/>
      <c r="B214" s="154"/>
      <c r="C214" s="154"/>
      <c r="D214" s="154"/>
      <c r="E214" s="154"/>
      <c r="F214" s="154"/>
      <c r="G214" s="154"/>
      <c r="H214" s="155"/>
      <c r="I214" s="154"/>
      <c r="J214" s="154"/>
      <c r="K214" s="154"/>
      <c r="L214" s="154"/>
      <c r="M214" s="154"/>
      <c r="N214" s="154"/>
      <c r="O214" s="154"/>
      <c r="P214" s="154"/>
      <c r="Q214" s="154"/>
      <c r="R214" s="154"/>
      <c r="S214" s="154"/>
      <c r="T214" s="154"/>
      <c r="U214" s="154"/>
      <c r="V214" s="154"/>
      <c r="W214" s="154"/>
      <c r="X214" s="154"/>
      <c r="Y214" s="154"/>
      <c r="Z214" s="154"/>
      <c r="AA214" s="154"/>
      <c r="AB214" s="154"/>
      <c r="AC214" s="154"/>
      <c r="AD214" s="154"/>
      <c r="AE214" s="154"/>
    </row>
    <row r="215" ht="20.25" customHeight="1">
      <c r="A215" s="156"/>
      <c r="B215" s="154"/>
      <c r="C215" s="154"/>
      <c r="D215" s="154"/>
      <c r="E215" s="154"/>
      <c r="F215" s="154"/>
      <c r="G215" s="154"/>
      <c r="H215" s="155"/>
      <c r="I215" s="154"/>
      <c r="J215" s="154"/>
      <c r="K215" s="154"/>
      <c r="L215" s="154"/>
      <c r="M215" s="154"/>
      <c r="N215" s="154"/>
      <c r="O215" s="154"/>
      <c r="P215" s="154"/>
      <c r="Q215" s="154"/>
      <c r="R215" s="154"/>
      <c r="S215" s="154"/>
      <c r="T215" s="154"/>
      <c r="U215" s="154"/>
      <c r="V215" s="154"/>
      <c r="W215" s="154"/>
      <c r="X215" s="154"/>
      <c r="Y215" s="154"/>
      <c r="Z215" s="154"/>
      <c r="AA215" s="154"/>
      <c r="AB215" s="154"/>
      <c r="AC215" s="154"/>
      <c r="AD215" s="154"/>
      <c r="AE215" s="154"/>
    </row>
    <row r="216" ht="20.25" customHeight="1">
      <c r="A216" s="156"/>
      <c r="B216" s="154"/>
      <c r="C216" s="154"/>
      <c r="D216" s="154"/>
      <c r="E216" s="154"/>
      <c r="F216" s="154"/>
      <c r="G216" s="154"/>
      <c r="H216" s="155"/>
      <c r="I216" s="154"/>
      <c r="J216" s="154"/>
      <c r="K216" s="154"/>
      <c r="L216" s="154"/>
      <c r="M216" s="154"/>
      <c r="N216" s="154"/>
      <c r="O216" s="154"/>
      <c r="P216" s="154"/>
      <c r="Q216" s="154"/>
      <c r="R216" s="154"/>
      <c r="S216" s="154"/>
      <c r="T216" s="154"/>
      <c r="U216" s="154"/>
      <c r="V216" s="154"/>
      <c r="W216" s="154"/>
      <c r="X216" s="154"/>
      <c r="Y216" s="154"/>
      <c r="Z216" s="154"/>
      <c r="AA216" s="154"/>
      <c r="AB216" s="154"/>
      <c r="AC216" s="154"/>
      <c r="AD216" s="154"/>
      <c r="AE216" s="154"/>
    </row>
    <row r="217" ht="20.25" customHeight="1">
      <c r="A217" s="156"/>
      <c r="B217" s="154"/>
      <c r="C217" s="154"/>
      <c r="D217" s="154"/>
      <c r="E217" s="154"/>
      <c r="F217" s="154"/>
      <c r="G217" s="154"/>
      <c r="H217" s="155"/>
      <c r="I217" s="154"/>
      <c r="J217" s="154"/>
      <c r="K217" s="154"/>
      <c r="L217" s="154"/>
      <c r="M217" s="154"/>
      <c r="N217" s="154"/>
      <c r="O217" s="154"/>
      <c r="P217" s="154"/>
      <c r="Q217" s="154"/>
      <c r="R217" s="154"/>
      <c r="S217" s="154"/>
      <c r="T217" s="154"/>
      <c r="U217" s="154"/>
      <c r="V217" s="154"/>
      <c r="W217" s="154"/>
      <c r="X217" s="154"/>
      <c r="Y217" s="154"/>
      <c r="Z217" s="154"/>
      <c r="AA217" s="154"/>
      <c r="AB217" s="154"/>
      <c r="AC217" s="154"/>
      <c r="AD217" s="154"/>
      <c r="AE217" s="154"/>
    </row>
    <row r="218" ht="20.25" customHeight="1">
      <c r="A218" s="156"/>
      <c r="B218" s="154"/>
      <c r="C218" s="154"/>
      <c r="D218" s="154"/>
      <c r="E218" s="154"/>
      <c r="F218" s="154"/>
      <c r="G218" s="154"/>
      <c r="H218" s="155"/>
      <c r="I218" s="154"/>
      <c r="J218" s="154"/>
      <c r="K218" s="154"/>
      <c r="L218" s="154"/>
      <c r="M218" s="154"/>
      <c r="N218" s="154"/>
      <c r="O218" s="154"/>
      <c r="P218" s="154"/>
      <c r="Q218" s="154"/>
      <c r="R218" s="154"/>
      <c r="S218" s="154"/>
      <c r="T218" s="154"/>
      <c r="U218" s="154"/>
      <c r="V218" s="154"/>
      <c r="W218" s="154"/>
      <c r="X218" s="154"/>
      <c r="Y218" s="154"/>
      <c r="Z218" s="154"/>
      <c r="AA218" s="154"/>
      <c r="AB218" s="154"/>
      <c r="AC218" s="154"/>
      <c r="AD218" s="154"/>
      <c r="AE218" s="154"/>
    </row>
    <row r="219" ht="20.25" customHeight="1">
      <c r="A219" s="156"/>
      <c r="B219" s="154"/>
      <c r="C219" s="154"/>
      <c r="D219" s="154"/>
      <c r="E219" s="154"/>
      <c r="F219" s="154"/>
      <c r="G219" s="154"/>
      <c r="H219" s="155"/>
      <c r="I219" s="154"/>
      <c r="J219" s="154"/>
      <c r="K219" s="154"/>
      <c r="L219" s="154"/>
      <c r="M219" s="154"/>
      <c r="N219" s="154"/>
      <c r="O219" s="154"/>
      <c r="P219" s="154"/>
      <c r="Q219" s="154"/>
      <c r="R219" s="154"/>
      <c r="S219" s="154"/>
      <c r="T219" s="154"/>
      <c r="U219" s="154"/>
      <c r="V219" s="154"/>
      <c r="W219" s="154"/>
      <c r="X219" s="154"/>
      <c r="Y219" s="154"/>
      <c r="Z219" s="154"/>
      <c r="AA219" s="154"/>
      <c r="AB219" s="154"/>
      <c r="AC219" s="154"/>
      <c r="AD219" s="154"/>
      <c r="AE219" s="154"/>
    </row>
    <row r="220" ht="20.25" customHeight="1">
      <c r="A220" s="156"/>
      <c r="B220" s="154"/>
      <c r="C220" s="154"/>
      <c r="D220" s="154"/>
      <c r="E220" s="154"/>
      <c r="F220" s="154"/>
      <c r="G220" s="154"/>
      <c r="H220" s="155"/>
      <c r="I220" s="154"/>
      <c r="J220" s="154"/>
      <c r="K220" s="154"/>
      <c r="L220" s="154"/>
      <c r="M220" s="154"/>
      <c r="N220" s="154"/>
      <c r="O220" s="154"/>
      <c r="P220" s="154"/>
      <c r="Q220" s="154"/>
      <c r="R220" s="154"/>
      <c r="S220" s="154"/>
      <c r="T220" s="154"/>
      <c r="U220" s="154"/>
      <c r="V220" s="154"/>
      <c r="W220" s="154"/>
      <c r="X220" s="154"/>
      <c r="Y220" s="154"/>
      <c r="Z220" s="154"/>
      <c r="AA220" s="154"/>
      <c r="AB220" s="154"/>
      <c r="AC220" s="154"/>
      <c r="AD220" s="154"/>
      <c r="AE220" s="154"/>
    </row>
    <row r="221" ht="20.25" customHeight="1">
      <c r="A221" s="156"/>
      <c r="B221" s="154"/>
      <c r="C221" s="154"/>
      <c r="D221" s="154"/>
      <c r="E221" s="154"/>
      <c r="F221" s="154"/>
      <c r="G221" s="154"/>
      <c r="H221" s="155"/>
      <c r="I221" s="154"/>
      <c r="J221" s="154"/>
      <c r="K221" s="154"/>
      <c r="L221" s="154"/>
      <c r="M221" s="154"/>
      <c r="N221" s="154"/>
      <c r="O221" s="154"/>
      <c r="P221" s="154"/>
      <c r="Q221" s="154"/>
      <c r="R221" s="154"/>
      <c r="S221" s="154"/>
      <c r="T221" s="154"/>
      <c r="U221" s="154"/>
      <c r="V221" s="154"/>
      <c r="W221" s="154"/>
      <c r="X221" s="154"/>
      <c r="Y221" s="154"/>
      <c r="Z221" s="154"/>
      <c r="AA221" s="154"/>
      <c r="AB221" s="154"/>
      <c r="AC221" s="154"/>
      <c r="AD221" s="154"/>
      <c r="AE221" s="154"/>
    </row>
    <row r="222" ht="20.25" customHeight="1">
      <c r="A222" s="156"/>
      <c r="B222" s="154"/>
      <c r="C222" s="154"/>
      <c r="D222" s="154"/>
      <c r="E222" s="154"/>
      <c r="F222" s="154"/>
      <c r="G222" s="154"/>
      <c r="H222" s="155"/>
      <c r="I222" s="154"/>
      <c r="J222" s="154"/>
      <c r="K222" s="154"/>
      <c r="L222" s="154"/>
      <c r="M222" s="154"/>
      <c r="N222" s="154"/>
      <c r="O222" s="154"/>
      <c r="P222" s="154"/>
      <c r="Q222" s="154"/>
      <c r="R222" s="154"/>
      <c r="S222" s="154"/>
      <c r="T222" s="154"/>
      <c r="U222" s="154"/>
      <c r="V222" s="154"/>
      <c r="W222" s="154"/>
      <c r="X222" s="154"/>
      <c r="Y222" s="154"/>
      <c r="Z222" s="154"/>
      <c r="AA222" s="154"/>
      <c r="AB222" s="154"/>
      <c r="AC222" s="154"/>
      <c r="AD222" s="154"/>
      <c r="AE222" s="154"/>
    </row>
    <row r="223" ht="20.25" customHeight="1">
      <c r="A223" s="156"/>
      <c r="B223" s="154"/>
      <c r="C223" s="154"/>
      <c r="D223" s="154"/>
      <c r="E223" s="154"/>
      <c r="F223" s="154"/>
      <c r="G223" s="154"/>
      <c r="H223" s="155"/>
      <c r="I223" s="154"/>
      <c r="J223" s="154"/>
      <c r="K223" s="154"/>
      <c r="L223" s="154"/>
      <c r="M223" s="154"/>
      <c r="N223" s="154"/>
      <c r="O223" s="154"/>
      <c r="P223" s="154"/>
      <c r="Q223" s="154"/>
      <c r="R223" s="154"/>
      <c r="S223" s="154"/>
      <c r="T223" s="154"/>
      <c r="U223" s="154"/>
      <c r="V223" s="154"/>
      <c r="W223" s="154"/>
      <c r="X223" s="154"/>
      <c r="Y223" s="154"/>
      <c r="Z223" s="154"/>
      <c r="AA223" s="154"/>
      <c r="AB223" s="154"/>
      <c r="AC223" s="154"/>
      <c r="AD223" s="154"/>
      <c r="AE223" s="154"/>
    </row>
    <row r="224" ht="20.25" customHeight="1">
      <c r="A224" s="156"/>
      <c r="B224" s="154"/>
      <c r="C224" s="154"/>
      <c r="D224" s="154"/>
      <c r="E224" s="154"/>
      <c r="F224" s="154"/>
      <c r="G224" s="154"/>
      <c r="H224" s="155"/>
      <c r="I224" s="154"/>
      <c r="J224" s="154"/>
      <c r="K224" s="154"/>
      <c r="L224" s="154"/>
      <c r="M224" s="154"/>
      <c r="N224" s="154"/>
      <c r="O224" s="154"/>
      <c r="P224" s="154"/>
      <c r="Q224" s="154"/>
      <c r="R224" s="154"/>
      <c r="S224" s="154"/>
      <c r="T224" s="154"/>
      <c r="U224" s="154"/>
      <c r="V224" s="154"/>
      <c r="W224" s="154"/>
      <c r="X224" s="154"/>
      <c r="Y224" s="154"/>
      <c r="Z224" s="154"/>
      <c r="AA224" s="154"/>
      <c r="AB224" s="154"/>
      <c r="AC224" s="154"/>
      <c r="AD224" s="154"/>
      <c r="AE224" s="154"/>
    </row>
    <row r="225" ht="20.25" customHeight="1">
      <c r="A225" s="156"/>
      <c r="B225" s="154"/>
      <c r="C225" s="154"/>
      <c r="D225" s="154"/>
      <c r="E225" s="154"/>
      <c r="F225" s="154"/>
      <c r="G225" s="154"/>
      <c r="H225" s="155"/>
      <c r="I225" s="154"/>
      <c r="J225" s="154"/>
      <c r="K225" s="154"/>
      <c r="L225" s="154"/>
      <c r="M225" s="154"/>
      <c r="N225" s="154"/>
      <c r="O225" s="154"/>
      <c r="P225" s="154"/>
      <c r="Q225" s="154"/>
      <c r="R225" s="154"/>
      <c r="S225" s="154"/>
      <c r="T225" s="154"/>
      <c r="U225" s="154"/>
      <c r="V225" s="154"/>
      <c r="W225" s="154"/>
      <c r="X225" s="154"/>
      <c r="Y225" s="154"/>
      <c r="Z225" s="154"/>
      <c r="AA225" s="154"/>
      <c r="AB225" s="154"/>
      <c r="AC225" s="154"/>
      <c r="AD225" s="154"/>
      <c r="AE225" s="154"/>
    </row>
    <row r="226" ht="20.25" customHeight="1">
      <c r="A226" s="156"/>
      <c r="B226" s="154"/>
      <c r="C226" s="154"/>
      <c r="D226" s="154"/>
      <c r="E226" s="154"/>
      <c r="F226" s="154"/>
      <c r="G226" s="154"/>
      <c r="H226" s="155"/>
      <c r="I226" s="154"/>
      <c r="J226" s="154"/>
      <c r="K226" s="154"/>
      <c r="L226" s="154"/>
      <c r="M226" s="154"/>
      <c r="N226" s="154"/>
      <c r="O226" s="154"/>
      <c r="P226" s="154"/>
      <c r="Q226" s="154"/>
      <c r="R226" s="154"/>
      <c r="S226" s="154"/>
      <c r="T226" s="154"/>
      <c r="U226" s="154"/>
      <c r="V226" s="154"/>
      <c r="W226" s="154"/>
      <c r="X226" s="154"/>
      <c r="Y226" s="154"/>
      <c r="Z226" s="154"/>
      <c r="AA226" s="154"/>
      <c r="AB226" s="154"/>
      <c r="AC226" s="154"/>
      <c r="AD226" s="154"/>
      <c r="AE226" s="154"/>
    </row>
    <row r="227" ht="20.25" customHeight="1">
      <c r="A227" s="156"/>
      <c r="B227" s="154"/>
      <c r="C227" s="154"/>
      <c r="D227" s="154"/>
      <c r="E227" s="154"/>
      <c r="F227" s="154"/>
      <c r="G227" s="154"/>
      <c r="H227" s="155"/>
      <c r="I227" s="154"/>
      <c r="J227" s="154"/>
      <c r="K227" s="154"/>
      <c r="L227" s="154"/>
      <c r="M227" s="154"/>
      <c r="N227" s="154"/>
      <c r="O227" s="154"/>
      <c r="P227" s="154"/>
      <c r="Q227" s="154"/>
      <c r="R227" s="154"/>
      <c r="S227" s="154"/>
      <c r="T227" s="154"/>
      <c r="U227" s="154"/>
      <c r="V227" s="154"/>
      <c r="W227" s="154"/>
      <c r="X227" s="154"/>
      <c r="Y227" s="154"/>
      <c r="Z227" s="154"/>
      <c r="AA227" s="154"/>
      <c r="AB227" s="154"/>
      <c r="AC227" s="154"/>
      <c r="AD227" s="154"/>
      <c r="AE227" s="154"/>
    </row>
    <row r="228" ht="20.25" customHeight="1">
      <c r="A228" s="156"/>
      <c r="B228" s="154"/>
      <c r="C228" s="154"/>
      <c r="D228" s="154"/>
      <c r="E228" s="154"/>
      <c r="F228" s="154"/>
      <c r="G228" s="154"/>
      <c r="H228" s="155"/>
      <c r="I228" s="154"/>
      <c r="J228" s="154"/>
      <c r="K228" s="154"/>
      <c r="L228" s="154"/>
      <c r="M228" s="154"/>
      <c r="N228" s="154"/>
      <c r="O228" s="154"/>
      <c r="P228" s="154"/>
      <c r="Q228" s="154"/>
      <c r="R228" s="154"/>
      <c r="S228" s="154"/>
      <c r="T228" s="154"/>
      <c r="U228" s="154"/>
      <c r="V228" s="154"/>
      <c r="W228" s="154"/>
      <c r="X228" s="154"/>
      <c r="Y228" s="154"/>
      <c r="Z228" s="154"/>
      <c r="AA228" s="154"/>
      <c r="AB228" s="154"/>
      <c r="AC228" s="154"/>
      <c r="AD228" s="154"/>
      <c r="AE228" s="154"/>
    </row>
    <row r="229" ht="20.25" customHeight="1">
      <c r="A229" s="156"/>
      <c r="B229" s="154"/>
      <c r="C229" s="154"/>
      <c r="D229" s="154"/>
      <c r="E229" s="154"/>
      <c r="F229" s="154"/>
      <c r="G229" s="154"/>
      <c r="H229" s="155"/>
      <c r="I229" s="154"/>
      <c r="J229" s="154"/>
      <c r="K229" s="154"/>
      <c r="L229" s="154"/>
      <c r="M229" s="154"/>
      <c r="N229" s="154"/>
      <c r="O229" s="154"/>
      <c r="P229" s="154"/>
      <c r="Q229" s="154"/>
      <c r="R229" s="154"/>
      <c r="S229" s="154"/>
      <c r="T229" s="154"/>
      <c r="U229" s="154"/>
      <c r="V229" s="154"/>
      <c r="W229" s="154"/>
      <c r="X229" s="154"/>
      <c r="Y229" s="154"/>
      <c r="Z229" s="154"/>
      <c r="AA229" s="154"/>
      <c r="AB229" s="154"/>
      <c r="AC229" s="154"/>
      <c r="AD229" s="154"/>
      <c r="AE229" s="154"/>
    </row>
    <row r="230" ht="20.25" customHeight="1">
      <c r="A230" s="156"/>
      <c r="B230" s="154"/>
      <c r="C230" s="154"/>
      <c r="D230" s="154"/>
      <c r="E230" s="154"/>
      <c r="F230" s="154"/>
      <c r="G230" s="154"/>
      <c r="H230" s="155"/>
      <c r="I230" s="154"/>
      <c r="J230" s="154"/>
      <c r="K230" s="154"/>
      <c r="L230" s="154"/>
      <c r="M230" s="154"/>
      <c r="N230" s="154"/>
      <c r="O230" s="154"/>
      <c r="P230" s="154"/>
      <c r="Q230" s="154"/>
      <c r="R230" s="154"/>
      <c r="S230" s="154"/>
      <c r="T230" s="154"/>
      <c r="U230" s="154"/>
      <c r="V230" s="154"/>
      <c r="W230" s="154"/>
      <c r="X230" s="154"/>
      <c r="Y230" s="154"/>
      <c r="Z230" s="154"/>
      <c r="AA230" s="154"/>
      <c r="AB230" s="154"/>
      <c r="AC230" s="154"/>
      <c r="AD230" s="154"/>
      <c r="AE230" s="154"/>
    </row>
    <row r="231" ht="20.25" customHeight="1">
      <c r="A231" s="156"/>
      <c r="B231" s="154"/>
      <c r="C231" s="154"/>
      <c r="D231" s="154"/>
      <c r="E231" s="154"/>
      <c r="F231" s="154"/>
      <c r="G231" s="154"/>
      <c r="H231" s="155"/>
      <c r="I231" s="154"/>
      <c r="J231" s="154"/>
      <c r="K231" s="154"/>
      <c r="L231" s="154"/>
      <c r="M231" s="154"/>
      <c r="N231" s="154"/>
      <c r="O231" s="154"/>
      <c r="P231" s="154"/>
      <c r="Q231" s="154"/>
      <c r="R231" s="154"/>
      <c r="S231" s="154"/>
      <c r="T231" s="154"/>
      <c r="U231" s="154"/>
      <c r="V231" s="154"/>
      <c r="W231" s="154"/>
      <c r="X231" s="154"/>
      <c r="Y231" s="154"/>
      <c r="Z231" s="154"/>
      <c r="AA231" s="154"/>
      <c r="AB231" s="154"/>
      <c r="AC231" s="154"/>
      <c r="AD231" s="154"/>
      <c r="AE231" s="154"/>
    </row>
    <row r="232" ht="20.25" customHeight="1">
      <c r="A232" s="156"/>
      <c r="B232" s="154"/>
      <c r="C232" s="154"/>
      <c r="D232" s="154"/>
      <c r="E232" s="154"/>
      <c r="F232" s="154"/>
      <c r="G232" s="154"/>
      <c r="H232" s="155"/>
      <c r="I232" s="154"/>
      <c r="J232" s="154"/>
      <c r="K232" s="154"/>
      <c r="L232" s="154"/>
      <c r="M232" s="154"/>
      <c r="N232" s="154"/>
      <c r="O232" s="154"/>
      <c r="P232" s="154"/>
      <c r="Q232" s="154"/>
      <c r="R232" s="154"/>
      <c r="S232" s="154"/>
      <c r="T232" s="154"/>
      <c r="U232" s="154"/>
      <c r="V232" s="154"/>
      <c r="W232" s="154"/>
      <c r="X232" s="154"/>
      <c r="Y232" s="154"/>
      <c r="Z232" s="154"/>
      <c r="AA232" s="154"/>
      <c r="AB232" s="154"/>
      <c r="AC232" s="154"/>
      <c r="AD232" s="154"/>
      <c r="AE232" s="154"/>
    </row>
    <row r="233" ht="20.25" customHeight="1">
      <c r="A233" s="156"/>
      <c r="B233" s="154"/>
      <c r="C233" s="154"/>
      <c r="D233" s="154"/>
      <c r="E233" s="154"/>
      <c r="F233" s="154"/>
      <c r="G233" s="154"/>
      <c r="H233" s="155"/>
      <c r="I233" s="154"/>
      <c r="J233" s="154"/>
      <c r="K233" s="154"/>
      <c r="L233" s="154"/>
      <c r="M233" s="154"/>
      <c r="N233" s="154"/>
      <c r="O233" s="154"/>
      <c r="P233" s="154"/>
      <c r="Q233" s="154"/>
      <c r="R233" s="154"/>
      <c r="S233" s="154"/>
      <c r="T233" s="154"/>
      <c r="U233" s="154"/>
      <c r="V233" s="154"/>
      <c r="W233" s="154"/>
      <c r="X233" s="154"/>
      <c r="Y233" s="154"/>
      <c r="Z233" s="154"/>
      <c r="AA233" s="154"/>
      <c r="AB233" s="154"/>
      <c r="AC233" s="154"/>
      <c r="AD233" s="154"/>
      <c r="AE233" s="154"/>
    </row>
    <row r="234" ht="20.25" customHeight="1">
      <c r="A234" s="156"/>
      <c r="B234" s="154"/>
      <c r="C234" s="154"/>
      <c r="D234" s="154"/>
      <c r="E234" s="154"/>
      <c r="F234" s="154"/>
      <c r="G234" s="154"/>
      <c r="H234" s="155"/>
      <c r="I234" s="154"/>
      <c r="J234" s="154"/>
      <c r="K234" s="154"/>
      <c r="L234" s="154"/>
      <c r="M234" s="154"/>
      <c r="N234" s="154"/>
      <c r="O234" s="154"/>
      <c r="P234" s="154"/>
      <c r="Q234" s="154"/>
      <c r="R234" s="154"/>
      <c r="S234" s="154"/>
      <c r="T234" s="154"/>
      <c r="U234" s="154"/>
      <c r="V234" s="154"/>
      <c r="W234" s="154"/>
      <c r="X234" s="154"/>
      <c r="Y234" s="154"/>
      <c r="Z234" s="154"/>
      <c r="AA234" s="154"/>
      <c r="AB234" s="154"/>
      <c r="AC234" s="154"/>
      <c r="AD234" s="154"/>
      <c r="AE234" s="154"/>
    </row>
    <row r="235" ht="20.25" customHeight="1">
      <c r="A235" s="156"/>
      <c r="B235" s="154"/>
      <c r="C235" s="154"/>
      <c r="D235" s="154"/>
      <c r="E235" s="154"/>
      <c r="F235" s="154"/>
      <c r="G235" s="154"/>
      <c r="H235" s="155"/>
      <c r="I235" s="154"/>
      <c r="J235" s="154"/>
      <c r="K235" s="154"/>
      <c r="L235" s="154"/>
      <c r="M235" s="154"/>
      <c r="N235" s="154"/>
      <c r="O235" s="154"/>
      <c r="P235" s="154"/>
      <c r="Q235" s="154"/>
      <c r="R235" s="154"/>
      <c r="S235" s="154"/>
      <c r="T235" s="154"/>
      <c r="U235" s="154"/>
      <c r="V235" s="154"/>
      <c r="W235" s="154"/>
      <c r="X235" s="154"/>
      <c r="Y235" s="154"/>
      <c r="Z235" s="154"/>
      <c r="AA235" s="154"/>
      <c r="AB235" s="154"/>
      <c r="AC235" s="154"/>
      <c r="AD235" s="154"/>
      <c r="AE235" s="154"/>
    </row>
    <row r="236" ht="20.25" customHeight="1">
      <c r="A236" s="156"/>
      <c r="B236" s="154"/>
      <c r="C236" s="154"/>
      <c r="D236" s="154"/>
      <c r="E236" s="154"/>
      <c r="F236" s="154"/>
      <c r="G236" s="154"/>
      <c r="H236" s="155"/>
      <c r="I236" s="154"/>
      <c r="J236" s="154"/>
      <c r="K236" s="154"/>
      <c r="L236" s="154"/>
      <c r="M236" s="154"/>
      <c r="N236" s="154"/>
      <c r="O236" s="154"/>
      <c r="P236" s="154"/>
      <c r="Q236" s="154"/>
      <c r="R236" s="154"/>
      <c r="S236" s="154"/>
      <c r="T236" s="154"/>
      <c r="U236" s="154"/>
      <c r="V236" s="154"/>
      <c r="W236" s="154"/>
      <c r="X236" s="154"/>
      <c r="Y236" s="154"/>
      <c r="Z236" s="154"/>
      <c r="AA236" s="154"/>
      <c r="AB236" s="154"/>
      <c r="AC236" s="154"/>
      <c r="AD236" s="154"/>
      <c r="AE236" s="154"/>
    </row>
    <row r="237" ht="20.25" customHeight="1">
      <c r="A237" s="156"/>
      <c r="B237" s="154"/>
      <c r="C237" s="154"/>
      <c r="D237" s="154"/>
      <c r="E237" s="154"/>
      <c r="F237" s="154"/>
      <c r="G237" s="154"/>
      <c r="H237" s="155"/>
      <c r="I237" s="154"/>
      <c r="J237" s="154"/>
      <c r="K237" s="154"/>
      <c r="L237" s="154"/>
      <c r="M237" s="154"/>
      <c r="N237" s="154"/>
      <c r="O237" s="154"/>
      <c r="P237" s="154"/>
      <c r="Q237" s="154"/>
      <c r="R237" s="154"/>
      <c r="S237" s="154"/>
      <c r="T237" s="154"/>
      <c r="U237" s="154"/>
      <c r="V237" s="154"/>
      <c r="W237" s="154"/>
      <c r="X237" s="154"/>
      <c r="Y237" s="154"/>
      <c r="Z237" s="154"/>
      <c r="AA237" s="154"/>
      <c r="AB237" s="154"/>
      <c r="AC237" s="154"/>
      <c r="AD237" s="154"/>
      <c r="AE237" s="154"/>
    </row>
    <row r="238" ht="20.25" customHeight="1">
      <c r="A238" s="156"/>
      <c r="B238" s="154"/>
      <c r="C238" s="154"/>
      <c r="D238" s="154"/>
      <c r="E238" s="154"/>
      <c r="F238" s="154"/>
      <c r="G238" s="154"/>
      <c r="H238" s="155"/>
      <c r="I238" s="154"/>
      <c r="J238" s="154"/>
      <c r="K238" s="154"/>
      <c r="L238" s="154"/>
      <c r="M238" s="154"/>
      <c r="N238" s="154"/>
      <c r="O238" s="154"/>
      <c r="P238" s="154"/>
      <c r="Q238" s="154"/>
      <c r="R238" s="154"/>
      <c r="S238" s="154"/>
      <c r="T238" s="154"/>
      <c r="U238" s="154"/>
      <c r="V238" s="154"/>
      <c r="W238" s="154"/>
      <c r="X238" s="154"/>
      <c r="Y238" s="154"/>
      <c r="Z238" s="154"/>
      <c r="AA238" s="154"/>
      <c r="AB238" s="154"/>
      <c r="AC238" s="154"/>
      <c r="AD238" s="154"/>
      <c r="AE238" s="154"/>
    </row>
    <row r="239" ht="20.25" customHeight="1">
      <c r="A239" s="156"/>
      <c r="B239" s="154"/>
      <c r="C239" s="154"/>
      <c r="D239" s="154"/>
      <c r="E239" s="154"/>
      <c r="F239" s="154"/>
      <c r="G239" s="154"/>
      <c r="H239" s="155"/>
      <c r="I239" s="154"/>
      <c r="J239" s="154"/>
      <c r="K239" s="154"/>
      <c r="L239" s="154"/>
      <c r="M239" s="154"/>
      <c r="N239" s="154"/>
      <c r="O239" s="154"/>
      <c r="P239" s="154"/>
      <c r="Q239" s="154"/>
      <c r="R239" s="154"/>
      <c r="S239" s="154"/>
      <c r="T239" s="154"/>
      <c r="U239" s="154"/>
      <c r="V239" s="154"/>
      <c r="W239" s="154"/>
      <c r="X239" s="154"/>
      <c r="Y239" s="154"/>
      <c r="Z239" s="154"/>
      <c r="AA239" s="154"/>
      <c r="AB239" s="154"/>
      <c r="AC239" s="154"/>
      <c r="AD239" s="154"/>
      <c r="AE239" s="154"/>
    </row>
    <row r="240" ht="20.25" customHeight="1">
      <c r="A240" s="156"/>
      <c r="B240" s="154"/>
      <c r="C240" s="154"/>
      <c r="D240" s="154"/>
      <c r="E240" s="154"/>
      <c r="F240" s="154"/>
      <c r="G240" s="154"/>
      <c r="H240" s="155"/>
      <c r="I240" s="154"/>
      <c r="J240" s="154"/>
      <c r="K240" s="154"/>
      <c r="L240" s="154"/>
      <c r="M240" s="154"/>
      <c r="N240" s="154"/>
      <c r="O240" s="154"/>
      <c r="P240" s="154"/>
      <c r="Q240" s="154"/>
      <c r="R240" s="154"/>
      <c r="S240" s="154"/>
      <c r="T240" s="154"/>
      <c r="U240" s="154"/>
      <c r="V240" s="154"/>
      <c r="W240" s="154"/>
      <c r="X240" s="154"/>
      <c r="Y240" s="154"/>
      <c r="Z240" s="154"/>
      <c r="AA240" s="154"/>
      <c r="AB240" s="154"/>
      <c r="AC240" s="154"/>
      <c r="AD240" s="154"/>
      <c r="AE240" s="154"/>
    </row>
    <row r="241" ht="20.25" customHeight="1">
      <c r="A241" s="156"/>
      <c r="B241" s="154"/>
      <c r="C241" s="154"/>
      <c r="D241" s="154"/>
      <c r="E241" s="154"/>
      <c r="F241" s="154"/>
      <c r="G241" s="154"/>
      <c r="H241" s="155"/>
      <c r="I241" s="154"/>
      <c r="J241" s="154"/>
      <c r="K241" s="154"/>
      <c r="L241" s="154"/>
      <c r="M241" s="154"/>
      <c r="N241" s="154"/>
      <c r="O241" s="154"/>
      <c r="P241" s="154"/>
      <c r="Q241" s="154"/>
      <c r="R241" s="154"/>
      <c r="S241" s="154"/>
      <c r="T241" s="154"/>
      <c r="U241" s="154"/>
      <c r="V241" s="154"/>
      <c r="W241" s="154"/>
      <c r="X241" s="154"/>
      <c r="Y241" s="154"/>
      <c r="Z241" s="154"/>
      <c r="AA241" s="154"/>
      <c r="AB241" s="154"/>
      <c r="AC241" s="154"/>
      <c r="AD241" s="154"/>
      <c r="AE241" s="154"/>
    </row>
    <row r="242" ht="20.25" customHeight="1">
      <c r="A242" s="156"/>
      <c r="B242" s="154"/>
      <c r="C242" s="154"/>
      <c r="D242" s="154"/>
      <c r="E242" s="154"/>
      <c r="F242" s="154"/>
      <c r="G242" s="154"/>
      <c r="H242" s="155"/>
      <c r="I242" s="154"/>
      <c r="J242" s="154"/>
      <c r="K242" s="154"/>
      <c r="L242" s="154"/>
      <c r="M242" s="154"/>
      <c r="N242" s="154"/>
      <c r="O242" s="154"/>
      <c r="P242" s="154"/>
      <c r="Q242" s="154"/>
      <c r="R242" s="154"/>
      <c r="S242" s="154"/>
      <c r="T242" s="154"/>
      <c r="U242" s="154"/>
      <c r="V242" s="154"/>
      <c r="W242" s="154"/>
      <c r="X242" s="154"/>
      <c r="Y242" s="154"/>
      <c r="Z242" s="154"/>
      <c r="AA242" s="154"/>
      <c r="AB242" s="154"/>
      <c r="AC242" s="154"/>
      <c r="AD242" s="154"/>
      <c r="AE242" s="154"/>
    </row>
    <row r="243" ht="20.25" customHeight="1">
      <c r="A243" s="156"/>
      <c r="B243" s="154"/>
      <c r="C243" s="154"/>
      <c r="D243" s="154"/>
      <c r="E243" s="154"/>
      <c r="F243" s="154"/>
      <c r="G243" s="154"/>
      <c r="H243" s="155"/>
      <c r="I243" s="154"/>
      <c r="J243" s="154"/>
      <c r="K243" s="154"/>
      <c r="L243" s="154"/>
      <c r="M243" s="154"/>
      <c r="N243" s="154"/>
      <c r="O243" s="154"/>
      <c r="P243" s="154"/>
      <c r="Q243" s="154"/>
      <c r="R243" s="154"/>
      <c r="S243" s="154"/>
      <c r="T243" s="154"/>
      <c r="U243" s="154"/>
      <c r="V243" s="154"/>
      <c r="W243" s="154"/>
      <c r="X243" s="154"/>
      <c r="Y243" s="154"/>
      <c r="Z243" s="154"/>
      <c r="AA243" s="154"/>
      <c r="AB243" s="154"/>
      <c r="AC243" s="154"/>
      <c r="AD243" s="154"/>
      <c r="AE243" s="154"/>
    </row>
    <row r="244" ht="20.25" customHeight="1">
      <c r="A244" s="156"/>
      <c r="B244" s="154"/>
      <c r="C244" s="154"/>
      <c r="D244" s="154"/>
      <c r="E244" s="154"/>
      <c r="F244" s="154"/>
      <c r="G244" s="154"/>
      <c r="H244" s="155"/>
      <c r="I244" s="154"/>
      <c r="J244" s="154"/>
      <c r="K244" s="154"/>
      <c r="L244" s="154"/>
      <c r="M244" s="154"/>
      <c r="N244" s="154"/>
      <c r="O244" s="154"/>
      <c r="P244" s="154"/>
      <c r="Q244" s="154"/>
      <c r="R244" s="154"/>
      <c r="S244" s="154"/>
      <c r="T244" s="154"/>
      <c r="U244" s="154"/>
      <c r="V244" s="154"/>
      <c r="W244" s="154"/>
      <c r="X244" s="154"/>
      <c r="Y244" s="154"/>
      <c r="Z244" s="154"/>
      <c r="AA244" s="154"/>
      <c r="AB244" s="154"/>
      <c r="AC244" s="154"/>
      <c r="AD244" s="154"/>
      <c r="AE244" s="154"/>
    </row>
    <row r="245" ht="20.25" customHeight="1">
      <c r="A245" s="156"/>
      <c r="B245" s="154"/>
      <c r="C245" s="154"/>
      <c r="D245" s="154"/>
      <c r="E245" s="154"/>
      <c r="F245" s="154"/>
      <c r="G245" s="154"/>
      <c r="H245" s="155"/>
      <c r="I245" s="154"/>
      <c r="J245" s="154"/>
      <c r="K245" s="154"/>
      <c r="L245" s="154"/>
      <c r="M245" s="154"/>
      <c r="N245" s="154"/>
      <c r="O245" s="154"/>
      <c r="P245" s="154"/>
      <c r="Q245" s="154"/>
      <c r="R245" s="154"/>
      <c r="S245" s="154"/>
      <c r="T245" s="154"/>
      <c r="U245" s="154"/>
      <c r="V245" s="154"/>
      <c r="W245" s="154"/>
      <c r="X245" s="154"/>
      <c r="Y245" s="154"/>
      <c r="Z245" s="154"/>
      <c r="AA245" s="154"/>
      <c r="AB245" s="154"/>
      <c r="AC245" s="154"/>
      <c r="AD245" s="154"/>
      <c r="AE245" s="154"/>
    </row>
    <row r="246" ht="20.25" customHeight="1">
      <c r="A246" s="156"/>
      <c r="B246" s="154"/>
      <c r="C246" s="154"/>
      <c r="D246" s="154"/>
      <c r="E246" s="154"/>
      <c r="F246" s="154"/>
      <c r="G246" s="154"/>
      <c r="H246" s="155"/>
      <c r="I246" s="154"/>
      <c r="J246" s="154"/>
      <c r="K246" s="154"/>
      <c r="L246" s="154"/>
      <c r="M246" s="154"/>
      <c r="N246" s="154"/>
      <c r="O246" s="154"/>
      <c r="P246" s="154"/>
      <c r="Q246" s="154"/>
      <c r="R246" s="154"/>
      <c r="S246" s="154"/>
      <c r="T246" s="154"/>
      <c r="U246" s="154"/>
      <c r="V246" s="154"/>
      <c r="W246" s="154"/>
      <c r="X246" s="154"/>
      <c r="Y246" s="154"/>
      <c r="Z246" s="154"/>
      <c r="AA246" s="154"/>
      <c r="AB246" s="154"/>
      <c r="AC246" s="154"/>
      <c r="AD246" s="154"/>
      <c r="AE246" s="154"/>
    </row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W12">
    <cfRule type="expression" dxfId="0" priority="1">
      <formula>"sum(C$7+E$7)/$J$7"</formula>
    </cfRule>
  </conditionalFormatting>
  <conditionalFormatting sqref="M7:M29">
    <cfRule type="cellIs" dxfId="1" priority="2" operator="lessThan">
      <formula>0.975</formula>
    </cfRule>
  </conditionalFormatting>
  <conditionalFormatting sqref="M7:M29">
    <cfRule type="cellIs" dxfId="2" priority="3" operator="greaterThan">
      <formula>0.99</formula>
    </cfRule>
  </conditionalFormatting>
  <printOptions/>
  <pageMargins bottom="0.75" footer="0.0" header="0.0" left="0.7" right="0.7" top="0.75"/>
  <pageSetup orientation="landscape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FF"/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5" width="19.14"/>
    <col customWidth="1" min="6" max="7" width="24.86"/>
    <col customWidth="1" min="8" max="8" width="22.43"/>
    <col customWidth="1" hidden="1" min="9" max="11" width="8.0"/>
    <col customWidth="1" hidden="1" min="12" max="12" width="13.14"/>
    <col customWidth="1" hidden="1" min="13" max="14" width="8.0"/>
    <col customWidth="1" min="15" max="15" width="19.57"/>
    <col customWidth="1" min="16" max="16" width="17.43"/>
    <col customWidth="1" min="17" max="17" width="17.86"/>
    <col customWidth="1" min="18" max="18" width="17.0"/>
    <col customWidth="1" min="19" max="19" width="15.14"/>
    <col customWidth="1" min="20" max="20" width="13.86"/>
    <col customWidth="1" min="21" max="22" width="9.14"/>
    <col customWidth="1" min="23" max="23" width="16.0"/>
    <col customWidth="1" min="24" max="43" width="9.14"/>
  </cols>
  <sheetData>
    <row r="1" ht="18.75" customHeight="1">
      <c r="A1" s="1" t="s">
        <v>0</v>
      </c>
      <c r="B1" s="1"/>
      <c r="C1" s="1"/>
      <c r="D1" s="1"/>
      <c r="E1" s="1"/>
      <c r="F1" s="3"/>
      <c r="G1" s="1"/>
      <c r="H1" s="1"/>
      <c r="I1" s="1"/>
      <c r="J1" s="1"/>
      <c r="K1" s="1"/>
      <c r="L1" s="1"/>
      <c r="M1" s="1"/>
      <c r="N1" s="1"/>
      <c r="O1" s="4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ht="18.75" customHeight="1">
      <c r="A2" s="1"/>
      <c r="B2" s="1"/>
      <c r="C2" s="1"/>
      <c r="D2" s="1"/>
      <c r="E2" s="1"/>
      <c r="F2" s="3"/>
      <c r="G2" s="1"/>
      <c r="H2" s="1"/>
      <c r="I2" s="1"/>
      <c r="J2" s="1"/>
      <c r="K2" s="1"/>
      <c r="L2" s="1"/>
      <c r="M2" s="1"/>
      <c r="N2" s="1"/>
      <c r="O2" s="4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</row>
    <row r="3" ht="18.75" customHeight="1">
      <c r="A3" s="5" t="s">
        <v>1</v>
      </c>
      <c r="B3" s="5"/>
      <c r="C3" s="5"/>
      <c r="D3" s="1"/>
      <c r="E3" s="1"/>
      <c r="F3" s="3"/>
      <c r="G3" s="1"/>
      <c r="H3" s="1"/>
      <c r="I3" s="1"/>
      <c r="J3" s="1"/>
      <c r="K3" s="1"/>
      <c r="L3" s="1"/>
      <c r="M3" s="1"/>
      <c r="N3" s="1"/>
      <c r="O3" s="4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</row>
    <row r="4" ht="29.25" customHeight="1">
      <c r="A4" s="1"/>
      <c r="B4" s="1"/>
      <c r="C4" s="1"/>
      <c r="D4" s="1"/>
      <c r="E4" s="1"/>
      <c r="F4" s="3" t="s">
        <v>2</v>
      </c>
      <c r="G4" s="6">
        <v>43466.0</v>
      </c>
      <c r="H4" s="1"/>
      <c r="I4" s="1"/>
      <c r="J4" s="1"/>
      <c r="K4" s="1"/>
      <c r="L4" s="1"/>
      <c r="M4" s="1"/>
      <c r="N4" s="1"/>
      <c r="O4" s="4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</row>
    <row r="5" ht="18.75" customHeight="1">
      <c r="A5" s="1" t="s">
        <v>3</v>
      </c>
      <c r="B5" s="1"/>
      <c r="C5" s="1"/>
      <c r="D5" s="1"/>
      <c r="E5" s="1"/>
      <c r="F5" s="3"/>
      <c r="G5" s="1"/>
      <c r="H5" s="1"/>
      <c r="I5" s="1"/>
      <c r="J5" s="1"/>
      <c r="K5" s="1"/>
      <c r="L5" s="1"/>
      <c r="M5" s="1"/>
      <c r="N5" s="1"/>
      <c r="O5" s="4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</row>
    <row r="6" ht="18.75" customHeight="1">
      <c r="A6" s="7"/>
      <c r="B6" s="7"/>
      <c r="C6" s="7"/>
      <c r="D6" s="7"/>
      <c r="E6" s="7"/>
      <c r="F6" s="9"/>
      <c r="G6" s="7"/>
      <c r="H6" s="1"/>
      <c r="I6" s="1"/>
      <c r="J6" s="1"/>
      <c r="K6" s="1"/>
      <c r="L6" s="1"/>
      <c r="M6" s="1"/>
      <c r="N6" s="1"/>
      <c r="O6" s="4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</row>
    <row r="7" ht="36.0" customHeight="1">
      <c r="A7" s="10" t="s">
        <v>4</v>
      </c>
      <c r="B7" s="11"/>
      <c r="C7" s="12" t="s">
        <v>147</v>
      </c>
      <c r="D7" s="13" t="s">
        <v>6</v>
      </c>
      <c r="E7" s="14" t="s">
        <v>7</v>
      </c>
      <c r="F7" s="11"/>
      <c r="G7" s="16" t="s">
        <v>8</v>
      </c>
      <c r="H7" s="1"/>
      <c r="I7" s="1"/>
      <c r="J7" s="1"/>
      <c r="K7" s="1"/>
      <c r="L7" s="1"/>
      <c r="M7" s="1"/>
      <c r="N7" s="1"/>
      <c r="O7" s="4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</row>
    <row r="8" ht="26.25" customHeight="1">
      <c r="A8" s="17">
        <v>1.0</v>
      </c>
      <c r="B8" s="18"/>
      <c r="C8" s="18"/>
      <c r="D8" s="19"/>
      <c r="E8" s="20"/>
      <c r="F8" s="22"/>
      <c r="G8" s="23">
        <f t="shared" ref="G8:G24" si="1">+D8*E8</f>
        <v>0</v>
      </c>
      <c r="H8" s="24">
        <f t="shared" ref="H8:H24" si="2">E8-G8</f>
        <v>0</v>
      </c>
      <c r="I8" s="1"/>
      <c r="J8" s="1"/>
      <c r="K8" s="1"/>
      <c r="L8" s="1"/>
      <c r="M8" s="1"/>
      <c r="N8" s="1"/>
      <c r="O8" s="4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</row>
    <row r="9" ht="26.25" customHeight="1">
      <c r="A9" s="17">
        <v>2.0</v>
      </c>
      <c r="B9" s="26"/>
      <c r="C9" s="26"/>
      <c r="D9" s="27"/>
      <c r="E9" s="28"/>
      <c r="F9" s="22"/>
      <c r="G9" s="23">
        <f t="shared" si="1"/>
        <v>0</v>
      </c>
      <c r="H9" s="24">
        <f t="shared" si="2"/>
        <v>0</v>
      </c>
      <c r="I9" s="1"/>
      <c r="J9" s="1"/>
      <c r="K9" s="1"/>
      <c r="L9" s="1"/>
      <c r="M9" s="1"/>
      <c r="N9" s="1"/>
      <c r="O9" s="4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</row>
    <row r="10" ht="26.25" customHeight="1">
      <c r="A10" s="17">
        <v>3.0</v>
      </c>
      <c r="B10" s="26"/>
      <c r="C10" s="18"/>
      <c r="D10" s="19"/>
      <c r="E10" s="20"/>
      <c r="F10" s="22"/>
      <c r="G10" s="23">
        <f t="shared" si="1"/>
        <v>0</v>
      </c>
      <c r="H10" s="24">
        <f t="shared" si="2"/>
        <v>0</v>
      </c>
      <c r="I10" s="1"/>
      <c r="J10" s="1"/>
      <c r="K10" s="1"/>
      <c r="L10" s="1"/>
      <c r="M10" s="1"/>
      <c r="N10" s="1"/>
      <c r="O10" s="4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</row>
    <row r="11" ht="26.25" customHeight="1">
      <c r="A11" s="17">
        <v>4.0</v>
      </c>
      <c r="B11" s="26"/>
      <c r="C11" s="26"/>
      <c r="D11" s="27"/>
      <c r="E11" s="28"/>
      <c r="F11" s="22"/>
      <c r="G11" s="23">
        <f t="shared" si="1"/>
        <v>0</v>
      </c>
      <c r="H11" s="24">
        <f t="shared" si="2"/>
        <v>0</v>
      </c>
      <c r="I11" s="1"/>
      <c r="J11" s="1"/>
      <c r="K11" s="1"/>
      <c r="L11" s="1"/>
      <c r="M11" s="1"/>
      <c r="N11" s="1"/>
      <c r="O11" s="4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</row>
    <row r="12" ht="26.25" customHeight="1">
      <c r="A12" s="17">
        <v>5.0</v>
      </c>
      <c r="B12" s="26"/>
      <c r="C12" s="26"/>
      <c r="D12" s="27"/>
      <c r="E12" s="28"/>
      <c r="F12" s="22"/>
      <c r="G12" s="23">
        <f t="shared" si="1"/>
        <v>0</v>
      </c>
      <c r="H12" s="24">
        <f t="shared" si="2"/>
        <v>0</v>
      </c>
      <c r="I12" s="1"/>
      <c r="J12" s="1"/>
      <c r="K12" s="1"/>
      <c r="L12" s="1"/>
      <c r="M12" s="1"/>
      <c r="N12" s="1"/>
      <c r="O12" s="4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</row>
    <row r="13" ht="26.25" customHeight="1">
      <c r="A13" s="17">
        <v>6.0</v>
      </c>
      <c r="B13" s="26"/>
      <c r="C13" s="26"/>
      <c r="D13" s="27"/>
      <c r="E13" s="28"/>
      <c r="F13" s="22"/>
      <c r="G13" s="23">
        <f t="shared" si="1"/>
        <v>0</v>
      </c>
      <c r="H13" s="24">
        <f t="shared" si="2"/>
        <v>0</v>
      </c>
      <c r="I13" s="1"/>
      <c r="J13" s="1"/>
      <c r="K13" s="1"/>
      <c r="L13" s="1"/>
      <c r="M13" s="1"/>
      <c r="N13" s="1"/>
      <c r="O13" s="4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</row>
    <row r="14" ht="26.25" customHeight="1">
      <c r="A14" s="17">
        <v>7.0</v>
      </c>
      <c r="B14" s="26"/>
      <c r="C14" s="26"/>
      <c r="D14" s="27"/>
      <c r="E14" s="28"/>
      <c r="F14" s="22"/>
      <c r="G14" s="23">
        <f t="shared" si="1"/>
        <v>0</v>
      </c>
      <c r="H14" s="24">
        <f t="shared" si="2"/>
        <v>0</v>
      </c>
      <c r="I14" s="1"/>
      <c r="J14" s="1"/>
      <c r="K14" s="1"/>
      <c r="L14" s="1"/>
      <c r="M14" s="1"/>
      <c r="N14" s="1"/>
      <c r="O14" s="4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</row>
    <row r="15" ht="26.25" customHeight="1">
      <c r="A15" s="17">
        <v>8.0</v>
      </c>
      <c r="B15" s="26"/>
      <c r="C15" s="26"/>
      <c r="D15" s="27"/>
      <c r="E15" s="28"/>
      <c r="F15" s="22"/>
      <c r="G15" s="23">
        <f t="shared" si="1"/>
        <v>0</v>
      </c>
      <c r="H15" s="24">
        <f t="shared" si="2"/>
        <v>0</v>
      </c>
      <c r="I15" s="1"/>
      <c r="J15" s="1"/>
      <c r="K15" s="1"/>
      <c r="L15" s="1"/>
      <c r="M15" s="1"/>
      <c r="N15" s="1"/>
      <c r="O15" s="4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</row>
    <row r="16" ht="26.25" customHeight="1">
      <c r="A16" s="17">
        <v>9.0</v>
      </c>
      <c r="B16" s="26"/>
      <c r="C16" s="26"/>
      <c r="D16" s="27"/>
      <c r="E16" s="28"/>
      <c r="F16" s="22"/>
      <c r="G16" s="23">
        <f t="shared" si="1"/>
        <v>0</v>
      </c>
      <c r="H16" s="24">
        <f t="shared" si="2"/>
        <v>0</v>
      </c>
      <c r="I16" s="1"/>
      <c r="J16" s="1"/>
      <c r="K16" s="1"/>
      <c r="L16" s="1"/>
      <c r="M16" s="1"/>
      <c r="N16" s="1"/>
      <c r="O16" s="4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</row>
    <row r="17" ht="26.25" customHeight="1">
      <c r="A17" s="17">
        <v>10.0</v>
      </c>
      <c r="B17" s="26"/>
      <c r="C17" s="26"/>
      <c r="D17" s="27"/>
      <c r="E17" s="28"/>
      <c r="F17" s="22"/>
      <c r="G17" s="23">
        <f t="shared" si="1"/>
        <v>0</v>
      </c>
      <c r="H17" s="24">
        <f t="shared" si="2"/>
        <v>0</v>
      </c>
      <c r="I17" s="1"/>
      <c r="J17" s="1"/>
      <c r="K17" s="1"/>
      <c r="L17" s="1"/>
      <c r="M17" s="1"/>
      <c r="N17" s="1"/>
      <c r="O17" s="4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</row>
    <row r="18" ht="26.25" customHeight="1">
      <c r="A18" s="17">
        <v>11.0</v>
      </c>
      <c r="B18" s="26"/>
      <c r="C18" s="26"/>
      <c r="D18" s="27"/>
      <c r="E18" s="28"/>
      <c r="F18" s="22"/>
      <c r="G18" s="23">
        <f t="shared" si="1"/>
        <v>0</v>
      </c>
      <c r="H18" s="24">
        <f t="shared" si="2"/>
        <v>0</v>
      </c>
      <c r="I18" s="1"/>
      <c r="J18" s="1"/>
      <c r="K18" s="1"/>
      <c r="L18" s="1"/>
      <c r="M18" s="1"/>
      <c r="N18" s="1"/>
      <c r="O18" s="4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</row>
    <row r="19" ht="26.25" customHeight="1">
      <c r="A19" s="17">
        <v>12.0</v>
      </c>
      <c r="B19" s="26"/>
      <c r="C19" s="26"/>
      <c r="D19" s="27"/>
      <c r="E19" s="28"/>
      <c r="F19" s="22"/>
      <c r="G19" s="23">
        <f t="shared" si="1"/>
        <v>0</v>
      </c>
      <c r="H19" s="24">
        <f t="shared" si="2"/>
        <v>0</v>
      </c>
      <c r="I19" s="1"/>
      <c r="J19" s="1"/>
      <c r="K19" s="1"/>
      <c r="L19" s="1"/>
      <c r="M19" s="1"/>
      <c r="N19" s="1"/>
      <c r="O19" s="4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</row>
    <row r="20" ht="26.25" customHeight="1">
      <c r="A20" s="17">
        <v>13.0</v>
      </c>
      <c r="B20" s="26"/>
      <c r="C20" s="26"/>
      <c r="D20" s="27"/>
      <c r="E20" s="28"/>
      <c r="F20" s="22"/>
      <c r="G20" s="23">
        <f t="shared" si="1"/>
        <v>0</v>
      </c>
      <c r="H20" s="24">
        <f t="shared" si="2"/>
        <v>0</v>
      </c>
      <c r="I20" s="1"/>
      <c r="J20" s="1"/>
      <c r="K20" s="1"/>
      <c r="L20" s="1"/>
      <c r="M20" s="1"/>
      <c r="N20" s="1"/>
      <c r="O20" s="4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</row>
    <row r="21" ht="26.25" customHeight="1">
      <c r="A21" s="17">
        <v>14.0</v>
      </c>
      <c r="B21" s="26"/>
      <c r="C21" s="26"/>
      <c r="D21" s="27"/>
      <c r="E21" s="28"/>
      <c r="F21" s="22"/>
      <c r="G21" s="23">
        <f t="shared" si="1"/>
        <v>0</v>
      </c>
      <c r="H21" s="24">
        <f t="shared" si="2"/>
        <v>0</v>
      </c>
      <c r="I21" s="1"/>
      <c r="J21" s="1"/>
      <c r="K21" s="1"/>
      <c r="L21" s="1"/>
      <c r="M21" s="1"/>
      <c r="N21" s="1"/>
      <c r="O21" s="4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</row>
    <row r="22" ht="26.25" customHeight="1">
      <c r="A22" s="17">
        <v>15.0</v>
      </c>
      <c r="B22" s="26"/>
      <c r="C22" s="26"/>
      <c r="D22" s="27"/>
      <c r="E22" s="28"/>
      <c r="F22" s="22"/>
      <c r="G22" s="23">
        <f t="shared" si="1"/>
        <v>0</v>
      </c>
      <c r="H22" s="24">
        <f t="shared" si="2"/>
        <v>0</v>
      </c>
      <c r="I22" s="1"/>
      <c r="J22" s="1"/>
      <c r="K22" s="1"/>
      <c r="L22" s="1"/>
      <c r="M22" s="1"/>
      <c r="N22" s="1"/>
      <c r="O22" s="4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</row>
    <row r="23" ht="26.25" customHeight="1">
      <c r="A23" s="17">
        <v>16.0</v>
      </c>
      <c r="B23" s="26"/>
      <c r="C23" s="26"/>
      <c r="D23" s="27"/>
      <c r="E23" s="28"/>
      <c r="F23" s="22"/>
      <c r="G23" s="23">
        <f t="shared" si="1"/>
        <v>0</v>
      </c>
      <c r="H23" s="24">
        <f t="shared" si="2"/>
        <v>0</v>
      </c>
      <c r="I23" s="1"/>
      <c r="J23" s="1"/>
      <c r="K23" s="1"/>
      <c r="L23" s="1"/>
      <c r="M23" s="1"/>
      <c r="N23" s="1"/>
      <c r="O23" s="4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</row>
    <row r="24" ht="26.25" customHeight="1">
      <c r="A24" s="17">
        <v>17.0</v>
      </c>
      <c r="B24" s="26"/>
      <c r="C24" s="26"/>
      <c r="D24" s="27"/>
      <c r="E24" s="28"/>
      <c r="F24" s="22"/>
      <c r="G24" s="23">
        <f t="shared" si="1"/>
        <v>0</v>
      </c>
      <c r="H24" s="24">
        <f t="shared" si="2"/>
        <v>0</v>
      </c>
      <c r="I24" s="1"/>
      <c r="J24" s="1"/>
      <c r="K24" s="1"/>
      <c r="L24" s="1"/>
      <c r="M24" s="1"/>
      <c r="N24" s="1"/>
      <c r="O24" s="4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</row>
    <row r="25" ht="18.75" customHeight="1">
      <c r="A25" s="30"/>
      <c r="B25" s="31"/>
      <c r="C25" s="32"/>
      <c r="D25" s="33"/>
      <c r="E25" s="34">
        <f>SUM(E8:E24)</f>
        <v>0</v>
      </c>
      <c r="F25" s="37"/>
      <c r="G25" s="38">
        <f t="shared" ref="G25:H25" si="3">SUM(G8:G24)</f>
        <v>0</v>
      </c>
      <c r="H25" s="39">
        <f t="shared" si="3"/>
        <v>0</v>
      </c>
      <c r="I25" s="1"/>
      <c r="J25" s="1"/>
      <c r="K25" s="1"/>
      <c r="L25" s="1"/>
      <c r="M25" s="1"/>
      <c r="N25" s="1"/>
      <c r="O25" s="4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</row>
    <row r="26" ht="18.75" customHeight="1">
      <c r="A26" s="40"/>
      <c r="B26" s="7"/>
      <c r="C26" s="7"/>
      <c r="D26" s="41"/>
      <c r="E26" s="42"/>
      <c r="F26" s="11"/>
      <c r="G26" s="43"/>
      <c r="H26" s="1"/>
      <c r="I26" s="1"/>
      <c r="J26" s="1"/>
      <c r="K26" s="1"/>
      <c r="L26" s="1"/>
      <c r="M26" s="1"/>
      <c r="N26" s="1"/>
      <c r="O26" s="4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</row>
    <row r="27" ht="18.75" customHeight="1">
      <c r="A27" s="1"/>
      <c r="B27" s="1"/>
      <c r="C27" s="1"/>
      <c r="D27" s="1"/>
      <c r="E27" s="1"/>
      <c r="F27" s="3"/>
      <c r="G27" s="1"/>
      <c r="H27" s="1"/>
      <c r="I27" s="1"/>
      <c r="J27" s="1"/>
      <c r="K27" s="1"/>
      <c r="L27" s="1"/>
      <c r="M27" s="1"/>
      <c r="N27" s="1"/>
      <c r="O27" s="4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</row>
    <row r="28" ht="18.75" customHeight="1">
      <c r="A28" s="1"/>
      <c r="B28" s="1"/>
      <c r="C28" s="1"/>
      <c r="D28" s="1"/>
      <c r="E28" s="1"/>
      <c r="F28" s="3"/>
      <c r="G28" s="1"/>
      <c r="H28" s="1"/>
      <c r="I28" s="1"/>
      <c r="J28" s="1"/>
      <c r="K28" s="1"/>
      <c r="L28" s="1"/>
      <c r="M28" s="1"/>
      <c r="N28" s="1"/>
      <c r="O28" s="4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</row>
    <row r="29" ht="18.75" customHeight="1">
      <c r="A29" s="1" t="s">
        <v>13</v>
      </c>
      <c r="B29" s="1"/>
      <c r="C29" s="1"/>
      <c r="D29" s="1"/>
      <c r="E29" s="1"/>
      <c r="F29" s="3"/>
      <c r="G29" s="1"/>
      <c r="H29" s="1"/>
      <c r="I29" s="1"/>
      <c r="J29" s="1"/>
      <c r="K29" s="1"/>
      <c r="L29" s="1"/>
      <c r="M29" s="1"/>
      <c r="N29" s="1"/>
      <c r="O29" s="4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</row>
    <row r="30" ht="18.75" customHeight="1">
      <c r="A30" s="1"/>
      <c r="B30" s="1"/>
      <c r="C30" s="1"/>
      <c r="D30" s="1"/>
      <c r="E30" s="1"/>
      <c r="F30" s="3"/>
      <c r="G30" s="1"/>
      <c r="H30" s="1"/>
      <c r="I30" s="1"/>
      <c r="J30" s="1"/>
      <c r="K30" s="1"/>
      <c r="L30" s="1"/>
      <c r="M30" s="1"/>
      <c r="N30" s="1"/>
      <c r="O30" s="4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</row>
    <row r="31" ht="40.5" customHeight="1">
      <c r="A31" s="44"/>
      <c r="B31" s="26" t="s">
        <v>14</v>
      </c>
      <c r="C31" s="45" t="s">
        <v>15</v>
      </c>
      <c r="D31" s="46"/>
      <c r="E31" s="47"/>
      <c r="F31" s="50" t="s">
        <v>16</v>
      </c>
      <c r="G31" s="26" t="s">
        <v>17</v>
      </c>
      <c r="H31" s="26" t="s">
        <v>18</v>
      </c>
      <c r="I31" s="1"/>
      <c r="J31" s="26" t="s">
        <v>19</v>
      </c>
      <c r="K31" s="26" t="s">
        <v>17</v>
      </c>
      <c r="L31" s="44" t="s">
        <v>20</v>
      </c>
      <c r="M31" s="1"/>
      <c r="N31" s="1"/>
      <c r="O31" s="51"/>
      <c r="P31" s="26" t="s">
        <v>19</v>
      </c>
      <c r="Q31" s="26" t="s">
        <v>17</v>
      </c>
      <c r="R31" s="44" t="s">
        <v>20</v>
      </c>
      <c r="S31" s="1"/>
      <c r="T31" s="44" t="s">
        <v>21</v>
      </c>
      <c r="U31" s="44" t="s">
        <v>22</v>
      </c>
      <c r="V31" s="44" t="s">
        <v>23</v>
      </c>
      <c r="W31" s="44" t="s">
        <v>148</v>
      </c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</row>
    <row r="32" ht="27.0" customHeight="1">
      <c r="A32" s="52">
        <v>1.0</v>
      </c>
      <c r="B32" s="62"/>
      <c r="C32" s="62"/>
      <c r="D32" s="62"/>
      <c r="E32" s="62"/>
      <c r="F32" s="64"/>
      <c r="G32" s="65">
        <v>1.0</v>
      </c>
      <c r="H32" s="66">
        <f t="shared" ref="H32:H248" si="5">+G32*F32</f>
        <v>0</v>
      </c>
      <c r="I32" s="57"/>
      <c r="J32" s="58">
        <f>D32*25.4/1000</f>
        <v>0</v>
      </c>
      <c r="K32" s="52">
        <f>+G32</f>
        <v>1</v>
      </c>
      <c r="L32" s="52">
        <f>K32*J32</f>
        <v>0</v>
      </c>
      <c r="M32" s="57"/>
      <c r="N32" s="57"/>
      <c r="O32" s="59"/>
      <c r="P32" s="58">
        <f t="shared" ref="P32:P249" si="6">E32/100</f>
        <v>0</v>
      </c>
      <c r="Q32" s="52">
        <f t="shared" ref="Q32:Q249" si="7">G32</f>
        <v>1</v>
      </c>
      <c r="R32" s="52">
        <f t="shared" ref="R32:R249" si="8">Q32*P32</f>
        <v>0</v>
      </c>
      <c r="S32" s="57"/>
      <c r="T32" s="58">
        <f t="shared" ref="T32:U32" si="4">C32/100</f>
        <v>0</v>
      </c>
      <c r="U32" s="58">
        <f t="shared" si="4"/>
        <v>0</v>
      </c>
      <c r="V32" s="58">
        <f t="shared" ref="V32:V249" si="10">R32</f>
        <v>0</v>
      </c>
      <c r="W32" s="61">
        <f t="shared" ref="W32:W249" si="11">T32*U32*V32</f>
        <v>0</v>
      </c>
      <c r="X32" s="57"/>
      <c r="Y32" s="57"/>
      <c r="Z32" s="57"/>
      <c r="AA32" s="57"/>
      <c r="AB32" s="57"/>
      <c r="AC32" s="57"/>
      <c r="AD32" s="57"/>
      <c r="AE32" s="57"/>
      <c r="AF32" s="57"/>
      <c r="AG32" s="57"/>
      <c r="AH32" s="57"/>
      <c r="AI32" s="57"/>
      <c r="AJ32" s="57"/>
      <c r="AK32" s="57"/>
      <c r="AL32" s="57"/>
      <c r="AM32" s="57"/>
      <c r="AN32" s="57"/>
      <c r="AO32" s="57"/>
      <c r="AP32" s="57"/>
      <c r="AQ32" s="57"/>
    </row>
    <row r="33" ht="27.0" customHeight="1">
      <c r="A33" s="52">
        <v>2.0</v>
      </c>
      <c r="B33" s="62"/>
      <c r="C33" s="62"/>
      <c r="D33" s="62"/>
      <c r="E33" s="62"/>
      <c r="F33" s="64"/>
      <c r="G33" s="65">
        <v>1.0</v>
      </c>
      <c r="H33" s="66">
        <f t="shared" si="5"/>
        <v>0</v>
      </c>
      <c r="I33" s="57"/>
      <c r="J33" s="58"/>
      <c r="K33" s="52"/>
      <c r="L33" s="52"/>
      <c r="M33" s="57"/>
      <c r="N33" s="57"/>
      <c r="O33" s="59"/>
      <c r="P33" s="58">
        <f t="shared" si="6"/>
        <v>0</v>
      </c>
      <c r="Q33" s="52">
        <f t="shared" si="7"/>
        <v>1</v>
      </c>
      <c r="R33" s="52">
        <f t="shared" si="8"/>
        <v>0</v>
      </c>
      <c r="S33" s="57"/>
      <c r="T33" s="58">
        <f t="shared" ref="T33:U33" si="9">C33/100</f>
        <v>0</v>
      </c>
      <c r="U33" s="58">
        <f t="shared" si="9"/>
        <v>0</v>
      </c>
      <c r="V33" s="58">
        <f t="shared" si="10"/>
        <v>0</v>
      </c>
      <c r="W33" s="61">
        <f t="shared" si="11"/>
        <v>0</v>
      </c>
      <c r="X33" s="57"/>
      <c r="Y33" s="57"/>
      <c r="Z33" s="57"/>
      <c r="AA33" s="57"/>
      <c r="AB33" s="57"/>
      <c r="AC33" s="57"/>
      <c r="AD33" s="57"/>
      <c r="AE33" s="57"/>
      <c r="AF33" s="57"/>
      <c r="AG33" s="57"/>
      <c r="AH33" s="57"/>
      <c r="AI33" s="57"/>
      <c r="AJ33" s="57"/>
      <c r="AK33" s="57"/>
      <c r="AL33" s="57"/>
      <c r="AM33" s="57"/>
      <c r="AN33" s="57"/>
      <c r="AO33" s="57"/>
      <c r="AP33" s="57"/>
      <c r="AQ33" s="57"/>
    </row>
    <row r="34" ht="27.0" customHeight="1">
      <c r="A34" s="52">
        <v>3.0</v>
      </c>
      <c r="B34" s="62"/>
      <c r="C34" s="62"/>
      <c r="D34" s="62"/>
      <c r="E34" s="62"/>
      <c r="F34" s="64"/>
      <c r="G34" s="65">
        <v>1.0</v>
      </c>
      <c r="H34" s="66">
        <f t="shared" si="5"/>
        <v>0</v>
      </c>
      <c r="I34" s="57"/>
      <c r="J34" s="58">
        <f t="shared" ref="J34:J49" si="13">D34*25.4/1000</f>
        <v>0</v>
      </c>
      <c r="K34" s="52">
        <f t="shared" ref="K34:K52" si="14">+G34</f>
        <v>1</v>
      </c>
      <c r="L34" s="52">
        <f t="shared" ref="L34:L49" si="15">K34*J34</f>
        <v>0</v>
      </c>
      <c r="M34" s="57"/>
      <c r="N34" s="57"/>
      <c r="O34" s="59"/>
      <c r="P34" s="58">
        <f t="shared" si="6"/>
        <v>0</v>
      </c>
      <c r="Q34" s="52">
        <f t="shared" si="7"/>
        <v>1</v>
      </c>
      <c r="R34" s="52">
        <f t="shared" si="8"/>
        <v>0</v>
      </c>
      <c r="S34" s="57"/>
      <c r="T34" s="58">
        <f t="shared" ref="T34:U34" si="12">C34/100</f>
        <v>0</v>
      </c>
      <c r="U34" s="58">
        <f t="shared" si="12"/>
        <v>0</v>
      </c>
      <c r="V34" s="58">
        <f t="shared" si="10"/>
        <v>0</v>
      </c>
      <c r="W34" s="61">
        <f t="shared" si="11"/>
        <v>0</v>
      </c>
      <c r="X34" s="57"/>
      <c r="Y34" s="57"/>
      <c r="Z34" s="57"/>
      <c r="AA34" s="57"/>
      <c r="AB34" s="57"/>
      <c r="AC34" s="57"/>
      <c r="AD34" s="57"/>
      <c r="AE34" s="57"/>
      <c r="AF34" s="57"/>
      <c r="AG34" s="57"/>
      <c r="AH34" s="57"/>
      <c r="AI34" s="57"/>
      <c r="AJ34" s="57"/>
      <c r="AK34" s="57"/>
      <c r="AL34" s="57"/>
      <c r="AM34" s="57"/>
      <c r="AN34" s="57"/>
      <c r="AO34" s="57"/>
      <c r="AP34" s="57"/>
      <c r="AQ34" s="57"/>
    </row>
    <row r="35" ht="27.0" customHeight="1">
      <c r="A35" s="52">
        <v>4.0</v>
      </c>
      <c r="B35" s="62"/>
      <c r="C35" s="62"/>
      <c r="D35" s="62"/>
      <c r="E35" s="62"/>
      <c r="F35" s="64"/>
      <c r="G35" s="65">
        <v>1.0</v>
      </c>
      <c r="H35" s="66">
        <f t="shared" si="5"/>
        <v>0</v>
      </c>
      <c r="I35" s="57"/>
      <c r="J35" s="58">
        <f t="shared" si="13"/>
        <v>0</v>
      </c>
      <c r="K35" s="52">
        <f t="shared" si="14"/>
        <v>1</v>
      </c>
      <c r="L35" s="52">
        <f t="shared" si="15"/>
        <v>0</v>
      </c>
      <c r="M35" s="57"/>
      <c r="N35" s="57"/>
      <c r="O35" s="59"/>
      <c r="P35" s="58">
        <f t="shared" si="6"/>
        <v>0</v>
      </c>
      <c r="Q35" s="52">
        <f t="shared" si="7"/>
        <v>1</v>
      </c>
      <c r="R35" s="52">
        <f t="shared" si="8"/>
        <v>0</v>
      </c>
      <c r="S35" s="57"/>
      <c r="T35" s="58">
        <f t="shared" ref="T35:U35" si="16">C35/100</f>
        <v>0</v>
      </c>
      <c r="U35" s="58">
        <f t="shared" si="16"/>
        <v>0</v>
      </c>
      <c r="V35" s="58">
        <f t="shared" si="10"/>
        <v>0</v>
      </c>
      <c r="W35" s="61">
        <f t="shared" si="11"/>
        <v>0</v>
      </c>
      <c r="X35" s="57"/>
      <c r="Y35" s="57"/>
      <c r="Z35" s="57"/>
      <c r="AA35" s="57"/>
      <c r="AB35" s="57"/>
      <c r="AC35" s="57"/>
      <c r="AD35" s="57"/>
      <c r="AE35" s="57"/>
      <c r="AF35" s="57"/>
      <c r="AG35" s="57"/>
      <c r="AH35" s="57"/>
      <c r="AI35" s="57"/>
      <c r="AJ35" s="57"/>
      <c r="AK35" s="57"/>
      <c r="AL35" s="57"/>
      <c r="AM35" s="57"/>
      <c r="AN35" s="57"/>
      <c r="AO35" s="57"/>
      <c r="AP35" s="57"/>
      <c r="AQ35" s="57"/>
    </row>
    <row r="36" ht="27.0" customHeight="1">
      <c r="A36" s="52">
        <v>5.0</v>
      </c>
      <c r="B36" s="62"/>
      <c r="C36" s="62"/>
      <c r="D36" s="62"/>
      <c r="E36" s="62"/>
      <c r="F36" s="64"/>
      <c r="G36" s="65">
        <v>1.0</v>
      </c>
      <c r="H36" s="66">
        <f t="shared" si="5"/>
        <v>0</v>
      </c>
      <c r="I36" s="57"/>
      <c r="J36" s="58">
        <f t="shared" si="13"/>
        <v>0</v>
      </c>
      <c r="K36" s="52">
        <f t="shared" si="14"/>
        <v>1</v>
      </c>
      <c r="L36" s="52">
        <f t="shared" si="15"/>
        <v>0</v>
      </c>
      <c r="M36" s="57"/>
      <c r="N36" s="57"/>
      <c r="O36" s="59"/>
      <c r="P36" s="58">
        <f t="shared" si="6"/>
        <v>0</v>
      </c>
      <c r="Q36" s="52">
        <f t="shared" si="7"/>
        <v>1</v>
      </c>
      <c r="R36" s="52">
        <f t="shared" si="8"/>
        <v>0</v>
      </c>
      <c r="S36" s="57"/>
      <c r="T36" s="58">
        <f t="shared" ref="T36:U36" si="17">C36/100</f>
        <v>0</v>
      </c>
      <c r="U36" s="58">
        <f t="shared" si="17"/>
        <v>0</v>
      </c>
      <c r="V36" s="58">
        <f t="shared" si="10"/>
        <v>0</v>
      </c>
      <c r="W36" s="61">
        <f t="shared" si="11"/>
        <v>0</v>
      </c>
      <c r="X36" s="57"/>
      <c r="Y36" s="57"/>
      <c r="Z36" s="57"/>
      <c r="AA36" s="57"/>
      <c r="AB36" s="57"/>
      <c r="AC36" s="57"/>
      <c r="AD36" s="57"/>
      <c r="AE36" s="57"/>
      <c r="AF36" s="57"/>
      <c r="AG36" s="57"/>
      <c r="AH36" s="57"/>
      <c r="AI36" s="57"/>
      <c r="AJ36" s="57"/>
      <c r="AK36" s="57"/>
      <c r="AL36" s="57"/>
      <c r="AM36" s="57"/>
      <c r="AN36" s="57"/>
      <c r="AO36" s="57"/>
      <c r="AP36" s="57"/>
      <c r="AQ36" s="57"/>
    </row>
    <row r="37" ht="27.0" customHeight="1">
      <c r="A37" s="52">
        <v>6.0</v>
      </c>
      <c r="B37" s="62"/>
      <c r="C37" s="62"/>
      <c r="D37" s="62"/>
      <c r="E37" s="62"/>
      <c r="F37" s="64"/>
      <c r="G37" s="65">
        <v>1.0</v>
      </c>
      <c r="H37" s="66">
        <f t="shared" si="5"/>
        <v>0</v>
      </c>
      <c r="I37" s="57"/>
      <c r="J37" s="58">
        <f t="shared" si="13"/>
        <v>0</v>
      </c>
      <c r="K37" s="52">
        <f t="shared" si="14"/>
        <v>1</v>
      </c>
      <c r="L37" s="52">
        <f t="shared" si="15"/>
        <v>0</v>
      </c>
      <c r="M37" s="57"/>
      <c r="N37" s="57"/>
      <c r="O37" s="59"/>
      <c r="P37" s="58">
        <f t="shared" si="6"/>
        <v>0</v>
      </c>
      <c r="Q37" s="52">
        <f t="shared" si="7"/>
        <v>1</v>
      </c>
      <c r="R37" s="52">
        <f t="shared" si="8"/>
        <v>0</v>
      </c>
      <c r="S37" s="57"/>
      <c r="T37" s="58">
        <f t="shared" ref="T37:U37" si="18">C37/100</f>
        <v>0</v>
      </c>
      <c r="U37" s="58">
        <f t="shared" si="18"/>
        <v>0</v>
      </c>
      <c r="V37" s="58">
        <f t="shared" si="10"/>
        <v>0</v>
      </c>
      <c r="W37" s="61">
        <f t="shared" si="11"/>
        <v>0</v>
      </c>
      <c r="X37" s="57"/>
      <c r="Y37" s="57"/>
      <c r="Z37" s="57"/>
      <c r="AA37" s="57"/>
      <c r="AB37" s="57"/>
      <c r="AC37" s="57"/>
      <c r="AD37" s="57"/>
      <c r="AE37" s="57"/>
      <c r="AF37" s="57"/>
      <c r="AG37" s="57"/>
      <c r="AH37" s="57"/>
      <c r="AI37" s="57"/>
      <c r="AJ37" s="57"/>
      <c r="AK37" s="57"/>
      <c r="AL37" s="57"/>
      <c r="AM37" s="57"/>
      <c r="AN37" s="57"/>
      <c r="AO37" s="57"/>
      <c r="AP37" s="57"/>
      <c r="AQ37" s="57"/>
    </row>
    <row r="38" ht="27.0" customHeight="1">
      <c r="A38" s="52">
        <v>7.0</v>
      </c>
      <c r="B38" s="62"/>
      <c r="C38" s="62"/>
      <c r="D38" s="62"/>
      <c r="E38" s="62"/>
      <c r="F38" s="64"/>
      <c r="G38" s="65">
        <v>1.0</v>
      </c>
      <c r="H38" s="66">
        <f t="shared" si="5"/>
        <v>0</v>
      </c>
      <c r="I38" s="57"/>
      <c r="J38" s="58">
        <f t="shared" si="13"/>
        <v>0</v>
      </c>
      <c r="K38" s="52">
        <f t="shared" si="14"/>
        <v>1</v>
      </c>
      <c r="L38" s="52">
        <f t="shared" si="15"/>
        <v>0</v>
      </c>
      <c r="M38" s="57"/>
      <c r="N38" s="57"/>
      <c r="O38" s="59"/>
      <c r="P38" s="58">
        <f t="shared" si="6"/>
        <v>0</v>
      </c>
      <c r="Q38" s="52">
        <f t="shared" si="7"/>
        <v>1</v>
      </c>
      <c r="R38" s="52">
        <f t="shared" si="8"/>
        <v>0</v>
      </c>
      <c r="S38" s="57"/>
      <c r="T38" s="58">
        <f t="shared" ref="T38:U38" si="19">C38/100</f>
        <v>0</v>
      </c>
      <c r="U38" s="58">
        <f t="shared" si="19"/>
        <v>0</v>
      </c>
      <c r="V38" s="58">
        <f t="shared" si="10"/>
        <v>0</v>
      </c>
      <c r="W38" s="61">
        <f t="shared" si="11"/>
        <v>0</v>
      </c>
      <c r="X38" s="57"/>
      <c r="Y38" s="57"/>
      <c r="Z38" s="57"/>
      <c r="AA38" s="57"/>
      <c r="AB38" s="57"/>
      <c r="AC38" s="57"/>
      <c r="AD38" s="57"/>
      <c r="AE38" s="57"/>
      <c r="AF38" s="57"/>
      <c r="AG38" s="57"/>
      <c r="AH38" s="57"/>
      <c r="AI38" s="57"/>
      <c r="AJ38" s="57"/>
      <c r="AK38" s="57"/>
      <c r="AL38" s="57"/>
      <c r="AM38" s="57"/>
      <c r="AN38" s="57"/>
      <c r="AO38" s="57"/>
      <c r="AP38" s="57"/>
      <c r="AQ38" s="57"/>
    </row>
    <row r="39" ht="27.0" customHeight="1">
      <c r="A39" s="52">
        <v>8.0</v>
      </c>
      <c r="B39" s="62"/>
      <c r="C39" s="62"/>
      <c r="D39" s="62"/>
      <c r="E39" s="62"/>
      <c r="F39" s="64"/>
      <c r="G39" s="65">
        <v>1.0</v>
      </c>
      <c r="H39" s="66">
        <f t="shared" si="5"/>
        <v>0</v>
      </c>
      <c r="I39" s="57"/>
      <c r="J39" s="58">
        <f t="shared" si="13"/>
        <v>0</v>
      </c>
      <c r="K39" s="52">
        <f t="shared" si="14"/>
        <v>1</v>
      </c>
      <c r="L39" s="52">
        <f t="shared" si="15"/>
        <v>0</v>
      </c>
      <c r="M39" s="57"/>
      <c r="N39" s="57"/>
      <c r="O39" s="59"/>
      <c r="P39" s="58">
        <f t="shared" si="6"/>
        <v>0</v>
      </c>
      <c r="Q39" s="52">
        <f t="shared" si="7"/>
        <v>1</v>
      </c>
      <c r="R39" s="52">
        <f t="shared" si="8"/>
        <v>0</v>
      </c>
      <c r="S39" s="57"/>
      <c r="T39" s="58">
        <f t="shared" ref="T39:U39" si="20">C39/100</f>
        <v>0</v>
      </c>
      <c r="U39" s="58">
        <f t="shared" si="20"/>
        <v>0</v>
      </c>
      <c r="V39" s="58">
        <f t="shared" si="10"/>
        <v>0</v>
      </c>
      <c r="W39" s="61">
        <f t="shared" si="11"/>
        <v>0</v>
      </c>
      <c r="X39" s="57"/>
      <c r="Y39" s="57"/>
      <c r="Z39" s="57"/>
      <c r="AA39" s="57"/>
      <c r="AB39" s="57"/>
      <c r="AC39" s="57"/>
      <c r="AD39" s="57"/>
      <c r="AE39" s="57"/>
      <c r="AF39" s="57"/>
      <c r="AG39" s="57"/>
      <c r="AH39" s="57"/>
      <c r="AI39" s="57"/>
      <c r="AJ39" s="57"/>
      <c r="AK39" s="57"/>
      <c r="AL39" s="57"/>
      <c r="AM39" s="57"/>
      <c r="AN39" s="57"/>
      <c r="AO39" s="57"/>
      <c r="AP39" s="57"/>
      <c r="AQ39" s="57"/>
    </row>
    <row r="40" ht="27.0" customHeight="1">
      <c r="A40" s="52">
        <v>9.0</v>
      </c>
      <c r="B40" s="62"/>
      <c r="C40" s="62"/>
      <c r="D40" s="62"/>
      <c r="E40" s="62"/>
      <c r="F40" s="64"/>
      <c r="G40" s="65">
        <v>1.0</v>
      </c>
      <c r="H40" s="66">
        <f t="shared" si="5"/>
        <v>0</v>
      </c>
      <c r="I40" s="57"/>
      <c r="J40" s="58">
        <f t="shared" si="13"/>
        <v>0</v>
      </c>
      <c r="K40" s="52">
        <f t="shared" si="14"/>
        <v>1</v>
      </c>
      <c r="L40" s="52">
        <f t="shared" si="15"/>
        <v>0</v>
      </c>
      <c r="M40" s="57"/>
      <c r="N40" s="57"/>
      <c r="O40" s="59"/>
      <c r="P40" s="58">
        <f t="shared" si="6"/>
        <v>0</v>
      </c>
      <c r="Q40" s="52">
        <f t="shared" si="7"/>
        <v>1</v>
      </c>
      <c r="R40" s="52">
        <f t="shared" si="8"/>
        <v>0</v>
      </c>
      <c r="S40" s="57"/>
      <c r="T40" s="58">
        <f t="shared" ref="T40:U40" si="21">C40/100</f>
        <v>0</v>
      </c>
      <c r="U40" s="58">
        <f t="shared" si="21"/>
        <v>0</v>
      </c>
      <c r="V40" s="58">
        <f t="shared" si="10"/>
        <v>0</v>
      </c>
      <c r="W40" s="61">
        <f t="shared" si="11"/>
        <v>0</v>
      </c>
      <c r="X40" s="57"/>
      <c r="Y40" s="57"/>
      <c r="Z40" s="57"/>
      <c r="AA40" s="57"/>
      <c r="AB40" s="57"/>
      <c r="AC40" s="57"/>
      <c r="AD40" s="57"/>
      <c r="AE40" s="57"/>
      <c r="AF40" s="57"/>
      <c r="AG40" s="57"/>
      <c r="AH40" s="57"/>
      <c r="AI40" s="57"/>
      <c r="AJ40" s="57"/>
      <c r="AK40" s="57"/>
      <c r="AL40" s="57"/>
      <c r="AM40" s="57"/>
      <c r="AN40" s="57"/>
      <c r="AO40" s="57"/>
      <c r="AP40" s="57"/>
      <c r="AQ40" s="57"/>
    </row>
    <row r="41" ht="27.0" customHeight="1">
      <c r="A41" s="52">
        <v>10.0</v>
      </c>
      <c r="B41" s="62"/>
      <c r="C41" s="62"/>
      <c r="D41" s="62"/>
      <c r="E41" s="62"/>
      <c r="F41" s="64"/>
      <c r="G41" s="65">
        <v>1.0</v>
      </c>
      <c r="H41" s="66">
        <f t="shared" si="5"/>
        <v>0</v>
      </c>
      <c r="I41" s="57"/>
      <c r="J41" s="58">
        <f t="shared" si="13"/>
        <v>0</v>
      </c>
      <c r="K41" s="52">
        <f t="shared" si="14"/>
        <v>1</v>
      </c>
      <c r="L41" s="52">
        <f t="shared" si="15"/>
        <v>0</v>
      </c>
      <c r="M41" s="57"/>
      <c r="N41" s="57"/>
      <c r="O41" s="59"/>
      <c r="P41" s="58">
        <f t="shared" si="6"/>
        <v>0</v>
      </c>
      <c r="Q41" s="52">
        <f t="shared" si="7"/>
        <v>1</v>
      </c>
      <c r="R41" s="52">
        <f t="shared" si="8"/>
        <v>0</v>
      </c>
      <c r="S41" s="57"/>
      <c r="T41" s="58">
        <f t="shared" ref="T41:U41" si="22">C41/100</f>
        <v>0</v>
      </c>
      <c r="U41" s="58">
        <f t="shared" si="22"/>
        <v>0</v>
      </c>
      <c r="V41" s="58">
        <f t="shared" si="10"/>
        <v>0</v>
      </c>
      <c r="W41" s="61">
        <f t="shared" si="11"/>
        <v>0</v>
      </c>
      <c r="X41" s="57"/>
      <c r="Y41" s="57"/>
      <c r="Z41" s="57"/>
      <c r="AA41" s="57"/>
      <c r="AB41" s="57"/>
      <c r="AC41" s="57"/>
      <c r="AD41" s="57"/>
      <c r="AE41" s="57"/>
      <c r="AF41" s="57"/>
      <c r="AG41" s="57"/>
      <c r="AH41" s="57"/>
      <c r="AI41" s="57"/>
      <c r="AJ41" s="57"/>
      <c r="AK41" s="57"/>
      <c r="AL41" s="57"/>
      <c r="AM41" s="57"/>
      <c r="AN41" s="57"/>
      <c r="AO41" s="57"/>
      <c r="AP41" s="57"/>
      <c r="AQ41" s="57"/>
    </row>
    <row r="42" ht="27.0" customHeight="1">
      <c r="A42" s="52">
        <v>11.0</v>
      </c>
      <c r="B42" s="62"/>
      <c r="C42" s="62"/>
      <c r="D42" s="62"/>
      <c r="E42" s="62"/>
      <c r="F42" s="64"/>
      <c r="G42" s="65">
        <v>1.0</v>
      </c>
      <c r="H42" s="66">
        <f t="shared" si="5"/>
        <v>0</v>
      </c>
      <c r="I42" s="57"/>
      <c r="J42" s="58">
        <f t="shared" si="13"/>
        <v>0</v>
      </c>
      <c r="K42" s="52">
        <f t="shared" si="14"/>
        <v>1</v>
      </c>
      <c r="L42" s="52">
        <f t="shared" si="15"/>
        <v>0</v>
      </c>
      <c r="M42" s="57"/>
      <c r="N42" s="57"/>
      <c r="O42" s="59"/>
      <c r="P42" s="58">
        <f t="shared" si="6"/>
        <v>0</v>
      </c>
      <c r="Q42" s="52">
        <f t="shared" si="7"/>
        <v>1</v>
      </c>
      <c r="R42" s="52">
        <f t="shared" si="8"/>
        <v>0</v>
      </c>
      <c r="S42" s="57"/>
      <c r="T42" s="58">
        <f t="shared" ref="T42:U42" si="23">C42/100</f>
        <v>0</v>
      </c>
      <c r="U42" s="58">
        <f t="shared" si="23"/>
        <v>0</v>
      </c>
      <c r="V42" s="58">
        <f t="shared" si="10"/>
        <v>0</v>
      </c>
      <c r="W42" s="61">
        <f t="shared" si="11"/>
        <v>0</v>
      </c>
      <c r="X42" s="57"/>
      <c r="Y42" s="57"/>
      <c r="Z42" s="57"/>
      <c r="AA42" s="57"/>
      <c r="AB42" s="57"/>
      <c r="AC42" s="57"/>
      <c r="AD42" s="57"/>
      <c r="AE42" s="57"/>
      <c r="AF42" s="57"/>
      <c r="AG42" s="57"/>
      <c r="AH42" s="57"/>
      <c r="AI42" s="57"/>
      <c r="AJ42" s="57"/>
      <c r="AK42" s="57"/>
      <c r="AL42" s="57"/>
      <c r="AM42" s="57"/>
      <c r="AN42" s="57"/>
      <c r="AO42" s="57"/>
      <c r="AP42" s="57"/>
      <c r="AQ42" s="57"/>
    </row>
    <row r="43" ht="27.0" customHeight="1">
      <c r="A43" s="52">
        <v>12.0</v>
      </c>
      <c r="B43" s="62"/>
      <c r="C43" s="62"/>
      <c r="D43" s="62"/>
      <c r="E43" s="62"/>
      <c r="F43" s="64"/>
      <c r="G43" s="65">
        <v>1.0</v>
      </c>
      <c r="H43" s="66">
        <f t="shared" si="5"/>
        <v>0</v>
      </c>
      <c r="I43" s="57"/>
      <c r="J43" s="58">
        <f t="shared" si="13"/>
        <v>0</v>
      </c>
      <c r="K43" s="52">
        <f t="shared" si="14"/>
        <v>1</v>
      </c>
      <c r="L43" s="52">
        <f t="shared" si="15"/>
        <v>0</v>
      </c>
      <c r="M43" s="57"/>
      <c r="N43" s="57"/>
      <c r="O43" s="59"/>
      <c r="P43" s="58">
        <f t="shared" si="6"/>
        <v>0</v>
      </c>
      <c r="Q43" s="52">
        <f t="shared" si="7"/>
        <v>1</v>
      </c>
      <c r="R43" s="52">
        <f t="shared" si="8"/>
        <v>0</v>
      </c>
      <c r="S43" s="57"/>
      <c r="T43" s="58">
        <f t="shared" ref="T43:U43" si="24">C43/100</f>
        <v>0</v>
      </c>
      <c r="U43" s="58">
        <f t="shared" si="24"/>
        <v>0</v>
      </c>
      <c r="V43" s="58">
        <f t="shared" si="10"/>
        <v>0</v>
      </c>
      <c r="W43" s="61">
        <f t="shared" si="11"/>
        <v>0</v>
      </c>
      <c r="X43" s="57"/>
      <c r="Y43" s="57"/>
      <c r="Z43" s="57"/>
      <c r="AA43" s="57"/>
      <c r="AB43" s="57"/>
      <c r="AC43" s="57"/>
      <c r="AD43" s="57"/>
      <c r="AE43" s="57"/>
      <c r="AF43" s="57"/>
      <c r="AG43" s="57"/>
      <c r="AH43" s="57"/>
      <c r="AI43" s="57"/>
      <c r="AJ43" s="57"/>
      <c r="AK43" s="57"/>
      <c r="AL43" s="57"/>
      <c r="AM43" s="57"/>
      <c r="AN43" s="57"/>
      <c r="AO43" s="57"/>
      <c r="AP43" s="57"/>
      <c r="AQ43" s="57"/>
    </row>
    <row r="44" ht="27.0" customHeight="1">
      <c r="A44" s="52">
        <v>13.0</v>
      </c>
      <c r="B44" s="62"/>
      <c r="C44" s="62"/>
      <c r="D44" s="62"/>
      <c r="E44" s="62"/>
      <c r="F44" s="64"/>
      <c r="G44" s="65">
        <v>1.0</v>
      </c>
      <c r="H44" s="66">
        <f t="shared" si="5"/>
        <v>0</v>
      </c>
      <c r="I44" s="57"/>
      <c r="J44" s="58">
        <f t="shared" si="13"/>
        <v>0</v>
      </c>
      <c r="K44" s="52">
        <f t="shared" si="14"/>
        <v>1</v>
      </c>
      <c r="L44" s="52">
        <f t="shared" si="15"/>
        <v>0</v>
      </c>
      <c r="M44" s="57"/>
      <c r="N44" s="57"/>
      <c r="O44" s="59"/>
      <c r="P44" s="58">
        <f t="shared" si="6"/>
        <v>0</v>
      </c>
      <c r="Q44" s="52">
        <f t="shared" si="7"/>
        <v>1</v>
      </c>
      <c r="R44" s="52">
        <f t="shared" si="8"/>
        <v>0</v>
      </c>
      <c r="S44" s="57"/>
      <c r="T44" s="58">
        <f t="shared" ref="T44:U44" si="25">C44/100</f>
        <v>0</v>
      </c>
      <c r="U44" s="58">
        <f t="shared" si="25"/>
        <v>0</v>
      </c>
      <c r="V44" s="58">
        <f t="shared" si="10"/>
        <v>0</v>
      </c>
      <c r="W44" s="61">
        <f t="shared" si="11"/>
        <v>0</v>
      </c>
      <c r="X44" s="57"/>
      <c r="Y44" s="57"/>
      <c r="Z44" s="57"/>
      <c r="AA44" s="57"/>
      <c r="AB44" s="57"/>
      <c r="AC44" s="57"/>
      <c r="AD44" s="57"/>
      <c r="AE44" s="57"/>
      <c r="AF44" s="57"/>
      <c r="AG44" s="57"/>
      <c r="AH44" s="57"/>
      <c r="AI44" s="57"/>
      <c r="AJ44" s="57"/>
      <c r="AK44" s="57"/>
      <c r="AL44" s="57"/>
      <c r="AM44" s="57"/>
      <c r="AN44" s="57"/>
      <c r="AO44" s="57"/>
      <c r="AP44" s="57"/>
      <c r="AQ44" s="57"/>
    </row>
    <row r="45" ht="27.0" customHeight="1">
      <c r="A45" s="52">
        <v>14.0</v>
      </c>
      <c r="B45" s="62"/>
      <c r="C45" s="62"/>
      <c r="D45" s="62"/>
      <c r="E45" s="62"/>
      <c r="F45" s="64"/>
      <c r="G45" s="65">
        <v>1.0</v>
      </c>
      <c r="H45" s="66">
        <f t="shared" si="5"/>
        <v>0</v>
      </c>
      <c r="I45" s="57"/>
      <c r="J45" s="58">
        <f t="shared" si="13"/>
        <v>0</v>
      </c>
      <c r="K45" s="52">
        <f t="shared" si="14"/>
        <v>1</v>
      </c>
      <c r="L45" s="52">
        <f t="shared" si="15"/>
        <v>0</v>
      </c>
      <c r="M45" s="57"/>
      <c r="N45" s="57"/>
      <c r="O45" s="59"/>
      <c r="P45" s="58">
        <f t="shared" si="6"/>
        <v>0</v>
      </c>
      <c r="Q45" s="52">
        <f t="shared" si="7"/>
        <v>1</v>
      </c>
      <c r="R45" s="52">
        <f t="shared" si="8"/>
        <v>0</v>
      </c>
      <c r="S45" s="57"/>
      <c r="T45" s="58">
        <f t="shared" ref="T45:U45" si="26">C45/100</f>
        <v>0</v>
      </c>
      <c r="U45" s="58">
        <f t="shared" si="26"/>
        <v>0</v>
      </c>
      <c r="V45" s="58">
        <f t="shared" si="10"/>
        <v>0</v>
      </c>
      <c r="W45" s="61">
        <f t="shared" si="11"/>
        <v>0</v>
      </c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</row>
    <row r="46" ht="27.0" customHeight="1">
      <c r="A46" s="52">
        <v>15.0</v>
      </c>
      <c r="B46" s="62"/>
      <c r="C46" s="62"/>
      <c r="D46" s="62"/>
      <c r="E46" s="62"/>
      <c r="F46" s="64"/>
      <c r="G46" s="65">
        <v>1.0</v>
      </c>
      <c r="H46" s="66">
        <f t="shared" si="5"/>
        <v>0</v>
      </c>
      <c r="I46" s="57"/>
      <c r="J46" s="58">
        <f t="shared" si="13"/>
        <v>0</v>
      </c>
      <c r="K46" s="52">
        <f t="shared" si="14"/>
        <v>1</v>
      </c>
      <c r="L46" s="52">
        <f t="shared" si="15"/>
        <v>0</v>
      </c>
      <c r="M46" s="57"/>
      <c r="N46" s="57"/>
      <c r="O46" s="59"/>
      <c r="P46" s="58">
        <f t="shared" si="6"/>
        <v>0</v>
      </c>
      <c r="Q46" s="52">
        <f t="shared" si="7"/>
        <v>1</v>
      </c>
      <c r="R46" s="52">
        <f t="shared" si="8"/>
        <v>0</v>
      </c>
      <c r="S46" s="57"/>
      <c r="T46" s="58">
        <f t="shared" ref="T46:U46" si="27">C46/100</f>
        <v>0</v>
      </c>
      <c r="U46" s="58">
        <f t="shared" si="27"/>
        <v>0</v>
      </c>
      <c r="V46" s="58">
        <f t="shared" si="10"/>
        <v>0</v>
      </c>
      <c r="W46" s="61">
        <f t="shared" si="11"/>
        <v>0</v>
      </c>
      <c r="X46" s="57"/>
      <c r="Y46" s="57"/>
      <c r="Z46" s="57"/>
      <c r="AA46" s="57"/>
      <c r="AB46" s="57"/>
      <c r="AC46" s="57"/>
      <c r="AD46" s="57"/>
      <c r="AE46" s="57"/>
      <c r="AF46" s="57"/>
      <c r="AG46" s="57"/>
      <c r="AH46" s="57"/>
      <c r="AI46" s="57"/>
      <c r="AJ46" s="57"/>
      <c r="AK46" s="57"/>
      <c r="AL46" s="57"/>
      <c r="AM46" s="57"/>
      <c r="AN46" s="57"/>
      <c r="AO46" s="57"/>
      <c r="AP46" s="57"/>
      <c r="AQ46" s="57"/>
    </row>
    <row r="47" ht="27.0" customHeight="1">
      <c r="A47" s="52">
        <v>16.0</v>
      </c>
      <c r="B47" s="62"/>
      <c r="C47" s="62"/>
      <c r="D47" s="62"/>
      <c r="E47" s="62"/>
      <c r="F47" s="64"/>
      <c r="G47" s="65">
        <v>1.0</v>
      </c>
      <c r="H47" s="66">
        <f t="shared" si="5"/>
        <v>0</v>
      </c>
      <c r="I47" s="57"/>
      <c r="J47" s="58">
        <f t="shared" si="13"/>
        <v>0</v>
      </c>
      <c r="K47" s="52">
        <f t="shared" si="14"/>
        <v>1</v>
      </c>
      <c r="L47" s="52">
        <f t="shared" si="15"/>
        <v>0</v>
      </c>
      <c r="M47" s="57"/>
      <c r="N47" s="57"/>
      <c r="O47" s="59"/>
      <c r="P47" s="58">
        <f t="shared" si="6"/>
        <v>0</v>
      </c>
      <c r="Q47" s="52">
        <f t="shared" si="7"/>
        <v>1</v>
      </c>
      <c r="R47" s="52">
        <f t="shared" si="8"/>
        <v>0</v>
      </c>
      <c r="S47" s="57"/>
      <c r="T47" s="58">
        <f t="shared" ref="T47:U47" si="28">C47/100</f>
        <v>0</v>
      </c>
      <c r="U47" s="58">
        <f t="shared" si="28"/>
        <v>0</v>
      </c>
      <c r="V47" s="58">
        <f t="shared" si="10"/>
        <v>0</v>
      </c>
      <c r="W47" s="61">
        <f t="shared" si="11"/>
        <v>0</v>
      </c>
      <c r="X47" s="57"/>
      <c r="Y47" s="57"/>
      <c r="Z47" s="57"/>
      <c r="AA47" s="57"/>
      <c r="AB47" s="57"/>
      <c r="AC47" s="57"/>
      <c r="AD47" s="57"/>
      <c r="AE47" s="57"/>
      <c r="AF47" s="57"/>
      <c r="AG47" s="57"/>
      <c r="AH47" s="57"/>
      <c r="AI47" s="57"/>
      <c r="AJ47" s="57"/>
      <c r="AK47" s="57"/>
      <c r="AL47" s="57"/>
      <c r="AM47" s="57"/>
      <c r="AN47" s="57"/>
      <c r="AO47" s="57"/>
      <c r="AP47" s="57"/>
      <c r="AQ47" s="57"/>
    </row>
    <row r="48" ht="27.0" customHeight="1">
      <c r="A48" s="52">
        <v>17.0</v>
      </c>
      <c r="B48" s="62"/>
      <c r="C48" s="62"/>
      <c r="D48" s="62"/>
      <c r="E48" s="62"/>
      <c r="F48" s="64"/>
      <c r="G48" s="65">
        <v>1.0</v>
      </c>
      <c r="H48" s="66">
        <f t="shared" si="5"/>
        <v>0</v>
      </c>
      <c r="I48" s="57"/>
      <c r="J48" s="58">
        <f t="shared" si="13"/>
        <v>0</v>
      </c>
      <c r="K48" s="52">
        <f t="shared" si="14"/>
        <v>1</v>
      </c>
      <c r="L48" s="52">
        <f t="shared" si="15"/>
        <v>0</v>
      </c>
      <c r="M48" s="57"/>
      <c r="N48" s="57"/>
      <c r="O48" s="59"/>
      <c r="P48" s="58">
        <f t="shared" si="6"/>
        <v>0</v>
      </c>
      <c r="Q48" s="52">
        <f t="shared" si="7"/>
        <v>1</v>
      </c>
      <c r="R48" s="52">
        <f t="shared" si="8"/>
        <v>0</v>
      </c>
      <c r="S48" s="57"/>
      <c r="T48" s="58">
        <f t="shared" ref="T48:U48" si="29">C48/100</f>
        <v>0</v>
      </c>
      <c r="U48" s="58">
        <f t="shared" si="29"/>
        <v>0</v>
      </c>
      <c r="V48" s="58">
        <f t="shared" si="10"/>
        <v>0</v>
      </c>
      <c r="W48" s="61">
        <f t="shared" si="11"/>
        <v>0</v>
      </c>
      <c r="X48" s="57"/>
      <c r="Y48" s="57"/>
      <c r="Z48" s="57"/>
      <c r="AA48" s="57"/>
      <c r="AB48" s="57"/>
      <c r="AC48" s="57"/>
      <c r="AD48" s="57"/>
      <c r="AE48" s="57"/>
      <c r="AF48" s="57"/>
      <c r="AG48" s="57"/>
      <c r="AH48" s="57"/>
      <c r="AI48" s="57"/>
      <c r="AJ48" s="57"/>
      <c r="AK48" s="57"/>
      <c r="AL48" s="57"/>
      <c r="AM48" s="57"/>
      <c r="AN48" s="57"/>
      <c r="AO48" s="57"/>
      <c r="AP48" s="57"/>
      <c r="AQ48" s="57"/>
    </row>
    <row r="49" ht="27.0" customHeight="1">
      <c r="A49" s="52">
        <v>18.0</v>
      </c>
      <c r="B49" s="62"/>
      <c r="C49" s="62"/>
      <c r="D49" s="62"/>
      <c r="E49" s="62"/>
      <c r="F49" s="64"/>
      <c r="G49" s="65">
        <v>1.0</v>
      </c>
      <c r="H49" s="66">
        <f t="shared" si="5"/>
        <v>0</v>
      </c>
      <c r="I49" s="57"/>
      <c r="J49" s="31">
        <f t="shared" si="13"/>
        <v>0</v>
      </c>
      <c r="K49" s="67">
        <f t="shared" si="14"/>
        <v>1</v>
      </c>
      <c r="L49" s="67">
        <f t="shared" si="15"/>
        <v>0</v>
      </c>
      <c r="M49" s="57"/>
      <c r="N49" s="57"/>
      <c r="O49" s="59"/>
      <c r="P49" s="58">
        <f t="shared" si="6"/>
        <v>0</v>
      </c>
      <c r="Q49" s="52">
        <f t="shared" si="7"/>
        <v>1</v>
      </c>
      <c r="R49" s="52">
        <f t="shared" si="8"/>
        <v>0</v>
      </c>
      <c r="S49" s="57"/>
      <c r="T49" s="58">
        <f t="shared" ref="T49:U49" si="30">C49/100</f>
        <v>0</v>
      </c>
      <c r="U49" s="58">
        <f t="shared" si="30"/>
        <v>0</v>
      </c>
      <c r="V49" s="58">
        <f t="shared" si="10"/>
        <v>0</v>
      </c>
      <c r="W49" s="61">
        <f t="shared" si="11"/>
        <v>0</v>
      </c>
      <c r="X49" s="57"/>
      <c r="Y49" s="57"/>
      <c r="Z49" s="57"/>
      <c r="AA49" s="57"/>
      <c r="AB49" s="57"/>
      <c r="AC49" s="57"/>
      <c r="AD49" s="57"/>
      <c r="AE49" s="57"/>
      <c r="AF49" s="57"/>
      <c r="AG49" s="57"/>
      <c r="AH49" s="57"/>
      <c r="AI49" s="57"/>
      <c r="AJ49" s="57"/>
      <c r="AK49" s="57"/>
      <c r="AL49" s="57"/>
      <c r="AM49" s="57"/>
      <c r="AN49" s="57"/>
      <c r="AO49" s="57"/>
      <c r="AP49" s="57"/>
      <c r="AQ49" s="57"/>
    </row>
    <row r="50" ht="27.0" customHeight="1">
      <c r="A50" s="52">
        <v>19.0</v>
      </c>
      <c r="B50" s="62"/>
      <c r="C50" s="62"/>
      <c r="D50" s="62"/>
      <c r="E50" s="62"/>
      <c r="F50" s="64"/>
      <c r="G50" s="65">
        <v>1.0</v>
      </c>
      <c r="H50" s="66">
        <f t="shared" si="5"/>
        <v>0</v>
      </c>
      <c r="I50" s="57"/>
      <c r="J50" s="31"/>
      <c r="K50" s="67">
        <f t="shared" si="14"/>
        <v>1</v>
      </c>
      <c r="L50" s="67"/>
      <c r="M50" s="57"/>
      <c r="N50" s="57"/>
      <c r="O50" s="59"/>
      <c r="P50" s="58">
        <f t="shared" si="6"/>
        <v>0</v>
      </c>
      <c r="Q50" s="52">
        <f t="shared" si="7"/>
        <v>1</v>
      </c>
      <c r="R50" s="52">
        <f t="shared" si="8"/>
        <v>0</v>
      </c>
      <c r="S50" s="57"/>
      <c r="T50" s="58">
        <f t="shared" ref="T50:U50" si="31">C50/100</f>
        <v>0</v>
      </c>
      <c r="U50" s="58">
        <f t="shared" si="31"/>
        <v>0</v>
      </c>
      <c r="V50" s="58">
        <f t="shared" si="10"/>
        <v>0</v>
      </c>
      <c r="W50" s="61">
        <f t="shared" si="11"/>
        <v>0</v>
      </c>
      <c r="X50" s="57"/>
      <c r="Y50" s="57"/>
      <c r="Z50" s="57"/>
      <c r="AA50" s="57"/>
      <c r="AB50" s="57"/>
      <c r="AC50" s="57"/>
      <c r="AD50" s="57"/>
      <c r="AE50" s="57"/>
      <c r="AF50" s="57"/>
      <c r="AG50" s="57"/>
      <c r="AH50" s="57"/>
      <c r="AI50" s="57"/>
      <c r="AJ50" s="57"/>
      <c r="AK50" s="57"/>
      <c r="AL50" s="57"/>
      <c r="AM50" s="57"/>
      <c r="AN50" s="57"/>
      <c r="AO50" s="57"/>
      <c r="AP50" s="57"/>
      <c r="AQ50" s="57"/>
    </row>
    <row r="51" ht="27.0" customHeight="1">
      <c r="A51" s="52">
        <v>20.0</v>
      </c>
      <c r="B51" s="62"/>
      <c r="C51" s="62"/>
      <c r="D51" s="62"/>
      <c r="E51" s="62"/>
      <c r="F51" s="64"/>
      <c r="G51" s="65">
        <v>1.0</v>
      </c>
      <c r="H51" s="66">
        <f t="shared" si="5"/>
        <v>0</v>
      </c>
      <c r="I51" s="57"/>
      <c r="J51" s="31"/>
      <c r="K51" s="67">
        <f t="shared" si="14"/>
        <v>1</v>
      </c>
      <c r="L51" s="67"/>
      <c r="M51" s="57"/>
      <c r="N51" s="57"/>
      <c r="O51" s="59"/>
      <c r="P51" s="58">
        <f t="shared" si="6"/>
        <v>0</v>
      </c>
      <c r="Q51" s="52">
        <f t="shared" si="7"/>
        <v>1</v>
      </c>
      <c r="R51" s="52">
        <f t="shared" si="8"/>
        <v>0</v>
      </c>
      <c r="S51" s="57"/>
      <c r="T51" s="58">
        <f t="shared" ref="T51:U51" si="32">C51/100</f>
        <v>0</v>
      </c>
      <c r="U51" s="58">
        <f t="shared" si="32"/>
        <v>0</v>
      </c>
      <c r="V51" s="58">
        <f t="shared" si="10"/>
        <v>0</v>
      </c>
      <c r="W51" s="61">
        <f t="shared" si="11"/>
        <v>0</v>
      </c>
      <c r="X51" s="57"/>
      <c r="Y51" s="57"/>
      <c r="Z51" s="57"/>
      <c r="AA51" s="57"/>
      <c r="AB51" s="57"/>
      <c r="AC51" s="57"/>
      <c r="AD51" s="57"/>
      <c r="AE51" s="57"/>
      <c r="AF51" s="57"/>
      <c r="AG51" s="57"/>
      <c r="AH51" s="57"/>
      <c r="AI51" s="57"/>
      <c r="AJ51" s="57"/>
      <c r="AK51" s="57"/>
      <c r="AL51" s="57"/>
      <c r="AM51" s="57"/>
      <c r="AN51" s="57"/>
      <c r="AO51" s="57"/>
      <c r="AP51" s="57"/>
      <c r="AQ51" s="57"/>
    </row>
    <row r="52" ht="27.0" customHeight="1">
      <c r="A52" s="52">
        <v>21.0</v>
      </c>
      <c r="B52" s="62"/>
      <c r="C52" s="62"/>
      <c r="D52" s="62"/>
      <c r="E52" s="62"/>
      <c r="F52" s="64"/>
      <c r="G52" s="65">
        <v>1.0</v>
      </c>
      <c r="H52" s="66">
        <f t="shared" si="5"/>
        <v>0</v>
      </c>
      <c r="I52" s="57"/>
      <c r="J52" s="31"/>
      <c r="K52" s="67">
        <f t="shared" si="14"/>
        <v>1</v>
      </c>
      <c r="L52" s="67"/>
      <c r="M52" s="57"/>
      <c r="N52" s="57"/>
      <c r="O52" s="59"/>
      <c r="P52" s="58">
        <f t="shared" si="6"/>
        <v>0</v>
      </c>
      <c r="Q52" s="52">
        <f t="shared" si="7"/>
        <v>1</v>
      </c>
      <c r="R52" s="52">
        <f t="shared" si="8"/>
        <v>0</v>
      </c>
      <c r="S52" s="57"/>
      <c r="T52" s="58">
        <f t="shared" ref="T52:U52" si="33">C52/100</f>
        <v>0</v>
      </c>
      <c r="U52" s="58">
        <f t="shared" si="33"/>
        <v>0</v>
      </c>
      <c r="V52" s="58">
        <f t="shared" si="10"/>
        <v>0</v>
      </c>
      <c r="W52" s="61">
        <f t="shared" si="11"/>
        <v>0</v>
      </c>
      <c r="X52" s="57"/>
      <c r="Y52" s="57"/>
      <c r="Z52" s="57"/>
      <c r="AA52" s="57"/>
      <c r="AB52" s="57"/>
      <c r="AC52" s="57"/>
      <c r="AD52" s="57"/>
      <c r="AE52" s="57"/>
      <c r="AF52" s="57"/>
      <c r="AG52" s="57"/>
      <c r="AH52" s="57"/>
      <c r="AI52" s="57"/>
      <c r="AJ52" s="57"/>
      <c r="AK52" s="57"/>
      <c r="AL52" s="57"/>
      <c r="AM52" s="57"/>
      <c r="AN52" s="57"/>
      <c r="AO52" s="57"/>
      <c r="AP52" s="57"/>
      <c r="AQ52" s="57"/>
    </row>
    <row r="53" ht="27.0" customHeight="1">
      <c r="A53" s="52">
        <v>22.0</v>
      </c>
      <c r="B53" s="62"/>
      <c r="C53" s="62"/>
      <c r="D53" s="62"/>
      <c r="E53" s="62"/>
      <c r="F53" s="64"/>
      <c r="G53" s="65">
        <v>1.0</v>
      </c>
      <c r="H53" s="66">
        <f t="shared" si="5"/>
        <v>0</v>
      </c>
      <c r="I53" s="57"/>
      <c r="J53" s="31"/>
      <c r="K53" s="67"/>
      <c r="L53" s="67"/>
      <c r="M53" s="57"/>
      <c r="N53" s="57"/>
      <c r="O53" s="59"/>
      <c r="P53" s="58">
        <f t="shared" si="6"/>
        <v>0</v>
      </c>
      <c r="Q53" s="52">
        <f t="shared" si="7"/>
        <v>1</v>
      </c>
      <c r="R53" s="52">
        <f t="shared" si="8"/>
        <v>0</v>
      </c>
      <c r="S53" s="57"/>
      <c r="T53" s="58">
        <f t="shared" ref="T53:U53" si="34">C53/100</f>
        <v>0</v>
      </c>
      <c r="U53" s="58">
        <f t="shared" si="34"/>
        <v>0</v>
      </c>
      <c r="V53" s="58">
        <f t="shared" si="10"/>
        <v>0</v>
      </c>
      <c r="W53" s="61">
        <f t="shared" si="11"/>
        <v>0</v>
      </c>
      <c r="X53" s="57"/>
      <c r="Y53" s="57"/>
      <c r="Z53" s="57"/>
      <c r="AA53" s="57"/>
      <c r="AB53" s="57"/>
      <c r="AC53" s="57"/>
      <c r="AD53" s="57"/>
      <c r="AE53" s="57"/>
      <c r="AF53" s="57"/>
      <c r="AG53" s="57"/>
      <c r="AH53" s="57"/>
      <c r="AI53" s="57"/>
      <c r="AJ53" s="57"/>
      <c r="AK53" s="57"/>
      <c r="AL53" s="57"/>
      <c r="AM53" s="57"/>
      <c r="AN53" s="57"/>
      <c r="AO53" s="57"/>
      <c r="AP53" s="57"/>
      <c r="AQ53" s="57"/>
    </row>
    <row r="54" ht="27.0" customHeight="1">
      <c r="A54" s="52">
        <v>23.0</v>
      </c>
      <c r="B54" s="62"/>
      <c r="C54" s="62"/>
      <c r="D54" s="62"/>
      <c r="E54" s="62"/>
      <c r="F54" s="64"/>
      <c r="G54" s="65">
        <v>1.0</v>
      </c>
      <c r="H54" s="66">
        <f t="shared" si="5"/>
        <v>0</v>
      </c>
      <c r="I54" s="57"/>
      <c r="J54" s="31"/>
      <c r="K54" s="67"/>
      <c r="L54" s="67"/>
      <c r="M54" s="57"/>
      <c r="N54" s="57"/>
      <c r="O54" s="59"/>
      <c r="P54" s="58">
        <f t="shared" si="6"/>
        <v>0</v>
      </c>
      <c r="Q54" s="52">
        <f t="shared" si="7"/>
        <v>1</v>
      </c>
      <c r="R54" s="52">
        <f t="shared" si="8"/>
        <v>0</v>
      </c>
      <c r="S54" s="57"/>
      <c r="T54" s="58">
        <f t="shared" ref="T54:U54" si="35">C54/100</f>
        <v>0</v>
      </c>
      <c r="U54" s="58">
        <f t="shared" si="35"/>
        <v>0</v>
      </c>
      <c r="V54" s="58">
        <f t="shared" si="10"/>
        <v>0</v>
      </c>
      <c r="W54" s="61">
        <f t="shared" si="11"/>
        <v>0</v>
      </c>
      <c r="X54" s="57"/>
      <c r="Y54" s="57"/>
      <c r="Z54" s="57"/>
      <c r="AA54" s="57"/>
      <c r="AB54" s="57"/>
      <c r="AC54" s="57"/>
      <c r="AD54" s="57"/>
      <c r="AE54" s="57"/>
      <c r="AF54" s="57"/>
      <c r="AG54" s="57"/>
      <c r="AH54" s="57"/>
      <c r="AI54" s="57"/>
      <c r="AJ54" s="57"/>
      <c r="AK54" s="57"/>
      <c r="AL54" s="57"/>
      <c r="AM54" s="57"/>
      <c r="AN54" s="57"/>
      <c r="AO54" s="57"/>
      <c r="AP54" s="57"/>
      <c r="AQ54" s="57"/>
    </row>
    <row r="55" ht="27.0" customHeight="1">
      <c r="A55" s="52">
        <v>24.0</v>
      </c>
      <c r="B55" s="62"/>
      <c r="C55" s="62"/>
      <c r="D55" s="62"/>
      <c r="E55" s="62"/>
      <c r="F55" s="64"/>
      <c r="G55" s="65">
        <v>1.0</v>
      </c>
      <c r="H55" s="66">
        <f t="shared" si="5"/>
        <v>0</v>
      </c>
      <c r="I55" s="57"/>
      <c r="J55" s="31"/>
      <c r="K55" s="67"/>
      <c r="L55" s="67"/>
      <c r="M55" s="57"/>
      <c r="N55" s="57"/>
      <c r="O55" s="59"/>
      <c r="P55" s="58">
        <f t="shared" si="6"/>
        <v>0</v>
      </c>
      <c r="Q55" s="52">
        <f t="shared" si="7"/>
        <v>1</v>
      </c>
      <c r="R55" s="52">
        <f t="shared" si="8"/>
        <v>0</v>
      </c>
      <c r="S55" s="57"/>
      <c r="T55" s="58">
        <f t="shared" ref="T55:U55" si="36">C55/100</f>
        <v>0</v>
      </c>
      <c r="U55" s="58">
        <f t="shared" si="36"/>
        <v>0</v>
      </c>
      <c r="V55" s="58">
        <f t="shared" si="10"/>
        <v>0</v>
      </c>
      <c r="W55" s="61">
        <f t="shared" si="11"/>
        <v>0</v>
      </c>
      <c r="X55" s="57"/>
      <c r="Y55" s="57"/>
      <c r="Z55" s="57"/>
      <c r="AA55" s="57"/>
      <c r="AB55" s="57"/>
      <c r="AC55" s="57"/>
      <c r="AD55" s="57"/>
      <c r="AE55" s="57"/>
      <c r="AF55" s="57"/>
      <c r="AG55" s="57"/>
      <c r="AH55" s="57"/>
      <c r="AI55" s="57"/>
      <c r="AJ55" s="57"/>
      <c r="AK55" s="57"/>
      <c r="AL55" s="57"/>
      <c r="AM55" s="57"/>
      <c r="AN55" s="57"/>
      <c r="AO55" s="57"/>
      <c r="AP55" s="57"/>
      <c r="AQ55" s="57"/>
    </row>
    <row r="56" ht="27.0" customHeight="1">
      <c r="A56" s="52">
        <v>25.0</v>
      </c>
      <c r="B56" s="62"/>
      <c r="C56" s="62"/>
      <c r="D56" s="62"/>
      <c r="E56" s="62"/>
      <c r="F56" s="64"/>
      <c r="G56" s="65">
        <v>1.0</v>
      </c>
      <c r="H56" s="66">
        <f t="shared" si="5"/>
        <v>0</v>
      </c>
      <c r="I56" s="57"/>
      <c r="J56" s="31"/>
      <c r="K56" s="67"/>
      <c r="L56" s="67"/>
      <c r="M56" s="57"/>
      <c r="N56" s="57"/>
      <c r="O56" s="71"/>
      <c r="P56" s="58">
        <f t="shared" si="6"/>
        <v>0</v>
      </c>
      <c r="Q56" s="52">
        <f t="shared" si="7"/>
        <v>1</v>
      </c>
      <c r="R56" s="52">
        <f t="shared" si="8"/>
        <v>0</v>
      </c>
      <c r="S56" s="57"/>
      <c r="T56" s="58">
        <f t="shared" ref="T56:U56" si="37">C56/100</f>
        <v>0</v>
      </c>
      <c r="U56" s="58">
        <f t="shared" si="37"/>
        <v>0</v>
      </c>
      <c r="V56" s="58">
        <f t="shared" si="10"/>
        <v>0</v>
      </c>
      <c r="W56" s="61">
        <f t="shared" si="11"/>
        <v>0</v>
      </c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</row>
    <row r="57" ht="27.0" customHeight="1">
      <c r="A57" s="52">
        <v>26.0</v>
      </c>
      <c r="B57" s="62"/>
      <c r="C57" s="62"/>
      <c r="D57" s="62"/>
      <c r="E57" s="62"/>
      <c r="F57" s="64"/>
      <c r="G57" s="65">
        <v>1.0</v>
      </c>
      <c r="H57" s="66">
        <f t="shared" si="5"/>
        <v>0</v>
      </c>
      <c r="I57" s="57"/>
      <c r="J57" s="31"/>
      <c r="K57" s="67"/>
      <c r="L57" s="67"/>
      <c r="M57" s="57"/>
      <c r="N57" s="57"/>
      <c r="O57" s="71"/>
      <c r="P57" s="58">
        <f t="shared" si="6"/>
        <v>0</v>
      </c>
      <c r="Q57" s="52">
        <f t="shared" si="7"/>
        <v>1</v>
      </c>
      <c r="R57" s="52">
        <f t="shared" si="8"/>
        <v>0</v>
      </c>
      <c r="S57" s="57"/>
      <c r="T57" s="58">
        <f t="shared" ref="T57:U57" si="38">C57/100</f>
        <v>0</v>
      </c>
      <c r="U57" s="58">
        <f t="shared" si="38"/>
        <v>0</v>
      </c>
      <c r="V57" s="58">
        <f t="shared" si="10"/>
        <v>0</v>
      </c>
      <c r="W57" s="61">
        <f t="shared" si="11"/>
        <v>0</v>
      </c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</row>
    <row r="58" ht="27.0" customHeight="1">
      <c r="A58" s="52">
        <v>27.0</v>
      </c>
      <c r="B58" s="62"/>
      <c r="C58" s="62"/>
      <c r="D58" s="62"/>
      <c r="E58" s="62"/>
      <c r="F58" s="64"/>
      <c r="G58" s="65">
        <v>1.0</v>
      </c>
      <c r="H58" s="66">
        <f t="shared" si="5"/>
        <v>0</v>
      </c>
      <c r="I58" s="57"/>
      <c r="J58" s="31"/>
      <c r="K58" s="67"/>
      <c r="L58" s="67"/>
      <c r="M58" s="57"/>
      <c r="N58" s="57"/>
      <c r="O58" s="71"/>
      <c r="P58" s="58">
        <f t="shared" si="6"/>
        <v>0</v>
      </c>
      <c r="Q58" s="52">
        <f t="shared" si="7"/>
        <v>1</v>
      </c>
      <c r="R58" s="52">
        <f t="shared" si="8"/>
        <v>0</v>
      </c>
      <c r="S58" s="57"/>
      <c r="T58" s="58">
        <f t="shared" ref="T58:U58" si="39">C58/100</f>
        <v>0</v>
      </c>
      <c r="U58" s="58">
        <f t="shared" si="39"/>
        <v>0</v>
      </c>
      <c r="V58" s="58">
        <f t="shared" si="10"/>
        <v>0</v>
      </c>
      <c r="W58" s="61">
        <f t="shared" si="11"/>
        <v>0</v>
      </c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</row>
    <row r="59" ht="27.0" customHeight="1">
      <c r="A59" s="52">
        <v>28.0</v>
      </c>
      <c r="B59" s="62"/>
      <c r="C59" s="62"/>
      <c r="D59" s="62"/>
      <c r="E59" s="62"/>
      <c r="F59" s="62"/>
      <c r="G59" s="65">
        <v>1.0</v>
      </c>
      <c r="H59" s="68">
        <f t="shared" si="5"/>
        <v>0</v>
      </c>
      <c r="I59" s="1"/>
      <c r="J59" s="69"/>
      <c r="K59" s="70"/>
      <c r="L59" s="70"/>
      <c r="M59" s="1"/>
      <c r="N59" s="1"/>
      <c r="O59" s="4"/>
      <c r="P59" s="58">
        <f t="shared" si="6"/>
        <v>0</v>
      </c>
      <c r="Q59" s="52">
        <f t="shared" si="7"/>
        <v>1</v>
      </c>
      <c r="R59" s="52">
        <f t="shared" si="8"/>
        <v>0</v>
      </c>
      <c r="S59" s="57"/>
      <c r="T59" s="58">
        <f t="shared" ref="T59:U59" si="40">C59/100</f>
        <v>0</v>
      </c>
      <c r="U59" s="58">
        <f t="shared" si="40"/>
        <v>0</v>
      </c>
      <c r="V59" s="58">
        <f t="shared" si="10"/>
        <v>0</v>
      </c>
      <c r="W59" s="61">
        <f t="shared" si="11"/>
        <v>0</v>
      </c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</row>
    <row r="60" ht="27.0" customHeight="1">
      <c r="A60" s="52">
        <v>29.0</v>
      </c>
      <c r="B60" s="62"/>
      <c r="C60" s="62"/>
      <c r="D60" s="62"/>
      <c r="E60" s="62"/>
      <c r="F60" s="62"/>
      <c r="G60" s="65">
        <v>1.0</v>
      </c>
      <c r="H60" s="68">
        <f t="shared" si="5"/>
        <v>0</v>
      </c>
      <c r="I60" s="1"/>
      <c r="J60" s="69"/>
      <c r="K60" s="70"/>
      <c r="L60" s="70"/>
      <c r="M60" s="1"/>
      <c r="N60" s="1"/>
      <c r="O60" s="4"/>
      <c r="P60" s="58">
        <f t="shared" si="6"/>
        <v>0</v>
      </c>
      <c r="Q60" s="52">
        <f t="shared" si="7"/>
        <v>1</v>
      </c>
      <c r="R60" s="52">
        <f t="shared" si="8"/>
        <v>0</v>
      </c>
      <c r="S60" s="57"/>
      <c r="T60" s="58">
        <f t="shared" ref="T60:U60" si="41">C60/100</f>
        <v>0</v>
      </c>
      <c r="U60" s="58">
        <f t="shared" si="41"/>
        <v>0</v>
      </c>
      <c r="V60" s="58">
        <f t="shared" si="10"/>
        <v>0</v>
      </c>
      <c r="W60" s="61">
        <f t="shared" si="11"/>
        <v>0</v>
      </c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</row>
    <row r="61" ht="27.0" customHeight="1">
      <c r="A61" s="52">
        <v>30.0</v>
      </c>
      <c r="B61" s="62"/>
      <c r="C61" s="62"/>
      <c r="D61" s="62"/>
      <c r="E61" s="62"/>
      <c r="F61" s="62"/>
      <c r="G61" s="65">
        <v>1.0</v>
      </c>
      <c r="H61" s="68">
        <f t="shared" si="5"/>
        <v>0</v>
      </c>
      <c r="I61" s="1"/>
      <c r="J61" s="69"/>
      <c r="K61" s="70"/>
      <c r="L61" s="70"/>
      <c r="M61" s="1"/>
      <c r="N61" s="1"/>
      <c r="O61" s="4"/>
      <c r="P61" s="58">
        <f t="shared" si="6"/>
        <v>0</v>
      </c>
      <c r="Q61" s="52">
        <f t="shared" si="7"/>
        <v>1</v>
      </c>
      <c r="R61" s="52">
        <f t="shared" si="8"/>
        <v>0</v>
      </c>
      <c r="S61" s="57"/>
      <c r="T61" s="58">
        <f t="shared" ref="T61:U61" si="42">C61/100</f>
        <v>0</v>
      </c>
      <c r="U61" s="58">
        <f t="shared" si="42"/>
        <v>0</v>
      </c>
      <c r="V61" s="58">
        <f t="shared" si="10"/>
        <v>0</v>
      </c>
      <c r="W61" s="61">
        <f t="shared" si="11"/>
        <v>0</v>
      </c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</row>
    <row r="62" ht="27.0" customHeight="1">
      <c r="A62" s="52">
        <v>31.0</v>
      </c>
      <c r="B62" s="62"/>
      <c r="C62" s="62"/>
      <c r="D62" s="62"/>
      <c r="E62" s="62"/>
      <c r="F62" s="63"/>
      <c r="G62" s="65">
        <v>1.0</v>
      </c>
      <c r="H62" s="68">
        <f t="shared" si="5"/>
        <v>0</v>
      </c>
      <c r="I62" s="1"/>
      <c r="J62" s="69"/>
      <c r="K62" s="70"/>
      <c r="L62" s="70"/>
      <c r="M62" s="1"/>
      <c r="N62" s="1"/>
      <c r="O62" s="4"/>
      <c r="P62" s="58">
        <f t="shared" si="6"/>
        <v>0</v>
      </c>
      <c r="Q62" s="52">
        <f t="shared" si="7"/>
        <v>1</v>
      </c>
      <c r="R62" s="52">
        <f t="shared" si="8"/>
        <v>0</v>
      </c>
      <c r="S62" s="57"/>
      <c r="T62" s="58">
        <f t="shared" ref="T62:U62" si="43">C62/100</f>
        <v>0</v>
      </c>
      <c r="U62" s="58">
        <f t="shared" si="43"/>
        <v>0</v>
      </c>
      <c r="V62" s="58">
        <f t="shared" si="10"/>
        <v>0</v>
      </c>
      <c r="W62" s="61">
        <f t="shared" si="11"/>
        <v>0</v>
      </c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</row>
    <row r="63" ht="27.0" customHeight="1">
      <c r="A63" s="52">
        <v>32.0</v>
      </c>
      <c r="B63" s="62"/>
      <c r="C63" s="62"/>
      <c r="D63" s="62"/>
      <c r="E63" s="62"/>
      <c r="F63" s="63"/>
      <c r="G63" s="65">
        <v>1.0</v>
      </c>
      <c r="H63" s="68">
        <f t="shared" si="5"/>
        <v>0</v>
      </c>
      <c r="I63" s="1"/>
      <c r="J63" s="69"/>
      <c r="K63" s="70"/>
      <c r="L63" s="70"/>
      <c r="M63" s="1"/>
      <c r="N63" s="1"/>
      <c r="O63" s="4"/>
      <c r="P63" s="58">
        <f t="shared" si="6"/>
        <v>0</v>
      </c>
      <c r="Q63" s="52">
        <f t="shared" si="7"/>
        <v>1</v>
      </c>
      <c r="R63" s="52">
        <f t="shared" si="8"/>
        <v>0</v>
      </c>
      <c r="S63" s="57"/>
      <c r="T63" s="58">
        <f t="shared" ref="T63:U63" si="44">C63/100</f>
        <v>0</v>
      </c>
      <c r="U63" s="58">
        <f t="shared" si="44"/>
        <v>0</v>
      </c>
      <c r="V63" s="58">
        <f t="shared" si="10"/>
        <v>0</v>
      </c>
      <c r="W63" s="61">
        <f t="shared" si="11"/>
        <v>0</v>
      </c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</row>
    <row r="64" ht="27.0" customHeight="1">
      <c r="A64" s="52">
        <v>33.0</v>
      </c>
      <c r="B64" s="62"/>
      <c r="C64" s="62"/>
      <c r="D64" s="62"/>
      <c r="E64" s="62"/>
      <c r="F64" s="63"/>
      <c r="G64" s="65">
        <v>1.0</v>
      </c>
      <c r="H64" s="68">
        <f t="shared" si="5"/>
        <v>0</v>
      </c>
      <c r="I64" s="1"/>
      <c r="J64" s="69"/>
      <c r="K64" s="70"/>
      <c r="L64" s="70"/>
      <c r="M64" s="1"/>
      <c r="N64" s="1"/>
      <c r="O64" s="4"/>
      <c r="P64" s="58">
        <f t="shared" si="6"/>
        <v>0</v>
      </c>
      <c r="Q64" s="52">
        <f t="shared" si="7"/>
        <v>1</v>
      </c>
      <c r="R64" s="52">
        <f t="shared" si="8"/>
        <v>0</v>
      </c>
      <c r="S64" s="57"/>
      <c r="T64" s="58">
        <f t="shared" ref="T64:U64" si="45">C64/100</f>
        <v>0</v>
      </c>
      <c r="U64" s="58">
        <f t="shared" si="45"/>
        <v>0</v>
      </c>
      <c r="V64" s="58">
        <f t="shared" si="10"/>
        <v>0</v>
      </c>
      <c r="W64" s="61">
        <f t="shared" si="11"/>
        <v>0</v>
      </c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</row>
    <row r="65" ht="27.0" customHeight="1">
      <c r="A65" s="52">
        <v>34.0</v>
      </c>
      <c r="B65" s="62"/>
      <c r="C65" s="62"/>
      <c r="D65" s="62"/>
      <c r="E65" s="62"/>
      <c r="F65" s="63"/>
      <c r="G65" s="65">
        <v>1.0</v>
      </c>
      <c r="H65" s="68">
        <f t="shared" si="5"/>
        <v>0</v>
      </c>
      <c r="I65" s="1"/>
      <c r="J65" s="69"/>
      <c r="K65" s="70"/>
      <c r="L65" s="70"/>
      <c r="M65" s="1"/>
      <c r="N65" s="1"/>
      <c r="O65" s="4"/>
      <c r="P65" s="58">
        <f t="shared" si="6"/>
        <v>0</v>
      </c>
      <c r="Q65" s="52">
        <f t="shared" si="7"/>
        <v>1</v>
      </c>
      <c r="R65" s="52">
        <f t="shared" si="8"/>
        <v>0</v>
      </c>
      <c r="S65" s="57"/>
      <c r="T65" s="58">
        <f t="shared" ref="T65:U65" si="46">C65/100</f>
        <v>0</v>
      </c>
      <c r="U65" s="58">
        <f t="shared" si="46"/>
        <v>0</v>
      </c>
      <c r="V65" s="58">
        <f t="shared" si="10"/>
        <v>0</v>
      </c>
      <c r="W65" s="61">
        <f t="shared" si="11"/>
        <v>0</v>
      </c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</row>
    <row r="66" ht="27.0" customHeight="1">
      <c r="A66" s="52">
        <v>35.0</v>
      </c>
      <c r="B66" s="62"/>
      <c r="C66" s="62"/>
      <c r="D66" s="62"/>
      <c r="E66" s="62"/>
      <c r="F66" s="63"/>
      <c r="G66" s="65">
        <v>1.0</v>
      </c>
      <c r="H66" s="68">
        <f t="shared" si="5"/>
        <v>0</v>
      </c>
      <c r="I66" s="1"/>
      <c r="J66" s="69"/>
      <c r="K66" s="70"/>
      <c r="L66" s="70"/>
      <c r="M66" s="1"/>
      <c r="N66" s="1"/>
      <c r="O66" s="4"/>
      <c r="P66" s="58">
        <f t="shared" si="6"/>
        <v>0</v>
      </c>
      <c r="Q66" s="52">
        <f t="shared" si="7"/>
        <v>1</v>
      </c>
      <c r="R66" s="52">
        <f t="shared" si="8"/>
        <v>0</v>
      </c>
      <c r="S66" s="57"/>
      <c r="T66" s="58">
        <f t="shared" ref="T66:U66" si="47">C66/100</f>
        <v>0</v>
      </c>
      <c r="U66" s="58">
        <f t="shared" si="47"/>
        <v>0</v>
      </c>
      <c r="V66" s="58">
        <f t="shared" si="10"/>
        <v>0</v>
      </c>
      <c r="W66" s="61">
        <f t="shared" si="11"/>
        <v>0</v>
      </c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</row>
    <row r="67" ht="27.0" customHeight="1">
      <c r="A67" s="52">
        <v>36.0</v>
      </c>
      <c r="B67" s="62"/>
      <c r="C67" s="62"/>
      <c r="D67" s="62"/>
      <c r="E67" s="62"/>
      <c r="F67" s="63"/>
      <c r="G67" s="65">
        <v>1.0</v>
      </c>
      <c r="H67" s="68">
        <f t="shared" si="5"/>
        <v>0</v>
      </c>
      <c r="I67" s="1"/>
      <c r="J67" s="69"/>
      <c r="K67" s="70"/>
      <c r="L67" s="70"/>
      <c r="M67" s="1"/>
      <c r="N67" s="1"/>
      <c r="O67" s="4"/>
      <c r="P67" s="58">
        <f t="shared" si="6"/>
        <v>0</v>
      </c>
      <c r="Q67" s="52">
        <f t="shared" si="7"/>
        <v>1</v>
      </c>
      <c r="R67" s="52">
        <f t="shared" si="8"/>
        <v>0</v>
      </c>
      <c r="S67" s="57"/>
      <c r="T67" s="58">
        <f t="shared" ref="T67:U67" si="48">C67/100</f>
        <v>0</v>
      </c>
      <c r="U67" s="58">
        <f t="shared" si="48"/>
        <v>0</v>
      </c>
      <c r="V67" s="58">
        <f t="shared" si="10"/>
        <v>0</v>
      </c>
      <c r="W67" s="61">
        <f t="shared" si="11"/>
        <v>0</v>
      </c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</row>
    <row r="68" ht="27.0" customHeight="1">
      <c r="A68" s="52">
        <v>37.0</v>
      </c>
      <c r="B68" s="62"/>
      <c r="C68" s="62"/>
      <c r="D68" s="62"/>
      <c r="E68" s="62"/>
      <c r="F68" s="63"/>
      <c r="G68" s="65">
        <v>1.0</v>
      </c>
      <c r="H68" s="68">
        <f t="shared" si="5"/>
        <v>0</v>
      </c>
      <c r="I68" s="1"/>
      <c r="J68" s="69"/>
      <c r="K68" s="70"/>
      <c r="L68" s="70"/>
      <c r="M68" s="1"/>
      <c r="N68" s="1"/>
      <c r="O68" s="4"/>
      <c r="P68" s="58">
        <f t="shared" si="6"/>
        <v>0</v>
      </c>
      <c r="Q68" s="52">
        <f t="shared" si="7"/>
        <v>1</v>
      </c>
      <c r="R68" s="52">
        <f t="shared" si="8"/>
        <v>0</v>
      </c>
      <c r="S68" s="57"/>
      <c r="T68" s="58">
        <f t="shared" ref="T68:U68" si="49">C68/100</f>
        <v>0</v>
      </c>
      <c r="U68" s="58">
        <f t="shared" si="49"/>
        <v>0</v>
      </c>
      <c r="V68" s="58">
        <f t="shared" si="10"/>
        <v>0</v>
      </c>
      <c r="W68" s="61">
        <f t="shared" si="11"/>
        <v>0</v>
      </c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</row>
    <row r="69" ht="27.0" customHeight="1">
      <c r="A69" s="52">
        <v>38.0</v>
      </c>
      <c r="B69" s="62"/>
      <c r="C69" s="62"/>
      <c r="D69" s="62"/>
      <c r="E69" s="62"/>
      <c r="F69" s="63"/>
      <c r="G69" s="65">
        <v>1.0</v>
      </c>
      <c r="H69" s="68">
        <f t="shared" si="5"/>
        <v>0</v>
      </c>
      <c r="I69" s="1"/>
      <c r="J69" s="69"/>
      <c r="K69" s="70"/>
      <c r="L69" s="70"/>
      <c r="M69" s="1"/>
      <c r="N69" s="1"/>
      <c r="O69" s="4"/>
      <c r="P69" s="58">
        <f t="shared" si="6"/>
        <v>0</v>
      </c>
      <c r="Q69" s="52">
        <f t="shared" si="7"/>
        <v>1</v>
      </c>
      <c r="R69" s="52">
        <f t="shared" si="8"/>
        <v>0</v>
      </c>
      <c r="S69" s="57"/>
      <c r="T69" s="58">
        <f t="shared" ref="T69:U69" si="50">C69/100</f>
        <v>0</v>
      </c>
      <c r="U69" s="58">
        <f t="shared" si="50"/>
        <v>0</v>
      </c>
      <c r="V69" s="58">
        <f t="shared" si="10"/>
        <v>0</v>
      </c>
      <c r="W69" s="61">
        <f t="shared" si="11"/>
        <v>0</v>
      </c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</row>
    <row r="70" ht="27.0" customHeight="1">
      <c r="A70" s="52">
        <v>39.0</v>
      </c>
      <c r="B70" s="62"/>
      <c r="C70" s="62"/>
      <c r="D70" s="62"/>
      <c r="E70" s="62"/>
      <c r="F70" s="63"/>
      <c r="G70" s="65">
        <v>1.0</v>
      </c>
      <c r="H70" s="68">
        <f t="shared" si="5"/>
        <v>0</v>
      </c>
      <c r="I70" s="1"/>
      <c r="J70" s="69"/>
      <c r="K70" s="70"/>
      <c r="L70" s="70"/>
      <c r="M70" s="1"/>
      <c r="N70" s="1"/>
      <c r="O70" s="4"/>
      <c r="P70" s="58">
        <f t="shared" si="6"/>
        <v>0</v>
      </c>
      <c r="Q70" s="52">
        <f t="shared" si="7"/>
        <v>1</v>
      </c>
      <c r="R70" s="52">
        <f t="shared" si="8"/>
        <v>0</v>
      </c>
      <c r="S70" s="57"/>
      <c r="T70" s="58">
        <f t="shared" ref="T70:U70" si="51">C70/100</f>
        <v>0</v>
      </c>
      <c r="U70" s="58">
        <f t="shared" si="51"/>
        <v>0</v>
      </c>
      <c r="V70" s="58">
        <f t="shared" si="10"/>
        <v>0</v>
      </c>
      <c r="W70" s="61">
        <f t="shared" si="11"/>
        <v>0</v>
      </c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</row>
    <row r="71" ht="27.0" customHeight="1">
      <c r="A71" s="52">
        <v>40.0</v>
      </c>
      <c r="B71" s="62"/>
      <c r="C71" s="62"/>
      <c r="D71" s="62"/>
      <c r="E71" s="62"/>
      <c r="F71" s="63"/>
      <c r="G71" s="65">
        <v>1.0</v>
      </c>
      <c r="H71" s="68">
        <f t="shared" si="5"/>
        <v>0</v>
      </c>
      <c r="I71" s="1"/>
      <c r="J71" s="69"/>
      <c r="K71" s="70"/>
      <c r="L71" s="70"/>
      <c r="M71" s="1"/>
      <c r="N71" s="1"/>
      <c r="O71" s="4"/>
      <c r="P71" s="58">
        <f t="shared" si="6"/>
        <v>0</v>
      </c>
      <c r="Q71" s="52">
        <f t="shared" si="7"/>
        <v>1</v>
      </c>
      <c r="R71" s="52">
        <f t="shared" si="8"/>
        <v>0</v>
      </c>
      <c r="S71" s="57"/>
      <c r="T71" s="58">
        <f t="shared" ref="T71:U71" si="52">C71/100</f>
        <v>0</v>
      </c>
      <c r="U71" s="58">
        <f t="shared" si="52"/>
        <v>0</v>
      </c>
      <c r="V71" s="58">
        <f t="shared" si="10"/>
        <v>0</v>
      </c>
      <c r="W71" s="61">
        <f t="shared" si="11"/>
        <v>0</v>
      </c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</row>
    <row r="72" ht="27.0" customHeight="1">
      <c r="A72" s="52">
        <v>41.0</v>
      </c>
      <c r="B72" s="62"/>
      <c r="C72" s="62"/>
      <c r="D72" s="62"/>
      <c r="E72" s="62"/>
      <c r="F72" s="63"/>
      <c r="G72" s="65">
        <v>1.0</v>
      </c>
      <c r="H72" s="68">
        <f t="shared" si="5"/>
        <v>0</v>
      </c>
      <c r="I72" s="1"/>
      <c r="J72" s="69"/>
      <c r="K72" s="70"/>
      <c r="L72" s="70"/>
      <c r="M72" s="1"/>
      <c r="N72" s="1"/>
      <c r="O72" s="4"/>
      <c r="P72" s="58">
        <f t="shared" si="6"/>
        <v>0</v>
      </c>
      <c r="Q72" s="52">
        <f t="shared" si="7"/>
        <v>1</v>
      </c>
      <c r="R72" s="52">
        <f t="shared" si="8"/>
        <v>0</v>
      </c>
      <c r="S72" s="57"/>
      <c r="T72" s="58">
        <f t="shared" ref="T72:U72" si="53">C72/100</f>
        <v>0</v>
      </c>
      <c r="U72" s="58">
        <f t="shared" si="53"/>
        <v>0</v>
      </c>
      <c r="V72" s="58">
        <f t="shared" si="10"/>
        <v>0</v>
      </c>
      <c r="W72" s="61">
        <f t="shared" si="11"/>
        <v>0</v>
      </c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</row>
    <row r="73" ht="27.0" customHeight="1">
      <c r="A73" s="52">
        <v>42.0</v>
      </c>
      <c r="B73" s="62"/>
      <c r="C73" s="62"/>
      <c r="D73" s="62"/>
      <c r="E73" s="62"/>
      <c r="F73" s="63"/>
      <c r="G73" s="65">
        <v>1.0</v>
      </c>
      <c r="H73" s="68">
        <f t="shared" si="5"/>
        <v>0</v>
      </c>
      <c r="I73" s="1"/>
      <c r="J73" s="69"/>
      <c r="K73" s="70"/>
      <c r="L73" s="70"/>
      <c r="M73" s="1"/>
      <c r="N73" s="1"/>
      <c r="O73" s="4"/>
      <c r="P73" s="58">
        <f t="shared" si="6"/>
        <v>0</v>
      </c>
      <c r="Q73" s="52">
        <f t="shared" si="7"/>
        <v>1</v>
      </c>
      <c r="R73" s="52">
        <f t="shared" si="8"/>
        <v>0</v>
      </c>
      <c r="S73" s="57"/>
      <c r="T73" s="58">
        <f t="shared" ref="T73:U73" si="54">C73/100</f>
        <v>0</v>
      </c>
      <c r="U73" s="58">
        <f t="shared" si="54"/>
        <v>0</v>
      </c>
      <c r="V73" s="58">
        <f t="shared" si="10"/>
        <v>0</v>
      </c>
      <c r="W73" s="61">
        <f t="shared" si="11"/>
        <v>0</v>
      </c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</row>
    <row r="74" ht="27.0" customHeight="1">
      <c r="A74" s="52">
        <v>43.0</v>
      </c>
      <c r="B74" s="62"/>
      <c r="C74" s="62"/>
      <c r="D74" s="62"/>
      <c r="E74" s="62"/>
      <c r="F74" s="63"/>
      <c r="G74" s="65">
        <v>1.0</v>
      </c>
      <c r="H74" s="68">
        <f t="shared" si="5"/>
        <v>0</v>
      </c>
      <c r="I74" s="1"/>
      <c r="J74" s="69"/>
      <c r="K74" s="70"/>
      <c r="L74" s="70"/>
      <c r="M74" s="1"/>
      <c r="N74" s="1"/>
      <c r="O74" s="4"/>
      <c r="P74" s="58">
        <f t="shared" si="6"/>
        <v>0</v>
      </c>
      <c r="Q74" s="52">
        <f t="shared" si="7"/>
        <v>1</v>
      </c>
      <c r="R74" s="52">
        <f t="shared" si="8"/>
        <v>0</v>
      </c>
      <c r="S74" s="57"/>
      <c r="T74" s="58">
        <f t="shared" ref="T74:U74" si="55">C74/100</f>
        <v>0</v>
      </c>
      <c r="U74" s="58">
        <f t="shared" si="55"/>
        <v>0</v>
      </c>
      <c r="V74" s="58">
        <f t="shared" si="10"/>
        <v>0</v>
      </c>
      <c r="W74" s="61">
        <f t="shared" si="11"/>
        <v>0</v>
      </c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</row>
    <row r="75" ht="27.0" customHeight="1">
      <c r="A75" s="52">
        <v>44.0</v>
      </c>
      <c r="B75" s="62"/>
      <c r="C75" s="62"/>
      <c r="D75" s="62"/>
      <c r="E75" s="62"/>
      <c r="F75" s="63"/>
      <c r="G75" s="65">
        <v>1.0</v>
      </c>
      <c r="H75" s="68">
        <f t="shared" si="5"/>
        <v>0</v>
      </c>
      <c r="I75" s="1"/>
      <c r="J75" s="69"/>
      <c r="K75" s="70"/>
      <c r="L75" s="70"/>
      <c r="M75" s="1"/>
      <c r="N75" s="1"/>
      <c r="O75" s="4"/>
      <c r="P75" s="58">
        <f t="shared" si="6"/>
        <v>0</v>
      </c>
      <c r="Q75" s="52">
        <f t="shared" si="7"/>
        <v>1</v>
      </c>
      <c r="R75" s="52">
        <f t="shared" si="8"/>
        <v>0</v>
      </c>
      <c r="S75" s="57"/>
      <c r="T75" s="58">
        <f t="shared" ref="T75:U75" si="56">C75/100</f>
        <v>0</v>
      </c>
      <c r="U75" s="58">
        <f t="shared" si="56"/>
        <v>0</v>
      </c>
      <c r="V75" s="58">
        <f t="shared" si="10"/>
        <v>0</v>
      </c>
      <c r="W75" s="61">
        <f t="shared" si="11"/>
        <v>0</v>
      </c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</row>
    <row r="76" ht="27.0" customHeight="1">
      <c r="A76" s="52">
        <v>45.0</v>
      </c>
      <c r="B76" s="62"/>
      <c r="C76" s="62"/>
      <c r="D76" s="62"/>
      <c r="E76" s="62"/>
      <c r="F76" s="63"/>
      <c r="G76" s="65">
        <v>1.0</v>
      </c>
      <c r="H76" s="68">
        <f t="shared" si="5"/>
        <v>0</v>
      </c>
      <c r="I76" s="1"/>
      <c r="J76" s="69"/>
      <c r="K76" s="70"/>
      <c r="L76" s="70"/>
      <c r="M76" s="1"/>
      <c r="N76" s="1"/>
      <c r="O76" s="4"/>
      <c r="P76" s="58">
        <f t="shared" si="6"/>
        <v>0</v>
      </c>
      <c r="Q76" s="52">
        <f t="shared" si="7"/>
        <v>1</v>
      </c>
      <c r="R76" s="52">
        <f t="shared" si="8"/>
        <v>0</v>
      </c>
      <c r="S76" s="57"/>
      <c r="T76" s="58">
        <f t="shared" ref="T76:U76" si="57">C76/100</f>
        <v>0</v>
      </c>
      <c r="U76" s="58">
        <f t="shared" si="57"/>
        <v>0</v>
      </c>
      <c r="V76" s="58">
        <f t="shared" si="10"/>
        <v>0</v>
      </c>
      <c r="W76" s="61">
        <f t="shared" si="11"/>
        <v>0</v>
      </c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</row>
    <row r="77" ht="27.0" customHeight="1">
      <c r="A77" s="52">
        <v>46.0</v>
      </c>
      <c r="B77" s="62"/>
      <c r="C77" s="62"/>
      <c r="D77" s="62"/>
      <c r="E77" s="62"/>
      <c r="F77" s="63"/>
      <c r="G77" s="65">
        <v>1.0</v>
      </c>
      <c r="H77" s="68">
        <f t="shared" si="5"/>
        <v>0</v>
      </c>
      <c r="I77" s="1"/>
      <c r="J77" s="69"/>
      <c r="K77" s="70"/>
      <c r="L77" s="70"/>
      <c r="M77" s="1"/>
      <c r="N77" s="1"/>
      <c r="O77" s="4"/>
      <c r="P77" s="58">
        <f t="shared" si="6"/>
        <v>0</v>
      </c>
      <c r="Q77" s="52">
        <f t="shared" si="7"/>
        <v>1</v>
      </c>
      <c r="R77" s="52">
        <f t="shared" si="8"/>
        <v>0</v>
      </c>
      <c r="S77" s="57"/>
      <c r="T77" s="58">
        <f t="shared" ref="T77:U77" si="58">C77/100</f>
        <v>0</v>
      </c>
      <c r="U77" s="58">
        <f t="shared" si="58"/>
        <v>0</v>
      </c>
      <c r="V77" s="58">
        <f t="shared" si="10"/>
        <v>0</v>
      </c>
      <c r="W77" s="61">
        <f t="shared" si="11"/>
        <v>0</v>
      </c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</row>
    <row r="78" ht="27.0" customHeight="1">
      <c r="A78" s="52">
        <v>47.0</v>
      </c>
      <c r="B78" s="62"/>
      <c r="C78" s="62"/>
      <c r="D78" s="62"/>
      <c r="E78" s="62"/>
      <c r="F78" s="63"/>
      <c r="G78" s="65">
        <v>1.0</v>
      </c>
      <c r="H78" s="68">
        <f t="shared" si="5"/>
        <v>0</v>
      </c>
      <c r="I78" s="1"/>
      <c r="J78" s="69"/>
      <c r="K78" s="70"/>
      <c r="L78" s="70"/>
      <c r="M78" s="1"/>
      <c r="N78" s="1"/>
      <c r="O78" s="4"/>
      <c r="P78" s="58">
        <f t="shared" si="6"/>
        <v>0</v>
      </c>
      <c r="Q78" s="52">
        <f t="shared" si="7"/>
        <v>1</v>
      </c>
      <c r="R78" s="52">
        <f t="shared" si="8"/>
        <v>0</v>
      </c>
      <c r="S78" s="57"/>
      <c r="T78" s="58">
        <f t="shared" ref="T78:U78" si="59">C78/100</f>
        <v>0</v>
      </c>
      <c r="U78" s="58">
        <f t="shared" si="59"/>
        <v>0</v>
      </c>
      <c r="V78" s="58">
        <f t="shared" si="10"/>
        <v>0</v>
      </c>
      <c r="W78" s="61">
        <f t="shared" si="11"/>
        <v>0</v>
      </c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</row>
    <row r="79" ht="27.0" customHeight="1">
      <c r="A79" s="52">
        <v>48.0</v>
      </c>
      <c r="B79" s="62"/>
      <c r="C79" s="62"/>
      <c r="D79" s="62"/>
      <c r="E79" s="62"/>
      <c r="F79" s="63"/>
      <c r="G79" s="65">
        <v>1.0</v>
      </c>
      <c r="H79" s="68">
        <f t="shared" si="5"/>
        <v>0</v>
      </c>
      <c r="I79" s="1"/>
      <c r="J79" s="69"/>
      <c r="K79" s="70"/>
      <c r="L79" s="70"/>
      <c r="M79" s="1"/>
      <c r="N79" s="1"/>
      <c r="O79" s="4"/>
      <c r="P79" s="58">
        <f t="shared" si="6"/>
        <v>0</v>
      </c>
      <c r="Q79" s="52">
        <f t="shared" si="7"/>
        <v>1</v>
      </c>
      <c r="R79" s="52">
        <f t="shared" si="8"/>
        <v>0</v>
      </c>
      <c r="S79" s="57"/>
      <c r="T79" s="58">
        <f t="shared" ref="T79:U79" si="60">C79/100</f>
        <v>0</v>
      </c>
      <c r="U79" s="58">
        <f t="shared" si="60"/>
        <v>0</v>
      </c>
      <c r="V79" s="58">
        <f t="shared" si="10"/>
        <v>0</v>
      </c>
      <c r="W79" s="61">
        <f t="shared" si="11"/>
        <v>0</v>
      </c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</row>
    <row r="80" ht="27.0" customHeight="1">
      <c r="A80" s="52">
        <v>49.0</v>
      </c>
      <c r="B80" s="62"/>
      <c r="C80" s="62"/>
      <c r="D80" s="62"/>
      <c r="E80" s="62"/>
      <c r="F80" s="63"/>
      <c r="G80" s="65">
        <v>1.0</v>
      </c>
      <c r="H80" s="68">
        <f t="shared" si="5"/>
        <v>0</v>
      </c>
      <c r="I80" s="1"/>
      <c r="J80" s="69"/>
      <c r="K80" s="70"/>
      <c r="L80" s="70"/>
      <c r="M80" s="1"/>
      <c r="N80" s="1"/>
      <c r="O80" s="4"/>
      <c r="P80" s="58">
        <f t="shared" si="6"/>
        <v>0</v>
      </c>
      <c r="Q80" s="52">
        <f t="shared" si="7"/>
        <v>1</v>
      </c>
      <c r="R80" s="52">
        <f t="shared" si="8"/>
        <v>0</v>
      </c>
      <c r="S80" s="57"/>
      <c r="T80" s="58">
        <f t="shared" ref="T80:U80" si="61">C80/100</f>
        <v>0</v>
      </c>
      <c r="U80" s="58">
        <f t="shared" si="61"/>
        <v>0</v>
      </c>
      <c r="V80" s="58">
        <f t="shared" si="10"/>
        <v>0</v>
      </c>
      <c r="W80" s="61">
        <f t="shared" si="11"/>
        <v>0</v>
      </c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</row>
    <row r="81" ht="27.0" customHeight="1">
      <c r="A81" s="52">
        <v>50.0</v>
      </c>
      <c r="B81" s="62"/>
      <c r="C81" s="62"/>
      <c r="D81" s="62"/>
      <c r="E81" s="62"/>
      <c r="F81" s="63"/>
      <c r="G81" s="65">
        <v>1.0</v>
      </c>
      <c r="H81" s="68">
        <f t="shared" si="5"/>
        <v>0</v>
      </c>
      <c r="I81" s="1"/>
      <c r="J81" s="69"/>
      <c r="K81" s="70"/>
      <c r="L81" s="70"/>
      <c r="M81" s="1"/>
      <c r="N81" s="1"/>
      <c r="O81" s="4"/>
      <c r="P81" s="58">
        <f t="shared" si="6"/>
        <v>0</v>
      </c>
      <c r="Q81" s="52">
        <f t="shared" si="7"/>
        <v>1</v>
      </c>
      <c r="R81" s="52">
        <f t="shared" si="8"/>
        <v>0</v>
      </c>
      <c r="S81" s="57"/>
      <c r="T81" s="58">
        <f t="shared" ref="T81:U81" si="62">C81/100</f>
        <v>0</v>
      </c>
      <c r="U81" s="58">
        <f t="shared" si="62"/>
        <v>0</v>
      </c>
      <c r="V81" s="58">
        <f t="shared" si="10"/>
        <v>0</v>
      </c>
      <c r="W81" s="61">
        <f t="shared" si="11"/>
        <v>0</v>
      </c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</row>
    <row r="82" ht="27.0" customHeight="1">
      <c r="A82" s="52">
        <v>51.0</v>
      </c>
      <c r="B82" s="62"/>
      <c r="C82" s="62"/>
      <c r="D82" s="62"/>
      <c r="E82" s="62"/>
      <c r="F82" s="63"/>
      <c r="G82" s="65">
        <v>1.0</v>
      </c>
      <c r="H82" s="68">
        <f t="shared" si="5"/>
        <v>0</v>
      </c>
      <c r="I82" s="1"/>
      <c r="J82" s="69"/>
      <c r="K82" s="70"/>
      <c r="L82" s="70"/>
      <c r="M82" s="1"/>
      <c r="N82" s="1"/>
      <c r="O82" s="4"/>
      <c r="P82" s="58">
        <f t="shared" si="6"/>
        <v>0</v>
      </c>
      <c r="Q82" s="52">
        <f t="shared" si="7"/>
        <v>1</v>
      </c>
      <c r="R82" s="52">
        <f t="shared" si="8"/>
        <v>0</v>
      </c>
      <c r="S82" s="57"/>
      <c r="T82" s="58">
        <f t="shared" ref="T82:U82" si="63">C82/100</f>
        <v>0</v>
      </c>
      <c r="U82" s="58">
        <f t="shared" si="63"/>
        <v>0</v>
      </c>
      <c r="V82" s="58">
        <f t="shared" si="10"/>
        <v>0</v>
      </c>
      <c r="W82" s="61">
        <f t="shared" si="11"/>
        <v>0</v>
      </c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</row>
    <row r="83" ht="27.0" customHeight="1">
      <c r="A83" s="52">
        <v>52.0</v>
      </c>
      <c r="B83" s="62"/>
      <c r="C83" s="62"/>
      <c r="D83" s="62"/>
      <c r="E83" s="62"/>
      <c r="F83" s="63"/>
      <c r="G83" s="65">
        <v>1.0</v>
      </c>
      <c r="H83" s="68">
        <f t="shared" si="5"/>
        <v>0</v>
      </c>
      <c r="I83" s="1"/>
      <c r="J83" s="69"/>
      <c r="K83" s="70"/>
      <c r="L83" s="70"/>
      <c r="M83" s="1"/>
      <c r="N83" s="1"/>
      <c r="O83" s="4"/>
      <c r="P83" s="58">
        <f t="shared" si="6"/>
        <v>0</v>
      </c>
      <c r="Q83" s="52">
        <f t="shared" si="7"/>
        <v>1</v>
      </c>
      <c r="R83" s="52">
        <f t="shared" si="8"/>
        <v>0</v>
      </c>
      <c r="S83" s="57"/>
      <c r="T83" s="58">
        <f t="shared" ref="T83:U83" si="64">C83/100</f>
        <v>0</v>
      </c>
      <c r="U83" s="58">
        <f t="shared" si="64"/>
        <v>0</v>
      </c>
      <c r="V83" s="58">
        <f t="shared" si="10"/>
        <v>0</v>
      </c>
      <c r="W83" s="61">
        <f t="shared" si="11"/>
        <v>0</v>
      </c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</row>
    <row r="84" ht="27.0" customHeight="1">
      <c r="A84" s="52">
        <v>53.0</v>
      </c>
      <c r="B84" s="62"/>
      <c r="C84" s="62"/>
      <c r="D84" s="62"/>
      <c r="E84" s="62"/>
      <c r="F84" s="63"/>
      <c r="G84" s="65">
        <v>1.0</v>
      </c>
      <c r="H84" s="68">
        <f t="shared" si="5"/>
        <v>0</v>
      </c>
      <c r="I84" s="1"/>
      <c r="J84" s="69"/>
      <c r="K84" s="70"/>
      <c r="L84" s="70"/>
      <c r="M84" s="1"/>
      <c r="N84" s="1"/>
      <c r="O84" s="4"/>
      <c r="P84" s="58">
        <f t="shared" si="6"/>
        <v>0</v>
      </c>
      <c r="Q84" s="52">
        <f t="shared" si="7"/>
        <v>1</v>
      </c>
      <c r="R84" s="52">
        <f t="shared" si="8"/>
        <v>0</v>
      </c>
      <c r="S84" s="57"/>
      <c r="T84" s="58">
        <f t="shared" ref="T84:U84" si="65">C84/100</f>
        <v>0</v>
      </c>
      <c r="U84" s="58">
        <f t="shared" si="65"/>
        <v>0</v>
      </c>
      <c r="V84" s="58">
        <f t="shared" si="10"/>
        <v>0</v>
      </c>
      <c r="W84" s="61">
        <f t="shared" si="11"/>
        <v>0</v>
      </c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</row>
    <row r="85" ht="27.0" customHeight="1">
      <c r="A85" s="52">
        <v>54.0</v>
      </c>
      <c r="B85" s="62"/>
      <c r="C85" s="62"/>
      <c r="D85" s="62"/>
      <c r="E85" s="62"/>
      <c r="F85" s="63"/>
      <c r="G85" s="65">
        <v>1.0</v>
      </c>
      <c r="H85" s="68">
        <f t="shared" si="5"/>
        <v>0</v>
      </c>
      <c r="I85" s="1"/>
      <c r="J85" s="69"/>
      <c r="K85" s="70"/>
      <c r="L85" s="70"/>
      <c r="M85" s="1"/>
      <c r="N85" s="1"/>
      <c r="O85" s="4"/>
      <c r="P85" s="58">
        <f t="shared" si="6"/>
        <v>0</v>
      </c>
      <c r="Q85" s="52">
        <f t="shared" si="7"/>
        <v>1</v>
      </c>
      <c r="R85" s="52">
        <f t="shared" si="8"/>
        <v>0</v>
      </c>
      <c r="S85" s="57"/>
      <c r="T85" s="58">
        <f t="shared" ref="T85:U85" si="66">C85/100</f>
        <v>0</v>
      </c>
      <c r="U85" s="58">
        <f t="shared" si="66"/>
        <v>0</v>
      </c>
      <c r="V85" s="58">
        <f t="shared" si="10"/>
        <v>0</v>
      </c>
      <c r="W85" s="61">
        <f t="shared" si="11"/>
        <v>0</v>
      </c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</row>
    <row r="86" ht="27.0" customHeight="1">
      <c r="A86" s="52">
        <v>55.0</v>
      </c>
      <c r="B86" s="62"/>
      <c r="C86" s="62"/>
      <c r="D86" s="62"/>
      <c r="E86" s="62"/>
      <c r="F86" s="63"/>
      <c r="G86" s="65">
        <v>1.0</v>
      </c>
      <c r="H86" s="68">
        <f t="shared" si="5"/>
        <v>0</v>
      </c>
      <c r="I86" s="1"/>
      <c r="J86" s="69"/>
      <c r="K86" s="70"/>
      <c r="L86" s="70"/>
      <c r="M86" s="1"/>
      <c r="N86" s="1"/>
      <c r="O86" s="4"/>
      <c r="P86" s="58">
        <f t="shared" si="6"/>
        <v>0</v>
      </c>
      <c r="Q86" s="52">
        <f t="shared" si="7"/>
        <v>1</v>
      </c>
      <c r="R86" s="52">
        <f t="shared" si="8"/>
        <v>0</v>
      </c>
      <c r="S86" s="57"/>
      <c r="T86" s="58">
        <f t="shared" ref="T86:U86" si="67">C86/100</f>
        <v>0</v>
      </c>
      <c r="U86" s="58">
        <f t="shared" si="67"/>
        <v>0</v>
      </c>
      <c r="V86" s="58">
        <f t="shared" si="10"/>
        <v>0</v>
      </c>
      <c r="W86" s="61">
        <f t="shared" si="11"/>
        <v>0</v>
      </c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</row>
    <row r="87" ht="27.0" customHeight="1">
      <c r="A87" s="52">
        <v>56.0</v>
      </c>
      <c r="B87" s="62"/>
      <c r="C87" s="62"/>
      <c r="D87" s="62"/>
      <c r="E87" s="62"/>
      <c r="F87" s="63"/>
      <c r="G87" s="65">
        <v>1.0</v>
      </c>
      <c r="H87" s="68">
        <f t="shared" si="5"/>
        <v>0</v>
      </c>
      <c r="I87" s="1"/>
      <c r="J87" s="69"/>
      <c r="K87" s="70"/>
      <c r="L87" s="70"/>
      <c r="M87" s="1"/>
      <c r="N87" s="1"/>
      <c r="O87" s="4"/>
      <c r="P87" s="58">
        <f t="shared" si="6"/>
        <v>0</v>
      </c>
      <c r="Q87" s="52">
        <f t="shared" si="7"/>
        <v>1</v>
      </c>
      <c r="R87" s="52">
        <f t="shared" si="8"/>
        <v>0</v>
      </c>
      <c r="S87" s="57"/>
      <c r="T87" s="58">
        <f t="shared" ref="T87:U87" si="68">C87/100</f>
        <v>0</v>
      </c>
      <c r="U87" s="58">
        <f t="shared" si="68"/>
        <v>0</v>
      </c>
      <c r="V87" s="58">
        <f t="shared" si="10"/>
        <v>0</v>
      </c>
      <c r="W87" s="61">
        <f t="shared" si="11"/>
        <v>0</v>
      </c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</row>
    <row r="88" ht="27.0" customHeight="1">
      <c r="A88" s="52">
        <v>57.0</v>
      </c>
      <c r="B88" s="62"/>
      <c r="C88" s="62"/>
      <c r="D88" s="62"/>
      <c r="E88" s="62"/>
      <c r="F88" s="63"/>
      <c r="G88" s="65">
        <v>1.0</v>
      </c>
      <c r="H88" s="68">
        <f t="shared" si="5"/>
        <v>0</v>
      </c>
      <c r="I88" s="1"/>
      <c r="J88" s="69"/>
      <c r="K88" s="70"/>
      <c r="L88" s="70"/>
      <c r="M88" s="1"/>
      <c r="N88" s="1"/>
      <c r="O88" s="4"/>
      <c r="P88" s="58">
        <f t="shared" si="6"/>
        <v>0</v>
      </c>
      <c r="Q88" s="52">
        <f t="shared" si="7"/>
        <v>1</v>
      </c>
      <c r="R88" s="52">
        <f t="shared" si="8"/>
        <v>0</v>
      </c>
      <c r="S88" s="57"/>
      <c r="T88" s="58">
        <f t="shared" ref="T88:U88" si="69">C88/100</f>
        <v>0</v>
      </c>
      <c r="U88" s="58">
        <f t="shared" si="69"/>
        <v>0</v>
      </c>
      <c r="V88" s="58">
        <f t="shared" si="10"/>
        <v>0</v>
      </c>
      <c r="W88" s="61">
        <f t="shared" si="11"/>
        <v>0</v>
      </c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</row>
    <row r="89" ht="27.0" customHeight="1">
      <c r="A89" s="52">
        <v>58.0</v>
      </c>
      <c r="B89" s="62"/>
      <c r="C89" s="62"/>
      <c r="D89" s="62"/>
      <c r="E89" s="62"/>
      <c r="F89" s="63"/>
      <c r="G89" s="65">
        <v>1.0</v>
      </c>
      <c r="H89" s="68">
        <f t="shared" si="5"/>
        <v>0</v>
      </c>
      <c r="I89" s="1"/>
      <c r="J89" s="69"/>
      <c r="K89" s="70"/>
      <c r="L89" s="70"/>
      <c r="M89" s="1"/>
      <c r="N89" s="1"/>
      <c r="O89" s="4"/>
      <c r="P89" s="58">
        <f t="shared" si="6"/>
        <v>0</v>
      </c>
      <c r="Q89" s="52">
        <f t="shared" si="7"/>
        <v>1</v>
      </c>
      <c r="R89" s="52">
        <f t="shared" si="8"/>
        <v>0</v>
      </c>
      <c r="S89" s="57"/>
      <c r="T89" s="58">
        <f t="shared" ref="T89:U89" si="70">C89/100</f>
        <v>0</v>
      </c>
      <c r="U89" s="58">
        <f t="shared" si="70"/>
        <v>0</v>
      </c>
      <c r="V89" s="58">
        <f t="shared" si="10"/>
        <v>0</v>
      </c>
      <c r="W89" s="61">
        <f t="shared" si="11"/>
        <v>0</v>
      </c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</row>
    <row r="90" ht="27.0" customHeight="1">
      <c r="A90" s="52">
        <v>59.0</v>
      </c>
      <c r="B90" s="62"/>
      <c r="C90" s="62"/>
      <c r="D90" s="62"/>
      <c r="E90" s="62"/>
      <c r="F90" s="63"/>
      <c r="G90" s="65">
        <v>1.0</v>
      </c>
      <c r="H90" s="68">
        <f t="shared" si="5"/>
        <v>0</v>
      </c>
      <c r="I90" s="1"/>
      <c r="J90" s="69"/>
      <c r="K90" s="70"/>
      <c r="L90" s="70"/>
      <c r="M90" s="1"/>
      <c r="N90" s="1"/>
      <c r="O90" s="4"/>
      <c r="P90" s="58">
        <f t="shared" si="6"/>
        <v>0</v>
      </c>
      <c r="Q90" s="52">
        <f t="shared" si="7"/>
        <v>1</v>
      </c>
      <c r="R90" s="52">
        <f t="shared" si="8"/>
        <v>0</v>
      </c>
      <c r="S90" s="57"/>
      <c r="T90" s="58">
        <f t="shared" ref="T90:U90" si="71">C90/100</f>
        <v>0</v>
      </c>
      <c r="U90" s="58">
        <f t="shared" si="71"/>
        <v>0</v>
      </c>
      <c r="V90" s="58">
        <f t="shared" si="10"/>
        <v>0</v>
      </c>
      <c r="W90" s="61">
        <f t="shared" si="11"/>
        <v>0</v>
      </c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</row>
    <row r="91" ht="27.0" customHeight="1">
      <c r="A91" s="52">
        <v>60.0</v>
      </c>
      <c r="B91" s="62"/>
      <c r="C91" s="62"/>
      <c r="D91" s="62"/>
      <c r="E91" s="62"/>
      <c r="F91" s="63"/>
      <c r="G91" s="65">
        <v>1.0</v>
      </c>
      <c r="H91" s="68">
        <f t="shared" si="5"/>
        <v>0</v>
      </c>
      <c r="I91" s="1"/>
      <c r="J91" s="69"/>
      <c r="K91" s="70"/>
      <c r="L91" s="70"/>
      <c r="M91" s="1"/>
      <c r="N91" s="1"/>
      <c r="O91" s="4"/>
      <c r="P91" s="58">
        <f t="shared" si="6"/>
        <v>0</v>
      </c>
      <c r="Q91" s="52">
        <f t="shared" si="7"/>
        <v>1</v>
      </c>
      <c r="R91" s="52">
        <f t="shared" si="8"/>
        <v>0</v>
      </c>
      <c r="S91" s="57"/>
      <c r="T91" s="58">
        <f t="shared" ref="T91:U91" si="72">C91/100</f>
        <v>0</v>
      </c>
      <c r="U91" s="58">
        <f t="shared" si="72"/>
        <v>0</v>
      </c>
      <c r="V91" s="58">
        <f t="shared" si="10"/>
        <v>0</v>
      </c>
      <c r="W91" s="61">
        <f t="shared" si="11"/>
        <v>0</v>
      </c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</row>
    <row r="92" ht="27.0" customHeight="1">
      <c r="A92" s="52">
        <v>61.0</v>
      </c>
      <c r="B92" s="62"/>
      <c r="C92" s="62"/>
      <c r="D92" s="62"/>
      <c r="E92" s="62"/>
      <c r="F92" s="63"/>
      <c r="G92" s="65">
        <v>1.0</v>
      </c>
      <c r="H92" s="68">
        <f t="shared" si="5"/>
        <v>0</v>
      </c>
      <c r="I92" s="1"/>
      <c r="J92" s="69"/>
      <c r="K92" s="70"/>
      <c r="L92" s="70"/>
      <c r="M92" s="1"/>
      <c r="N92" s="1"/>
      <c r="O92" s="4"/>
      <c r="P92" s="58">
        <f t="shared" si="6"/>
        <v>0</v>
      </c>
      <c r="Q92" s="52">
        <f t="shared" si="7"/>
        <v>1</v>
      </c>
      <c r="R92" s="52">
        <f t="shared" si="8"/>
        <v>0</v>
      </c>
      <c r="S92" s="57"/>
      <c r="T92" s="58">
        <f t="shared" ref="T92:U92" si="73">C92/100</f>
        <v>0</v>
      </c>
      <c r="U92" s="58">
        <f t="shared" si="73"/>
        <v>0</v>
      </c>
      <c r="V92" s="58">
        <f t="shared" si="10"/>
        <v>0</v>
      </c>
      <c r="W92" s="61">
        <f t="shared" si="11"/>
        <v>0</v>
      </c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</row>
    <row r="93" ht="27.0" customHeight="1">
      <c r="A93" s="52">
        <v>62.0</v>
      </c>
      <c r="B93" s="62"/>
      <c r="C93" s="62"/>
      <c r="D93" s="62"/>
      <c r="E93" s="62"/>
      <c r="F93" s="63"/>
      <c r="G93" s="65">
        <v>1.0</v>
      </c>
      <c r="H93" s="68">
        <f t="shared" si="5"/>
        <v>0</v>
      </c>
      <c r="I93" s="1"/>
      <c r="J93" s="69"/>
      <c r="K93" s="70"/>
      <c r="L93" s="70"/>
      <c r="M93" s="1"/>
      <c r="N93" s="1"/>
      <c r="O93" s="4"/>
      <c r="P93" s="58">
        <f t="shared" si="6"/>
        <v>0</v>
      </c>
      <c r="Q93" s="52">
        <f t="shared" si="7"/>
        <v>1</v>
      </c>
      <c r="R93" s="52">
        <f t="shared" si="8"/>
        <v>0</v>
      </c>
      <c r="S93" s="57"/>
      <c r="T93" s="58">
        <f t="shared" ref="T93:U93" si="74">C93/100</f>
        <v>0</v>
      </c>
      <c r="U93" s="58">
        <f t="shared" si="74"/>
        <v>0</v>
      </c>
      <c r="V93" s="58">
        <f t="shared" si="10"/>
        <v>0</v>
      </c>
      <c r="W93" s="61">
        <f t="shared" si="11"/>
        <v>0</v>
      </c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</row>
    <row r="94" ht="27.0" customHeight="1">
      <c r="A94" s="52">
        <v>63.0</v>
      </c>
      <c r="B94" s="62"/>
      <c r="C94" s="62"/>
      <c r="D94" s="62"/>
      <c r="E94" s="62"/>
      <c r="F94" s="63"/>
      <c r="G94" s="65">
        <v>1.0</v>
      </c>
      <c r="H94" s="68">
        <f t="shared" si="5"/>
        <v>0</v>
      </c>
      <c r="I94" s="1"/>
      <c r="J94" s="69"/>
      <c r="K94" s="70"/>
      <c r="L94" s="70"/>
      <c r="M94" s="1"/>
      <c r="N94" s="1"/>
      <c r="O94" s="4"/>
      <c r="P94" s="58">
        <f t="shared" si="6"/>
        <v>0</v>
      </c>
      <c r="Q94" s="52">
        <f t="shared" si="7"/>
        <v>1</v>
      </c>
      <c r="R94" s="52">
        <f t="shared" si="8"/>
        <v>0</v>
      </c>
      <c r="S94" s="57"/>
      <c r="T94" s="58">
        <f t="shared" ref="T94:U94" si="75">C94/100</f>
        <v>0</v>
      </c>
      <c r="U94" s="58">
        <f t="shared" si="75"/>
        <v>0</v>
      </c>
      <c r="V94" s="58">
        <f t="shared" si="10"/>
        <v>0</v>
      </c>
      <c r="W94" s="61">
        <f t="shared" si="11"/>
        <v>0</v>
      </c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</row>
    <row r="95" ht="27.0" customHeight="1">
      <c r="A95" s="52">
        <v>64.0</v>
      </c>
      <c r="B95" s="62"/>
      <c r="C95" s="62"/>
      <c r="D95" s="62"/>
      <c r="E95" s="62"/>
      <c r="F95" s="63"/>
      <c r="G95" s="65">
        <v>1.0</v>
      </c>
      <c r="H95" s="68">
        <f t="shared" si="5"/>
        <v>0</v>
      </c>
      <c r="I95" s="1"/>
      <c r="J95" s="69"/>
      <c r="K95" s="70"/>
      <c r="L95" s="70"/>
      <c r="M95" s="1"/>
      <c r="N95" s="1"/>
      <c r="O95" s="4"/>
      <c r="P95" s="58">
        <f t="shared" si="6"/>
        <v>0</v>
      </c>
      <c r="Q95" s="52">
        <f t="shared" si="7"/>
        <v>1</v>
      </c>
      <c r="R95" s="52">
        <f t="shared" si="8"/>
        <v>0</v>
      </c>
      <c r="S95" s="57"/>
      <c r="T95" s="58">
        <f t="shared" ref="T95:U95" si="76">C95/100</f>
        <v>0</v>
      </c>
      <c r="U95" s="58">
        <f t="shared" si="76"/>
        <v>0</v>
      </c>
      <c r="V95" s="58">
        <f t="shared" si="10"/>
        <v>0</v>
      </c>
      <c r="W95" s="61">
        <f t="shared" si="11"/>
        <v>0</v>
      </c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</row>
    <row r="96" ht="27.0" customHeight="1">
      <c r="A96" s="52">
        <v>65.0</v>
      </c>
      <c r="B96" s="62"/>
      <c r="C96" s="62"/>
      <c r="D96" s="62"/>
      <c r="E96" s="62"/>
      <c r="F96" s="63"/>
      <c r="G96" s="65">
        <v>1.0</v>
      </c>
      <c r="H96" s="68">
        <f t="shared" si="5"/>
        <v>0</v>
      </c>
      <c r="I96" s="1"/>
      <c r="J96" s="69"/>
      <c r="K96" s="70"/>
      <c r="L96" s="70"/>
      <c r="M96" s="1"/>
      <c r="N96" s="1"/>
      <c r="O96" s="4"/>
      <c r="P96" s="58">
        <f t="shared" si="6"/>
        <v>0</v>
      </c>
      <c r="Q96" s="52">
        <f t="shared" si="7"/>
        <v>1</v>
      </c>
      <c r="R96" s="52">
        <f t="shared" si="8"/>
        <v>0</v>
      </c>
      <c r="S96" s="57"/>
      <c r="T96" s="58">
        <f t="shared" ref="T96:U96" si="77">C96/100</f>
        <v>0</v>
      </c>
      <c r="U96" s="58">
        <f t="shared" si="77"/>
        <v>0</v>
      </c>
      <c r="V96" s="58">
        <f t="shared" si="10"/>
        <v>0</v>
      </c>
      <c r="W96" s="61">
        <f t="shared" si="11"/>
        <v>0</v>
      </c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</row>
    <row r="97" ht="27.0" customHeight="1">
      <c r="A97" s="52">
        <v>66.0</v>
      </c>
      <c r="B97" s="62"/>
      <c r="C97" s="62"/>
      <c r="D97" s="62"/>
      <c r="E97" s="62"/>
      <c r="F97" s="63"/>
      <c r="G97" s="65">
        <v>1.0</v>
      </c>
      <c r="H97" s="68">
        <f t="shared" si="5"/>
        <v>0</v>
      </c>
      <c r="I97" s="1"/>
      <c r="J97" s="69"/>
      <c r="K97" s="70"/>
      <c r="L97" s="70"/>
      <c r="M97" s="1"/>
      <c r="N97" s="1"/>
      <c r="O97" s="4"/>
      <c r="P97" s="58">
        <f t="shared" si="6"/>
        <v>0</v>
      </c>
      <c r="Q97" s="52">
        <f t="shared" si="7"/>
        <v>1</v>
      </c>
      <c r="R97" s="52">
        <f t="shared" si="8"/>
        <v>0</v>
      </c>
      <c r="S97" s="57"/>
      <c r="T97" s="58">
        <f t="shared" ref="T97:U97" si="78">C97/100</f>
        <v>0</v>
      </c>
      <c r="U97" s="58">
        <f t="shared" si="78"/>
        <v>0</v>
      </c>
      <c r="V97" s="58">
        <f t="shared" si="10"/>
        <v>0</v>
      </c>
      <c r="W97" s="61">
        <f t="shared" si="11"/>
        <v>0</v>
      </c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</row>
    <row r="98" ht="27.0" customHeight="1">
      <c r="A98" s="52">
        <v>67.0</v>
      </c>
      <c r="B98" s="62"/>
      <c r="C98" s="62"/>
      <c r="D98" s="62"/>
      <c r="E98" s="62"/>
      <c r="F98" s="63"/>
      <c r="G98" s="65">
        <v>1.0</v>
      </c>
      <c r="H98" s="68">
        <f t="shared" si="5"/>
        <v>0</v>
      </c>
      <c r="I98" s="1"/>
      <c r="J98" s="69"/>
      <c r="K98" s="70"/>
      <c r="L98" s="70"/>
      <c r="M98" s="1"/>
      <c r="N98" s="1"/>
      <c r="O98" s="4"/>
      <c r="P98" s="58">
        <f t="shared" si="6"/>
        <v>0</v>
      </c>
      <c r="Q98" s="52">
        <f t="shared" si="7"/>
        <v>1</v>
      </c>
      <c r="R98" s="52">
        <f t="shared" si="8"/>
        <v>0</v>
      </c>
      <c r="S98" s="57"/>
      <c r="T98" s="58">
        <f t="shared" ref="T98:U98" si="79">C98/100</f>
        <v>0</v>
      </c>
      <c r="U98" s="58">
        <f t="shared" si="79"/>
        <v>0</v>
      </c>
      <c r="V98" s="58">
        <f t="shared" si="10"/>
        <v>0</v>
      </c>
      <c r="W98" s="61">
        <f t="shared" si="11"/>
        <v>0</v>
      </c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</row>
    <row r="99" ht="27.0" customHeight="1">
      <c r="A99" s="52">
        <v>68.0</v>
      </c>
      <c r="B99" s="62"/>
      <c r="C99" s="62"/>
      <c r="D99" s="62"/>
      <c r="E99" s="62"/>
      <c r="F99" s="63"/>
      <c r="G99" s="65">
        <v>1.0</v>
      </c>
      <c r="H99" s="68">
        <f t="shared" si="5"/>
        <v>0</v>
      </c>
      <c r="I99" s="1"/>
      <c r="J99" s="69"/>
      <c r="K99" s="70"/>
      <c r="L99" s="70"/>
      <c r="M99" s="1"/>
      <c r="N99" s="1"/>
      <c r="O99" s="4"/>
      <c r="P99" s="58">
        <f t="shared" si="6"/>
        <v>0</v>
      </c>
      <c r="Q99" s="52">
        <f t="shared" si="7"/>
        <v>1</v>
      </c>
      <c r="R99" s="52">
        <f t="shared" si="8"/>
        <v>0</v>
      </c>
      <c r="S99" s="57"/>
      <c r="T99" s="58">
        <f t="shared" ref="T99:U99" si="80">C99/100</f>
        <v>0</v>
      </c>
      <c r="U99" s="58">
        <f t="shared" si="80"/>
        <v>0</v>
      </c>
      <c r="V99" s="58">
        <f t="shared" si="10"/>
        <v>0</v>
      </c>
      <c r="W99" s="61">
        <f t="shared" si="11"/>
        <v>0</v>
      </c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</row>
    <row r="100" ht="27.0" customHeight="1">
      <c r="A100" s="52">
        <v>69.0</v>
      </c>
      <c r="B100" s="62"/>
      <c r="C100" s="62"/>
      <c r="D100" s="62"/>
      <c r="E100" s="62"/>
      <c r="F100" s="63"/>
      <c r="G100" s="65">
        <v>1.0</v>
      </c>
      <c r="H100" s="68">
        <f t="shared" si="5"/>
        <v>0</v>
      </c>
      <c r="I100" s="1"/>
      <c r="J100" s="69"/>
      <c r="K100" s="70"/>
      <c r="L100" s="70"/>
      <c r="M100" s="1"/>
      <c r="N100" s="1"/>
      <c r="O100" s="4"/>
      <c r="P100" s="58">
        <f t="shared" si="6"/>
        <v>0</v>
      </c>
      <c r="Q100" s="52">
        <f t="shared" si="7"/>
        <v>1</v>
      </c>
      <c r="R100" s="52">
        <f t="shared" si="8"/>
        <v>0</v>
      </c>
      <c r="S100" s="57"/>
      <c r="T100" s="58">
        <f t="shared" ref="T100:U100" si="81">C100/100</f>
        <v>0</v>
      </c>
      <c r="U100" s="58">
        <f t="shared" si="81"/>
        <v>0</v>
      </c>
      <c r="V100" s="58">
        <f t="shared" si="10"/>
        <v>0</v>
      </c>
      <c r="W100" s="61">
        <f t="shared" si="11"/>
        <v>0</v>
      </c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</row>
    <row r="101" ht="27.0" customHeight="1">
      <c r="A101" s="52">
        <v>70.0</v>
      </c>
      <c r="B101" s="62"/>
      <c r="C101" s="62"/>
      <c r="D101" s="62"/>
      <c r="E101" s="62"/>
      <c r="F101" s="63"/>
      <c r="G101" s="65">
        <v>1.0</v>
      </c>
      <c r="H101" s="68">
        <f t="shared" si="5"/>
        <v>0</v>
      </c>
      <c r="I101" s="1"/>
      <c r="J101" s="69"/>
      <c r="K101" s="70"/>
      <c r="L101" s="70"/>
      <c r="M101" s="1"/>
      <c r="N101" s="1"/>
      <c r="O101" s="4"/>
      <c r="P101" s="58">
        <f t="shared" si="6"/>
        <v>0</v>
      </c>
      <c r="Q101" s="52">
        <f t="shared" si="7"/>
        <v>1</v>
      </c>
      <c r="R101" s="52">
        <f t="shared" si="8"/>
        <v>0</v>
      </c>
      <c r="S101" s="57"/>
      <c r="T101" s="58">
        <f t="shared" ref="T101:U101" si="82">C101/100</f>
        <v>0</v>
      </c>
      <c r="U101" s="58">
        <f t="shared" si="82"/>
        <v>0</v>
      </c>
      <c r="V101" s="58">
        <f t="shared" si="10"/>
        <v>0</v>
      </c>
      <c r="W101" s="61">
        <f t="shared" si="11"/>
        <v>0</v>
      </c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</row>
    <row r="102" ht="27.0" customHeight="1">
      <c r="A102" s="52">
        <v>71.0</v>
      </c>
      <c r="B102" s="62"/>
      <c r="C102" s="62"/>
      <c r="D102" s="62"/>
      <c r="E102" s="62"/>
      <c r="F102" s="63"/>
      <c r="G102" s="65">
        <v>1.0</v>
      </c>
      <c r="H102" s="68">
        <f t="shared" si="5"/>
        <v>0</v>
      </c>
      <c r="I102" s="1"/>
      <c r="J102" s="69"/>
      <c r="K102" s="70"/>
      <c r="L102" s="70"/>
      <c r="M102" s="1"/>
      <c r="N102" s="1"/>
      <c r="O102" s="4"/>
      <c r="P102" s="58">
        <f t="shared" si="6"/>
        <v>0</v>
      </c>
      <c r="Q102" s="52">
        <f t="shared" si="7"/>
        <v>1</v>
      </c>
      <c r="R102" s="52">
        <f t="shared" si="8"/>
        <v>0</v>
      </c>
      <c r="S102" s="57"/>
      <c r="T102" s="58">
        <f t="shared" ref="T102:U102" si="83">C102/100</f>
        <v>0</v>
      </c>
      <c r="U102" s="58">
        <f t="shared" si="83"/>
        <v>0</v>
      </c>
      <c r="V102" s="58">
        <f t="shared" si="10"/>
        <v>0</v>
      </c>
      <c r="W102" s="61">
        <f t="shared" si="11"/>
        <v>0</v>
      </c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</row>
    <row r="103" ht="27.0" customHeight="1">
      <c r="A103" s="52">
        <v>72.0</v>
      </c>
      <c r="B103" s="62"/>
      <c r="C103" s="62"/>
      <c r="D103" s="62"/>
      <c r="E103" s="62"/>
      <c r="F103" s="63"/>
      <c r="G103" s="65">
        <v>1.0</v>
      </c>
      <c r="H103" s="68">
        <f t="shared" si="5"/>
        <v>0</v>
      </c>
      <c r="I103" s="1"/>
      <c r="J103" s="69"/>
      <c r="K103" s="70"/>
      <c r="L103" s="70"/>
      <c r="M103" s="1"/>
      <c r="N103" s="1"/>
      <c r="O103" s="4"/>
      <c r="P103" s="58">
        <f t="shared" si="6"/>
        <v>0</v>
      </c>
      <c r="Q103" s="52">
        <f t="shared" si="7"/>
        <v>1</v>
      </c>
      <c r="R103" s="52">
        <f t="shared" si="8"/>
        <v>0</v>
      </c>
      <c r="S103" s="57"/>
      <c r="T103" s="58">
        <f t="shared" ref="T103:U103" si="84">C103/100</f>
        <v>0</v>
      </c>
      <c r="U103" s="58">
        <f t="shared" si="84"/>
        <v>0</v>
      </c>
      <c r="V103" s="58">
        <f t="shared" si="10"/>
        <v>0</v>
      </c>
      <c r="W103" s="61">
        <f t="shared" si="11"/>
        <v>0</v>
      </c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</row>
    <row r="104" ht="27.0" customHeight="1">
      <c r="A104" s="52">
        <v>73.0</v>
      </c>
      <c r="B104" s="62"/>
      <c r="C104" s="62"/>
      <c r="D104" s="62"/>
      <c r="E104" s="62"/>
      <c r="F104" s="63"/>
      <c r="G104" s="65">
        <v>1.0</v>
      </c>
      <c r="H104" s="68">
        <f t="shared" si="5"/>
        <v>0</v>
      </c>
      <c r="I104" s="1"/>
      <c r="J104" s="69"/>
      <c r="K104" s="70"/>
      <c r="L104" s="70"/>
      <c r="M104" s="1"/>
      <c r="N104" s="1"/>
      <c r="O104" s="4"/>
      <c r="P104" s="58">
        <f t="shared" si="6"/>
        <v>0</v>
      </c>
      <c r="Q104" s="52">
        <f t="shared" si="7"/>
        <v>1</v>
      </c>
      <c r="R104" s="52">
        <f t="shared" si="8"/>
        <v>0</v>
      </c>
      <c r="S104" s="57"/>
      <c r="T104" s="58">
        <f t="shared" ref="T104:U104" si="85">C104/100</f>
        <v>0</v>
      </c>
      <c r="U104" s="58">
        <f t="shared" si="85"/>
        <v>0</v>
      </c>
      <c r="V104" s="58">
        <f t="shared" si="10"/>
        <v>0</v>
      </c>
      <c r="W104" s="61">
        <f t="shared" si="11"/>
        <v>0</v>
      </c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</row>
    <row r="105" ht="27.0" customHeight="1">
      <c r="A105" s="52">
        <v>74.0</v>
      </c>
      <c r="B105" s="62"/>
      <c r="C105" s="62"/>
      <c r="D105" s="62"/>
      <c r="E105" s="62"/>
      <c r="F105" s="63"/>
      <c r="G105" s="65">
        <v>1.0</v>
      </c>
      <c r="H105" s="68">
        <f t="shared" si="5"/>
        <v>0</v>
      </c>
      <c r="I105" s="1"/>
      <c r="J105" s="69"/>
      <c r="K105" s="70"/>
      <c r="L105" s="70"/>
      <c r="M105" s="1"/>
      <c r="N105" s="1"/>
      <c r="O105" s="4"/>
      <c r="P105" s="58">
        <f t="shared" si="6"/>
        <v>0</v>
      </c>
      <c r="Q105" s="52">
        <f t="shared" si="7"/>
        <v>1</v>
      </c>
      <c r="R105" s="52">
        <f t="shared" si="8"/>
        <v>0</v>
      </c>
      <c r="S105" s="57"/>
      <c r="T105" s="58">
        <f t="shared" ref="T105:U105" si="86">C105/100</f>
        <v>0</v>
      </c>
      <c r="U105" s="58">
        <f t="shared" si="86"/>
        <v>0</v>
      </c>
      <c r="V105" s="58">
        <f t="shared" si="10"/>
        <v>0</v>
      </c>
      <c r="W105" s="61">
        <f t="shared" si="11"/>
        <v>0</v>
      </c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</row>
    <row r="106" ht="27.0" customHeight="1">
      <c r="A106" s="52">
        <v>75.0</v>
      </c>
      <c r="B106" s="62"/>
      <c r="C106" s="62"/>
      <c r="D106" s="62"/>
      <c r="E106" s="62"/>
      <c r="F106" s="63"/>
      <c r="G106" s="65">
        <v>1.0</v>
      </c>
      <c r="H106" s="68">
        <f t="shared" si="5"/>
        <v>0</v>
      </c>
      <c r="I106" s="1"/>
      <c r="J106" s="69"/>
      <c r="K106" s="70"/>
      <c r="L106" s="70"/>
      <c r="M106" s="1"/>
      <c r="N106" s="1"/>
      <c r="O106" s="4"/>
      <c r="P106" s="58">
        <f t="shared" si="6"/>
        <v>0</v>
      </c>
      <c r="Q106" s="52">
        <f t="shared" si="7"/>
        <v>1</v>
      </c>
      <c r="R106" s="52">
        <f t="shared" si="8"/>
        <v>0</v>
      </c>
      <c r="S106" s="57"/>
      <c r="T106" s="58">
        <f t="shared" ref="T106:U106" si="87">C106/100</f>
        <v>0</v>
      </c>
      <c r="U106" s="58">
        <f t="shared" si="87"/>
        <v>0</v>
      </c>
      <c r="V106" s="58">
        <f t="shared" si="10"/>
        <v>0</v>
      </c>
      <c r="W106" s="61">
        <f t="shared" si="11"/>
        <v>0</v>
      </c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</row>
    <row r="107" ht="27.0" customHeight="1">
      <c r="A107" s="52">
        <v>76.0</v>
      </c>
      <c r="B107" s="62"/>
      <c r="C107" s="62"/>
      <c r="D107" s="62"/>
      <c r="E107" s="62"/>
      <c r="F107" s="63"/>
      <c r="G107" s="65">
        <v>1.0</v>
      </c>
      <c r="H107" s="68">
        <f t="shared" si="5"/>
        <v>0</v>
      </c>
      <c r="I107" s="1"/>
      <c r="J107" s="69"/>
      <c r="K107" s="70"/>
      <c r="L107" s="70"/>
      <c r="M107" s="1"/>
      <c r="N107" s="1"/>
      <c r="O107" s="4"/>
      <c r="P107" s="58">
        <f t="shared" si="6"/>
        <v>0</v>
      </c>
      <c r="Q107" s="52">
        <f t="shared" si="7"/>
        <v>1</v>
      </c>
      <c r="R107" s="52">
        <f t="shared" si="8"/>
        <v>0</v>
      </c>
      <c r="S107" s="57"/>
      <c r="T107" s="58">
        <f t="shared" ref="T107:U107" si="88">C107/100</f>
        <v>0</v>
      </c>
      <c r="U107" s="58">
        <f t="shared" si="88"/>
        <v>0</v>
      </c>
      <c r="V107" s="58">
        <f t="shared" si="10"/>
        <v>0</v>
      </c>
      <c r="W107" s="61">
        <f t="shared" si="11"/>
        <v>0</v>
      </c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</row>
    <row r="108" ht="27.0" customHeight="1">
      <c r="A108" s="52">
        <v>77.0</v>
      </c>
      <c r="B108" s="62"/>
      <c r="C108" s="62"/>
      <c r="D108" s="62"/>
      <c r="E108" s="62"/>
      <c r="F108" s="63"/>
      <c r="G108" s="65">
        <v>1.0</v>
      </c>
      <c r="H108" s="68">
        <f t="shared" si="5"/>
        <v>0</v>
      </c>
      <c r="I108" s="1"/>
      <c r="J108" s="69"/>
      <c r="K108" s="70"/>
      <c r="L108" s="70"/>
      <c r="M108" s="1"/>
      <c r="N108" s="1"/>
      <c r="O108" s="4"/>
      <c r="P108" s="58">
        <f t="shared" si="6"/>
        <v>0</v>
      </c>
      <c r="Q108" s="52">
        <f t="shared" si="7"/>
        <v>1</v>
      </c>
      <c r="R108" s="52">
        <f t="shared" si="8"/>
        <v>0</v>
      </c>
      <c r="S108" s="57"/>
      <c r="T108" s="58">
        <f t="shared" ref="T108:U108" si="89">C108/100</f>
        <v>0</v>
      </c>
      <c r="U108" s="58">
        <f t="shared" si="89"/>
        <v>0</v>
      </c>
      <c r="V108" s="58">
        <f t="shared" si="10"/>
        <v>0</v>
      </c>
      <c r="W108" s="61">
        <f t="shared" si="11"/>
        <v>0</v>
      </c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</row>
    <row r="109" ht="27.0" customHeight="1">
      <c r="A109" s="52">
        <v>78.0</v>
      </c>
      <c r="B109" s="62"/>
      <c r="C109" s="62"/>
      <c r="D109" s="62"/>
      <c r="E109" s="62"/>
      <c r="F109" s="63"/>
      <c r="G109" s="65">
        <v>1.0</v>
      </c>
      <c r="H109" s="68">
        <f t="shared" si="5"/>
        <v>0</v>
      </c>
      <c r="I109" s="1"/>
      <c r="J109" s="69"/>
      <c r="K109" s="70"/>
      <c r="L109" s="70"/>
      <c r="M109" s="1"/>
      <c r="N109" s="1"/>
      <c r="O109" s="4"/>
      <c r="P109" s="58">
        <f t="shared" si="6"/>
        <v>0</v>
      </c>
      <c r="Q109" s="52">
        <f t="shared" si="7"/>
        <v>1</v>
      </c>
      <c r="R109" s="52">
        <f t="shared" si="8"/>
        <v>0</v>
      </c>
      <c r="S109" s="57"/>
      <c r="T109" s="58">
        <f t="shared" ref="T109:U109" si="90">C109/100</f>
        <v>0</v>
      </c>
      <c r="U109" s="58">
        <f t="shared" si="90"/>
        <v>0</v>
      </c>
      <c r="V109" s="58">
        <f t="shared" si="10"/>
        <v>0</v>
      </c>
      <c r="W109" s="61">
        <f t="shared" si="11"/>
        <v>0</v>
      </c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</row>
    <row r="110" ht="27.0" customHeight="1">
      <c r="A110" s="52">
        <v>79.0</v>
      </c>
      <c r="B110" s="62"/>
      <c r="C110" s="62"/>
      <c r="D110" s="62"/>
      <c r="E110" s="62"/>
      <c r="F110" s="63"/>
      <c r="G110" s="65">
        <v>1.0</v>
      </c>
      <c r="H110" s="68">
        <f t="shared" si="5"/>
        <v>0</v>
      </c>
      <c r="I110" s="1"/>
      <c r="J110" s="69"/>
      <c r="K110" s="70"/>
      <c r="L110" s="70"/>
      <c r="M110" s="1"/>
      <c r="N110" s="1"/>
      <c r="O110" s="4"/>
      <c r="P110" s="58">
        <f t="shared" si="6"/>
        <v>0</v>
      </c>
      <c r="Q110" s="52">
        <f t="shared" si="7"/>
        <v>1</v>
      </c>
      <c r="R110" s="52">
        <f t="shared" si="8"/>
        <v>0</v>
      </c>
      <c r="S110" s="57"/>
      <c r="T110" s="58">
        <f t="shared" ref="T110:U110" si="91">C110/100</f>
        <v>0</v>
      </c>
      <c r="U110" s="58">
        <f t="shared" si="91"/>
        <v>0</v>
      </c>
      <c r="V110" s="58">
        <f t="shared" si="10"/>
        <v>0</v>
      </c>
      <c r="W110" s="61">
        <f t="shared" si="11"/>
        <v>0</v>
      </c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</row>
    <row r="111" ht="27.0" customHeight="1">
      <c r="A111" s="52">
        <v>80.0</v>
      </c>
      <c r="B111" s="62"/>
      <c r="C111" s="62"/>
      <c r="D111" s="62"/>
      <c r="E111" s="62"/>
      <c r="F111" s="63"/>
      <c r="G111" s="65">
        <v>1.0</v>
      </c>
      <c r="H111" s="68">
        <f t="shared" si="5"/>
        <v>0</v>
      </c>
      <c r="I111" s="1"/>
      <c r="J111" s="69"/>
      <c r="K111" s="70"/>
      <c r="L111" s="70"/>
      <c r="M111" s="1"/>
      <c r="N111" s="1"/>
      <c r="O111" s="4"/>
      <c r="P111" s="58">
        <f t="shared" si="6"/>
        <v>0</v>
      </c>
      <c r="Q111" s="52">
        <f t="shared" si="7"/>
        <v>1</v>
      </c>
      <c r="R111" s="52">
        <f t="shared" si="8"/>
        <v>0</v>
      </c>
      <c r="S111" s="57"/>
      <c r="T111" s="58">
        <f t="shared" ref="T111:U111" si="92">C111/100</f>
        <v>0</v>
      </c>
      <c r="U111" s="58">
        <f t="shared" si="92"/>
        <v>0</v>
      </c>
      <c r="V111" s="58">
        <f t="shared" si="10"/>
        <v>0</v>
      </c>
      <c r="W111" s="61">
        <f t="shared" si="11"/>
        <v>0</v>
      </c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</row>
    <row r="112" ht="27.0" customHeight="1">
      <c r="A112" s="52">
        <v>81.0</v>
      </c>
      <c r="B112" s="62"/>
      <c r="C112" s="62"/>
      <c r="D112" s="62"/>
      <c r="E112" s="62"/>
      <c r="F112" s="63"/>
      <c r="G112" s="65">
        <v>1.0</v>
      </c>
      <c r="H112" s="68">
        <f t="shared" si="5"/>
        <v>0</v>
      </c>
      <c r="I112" s="1"/>
      <c r="J112" s="69"/>
      <c r="K112" s="70"/>
      <c r="L112" s="70"/>
      <c r="M112" s="1"/>
      <c r="N112" s="1"/>
      <c r="O112" s="4"/>
      <c r="P112" s="58">
        <f t="shared" si="6"/>
        <v>0</v>
      </c>
      <c r="Q112" s="52">
        <f t="shared" si="7"/>
        <v>1</v>
      </c>
      <c r="R112" s="52">
        <f t="shared" si="8"/>
        <v>0</v>
      </c>
      <c r="S112" s="57"/>
      <c r="T112" s="58">
        <f t="shared" ref="T112:U112" si="93">C112/100</f>
        <v>0</v>
      </c>
      <c r="U112" s="58">
        <f t="shared" si="93"/>
        <v>0</v>
      </c>
      <c r="V112" s="58">
        <f t="shared" si="10"/>
        <v>0</v>
      </c>
      <c r="W112" s="61">
        <f t="shared" si="11"/>
        <v>0</v>
      </c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</row>
    <row r="113" ht="27.0" customHeight="1">
      <c r="A113" s="52">
        <v>82.0</v>
      </c>
      <c r="B113" s="62"/>
      <c r="C113" s="62"/>
      <c r="D113" s="62"/>
      <c r="E113" s="62"/>
      <c r="F113" s="63"/>
      <c r="G113" s="65">
        <v>1.0</v>
      </c>
      <c r="H113" s="68">
        <f t="shared" si="5"/>
        <v>0</v>
      </c>
      <c r="I113" s="1"/>
      <c r="J113" s="69"/>
      <c r="K113" s="70"/>
      <c r="L113" s="70"/>
      <c r="M113" s="1"/>
      <c r="N113" s="1"/>
      <c r="O113" s="4"/>
      <c r="P113" s="58">
        <f t="shared" si="6"/>
        <v>0</v>
      </c>
      <c r="Q113" s="52">
        <f t="shared" si="7"/>
        <v>1</v>
      </c>
      <c r="R113" s="52">
        <f t="shared" si="8"/>
        <v>0</v>
      </c>
      <c r="S113" s="57"/>
      <c r="T113" s="58">
        <f t="shared" ref="T113:U113" si="94">C113/100</f>
        <v>0</v>
      </c>
      <c r="U113" s="58">
        <f t="shared" si="94"/>
        <v>0</v>
      </c>
      <c r="V113" s="58">
        <f t="shared" si="10"/>
        <v>0</v>
      </c>
      <c r="W113" s="61">
        <f t="shared" si="11"/>
        <v>0</v>
      </c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</row>
    <row r="114" ht="27.0" customHeight="1">
      <c r="A114" s="52">
        <v>83.0</v>
      </c>
      <c r="B114" s="62"/>
      <c r="C114" s="62"/>
      <c r="D114" s="62"/>
      <c r="E114" s="62"/>
      <c r="F114" s="63"/>
      <c r="G114" s="65">
        <v>1.0</v>
      </c>
      <c r="H114" s="68">
        <f t="shared" si="5"/>
        <v>0</v>
      </c>
      <c r="I114" s="1"/>
      <c r="J114" s="69"/>
      <c r="K114" s="70"/>
      <c r="L114" s="70"/>
      <c r="M114" s="1"/>
      <c r="N114" s="1"/>
      <c r="O114" s="4"/>
      <c r="P114" s="58">
        <f t="shared" si="6"/>
        <v>0</v>
      </c>
      <c r="Q114" s="52">
        <f t="shared" si="7"/>
        <v>1</v>
      </c>
      <c r="R114" s="52">
        <f t="shared" si="8"/>
        <v>0</v>
      </c>
      <c r="S114" s="57"/>
      <c r="T114" s="58">
        <f t="shared" ref="T114:U114" si="95">C114/100</f>
        <v>0</v>
      </c>
      <c r="U114" s="58">
        <f t="shared" si="95"/>
        <v>0</v>
      </c>
      <c r="V114" s="58">
        <f t="shared" si="10"/>
        <v>0</v>
      </c>
      <c r="W114" s="61">
        <f t="shared" si="11"/>
        <v>0</v>
      </c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</row>
    <row r="115" ht="27.0" customHeight="1">
      <c r="A115" s="52">
        <v>84.0</v>
      </c>
      <c r="B115" s="62"/>
      <c r="C115" s="62"/>
      <c r="D115" s="62"/>
      <c r="E115" s="62"/>
      <c r="F115" s="63"/>
      <c r="G115" s="65">
        <v>1.0</v>
      </c>
      <c r="H115" s="68">
        <f t="shared" si="5"/>
        <v>0</v>
      </c>
      <c r="I115" s="1"/>
      <c r="J115" s="69"/>
      <c r="K115" s="70"/>
      <c r="L115" s="70"/>
      <c r="M115" s="1"/>
      <c r="N115" s="1"/>
      <c r="O115" s="4"/>
      <c r="P115" s="58">
        <f t="shared" si="6"/>
        <v>0</v>
      </c>
      <c r="Q115" s="52">
        <f t="shared" si="7"/>
        <v>1</v>
      </c>
      <c r="R115" s="52">
        <f t="shared" si="8"/>
        <v>0</v>
      </c>
      <c r="S115" s="57"/>
      <c r="T115" s="58">
        <f t="shared" ref="T115:U115" si="96">C115/100</f>
        <v>0</v>
      </c>
      <c r="U115" s="58">
        <f t="shared" si="96"/>
        <v>0</v>
      </c>
      <c r="V115" s="58">
        <f t="shared" si="10"/>
        <v>0</v>
      </c>
      <c r="W115" s="61">
        <f t="shared" si="11"/>
        <v>0</v>
      </c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</row>
    <row r="116" ht="27.0" customHeight="1">
      <c r="A116" s="52">
        <v>85.0</v>
      </c>
      <c r="B116" s="62"/>
      <c r="C116" s="62"/>
      <c r="D116" s="62"/>
      <c r="E116" s="62"/>
      <c r="F116" s="63"/>
      <c r="G116" s="65">
        <v>1.0</v>
      </c>
      <c r="H116" s="68">
        <f t="shared" si="5"/>
        <v>0</v>
      </c>
      <c r="I116" s="1"/>
      <c r="J116" s="69"/>
      <c r="K116" s="70"/>
      <c r="L116" s="70"/>
      <c r="M116" s="1"/>
      <c r="N116" s="1"/>
      <c r="O116" s="4"/>
      <c r="P116" s="58">
        <f t="shared" si="6"/>
        <v>0</v>
      </c>
      <c r="Q116" s="52">
        <f t="shared" si="7"/>
        <v>1</v>
      </c>
      <c r="R116" s="52">
        <f t="shared" si="8"/>
        <v>0</v>
      </c>
      <c r="S116" s="57"/>
      <c r="T116" s="58">
        <f t="shared" ref="T116:U116" si="97">C116/100</f>
        <v>0</v>
      </c>
      <c r="U116" s="58">
        <f t="shared" si="97"/>
        <v>0</v>
      </c>
      <c r="V116" s="58">
        <f t="shared" si="10"/>
        <v>0</v>
      </c>
      <c r="W116" s="61">
        <f t="shared" si="11"/>
        <v>0</v>
      </c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</row>
    <row r="117" ht="27.0" customHeight="1">
      <c r="A117" s="52">
        <v>86.0</v>
      </c>
      <c r="B117" s="62"/>
      <c r="C117" s="62"/>
      <c r="D117" s="62"/>
      <c r="E117" s="62"/>
      <c r="F117" s="63"/>
      <c r="G117" s="65">
        <v>1.0</v>
      </c>
      <c r="H117" s="68">
        <f t="shared" si="5"/>
        <v>0</v>
      </c>
      <c r="I117" s="1"/>
      <c r="J117" s="69"/>
      <c r="K117" s="70"/>
      <c r="L117" s="70"/>
      <c r="M117" s="1"/>
      <c r="N117" s="1"/>
      <c r="O117" s="4"/>
      <c r="P117" s="58">
        <f t="shared" si="6"/>
        <v>0</v>
      </c>
      <c r="Q117" s="52">
        <f t="shared" si="7"/>
        <v>1</v>
      </c>
      <c r="R117" s="52">
        <f t="shared" si="8"/>
        <v>0</v>
      </c>
      <c r="S117" s="57"/>
      <c r="T117" s="58">
        <f t="shared" ref="T117:U117" si="98">C117/100</f>
        <v>0</v>
      </c>
      <c r="U117" s="58">
        <f t="shared" si="98"/>
        <v>0</v>
      </c>
      <c r="V117" s="58">
        <f t="shared" si="10"/>
        <v>0</v>
      </c>
      <c r="W117" s="61">
        <f t="shared" si="11"/>
        <v>0</v>
      </c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</row>
    <row r="118" ht="27.0" customHeight="1">
      <c r="A118" s="52">
        <v>87.0</v>
      </c>
      <c r="B118" s="62"/>
      <c r="C118" s="62"/>
      <c r="D118" s="62"/>
      <c r="E118" s="62"/>
      <c r="F118" s="63"/>
      <c r="G118" s="65">
        <v>1.0</v>
      </c>
      <c r="H118" s="68">
        <f t="shared" si="5"/>
        <v>0</v>
      </c>
      <c r="I118" s="1"/>
      <c r="J118" s="69"/>
      <c r="K118" s="70"/>
      <c r="L118" s="70"/>
      <c r="M118" s="1"/>
      <c r="N118" s="1"/>
      <c r="O118" s="4"/>
      <c r="P118" s="58">
        <f t="shared" si="6"/>
        <v>0</v>
      </c>
      <c r="Q118" s="52">
        <f t="shared" si="7"/>
        <v>1</v>
      </c>
      <c r="R118" s="52">
        <f t="shared" si="8"/>
        <v>0</v>
      </c>
      <c r="S118" s="57"/>
      <c r="T118" s="58">
        <f t="shared" ref="T118:U118" si="99">C118/100</f>
        <v>0</v>
      </c>
      <c r="U118" s="58">
        <f t="shared" si="99"/>
        <v>0</v>
      </c>
      <c r="V118" s="58">
        <f t="shared" si="10"/>
        <v>0</v>
      </c>
      <c r="W118" s="61">
        <f t="shared" si="11"/>
        <v>0</v>
      </c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</row>
    <row r="119" ht="27.0" customHeight="1">
      <c r="A119" s="52">
        <v>88.0</v>
      </c>
      <c r="B119" s="62"/>
      <c r="C119" s="62"/>
      <c r="D119" s="62"/>
      <c r="E119" s="62"/>
      <c r="F119" s="63"/>
      <c r="G119" s="65">
        <v>1.0</v>
      </c>
      <c r="H119" s="68">
        <f t="shared" si="5"/>
        <v>0</v>
      </c>
      <c r="I119" s="1"/>
      <c r="J119" s="69"/>
      <c r="K119" s="70"/>
      <c r="L119" s="70"/>
      <c r="M119" s="1"/>
      <c r="N119" s="1"/>
      <c r="O119" s="4"/>
      <c r="P119" s="58">
        <f t="shared" si="6"/>
        <v>0</v>
      </c>
      <c r="Q119" s="52">
        <f t="shared" si="7"/>
        <v>1</v>
      </c>
      <c r="R119" s="52">
        <f t="shared" si="8"/>
        <v>0</v>
      </c>
      <c r="S119" s="57"/>
      <c r="T119" s="58">
        <f t="shared" ref="T119:U119" si="100">C119/100</f>
        <v>0</v>
      </c>
      <c r="U119" s="58">
        <f t="shared" si="100"/>
        <v>0</v>
      </c>
      <c r="V119" s="58">
        <f t="shared" si="10"/>
        <v>0</v>
      </c>
      <c r="W119" s="61">
        <f t="shared" si="11"/>
        <v>0</v>
      </c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</row>
    <row r="120" ht="27.0" customHeight="1">
      <c r="A120" s="52">
        <v>89.0</v>
      </c>
      <c r="B120" s="62"/>
      <c r="C120" s="62"/>
      <c r="D120" s="62"/>
      <c r="E120" s="62"/>
      <c r="F120" s="63"/>
      <c r="G120" s="65">
        <v>1.0</v>
      </c>
      <c r="H120" s="68">
        <f t="shared" si="5"/>
        <v>0</v>
      </c>
      <c r="I120" s="1"/>
      <c r="J120" s="69"/>
      <c r="K120" s="70"/>
      <c r="L120" s="70"/>
      <c r="M120" s="1"/>
      <c r="N120" s="1"/>
      <c r="O120" s="4"/>
      <c r="P120" s="58">
        <f t="shared" si="6"/>
        <v>0</v>
      </c>
      <c r="Q120" s="52">
        <f t="shared" si="7"/>
        <v>1</v>
      </c>
      <c r="R120" s="52">
        <f t="shared" si="8"/>
        <v>0</v>
      </c>
      <c r="S120" s="57"/>
      <c r="T120" s="58">
        <f t="shared" ref="T120:U120" si="101">C120/100</f>
        <v>0</v>
      </c>
      <c r="U120" s="58">
        <f t="shared" si="101"/>
        <v>0</v>
      </c>
      <c r="V120" s="58">
        <f t="shared" si="10"/>
        <v>0</v>
      </c>
      <c r="W120" s="61">
        <f t="shared" si="11"/>
        <v>0</v>
      </c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</row>
    <row r="121" ht="27.0" customHeight="1">
      <c r="A121" s="52">
        <v>90.0</v>
      </c>
      <c r="B121" s="62"/>
      <c r="C121" s="62"/>
      <c r="D121" s="62"/>
      <c r="E121" s="62"/>
      <c r="F121" s="63"/>
      <c r="G121" s="65">
        <v>1.0</v>
      </c>
      <c r="H121" s="68">
        <f t="shared" si="5"/>
        <v>0</v>
      </c>
      <c r="I121" s="1"/>
      <c r="J121" s="69"/>
      <c r="K121" s="70"/>
      <c r="L121" s="70"/>
      <c r="M121" s="1"/>
      <c r="N121" s="1"/>
      <c r="O121" s="4"/>
      <c r="P121" s="58">
        <f t="shared" si="6"/>
        <v>0</v>
      </c>
      <c r="Q121" s="52">
        <f t="shared" si="7"/>
        <v>1</v>
      </c>
      <c r="R121" s="52">
        <f t="shared" si="8"/>
        <v>0</v>
      </c>
      <c r="S121" s="57"/>
      <c r="T121" s="58">
        <f t="shared" ref="T121:U121" si="102">C121/100</f>
        <v>0</v>
      </c>
      <c r="U121" s="58">
        <f t="shared" si="102"/>
        <v>0</v>
      </c>
      <c r="V121" s="58">
        <f t="shared" si="10"/>
        <v>0</v>
      </c>
      <c r="W121" s="61">
        <f t="shared" si="11"/>
        <v>0</v>
      </c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</row>
    <row r="122" ht="27.0" customHeight="1">
      <c r="A122" s="52">
        <v>91.0</v>
      </c>
      <c r="B122" s="62"/>
      <c r="C122" s="62"/>
      <c r="D122" s="62"/>
      <c r="E122" s="62"/>
      <c r="F122" s="63"/>
      <c r="G122" s="65">
        <v>1.0</v>
      </c>
      <c r="H122" s="68">
        <f t="shared" si="5"/>
        <v>0</v>
      </c>
      <c r="I122" s="1"/>
      <c r="J122" s="69"/>
      <c r="K122" s="70"/>
      <c r="L122" s="70"/>
      <c r="M122" s="1"/>
      <c r="N122" s="1"/>
      <c r="O122" s="4"/>
      <c r="P122" s="58">
        <f t="shared" si="6"/>
        <v>0</v>
      </c>
      <c r="Q122" s="52">
        <f t="shared" si="7"/>
        <v>1</v>
      </c>
      <c r="R122" s="52">
        <f t="shared" si="8"/>
        <v>0</v>
      </c>
      <c r="S122" s="57"/>
      <c r="T122" s="58">
        <f t="shared" ref="T122:U122" si="103">C122/100</f>
        <v>0</v>
      </c>
      <c r="U122" s="58">
        <f t="shared" si="103"/>
        <v>0</v>
      </c>
      <c r="V122" s="58">
        <f t="shared" si="10"/>
        <v>0</v>
      </c>
      <c r="W122" s="61">
        <f t="shared" si="11"/>
        <v>0</v>
      </c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</row>
    <row r="123" ht="27.0" customHeight="1">
      <c r="A123" s="52">
        <v>92.0</v>
      </c>
      <c r="B123" s="62"/>
      <c r="C123" s="62"/>
      <c r="D123" s="62"/>
      <c r="E123" s="62"/>
      <c r="F123" s="63"/>
      <c r="G123" s="65">
        <v>1.0</v>
      </c>
      <c r="H123" s="68">
        <f t="shared" si="5"/>
        <v>0</v>
      </c>
      <c r="I123" s="1"/>
      <c r="J123" s="69"/>
      <c r="K123" s="70"/>
      <c r="L123" s="70"/>
      <c r="M123" s="1"/>
      <c r="N123" s="1"/>
      <c r="O123" s="4"/>
      <c r="P123" s="58">
        <f t="shared" si="6"/>
        <v>0</v>
      </c>
      <c r="Q123" s="52">
        <f t="shared" si="7"/>
        <v>1</v>
      </c>
      <c r="R123" s="52">
        <f t="shared" si="8"/>
        <v>0</v>
      </c>
      <c r="S123" s="57"/>
      <c r="T123" s="58">
        <f t="shared" ref="T123:U123" si="104">C123/100</f>
        <v>0</v>
      </c>
      <c r="U123" s="58">
        <f t="shared" si="104"/>
        <v>0</v>
      </c>
      <c r="V123" s="58">
        <f t="shared" si="10"/>
        <v>0</v>
      </c>
      <c r="W123" s="61">
        <f t="shared" si="11"/>
        <v>0</v>
      </c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</row>
    <row r="124" ht="27.0" customHeight="1">
      <c r="A124" s="52">
        <v>93.0</v>
      </c>
      <c r="B124" s="62"/>
      <c r="C124" s="62"/>
      <c r="D124" s="62"/>
      <c r="E124" s="62"/>
      <c r="F124" s="63"/>
      <c r="G124" s="65">
        <v>1.0</v>
      </c>
      <c r="H124" s="68">
        <f t="shared" si="5"/>
        <v>0</v>
      </c>
      <c r="I124" s="1"/>
      <c r="J124" s="69"/>
      <c r="K124" s="70"/>
      <c r="L124" s="70"/>
      <c r="M124" s="1"/>
      <c r="N124" s="1"/>
      <c r="O124" s="4"/>
      <c r="P124" s="58">
        <f t="shared" si="6"/>
        <v>0</v>
      </c>
      <c r="Q124" s="52">
        <f t="shared" si="7"/>
        <v>1</v>
      </c>
      <c r="R124" s="52">
        <f t="shared" si="8"/>
        <v>0</v>
      </c>
      <c r="S124" s="57"/>
      <c r="T124" s="58">
        <f t="shared" ref="T124:U124" si="105">C124/100</f>
        <v>0</v>
      </c>
      <c r="U124" s="58">
        <f t="shared" si="105"/>
        <v>0</v>
      </c>
      <c r="V124" s="58">
        <f t="shared" si="10"/>
        <v>0</v>
      </c>
      <c r="W124" s="61">
        <f t="shared" si="11"/>
        <v>0</v>
      </c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</row>
    <row r="125" ht="27.0" customHeight="1">
      <c r="A125" s="52">
        <v>94.0</v>
      </c>
      <c r="B125" s="62"/>
      <c r="C125" s="62"/>
      <c r="D125" s="62"/>
      <c r="E125" s="62"/>
      <c r="F125" s="63"/>
      <c r="G125" s="65">
        <v>1.0</v>
      </c>
      <c r="H125" s="68">
        <f t="shared" si="5"/>
        <v>0</v>
      </c>
      <c r="I125" s="1"/>
      <c r="J125" s="69"/>
      <c r="K125" s="70"/>
      <c r="L125" s="70"/>
      <c r="M125" s="1"/>
      <c r="N125" s="1"/>
      <c r="O125" s="4"/>
      <c r="P125" s="58">
        <f t="shared" si="6"/>
        <v>0</v>
      </c>
      <c r="Q125" s="52">
        <f t="shared" si="7"/>
        <v>1</v>
      </c>
      <c r="R125" s="52">
        <f t="shared" si="8"/>
        <v>0</v>
      </c>
      <c r="S125" s="57"/>
      <c r="T125" s="58">
        <f t="shared" ref="T125:U125" si="106">C125/100</f>
        <v>0</v>
      </c>
      <c r="U125" s="58">
        <f t="shared" si="106"/>
        <v>0</v>
      </c>
      <c r="V125" s="58">
        <f t="shared" si="10"/>
        <v>0</v>
      </c>
      <c r="W125" s="61">
        <f t="shared" si="11"/>
        <v>0</v>
      </c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</row>
    <row r="126" ht="27.0" customHeight="1">
      <c r="A126" s="52">
        <v>95.0</v>
      </c>
      <c r="B126" s="62"/>
      <c r="C126" s="62"/>
      <c r="D126" s="62"/>
      <c r="E126" s="62"/>
      <c r="F126" s="63"/>
      <c r="G126" s="65">
        <v>1.0</v>
      </c>
      <c r="H126" s="68">
        <f t="shared" si="5"/>
        <v>0</v>
      </c>
      <c r="I126" s="1"/>
      <c r="J126" s="69"/>
      <c r="K126" s="70"/>
      <c r="L126" s="70"/>
      <c r="M126" s="1"/>
      <c r="N126" s="1"/>
      <c r="O126" s="4"/>
      <c r="P126" s="58">
        <f t="shared" si="6"/>
        <v>0</v>
      </c>
      <c r="Q126" s="52">
        <f t="shared" si="7"/>
        <v>1</v>
      </c>
      <c r="R126" s="52">
        <f t="shared" si="8"/>
        <v>0</v>
      </c>
      <c r="S126" s="57"/>
      <c r="T126" s="58">
        <f t="shared" ref="T126:U126" si="107">C126/100</f>
        <v>0</v>
      </c>
      <c r="U126" s="58">
        <f t="shared" si="107"/>
        <v>0</v>
      </c>
      <c r="V126" s="58">
        <f t="shared" si="10"/>
        <v>0</v>
      </c>
      <c r="W126" s="61">
        <f t="shared" si="11"/>
        <v>0</v>
      </c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</row>
    <row r="127" ht="27.0" customHeight="1">
      <c r="A127" s="52">
        <v>96.0</v>
      </c>
      <c r="B127" s="62"/>
      <c r="C127" s="62"/>
      <c r="D127" s="62"/>
      <c r="E127" s="62"/>
      <c r="F127" s="63"/>
      <c r="G127" s="65">
        <v>1.0</v>
      </c>
      <c r="H127" s="68">
        <f t="shared" si="5"/>
        <v>0</v>
      </c>
      <c r="I127" s="1"/>
      <c r="J127" s="69"/>
      <c r="K127" s="70"/>
      <c r="L127" s="70"/>
      <c r="M127" s="1"/>
      <c r="N127" s="1"/>
      <c r="O127" s="4"/>
      <c r="P127" s="58">
        <f t="shared" si="6"/>
        <v>0</v>
      </c>
      <c r="Q127" s="52">
        <f t="shared" si="7"/>
        <v>1</v>
      </c>
      <c r="R127" s="52">
        <f t="shared" si="8"/>
        <v>0</v>
      </c>
      <c r="S127" s="57"/>
      <c r="T127" s="58">
        <f t="shared" ref="T127:U127" si="108">C127/100</f>
        <v>0</v>
      </c>
      <c r="U127" s="58">
        <f t="shared" si="108"/>
        <v>0</v>
      </c>
      <c r="V127" s="58">
        <f t="shared" si="10"/>
        <v>0</v>
      </c>
      <c r="W127" s="61">
        <f t="shared" si="11"/>
        <v>0</v>
      </c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</row>
    <row r="128" ht="27.0" customHeight="1">
      <c r="A128" s="52">
        <v>97.0</v>
      </c>
      <c r="B128" s="62"/>
      <c r="C128" s="62"/>
      <c r="D128" s="62"/>
      <c r="E128" s="62"/>
      <c r="F128" s="63"/>
      <c r="G128" s="65">
        <v>1.0</v>
      </c>
      <c r="H128" s="68">
        <f t="shared" si="5"/>
        <v>0</v>
      </c>
      <c r="I128" s="1"/>
      <c r="J128" s="69"/>
      <c r="K128" s="70"/>
      <c r="L128" s="70"/>
      <c r="M128" s="1"/>
      <c r="N128" s="1"/>
      <c r="O128" s="4"/>
      <c r="P128" s="58">
        <f t="shared" si="6"/>
        <v>0</v>
      </c>
      <c r="Q128" s="52">
        <f t="shared" si="7"/>
        <v>1</v>
      </c>
      <c r="R128" s="52">
        <f t="shared" si="8"/>
        <v>0</v>
      </c>
      <c r="S128" s="57"/>
      <c r="T128" s="58">
        <f t="shared" ref="T128:U128" si="109">C128/100</f>
        <v>0</v>
      </c>
      <c r="U128" s="58">
        <f t="shared" si="109"/>
        <v>0</v>
      </c>
      <c r="V128" s="58">
        <f t="shared" si="10"/>
        <v>0</v>
      </c>
      <c r="W128" s="61">
        <f t="shared" si="11"/>
        <v>0</v>
      </c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</row>
    <row r="129" ht="27.0" customHeight="1">
      <c r="A129" s="52">
        <v>98.0</v>
      </c>
      <c r="B129" s="62"/>
      <c r="C129" s="62"/>
      <c r="D129" s="62"/>
      <c r="E129" s="62"/>
      <c r="F129" s="63"/>
      <c r="G129" s="65">
        <v>1.0</v>
      </c>
      <c r="H129" s="68">
        <f t="shared" si="5"/>
        <v>0</v>
      </c>
      <c r="I129" s="1"/>
      <c r="J129" s="69"/>
      <c r="K129" s="70"/>
      <c r="L129" s="70"/>
      <c r="M129" s="1"/>
      <c r="N129" s="1"/>
      <c r="O129" s="4"/>
      <c r="P129" s="58">
        <f t="shared" si="6"/>
        <v>0</v>
      </c>
      <c r="Q129" s="52">
        <f t="shared" si="7"/>
        <v>1</v>
      </c>
      <c r="R129" s="52">
        <f t="shared" si="8"/>
        <v>0</v>
      </c>
      <c r="S129" s="57"/>
      <c r="T129" s="58">
        <f t="shared" ref="T129:U129" si="110">C129/100</f>
        <v>0</v>
      </c>
      <c r="U129" s="58">
        <f t="shared" si="110"/>
        <v>0</v>
      </c>
      <c r="V129" s="58">
        <f t="shared" si="10"/>
        <v>0</v>
      </c>
      <c r="W129" s="61">
        <f t="shared" si="11"/>
        <v>0</v>
      </c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</row>
    <row r="130" ht="27.0" customHeight="1">
      <c r="A130" s="52">
        <v>99.0</v>
      </c>
      <c r="B130" s="62"/>
      <c r="C130" s="62"/>
      <c r="D130" s="62"/>
      <c r="E130" s="62"/>
      <c r="F130" s="63"/>
      <c r="G130" s="65">
        <v>1.0</v>
      </c>
      <c r="H130" s="68">
        <f t="shared" si="5"/>
        <v>0</v>
      </c>
      <c r="I130" s="1"/>
      <c r="J130" s="69"/>
      <c r="K130" s="70"/>
      <c r="L130" s="70"/>
      <c r="M130" s="1"/>
      <c r="N130" s="1"/>
      <c r="O130" s="4"/>
      <c r="P130" s="58">
        <f t="shared" si="6"/>
        <v>0</v>
      </c>
      <c r="Q130" s="52">
        <f t="shared" si="7"/>
        <v>1</v>
      </c>
      <c r="R130" s="52">
        <f t="shared" si="8"/>
        <v>0</v>
      </c>
      <c r="S130" s="57"/>
      <c r="T130" s="58">
        <f t="shared" ref="T130:U130" si="111">C130/100</f>
        <v>0</v>
      </c>
      <c r="U130" s="58">
        <f t="shared" si="111"/>
        <v>0</v>
      </c>
      <c r="V130" s="58">
        <f t="shared" si="10"/>
        <v>0</v>
      </c>
      <c r="W130" s="61">
        <f t="shared" si="11"/>
        <v>0</v>
      </c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</row>
    <row r="131" ht="27.0" customHeight="1">
      <c r="A131" s="52">
        <v>100.0</v>
      </c>
      <c r="B131" s="62"/>
      <c r="C131" s="62"/>
      <c r="D131" s="62"/>
      <c r="E131" s="62"/>
      <c r="F131" s="63"/>
      <c r="G131" s="65">
        <v>1.0</v>
      </c>
      <c r="H131" s="68">
        <f t="shared" si="5"/>
        <v>0</v>
      </c>
      <c r="I131" s="1"/>
      <c r="J131" s="69"/>
      <c r="K131" s="70"/>
      <c r="L131" s="70"/>
      <c r="M131" s="1"/>
      <c r="N131" s="1"/>
      <c r="O131" s="4"/>
      <c r="P131" s="58">
        <f t="shared" si="6"/>
        <v>0</v>
      </c>
      <c r="Q131" s="52">
        <f t="shared" si="7"/>
        <v>1</v>
      </c>
      <c r="R131" s="52">
        <f t="shared" si="8"/>
        <v>0</v>
      </c>
      <c r="S131" s="57"/>
      <c r="T131" s="58">
        <f t="shared" ref="T131:U131" si="112">C131/100</f>
        <v>0</v>
      </c>
      <c r="U131" s="58">
        <f t="shared" si="112"/>
        <v>0</v>
      </c>
      <c r="V131" s="58">
        <f t="shared" si="10"/>
        <v>0</v>
      </c>
      <c r="W131" s="61">
        <f t="shared" si="11"/>
        <v>0</v>
      </c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</row>
    <row r="132" ht="27.0" customHeight="1">
      <c r="A132" s="52">
        <v>101.0</v>
      </c>
      <c r="B132" s="62"/>
      <c r="C132" s="62"/>
      <c r="D132" s="62"/>
      <c r="E132" s="62"/>
      <c r="F132" s="63"/>
      <c r="G132" s="65">
        <v>1.0</v>
      </c>
      <c r="H132" s="68">
        <f t="shared" si="5"/>
        <v>0</v>
      </c>
      <c r="I132" s="1"/>
      <c r="J132" s="69"/>
      <c r="K132" s="70"/>
      <c r="L132" s="70"/>
      <c r="M132" s="1"/>
      <c r="N132" s="1"/>
      <c r="O132" s="4"/>
      <c r="P132" s="58">
        <f t="shared" si="6"/>
        <v>0</v>
      </c>
      <c r="Q132" s="52">
        <f t="shared" si="7"/>
        <v>1</v>
      </c>
      <c r="R132" s="52">
        <f t="shared" si="8"/>
        <v>0</v>
      </c>
      <c r="S132" s="57"/>
      <c r="T132" s="58">
        <f t="shared" ref="T132:U132" si="113">C132/100</f>
        <v>0</v>
      </c>
      <c r="U132" s="58">
        <f t="shared" si="113"/>
        <v>0</v>
      </c>
      <c r="V132" s="58">
        <f t="shared" si="10"/>
        <v>0</v>
      </c>
      <c r="W132" s="61">
        <f t="shared" si="11"/>
        <v>0</v>
      </c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</row>
    <row r="133" ht="27.0" customHeight="1">
      <c r="A133" s="52">
        <v>102.0</v>
      </c>
      <c r="B133" s="62"/>
      <c r="C133" s="62"/>
      <c r="D133" s="62"/>
      <c r="E133" s="62"/>
      <c r="F133" s="63"/>
      <c r="G133" s="65">
        <v>1.0</v>
      </c>
      <c r="H133" s="68">
        <f t="shared" si="5"/>
        <v>0</v>
      </c>
      <c r="I133" s="1"/>
      <c r="J133" s="69"/>
      <c r="K133" s="70"/>
      <c r="L133" s="70"/>
      <c r="M133" s="1"/>
      <c r="N133" s="1"/>
      <c r="O133" s="4"/>
      <c r="P133" s="58">
        <f t="shared" si="6"/>
        <v>0</v>
      </c>
      <c r="Q133" s="52">
        <f t="shared" si="7"/>
        <v>1</v>
      </c>
      <c r="R133" s="52">
        <f t="shared" si="8"/>
        <v>0</v>
      </c>
      <c r="S133" s="57"/>
      <c r="T133" s="58">
        <f t="shared" ref="T133:U133" si="114">C133/100</f>
        <v>0</v>
      </c>
      <c r="U133" s="58">
        <f t="shared" si="114"/>
        <v>0</v>
      </c>
      <c r="V133" s="58">
        <f t="shared" si="10"/>
        <v>0</v>
      </c>
      <c r="W133" s="61">
        <f t="shared" si="11"/>
        <v>0</v>
      </c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</row>
    <row r="134" ht="27.0" customHeight="1">
      <c r="A134" s="52">
        <v>103.0</v>
      </c>
      <c r="B134" s="62"/>
      <c r="C134" s="62"/>
      <c r="D134" s="62"/>
      <c r="E134" s="62"/>
      <c r="F134" s="63"/>
      <c r="G134" s="65">
        <v>1.0</v>
      </c>
      <c r="H134" s="68">
        <f t="shared" si="5"/>
        <v>0</v>
      </c>
      <c r="I134" s="1"/>
      <c r="J134" s="69"/>
      <c r="K134" s="70"/>
      <c r="L134" s="70"/>
      <c r="M134" s="1"/>
      <c r="N134" s="1"/>
      <c r="O134" s="4"/>
      <c r="P134" s="58">
        <f t="shared" si="6"/>
        <v>0</v>
      </c>
      <c r="Q134" s="52">
        <f t="shared" si="7"/>
        <v>1</v>
      </c>
      <c r="R134" s="52">
        <f t="shared" si="8"/>
        <v>0</v>
      </c>
      <c r="S134" s="57"/>
      <c r="T134" s="58">
        <f t="shared" ref="T134:U134" si="115">C134/100</f>
        <v>0</v>
      </c>
      <c r="U134" s="58">
        <f t="shared" si="115"/>
        <v>0</v>
      </c>
      <c r="V134" s="58">
        <f t="shared" si="10"/>
        <v>0</v>
      </c>
      <c r="W134" s="61">
        <f t="shared" si="11"/>
        <v>0</v>
      </c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</row>
    <row r="135" ht="27.0" customHeight="1">
      <c r="A135" s="52">
        <v>104.0</v>
      </c>
      <c r="B135" s="62"/>
      <c r="C135" s="62"/>
      <c r="D135" s="62"/>
      <c r="E135" s="62"/>
      <c r="F135" s="63"/>
      <c r="G135" s="65">
        <v>1.0</v>
      </c>
      <c r="H135" s="68">
        <f t="shared" si="5"/>
        <v>0</v>
      </c>
      <c r="I135" s="1"/>
      <c r="J135" s="69"/>
      <c r="K135" s="70"/>
      <c r="L135" s="70"/>
      <c r="M135" s="1"/>
      <c r="N135" s="1"/>
      <c r="O135" s="4"/>
      <c r="P135" s="58">
        <f t="shared" si="6"/>
        <v>0</v>
      </c>
      <c r="Q135" s="52">
        <f t="shared" si="7"/>
        <v>1</v>
      </c>
      <c r="R135" s="52">
        <f t="shared" si="8"/>
        <v>0</v>
      </c>
      <c r="S135" s="57"/>
      <c r="T135" s="58">
        <f t="shared" ref="T135:U135" si="116">C135/100</f>
        <v>0</v>
      </c>
      <c r="U135" s="58">
        <f t="shared" si="116"/>
        <v>0</v>
      </c>
      <c r="V135" s="58">
        <f t="shared" si="10"/>
        <v>0</v>
      </c>
      <c r="W135" s="61">
        <f t="shared" si="11"/>
        <v>0</v>
      </c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</row>
    <row r="136" ht="27.0" customHeight="1">
      <c r="A136" s="52">
        <v>105.0</v>
      </c>
      <c r="B136" s="62"/>
      <c r="C136" s="62"/>
      <c r="D136" s="62"/>
      <c r="E136" s="62"/>
      <c r="F136" s="63"/>
      <c r="G136" s="65">
        <v>1.0</v>
      </c>
      <c r="H136" s="68">
        <f t="shared" si="5"/>
        <v>0</v>
      </c>
      <c r="I136" s="1"/>
      <c r="J136" s="69"/>
      <c r="K136" s="70"/>
      <c r="L136" s="70"/>
      <c r="M136" s="1"/>
      <c r="N136" s="1"/>
      <c r="O136" s="4"/>
      <c r="P136" s="58">
        <f t="shared" si="6"/>
        <v>0</v>
      </c>
      <c r="Q136" s="52">
        <f t="shared" si="7"/>
        <v>1</v>
      </c>
      <c r="R136" s="52">
        <f t="shared" si="8"/>
        <v>0</v>
      </c>
      <c r="S136" s="57"/>
      <c r="T136" s="58">
        <f t="shared" ref="T136:U136" si="117">C136/100</f>
        <v>0</v>
      </c>
      <c r="U136" s="58">
        <f t="shared" si="117"/>
        <v>0</v>
      </c>
      <c r="V136" s="58">
        <f t="shared" si="10"/>
        <v>0</v>
      </c>
      <c r="W136" s="61">
        <f t="shared" si="11"/>
        <v>0</v>
      </c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</row>
    <row r="137" ht="27.0" customHeight="1">
      <c r="A137" s="52">
        <v>106.0</v>
      </c>
      <c r="B137" s="62"/>
      <c r="C137" s="62"/>
      <c r="D137" s="62"/>
      <c r="E137" s="62"/>
      <c r="F137" s="63"/>
      <c r="G137" s="65">
        <v>1.0</v>
      </c>
      <c r="H137" s="68">
        <f t="shared" si="5"/>
        <v>0</v>
      </c>
      <c r="I137" s="1"/>
      <c r="J137" s="69"/>
      <c r="K137" s="70"/>
      <c r="L137" s="70"/>
      <c r="M137" s="1"/>
      <c r="N137" s="1"/>
      <c r="O137" s="4"/>
      <c r="P137" s="58">
        <f t="shared" si="6"/>
        <v>0</v>
      </c>
      <c r="Q137" s="52">
        <f t="shared" si="7"/>
        <v>1</v>
      </c>
      <c r="R137" s="52">
        <f t="shared" si="8"/>
        <v>0</v>
      </c>
      <c r="S137" s="57"/>
      <c r="T137" s="58">
        <f t="shared" ref="T137:U137" si="118">C137/100</f>
        <v>0</v>
      </c>
      <c r="U137" s="58">
        <f t="shared" si="118"/>
        <v>0</v>
      </c>
      <c r="V137" s="58">
        <f t="shared" si="10"/>
        <v>0</v>
      </c>
      <c r="W137" s="61">
        <f t="shared" si="11"/>
        <v>0</v>
      </c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</row>
    <row r="138" ht="27.0" customHeight="1">
      <c r="A138" s="52">
        <v>107.0</v>
      </c>
      <c r="B138" s="62"/>
      <c r="C138" s="62"/>
      <c r="D138" s="62"/>
      <c r="E138" s="62"/>
      <c r="F138" s="63"/>
      <c r="G138" s="65">
        <v>1.0</v>
      </c>
      <c r="H138" s="68">
        <f t="shared" si="5"/>
        <v>0</v>
      </c>
      <c r="I138" s="1"/>
      <c r="J138" s="69"/>
      <c r="K138" s="70"/>
      <c r="L138" s="70"/>
      <c r="M138" s="1"/>
      <c r="N138" s="1"/>
      <c r="O138" s="4"/>
      <c r="P138" s="58">
        <f t="shared" si="6"/>
        <v>0</v>
      </c>
      <c r="Q138" s="52">
        <f t="shared" si="7"/>
        <v>1</v>
      </c>
      <c r="R138" s="52">
        <f t="shared" si="8"/>
        <v>0</v>
      </c>
      <c r="S138" s="57"/>
      <c r="T138" s="58">
        <f t="shared" ref="T138:U138" si="119">C138/100</f>
        <v>0</v>
      </c>
      <c r="U138" s="58">
        <f t="shared" si="119"/>
        <v>0</v>
      </c>
      <c r="V138" s="58">
        <f t="shared" si="10"/>
        <v>0</v>
      </c>
      <c r="W138" s="61">
        <f t="shared" si="11"/>
        <v>0</v>
      </c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</row>
    <row r="139" ht="27.0" customHeight="1">
      <c r="A139" s="52">
        <v>108.0</v>
      </c>
      <c r="B139" s="62"/>
      <c r="C139" s="62"/>
      <c r="D139" s="62"/>
      <c r="E139" s="62"/>
      <c r="F139" s="63"/>
      <c r="G139" s="65">
        <v>1.0</v>
      </c>
      <c r="H139" s="68">
        <f t="shared" si="5"/>
        <v>0</v>
      </c>
      <c r="I139" s="1"/>
      <c r="J139" s="69"/>
      <c r="K139" s="70"/>
      <c r="L139" s="70"/>
      <c r="M139" s="1"/>
      <c r="N139" s="1"/>
      <c r="O139" s="4"/>
      <c r="P139" s="58">
        <f t="shared" si="6"/>
        <v>0</v>
      </c>
      <c r="Q139" s="52">
        <f t="shared" si="7"/>
        <v>1</v>
      </c>
      <c r="R139" s="52">
        <f t="shared" si="8"/>
        <v>0</v>
      </c>
      <c r="S139" s="57"/>
      <c r="T139" s="58">
        <f t="shared" ref="T139:U139" si="120">C139/100</f>
        <v>0</v>
      </c>
      <c r="U139" s="58">
        <f t="shared" si="120"/>
        <v>0</v>
      </c>
      <c r="V139" s="58">
        <f t="shared" si="10"/>
        <v>0</v>
      </c>
      <c r="W139" s="61">
        <f t="shared" si="11"/>
        <v>0</v>
      </c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</row>
    <row r="140" ht="27.0" customHeight="1">
      <c r="A140" s="52">
        <v>109.0</v>
      </c>
      <c r="B140" s="62"/>
      <c r="C140" s="62"/>
      <c r="D140" s="62"/>
      <c r="E140" s="62"/>
      <c r="F140" s="63"/>
      <c r="G140" s="65">
        <v>1.0</v>
      </c>
      <c r="H140" s="68">
        <f t="shared" si="5"/>
        <v>0</v>
      </c>
      <c r="I140" s="1"/>
      <c r="J140" s="69"/>
      <c r="K140" s="70"/>
      <c r="L140" s="70"/>
      <c r="M140" s="1"/>
      <c r="N140" s="1"/>
      <c r="O140" s="4"/>
      <c r="P140" s="58">
        <f t="shared" si="6"/>
        <v>0</v>
      </c>
      <c r="Q140" s="52">
        <f t="shared" si="7"/>
        <v>1</v>
      </c>
      <c r="R140" s="52">
        <f t="shared" si="8"/>
        <v>0</v>
      </c>
      <c r="S140" s="57"/>
      <c r="T140" s="58">
        <f t="shared" ref="T140:U140" si="121">C140/100</f>
        <v>0</v>
      </c>
      <c r="U140" s="58">
        <f t="shared" si="121"/>
        <v>0</v>
      </c>
      <c r="V140" s="58">
        <f t="shared" si="10"/>
        <v>0</v>
      </c>
      <c r="W140" s="61">
        <f t="shared" si="11"/>
        <v>0</v>
      </c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</row>
    <row r="141" ht="27.0" customHeight="1">
      <c r="A141" s="52">
        <v>110.0</v>
      </c>
      <c r="B141" s="62"/>
      <c r="C141" s="62"/>
      <c r="D141" s="62"/>
      <c r="E141" s="62"/>
      <c r="F141" s="63"/>
      <c r="G141" s="65">
        <v>1.0</v>
      </c>
      <c r="H141" s="68">
        <f t="shared" si="5"/>
        <v>0</v>
      </c>
      <c r="I141" s="1"/>
      <c r="J141" s="69"/>
      <c r="K141" s="70"/>
      <c r="L141" s="70"/>
      <c r="M141" s="1"/>
      <c r="N141" s="1"/>
      <c r="O141" s="4"/>
      <c r="P141" s="58">
        <f t="shared" si="6"/>
        <v>0</v>
      </c>
      <c r="Q141" s="52">
        <f t="shared" si="7"/>
        <v>1</v>
      </c>
      <c r="R141" s="52">
        <f t="shared" si="8"/>
        <v>0</v>
      </c>
      <c r="S141" s="57"/>
      <c r="T141" s="58">
        <f t="shared" ref="T141:U141" si="122">C141/100</f>
        <v>0</v>
      </c>
      <c r="U141" s="58">
        <f t="shared" si="122"/>
        <v>0</v>
      </c>
      <c r="V141" s="58">
        <f t="shared" si="10"/>
        <v>0</v>
      </c>
      <c r="W141" s="61">
        <f t="shared" si="11"/>
        <v>0</v>
      </c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</row>
    <row r="142" ht="27.0" customHeight="1">
      <c r="A142" s="52">
        <v>111.0</v>
      </c>
      <c r="B142" s="62"/>
      <c r="C142" s="62"/>
      <c r="D142" s="62"/>
      <c r="E142" s="62"/>
      <c r="F142" s="63"/>
      <c r="G142" s="65">
        <v>1.0</v>
      </c>
      <c r="H142" s="68">
        <f t="shared" si="5"/>
        <v>0</v>
      </c>
      <c r="I142" s="1"/>
      <c r="J142" s="69"/>
      <c r="K142" s="70"/>
      <c r="L142" s="70"/>
      <c r="M142" s="1"/>
      <c r="N142" s="1"/>
      <c r="O142" s="4"/>
      <c r="P142" s="58">
        <f t="shared" si="6"/>
        <v>0</v>
      </c>
      <c r="Q142" s="52">
        <f t="shared" si="7"/>
        <v>1</v>
      </c>
      <c r="R142" s="52">
        <f t="shared" si="8"/>
        <v>0</v>
      </c>
      <c r="S142" s="57"/>
      <c r="T142" s="58">
        <f t="shared" ref="T142:U142" si="123">C142/100</f>
        <v>0</v>
      </c>
      <c r="U142" s="58">
        <f t="shared" si="123"/>
        <v>0</v>
      </c>
      <c r="V142" s="58">
        <f t="shared" si="10"/>
        <v>0</v>
      </c>
      <c r="W142" s="61">
        <f t="shared" si="11"/>
        <v>0</v>
      </c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</row>
    <row r="143" ht="27.0" customHeight="1">
      <c r="A143" s="52">
        <v>112.0</v>
      </c>
      <c r="B143" s="62"/>
      <c r="C143" s="62"/>
      <c r="D143" s="62"/>
      <c r="E143" s="62"/>
      <c r="F143" s="63"/>
      <c r="G143" s="65">
        <v>1.0</v>
      </c>
      <c r="H143" s="68">
        <f t="shared" si="5"/>
        <v>0</v>
      </c>
      <c r="I143" s="1"/>
      <c r="J143" s="69"/>
      <c r="K143" s="70"/>
      <c r="L143" s="70"/>
      <c r="M143" s="1"/>
      <c r="N143" s="1"/>
      <c r="O143" s="4"/>
      <c r="P143" s="58">
        <f t="shared" si="6"/>
        <v>0</v>
      </c>
      <c r="Q143" s="52">
        <f t="shared" si="7"/>
        <v>1</v>
      </c>
      <c r="R143" s="52">
        <f t="shared" si="8"/>
        <v>0</v>
      </c>
      <c r="S143" s="57"/>
      <c r="T143" s="58">
        <f t="shared" ref="T143:U143" si="124">C143/100</f>
        <v>0</v>
      </c>
      <c r="U143" s="58">
        <f t="shared" si="124"/>
        <v>0</v>
      </c>
      <c r="V143" s="58">
        <f t="shared" si="10"/>
        <v>0</v>
      </c>
      <c r="W143" s="61">
        <f t="shared" si="11"/>
        <v>0</v>
      </c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</row>
    <row r="144" ht="27.0" customHeight="1">
      <c r="A144" s="52">
        <v>113.0</v>
      </c>
      <c r="B144" s="62"/>
      <c r="C144" s="62"/>
      <c r="D144" s="62"/>
      <c r="E144" s="62"/>
      <c r="F144" s="63"/>
      <c r="G144" s="65">
        <v>1.0</v>
      </c>
      <c r="H144" s="68">
        <f t="shared" si="5"/>
        <v>0</v>
      </c>
      <c r="I144" s="1"/>
      <c r="J144" s="69"/>
      <c r="K144" s="70"/>
      <c r="L144" s="70"/>
      <c r="M144" s="1"/>
      <c r="N144" s="1"/>
      <c r="O144" s="4"/>
      <c r="P144" s="58">
        <f t="shared" si="6"/>
        <v>0</v>
      </c>
      <c r="Q144" s="52">
        <f t="shared" si="7"/>
        <v>1</v>
      </c>
      <c r="R144" s="52">
        <f t="shared" si="8"/>
        <v>0</v>
      </c>
      <c r="S144" s="57"/>
      <c r="T144" s="58">
        <f t="shared" ref="T144:U144" si="125">C144/100</f>
        <v>0</v>
      </c>
      <c r="U144" s="58">
        <f t="shared" si="125"/>
        <v>0</v>
      </c>
      <c r="V144" s="58">
        <f t="shared" si="10"/>
        <v>0</v>
      </c>
      <c r="W144" s="61">
        <f t="shared" si="11"/>
        <v>0</v>
      </c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</row>
    <row r="145" ht="27.0" customHeight="1">
      <c r="A145" s="52">
        <v>114.0</v>
      </c>
      <c r="B145" s="62"/>
      <c r="C145" s="62"/>
      <c r="D145" s="62"/>
      <c r="E145" s="62"/>
      <c r="F145" s="63"/>
      <c r="G145" s="65">
        <v>1.0</v>
      </c>
      <c r="H145" s="68">
        <f t="shared" si="5"/>
        <v>0</v>
      </c>
      <c r="I145" s="1"/>
      <c r="J145" s="69"/>
      <c r="K145" s="70"/>
      <c r="L145" s="70"/>
      <c r="M145" s="1"/>
      <c r="N145" s="1"/>
      <c r="O145" s="4"/>
      <c r="P145" s="58">
        <f t="shared" si="6"/>
        <v>0</v>
      </c>
      <c r="Q145" s="52">
        <f t="shared" si="7"/>
        <v>1</v>
      </c>
      <c r="R145" s="52">
        <f t="shared" si="8"/>
        <v>0</v>
      </c>
      <c r="S145" s="57"/>
      <c r="T145" s="58">
        <f t="shared" ref="T145:U145" si="126">C145/100</f>
        <v>0</v>
      </c>
      <c r="U145" s="58">
        <f t="shared" si="126"/>
        <v>0</v>
      </c>
      <c r="V145" s="58">
        <f t="shared" si="10"/>
        <v>0</v>
      </c>
      <c r="W145" s="61">
        <f t="shared" si="11"/>
        <v>0</v>
      </c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</row>
    <row r="146" ht="27.0" customHeight="1">
      <c r="A146" s="52">
        <v>115.0</v>
      </c>
      <c r="B146" s="62"/>
      <c r="C146" s="62"/>
      <c r="D146" s="62"/>
      <c r="E146" s="62"/>
      <c r="F146" s="63"/>
      <c r="G146" s="65">
        <v>1.0</v>
      </c>
      <c r="H146" s="68">
        <f t="shared" si="5"/>
        <v>0</v>
      </c>
      <c r="I146" s="1"/>
      <c r="J146" s="69"/>
      <c r="K146" s="70"/>
      <c r="L146" s="70"/>
      <c r="M146" s="1"/>
      <c r="N146" s="1"/>
      <c r="O146" s="4"/>
      <c r="P146" s="58">
        <f t="shared" si="6"/>
        <v>0</v>
      </c>
      <c r="Q146" s="52">
        <f t="shared" si="7"/>
        <v>1</v>
      </c>
      <c r="R146" s="52">
        <f t="shared" si="8"/>
        <v>0</v>
      </c>
      <c r="S146" s="57"/>
      <c r="T146" s="58">
        <f t="shared" ref="T146:U146" si="127">C146/100</f>
        <v>0</v>
      </c>
      <c r="U146" s="58">
        <f t="shared" si="127"/>
        <v>0</v>
      </c>
      <c r="V146" s="58">
        <f t="shared" si="10"/>
        <v>0</v>
      </c>
      <c r="W146" s="61">
        <f t="shared" si="11"/>
        <v>0</v>
      </c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</row>
    <row r="147" ht="27.0" customHeight="1">
      <c r="A147" s="52">
        <v>116.0</v>
      </c>
      <c r="B147" s="62"/>
      <c r="C147" s="62"/>
      <c r="D147" s="62"/>
      <c r="E147" s="62"/>
      <c r="F147" s="63"/>
      <c r="G147" s="65">
        <v>1.0</v>
      </c>
      <c r="H147" s="68">
        <f t="shared" si="5"/>
        <v>0</v>
      </c>
      <c r="I147" s="1"/>
      <c r="J147" s="69"/>
      <c r="K147" s="70"/>
      <c r="L147" s="70"/>
      <c r="M147" s="1"/>
      <c r="N147" s="1"/>
      <c r="O147" s="4"/>
      <c r="P147" s="58">
        <f t="shared" si="6"/>
        <v>0</v>
      </c>
      <c r="Q147" s="52">
        <f t="shared" si="7"/>
        <v>1</v>
      </c>
      <c r="R147" s="52">
        <f t="shared" si="8"/>
        <v>0</v>
      </c>
      <c r="S147" s="57"/>
      <c r="T147" s="58">
        <f t="shared" ref="T147:U147" si="128">C147/100</f>
        <v>0</v>
      </c>
      <c r="U147" s="58">
        <f t="shared" si="128"/>
        <v>0</v>
      </c>
      <c r="V147" s="58">
        <f t="shared" si="10"/>
        <v>0</v>
      </c>
      <c r="W147" s="61">
        <f t="shared" si="11"/>
        <v>0</v>
      </c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</row>
    <row r="148" ht="27.0" customHeight="1">
      <c r="A148" s="52">
        <v>117.0</v>
      </c>
      <c r="B148" s="62"/>
      <c r="C148" s="62"/>
      <c r="D148" s="62"/>
      <c r="E148" s="62"/>
      <c r="F148" s="63"/>
      <c r="G148" s="65">
        <v>1.0</v>
      </c>
      <c r="H148" s="68">
        <f t="shared" si="5"/>
        <v>0</v>
      </c>
      <c r="I148" s="1"/>
      <c r="J148" s="69"/>
      <c r="K148" s="70"/>
      <c r="L148" s="70"/>
      <c r="M148" s="1"/>
      <c r="N148" s="1"/>
      <c r="O148" s="4"/>
      <c r="P148" s="58">
        <f t="shared" si="6"/>
        <v>0</v>
      </c>
      <c r="Q148" s="52">
        <f t="shared" si="7"/>
        <v>1</v>
      </c>
      <c r="R148" s="52">
        <f t="shared" si="8"/>
        <v>0</v>
      </c>
      <c r="S148" s="57"/>
      <c r="T148" s="58">
        <f t="shared" ref="T148:U148" si="129">C148/100</f>
        <v>0</v>
      </c>
      <c r="U148" s="58">
        <f t="shared" si="129"/>
        <v>0</v>
      </c>
      <c r="V148" s="58">
        <f t="shared" si="10"/>
        <v>0</v>
      </c>
      <c r="W148" s="61">
        <f t="shared" si="11"/>
        <v>0</v>
      </c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</row>
    <row r="149" ht="27.0" customHeight="1">
      <c r="A149" s="52">
        <v>118.0</v>
      </c>
      <c r="B149" s="62"/>
      <c r="C149" s="62"/>
      <c r="D149" s="62"/>
      <c r="E149" s="62"/>
      <c r="F149" s="63"/>
      <c r="G149" s="65">
        <v>1.0</v>
      </c>
      <c r="H149" s="68">
        <f t="shared" si="5"/>
        <v>0</v>
      </c>
      <c r="I149" s="1"/>
      <c r="J149" s="69"/>
      <c r="K149" s="70"/>
      <c r="L149" s="70"/>
      <c r="M149" s="1"/>
      <c r="N149" s="1"/>
      <c r="O149" s="4"/>
      <c r="P149" s="58">
        <f t="shared" si="6"/>
        <v>0</v>
      </c>
      <c r="Q149" s="52">
        <f t="shared" si="7"/>
        <v>1</v>
      </c>
      <c r="R149" s="52">
        <f t="shared" si="8"/>
        <v>0</v>
      </c>
      <c r="S149" s="57"/>
      <c r="T149" s="58">
        <f t="shared" ref="T149:U149" si="130">C149/100</f>
        <v>0</v>
      </c>
      <c r="U149" s="58">
        <f t="shared" si="130"/>
        <v>0</v>
      </c>
      <c r="V149" s="58">
        <f t="shared" si="10"/>
        <v>0</v>
      </c>
      <c r="W149" s="61">
        <f t="shared" si="11"/>
        <v>0</v>
      </c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</row>
    <row r="150" ht="27.0" customHeight="1">
      <c r="A150" s="52">
        <v>119.0</v>
      </c>
      <c r="B150" s="62"/>
      <c r="C150" s="62"/>
      <c r="D150" s="62"/>
      <c r="E150" s="62"/>
      <c r="F150" s="63"/>
      <c r="G150" s="65">
        <v>1.0</v>
      </c>
      <c r="H150" s="68">
        <f t="shared" si="5"/>
        <v>0</v>
      </c>
      <c r="I150" s="1"/>
      <c r="J150" s="69"/>
      <c r="K150" s="70"/>
      <c r="L150" s="70"/>
      <c r="M150" s="1"/>
      <c r="N150" s="1"/>
      <c r="O150" s="4"/>
      <c r="P150" s="58">
        <f t="shared" si="6"/>
        <v>0</v>
      </c>
      <c r="Q150" s="52">
        <f t="shared" si="7"/>
        <v>1</v>
      </c>
      <c r="R150" s="52">
        <f t="shared" si="8"/>
        <v>0</v>
      </c>
      <c r="S150" s="57"/>
      <c r="T150" s="58">
        <f t="shared" ref="T150:U150" si="131">C150/100</f>
        <v>0</v>
      </c>
      <c r="U150" s="58">
        <f t="shared" si="131"/>
        <v>0</v>
      </c>
      <c r="V150" s="58">
        <f t="shared" si="10"/>
        <v>0</v>
      </c>
      <c r="W150" s="61">
        <f t="shared" si="11"/>
        <v>0</v>
      </c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</row>
    <row r="151" ht="27.0" customHeight="1">
      <c r="A151" s="52">
        <v>120.0</v>
      </c>
      <c r="B151" s="62"/>
      <c r="C151" s="62"/>
      <c r="D151" s="62"/>
      <c r="E151" s="62"/>
      <c r="F151" s="63"/>
      <c r="G151" s="65">
        <v>1.0</v>
      </c>
      <c r="H151" s="68">
        <f t="shared" si="5"/>
        <v>0</v>
      </c>
      <c r="I151" s="1"/>
      <c r="J151" s="69"/>
      <c r="K151" s="70"/>
      <c r="L151" s="70"/>
      <c r="M151" s="1"/>
      <c r="N151" s="1"/>
      <c r="O151" s="4"/>
      <c r="P151" s="58">
        <f t="shared" si="6"/>
        <v>0</v>
      </c>
      <c r="Q151" s="52">
        <f t="shared" si="7"/>
        <v>1</v>
      </c>
      <c r="R151" s="52">
        <f t="shared" si="8"/>
        <v>0</v>
      </c>
      <c r="S151" s="57"/>
      <c r="T151" s="58">
        <f t="shared" ref="T151:U151" si="132">C151/100</f>
        <v>0</v>
      </c>
      <c r="U151" s="58">
        <f t="shared" si="132"/>
        <v>0</v>
      </c>
      <c r="V151" s="58">
        <f t="shared" si="10"/>
        <v>0</v>
      </c>
      <c r="W151" s="61">
        <f t="shared" si="11"/>
        <v>0</v>
      </c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</row>
    <row r="152" ht="27.0" customHeight="1">
      <c r="A152" s="52">
        <v>121.0</v>
      </c>
      <c r="B152" s="62"/>
      <c r="C152" s="62"/>
      <c r="D152" s="62"/>
      <c r="E152" s="62"/>
      <c r="F152" s="63"/>
      <c r="G152" s="65">
        <v>1.0</v>
      </c>
      <c r="H152" s="68">
        <f t="shared" si="5"/>
        <v>0</v>
      </c>
      <c r="I152" s="1"/>
      <c r="J152" s="69"/>
      <c r="K152" s="70"/>
      <c r="L152" s="70"/>
      <c r="M152" s="1"/>
      <c r="N152" s="1"/>
      <c r="O152" s="4"/>
      <c r="P152" s="58">
        <f t="shared" si="6"/>
        <v>0</v>
      </c>
      <c r="Q152" s="52">
        <f t="shared" si="7"/>
        <v>1</v>
      </c>
      <c r="R152" s="52">
        <f t="shared" si="8"/>
        <v>0</v>
      </c>
      <c r="S152" s="57"/>
      <c r="T152" s="58">
        <f t="shared" ref="T152:U152" si="133">C152/100</f>
        <v>0</v>
      </c>
      <c r="U152" s="58">
        <f t="shared" si="133"/>
        <v>0</v>
      </c>
      <c r="V152" s="58">
        <f t="shared" si="10"/>
        <v>0</v>
      </c>
      <c r="W152" s="61">
        <f t="shared" si="11"/>
        <v>0</v>
      </c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</row>
    <row r="153" ht="27.0" customHeight="1">
      <c r="A153" s="52">
        <v>122.0</v>
      </c>
      <c r="B153" s="62"/>
      <c r="C153" s="62"/>
      <c r="D153" s="62"/>
      <c r="E153" s="62"/>
      <c r="F153" s="63"/>
      <c r="G153" s="65">
        <v>1.0</v>
      </c>
      <c r="H153" s="68">
        <f t="shared" si="5"/>
        <v>0</v>
      </c>
      <c r="I153" s="1"/>
      <c r="J153" s="69"/>
      <c r="K153" s="70"/>
      <c r="L153" s="70"/>
      <c r="M153" s="1"/>
      <c r="N153" s="1"/>
      <c r="O153" s="4"/>
      <c r="P153" s="58">
        <f t="shared" si="6"/>
        <v>0</v>
      </c>
      <c r="Q153" s="52">
        <f t="shared" si="7"/>
        <v>1</v>
      </c>
      <c r="R153" s="52">
        <f t="shared" si="8"/>
        <v>0</v>
      </c>
      <c r="S153" s="57"/>
      <c r="T153" s="58">
        <f t="shared" ref="T153:U153" si="134">C153/100</f>
        <v>0</v>
      </c>
      <c r="U153" s="58">
        <f t="shared" si="134"/>
        <v>0</v>
      </c>
      <c r="V153" s="58">
        <f t="shared" si="10"/>
        <v>0</v>
      </c>
      <c r="W153" s="61">
        <f t="shared" si="11"/>
        <v>0</v>
      </c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</row>
    <row r="154" ht="27.0" customHeight="1">
      <c r="A154" s="52">
        <v>123.0</v>
      </c>
      <c r="B154" s="62"/>
      <c r="C154" s="62"/>
      <c r="D154" s="62"/>
      <c r="E154" s="62"/>
      <c r="F154" s="63"/>
      <c r="G154" s="65">
        <v>1.0</v>
      </c>
      <c r="H154" s="68">
        <f t="shared" si="5"/>
        <v>0</v>
      </c>
      <c r="I154" s="1"/>
      <c r="J154" s="69"/>
      <c r="K154" s="70"/>
      <c r="L154" s="70"/>
      <c r="M154" s="1"/>
      <c r="N154" s="1"/>
      <c r="O154" s="4"/>
      <c r="P154" s="58">
        <f t="shared" si="6"/>
        <v>0</v>
      </c>
      <c r="Q154" s="52">
        <f t="shared" si="7"/>
        <v>1</v>
      </c>
      <c r="R154" s="52">
        <f t="shared" si="8"/>
        <v>0</v>
      </c>
      <c r="S154" s="57"/>
      <c r="T154" s="58">
        <f t="shared" ref="T154:U154" si="135">C154/100</f>
        <v>0</v>
      </c>
      <c r="U154" s="58">
        <f t="shared" si="135"/>
        <v>0</v>
      </c>
      <c r="V154" s="58">
        <f t="shared" si="10"/>
        <v>0</v>
      </c>
      <c r="W154" s="61">
        <f t="shared" si="11"/>
        <v>0</v>
      </c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</row>
    <row r="155" ht="27.0" customHeight="1">
      <c r="A155" s="52">
        <v>124.0</v>
      </c>
      <c r="B155" s="62"/>
      <c r="C155" s="62"/>
      <c r="D155" s="62"/>
      <c r="E155" s="62"/>
      <c r="F155" s="63"/>
      <c r="G155" s="65">
        <v>1.0</v>
      </c>
      <c r="H155" s="68">
        <f t="shared" si="5"/>
        <v>0</v>
      </c>
      <c r="I155" s="1"/>
      <c r="J155" s="69"/>
      <c r="K155" s="70"/>
      <c r="L155" s="70"/>
      <c r="M155" s="1"/>
      <c r="N155" s="1"/>
      <c r="O155" s="4"/>
      <c r="P155" s="58">
        <f t="shared" si="6"/>
        <v>0</v>
      </c>
      <c r="Q155" s="52">
        <f t="shared" si="7"/>
        <v>1</v>
      </c>
      <c r="R155" s="52">
        <f t="shared" si="8"/>
        <v>0</v>
      </c>
      <c r="S155" s="57"/>
      <c r="T155" s="58">
        <f t="shared" ref="T155:U155" si="136">C155/100</f>
        <v>0</v>
      </c>
      <c r="U155" s="58">
        <f t="shared" si="136"/>
        <v>0</v>
      </c>
      <c r="V155" s="58">
        <f t="shared" si="10"/>
        <v>0</v>
      </c>
      <c r="W155" s="61">
        <f t="shared" si="11"/>
        <v>0</v>
      </c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</row>
    <row r="156" ht="27.0" customHeight="1">
      <c r="A156" s="52">
        <v>125.0</v>
      </c>
      <c r="B156" s="62"/>
      <c r="C156" s="62"/>
      <c r="D156" s="62"/>
      <c r="E156" s="62"/>
      <c r="F156" s="63"/>
      <c r="G156" s="65">
        <v>1.0</v>
      </c>
      <c r="H156" s="68">
        <f t="shared" si="5"/>
        <v>0</v>
      </c>
      <c r="I156" s="1"/>
      <c r="J156" s="69"/>
      <c r="K156" s="70"/>
      <c r="L156" s="70"/>
      <c r="M156" s="1"/>
      <c r="N156" s="1"/>
      <c r="O156" s="4"/>
      <c r="P156" s="58">
        <f t="shared" si="6"/>
        <v>0</v>
      </c>
      <c r="Q156" s="52">
        <f t="shared" si="7"/>
        <v>1</v>
      </c>
      <c r="R156" s="52">
        <f t="shared" si="8"/>
        <v>0</v>
      </c>
      <c r="S156" s="57"/>
      <c r="T156" s="58">
        <f t="shared" ref="T156:U156" si="137">C156/100</f>
        <v>0</v>
      </c>
      <c r="U156" s="58">
        <f t="shared" si="137"/>
        <v>0</v>
      </c>
      <c r="V156" s="58">
        <f t="shared" si="10"/>
        <v>0</v>
      </c>
      <c r="W156" s="61">
        <f t="shared" si="11"/>
        <v>0</v>
      </c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</row>
    <row r="157" ht="27.0" customHeight="1">
      <c r="A157" s="52">
        <v>126.0</v>
      </c>
      <c r="B157" s="62"/>
      <c r="C157" s="62"/>
      <c r="D157" s="62"/>
      <c r="E157" s="62"/>
      <c r="F157" s="63"/>
      <c r="G157" s="65">
        <v>1.0</v>
      </c>
      <c r="H157" s="68">
        <f t="shared" si="5"/>
        <v>0</v>
      </c>
      <c r="I157" s="1"/>
      <c r="J157" s="69"/>
      <c r="K157" s="70"/>
      <c r="L157" s="70"/>
      <c r="M157" s="1"/>
      <c r="N157" s="1"/>
      <c r="O157" s="4"/>
      <c r="P157" s="58">
        <f t="shared" si="6"/>
        <v>0</v>
      </c>
      <c r="Q157" s="52">
        <f t="shared" si="7"/>
        <v>1</v>
      </c>
      <c r="R157" s="52">
        <f t="shared" si="8"/>
        <v>0</v>
      </c>
      <c r="S157" s="57"/>
      <c r="T157" s="58">
        <f t="shared" ref="T157:U157" si="138">C157/100</f>
        <v>0</v>
      </c>
      <c r="U157" s="58">
        <f t="shared" si="138"/>
        <v>0</v>
      </c>
      <c r="V157" s="58">
        <f t="shared" si="10"/>
        <v>0</v>
      </c>
      <c r="W157" s="61">
        <f t="shared" si="11"/>
        <v>0</v>
      </c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</row>
    <row r="158" ht="27.0" customHeight="1">
      <c r="A158" s="52">
        <v>127.0</v>
      </c>
      <c r="B158" s="62"/>
      <c r="C158" s="62"/>
      <c r="D158" s="62"/>
      <c r="E158" s="62"/>
      <c r="F158" s="63"/>
      <c r="G158" s="65">
        <v>1.0</v>
      </c>
      <c r="H158" s="68">
        <f t="shared" si="5"/>
        <v>0</v>
      </c>
      <c r="I158" s="1"/>
      <c r="J158" s="69"/>
      <c r="K158" s="70"/>
      <c r="L158" s="70"/>
      <c r="M158" s="1"/>
      <c r="N158" s="1"/>
      <c r="O158" s="4"/>
      <c r="P158" s="58">
        <f t="shared" si="6"/>
        <v>0</v>
      </c>
      <c r="Q158" s="52">
        <f t="shared" si="7"/>
        <v>1</v>
      </c>
      <c r="R158" s="52">
        <f t="shared" si="8"/>
        <v>0</v>
      </c>
      <c r="S158" s="57"/>
      <c r="T158" s="58">
        <f t="shared" ref="T158:U158" si="139">C158/100</f>
        <v>0</v>
      </c>
      <c r="U158" s="58">
        <f t="shared" si="139"/>
        <v>0</v>
      </c>
      <c r="V158" s="58">
        <f t="shared" si="10"/>
        <v>0</v>
      </c>
      <c r="W158" s="61">
        <f t="shared" si="11"/>
        <v>0</v>
      </c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</row>
    <row r="159" ht="27.0" customHeight="1">
      <c r="A159" s="52">
        <v>128.0</v>
      </c>
      <c r="B159" s="62"/>
      <c r="C159" s="62"/>
      <c r="D159" s="62"/>
      <c r="E159" s="62"/>
      <c r="F159" s="63"/>
      <c r="G159" s="65">
        <v>1.0</v>
      </c>
      <c r="H159" s="68">
        <f t="shared" si="5"/>
        <v>0</v>
      </c>
      <c r="I159" s="1"/>
      <c r="J159" s="69"/>
      <c r="K159" s="70"/>
      <c r="L159" s="70"/>
      <c r="M159" s="1"/>
      <c r="N159" s="1"/>
      <c r="O159" s="4"/>
      <c r="P159" s="58">
        <f t="shared" si="6"/>
        <v>0</v>
      </c>
      <c r="Q159" s="52">
        <f t="shared" si="7"/>
        <v>1</v>
      </c>
      <c r="R159" s="52">
        <f t="shared" si="8"/>
        <v>0</v>
      </c>
      <c r="S159" s="57"/>
      <c r="T159" s="58">
        <f t="shared" ref="T159:U159" si="140">C159/100</f>
        <v>0</v>
      </c>
      <c r="U159" s="58">
        <f t="shared" si="140"/>
        <v>0</v>
      </c>
      <c r="V159" s="58">
        <f t="shared" si="10"/>
        <v>0</v>
      </c>
      <c r="W159" s="61">
        <f t="shared" si="11"/>
        <v>0</v>
      </c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</row>
    <row r="160" ht="27.0" customHeight="1">
      <c r="A160" s="52">
        <v>129.0</v>
      </c>
      <c r="B160" s="62"/>
      <c r="C160" s="62"/>
      <c r="D160" s="62"/>
      <c r="E160" s="62"/>
      <c r="F160" s="63"/>
      <c r="G160" s="65">
        <v>1.0</v>
      </c>
      <c r="H160" s="68">
        <f t="shared" si="5"/>
        <v>0</v>
      </c>
      <c r="I160" s="1"/>
      <c r="J160" s="69"/>
      <c r="K160" s="70"/>
      <c r="L160" s="70"/>
      <c r="M160" s="1"/>
      <c r="N160" s="1"/>
      <c r="O160" s="4"/>
      <c r="P160" s="58">
        <f t="shared" si="6"/>
        <v>0</v>
      </c>
      <c r="Q160" s="52">
        <f t="shared" si="7"/>
        <v>1</v>
      </c>
      <c r="R160" s="52">
        <f t="shared" si="8"/>
        <v>0</v>
      </c>
      <c r="S160" s="57"/>
      <c r="T160" s="58">
        <f t="shared" ref="T160:U160" si="141">C160/100</f>
        <v>0</v>
      </c>
      <c r="U160" s="58">
        <f t="shared" si="141"/>
        <v>0</v>
      </c>
      <c r="V160" s="58">
        <f t="shared" si="10"/>
        <v>0</v>
      </c>
      <c r="W160" s="61">
        <f t="shared" si="11"/>
        <v>0</v>
      </c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</row>
    <row r="161" ht="27.0" customHeight="1">
      <c r="A161" s="52">
        <v>130.0</v>
      </c>
      <c r="B161" s="62"/>
      <c r="C161" s="62"/>
      <c r="D161" s="62"/>
      <c r="E161" s="62"/>
      <c r="F161" s="63"/>
      <c r="G161" s="65">
        <v>1.0</v>
      </c>
      <c r="H161" s="68">
        <f t="shared" si="5"/>
        <v>0</v>
      </c>
      <c r="I161" s="1"/>
      <c r="J161" s="69"/>
      <c r="K161" s="70"/>
      <c r="L161" s="70"/>
      <c r="M161" s="1"/>
      <c r="N161" s="1"/>
      <c r="O161" s="4"/>
      <c r="P161" s="58">
        <f t="shared" si="6"/>
        <v>0</v>
      </c>
      <c r="Q161" s="52">
        <f t="shared" si="7"/>
        <v>1</v>
      </c>
      <c r="R161" s="52">
        <f t="shared" si="8"/>
        <v>0</v>
      </c>
      <c r="S161" s="57"/>
      <c r="T161" s="58">
        <f t="shared" ref="T161:U161" si="142">C161/100</f>
        <v>0</v>
      </c>
      <c r="U161" s="58">
        <f t="shared" si="142"/>
        <v>0</v>
      </c>
      <c r="V161" s="58">
        <f t="shared" si="10"/>
        <v>0</v>
      </c>
      <c r="W161" s="61">
        <f t="shared" si="11"/>
        <v>0</v>
      </c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</row>
    <row r="162" ht="27.0" customHeight="1">
      <c r="A162" s="52">
        <v>131.0</v>
      </c>
      <c r="B162" s="62"/>
      <c r="C162" s="62"/>
      <c r="D162" s="62"/>
      <c r="E162" s="62"/>
      <c r="F162" s="63"/>
      <c r="G162" s="65">
        <v>1.0</v>
      </c>
      <c r="H162" s="68">
        <f t="shared" si="5"/>
        <v>0</v>
      </c>
      <c r="I162" s="1"/>
      <c r="J162" s="69"/>
      <c r="K162" s="70"/>
      <c r="L162" s="70"/>
      <c r="M162" s="1"/>
      <c r="N162" s="1"/>
      <c r="O162" s="4"/>
      <c r="P162" s="58">
        <f t="shared" si="6"/>
        <v>0</v>
      </c>
      <c r="Q162" s="52">
        <f t="shared" si="7"/>
        <v>1</v>
      </c>
      <c r="R162" s="52">
        <f t="shared" si="8"/>
        <v>0</v>
      </c>
      <c r="S162" s="57"/>
      <c r="T162" s="58">
        <f t="shared" ref="T162:U162" si="143">C162/100</f>
        <v>0</v>
      </c>
      <c r="U162" s="58">
        <f t="shared" si="143"/>
        <v>0</v>
      </c>
      <c r="V162" s="58">
        <f t="shared" si="10"/>
        <v>0</v>
      </c>
      <c r="W162" s="61">
        <f t="shared" si="11"/>
        <v>0</v>
      </c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</row>
    <row r="163" ht="27.0" customHeight="1">
      <c r="A163" s="52">
        <v>132.0</v>
      </c>
      <c r="B163" s="62"/>
      <c r="C163" s="62"/>
      <c r="D163" s="62"/>
      <c r="E163" s="62"/>
      <c r="F163" s="63"/>
      <c r="G163" s="65">
        <v>1.0</v>
      </c>
      <c r="H163" s="68">
        <f t="shared" si="5"/>
        <v>0</v>
      </c>
      <c r="I163" s="1"/>
      <c r="J163" s="69"/>
      <c r="K163" s="70"/>
      <c r="L163" s="70"/>
      <c r="M163" s="1"/>
      <c r="N163" s="1"/>
      <c r="O163" s="4"/>
      <c r="P163" s="58">
        <f t="shared" si="6"/>
        <v>0</v>
      </c>
      <c r="Q163" s="52">
        <f t="shared" si="7"/>
        <v>1</v>
      </c>
      <c r="R163" s="52">
        <f t="shared" si="8"/>
        <v>0</v>
      </c>
      <c r="S163" s="57"/>
      <c r="T163" s="58">
        <f t="shared" ref="T163:U163" si="144">C163/100</f>
        <v>0</v>
      </c>
      <c r="U163" s="58">
        <f t="shared" si="144"/>
        <v>0</v>
      </c>
      <c r="V163" s="58">
        <f t="shared" si="10"/>
        <v>0</v>
      </c>
      <c r="W163" s="61">
        <f t="shared" si="11"/>
        <v>0</v>
      </c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</row>
    <row r="164" ht="27.0" customHeight="1">
      <c r="A164" s="52">
        <v>133.0</v>
      </c>
      <c r="B164" s="62"/>
      <c r="C164" s="62"/>
      <c r="D164" s="62"/>
      <c r="E164" s="62"/>
      <c r="F164" s="63"/>
      <c r="G164" s="65">
        <v>1.0</v>
      </c>
      <c r="H164" s="68">
        <f t="shared" si="5"/>
        <v>0</v>
      </c>
      <c r="I164" s="1"/>
      <c r="J164" s="69"/>
      <c r="K164" s="70"/>
      <c r="L164" s="70"/>
      <c r="M164" s="1"/>
      <c r="N164" s="1"/>
      <c r="O164" s="4"/>
      <c r="P164" s="58">
        <f t="shared" si="6"/>
        <v>0</v>
      </c>
      <c r="Q164" s="52">
        <f t="shared" si="7"/>
        <v>1</v>
      </c>
      <c r="R164" s="52">
        <f t="shared" si="8"/>
        <v>0</v>
      </c>
      <c r="S164" s="57"/>
      <c r="T164" s="58">
        <f t="shared" ref="T164:U164" si="145">C164/100</f>
        <v>0</v>
      </c>
      <c r="U164" s="58">
        <f t="shared" si="145"/>
        <v>0</v>
      </c>
      <c r="V164" s="58">
        <f t="shared" si="10"/>
        <v>0</v>
      </c>
      <c r="W164" s="61">
        <f t="shared" si="11"/>
        <v>0</v>
      </c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</row>
    <row r="165" ht="27.0" customHeight="1">
      <c r="A165" s="52">
        <v>134.0</v>
      </c>
      <c r="B165" s="62"/>
      <c r="C165" s="62"/>
      <c r="D165" s="62"/>
      <c r="E165" s="62"/>
      <c r="F165" s="63"/>
      <c r="G165" s="65">
        <v>1.0</v>
      </c>
      <c r="H165" s="68">
        <f t="shared" si="5"/>
        <v>0</v>
      </c>
      <c r="I165" s="1"/>
      <c r="J165" s="69"/>
      <c r="K165" s="70"/>
      <c r="L165" s="70"/>
      <c r="M165" s="1"/>
      <c r="N165" s="1"/>
      <c r="O165" s="4"/>
      <c r="P165" s="58">
        <f t="shared" si="6"/>
        <v>0</v>
      </c>
      <c r="Q165" s="52">
        <f t="shared" si="7"/>
        <v>1</v>
      </c>
      <c r="R165" s="52">
        <f t="shared" si="8"/>
        <v>0</v>
      </c>
      <c r="S165" s="57"/>
      <c r="T165" s="58">
        <f t="shared" ref="T165:U165" si="146">C165/100</f>
        <v>0</v>
      </c>
      <c r="U165" s="58">
        <f t="shared" si="146"/>
        <v>0</v>
      </c>
      <c r="V165" s="58">
        <f t="shared" si="10"/>
        <v>0</v>
      </c>
      <c r="W165" s="61">
        <f t="shared" si="11"/>
        <v>0</v>
      </c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</row>
    <row r="166" ht="27.0" customHeight="1">
      <c r="A166" s="52">
        <v>135.0</v>
      </c>
      <c r="B166" s="62"/>
      <c r="C166" s="62"/>
      <c r="D166" s="62"/>
      <c r="E166" s="62"/>
      <c r="F166" s="63"/>
      <c r="G166" s="65">
        <v>1.0</v>
      </c>
      <c r="H166" s="68">
        <f t="shared" si="5"/>
        <v>0</v>
      </c>
      <c r="I166" s="1"/>
      <c r="J166" s="69"/>
      <c r="K166" s="70"/>
      <c r="L166" s="70"/>
      <c r="M166" s="1"/>
      <c r="N166" s="1"/>
      <c r="O166" s="4"/>
      <c r="P166" s="58">
        <f t="shared" si="6"/>
        <v>0</v>
      </c>
      <c r="Q166" s="52">
        <f t="shared" si="7"/>
        <v>1</v>
      </c>
      <c r="R166" s="52">
        <f t="shared" si="8"/>
        <v>0</v>
      </c>
      <c r="S166" s="57"/>
      <c r="T166" s="58">
        <f t="shared" ref="T166:U166" si="147">C166/100</f>
        <v>0</v>
      </c>
      <c r="U166" s="58">
        <f t="shared" si="147"/>
        <v>0</v>
      </c>
      <c r="V166" s="58">
        <f t="shared" si="10"/>
        <v>0</v>
      </c>
      <c r="W166" s="61">
        <f t="shared" si="11"/>
        <v>0</v>
      </c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</row>
    <row r="167" ht="27.0" customHeight="1">
      <c r="A167" s="52">
        <v>136.0</v>
      </c>
      <c r="B167" s="62"/>
      <c r="C167" s="62"/>
      <c r="D167" s="62"/>
      <c r="E167" s="62"/>
      <c r="F167" s="63"/>
      <c r="G167" s="65">
        <v>1.0</v>
      </c>
      <c r="H167" s="68">
        <f t="shared" si="5"/>
        <v>0</v>
      </c>
      <c r="I167" s="1"/>
      <c r="J167" s="69"/>
      <c r="K167" s="70"/>
      <c r="L167" s="70"/>
      <c r="M167" s="1"/>
      <c r="N167" s="1"/>
      <c r="O167" s="4"/>
      <c r="P167" s="58">
        <f t="shared" si="6"/>
        <v>0</v>
      </c>
      <c r="Q167" s="52">
        <f t="shared" si="7"/>
        <v>1</v>
      </c>
      <c r="R167" s="52">
        <f t="shared" si="8"/>
        <v>0</v>
      </c>
      <c r="S167" s="57"/>
      <c r="T167" s="58">
        <f t="shared" ref="T167:U167" si="148">C167/100</f>
        <v>0</v>
      </c>
      <c r="U167" s="58">
        <f t="shared" si="148"/>
        <v>0</v>
      </c>
      <c r="V167" s="58">
        <f t="shared" si="10"/>
        <v>0</v>
      </c>
      <c r="W167" s="61">
        <f t="shared" si="11"/>
        <v>0</v>
      </c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</row>
    <row r="168" ht="27.0" customHeight="1">
      <c r="A168" s="52">
        <v>137.0</v>
      </c>
      <c r="B168" s="62"/>
      <c r="C168" s="62"/>
      <c r="D168" s="62"/>
      <c r="E168" s="62"/>
      <c r="F168" s="63"/>
      <c r="G168" s="65">
        <v>1.0</v>
      </c>
      <c r="H168" s="68">
        <f t="shared" si="5"/>
        <v>0</v>
      </c>
      <c r="I168" s="1"/>
      <c r="J168" s="69"/>
      <c r="K168" s="70"/>
      <c r="L168" s="70"/>
      <c r="M168" s="1"/>
      <c r="N168" s="1"/>
      <c r="O168" s="4"/>
      <c r="P168" s="58">
        <f t="shared" si="6"/>
        <v>0</v>
      </c>
      <c r="Q168" s="52">
        <f t="shared" si="7"/>
        <v>1</v>
      </c>
      <c r="R168" s="52">
        <f t="shared" si="8"/>
        <v>0</v>
      </c>
      <c r="S168" s="57"/>
      <c r="T168" s="58">
        <f t="shared" ref="T168:U168" si="149">C168/100</f>
        <v>0</v>
      </c>
      <c r="U168" s="58">
        <f t="shared" si="149"/>
        <v>0</v>
      </c>
      <c r="V168" s="58">
        <f t="shared" si="10"/>
        <v>0</v>
      </c>
      <c r="W168" s="61">
        <f t="shared" si="11"/>
        <v>0</v>
      </c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</row>
    <row r="169" ht="27.0" customHeight="1">
      <c r="A169" s="52">
        <v>138.0</v>
      </c>
      <c r="B169" s="62"/>
      <c r="C169" s="62"/>
      <c r="D169" s="62"/>
      <c r="E169" s="62"/>
      <c r="F169" s="63"/>
      <c r="G169" s="65">
        <v>1.0</v>
      </c>
      <c r="H169" s="68">
        <f t="shared" si="5"/>
        <v>0</v>
      </c>
      <c r="I169" s="1"/>
      <c r="J169" s="69"/>
      <c r="K169" s="70"/>
      <c r="L169" s="70"/>
      <c r="M169" s="1"/>
      <c r="N169" s="1"/>
      <c r="O169" s="4"/>
      <c r="P169" s="58">
        <f t="shared" si="6"/>
        <v>0</v>
      </c>
      <c r="Q169" s="52">
        <f t="shared" si="7"/>
        <v>1</v>
      </c>
      <c r="R169" s="52">
        <f t="shared" si="8"/>
        <v>0</v>
      </c>
      <c r="S169" s="57"/>
      <c r="T169" s="58">
        <f t="shared" ref="T169:U169" si="150">C169/100</f>
        <v>0</v>
      </c>
      <c r="U169" s="58">
        <f t="shared" si="150"/>
        <v>0</v>
      </c>
      <c r="V169" s="58">
        <f t="shared" si="10"/>
        <v>0</v>
      </c>
      <c r="W169" s="61">
        <f t="shared" si="11"/>
        <v>0</v>
      </c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</row>
    <row r="170" ht="27.0" customHeight="1">
      <c r="A170" s="52">
        <v>139.0</v>
      </c>
      <c r="B170" s="62"/>
      <c r="C170" s="62"/>
      <c r="D170" s="62"/>
      <c r="E170" s="62"/>
      <c r="F170" s="63"/>
      <c r="G170" s="65">
        <v>1.0</v>
      </c>
      <c r="H170" s="68">
        <f t="shared" si="5"/>
        <v>0</v>
      </c>
      <c r="I170" s="1"/>
      <c r="J170" s="69"/>
      <c r="K170" s="70"/>
      <c r="L170" s="70"/>
      <c r="M170" s="1"/>
      <c r="N170" s="1"/>
      <c r="O170" s="4"/>
      <c r="P170" s="58">
        <f t="shared" si="6"/>
        <v>0</v>
      </c>
      <c r="Q170" s="52">
        <f t="shared" si="7"/>
        <v>1</v>
      </c>
      <c r="R170" s="52">
        <f t="shared" si="8"/>
        <v>0</v>
      </c>
      <c r="S170" s="57"/>
      <c r="T170" s="58">
        <f t="shared" ref="T170:U170" si="151">C170/100</f>
        <v>0</v>
      </c>
      <c r="U170" s="58">
        <f t="shared" si="151"/>
        <v>0</v>
      </c>
      <c r="V170" s="58">
        <f t="shared" si="10"/>
        <v>0</v>
      </c>
      <c r="W170" s="61">
        <f t="shared" si="11"/>
        <v>0</v>
      </c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</row>
    <row r="171" ht="27.0" customHeight="1">
      <c r="A171" s="52">
        <v>140.0</v>
      </c>
      <c r="B171" s="62"/>
      <c r="C171" s="62"/>
      <c r="D171" s="62"/>
      <c r="E171" s="62"/>
      <c r="F171" s="63"/>
      <c r="G171" s="65">
        <v>1.0</v>
      </c>
      <c r="H171" s="68">
        <f t="shared" si="5"/>
        <v>0</v>
      </c>
      <c r="I171" s="1"/>
      <c r="J171" s="69"/>
      <c r="K171" s="70"/>
      <c r="L171" s="70"/>
      <c r="M171" s="1"/>
      <c r="N171" s="1"/>
      <c r="O171" s="4"/>
      <c r="P171" s="58">
        <f t="shared" si="6"/>
        <v>0</v>
      </c>
      <c r="Q171" s="52">
        <f t="shared" si="7"/>
        <v>1</v>
      </c>
      <c r="R171" s="52">
        <f t="shared" si="8"/>
        <v>0</v>
      </c>
      <c r="S171" s="57"/>
      <c r="T171" s="58">
        <f t="shared" ref="T171:U171" si="152">C171/100</f>
        <v>0</v>
      </c>
      <c r="U171" s="58">
        <f t="shared" si="152"/>
        <v>0</v>
      </c>
      <c r="V171" s="58">
        <f t="shared" si="10"/>
        <v>0</v>
      </c>
      <c r="W171" s="61">
        <f t="shared" si="11"/>
        <v>0</v>
      </c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</row>
    <row r="172" ht="27.0" customHeight="1">
      <c r="A172" s="52">
        <v>141.0</v>
      </c>
      <c r="B172" s="62"/>
      <c r="C172" s="62"/>
      <c r="D172" s="62"/>
      <c r="E172" s="62"/>
      <c r="F172" s="63"/>
      <c r="G172" s="65">
        <v>1.0</v>
      </c>
      <c r="H172" s="68">
        <f t="shared" si="5"/>
        <v>0</v>
      </c>
      <c r="I172" s="1"/>
      <c r="J172" s="69"/>
      <c r="K172" s="70"/>
      <c r="L172" s="70"/>
      <c r="M172" s="1"/>
      <c r="N172" s="1"/>
      <c r="O172" s="4"/>
      <c r="P172" s="58">
        <f t="shared" si="6"/>
        <v>0</v>
      </c>
      <c r="Q172" s="52">
        <f t="shared" si="7"/>
        <v>1</v>
      </c>
      <c r="R172" s="52">
        <f t="shared" si="8"/>
        <v>0</v>
      </c>
      <c r="S172" s="57"/>
      <c r="T172" s="58">
        <f t="shared" ref="T172:U172" si="153">C172/100</f>
        <v>0</v>
      </c>
      <c r="U172" s="58">
        <f t="shared" si="153"/>
        <v>0</v>
      </c>
      <c r="V172" s="58">
        <f t="shared" si="10"/>
        <v>0</v>
      </c>
      <c r="W172" s="61">
        <f t="shared" si="11"/>
        <v>0</v>
      </c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</row>
    <row r="173" ht="27.0" customHeight="1">
      <c r="A173" s="52">
        <v>142.0</v>
      </c>
      <c r="B173" s="62"/>
      <c r="C173" s="62"/>
      <c r="D173" s="62"/>
      <c r="E173" s="62"/>
      <c r="F173" s="63"/>
      <c r="G173" s="65">
        <v>1.0</v>
      </c>
      <c r="H173" s="68">
        <f t="shared" si="5"/>
        <v>0</v>
      </c>
      <c r="I173" s="1"/>
      <c r="J173" s="69"/>
      <c r="K173" s="70"/>
      <c r="L173" s="70"/>
      <c r="M173" s="1"/>
      <c r="N173" s="1"/>
      <c r="O173" s="4"/>
      <c r="P173" s="58">
        <f t="shared" si="6"/>
        <v>0</v>
      </c>
      <c r="Q173" s="52">
        <f t="shared" si="7"/>
        <v>1</v>
      </c>
      <c r="R173" s="52">
        <f t="shared" si="8"/>
        <v>0</v>
      </c>
      <c r="S173" s="57"/>
      <c r="T173" s="58">
        <f t="shared" ref="T173:U173" si="154">C173/100</f>
        <v>0</v>
      </c>
      <c r="U173" s="58">
        <f t="shared" si="154"/>
        <v>0</v>
      </c>
      <c r="V173" s="58">
        <f t="shared" si="10"/>
        <v>0</v>
      </c>
      <c r="W173" s="61">
        <f t="shared" si="11"/>
        <v>0</v>
      </c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</row>
    <row r="174" ht="27.0" customHeight="1">
      <c r="A174" s="52">
        <v>143.0</v>
      </c>
      <c r="B174" s="62"/>
      <c r="C174" s="62"/>
      <c r="D174" s="62"/>
      <c r="E174" s="62"/>
      <c r="F174" s="63"/>
      <c r="G174" s="65">
        <v>1.0</v>
      </c>
      <c r="H174" s="68">
        <f t="shared" si="5"/>
        <v>0</v>
      </c>
      <c r="I174" s="1"/>
      <c r="J174" s="69"/>
      <c r="K174" s="70"/>
      <c r="L174" s="70"/>
      <c r="M174" s="1"/>
      <c r="N174" s="1"/>
      <c r="O174" s="4"/>
      <c r="P174" s="58">
        <f t="shared" si="6"/>
        <v>0</v>
      </c>
      <c r="Q174" s="52">
        <f t="shared" si="7"/>
        <v>1</v>
      </c>
      <c r="R174" s="52">
        <f t="shared" si="8"/>
        <v>0</v>
      </c>
      <c r="S174" s="57"/>
      <c r="T174" s="58">
        <f t="shared" ref="T174:U174" si="155">C174/100</f>
        <v>0</v>
      </c>
      <c r="U174" s="58">
        <f t="shared" si="155"/>
        <v>0</v>
      </c>
      <c r="V174" s="58">
        <f t="shared" si="10"/>
        <v>0</v>
      </c>
      <c r="W174" s="61">
        <f t="shared" si="11"/>
        <v>0</v>
      </c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</row>
    <row r="175" ht="27.0" customHeight="1">
      <c r="A175" s="52">
        <v>144.0</v>
      </c>
      <c r="B175" s="62"/>
      <c r="C175" s="62"/>
      <c r="D175" s="62"/>
      <c r="E175" s="62"/>
      <c r="F175" s="63"/>
      <c r="G175" s="65">
        <v>1.0</v>
      </c>
      <c r="H175" s="68">
        <f t="shared" si="5"/>
        <v>0</v>
      </c>
      <c r="I175" s="1"/>
      <c r="J175" s="69"/>
      <c r="K175" s="70"/>
      <c r="L175" s="70"/>
      <c r="M175" s="1"/>
      <c r="N175" s="1"/>
      <c r="O175" s="4"/>
      <c r="P175" s="58">
        <f t="shared" si="6"/>
        <v>0</v>
      </c>
      <c r="Q175" s="52">
        <f t="shared" si="7"/>
        <v>1</v>
      </c>
      <c r="R175" s="52">
        <f t="shared" si="8"/>
        <v>0</v>
      </c>
      <c r="S175" s="57"/>
      <c r="T175" s="58">
        <f t="shared" ref="T175:U175" si="156">C175/100</f>
        <v>0</v>
      </c>
      <c r="U175" s="58">
        <f t="shared" si="156"/>
        <v>0</v>
      </c>
      <c r="V175" s="58">
        <f t="shared" si="10"/>
        <v>0</v>
      </c>
      <c r="W175" s="61">
        <f t="shared" si="11"/>
        <v>0</v>
      </c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</row>
    <row r="176" ht="27.0" customHeight="1">
      <c r="A176" s="52">
        <v>145.0</v>
      </c>
      <c r="B176" s="62"/>
      <c r="C176" s="62"/>
      <c r="D176" s="62"/>
      <c r="E176" s="62"/>
      <c r="F176" s="63"/>
      <c r="G176" s="65">
        <v>1.0</v>
      </c>
      <c r="H176" s="68">
        <f t="shared" si="5"/>
        <v>0</v>
      </c>
      <c r="I176" s="1"/>
      <c r="J176" s="69"/>
      <c r="K176" s="70"/>
      <c r="L176" s="70"/>
      <c r="M176" s="1"/>
      <c r="N176" s="1"/>
      <c r="O176" s="4"/>
      <c r="P176" s="58">
        <f t="shared" si="6"/>
        <v>0</v>
      </c>
      <c r="Q176" s="52">
        <f t="shared" si="7"/>
        <v>1</v>
      </c>
      <c r="R176" s="52">
        <f t="shared" si="8"/>
        <v>0</v>
      </c>
      <c r="S176" s="57"/>
      <c r="T176" s="58">
        <f t="shared" ref="T176:U176" si="157">C176/100</f>
        <v>0</v>
      </c>
      <c r="U176" s="58">
        <f t="shared" si="157"/>
        <v>0</v>
      </c>
      <c r="V176" s="58">
        <f t="shared" si="10"/>
        <v>0</v>
      </c>
      <c r="W176" s="61">
        <f t="shared" si="11"/>
        <v>0</v>
      </c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</row>
    <row r="177" ht="27.0" customHeight="1">
      <c r="A177" s="52">
        <v>146.0</v>
      </c>
      <c r="B177" s="62"/>
      <c r="C177" s="62"/>
      <c r="D177" s="62"/>
      <c r="E177" s="62"/>
      <c r="F177" s="63"/>
      <c r="G177" s="65">
        <v>1.0</v>
      </c>
      <c r="H177" s="68">
        <f t="shared" si="5"/>
        <v>0</v>
      </c>
      <c r="I177" s="1"/>
      <c r="J177" s="69"/>
      <c r="K177" s="70"/>
      <c r="L177" s="70"/>
      <c r="M177" s="1"/>
      <c r="N177" s="1"/>
      <c r="O177" s="4"/>
      <c r="P177" s="58">
        <f t="shared" si="6"/>
        <v>0</v>
      </c>
      <c r="Q177" s="52">
        <f t="shared" si="7"/>
        <v>1</v>
      </c>
      <c r="R177" s="52">
        <f t="shared" si="8"/>
        <v>0</v>
      </c>
      <c r="S177" s="57"/>
      <c r="T177" s="58">
        <f t="shared" ref="T177:U177" si="158">C177/100</f>
        <v>0</v>
      </c>
      <c r="U177" s="58">
        <f t="shared" si="158"/>
        <v>0</v>
      </c>
      <c r="V177" s="58">
        <f t="shared" si="10"/>
        <v>0</v>
      </c>
      <c r="W177" s="61">
        <f t="shared" si="11"/>
        <v>0</v>
      </c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</row>
    <row r="178" ht="27.0" customHeight="1">
      <c r="A178" s="52">
        <v>147.0</v>
      </c>
      <c r="B178" s="62"/>
      <c r="C178" s="62"/>
      <c r="D178" s="62"/>
      <c r="E178" s="62"/>
      <c r="F178" s="63"/>
      <c r="G178" s="65">
        <v>1.0</v>
      </c>
      <c r="H178" s="68">
        <f t="shared" si="5"/>
        <v>0</v>
      </c>
      <c r="I178" s="1"/>
      <c r="J178" s="69"/>
      <c r="K178" s="70"/>
      <c r="L178" s="70"/>
      <c r="M178" s="1"/>
      <c r="N178" s="1"/>
      <c r="O178" s="4"/>
      <c r="P178" s="58">
        <f t="shared" si="6"/>
        <v>0</v>
      </c>
      <c r="Q178" s="52">
        <f t="shared" si="7"/>
        <v>1</v>
      </c>
      <c r="R178" s="52">
        <f t="shared" si="8"/>
        <v>0</v>
      </c>
      <c r="S178" s="57"/>
      <c r="T178" s="58">
        <f t="shared" ref="T178:U178" si="159">C178/100</f>
        <v>0</v>
      </c>
      <c r="U178" s="58">
        <f t="shared" si="159"/>
        <v>0</v>
      </c>
      <c r="V178" s="58">
        <f t="shared" si="10"/>
        <v>0</v>
      </c>
      <c r="W178" s="61">
        <f t="shared" si="11"/>
        <v>0</v>
      </c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</row>
    <row r="179" ht="27.0" customHeight="1">
      <c r="A179" s="52">
        <v>148.0</v>
      </c>
      <c r="B179" s="62"/>
      <c r="C179" s="62"/>
      <c r="D179" s="62"/>
      <c r="E179" s="62"/>
      <c r="F179" s="63"/>
      <c r="G179" s="65">
        <v>1.0</v>
      </c>
      <c r="H179" s="68">
        <f t="shared" si="5"/>
        <v>0</v>
      </c>
      <c r="I179" s="1"/>
      <c r="J179" s="69"/>
      <c r="K179" s="70"/>
      <c r="L179" s="70"/>
      <c r="M179" s="1"/>
      <c r="N179" s="1"/>
      <c r="O179" s="4"/>
      <c r="P179" s="58">
        <f t="shared" si="6"/>
        <v>0</v>
      </c>
      <c r="Q179" s="52">
        <f t="shared" si="7"/>
        <v>1</v>
      </c>
      <c r="R179" s="52">
        <f t="shared" si="8"/>
        <v>0</v>
      </c>
      <c r="S179" s="57"/>
      <c r="T179" s="58">
        <f t="shared" ref="T179:U179" si="160">C179/100</f>
        <v>0</v>
      </c>
      <c r="U179" s="58">
        <f t="shared" si="160"/>
        <v>0</v>
      </c>
      <c r="V179" s="58">
        <f t="shared" si="10"/>
        <v>0</v>
      </c>
      <c r="W179" s="61">
        <f t="shared" si="11"/>
        <v>0</v>
      </c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</row>
    <row r="180" ht="27.0" customHeight="1">
      <c r="A180" s="52">
        <v>149.0</v>
      </c>
      <c r="B180" s="62"/>
      <c r="C180" s="62"/>
      <c r="D180" s="62"/>
      <c r="E180" s="62"/>
      <c r="F180" s="63"/>
      <c r="G180" s="65">
        <v>1.0</v>
      </c>
      <c r="H180" s="68">
        <f t="shared" si="5"/>
        <v>0</v>
      </c>
      <c r="I180" s="1"/>
      <c r="J180" s="69"/>
      <c r="K180" s="70"/>
      <c r="L180" s="70"/>
      <c r="M180" s="1"/>
      <c r="N180" s="1"/>
      <c r="O180" s="4"/>
      <c r="P180" s="58">
        <f t="shared" si="6"/>
        <v>0</v>
      </c>
      <c r="Q180" s="52">
        <f t="shared" si="7"/>
        <v>1</v>
      </c>
      <c r="R180" s="52">
        <f t="shared" si="8"/>
        <v>0</v>
      </c>
      <c r="S180" s="57"/>
      <c r="T180" s="58">
        <f t="shared" ref="T180:U180" si="161">C180/100</f>
        <v>0</v>
      </c>
      <c r="U180" s="58">
        <f t="shared" si="161"/>
        <v>0</v>
      </c>
      <c r="V180" s="58">
        <f t="shared" si="10"/>
        <v>0</v>
      </c>
      <c r="W180" s="61">
        <f t="shared" si="11"/>
        <v>0</v>
      </c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</row>
    <row r="181" ht="27.0" customHeight="1">
      <c r="A181" s="52">
        <v>150.0</v>
      </c>
      <c r="B181" s="62"/>
      <c r="C181" s="62"/>
      <c r="D181" s="62"/>
      <c r="E181" s="62"/>
      <c r="F181" s="63"/>
      <c r="G181" s="65">
        <v>1.0</v>
      </c>
      <c r="H181" s="68">
        <f t="shared" si="5"/>
        <v>0</v>
      </c>
      <c r="I181" s="1"/>
      <c r="J181" s="69"/>
      <c r="K181" s="70"/>
      <c r="L181" s="70"/>
      <c r="M181" s="1"/>
      <c r="N181" s="1"/>
      <c r="O181" s="4"/>
      <c r="P181" s="58">
        <f t="shared" si="6"/>
        <v>0</v>
      </c>
      <c r="Q181" s="52">
        <f t="shared" si="7"/>
        <v>1</v>
      </c>
      <c r="R181" s="52">
        <f t="shared" si="8"/>
        <v>0</v>
      </c>
      <c r="S181" s="57"/>
      <c r="T181" s="58">
        <f t="shared" ref="T181:U181" si="162">C181/100</f>
        <v>0</v>
      </c>
      <c r="U181" s="58">
        <f t="shared" si="162"/>
        <v>0</v>
      </c>
      <c r="V181" s="58">
        <f t="shared" si="10"/>
        <v>0</v>
      </c>
      <c r="W181" s="61">
        <f t="shared" si="11"/>
        <v>0</v>
      </c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</row>
    <row r="182" ht="27.0" customHeight="1">
      <c r="A182" s="52">
        <v>151.0</v>
      </c>
      <c r="B182" s="62"/>
      <c r="C182" s="62"/>
      <c r="D182" s="62"/>
      <c r="E182" s="62"/>
      <c r="F182" s="63"/>
      <c r="G182" s="65">
        <v>1.0</v>
      </c>
      <c r="H182" s="68">
        <f t="shared" si="5"/>
        <v>0</v>
      </c>
      <c r="I182" s="1"/>
      <c r="J182" s="69"/>
      <c r="K182" s="70"/>
      <c r="L182" s="70"/>
      <c r="M182" s="1"/>
      <c r="N182" s="1"/>
      <c r="O182" s="4"/>
      <c r="P182" s="58">
        <f t="shared" si="6"/>
        <v>0</v>
      </c>
      <c r="Q182" s="52">
        <f t="shared" si="7"/>
        <v>1</v>
      </c>
      <c r="R182" s="52">
        <f t="shared" si="8"/>
        <v>0</v>
      </c>
      <c r="S182" s="57"/>
      <c r="T182" s="58">
        <f t="shared" ref="T182:U182" si="163">C182/100</f>
        <v>0</v>
      </c>
      <c r="U182" s="58">
        <f t="shared" si="163"/>
        <v>0</v>
      </c>
      <c r="V182" s="58">
        <f t="shared" si="10"/>
        <v>0</v>
      </c>
      <c r="W182" s="61">
        <f t="shared" si="11"/>
        <v>0</v>
      </c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</row>
    <row r="183" ht="27.0" customHeight="1">
      <c r="A183" s="52">
        <v>152.0</v>
      </c>
      <c r="B183" s="62"/>
      <c r="C183" s="62"/>
      <c r="D183" s="62"/>
      <c r="E183" s="62"/>
      <c r="F183" s="63"/>
      <c r="G183" s="65">
        <v>1.0</v>
      </c>
      <c r="H183" s="68">
        <f t="shared" si="5"/>
        <v>0</v>
      </c>
      <c r="I183" s="1"/>
      <c r="J183" s="69"/>
      <c r="K183" s="70"/>
      <c r="L183" s="70"/>
      <c r="M183" s="1"/>
      <c r="N183" s="1"/>
      <c r="O183" s="4"/>
      <c r="P183" s="58">
        <f t="shared" si="6"/>
        <v>0</v>
      </c>
      <c r="Q183" s="52">
        <f t="shared" si="7"/>
        <v>1</v>
      </c>
      <c r="R183" s="52">
        <f t="shared" si="8"/>
        <v>0</v>
      </c>
      <c r="S183" s="57"/>
      <c r="T183" s="58">
        <f t="shared" ref="T183:U183" si="164">C183/100</f>
        <v>0</v>
      </c>
      <c r="U183" s="58">
        <f t="shared" si="164"/>
        <v>0</v>
      </c>
      <c r="V183" s="58">
        <f t="shared" si="10"/>
        <v>0</v>
      </c>
      <c r="W183" s="61">
        <f t="shared" si="11"/>
        <v>0</v>
      </c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</row>
    <row r="184" ht="27.0" customHeight="1">
      <c r="A184" s="52">
        <v>153.0</v>
      </c>
      <c r="B184" s="62"/>
      <c r="C184" s="62"/>
      <c r="D184" s="62"/>
      <c r="E184" s="62"/>
      <c r="F184" s="63"/>
      <c r="G184" s="65">
        <v>1.0</v>
      </c>
      <c r="H184" s="68">
        <f t="shared" si="5"/>
        <v>0</v>
      </c>
      <c r="I184" s="1"/>
      <c r="J184" s="69"/>
      <c r="K184" s="70"/>
      <c r="L184" s="70"/>
      <c r="M184" s="1"/>
      <c r="N184" s="1"/>
      <c r="O184" s="4"/>
      <c r="P184" s="58">
        <f t="shared" si="6"/>
        <v>0</v>
      </c>
      <c r="Q184" s="52">
        <f t="shared" si="7"/>
        <v>1</v>
      </c>
      <c r="R184" s="52">
        <f t="shared" si="8"/>
        <v>0</v>
      </c>
      <c r="S184" s="57"/>
      <c r="T184" s="58">
        <f t="shared" ref="T184:U184" si="165">C184/100</f>
        <v>0</v>
      </c>
      <c r="U184" s="58">
        <f t="shared" si="165"/>
        <v>0</v>
      </c>
      <c r="V184" s="58">
        <f t="shared" si="10"/>
        <v>0</v>
      </c>
      <c r="W184" s="61">
        <f t="shared" si="11"/>
        <v>0</v>
      </c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</row>
    <row r="185" ht="27.0" customHeight="1">
      <c r="A185" s="52">
        <v>154.0</v>
      </c>
      <c r="B185" s="62"/>
      <c r="C185" s="62"/>
      <c r="D185" s="62"/>
      <c r="E185" s="62"/>
      <c r="F185" s="63"/>
      <c r="G185" s="65">
        <v>1.0</v>
      </c>
      <c r="H185" s="68">
        <f t="shared" si="5"/>
        <v>0</v>
      </c>
      <c r="I185" s="1"/>
      <c r="J185" s="69"/>
      <c r="K185" s="70"/>
      <c r="L185" s="70"/>
      <c r="M185" s="1"/>
      <c r="N185" s="1"/>
      <c r="O185" s="4"/>
      <c r="P185" s="58">
        <f t="shared" si="6"/>
        <v>0</v>
      </c>
      <c r="Q185" s="52">
        <f t="shared" si="7"/>
        <v>1</v>
      </c>
      <c r="R185" s="52">
        <f t="shared" si="8"/>
        <v>0</v>
      </c>
      <c r="S185" s="57"/>
      <c r="T185" s="58">
        <f t="shared" ref="T185:U185" si="166">C185/100</f>
        <v>0</v>
      </c>
      <c r="U185" s="58">
        <f t="shared" si="166"/>
        <v>0</v>
      </c>
      <c r="V185" s="58">
        <f t="shared" si="10"/>
        <v>0</v>
      </c>
      <c r="W185" s="61">
        <f t="shared" si="11"/>
        <v>0</v>
      </c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</row>
    <row r="186" ht="27.0" customHeight="1">
      <c r="A186" s="52">
        <v>155.0</v>
      </c>
      <c r="B186" s="62"/>
      <c r="C186" s="62"/>
      <c r="D186" s="62"/>
      <c r="E186" s="62"/>
      <c r="F186" s="63"/>
      <c r="G186" s="65">
        <v>1.0</v>
      </c>
      <c r="H186" s="68">
        <f t="shared" si="5"/>
        <v>0</v>
      </c>
      <c r="I186" s="1"/>
      <c r="J186" s="69"/>
      <c r="K186" s="70"/>
      <c r="L186" s="70"/>
      <c r="M186" s="1"/>
      <c r="N186" s="1"/>
      <c r="O186" s="4"/>
      <c r="P186" s="58">
        <f t="shared" si="6"/>
        <v>0</v>
      </c>
      <c r="Q186" s="52">
        <f t="shared" si="7"/>
        <v>1</v>
      </c>
      <c r="R186" s="52">
        <f t="shared" si="8"/>
        <v>0</v>
      </c>
      <c r="S186" s="57"/>
      <c r="T186" s="58">
        <f t="shared" ref="T186:U186" si="167">C186/100</f>
        <v>0</v>
      </c>
      <c r="U186" s="58">
        <f t="shared" si="167"/>
        <v>0</v>
      </c>
      <c r="V186" s="58">
        <f t="shared" si="10"/>
        <v>0</v>
      </c>
      <c r="W186" s="61">
        <f t="shared" si="11"/>
        <v>0</v>
      </c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</row>
    <row r="187" ht="27.0" customHeight="1">
      <c r="A187" s="52">
        <v>156.0</v>
      </c>
      <c r="B187" s="62"/>
      <c r="C187" s="62"/>
      <c r="D187" s="62"/>
      <c r="E187" s="62"/>
      <c r="F187" s="63"/>
      <c r="G187" s="65">
        <v>1.0</v>
      </c>
      <c r="H187" s="68">
        <f t="shared" si="5"/>
        <v>0</v>
      </c>
      <c r="I187" s="1"/>
      <c r="J187" s="69"/>
      <c r="K187" s="70"/>
      <c r="L187" s="70"/>
      <c r="M187" s="1"/>
      <c r="N187" s="1"/>
      <c r="O187" s="4"/>
      <c r="P187" s="58">
        <f t="shared" si="6"/>
        <v>0</v>
      </c>
      <c r="Q187" s="52">
        <f t="shared" si="7"/>
        <v>1</v>
      </c>
      <c r="R187" s="52">
        <f t="shared" si="8"/>
        <v>0</v>
      </c>
      <c r="S187" s="57"/>
      <c r="T187" s="58">
        <f t="shared" ref="T187:U187" si="168">C187/100</f>
        <v>0</v>
      </c>
      <c r="U187" s="58">
        <f t="shared" si="168"/>
        <v>0</v>
      </c>
      <c r="V187" s="58">
        <f t="shared" si="10"/>
        <v>0</v>
      </c>
      <c r="W187" s="61">
        <f t="shared" si="11"/>
        <v>0</v>
      </c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</row>
    <row r="188" ht="27.0" customHeight="1">
      <c r="A188" s="52">
        <v>157.0</v>
      </c>
      <c r="B188" s="62"/>
      <c r="C188" s="62"/>
      <c r="D188" s="62"/>
      <c r="E188" s="62"/>
      <c r="F188" s="63"/>
      <c r="G188" s="65">
        <v>1.0</v>
      </c>
      <c r="H188" s="68">
        <f t="shared" si="5"/>
        <v>0</v>
      </c>
      <c r="I188" s="1"/>
      <c r="J188" s="69"/>
      <c r="K188" s="70"/>
      <c r="L188" s="70"/>
      <c r="M188" s="1"/>
      <c r="N188" s="1"/>
      <c r="O188" s="4"/>
      <c r="P188" s="58">
        <f t="shared" si="6"/>
        <v>0</v>
      </c>
      <c r="Q188" s="52">
        <f t="shared" si="7"/>
        <v>1</v>
      </c>
      <c r="R188" s="52">
        <f t="shared" si="8"/>
        <v>0</v>
      </c>
      <c r="S188" s="57"/>
      <c r="T188" s="58">
        <f t="shared" ref="T188:U188" si="169">C188/100</f>
        <v>0</v>
      </c>
      <c r="U188" s="58">
        <f t="shared" si="169"/>
        <v>0</v>
      </c>
      <c r="V188" s="58">
        <f t="shared" si="10"/>
        <v>0</v>
      </c>
      <c r="W188" s="61">
        <f t="shared" si="11"/>
        <v>0</v>
      </c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</row>
    <row r="189" ht="27.0" customHeight="1">
      <c r="A189" s="52">
        <v>158.0</v>
      </c>
      <c r="B189" s="62"/>
      <c r="C189" s="62"/>
      <c r="D189" s="62"/>
      <c r="E189" s="62"/>
      <c r="F189" s="63"/>
      <c r="G189" s="65">
        <v>1.0</v>
      </c>
      <c r="H189" s="68">
        <f t="shared" si="5"/>
        <v>0</v>
      </c>
      <c r="I189" s="1"/>
      <c r="J189" s="69"/>
      <c r="K189" s="70"/>
      <c r="L189" s="70"/>
      <c r="M189" s="1"/>
      <c r="N189" s="1"/>
      <c r="O189" s="4"/>
      <c r="P189" s="58">
        <f t="shared" si="6"/>
        <v>0</v>
      </c>
      <c r="Q189" s="52">
        <f t="shared" si="7"/>
        <v>1</v>
      </c>
      <c r="R189" s="52">
        <f t="shared" si="8"/>
        <v>0</v>
      </c>
      <c r="S189" s="57"/>
      <c r="T189" s="58">
        <f t="shared" ref="T189:U189" si="170">C189/100</f>
        <v>0</v>
      </c>
      <c r="U189" s="58">
        <f t="shared" si="170"/>
        <v>0</v>
      </c>
      <c r="V189" s="58">
        <f t="shared" si="10"/>
        <v>0</v>
      </c>
      <c r="W189" s="61">
        <f t="shared" si="11"/>
        <v>0</v>
      </c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</row>
    <row r="190" ht="27.0" customHeight="1">
      <c r="A190" s="52">
        <v>159.0</v>
      </c>
      <c r="B190" s="62"/>
      <c r="C190" s="62"/>
      <c r="D190" s="62"/>
      <c r="E190" s="62"/>
      <c r="F190" s="63"/>
      <c r="G190" s="65">
        <v>1.0</v>
      </c>
      <c r="H190" s="68">
        <f t="shared" si="5"/>
        <v>0</v>
      </c>
      <c r="I190" s="1"/>
      <c r="J190" s="69"/>
      <c r="K190" s="70"/>
      <c r="L190" s="70"/>
      <c r="M190" s="1"/>
      <c r="N190" s="1"/>
      <c r="O190" s="4"/>
      <c r="P190" s="58">
        <f t="shared" si="6"/>
        <v>0</v>
      </c>
      <c r="Q190" s="52">
        <f t="shared" si="7"/>
        <v>1</v>
      </c>
      <c r="R190" s="52">
        <f t="shared" si="8"/>
        <v>0</v>
      </c>
      <c r="S190" s="57"/>
      <c r="T190" s="58">
        <f t="shared" ref="T190:U190" si="171">C190/100</f>
        <v>0</v>
      </c>
      <c r="U190" s="58">
        <f t="shared" si="171"/>
        <v>0</v>
      </c>
      <c r="V190" s="58">
        <f t="shared" si="10"/>
        <v>0</v>
      </c>
      <c r="W190" s="61">
        <f t="shared" si="11"/>
        <v>0</v>
      </c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</row>
    <row r="191" ht="27.0" customHeight="1">
      <c r="A191" s="52">
        <v>160.0</v>
      </c>
      <c r="B191" s="62"/>
      <c r="C191" s="62"/>
      <c r="D191" s="62"/>
      <c r="E191" s="62"/>
      <c r="F191" s="63"/>
      <c r="G191" s="65">
        <v>1.0</v>
      </c>
      <c r="H191" s="68">
        <f t="shared" si="5"/>
        <v>0</v>
      </c>
      <c r="I191" s="1"/>
      <c r="J191" s="69"/>
      <c r="K191" s="70"/>
      <c r="L191" s="70"/>
      <c r="M191" s="1"/>
      <c r="N191" s="1"/>
      <c r="O191" s="4"/>
      <c r="P191" s="58">
        <f t="shared" si="6"/>
        <v>0</v>
      </c>
      <c r="Q191" s="52">
        <f t="shared" si="7"/>
        <v>1</v>
      </c>
      <c r="R191" s="52">
        <f t="shared" si="8"/>
        <v>0</v>
      </c>
      <c r="S191" s="57"/>
      <c r="T191" s="58">
        <f t="shared" ref="T191:U191" si="172">C191/100</f>
        <v>0</v>
      </c>
      <c r="U191" s="58">
        <f t="shared" si="172"/>
        <v>0</v>
      </c>
      <c r="V191" s="58">
        <f t="shared" si="10"/>
        <v>0</v>
      </c>
      <c r="W191" s="61">
        <f t="shared" si="11"/>
        <v>0</v>
      </c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</row>
    <row r="192" ht="27.0" customHeight="1">
      <c r="A192" s="52">
        <v>161.0</v>
      </c>
      <c r="B192" s="62"/>
      <c r="C192" s="62"/>
      <c r="D192" s="62"/>
      <c r="E192" s="62"/>
      <c r="F192" s="63"/>
      <c r="G192" s="65">
        <v>1.0</v>
      </c>
      <c r="H192" s="68">
        <f t="shared" si="5"/>
        <v>0</v>
      </c>
      <c r="I192" s="1"/>
      <c r="J192" s="69"/>
      <c r="K192" s="70"/>
      <c r="L192" s="70"/>
      <c r="M192" s="1"/>
      <c r="N192" s="1"/>
      <c r="O192" s="4"/>
      <c r="P192" s="58">
        <f t="shared" si="6"/>
        <v>0</v>
      </c>
      <c r="Q192" s="52">
        <f t="shared" si="7"/>
        <v>1</v>
      </c>
      <c r="R192" s="52">
        <f t="shared" si="8"/>
        <v>0</v>
      </c>
      <c r="S192" s="57"/>
      <c r="T192" s="58">
        <f t="shared" ref="T192:U192" si="173">C192/100</f>
        <v>0</v>
      </c>
      <c r="U192" s="58">
        <f t="shared" si="173"/>
        <v>0</v>
      </c>
      <c r="V192" s="58">
        <f t="shared" si="10"/>
        <v>0</v>
      </c>
      <c r="W192" s="61">
        <f t="shared" si="11"/>
        <v>0</v>
      </c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</row>
    <row r="193" ht="27.0" customHeight="1">
      <c r="A193" s="52">
        <v>162.0</v>
      </c>
      <c r="B193" s="62"/>
      <c r="C193" s="62"/>
      <c r="D193" s="62"/>
      <c r="E193" s="62"/>
      <c r="F193" s="63"/>
      <c r="G193" s="65">
        <v>1.0</v>
      </c>
      <c r="H193" s="68">
        <f t="shared" si="5"/>
        <v>0</v>
      </c>
      <c r="I193" s="1"/>
      <c r="J193" s="69"/>
      <c r="K193" s="70"/>
      <c r="L193" s="70"/>
      <c r="M193" s="1"/>
      <c r="N193" s="1"/>
      <c r="O193" s="4"/>
      <c r="P193" s="58">
        <f t="shared" si="6"/>
        <v>0</v>
      </c>
      <c r="Q193" s="52">
        <f t="shared" si="7"/>
        <v>1</v>
      </c>
      <c r="R193" s="52">
        <f t="shared" si="8"/>
        <v>0</v>
      </c>
      <c r="S193" s="57"/>
      <c r="T193" s="58">
        <f t="shared" ref="T193:U193" si="174">C193/100</f>
        <v>0</v>
      </c>
      <c r="U193" s="58">
        <f t="shared" si="174"/>
        <v>0</v>
      </c>
      <c r="V193" s="58">
        <f t="shared" si="10"/>
        <v>0</v>
      </c>
      <c r="W193" s="61">
        <f t="shared" si="11"/>
        <v>0</v>
      </c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</row>
    <row r="194" ht="27.0" customHeight="1">
      <c r="A194" s="52">
        <v>163.0</v>
      </c>
      <c r="B194" s="62"/>
      <c r="C194" s="62"/>
      <c r="D194" s="62"/>
      <c r="E194" s="62"/>
      <c r="F194" s="63"/>
      <c r="G194" s="65">
        <v>1.0</v>
      </c>
      <c r="H194" s="68">
        <f t="shared" si="5"/>
        <v>0</v>
      </c>
      <c r="I194" s="1"/>
      <c r="J194" s="69"/>
      <c r="K194" s="70"/>
      <c r="L194" s="70"/>
      <c r="M194" s="1"/>
      <c r="N194" s="1"/>
      <c r="O194" s="4"/>
      <c r="P194" s="58">
        <f t="shared" si="6"/>
        <v>0</v>
      </c>
      <c r="Q194" s="52">
        <f t="shared" si="7"/>
        <v>1</v>
      </c>
      <c r="R194" s="52">
        <f t="shared" si="8"/>
        <v>0</v>
      </c>
      <c r="S194" s="57"/>
      <c r="T194" s="58">
        <f t="shared" ref="T194:U194" si="175">C194/100</f>
        <v>0</v>
      </c>
      <c r="U194" s="58">
        <f t="shared" si="175"/>
        <v>0</v>
      </c>
      <c r="V194" s="58">
        <f t="shared" si="10"/>
        <v>0</v>
      </c>
      <c r="W194" s="61">
        <f t="shared" si="11"/>
        <v>0</v>
      </c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</row>
    <row r="195" ht="27.0" customHeight="1">
      <c r="A195" s="52">
        <v>164.0</v>
      </c>
      <c r="B195" s="62"/>
      <c r="C195" s="62"/>
      <c r="D195" s="62"/>
      <c r="E195" s="62"/>
      <c r="F195" s="63"/>
      <c r="G195" s="65">
        <v>1.0</v>
      </c>
      <c r="H195" s="68">
        <f t="shared" si="5"/>
        <v>0</v>
      </c>
      <c r="I195" s="1"/>
      <c r="J195" s="69"/>
      <c r="K195" s="70"/>
      <c r="L195" s="70"/>
      <c r="M195" s="1"/>
      <c r="N195" s="1"/>
      <c r="O195" s="4"/>
      <c r="P195" s="58">
        <f t="shared" si="6"/>
        <v>0</v>
      </c>
      <c r="Q195" s="52">
        <f t="shared" si="7"/>
        <v>1</v>
      </c>
      <c r="R195" s="52">
        <f t="shared" si="8"/>
        <v>0</v>
      </c>
      <c r="S195" s="57"/>
      <c r="T195" s="58">
        <f t="shared" ref="T195:U195" si="176">C195/100</f>
        <v>0</v>
      </c>
      <c r="U195" s="58">
        <f t="shared" si="176"/>
        <v>0</v>
      </c>
      <c r="V195" s="58">
        <f t="shared" si="10"/>
        <v>0</v>
      </c>
      <c r="W195" s="61">
        <f t="shared" si="11"/>
        <v>0</v>
      </c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</row>
    <row r="196" ht="27.0" customHeight="1">
      <c r="A196" s="52">
        <v>165.0</v>
      </c>
      <c r="B196" s="62"/>
      <c r="C196" s="62"/>
      <c r="D196" s="62"/>
      <c r="E196" s="62"/>
      <c r="F196" s="63"/>
      <c r="G196" s="65">
        <v>1.0</v>
      </c>
      <c r="H196" s="68">
        <f t="shared" si="5"/>
        <v>0</v>
      </c>
      <c r="I196" s="1"/>
      <c r="J196" s="69"/>
      <c r="K196" s="70"/>
      <c r="L196" s="70"/>
      <c r="M196" s="1"/>
      <c r="N196" s="1"/>
      <c r="O196" s="4"/>
      <c r="P196" s="58">
        <f t="shared" si="6"/>
        <v>0</v>
      </c>
      <c r="Q196" s="52">
        <f t="shared" si="7"/>
        <v>1</v>
      </c>
      <c r="R196" s="52">
        <f t="shared" si="8"/>
        <v>0</v>
      </c>
      <c r="S196" s="57"/>
      <c r="T196" s="58">
        <f t="shared" ref="T196:U196" si="177">C196/100</f>
        <v>0</v>
      </c>
      <c r="U196" s="58">
        <f t="shared" si="177"/>
        <v>0</v>
      </c>
      <c r="V196" s="58">
        <f t="shared" si="10"/>
        <v>0</v>
      </c>
      <c r="W196" s="61">
        <f t="shared" si="11"/>
        <v>0</v>
      </c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</row>
    <row r="197" ht="27.0" customHeight="1">
      <c r="A197" s="52">
        <v>166.0</v>
      </c>
      <c r="B197" s="62"/>
      <c r="C197" s="62"/>
      <c r="D197" s="62"/>
      <c r="E197" s="62"/>
      <c r="F197" s="63"/>
      <c r="G197" s="65">
        <v>1.0</v>
      </c>
      <c r="H197" s="68">
        <f t="shared" si="5"/>
        <v>0</v>
      </c>
      <c r="I197" s="1"/>
      <c r="J197" s="69"/>
      <c r="K197" s="70"/>
      <c r="L197" s="70"/>
      <c r="M197" s="1"/>
      <c r="N197" s="1"/>
      <c r="O197" s="4"/>
      <c r="P197" s="58">
        <f t="shared" si="6"/>
        <v>0</v>
      </c>
      <c r="Q197" s="52">
        <f t="shared" si="7"/>
        <v>1</v>
      </c>
      <c r="R197" s="52">
        <f t="shared" si="8"/>
        <v>0</v>
      </c>
      <c r="S197" s="57"/>
      <c r="T197" s="58">
        <f t="shared" ref="T197:U197" si="178">C197/100</f>
        <v>0</v>
      </c>
      <c r="U197" s="58">
        <f t="shared" si="178"/>
        <v>0</v>
      </c>
      <c r="V197" s="58">
        <f t="shared" si="10"/>
        <v>0</v>
      </c>
      <c r="W197" s="61">
        <f t="shared" si="11"/>
        <v>0</v>
      </c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</row>
    <row r="198" ht="27.0" customHeight="1">
      <c r="A198" s="52">
        <v>167.0</v>
      </c>
      <c r="B198" s="62"/>
      <c r="C198" s="62"/>
      <c r="D198" s="62"/>
      <c r="E198" s="62"/>
      <c r="F198" s="63"/>
      <c r="G198" s="65">
        <v>1.0</v>
      </c>
      <c r="H198" s="68">
        <f t="shared" si="5"/>
        <v>0</v>
      </c>
      <c r="I198" s="1"/>
      <c r="J198" s="69"/>
      <c r="K198" s="70"/>
      <c r="L198" s="70"/>
      <c r="M198" s="1"/>
      <c r="N198" s="1"/>
      <c r="O198" s="4"/>
      <c r="P198" s="58">
        <f t="shared" si="6"/>
        <v>0</v>
      </c>
      <c r="Q198" s="52">
        <f t="shared" si="7"/>
        <v>1</v>
      </c>
      <c r="R198" s="52">
        <f t="shared" si="8"/>
        <v>0</v>
      </c>
      <c r="S198" s="57"/>
      <c r="T198" s="58">
        <f t="shared" ref="T198:U198" si="179">C198/100</f>
        <v>0</v>
      </c>
      <c r="U198" s="58">
        <f t="shared" si="179"/>
        <v>0</v>
      </c>
      <c r="V198" s="58">
        <f t="shared" si="10"/>
        <v>0</v>
      </c>
      <c r="W198" s="61">
        <f t="shared" si="11"/>
        <v>0</v>
      </c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</row>
    <row r="199" ht="27.0" customHeight="1">
      <c r="A199" s="52">
        <v>168.0</v>
      </c>
      <c r="B199" s="62"/>
      <c r="C199" s="62"/>
      <c r="D199" s="62"/>
      <c r="E199" s="62"/>
      <c r="F199" s="63"/>
      <c r="G199" s="65">
        <v>1.0</v>
      </c>
      <c r="H199" s="68">
        <f t="shared" si="5"/>
        <v>0</v>
      </c>
      <c r="I199" s="1"/>
      <c r="J199" s="69"/>
      <c r="K199" s="70"/>
      <c r="L199" s="70"/>
      <c r="M199" s="1"/>
      <c r="N199" s="1"/>
      <c r="O199" s="4"/>
      <c r="P199" s="58">
        <f t="shared" si="6"/>
        <v>0</v>
      </c>
      <c r="Q199" s="52">
        <f t="shared" si="7"/>
        <v>1</v>
      </c>
      <c r="R199" s="52">
        <f t="shared" si="8"/>
        <v>0</v>
      </c>
      <c r="S199" s="57"/>
      <c r="T199" s="58">
        <f t="shared" ref="T199:U199" si="180">C199/100</f>
        <v>0</v>
      </c>
      <c r="U199" s="58">
        <f t="shared" si="180"/>
        <v>0</v>
      </c>
      <c r="V199" s="58">
        <f t="shared" si="10"/>
        <v>0</v>
      </c>
      <c r="W199" s="61">
        <f t="shared" si="11"/>
        <v>0</v>
      </c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</row>
    <row r="200" ht="27.0" customHeight="1">
      <c r="A200" s="52">
        <v>169.0</v>
      </c>
      <c r="B200" s="62"/>
      <c r="C200" s="62"/>
      <c r="D200" s="62"/>
      <c r="E200" s="62"/>
      <c r="F200" s="63"/>
      <c r="G200" s="65">
        <v>1.0</v>
      </c>
      <c r="H200" s="68">
        <f t="shared" si="5"/>
        <v>0</v>
      </c>
      <c r="I200" s="1"/>
      <c r="J200" s="69"/>
      <c r="K200" s="70"/>
      <c r="L200" s="70"/>
      <c r="M200" s="1"/>
      <c r="N200" s="1"/>
      <c r="O200" s="4"/>
      <c r="P200" s="58">
        <f t="shared" si="6"/>
        <v>0</v>
      </c>
      <c r="Q200" s="52">
        <f t="shared" si="7"/>
        <v>1</v>
      </c>
      <c r="R200" s="52">
        <f t="shared" si="8"/>
        <v>0</v>
      </c>
      <c r="S200" s="57"/>
      <c r="T200" s="58">
        <f t="shared" ref="T200:U200" si="181">C200/100</f>
        <v>0</v>
      </c>
      <c r="U200" s="58">
        <f t="shared" si="181"/>
        <v>0</v>
      </c>
      <c r="V200" s="58">
        <f t="shared" si="10"/>
        <v>0</v>
      </c>
      <c r="W200" s="61">
        <f t="shared" si="11"/>
        <v>0</v>
      </c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</row>
    <row r="201" ht="27.0" customHeight="1">
      <c r="A201" s="52">
        <v>170.0</v>
      </c>
      <c r="B201" s="62"/>
      <c r="C201" s="62"/>
      <c r="D201" s="62"/>
      <c r="E201" s="62"/>
      <c r="F201" s="63"/>
      <c r="G201" s="65">
        <v>1.0</v>
      </c>
      <c r="H201" s="68">
        <f t="shared" si="5"/>
        <v>0</v>
      </c>
      <c r="I201" s="1"/>
      <c r="J201" s="69"/>
      <c r="K201" s="70"/>
      <c r="L201" s="70"/>
      <c r="M201" s="1"/>
      <c r="N201" s="1"/>
      <c r="O201" s="4"/>
      <c r="P201" s="58">
        <f t="shared" si="6"/>
        <v>0</v>
      </c>
      <c r="Q201" s="52">
        <f t="shared" si="7"/>
        <v>1</v>
      </c>
      <c r="R201" s="52">
        <f t="shared" si="8"/>
        <v>0</v>
      </c>
      <c r="S201" s="57"/>
      <c r="T201" s="58">
        <f t="shared" ref="T201:U201" si="182">C201/100</f>
        <v>0</v>
      </c>
      <c r="U201" s="58">
        <f t="shared" si="182"/>
        <v>0</v>
      </c>
      <c r="V201" s="58">
        <f t="shared" si="10"/>
        <v>0</v>
      </c>
      <c r="W201" s="61">
        <f t="shared" si="11"/>
        <v>0</v>
      </c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</row>
    <row r="202" ht="27.0" customHeight="1">
      <c r="A202" s="52">
        <v>171.0</v>
      </c>
      <c r="B202" s="62"/>
      <c r="C202" s="62"/>
      <c r="D202" s="62"/>
      <c r="E202" s="62"/>
      <c r="F202" s="63"/>
      <c r="G202" s="65">
        <v>1.0</v>
      </c>
      <c r="H202" s="68">
        <f t="shared" si="5"/>
        <v>0</v>
      </c>
      <c r="I202" s="1"/>
      <c r="J202" s="69"/>
      <c r="K202" s="70"/>
      <c r="L202" s="70"/>
      <c r="M202" s="1"/>
      <c r="N202" s="1"/>
      <c r="O202" s="4"/>
      <c r="P202" s="58">
        <f t="shared" si="6"/>
        <v>0</v>
      </c>
      <c r="Q202" s="52">
        <f t="shared" si="7"/>
        <v>1</v>
      </c>
      <c r="R202" s="52">
        <f t="shared" si="8"/>
        <v>0</v>
      </c>
      <c r="S202" s="57"/>
      <c r="T202" s="58">
        <f t="shared" ref="T202:U202" si="183">C202/100</f>
        <v>0</v>
      </c>
      <c r="U202" s="58">
        <f t="shared" si="183"/>
        <v>0</v>
      </c>
      <c r="V202" s="58">
        <f t="shared" si="10"/>
        <v>0</v>
      </c>
      <c r="W202" s="61">
        <f t="shared" si="11"/>
        <v>0</v>
      </c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</row>
    <row r="203" ht="27.0" customHeight="1">
      <c r="A203" s="52">
        <v>172.0</v>
      </c>
      <c r="B203" s="62"/>
      <c r="C203" s="62"/>
      <c r="D203" s="62"/>
      <c r="E203" s="62"/>
      <c r="F203" s="63"/>
      <c r="G203" s="65">
        <v>1.0</v>
      </c>
      <c r="H203" s="68">
        <f t="shared" si="5"/>
        <v>0</v>
      </c>
      <c r="I203" s="1"/>
      <c r="J203" s="69"/>
      <c r="K203" s="70"/>
      <c r="L203" s="70"/>
      <c r="M203" s="1"/>
      <c r="N203" s="1"/>
      <c r="O203" s="4"/>
      <c r="P203" s="58">
        <f t="shared" si="6"/>
        <v>0</v>
      </c>
      <c r="Q203" s="52">
        <f t="shared" si="7"/>
        <v>1</v>
      </c>
      <c r="R203" s="52">
        <f t="shared" si="8"/>
        <v>0</v>
      </c>
      <c r="S203" s="57"/>
      <c r="T203" s="58">
        <f t="shared" ref="T203:U203" si="184">C203/100</f>
        <v>0</v>
      </c>
      <c r="U203" s="58">
        <f t="shared" si="184"/>
        <v>0</v>
      </c>
      <c r="V203" s="58">
        <f t="shared" si="10"/>
        <v>0</v>
      </c>
      <c r="W203" s="61">
        <f t="shared" si="11"/>
        <v>0</v>
      </c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</row>
    <row r="204" ht="27.0" customHeight="1">
      <c r="A204" s="52">
        <v>173.0</v>
      </c>
      <c r="B204" s="62"/>
      <c r="C204" s="62"/>
      <c r="D204" s="62"/>
      <c r="E204" s="62"/>
      <c r="F204" s="63"/>
      <c r="G204" s="65">
        <v>1.0</v>
      </c>
      <c r="H204" s="68">
        <f t="shared" si="5"/>
        <v>0</v>
      </c>
      <c r="I204" s="1"/>
      <c r="J204" s="69"/>
      <c r="K204" s="70"/>
      <c r="L204" s="70"/>
      <c r="M204" s="1"/>
      <c r="N204" s="1"/>
      <c r="O204" s="4"/>
      <c r="P204" s="58">
        <f t="shared" si="6"/>
        <v>0</v>
      </c>
      <c r="Q204" s="52">
        <f t="shared" si="7"/>
        <v>1</v>
      </c>
      <c r="R204" s="52">
        <f t="shared" si="8"/>
        <v>0</v>
      </c>
      <c r="S204" s="57"/>
      <c r="T204" s="58">
        <f t="shared" ref="T204:U204" si="185">C204/100</f>
        <v>0</v>
      </c>
      <c r="U204" s="58">
        <f t="shared" si="185"/>
        <v>0</v>
      </c>
      <c r="V204" s="58">
        <f t="shared" si="10"/>
        <v>0</v>
      </c>
      <c r="W204" s="61">
        <f t="shared" si="11"/>
        <v>0</v>
      </c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</row>
    <row r="205" ht="27.0" customHeight="1">
      <c r="A205" s="52">
        <v>174.0</v>
      </c>
      <c r="B205" s="62"/>
      <c r="C205" s="62"/>
      <c r="D205" s="62"/>
      <c r="E205" s="62"/>
      <c r="F205" s="63"/>
      <c r="G205" s="65">
        <v>1.0</v>
      </c>
      <c r="H205" s="68">
        <f t="shared" si="5"/>
        <v>0</v>
      </c>
      <c r="I205" s="1"/>
      <c r="J205" s="69"/>
      <c r="K205" s="70"/>
      <c r="L205" s="70"/>
      <c r="M205" s="1"/>
      <c r="N205" s="1"/>
      <c r="O205" s="4"/>
      <c r="P205" s="58">
        <f t="shared" si="6"/>
        <v>0</v>
      </c>
      <c r="Q205" s="52">
        <f t="shared" si="7"/>
        <v>1</v>
      </c>
      <c r="R205" s="52">
        <f t="shared" si="8"/>
        <v>0</v>
      </c>
      <c r="S205" s="57"/>
      <c r="T205" s="58">
        <f t="shared" ref="T205:U205" si="186">C205/100</f>
        <v>0</v>
      </c>
      <c r="U205" s="58">
        <f t="shared" si="186"/>
        <v>0</v>
      </c>
      <c r="V205" s="58">
        <f t="shared" si="10"/>
        <v>0</v>
      </c>
      <c r="W205" s="61">
        <f t="shared" si="11"/>
        <v>0</v>
      </c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</row>
    <row r="206" ht="27.0" customHeight="1">
      <c r="A206" s="52">
        <v>175.0</v>
      </c>
      <c r="B206" s="62"/>
      <c r="C206" s="62"/>
      <c r="D206" s="62"/>
      <c r="E206" s="62"/>
      <c r="F206" s="63"/>
      <c r="G206" s="65">
        <v>1.0</v>
      </c>
      <c r="H206" s="68">
        <f t="shared" si="5"/>
        <v>0</v>
      </c>
      <c r="I206" s="1"/>
      <c r="J206" s="69"/>
      <c r="K206" s="70"/>
      <c r="L206" s="70"/>
      <c r="M206" s="1"/>
      <c r="N206" s="1"/>
      <c r="O206" s="4"/>
      <c r="P206" s="58">
        <f t="shared" si="6"/>
        <v>0</v>
      </c>
      <c r="Q206" s="52">
        <f t="shared" si="7"/>
        <v>1</v>
      </c>
      <c r="R206" s="52">
        <f t="shared" si="8"/>
        <v>0</v>
      </c>
      <c r="S206" s="57"/>
      <c r="T206" s="58">
        <f t="shared" ref="T206:U206" si="187">C206/100</f>
        <v>0</v>
      </c>
      <c r="U206" s="58">
        <f t="shared" si="187"/>
        <v>0</v>
      </c>
      <c r="V206" s="58">
        <f t="shared" si="10"/>
        <v>0</v>
      </c>
      <c r="W206" s="61">
        <f t="shared" si="11"/>
        <v>0</v>
      </c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</row>
    <row r="207" ht="27.0" customHeight="1">
      <c r="A207" s="52">
        <v>176.0</v>
      </c>
      <c r="B207" s="62"/>
      <c r="C207" s="62"/>
      <c r="D207" s="62"/>
      <c r="E207" s="62"/>
      <c r="F207" s="63"/>
      <c r="G207" s="65">
        <v>1.0</v>
      </c>
      <c r="H207" s="68">
        <f t="shared" si="5"/>
        <v>0</v>
      </c>
      <c r="I207" s="1"/>
      <c r="J207" s="69"/>
      <c r="K207" s="70"/>
      <c r="L207" s="70"/>
      <c r="M207" s="1"/>
      <c r="N207" s="1"/>
      <c r="O207" s="4"/>
      <c r="P207" s="58">
        <f t="shared" si="6"/>
        <v>0</v>
      </c>
      <c r="Q207" s="52">
        <f t="shared" si="7"/>
        <v>1</v>
      </c>
      <c r="R207" s="52">
        <f t="shared" si="8"/>
        <v>0</v>
      </c>
      <c r="S207" s="57"/>
      <c r="T207" s="58">
        <f t="shared" ref="T207:U207" si="188">C207/100</f>
        <v>0</v>
      </c>
      <c r="U207" s="58">
        <f t="shared" si="188"/>
        <v>0</v>
      </c>
      <c r="V207" s="58">
        <f t="shared" si="10"/>
        <v>0</v>
      </c>
      <c r="W207" s="61">
        <f t="shared" si="11"/>
        <v>0</v>
      </c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</row>
    <row r="208" ht="27.0" customHeight="1">
      <c r="A208" s="52">
        <v>177.0</v>
      </c>
      <c r="B208" s="62"/>
      <c r="C208" s="62"/>
      <c r="D208" s="62"/>
      <c r="E208" s="62"/>
      <c r="F208" s="63"/>
      <c r="G208" s="65">
        <v>1.0</v>
      </c>
      <c r="H208" s="68">
        <f t="shared" si="5"/>
        <v>0</v>
      </c>
      <c r="I208" s="1"/>
      <c r="J208" s="69"/>
      <c r="K208" s="70"/>
      <c r="L208" s="70"/>
      <c r="M208" s="1"/>
      <c r="N208" s="1"/>
      <c r="O208" s="4"/>
      <c r="P208" s="58">
        <f t="shared" si="6"/>
        <v>0</v>
      </c>
      <c r="Q208" s="52">
        <f t="shared" si="7"/>
        <v>1</v>
      </c>
      <c r="R208" s="52">
        <f t="shared" si="8"/>
        <v>0</v>
      </c>
      <c r="S208" s="57"/>
      <c r="T208" s="58">
        <f t="shared" ref="T208:U208" si="189">C208/100</f>
        <v>0</v>
      </c>
      <c r="U208" s="58">
        <f t="shared" si="189"/>
        <v>0</v>
      </c>
      <c r="V208" s="58">
        <f t="shared" si="10"/>
        <v>0</v>
      </c>
      <c r="W208" s="61">
        <f t="shared" si="11"/>
        <v>0</v>
      </c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</row>
    <row r="209" ht="27.0" customHeight="1">
      <c r="A209" s="52">
        <v>178.0</v>
      </c>
      <c r="B209" s="62"/>
      <c r="C209" s="62"/>
      <c r="D209" s="62"/>
      <c r="E209" s="62"/>
      <c r="F209" s="63"/>
      <c r="G209" s="65">
        <v>1.0</v>
      </c>
      <c r="H209" s="68">
        <f t="shared" si="5"/>
        <v>0</v>
      </c>
      <c r="I209" s="1"/>
      <c r="J209" s="69"/>
      <c r="K209" s="70"/>
      <c r="L209" s="70"/>
      <c r="M209" s="1"/>
      <c r="N209" s="1"/>
      <c r="O209" s="4"/>
      <c r="P209" s="58">
        <f t="shared" si="6"/>
        <v>0</v>
      </c>
      <c r="Q209" s="52">
        <f t="shared" si="7"/>
        <v>1</v>
      </c>
      <c r="R209" s="52">
        <f t="shared" si="8"/>
        <v>0</v>
      </c>
      <c r="S209" s="57"/>
      <c r="T209" s="58">
        <f t="shared" ref="T209:U209" si="190">C209/100</f>
        <v>0</v>
      </c>
      <c r="U209" s="58">
        <f t="shared" si="190"/>
        <v>0</v>
      </c>
      <c r="V209" s="58">
        <f t="shared" si="10"/>
        <v>0</v>
      </c>
      <c r="W209" s="61">
        <f t="shared" si="11"/>
        <v>0</v>
      </c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</row>
    <row r="210" ht="27.0" customHeight="1">
      <c r="A210" s="52">
        <v>179.0</v>
      </c>
      <c r="B210" s="62"/>
      <c r="C210" s="62"/>
      <c r="D210" s="62"/>
      <c r="E210" s="62"/>
      <c r="F210" s="63"/>
      <c r="G210" s="65">
        <v>1.0</v>
      </c>
      <c r="H210" s="68">
        <f t="shared" si="5"/>
        <v>0</v>
      </c>
      <c r="I210" s="1"/>
      <c r="J210" s="69"/>
      <c r="K210" s="70"/>
      <c r="L210" s="70"/>
      <c r="M210" s="1"/>
      <c r="N210" s="1"/>
      <c r="O210" s="4"/>
      <c r="P210" s="58">
        <f t="shared" si="6"/>
        <v>0</v>
      </c>
      <c r="Q210" s="52">
        <f t="shared" si="7"/>
        <v>1</v>
      </c>
      <c r="R210" s="52">
        <f t="shared" si="8"/>
        <v>0</v>
      </c>
      <c r="S210" s="57"/>
      <c r="T210" s="58">
        <f t="shared" ref="T210:U210" si="191">C210/100</f>
        <v>0</v>
      </c>
      <c r="U210" s="58">
        <f t="shared" si="191"/>
        <v>0</v>
      </c>
      <c r="V210" s="58">
        <f t="shared" si="10"/>
        <v>0</v>
      </c>
      <c r="W210" s="61">
        <f t="shared" si="11"/>
        <v>0</v>
      </c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</row>
    <row r="211" ht="27.0" customHeight="1">
      <c r="A211" s="52">
        <v>180.0</v>
      </c>
      <c r="B211" s="62"/>
      <c r="C211" s="62"/>
      <c r="D211" s="62"/>
      <c r="E211" s="62"/>
      <c r="F211" s="63"/>
      <c r="G211" s="65">
        <v>1.0</v>
      </c>
      <c r="H211" s="68">
        <f t="shared" si="5"/>
        <v>0</v>
      </c>
      <c r="I211" s="1"/>
      <c r="J211" s="69"/>
      <c r="K211" s="70"/>
      <c r="L211" s="70"/>
      <c r="M211" s="1"/>
      <c r="N211" s="1"/>
      <c r="O211" s="4"/>
      <c r="P211" s="58">
        <f t="shared" si="6"/>
        <v>0</v>
      </c>
      <c r="Q211" s="52">
        <f t="shared" si="7"/>
        <v>1</v>
      </c>
      <c r="R211" s="52">
        <f t="shared" si="8"/>
        <v>0</v>
      </c>
      <c r="S211" s="57"/>
      <c r="T211" s="58">
        <f t="shared" ref="T211:U211" si="192">C211/100</f>
        <v>0</v>
      </c>
      <c r="U211" s="58">
        <f t="shared" si="192"/>
        <v>0</v>
      </c>
      <c r="V211" s="58">
        <f t="shared" si="10"/>
        <v>0</v>
      </c>
      <c r="W211" s="61">
        <f t="shared" si="11"/>
        <v>0</v>
      </c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</row>
    <row r="212" ht="27.0" customHeight="1">
      <c r="A212" s="52">
        <v>181.0</v>
      </c>
      <c r="B212" s="62"/>
      <c r="C212" s="62"/>
      <c r="D212" s="62"/>
      <c r="E212" s="62"/>
      <c r="F212" s="63"/>
      <c r="G212" s="65">
        <v>1.0</v>
      </c>
      <c r="H212" s="68">
        <f t="shared" si="5"/>
        <v>0</v>
      </c>
      <c r="I212" s="1"/>
      <c r="J212" s="69"/>
      <c r="K212" s="70"/>
      <c r="L212" s="70"/>
      <c r="M212" s="1"/>
      <c r="N212" s="1"/>
      <c r="O212" s="4"/>
      <c r="P212" s="58">
        <f t="shared" si="6"/>
        <v>0</v>
      </c>
      <c r="Q212" s="52">
        <f t="shared" si="7"/>
        <v>1</v>
      </c>
      <c r="R212" s="52">
        <f t="shared" si="8"/>
        <v>0</v>
      </c>
      <c r="S212" s="57"/>
      <c r="T212" s="58">
        <f t="shared" ref="T212:U212" si="193">C212/100</f>
        <v>0</v>
      </c>
      <c r="U212" s="58">
        <f t="shared" si="193"/>
        <v>0</v>
      </c>
      <c r="V212" s="58">
        <f t="shared" si="10"/>
        <v>0</v>
      </c>
      <c r="W212" s="61">
        <f t="shared" si="11"/>
        <v>0</v>
      </c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</row>
    <row r="213" ht="27.0" customHeight="1">
      <c r="A213" s="52">
        <v>182.0</v>
      </c>
      <c r="B213" s="62"/>
      <c r="C213" s="62"/>
      <c r="D213" s="62"/>
      <c r="E213" s="62"/>
      <c r="F213" s="63"/>
      <c r="G213" s="65">
        <v>1.0</v>
      </c>
      <c r="H213" s="68">
        <f t="shared" si="5"/>
        <v>0</v>
      </c>
      <c r="I213" s="1"/>
      <c r="J213" s="69"/>
      <c r="K213" s="70"/>
      <c r="L213" s="70"/>
      <c r="M213" s="1"/>
      <c r="N213" s="1"/>
      <c r="O213" s="4"/>
      <c r="P213" s="58">
        <f t="shared" si="6"/>
        <v>0</v>
      </c>
      <c r="Q213" s="52">
        <f t="shared" si="7"/>
        <v>1</v>
      </c>
      <c r="R213" s="52">
        <f t="shared" si="8"/>
        <v>0</v>
      </c>
      <c r="S213" s="57"/>
      <c r="T213" s="58">
        <f t="shared" ref="T213:U213" si="194">C213/100</f>
        <v>0</v>
      </c>
      <c r="U213" s="58">
        <f t="shared" si="194"/>
        <v>0</v>
      </c>
      <c r="V213" s="58">
        <f t="shared" si="10"/>
        <v>0</v>
      </c>
      <c r="W213" s="61">
        <f t="shared" si="11"/>
        <v>0</v>
      </c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</row>
    <row r="214" ht="27.0" customHeight="1">
      <c r="A214" s="52">
        <v>183.0</v>
      </c>
      <c r="B214" s="62"/>
      <c r="C214" s="62"/>
      <c r="D214" s="62"/>
      <c r="E214" s="62"/>
      <c r="F214" s="63"/>
      <c r="G214" s="65">
        <v>1.0</v>
      </c>
      <c r="H214" s="68">
        <f t="shared" si="5"/>
        <v>0</v>
      </c>
      <c r="I214" s="1"/>
      <c r="J214" s="69"/>
      <c r="K214" s="70"/>
      <c r="L214" s="70"/>
      <c r="M214" s="1"/>
      <c r="N214" s="1"/>
      <c r="O214" s="4"/>
      <c r="P214" s="58">
        <f t="shared" si="6"/>
        <v>0</v>
      </c>
      <c r="Q214" s="52">
        <f t="shared" si="7"/>
        <v>1</v>
      </c>
      <c r="R214" s="52">
        <f t="shared" si="8"/>
        <v>0</v>
      </c>
      <c r="S214" s="57"/>
      <c r="T214" s="58">
        <f t="shared" ref="T214:U214" si="195">C214/100</f>
        <v>0</v>
      </c>
      <c r="U214" s="58">
        <f t="shared" si="195"/>
        <v>0</v>
      </c>
      <c r="V214" s="58">
        <f t="shared" si="10"/>
        <v>0</v>
      </c>
      <c r="W214" s="61">
        <f t="shared" si="11"/>
        <v>0</v>
      </c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</row>
    <row r="215" ht="27.0" customHeight="1">
      <c r="A215" s="52">
        <v>184.0</v>
      </c>
      <c r="B215" s="62"/>
      <c r="C215" s="62"/>
      <c r="D215" s="62"/>
      <c r="E215" s="62"/>
      <c r="F215" s="63"/>
      <c r="G215" s="65">
        <v>1.0</v>
      </c>
      <c r="H215" s="68">
        <f t="shared" si="5"/>
        <v>0</v>
      </c>
      <c r="I215" s="1"/>
      <c r="J215" s="69"/>
      <c r="K215" s="70"/>
      <c r="L215" s="70"/>
      <c r="M215" s="1"/>
      <c r="N215" s="1"/>
      <c r="O215" s="4"/>
      <c r="P215" s="58">
        <f t="shared" si="6"/>
        <v>0</v>
      </c>
      <c r="Q215" s="52">
        <f t="shared" si="7"/>
        <v>1</v>
      </c>
      <c r="R215" s="52">
        <f t="shared" si="8"/>
        <v>0</v>
      </c>
      <c r="S215" s="57"/>
      <c r="T215" s="58">
        <f t="shared" ref="T215:U215" si="196">C215/100</f>
        <v>0</v>
      </c>
      <c r="U215" s="58">
        <f t="shared" si="196"/>
        <v>0</v>
      </c>
      <c r="V215" s="58">
        <f t="shared" si="10"/>
        <v>0</v>
      </c>
      <c r="W215" s="61">
        <f t="shared" si="11"/>
        <v>0</v>
      </c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</row>
    <row r="216" ht="27.0" customHeight="1">
      <c r="A216" s="52">
        <v>185.0</v>
      </c>
      <c r="B216" s="62"/>
      <c r="C216" s="62"/>
      <c r="D216" s="62"/>
      <c r="E216" s="62"/>
      <c r="F216" s="63"/>
      <c r="G216" s="65">
        <v>1.0</v>
      </c>
      <c r="H216" s="68">
        <f t="shared" si="5"/>
        <v>0</v>
      </c>
      <c r="I216" s="1"/>
      <c r="J216" s="69"/>
      <c r="K216" s="70"/>
      <c r="L216" s="70"/>
      <c r="M216" s="1"/>
      <c r="N216" s="1"/>
      <c r="O216" s="4"/>
      <c r="P216" s="58">
        <f t="shared" si="6"/>
        <v>0</v>
      </c>
      <c r="Q216" s="52">
        <f t="shared" si="7"/>
        <v>1</v>
      </c>
      <c r="R216" s="52">
        <f t="shared" si="8"/>
        <v>0</v>
      </c>
      <c r="S216" s="57"/>
      <c r="T216" s="58">
        <f t="shared" ref="T216:U216" si="197">C216/100</f>
        <v>0</v>
      </c>
      <c r="U216" s="58">
        <f t="shared" si="197"/>
        <v>0</v>
      </c>
      <c r="V216" s="58">
        <f t="shared" si="10"/>
        <v>0</v>
      </c>
      <c r="W216" s="61">
        <f t="shared" si="11"/>
        <v>0</v>
      </c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</row>
    <row r="217" ht="27.0" customHeight="1">
      <c r="A217" s="52">
        <v>186.0</v>
      </c>
      <c r="B217" s="62"/>
      <c r="C217" s="62"/>
      <c r="D217" s="62"/>
      <c r="E217" s="62"/>
      <c r="F217" s="63"/>
      <c r="G217" s="65">
        <v>1.0</v>
      </c>
      <c r="H217" s="68">
        <f t="shared" si="5"/>
        <v>0</v>
      </c>
      <c r="I217" s="1"/>
      <c r="J217" s="69"/>
      <c r="K217" s="70"/>
      <c r="L217" s="70"/>
      <c r="M217" s="1"/>
      <c r="N217" s="1"/>
      <c r="O217" s="4"/>
      <c r="P217" s="58">
        <f t="shared" si="6"/>
        <v>0</v>
      </c>
      <c r="Q217" s="52">
        <f t="shared" si="7"/>
        <v>1</v>
      </c>
      <c r="R217" s="52">
        <f t="shared" si="8"/>
        <v>0</v>
      </c>
      <c r="S217" s="57"/>
      <c r="T217" s="58">
        <f t="shared" ref="T217:U217" si="198">C217/100</f>
        <v>0</v>
      </c>
      <c r="U217" s="58">
        <f t="shared" si="198"/>
        <v>0</v>
      </c>
      <c r="V217" s="58">
        <f t="shared" si="10"/>
        <v>0</v>
      </c>
      <c r="W217" s="61">
        <f t="shared" si="11"/>
        <v>0</v>
      </c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</row>
    <row r="218" ht="27.0" customHeight="1">
      <c r="A218" s="52">
        <v>187.0</v>
      </c>
      <c r="B218" s="62"/>
      <c r="C218" s="62"/>
      <c r="D218" s="62"/>
      <c r="E218" s="62"/>
      <c r="F218" s="63"/>
      <c r="G218" s="65">
        <v>1.0</v>
      </c>
      <c r="H218" s="68">
        <f t="shared" si="5"/>
        <v>0</v>
      </c>
      <c r="I218" s="1"/>
      <c r="J218" s="69"/>
      <c r="K218" s="70"/>
      <c r="L218" s="70"/>
      <c r="M218" s="1"/>
      <c r="N218" s="1"/>
      <c r="O218" s="4"/>
      <c r="P218" s="58">
        <f t="shared" si="6"/>
        <v>0</v>
      </c>
      <c r="Q218" s="52">
        <f t="shared" si="7"/>
        <v>1</v>
      </c>
      <c r="R218" s="52">
        <f t="shared" si="8"/>
        <v>0</v>
      </c>
      <c r="S218" s="57"/>
      <c r="T218" s="58">
        <f t="shared" ref="T218:U218" si="199">C218/100</f>
        <v>0</v>
      </c>
      <c r="U218" s="58">
        <f t="shared" si="199"/>
        <v>0</v>
      </c>
      <c r="V218" s="58">
        <f t="shared" si="10"/>
        <v>0</v>
      </c>
      <c r="W218" s="61">
        <f t="shared" si="11"/>
        <v>0</v>
      </c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</row>
    <row r="219" ht="27.0" customHeight="1">
      <c r="A219" s="52">
        <v>188.0</v>
      </c>
      <c r="B219" s="62"/>
      <c r="C219" s="62"/>
      <c r="D219" s="62"/>
      <c r="E219" s="62"/>
      <c r="F219" s="63"/>
      <c r="G219" s="65">
        <v>1.0</v>
      </c>
      <c r="H219" s="68">
        <f t="shared" si="5"/>
        <v>0</v>
      </c>
      <c r="I219" s="1"/>
      <c r="J219" s="69"/>
      <c r="K219" s="70"/>
      <c r="L219" s="70"/>
      <c r="M219" s="1"/>
      <c r="N219" s="1"/>
      <c r="O219" s="4"/>
      <c r="P219" s="58">
        <f t="shared" si="6"/>
        <v>0</v>
      </c>
      <c r="Q219" s="52">
        <f t="shared" si="7"/>
        <v>1</v>
      </c>
      <c r="R219" s="52">
        <f t="shared" si="8"/>
        <v>0</v>
      </c>
      <c r="S219" s="57"/>
      <c r="T219" s="58">
        <f t="shared" ref="T219:U219" si="200">C219/100</f>
        <v>0</v>
      </c>
      <c r="U219" s="58">
        <f t="shared" si="200"/>
        <v>0</v>
      </c>
      <c r="V219" s="58">
        <f t="shared" si="10"/>
        <v>0</v>
      </c>
      <c r="W219" s="61">
        <f t="shared" si="11"/>
        <v>0</v>
      </c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</row>
    <row r="220" ht="27.0" customHeight="1">
      <c r="A220" s="52">
        <v>189.0</v>
      </c>
      <c r="B220" s="62"/>
      <c r="C220" s="62"/>
      <c r="D220" s="62"/>
      <c r="E220" s="62"/>
      <c r="F220" s="63"/>
      <c r="G220" s="65">
        <v>1.0</v>
      </c>
      <c r="H220" s="68">
        <f t="shared" si="5"/>
        <v>0</v>
      </c>
      <c r="I220" s="1"/>
      <c r="J220" s="69"/>
      <c r="K220" s="70"/>
      <c r="L220" s="70"/>
      <c r="M220" s="1"/>
      <c r="N220" s="1"/>
      <c r="O220" s="4"/>
      <c r="P220" s="58">
        <f t="shared" si="6"/>
        <v>0</v>
      </c>
      <c r="Q220" s="52">
        <f t="shared" si="7"/>
        <v>1</v>
      </c>
      <c r="R220" s="52">
        <f t="shared" si="8"/>
        <v>0</v>
      </c>
      <c r="S220" s="57"/>
      <c r="T220" s="58">
        <f t="shared" ref="T220:U220" si="201">C220/100</f>
        <v>0</v>
      </c>
      <c r="U220" s="58">
        <f t="shared" si="201"/>
        <v>0</v>
      </c>
      <c r="V220" s="58">
        <f t="shared" si="10"/>
        <v>0</v>
      </c>
      <c r="W220" s="61">
        <f t="shared" si="11"/>
        <v>0</v>
      </c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</row>
    <row r="221" ht="27.0" customHeight="1">
      <c r="A221" s="52">
        <v>190.0</v>
      </c>
      <c r="B221" s="62"/>
      <c r="C221" s="62"/>
      <c r="D221" s="62"/>
      <c r="E221" s="62"/>
      <c r="F221" s="63"/>
      <c r="G221" s="65">
        <v>1.0</v>
      </c>
      <c r="H221" s="68">
        <f t="shared" si="5"/>
        <v>0</v>
      </c>
      <c r="I221" s="1"/>
      <c r="J221" s="69"/>
      <c r="K221" s="70"/>
      <c r="L221" s="70"/>
      <c r="M221" s="1"/>
      <c r="N221" s="1"/>
      <c r="O221" s="4"/>
      <c r="P221" s="58">
        <f t="shared" si="6"/>
        <v>0</v>
      </c>
      <c r="Q221" s="52">
        <f t="shared" si="7"/>
        <v>1</v>
      </c>
      <c r="R221" s="52">
        <f t="shared" si="8"/>
        <v>0</v>
      </c>
      <c r="S221" s="57"/>
      <c r="T221" s="58">
        <f t="shared" ref="T221:U221" si="202">C221/100</f>
        <v>0</v>
      </c>
      <c r="U221" s="58">
        <f t="shared" si="202"/>
        <v>0</v>
      </c>
      <c r="V221" s="58">
        <f t="shared" si="10"/>
        <v>0</v>
      </c>
      <c r="W221" s="61">
        <f t="shared" si="11"/>
        <v>0</v>
      </c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</row>
    <row r="222" ht="27.0" customHeight="1">
      <c r="A222" s="52">
        <v>191.0</v>
      </c>
      <c r="B222" s="62"/>
      <c r="C222" s="62"/>
      <c r="D222" s="62"/>
      <c r="E222" s="62"/>
      <c r="F222" s="63"/>
      <c r="G222" s="65">
        <v>1.0</v>
      </c>
      <c r="H222" s="68">
        <f t="shared" si="5"/>
        <v>0</v>
      </c>
      <c r="I222" s="1"/>
      <c r="J222" s="69"/>
      <c r="K222" s="70"/>
      <c r="L222" s="70"/>
      <c r="M222" s="1"/>
      <c r="N222" s="1"/>
      <c r="O222" s="4"/>
      <c r="P222" s="58">
        <f t="shared" si="6"/>
        <v>0</v>
      </c>
      <c r="Q222" s="52">
        <f t="shared" si="7"/>
        <v>1</v>
      </c>
      <c r="R222" s="52">
        <f t="shared" si="8"/>
        <v>0</v>
      </c>
      <c r="S222" s="57"/>
      <c r="T222" s="58">
        <f t="shared" ref="T222:U222" si="203">C222/100</f>
        <v>0</v>
      </c>
      <c r="U222" s="58">
        <f t="shared" si="203"/>
        <v>0</v>
      </c>
      <c r="V222" s="58">
        <f t="shared" si="10"/>
        <v>0</v>
      </c>
      <c r="W222" s="61">
        <f t="shared" si="11"/>
        <v>0</v>
      </c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</row>
    <row r="223" ht="27.0" customHeight="1">
      <c r="A223" s="52">
        <v>192.0</v>
      </c>
      <c r="B223" s="62"/>
      <c r="C223" s="62"/>
      <c r="D223" s="62"/>
      <c r="E223" s="62"/>
      <c r="F223" s="63"/>
      <c r="G223" s="65">
        <v>1.0</v>
      </c>
      <c r="H223" s="68">
        <f t="shared" si="5"/>
        <v>0</v>
      </c>
      <c r="I223" s="1"/>
      <c r="J223" s="69"/>
      <c r="K223" s="70"/>
      <c r="L223" s="70"/>
      <c r="M223" s="1"/>
      <c r="N223" s="1"/>
      <c r="O223" s="4"/>
      <c r="P223" s="58">
        <f t="shared" si="6"/>
        <v>0</v>
      </c>
      <c r="Q223" s="52">
        <f t="shared" si="7"/>
        <v>1</v>
      </c>
      <c r="R223" s="52">
        <f t="shared" si="8"/>
        <v>0</v>
      </c>
      <c r="S223" s="57"/>
      <c r="T223" s="58">
        <f t="shared" ref="T223:U223" si="204">C223/100</f>
        <v>0</v>
      </c>
      <c r="U223" s="58">
        <f t="shared" si="204"/>
        <v>0</v>
      </c>
      <c r="V223" s="58">
        <f t="shared" si="10"/>
        <v>0</v>
      </c>
      <c r="W223" s="61">
        <f t="shared" si="11"/>
        <v>0</v>
      </c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</row>
    <row r="224" ht="27.0" customHeight="1">
      <c r="A224" s="52">
        <v>193.0</v>
      </c>
      <c r="B224" s="62"/>
      <c r="C224" s="62"/>
      <c r="D224" s="62"/>
      <c r="E224" s="62"/>
      <c r="F224" s="63"/>
      <c r="G224" s="65">
        <v>1.0</v>
      </c>
      <c r="H224" s="68">
        <f t="shared" si="5"/>
        <v>0</v>
      </c>
      <c r="I224" s="1"/>
      <c r="J224" s="69"/>
      <c r="K224" s="70"/>
      <c r="L224" s="70"/>
      <c r="M224" s="1"/>
      <c r="N224" s="1"/>
      <c r="O224" s="4"/>
      <c r="P224" s="58">
        <f t="shared" si="6"/>
        <v>0</v>
      </c>
      <c r="Q224" s="52">
        <f t="shared" si="7"/>
        <v>1</v>
      </c>
      <c r="R224" s="52">
        <f t="shared" si="8"/>
        <v>0</v>
      </c>
      <c r="S224" s="57"/>
      <c r="T224" s="58">
        <f t="shared" ref="T224:U224" si="205">C224/100</f>
        <v>0</v>
      </c>
      <c r="U224" s="58">
        <f t="shared" si="205"/>
        <v>0</v>
      </c>
      <c r="V224" s="58">
        <f t="shared" si="10"/>
        <v>0</v>
      </c>
      <c r="W224" s="61">
        <f t="shared" si="11"/>
        <v>0</v>
      </c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</row>
    <row r="225" ht="27.0" customHeight="1">
      <c r="A225" s="52">
        <v>194.0</v>
      </c>
      <c r="B225" s="62"/>
      <c r="C225" s="62"/>
      <c r="D225" s="62"/>
      <c r="E225" s="62"/>
      <c r="F225" s="63"/>
      <c r="G225" s="65">
        <v>1.0</v>
      </c>
      <c r="H225" s="68">
        <f t="shared" si="5"/>
        <v>0</v>
      </c>
      <c r="I225" s="1"/>
      <c r="J225" s="69"/>
      <c r="K225" s="70"/>
      <c r="L225" s="70"/>
      <c r="M225" s="1"/>
      <c r="N225" s="1"/>
      <c r="O225" s="4"/>
      <c r="P225" s="58">
        <f t="shared" si="6"/>
        <v>0</v>
      </c>
      <c r="Q225" s="52">
        <f t="shared" si="7"/>
        <v>1</v>
      </c>
      <c r="R225" s="52">
        <f t="shared" si="8"/>
        <v>0</v>
      </c>
      <c r="S225" s="57"/>
      <c r="T225" s="58">
        <f t="shared" ref="T225:U225" si="206">C225/100</f>
        <v>0</v>
      </c>
      <c r="U225" s="58">
        <f t="shared" si="206"/>
        <v>0</v>
      </c>
      <c r="V225" s="58">
        <f t="shared" si="10"/>
        <v>0</v>
      </c>
      <c r="W225" s="61">
        <f t="shared" si="11"/>
        <v>0</v>
      </c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</row>
    <row r="226" ht="27.0" customHeight="1">
      <c r="A226" s="52">
        <v>195.0</v>
      </c>
      <c r="B226" s="62"/>
      <c r="C226" s="62"/>
      <c r="D226" s="62"/>
      <c r="E226" s="62"/>
      <c r="F226" s="63"/>
      <c r="G226" s="65">
        <v>1.0</v>
      </c>
      <c r="H226" s="68">
        <f t="shared" si="5"/>
        <v>0</v>
      </c>
      <c r="I226" s="1"/>
      <c r="J226" s="69"/>
      <c r="K226" s="70"/>
      <c r="L226" s="70"/>
      <c r="M226" s="1"/>
      <c r="N226" s="1"/>
      <c r="O226" s="4"/>
      <c r="P226" s="58">
        <f t="shared" si="6"/>
        <v>0</v>
      </c>
      <c r="Q226" s="52">
        <f t="shared" si="7"/>
        <v>1</v>
      </c>
      <c r="R226" s="52">
        <f t="shared" si="8"/>
        <v>0</v>
      </c>
      <c r="S226" s="57"/>
      <c r="T226" s="58">
        <f t="shared" ref="T226:U226" si="207">C226/100</f>
        <v>0</v>
      </c>
      <c r="U226" s="58">
        <f t="shared" si="207"/>
        <v>0</v>
      </c>
      <c r="V226" s="58">
        <f t="shared" si="10"/>
        <v>0</v>
      </c>
      <c r="W226" s="61">
        <f t="shared" si="11"/>
        <v>0</v>
      </c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</row>
    <row r="227" ht="27.0" customHeight="1">
      <c r="A227" s="52">
        <v>196.0</v>
      </c>
      <c r="B227" s="62"/>
      <c r="C227" s="62"/>
      <c r="D227" s="62"/>
      <c r="E227" s="62"/>
      <c r="F227" s="63"/>
      <c r="G227" s="65">
        <v>1.0</v>
      </c>
      <c r="H227" s="68">
        <f t="shared" si="5"/>
        <v>0</v>
      </c>
      <c r="I227" s="1"/>
      <c r="J227" s="69"/>
      <c r="K227" s="70"/>
      <c r="L227" s="70"/>
      <c r="M227" s="1"/>
      <c r="N227" s="1"/>
      <c r="O227" s="4"/>
      <c r="P227" s="58">
        <f t="shared" si="6"/>
        <v>0</v>
      </c>
      <c r="Q227" s="52">
        <f t="shared" si="7"/>
        <v>1</v>
      </c>
      <c r="R227" s="52">
        <f t="shared" si="8"/>
        <v>0</v>
      </c>
      <c r="S227" s="57"/>
      <c r="T227" s="58">
        <f t="shared" ref="T227:U227" si="208">C227/100</f>
        <v>0</v>
      </c>
      <c r="U227" s="58">
        <f t="shared" si="208"/>
        <v>0</v>
      </c>
      <c r="V227" s="58">
        <f t="shared" si="10"/>
        <v>0</v>
      </c>
      <c r="W227" s="61">
        <f t="shared" si="11"/>
        <v>0</v>
      </c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</row>
    <row r="228" ht="27.0" customHeight="1">
      <c r="A228" s="52">
        <v>197.0</v>
      </c>
      <c r="B228" s="62"/>
      <c r="C228" s="62"/>
      <c r="D228" s="62"/>
      <c r="E228" s="62"/>
      <c r="F228" s="63"/>
      <c r="G228" s="65">
        <v>1.0</v>
      </c>
      <c r="H228" s="68">
        <f t="shared" si="5"/>
        <v>0</v>
      </c>
      <c r="I228" s="1"/>
      <c r="J228" s="69"/>
      <c r="K228" s="70"/>
      <c r="L228" s="70"/>
      <c r="M228" s="1"/>
      <c r="N228" s="1"/>
      <c r="O228" s="4"/>
      <c r="P228" s="58">
        <f t="shared" si="6"/>
        <v>0</v>
      </c>
      <c r="Q228" s="52">
        <f t="shared" si="7"/>
        <v>1</v>
      </c>
      <c r="R228" s="52">
        <f t="shared" si="8"/>
        <v>0</v>
      </c>
      <c r="S228" s="57"/>
      <c r="T228" s="58">
        <f t="shared" ref="T228:U228" si="209">C228/100</f>
        <v>0</v>
      </c>
      <c r="U228" s="58">
        <f t="shared" si="209"/>
        <v>0</v>
      </c>
      <c r="V228" s="58">
        <f t="shared" si="10"/>
        <v>0</v>
      </c>
      <c r="W228" s="61">
        <f t="shared" si="11"/>
        <v>0</v>
      </c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</row>
    <row r="229" ht="27.0" customHeight="1">
      <c r="A229" s="52">
        <v>198.0</v>
      </c>
      <c r="B229" s="62"/>
      <c r="C229" s="62"/>
      <c r="D229" s="62"/>
      <c r="E229" s="62"/>
      <c r="F229" s="63"/>
      <c r="G229" s="65">
        <v>1.0</v>
      </c>
      <c r="H229" s="68">
        <f t="shared" si="5"/>
        <v>0</v>
      </c>
      <c r="I229" s="1"/>
      <c r="J229" s="69"/>
      <c r="K229" s="70"/>
      <c r="L229" s="70"/>
      <c r="M229" s="1"/>
      <c r="N229" s="1"/>
      <c r="O229" s="4"/>
      <c r="P229" s="58">
        <f t="shared" si="6"/>
        <v>0</v>
      </c>
      <c r="Q229" s="52">
        <f t="shared" si="7"/>
        <v>1</v>
      </c>
      <c r="R229" s="52">
        <f t="shared" si="8"/>
        <v>0</v>
      </c>
      <c r="S229" s="57"/>
      <c r="T229" s="58">
        <f t="shared" ref="T229:U229" si="210">C229/100</f>
        <v>0</v>
      </c>
      <c r="U229" s="58">
        <f t="shared" si="210"/>
        <v>0</v>
      </c>
      <c r="V229" s="58">
        <f t="shared" si="10"/>
        <v>0</v>
      </c>
      <c r="W229" s="61">
        <f t="shared" si="11"/>
        <v>0</v>
      </c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</row>
    <row r="230" ht="27.0" customHeight="1">
      <c r="A230" s="52">
        <v>199.0</v>
      </c>
      <c r="B230" s="62"/>
      <c r="C230" s="62"/>
      <c r="D230" s="62"/>
      <c r="E230" s="62"/>
      <c r="F230" s="63"/>
      <c r="G230" s="65">
        <v>1.0</v>
      </c>
      <c r="H230" s="68">
        <f t="shared" si="5"/>
        <v>0</v>
      </c>
      <c r="I230" s="1"/>
      <c r="J230" s="69"/>
      <c r="K230" s="70"/>
      <c r="L230" s="70"/>
      <c r="M230" s="1"/>
      <c r="N230" s="1"/>
      <c r="O230" s="4"/>
      <c r="P230" s="58">
        <f t="shared" si="6"/>
        <v>0</v>
      </c>
      <c r="Q230" s="52">
        <f t="shared" si="7"/>
        <v>1</v>
      </c>
      <c r="R230" s="52">
        <f t="shared" si="8"/>
        <v>0</v>
      </c>
      <c r="S230" s="57"/>
      <c r="T230" s="58">
        <f t="shared" ref="T230:U230" si="211">C230/100</f>
        <v>0</v>
      </c>
      <c r="U230" s="58">
        <f t="shared" si="211"/>
        <v>0</v>
      </c>
      <c r="V230" s="58">
        <f t="shared" si="10"/>
        <v>0</v>
      </c>
      <c r="W230" s="61">
        <f t="shared" si="11"/>
        <v>0</v>
      </c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</row>
    <row r="231" ht="27.0" customHeight="1">
      <c r="A231" s="52">
        <v>200.0</v>
      </c>
      <c r="B231" s="62"/>
      <c r="C231" s="62"/>
      <c r="D231" s="62"/>
      <c r="E231" s="62"/>
      <c r="F231" s="63"/>
      <c r="G231" s="65">
        <v>1.0</v>
      </c>
      <c r="H231" s="68">
        <f t="shared" si="5"/>
        <v>0</v>
      </c>
      <c r="I231" s="1"/>
      <c r="J231" s="69"/>
      <c r="K231" s="70"/>
      <c r="L231" s="70"/>
      <c r="M231" s="1"/>
      <c r="N231" s="1"/>
      <c r="O231" s="4"/>
      <c r="P231" s="58">
        <f t="shared" si="6"/>
        <v>0</v>
      </c>
      <c r="Q231" s="52">
        <f t="shared" si="7"/>
        <v>1</v>
      </c>
      <c r="R231" s="52">
        <f t="shared" si="8"/>
        <v>0</v>
      </c>
      <c r="S231" s="57"/>
      <c r="T231" s="58">
        <f t="shared" ref="T231:U231" si="212">C231/100</f>
        <v>0</v>
      </c>
      <c r="U231" s="58">
        <f t="shared" si="212"/>
        <v>0</v>
      </c>
      <c r="V231" s="58">
        <f t="shared" si="10"/>
        <v>0</v>
      </c>
      <c r="W231" s="61">
        <f t="shared" si="11"/>
        <v>0</v>
      </c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</row>
    <row r="232" ht="27.0" customHeight="1">
      <c r="A232" s="52">
        <v>201.0</v>
      </c>
      <c r="B232" s="62"/>
      <c r="C232" s="62"/>
      <c r="D232" s="62"/>
      <c r="E232" s="62"/>
      <c r="F232" s="63"/>
      <c r="G232" s="65">
        <v>1.0</v>
      </c>
      <c r="H232" s="68">
        <f t="shared" si="5"/>
        <v>0</v>
      </c>
      <c r="I232" s="1"/>
      <c r="J232" s="69"/>
      <c r="K232" s="70"/>
      <c r="L232" s="70"/>
      <c r="M232" s="1"/>
      <c r="N232" s="1"/>
      <c r="O232" s="4"/>
      <c r="P232" s="58">
        <f t="shared" si="6"/>
        <v>0</v>
      </c>
      <c r="Q232" s="52">
        <f t="shared" si="7"/>
        <v>1</v>
      </c>
      <c r="R232" s="52">
        <f t="shared" si="8"/>
        <v>0</v>
      </c>
      <c r="S232" s="57"/>
      <c r="T232" s="58">
        <f t="shared" ref="T232:U232" si="213">C232/100</f>
        <v>0</v>
      </c>
      <c r="U232" s="58">
        <f t="shared" si="213"/>
        <v>0</v>
      </c>
      <c r="V232" s="58">
        <f t="shared" si="10"/>
        <v>0</v>
      </c>
      <c r="W232" s="61">
        <f t="shared" si="11"/>
        <v>0</v>
      </c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</row>
    <row r="233" ht="27.0" customHeight="1">
      <c r="A233" s="52">
        <v>202.0</v>
      </c>
      <c r="B233" s="62"/>
      <c r="C233" s="62"/>
      <c r="D233" s="62"/>
      <c r="E233" s="62"/>
      <c r="F233" s="63"/>
      <c r="G233" s="65">
        <v>1.0</v>
      </c>
      <c r="H233" s="68">
        <f t="shared" si="5"/>
        <v>0</v>
      </c>
      <c r="I233" s="1"/>
      <c r="J233" s="69"/>
      <c r="K233" s="70"/>
      <c r="L233" s="70"/>
      <c r="M233" s="1"/>
      <c r="N233" s="1"/>
      <c r="O233" s="4"/>
      <c r="P233" s="58">
        <f t="shared" si="6"/>
        <v>0</v>
      </c>
      <c r="Q233" s="52">
        <f t="shared" si="7"/>
        <v>1</v>
      </c>
      <c r="R233" s="52">
        <f t="shared" si="8"/>
        <v>0</v>
      </c>
      <c r="S233" s="57"/>
      <c r="T233" s="58">
        <f t="shared" ref="T233:U233" si="214">C233/100</f>
        <v>0</v>
      </c>
      <c r="U233" s="58">
        <f t="shared" si="214"/>
        <v>0</v>
      </c>
      <c r="V233" s="58">
        <f t="shared" si="10"/>
        <v>0</v>
      </c>
      <c r="W233" s="61">
        <f t="shared" si="11"/>
        <v>0</v>
      </c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</row>
    <row r="234" ht="27.0" customHeight="1">
      <c r="A234" s="52">
        <v>203.0</v>
      </c>
      <c r="B234" s="62"/>
      <c r="C234" s="62"/>
      <c r="D234" s="62"/>
      <c r="E234" s="62"/>
      <c r="F234" s="63"/>
      <c r="G234" s="65">
        <v>1.0</v>
      </c>
      <c r="H234" s="68">
        <f t="shared" si="5"/>
        <v>0</v>
      </c>
      <c r="I234" s="1"/>
      <c r="J234" s="69"/>
      <c r="K234" s="70"/>
      <c r="L234" s="70"/>
      <c r="M234" s="1"/>
      <c r="N234" s="1"/>
      <c r="O234" s="4"/>
      <c r="P234" s="58">
        <f t="shared" si="6"/>
        <v>0</v>
      </c>
      <c r="Q234" s="52">
        <f t="shared" si="7"/>
        <v>1</v>
      </c>
      <c r="R234" s="52">
        <f t="shared" si="8"/>
        <v>0</v>
      </c>
      <c r="S234" s="57"/>
      <c r="T234" s="58">
        <f t="shared" ref="T234:U234" si="215">C234/100</f>
        <v>0</v>
      </c>
      <c r="U234" s="58">
        <f t="shared" si="215"/>
        <v>0</v>
      </c>
      <c r="V234" s="58">
        <f t="shared" si="10"/>
        <v>0</v>
      </c>
      <c r="W234" s="61">
        <f t="shared" si="11"/>
        <v>0</v>
      </c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</row>
    <row r="235" ht="27.0" customHeight="1">
      <c r="A235" s="52">
        <v>204.0</v>
      </c>
      <c r="B235" s="62"/>
      <c r="C235" s="62"/>
      <c r="D235" s="62"/>
      <c r="E235" s="62"/>
      <c r="F235" s="63"/>
      <c r="G235" s="65">
        <v>1.0</v>
      </c>
      <c r="H235" s="68">
        <f t="shared" si="5"/>
        <v>0</v>
      </c>
      <c r="I235" s="1"/>
      <c r="J235" s="69"/>
      <c r="K235" s="70"/>
      <c r="L235" s="70"/>
      <c r="M235" s="1"/>
      <c r="N235" s="1"/>
      <c r="O235" s="4"/>
      <c r="P235" s="58">
        <f t="shared" si="6"/>
        <v>0</v>
      </c>
      <c r="Q235" s="52">
        <f t="shared" si="7"/>
        <v>1</v>
      </c>
      <c r="R235" s="52">
        <f t="shared" si="8"/>
        <v>0</v>
      </c>
      <c r="S235" s="57"/>
      <c r="T235" s="58">
        <f t="shared" ref="T235:U235" si="216">C235/100</f>
        <v>0</v>
      </c>
      <c r="U235" s="58">
        <f t="shared" si="216"/>
        <v>0</v>
      </c>
      <c r="V235" s="58">
        <f t="shared" si="10"/>
        <v>0</v>
      </c>
      <c r="W235" s="61">
        <f t="shared" si="11"/>
        <v>0</v>
      </c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</row>
    <row r="236" ht="27.0" customHeight="1">
      <c r="A236" s="52">
        <v>205.0</v>
      </c>
      <c r="B236" s="62"/>
      <c r="C236" s="62"/>
      <c r="D236" s="62"/>
      <c r="E236" s="62"/>
      <c r="F236" s="63"/>
      <c r="G236" s="65">
        <v>1.0</v>
      </c>
      <c r="H236" s="68">
        <f t="shared" si="5"/>
        <v>0</v>
      </c>
      <c r="I236" s="1"/>
      <c r="J236" s="69"/>
      <c r="K236" s="70"/>
      <c r="L236" s="70"/>
      <c r="M236" s="1"/>
      <c r="N236" s="1"/>
      <c r="O236" s="4"/>
      <c r="P236" s="58">
        <f t="shared" si="6"/>
        <v>0</v>
      </c>
      <c r="Q236" s="52">
        <f t="shared" si="7"/>
        <v>1</v>
      </c>
      <c r="R236" s="52">
        <f t="shared" si="8"/>
        <v>0</v>
      </c>
      <c r="S236" s="57"/>
      <c r="T236" s="58">
        <f t="shared" ref="T236:U236" si="217">C236/100</f>
        <v>0</v>
      </c>
      <c r="U236" s="58">
        <f t="shared" si="217"/>
        <v>0</v>
      </c>
      <c r="V236" s="58">
        <f t="shared" si="10"/>
        <v>0</v>
      </c>
      <c r="W236" s="61">
        <f t="shared" si="11"/>
        <v>0</v>
      </c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</row>
    <row r="237" ht="27.0" customHeight="1">
      <c r="A237" s="52">
        <v>206.0</v>
      </c>
      <c r="B237" s="62"/>
      <c r="C237" s="62"/>
      <c r="D237" s="62"/>
      <c r="E237" s="62"/>
      <c r="F237" s="63"/>
      <c r="G237" s="65">
        <v>1.0</v>
      </c>
      <c r="H237" s="68">
        <f t="shared" si="5"/>
        <v>0</v>
      </c>
      <c r="I237" s="1"/>
      <c r="J237" s="69"/>
      <c r="K237" s="70"/>
      <c r="L237" s="70"/>
      <c r="M237" s="1"/>
      <c r="N237" s="1"/>
      <c r="O237" s="4"/>
      <c r="P237" s="58">
        <f t="shared" si="6"/>
        <v>0</v>
      </c>
      <c r="Q237" s="52">
        <f t="shared" si="7"/>
        <v>1</v>
      </c>
      <c r="R237" s="52">
        <f t="shared" si="8"/>
        <v>0</v>
      </c>
      <c r="S237" s="57"/>
      <c r="T237" s="58">
        <f t="shared" ref="T237:U237" si="218">C237/100</f>
        <v>0</v>
      </c>
      <c r="U237" s="58">
        <f t="shared" si="218"/>
        <v>0</v>
      </c>
      <c r="V237" s="58">
        <f t="shared" si="10"/>
        <v>0</v>
      </c>
      <c r="W237" s="61">
        <f t="shared" si="11"/>
        <v>0</v>
      </c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</row>
    <row r="238" ht="27.0" customHeight="1">
      <c r="A238" s="52">
        <v>207.0</v>
      </c>
      <c r="B238" s="62"/>
      <c r="C238" s="62"/>
      <c r="D238" s="62"/>
      <c r="E238" s="62"/>
      <c r="F238" s="63"/>
      <c r="G238" s="65">
        <v>1.0</v>
      </c>
      <c r="H238" s="68">
        <f t="shared" si="5"/>
        <v>0</v>
      </c>
      <c r="I238" s="1"/>
      <c r="J238" s="69"/>
      <c r="K238" s="70"/>
      <c r="L238" s="70"/>
      <c r="M238" s="1"/>
      <c r="N238" s="1"/>
      <c r="O238" s="4"/>
      <c r="P238" s="58">
        <f t="shared" si="6"/>
        <v>0</v>
      </c>
      <c r="Q238" s="52">
        <f t="shared" si="7"/>
        <v>1</v>
      </c>
      <c r="R238" s="52">
        <f t="shared" si="8"/>
        <v>0</v>
      </c>
      <c r="S238" s="57"/>
      <c r="T238" s="58">
        <f t="shared" ref="T238:U238" si="219">C238/100</f>
        <v>0</v>
      </c>
      <c r="U238" s="58">
        <f t="shared" si="219"/>
        <v>0</v>
      </c>
      <c r="V238" s="58">
        <f t="shared" si="10"/>
        <v>0</v>
      </c>
      <c r="W238" s="61">
        <f t="shared" si="11"/>
        <v>0</v>
      </c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</row>
    <row r="239" ht="27.0" customHeight="1">
      <c r="A239" s="52">
        <v>208.0</v>
      </c>
      <c r="B239" s="62"/>
      <c r="C239" s="62"/>
      <c r="D239" s="62"/>
      <c r="E239" s="62"/>
      <c r="F239" s="63"/>
      <c r="G239" s="65">
        <v>1.0</v>
      </c>
      <c r="H239" s="68">
        <f t="shared" si="5"/>
        <v>0</v>
      </c>
      <c r="I239" s="1"/>
      <c r="J239" s="69"/>
      <c r="K239" s="70"/>
      <c r="L239" s="70"/>
      <c r="M239" s="1"/>
      <c r="N239" s="1"/>
      <c r="O239" s="4"/>
      <c r="P239" s="58">
        <f t="shared" si="6"/>
        <v>0</v>
      </c>
      <c r="Q239" s="52">
        <f t="shared" si="7"/>
        <v>1</v>
      </c>
      <c r="R239" s="52">
        <f t="shared" si="8"/>
        <v>0</v>
      </c>
      <c r="S239" s="57"/>
      <c r="T239" s="58">
        <f t="shared" ref="T239:U239" si="220">C239/100</f>
        <v>0</v>
      </c>
      <c r="U239" s="58">
        <f t="shared" si="220"/>
        <v>0</v>
      </c>
      <c r="V239" s="58">
        <f t="shared" si="10"/>
        <v>0</v>
      </c>
      <c r="W239" s="61">
        <f t="shared" si="11"/>
        <v>0</v>
      </c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</row>
    <row r="240" ht="27.0" customHeight="1">
      <c r="A240" s="52">
        <v>209.0</v>
      </c>
      <c r="B240" s="62"/>
      <c r="C240" s="62"/>
      <c r="D240" s="62"/>
      <c r="E240" s="62"/>
      <c r="F240" s="63"/>
      <c r="G240" s="65">
        <v>1.0</v>
      </c>
      <c r="H240" s="68">
        <f t="shared" si="5"/>
        <v>0</v>
      </c>
      <c r="I240" s="1"/>
      <c r="J240" s="69"/>
      <c r="K240" s="70"/>
      <c r="L240" s="70"/>
      <c r="M240" s="1"/>
      <c r="N240" s="1"/>
      <c r="O240" s="4"/>
      <c r="P240" s="58">
        <f t="shared" si="6"/>
        <v>0</v>
      </c>
      <c r="Q240" s="52">
        <f t="shared" si="7"/>
        <v>1</v>
      </c>
      <c r="R240" s="52">
        <f t="shared" si="8"/>
        <v>0</v>
      </c>
      <c r="S240" s="57"/>
      <c r="T240" s="58">
        <f t="shared" ref="T240:U240" si="221">C240/100</f>
        <v>0</v>
      </c>
      <c r="U240" s="58">
        <f t="shared" si="221"/>
        <v>0</v>
      </c>
      <c r="V240" s="58">
        <f t="shared" si="10"/>
        <v>0</v>
      </c>
      <c r="W240" s="61">
        <f t="shared" si="11"/>
        <v>0</v>
      </c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</row>
    <row r="241" ht="27.0" customHeight="1">
      <c r="A241" s="52">
        <v>210.0</v>
      </c>
      <c r="B241" s="62"/>
      <c r="C241" s="62"/>
      <c r="D241" s="62"/>
      <c r="E241" s="62"/>
      <c r="F241" s="63"/>
      <c r="G241" s="65">
        <v>1.0</v>
      </c>
      <c r="H241" s="68">
        <f t="shared" si="5"/>
        <v>0</v>
      </c>
      <c r="I241" s="1"/>
      <c r="J241" s="69"/>
      <c r="K241" s="70"/>
      <c r="L241" s="70"/>
      <c r="M241" s="1"/>
      <c r="N241" s="1"/>
      <c r="O241" s="4"/>
      <c r="P241" s="58">
        <f t="shared" si="6"/>
        <v>0</v>
      </c>
      <c r="Q241" s="52">
        <f t="shared" si="7"/>
        <v>1</v>
      </c>
      <c r="R241" s="52">
        <f t="shared" si="8"/>
        <v>0</v>
      </c>
      <c r="S241" s="57"/>
      <c r="T241" s="58">
        <f t="shared" ref="T241:U241" si="222">C241/100</f>
        <v>0</v>
      </c>
      <c r="U241" s="58">
        <f t="shared" si="222"/>
        <v>0</v>
      </c>
      <c r="V241" s="58">
        <f t="shared" si="10"/>
        <v>0</v>
      </c>
      <c r="W241" s="61">
        <f t="shared" si="11"/>
        <v>0</v>
      </c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</row>
    <row r="242" ht="27.0" customHeight="1">
      <c r="A242" s="52">
        <v>211.0</v>
      </c>
      <c r="B242" s="62"/>
      <c r="C242" s="62"/>
      <c r="D242" s="62"/>
      <c r="E242" s="62"/>
      <c r="F242" s="63"/>
      <c r="G242" s="65">
        <v>1.0</v>
      </c>
      <c r="H242" s="68">
        <f t="shared" si="5"/>
        <v>0</v>
      </c>
      <c r="I242" s="1"/>
      <c r="J242" s="69"/>
      <c r="K242" s="70"/>
      <c r="L242" s="70"/>
      <c r="M242" s="1"/>
      <c r="N242" s="1"/>
      <c r="O242" s="4"/>
      <c r="P242" s="58">
        <f t="shared" si="6"/>
        <v>0</v>
      </c>
      <c r="Q242" s="52">
        <f t="shared" si="7"/>
        <v>1</v>
      </c>
      <c r="R242" s="52">
        <f t="shared" si="8"/>
        <v>0</v>
      </c>
      <c r="S242" s="57"/>
      <c r="T242" s="58">
        <f t="shared" ref="T242:U242" si="223">C242/100</f>
        <v>0</v>
      </c>
      <c r="U242" s="58">
        <f t="shared" si="223"/>
        <v>0</v>
      </c>
      <c r="V242" s="58">
        <f t="shared" si="10"/>
        <v>0</v>
      </c>
      <c r="W242" s="61">
        <f t="shared" si="11"/>
        <v>0</v>
      </c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</row>
    <row r="243" ht="27.0" customHeight="1">
      <c r="A243" s="52">
        <v>212.0</v>
      </c>
      <c r="B243" s="62"/>
      <c r="C243" s="62"/>
      <c r="D243" s="62"/>
      <c r="E243" s="62"/>
      <c r="F243" s="63"/>
      <c r="G243" s="65">
        <v>1.0</v>
      </c>
      <c r="H243" s="68">
        <f t="shared" si="5"/>
        <v>0</v>
      </c>
      <c r="I243" s="1"/>
      <c r="J243" s="69"/>
      <c r="K243" s="70"/>
      <c r="L243" s="70"/>
      <c r="M243" s="1"/>
      <c r="N243" s="1"/>
      <c r="O243" s="4"/>
      <c r="P243" s="58">
        <f t="shared" si="6"/>
        <v>0</v>
      </c>
      <c r="Q243" s="52">
        <f t="shared" si="7"/>
        <v>1</v>
      </c>
      <c r="R243" s="52">
        <f t="shared" si="8"/>
        <v>0</v>
      </c>
      <c r="S243" s="57"/>
      <c r="T243" s="58">
        <f t="shared" ref="T243:U243" si="224">C243/100</f>
        <v>0</v>
      </c>
      <c r="U243" s="58">
        <f t="shared" si="224"/>
        <v>0</v>
      </c>
      <c r="V243" s="58">
        <f t="shared" si="10"/>
        <v>0</v>
      </c>
      <c r="W243" s="61">
        <f t="shared" si="11"/>
        <v>0</v>
      </c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</row>
    <row r="244" ht="27.0" customHeight="1">
      <c r="A244" s="52">
        <v>213.0</v>
      </c>
      <c r="B244" s="62"/>
      <c r="C244" s="62"/>
      <c r="D244" s="62"/>
      <c r="E244" s="62"/>
      <c r="F244" s="63"/>
      <c r="G244" s="65">
        <v>1.0</v>
      </c>
      <c r="H244" s="68">
        <f t="shared" si="5"/>
        <v>0</v>
      </c>
      <c r="I244" s="1"/>
      <c r="J244" s="69"/>
      <c r="K244" s="70"/>
      <c r="L244" s="70"/>
      <c r="M244" s="1"/>
      <c r="N244" s="1"/>
      <c r="O244" s="4"/>
      <c r="P244" s="58">
        <f t="shared" si="6"/>
        <v>0</v>
      </c>
      <c r="Q244" s="52">
        <f t="shared" si="7"/>
        <v>1</v>
      </c>
      <c r="R244" s="52">
        <f t="shared" si="8"/>
        <v>0</v>
      </c>
      <c r="S244" s="57"/>
      <c r="T244" s="58">
        <f t="shared" ref="T244:U244" si="225">C244/100</f>
        <v>0</v>
      </c>
      <c r="U244" s="58">
        <f t="shared" si="225"/>
        <v>0</v>
      </c>
      <c r="V244" s="58">
        <f t="shared" si="10"/>
        <v>0</v>
      </c>
      <c r="W244" s="61">
        <f t="shared" si="11"/>
        <v>0</v>
      </c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</row>
    <row r="245" ht="27.0" customHeight="1">
      <c r="A245" s="52">
        <v>214.0</v>
      </c>
      <c r="B245" s="62"/>
      <c r="C245" s="62"/>
      <c r="D245" s="62"/>
      <c r="E245" s="62"/>
      <c r="F245" s="63"/>
      <c r="G245" s="65">
        <v>1.0</v>
      </c>
      <c r="H245" s="68">
        <f t="shared" si="5"/>
        <v>0</v>
      </c>
      <c r="I245" s="1"/>
      <c r="J245" s="69"/>
      <c r="K245" s="70"/>
      <c r="L245" s="70"/>
      <c r="M245" s="1"/>
      <c r="N245" s="1"/>
      <c r="O245" s="4"/>
      <c r="P245" s="58">
        <f t="shared" si="6"/>
        <v>0</v>
      </c>
      <c r="Q245" s="52">
        <f t="shared" si="7"/>
        <v>1</v>
      </c>
      <c r="R245" s="52">
        <f t="shared" si="8"/>
        <v>0</v>
      </c>
      <c r="S245" s="57"/>
      <c r="T245" s="58">
        <f t="shared" ref="T245:U245" si="226">C245/100</f>
        <v>0</v>
      </c>
      <c r="U245" s="58">
        <f t="shared" si="226"/>
        <v>0</v>
      </c>
      <c r="V245" s="58">
        <f t="shared" si="10"/>
        <v>0</v>
      </c>
      <c r="W245" s="61">
        <f t="shared" si="11"/>
        <v>0</v>
      </c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</row>
    <row r="246" ht="27.0" customHeight="1">
      <c r="A246" s="52">
        <v>215.0</v>
      </c>
      <c r="B246" s="62"/>
      <c r="C246" s="62"/>
      <c r="D246" s="62"/>
      <c r="E246" s="62"/>
      <c r="F246" s="63"/>
      <c r="G246" s="65">
        <v>1.0</v>
      </c>
      <c r="H246" s="68">
        <f t="shared" si="5"/>
        <v>0</v>
      </c>
      <c r="I246" s="1"/>
      <c r="J246" s="69"/>
      <c r="K246" s="70"/>
      <c r="L246" s="70"/>
      <c r="M246" s="1"/>
      <c r="N246" s="1"/>
      <c r="O246" s="4"/>
      <c r="P246" s="58">
        <f t="shared" si="6"/>
        <v>0</v>
      </c>
      <c r="Q246" s="52">
        <f t="shared" si="7"/>
        <v>1</v>
      </c>
      <c r="R246" s="52">
        <f t="shared" si="8"/>
        <v>0</v>
      </c>
      <c r="S246" s="57"/>
      <c r="T246" s="58">
        <f t="shared" ref="T246:U246" si="227">C246/100</f>
        <v>0</v>
      </c>
      <c r="U246" s="58">
        <f t="shared" si="227"/>
        <v>0</v>
      </c>
      <c r="V246" s="58">
        <f t="shared" si="10"/>
        <v>0</v>
      </c>
      <c r="W246" s="61">
        <f t="shared" si="11"/>
        <v>0</v>
      </c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</row>
    <row r="247" ht="27.0" customHeight="1">
      <c r="A247" s="52">
        <v>216.0</v>
      </c>
      <c r="B247" s="62"/>
      <c r="C247" s="62"/>
      <c r="D247" s="62"/>
      <c r="E247" s="62"/>
      <c r="F247" s="63"/>
      <c r="G247" s="65">
        <v>1.0</v>
      </c>
      <c r="H247" s="68">
        <f t="shared" si="5"/>
        <v>0</v>
      </c>
      <c r="I247" s="1"/>
      <c r="J247" s="69"/>
      <c r="K247" s="70"/>
      <c r="L247" s="70"/>
      <c r="M247" s="1"/>
      <c r="N247" s="1"/>
      <c r="O247" s="4"/>
      <c r="P247" s="58">
        <f t="shared" si="6"/>
        <v>0</v>
      </c>
      <c r="Q247" s="52">
        <f t="shared" si="7"/>
        <v>1</v>
      </c>
      <c r="R247" s="52">
        <f t="shared" si="8"/>
        <v>0</v>
      </c>
      <c r="S247" s="57"/>
      <c r="T247" s="58">
        <f t="shared" ref="T247:U247" si="228">C247/100</f>
        <v>0</v>
      </c>
      <c r="U247" s="58">
        <f t="shared" si="228"/>
        <v>0</v>
      </c>
      <c r="V247" s="58">
        <f t="shared" si="10"/>
        <v>0</v>
      </c>
      <c r="W247" s="61">
        <f t="shared" si="11"/>
        <v>0</v>
      </c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</row>
    <row r="248" ht="27.0" customHeight="1">
      <c r="A248" s="52">
        <v>217.0</v>
      </c>
      <c r="B248" s="62"/>
      <c r="C248" s="62"/>
      <c r="D248" s="62"/>
      <c r="E248" s="62"/>
      <c r="F248" s="63"/>
      <c r="G248" s="65">
        <v>1.0</v>
      </c>
      <c r="H248" s="68">
        <f t="shared" si="5"/>
        <v>0</v>
      </c>
      <c r="I248" s="1"/>
      <c r="J248" s="204">
        <f>SUM(J32:J48)</f>
        <v>0</v>
      </c>
      <c r="K248" s="204">
        <f>SUM(K32:K247)</f>
        <v>20</v>
      </c>
      <c r="L248" s="204">
        <f>SUM(L32:L48)</f>
        <v>0</v>
      </c>
      <c r="M248" s="1"/>
      <c r="N248" s="1"/>
      <c r="O248" s="4"/>
      <c r="P248" s="58">
        <f t="shared" si="6"/>
        <v>0</v>
      </c>
      <c r="Q248" s="52">
        <f t="shared" si="7"/>
        <v>1</v>
      </c>
      <c r="R248" s="52">
        <f t="shared" si="8"/>
        <v>0</v>
      </c>
      <c r="S248" s="57"/>
      <c r="T248" s="58">
        <f t="shared" ref="T248:U248" si="229">C248/100</f>
        <v>0</v>
      </c>
      <c r="U248" s="58">
        <f t="shared" si="229"/>
        <v>0</v>
      </c>
      <c r="V248" s="58">
        <f t="shared" si="10"/>
        <v>0</v>
      </c>
      <c r="W248" s="61">
        <f t="shared" si="11"/>
        <v>0</v>
      </c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</row>
    <row r="249" ht="27.0" customHeight="1">
      <c r="A249" s="26"/>
      <c r="B249" s="44"/>
      <c r="C249" s="44"/>
      <c r="D249" s="44"/>
      <c r="E249" s="44"/>
      <c r="F249" s="50"/>
      <c r="G249" s="26"/>
      <c r="H249" s="72">
        <f>+O314</f>
        <v>0</v>
      </c>
      <c r="I249" s="1"/>
      <c r="J249" s="1"/>
      <c r="K249" s="1"/>
      <c r="L249" s="1"/>
      <c r="M249" s="1"/>
      <c r="N249" s="1"/>
      <c r="O249" s="73"/>
      <c r="P249" s="58">
        <f t="shared" si="6"/>
        <v>0</v>
      </c>
      <c r="Q249" s="52" t="str">
        <f t="shared" si="7"/>
        <v/>
      </c>
      <c r="R249" s="52">
        <f t="shared" si="8"/>
        <v>0</v>
      </c>
      <c r="S249" s="57"/>
      <c r="T249" s="58">
        <f t="shared" ref="T249:U249" si="230">C249/100</f>
        <v>0</v>
      </c>
      <c r="U249" s="58">
        <f t="shared" si="230"/>
        <v>0</v>
      </c>
      <c r="V249" s="58">
        <f t="shared" si="10"/>
        <v>0</v>
      </c>
      <c r="W249" s="61">
        <f t="shared" si="11"/>
        <v>0</v>
      </c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</row>
    <row r="250" ht="27.0" customHeight="1">
      <c r="A250" s="26"/>
      <c r="B250" s="74"/>
      <c r="C250" s="74"/>
      <c r="D250" s="74"/>
      <c r="E250" s="74"/>
      <c r="F250" s="76"/>
      <c r="G250" s="77">
        <f>SUM(G32:G248)</f>
        <v>217</v>
      </c>
      <c r="H250" s="78">
        <f>SUM(H32:H249)</f>
        <v>0</v>
      </c>
      <c r="I250" s="79"/>
      <c r="J250" s="79"/>
      <c r="K250" s="79"/>
      <c r="L250" s="79"/>
      <c r="M250" s="79"/>
      <c r="N250" s="79"/>
      <c r="O250" s="4"/>
      <c r="P250" s="79">
        <f>+SUM(P32:P249)</f>
        <v>0</v>
      </c>
      <c r="Q250" s="79">
        <f t="shared" ref="Q250:R250" si="231">SUM(Q32:Q249)</f>
        <v>217</v>
      </c>
      <c r="R250" s="79">
        <f t="shared" si="231"/>
        <v>0</v>
      </c>
      <c r="S250" s="79"/>
      <c r="T250" s="79"/>
      <c r="U250" s="79"/>
      <c r="V250" s="79"/>
      <c r="W250" s="81">
        <f>SUM(W32:W249)</f>
        <v>0</v>
      </c>
      <c r="X250" s="79"/>
      <c r="Y250" s="79"/>
      <c r="Z250" s="79"/>
      <c r="AA250" s="79"/>
      <c r="AB250" s="79"/>
      <c r="AC250" s="79"/>
      <c r="AD250" s="79"/>
      <c r="AE250" s="79"/>
      <c r="AF250" s="79"/>
      <c r="AG250" s="79"/>
      <c r="AH250" s="79"/>
      <c r="AI250" s="79"/>
      <c r="AJ250" s="79"/>
      <c r="AK250" s="79"/>
      <c r="AL250" s="79"/>
      <c r="AM250" s="79"/>
      <c r="AN250" s="79"/>
      <c r="AO250" s="79"/>
      <c r="AP250" s="79"/>
      <c r="AQ250" s="79"/>
    </row>
    <row r="251" ht="29.25" customHeight="1">
      <c r="A251" s="1"/>
      <c r="B251" s="1"/>
      <c r="C251" s="1"/>
      <c r="D251" s="1"/>
      <c r="E251" s="1"/>
      <c r="F251" s="3"/>
      <c r="G251" s="1"/>
      <c r="H251" s="1"/>
      <c r="I251" s="1"/>
      <c r="J251" s="1"/>
      <c r="K251" s="1"/>
      <c r="L251" s="1"/>
      <c r="M251" s="1"/>
      <c r="N251" s="1"/>
      <c r="O251" s="4"/>
      <c r="P251" s="57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</row>
    <row r="252" ht="29.25" customHeight="1">
      <c r="A252" s="1"/>
      <c r="B252" s="1"/>
      <c r="C252" s="1"/>
      <c r="D252" s="1"/>
      <c r="E252" s="1"/>
      <c r="F252" s="3"/>
      <c r="G252" s="1"/>
      <c r="H252" s="1"/>
      <c r="I252" s="1"/>
      <c r="J252" s="1"/>
      <c r="K252" s="1"/>
      <c r="L252" s="1"/>
      <c r="M252" s="1"/>
      <c r="N252" s="1"/>
      <c r="O252" s="73"/>
      <c r="P252" s="1"/>
      <c r="Q252" s="1" t="s">
        <v>30</v>
      </c>
      <c r="R252" s="1" t="s">
        <v>31</v>
      </c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</row>
    <row r="253" ht="29.25" customHeight="1">
      <c r="A253" s="1"/>
      <c r="B253" s="1"/>
      <c r="C253" s="1"/>
      <c r="D253" s="1"/>
      <c r="E253" s="1"/>
      <c r="F253" s="3"/>
      <c r="G253" s="1"/>
      <c r="H253" s="1"/>
      <c r="I253" s="1"/>
      <c r="J253" s="1"/>
      <c r="K253" s="1"/>
      <c r="L253" s="1"/>
      <c r="M253" s="1"/>
      <c r="N253" s="1"/>
      <c r="O253" s="4"/>
      <c r="P253" s="1"/>
      <c r="Q253" s="146"/>
      <c r="R253" s="147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</row>
    <row r="254" ht="29.25" customHeight="1">
      <c r="A254" s="1" t="s">
        <v>33</v>
      </c>
      <c r="B254" s="1"/>
      <c r="C254" s="1"/>
      <c r="D254" s="1" t="s">
        <v>34</v>
      </c>
      <c r="E254" s="1"/>
      <c r="F254" s="3"/>
      <c r="G254" s="1"/>
      <c r="H254" s="1"/>
      <c r="I254" s="1"/>
      <c r="J254" s="1"/>
      <c r="K254" s="1"/>
      <c r="L254" s="1"/>
      <c r="M254" s="1"/>
      <c r="N254" s="1"/>
      <c r="O254" s="4"/>
      <c r="P254" s="1" t="s">
        <v>35</v>
      </c>
      <c r="Q254" s="84">
        <f>+H250</f>
        <v>0</v>
      </c>
      <c r="R254" s="147">
        <f>+R250</f>
        <v>0</v>
      </c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</row>
    <row r="255" ht="29.25" customHeight="1">
      <c r="A255" s="1"/>
      <c r="B255" s="1"/>
      <c r="C255" s="1"/>
      <c r="D255" s="1"/>
      <c r="E255" s="1"/>
      <c r="F255" s="3"/>
      <c r="G255" s="1"/>
      <c r="H255" s="1"/>
      <c r="I255" s="1"/>
      <c r="J255" s="1"/>
      <c r="K255" s="1"/>
      <c r="L255" s="1"/>
      <c r="M255" s="1"/>
      <c r="N255" s="1"/>
      <c r="O255" s="73"/>
      <c r="P255" s="1"/>
      <c r="Q255" s="85">
        <f>+G250</f>
        <v>217</v>
      </c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</row>
    <row r="256" ht="39.0" customHeight="1">
      <c r="A256" s="44"/>
      <c r="B256" s="26" t="s">
        <v>14</v>
      </c>
      <c r="C256" s="45" t="s">
        <v>36</v>
      </c>
      <c r="D256" s="46"/>
      <c r="E256" s="47"/>
      <c r="F256" s="50" t="s">
        <v>16</v>
      </c>
      <c r="G256" s="26" t="s">
        <v>17</v>
      </c>
      <c r="H256" s="26" t="s">
        <v>18</v>
      </c>
      <c r="I256" s="1"/>
      <c r="J256" s="1"/>
      <c r="K256" s="1"/>
      <c r="L256" s="1"/>
      <c r="M256" s="1"/>
      <c r="N256" s="1"/>
      <c r="O256" s="4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</row>
    <row r="257" ht="27.0" customHeight="1">
      <c r="A257" s="18">
        <v>1.0</v>
      </c>
      <c r="B257" s="142"/>
      <c r="C257" s="142"/>
      <c r="D257" s="142"/>
      <c r="E257" s="142"/>
      <c r="F257" s="143"/>
      <c r="G257" s="142"/>
      <c r="H257" s="86">
        <f t="shared" ref="H257:H270" si="232">+G257*F257</f>
        <v>0</v>
      </c>
      <c r="I257" s="1"/>
      <c r="J257" s="44">
        <f t="shared" ref="J257:J264" si="233">D257*25.4/1000</f>
        <v>0</v>
      </c>
      <c r="K257" s="26" t="str">
        <f t="shared" ref="K257:K260" si="234">+G257</f>
        <v/>
      </c>
      <c r="L257" s="26">
        <f t="shared" ref="L257:L260" si="235">K257*J257</f>
        <v>0</v>
      </c>
      <c r="M257" s="1"/>
      <c r="N257" s="1"/>
      <c r="O257" s="4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</row>
    <row r="258" ht="27.0" customHeight="1">
      <c r="A258" s="26">
        <v>2.0</v>
      </c>
      <c r="B258" s="65"/>
      <c r="C258" s="65"/>
      <c r="D258" s="65"/>
      <c r="E258" s="65"/>
      <c r="F258" s="64"/>
      <c r="G258" s="65"/>
      <c r="H258" s="68">
        <f t="shared" si="232"/>
        <v>0</v>
      </c>
      <c r="I258" s="1"/>
      <c r="J258" s="44">
        <f t="shared" si="233"/>
        <v>0</v>
      </c>
      <c r="K258" s="26" t="str">
        <f t="shared" si="234"/>
        <v/>
      </c>
      <c r="L258" s="26">
        <f t="shared" si="235"/>
        <v>0</v>
      </c>
      <c r="M258" s="1"/>
      <c r="N258" s="1"/>
      <c r="O258" s="4"/>
      <c r="P258" s="1"/>
      <c r="Q258" s="87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</row>
    <row r="259" ht="27.0" customHeight="1">
      <c r="A259" s="26">
        <v>3.0</v>
      </c>
      <c r="B259" s="65"/>
      <c r="C259" s="65"/>
      <c r="D259" s="65"/>
      <c r="E259" s="65"/>
      <c r="F259" s="64"/>
      <c r="G259" s="65"/>
      <c r="H259" s="68">
        <f t="shared" si="232"/>
        <v>0</v>
      </c>
      <c r="I259" s="1"/>
      <c r="J259" s="44">
        <f t="shared" si="233"/>
        <v>0</v>
      </c>
      <c r="K259" s="26" t="str">
        <f t="shared" si="234"/>
        <v/>
      </c>
      <c r="L259" s="26">
        <f t="shared" si="235"/>
        <v>0</v>
      </c>
      <c r="M259" s="1"/>
      <c r="N259" s="1"/>
      <c r="O259" s="4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</row>
    <row r="260" ht="27.0" customHeight="1">
      <c r="A260" s="26">
        <v>4.0</v>
      </c>
      <c r="B260" s="65"/>
      <c r="C260" s="65"/>
      <c r="D260" s="65"/>
      <c r="E260" s="65"/>
      <c r="F260" s="64"/>
      <c r="G260" s="65"/>
      <c r="H260" s="68">
        <f t="shared" si="232"/>
        <v>0</v>
      </c>
      <c r="I260" s="1"/>
      <c r="J260" s="44">
        <f t="shared" si="233"/>
        <v>0</v>
      </c>
      <c r="K260" s="26" t="str">
        <f t="shared" si="234"/>
        <v/>
      </c>
      <c r="L260" s="26">
        <f t="shared" si="235"/>
        <v>0</v>
      </c>
      <c r="M260" s="1"/>
      <c r="N260" s="1"/>
      <c r="O260" s="4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</row>
    <row r="261" ht="27.0" customHeight="1">
      <c r="A261" s="26">
        <v>5.0</v>
      </c>
      <c r="B261" s="65"/>
      <c r="C261" s="65"/>
      <c r="D261" s="65"/>
      <c r="E261" s="65"/>
      <c r="F261" s="64"/>
      <c r="G261" s="65"/>
      <c r="H261" s="68">
        <f t="shared" si="232"/>
        <v>0</v>
      </c>
      <c r="I261" s="1"/>
      <c r="J261" s="1">
        <f t="shared" si="233"/>
        <v>0</v>
      </c>
      <c r="K261" s="120"/>
      <c r="L261" s="120"/>
      <c r="M261" s="1"/>
      <c r="N261" s="1"/>
      <c r="O261" s="4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</row>
    <row r="262" ht="27.0" customHeight="1">
      <c r="A262" s="26">
        <v>6.0</v>
      </c>
      <c r="B262" s="65"/>
      <c r="C262" s="65"/>
      <c r="D262" s="65"/>
      <c r="E262" s="65"/>
      <c r="F262" s="64"/>
      <c r="G262" s="65"/>
      <c r="H262" s="68">
        <f t="shared" si="232"/>
        <v>0</v>
      </c>
      <c r="I262" s="1"/>
      <c r="J262" s="1">
        <f t="shared" si="233"/>
        <v>0</v>
      </c>
      <c r="K262" s="120"/>
      <c r="L262" s="120"/>
      <c r="M262" s="1"/>
      <c r="N262" s="1"/>
      <c r="O262" s="4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</row>
    <row r="263" ht="27.0" customHeight="1">
      <c r="A263" s="26">
        <v>7.0</v>
      </c>
      <c r="B263" s="65"/>
      <c r="C263" s="65"/>
      <c r="D263" s="65"/>
      <c r="E263" s="65"/>
      <c r="F263" s="64"/>
      <c r="G263" s="65"/>
      <c r="H263" s="68">
        <f t="shared" si="232"/>
        <v>0</v>
      </c>
      <c r="I263" s="1"/>
      <c r="J263" s="1">
        <f t="shared" si="233"/>
        <v>0</v>
      </c>
      <c r="K263" s="120"/>
      <c r="L263" s="120"/>
      <c r="M263" s="1"/>
      <c r="N263" s="1"/>
      <c r="O263" s="4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</row>
    <row r="264" ht="27.0" customHeight="1">
      <c r="A264" s="26">
        <v>8.0</v>
      </c>
      <c r="B264" s="65"/>
      <c r="C264" s="65"/>
      <c r="D264" s="65"/>
      <c r="E264" s="65"/>
      <c r="F264" s="64"/>
      <c r="G264" s="65"/>
      <c r="H264" s="68">
        <f t="shared" si="232"/>
        <v>0</v>
      </c>
      <c r="I264" s="1"/>
      <c r="J264" s="1">
        <f t="shared" si="233"/>
        <v>0</v>
      </c>
      <c r="K264" s="120"/>
      <c r="L264" s="120"/>
      <c r="M264" s="1"/>
      <c r="N264" s="1"/>
      <c r="O264" s="4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</row>
    <row r="265" ht="27.0" customHeight="1">
      <c r="A265" s="26">
        <v>9.0</v>
      </c>
      <c r="B265" s="62"/>
      <c r="C265" s="62"/>
      <c r="D265" s="62"/>
      <c r="E265" s="62"/>
      <c r="F265" s="63"/>
      <c r="G265" s="62"/>
      <c r="H265" s="68">
        <f t="shared" si="232"/>
        <v>0</v>
      </c>
      <c r="I265" s="1"/>
      <c r="J265" s="1"/>
      <c r="K265" s="120"/>
      <c r="L265" s="120"/>
      <c r="M265" s="1"/>
      <c r="N265" s="1"/>
      <c r="O265" s="4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</row>
    <row r="266" ht="27.0" customHeight="1">
      <c r="A266" s="26">
        <v>10.0</v>
      </c>
      <c r="B266" s="62"/>
      <c r="C266" s="62"/>
      <c r="D266" s="62"/>
      <c r="E266" s="62"/>
      <c r="F266" s="63"/>
      <c r="G266" s="62"/>
      <c r="H266" s="68">
        <f t="shared" si="232"/>
        <v>0</v>
      </c>
      <c r="I266" s="1"/>
      <c r="J266" s="1"/>
      <c r="K266" s="120"/>
      <c r="L266" s="120"/>
      <c r="M266" s="1"/>
      <c r="N266" s="1"/>
      <c r="O266" s="4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</row>
    <row r="267" ht="27.0" customHeight="1">
      <c r="A267" s="26">
        <v>11.0</v>
      </c>
      <c r="B267" s="62"/>
      <c r="C267" s="62"/>
      <c r="D267" s="62"/>
      <c r="E267" s="62"/>
      <c r="F267" s="63"/>
      <c r="G267" s="62"/>
      <c r="H267" s="68">
        <f t="shared" si="232"/>
        <v>0</v>
      </c>
      <c r="I267" s="1"/>
      <c r="J267" s="1"/>
      <c r="K267" s="120"/>
      <c r="L267" s="120"/>
      <c r="M267" s="1"/>
      <c r="N267" s="1"/>
      <c r="O267" s="4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</row>
    <row r="268" ht="27.0" customHeight="1">
      <c r="A268" s="26">
        <v>12.0</v>
      </c>
      <c r="B268" s="62"/>
      <c r="C268" s="62"/>
      <c r="D268" s="62"/>
      <c r="E268" s="62"/>
      <c r="F268" s="63"/>
      <c r="G268" s="62"/>
      <c r="H268" s="68">
        <f t="shared" si="232"/>
        <v>0</v>
      </c>
      <c r="I268" s="1"/>
      <c r="J268" s="1"/>
      <c r="K268" s="120"/>
      <c r="L268" s="120"/>
      <c r="M268" s="1"/>
      <c r="N268" s="1"/>
      <c r="O268" s="4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</row>
    <row r="269" ht="27.0" customHeight="1">
      <c r="A269" s="26">
        <v>13.0</v>
      </c>
      <c r="B269" s="62"/>
      <c r="C269" s="62"/>
      <c r="D269" s="62"/>
      <c r="E269" s="62"/>
      <c r="F269" s="63"/>
      <c r="G269" s="62"/>
      <c r="H269" s="68">
        <f t="shared" si="232"/>
        <v>0</v>
      </c>
      <c r="I269" s="1"/>
      <c r="J269" s="1"/>
      <c r="K269" s="120"/>
      <c r="L269" s="120"/>
      <c r="M269" s="1"/>
      <c r="N269" s="1"/>
      <c r="O269" s="4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</row>
    <row r="270" ht="27.0" customHeight="1">
      <c r="A270" s="26">
        <v>14.0</v>
      </c>
      <c r="B270" s="62"/>
      <c r="C270" s="62"/>
      <c r="D270" s="62"/>
      <c r="E270" s="62"/>
      <c r="F270" s="63"/>
      <c r="G270" s="62"/>
      <c r="H270" s="68">
        <f t="shared" si="232"/>
        <v>0</v>
      </c>
      <c r="I270" s="1"/>
      <c r="J270" s="1"/>
      <c r="K270" s="120"/>
      <c r="L270" s="120"/>
      <c r="M270" s="1"/>
      <c r="N270" s="1"/>
      <c r="O270" s="4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</row>
    <row r="271" ht="24.75" customHeight="1">
      <c r="A271" s="26"/>
      <c r="B271" s="69"/>
      <c r="C271" s="69"/>
      <c r="D271" s="69"/>
      <c r="E271" s="69"/>
      <c r="F271" s="89" t="s">
        <v>37</v>
      </c>
      <c r="G271" s="69"/>
      <c r="H271" s="90">
        <f>SUM(H257:H270)</f>
        <v>0</v>
      </c>
      <c r="I271" s="1"/>
      <c r="J271" s="1"/>
      <c r="K271" s="1"/>
      <c r="L271" s="1"/>
      <c r="M271" s="1"/>
      <c r="N271" s="1"/>
      <c r="O271" s="4"/>
      <c r="P271" s="9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</row>
    <row r="272" ht="18.75" customHeight="1">
      <c r="A272" s="42"/>
      <c r="B272" s="7"/>
      <c r="C272" s="7"/>
      <c r="D272" s="7"/>
      <c r="E272" s="7"/>
      <c r="F272" s="9"/>
      <c r="G272" s="7"/>
      <c r="H272" s="43"/>
      <c r="I272" s="1"/>
      <c r="J272" s="1"/>
      <c r="K272" s="1"/>
      <c r="L272" s="1"/>
      <c r="M272" s="1"/>
      <c r="N272" s="1"/>
      <c r="O272" s="4"/>
      <c r="P272" s="9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</row>
    <row r="273" ht="18.75" customHeight="1">
      <c r="A273" s="1"/>
      <c r="B273" s="1"/>
      <c r="C273" s="1"/>
      <c r="D273" s="1"/>
      <c r="E273" s="1"/>
      <c r="F273" s="3"/>
      <c r="G273" s="1"/>
      <c r="H273" s="1"/>
      <c r="I273" s="1"/>
      <c r="J273" s="1"/>
      <c r="K273" s="1"/>
      <c r="L273" s="1"/>
      <c r="M273" s="1"/>
      <c r="N273" s="1"/>
      <c r="O273" s="4"/>
      <c r="P273" s="9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</row>
    <row r="274" ht="18.75" customHeight="1">
      <c r="A274" s="1"/>
      <c r="B274" s="1"/>
      <c r="C274" s="1"/>
      <c r="D274" s="1"/>
      <c r="E274" s="1"/>
      <c r="F274" s="3"/>
      <c r="G274" s="1"/>
      <c r="H274" s="1"/>
      <c r="I274" s="1"/>
      <c r="J274" s="1"/>
      <c r="K274" s="1"/>
      <c r="L274" s="1"/>
      <c r="M274" s="1"/>
      <c r="N274" s="1"/>
      <c r="O274" s="4"/>
      <c r="P274" s="9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</row>
    <row r="275" ht="18.75" customHeight="1">
      <c r="A275" s="1" t="s">
        <v>38</v>
      </c>
      <c r="B275" s="1"/>
      <c r="C275" s="1"/>
      <c r="D275" s="1"/>
      <c r="E275" s="1"/>
      <c r="F275" s="3"/>
      <c r="G275" s="1"/>
      <c r="H275" s="1"/>
      <c r="I275" s="1"/>
      <c r="J275" s="1"/>
      <c r="K275" s="1"/>
      <c r="L275" s="1"/>
      <c r="M275" s="1"/>
      <c r="N275" s="1"/>
      <c r="O275" s="4"/>
      <c r="P275" s="9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</row>
    <row r="276" ht="18.75" customHeight="1">
      <c r="A276" s="1"/>
      <c r="B276" s="1"/>
      <c r="C276" s="1"/>
      <c r="D276" s="1"/>
      <c r="E276" s="1"/>
      <c r="F276" s="3"/>
      <c r="G276" s="1"/>
      <c r="H276" s="1"/>
      <c r="I276" s="1"/>
      <c r="J276" s="1"/>
      <c r="K276" s="1"/>
      <c r="L276" s="1"/>
      <c r="M276" s="1"/>
      <c r="N276" s="1"/>
      <c r="O276" s="4"/>
      <c r="P276" s="9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</row>
    <row r="277" ht="42.0" customHeight="1">
      <c r="A277" s="44"/>
      <c r="B277" s="26" t="s">
        <v>14</v>
      </c>
      <c r="C277" s="45" t="s">
        <v>39</v>
      </c>
      <c r="D277" s="46"/>
      <c r="E277" s="47"/>
      <c r="F277" s="50" t="s">
        <v>16</v>
      </c>
      <c r="G277" s="94" t="s">
        <v>17</v>
      </c>
      <c r="H277" s="26" t="s">
        <v>18</v>
      </c>
      <c r="I277" s="1"/>
      <c r="J277" s="1"/>
      <c r="K277" s="1"/>
      <c r="L277" s="1"/>
      <c r="M277" s="1"/>
      <c r="N277" s="1"/>
      <c r="O277" s="4"/>
      <c r="P277" s="9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</row>
    <row r="278" ht="24.75" customHeight="1">
      <c r="A278" s="26">
        <v>1.0</v>
      </c>
      <c r="B278" s="205"/>
      <c r="C278" s="52"/>
      <c r="D278" s="52"/>
      <c r="E278" s="52"/>
      <c r="F278" s="145"/>
      <c r="G278" s="52"/>
      <c r="H278" s="68">
        <f t="shared" ref="H278:H312" si="236">+G278*F278</f>
        <v>0</v>
      </c>
      <c r="I278" s="44"/>
      <c r="J278" s="44"/>
      <c r="K278" s="44"/>
      <c r="L278" s="44"/>
      <c r="M278" s="44"/>
      <c r="N278" s="44"/>
      <c r="O278" s="97"/>
      <c r="P278" s="9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</row>
    <row r="279" ht="24.75" customHeight="1">
      <c r="A279" s="26">
        <v>2.0</v>
      </c>
      <c r="B279" s="205"/>
      <c r="C279" s="52"/>
      <c r="D279" s="52"/>
      <c r="E279" s="52"/>
      <c r="F279" s="145"/>
      <c r="G279" s="52"/>
      <c r="H279" s="68">
        <f t="shared" si="236"/>
        <v>0</v>
      </c>
      <c r="I279" s="44"/>
      <c r="J279" s="44"/>
      <c r="K279" s="44"/>
      <c r="L279" s="44"/>
      <c r="M279" s="44"/>
      <c r="N279" s="44"/>
      <c r="O279" s="97"/>
      <c r="P279" s="9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</row>
    <row r="280" ht="24.75" customHeight="1">
      <c r="A280" s="26">
        <v>3.0</v>
      </c>
      <c r="B280" s="205"/>
      <c r="C280" s="52"/>
      <c r="D280" s="52"/>
      <c r="E280" s="52"/>
      <c r="F280" s="145"/>
      <c r="G280" s="52"/>
      <c r="H280" s="68">
        <f t="shared" si="236"/>
        <v>0</v>
      </c>
      <c r="I280" s="44"/>
      <c r="J280" s="44"/>
      <c r="K280" s="44"/>
      <c r="L280" s="44"/>
      <c r="M280" s="44"/>
      <c r="N280" s="44"/>
      <c r="O280" s="97"/>
      <c r="P280" s="9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</row>
    <row r="281" ht="24.75" customHeight="1">
      <c r="A281" s="26">
        <v>4.0</v>
      </c>
      <c r="B281" s="205"/>
      <c r="C281" s="52"/>
      <c r="D281" s="52"/>
      <c r="E281" s="52"/>
      <c r="F281" s="145"/>
      <c r="G281" s="52"/>
      <c r="H281" s="68">
        <f t="shared" si="236"/>
        <v>0</v>
      </c>
      <c r="I281" s="44"/>
      <c r="J281" s="44"/>
      <c r="K281" s="44"/>
      <c r="L281" s="44"/>
      <c r="M281" s="44"/>
      <c r="N281" s="44"/>
      <c r="O281" s="97"/>
      <c r="P281" s="9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</row>
    <row r="282" ht="24.75" customHeight="1">
      <c r="A282" s="26">
        <v>5.0</v>
      </c>
      <c r="B282" s="205"/>
      <c r="C282" s="52"/>
      <c r="D282" s="52"/>
      <c r="E282" s="52"/>
      <c r="F282" s="145"/>
      <c r="G282" s="52"/>
      <c r="H282" s="68">
        <f t="shared" si="236"/>
        <v>0</v>
      </c>
      <c r="I282" s="44"/>
      <c r="J282" s="44"/>
      <c r="K282" s="44"/>
      <c r="L282" s="44"/>
      <c r="M282" s="44"/>
      <c r="N282" s="44"/>
      <c r="O282" s="97"/>
      <c r="P282" s="9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</row>
    <row r="283" ht="24.75" customHeight="1">
      <c r="A283" s="26">
        <v>6.0</v>
      </c>
      <c r="B283" s="205"/>
      <c r="C283" s="52"/>
      <c r="D283" s="52"/>
      <c r="E283" s="52"/>
      <c r="F283" s="145"/>
      <c r="G283" s="52"/>
      <c r="H283" s="68">
        <f t="shared" si="236"/>
        <v>0</v>
      </c>
      <c r="I283" s="44"/>
      <c r="J283" s="44"/>
      <c r="K283" s="44"/>
      <c r="L283" s="44"/>
      <c r="M283" s="44"/>
      <c r="N283" s="44"/>
      <c r="O283" s="97"/>
      <c r="P283" s="9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</row>
    <row r="284" ht="24.75" customHeight="1">
      <c r="A284" s="26">
        <v>7.0</v>
      </c>
      <c r="B284" s="205"/>
      <c r="C284" s="52"/>
      <c r="D284" s="52"/>
      <c r="E284" s="52"/>
      <c r="F284" s="145"/>
      <c r="G284" s="52"/>
      <c r="H284" s="68">
        <f t="shared" si="236"/>
        <v>0</v>
      </c>
      <c r="I284" s="44"/>
      <c r="J284" s="44"/>
      <c r="K284" s="44"/>
      <c r="L284" s="44"/>
      <c r="M284" s="44"/>
      <c r="N284" s="44"/>
      <c r="O284" s="97"/>
      <c r="P284" s="9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</row>
    <row r="285" ht="24.75" customHeight="1">
      <c r="A285" s="26">
        <v>8.0</v>
      </c>
      <c r="B285" s="205"/>
      <c r="C285" s="52"/>
      <c r="D285" s="52"/>
      <c r="E285" s="52"/>
      <c r="F285" s="145"/>
      <c r="G285" s="52"/>
      <c r="H285" s="68">
        <f t="shared" si="236"/>
        <v>0</v>
      </c>
      <c r="I285" s="44"/>
      <c r="J285" s="44"/>
      <c r="K285" s="44"/>
      <c r="L285" s="44"/>
      <c r="M285" s="44"/>
      <c r="N285" s="44"/>
      <c r="O285" s="97"/>
      <c r="P285" s="9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</row>
    <row r="286" ht="24.75" customHeight="1">
      <c r="A286" s="26">
        <v>9.0</v>
      </c>
      <c r="B286" s="205"/>
      <c r="C286" s="52"/>
      <c r="D286" s="52"/>
      <c r="E286" s="52"/>
      <c r="F286" s="145"/>
      <c r="G286" s="52"/>
      <c r="H286" s="68">
        <f t="shared" si="236"/>
        <v>0</v>
      </c>
      <c r="I286" s="44"/>
      <c r="J286" s="44"/>
      <c r="K286" s="44"/>
      <c r="L286" s="44"/>
      <c r="M286" s="44"/>
      <c r="N286" s="44"/>
      <c r="O286" s="97"/>
      <c r="P286" s="9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</row>
    <row r="287" ht="24.75" customHeight="1">
      <c r="A287" s="26">
        <v>10.0</v>
      </c>
      <c r="B287" s="205"/>
      <c r="C287" s="52"/>
      <c r="D287" s="52"/>
      <c r="E287" s="52"/>
      <c r="F287" s="145"/>
      <c r="G287" s="52"/>
      <c r="H287" s="68">
        <f t="shared" si="236"/>
        <v>0</v>
      </c>
      <c r="I287" s="44"/>
      <c r="J287" s="44"/>
      <c r="K287" s="44"/>
      <c r="L287" s="44"/>
      <c r="M287" s="44"/>
      <c r="N287" s="44"/>
      <c r="O287" s="97"/>
      <c r="P287" s="9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</row>
    <row r="288" ht="24.75" customHeight="1">
      <c r="A288" s="26">
        <v>11.0</v>
      </c>
      <c r="B288" s="205"/>
      <c r="C288" s="52"/>
      <c r="D288" s="52"/>
      <c r="E288" s="52"/>
      <c r="F288" s="145"/>
      <c r="G288" s="52"/>
      <c r="H288" s="68">
        <f t="shared" si="236"/>
        <v>0</v>
      </c>
      <c r="I288" s="44"/>
      <c r="J288" s="44"/>
      <c r="K288" s="44"/>
      <c r="L288" s="44"/>
      <c r="M288" s="44"/>
      <c r="N288" s="44"/>
      <c r="O288" s="97"/>
      <c r="P288" s="9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</row>
    <row r="289" ht="24.75" customHeight="1">
      <c r="A289" s="26">
        <v>12.0</v>
      </c>
      <c r="B289" s="205"/>
      <c r="C289" s="52"/>
      <c r="D289" s="52"/>
      <c r="E289" s="52"/>
      <c r="F289" s="145"/>
      <c r="G289" s="52"/>
      <c r="H289" s="68">
        <f t="shared" si="236"/>
        <v>0</v>
      </c>
      <c r="I289" s="44"/>
      <c r="J289" s="44"/>
      <c r="K289" s="44"/>
      <c r="L289" s="44"/>
      <c r="M289" s="44"/>
      <c r="N289" s="44"/>
      <c r="O289" s="97"/>
      <c r="P289" s="9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</row>
    <row r="290" ht="24.75" customHeight="1">
      <c r="A290" s="26">
        <v>13.0</v>
      </c>
      <c r="B290" s="205"/>
      <c r="C290" s="52"/>
      <c r="D290" s="52"/>
      <c r="E290" s="52"/>
      <c r="F290" s="145"/>
      <c r="G290" s="52"/>
      <c r="H290" s="68">
        <f t="shared" si="236"/>
        <v>0</v>
      </c>
      <c r="I290" s="44"/>
      <c r="J290" s="44"/>
      <c r="K290" s="44"/>
      <c r="L290" s="44"/>
      <c r="M290" s="44"/>
      <c r="N290" s="44"/>
      <c r="O290" s="97"/>
      <c r="P290" s="9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</row>
    <row r="291" ht="24.75" customHeight="1">
      <c r="A291" s="26">
        <v>14.0</v>
      </c>
      <c r="B291" s="205"/>
      <c r="C291" s="52"/>
      <c r="D291" s="52"/>
      <c r="E291" s="52"/>
      <c r="F291" s="145"/>
      <c r="G291" s="52"/>
      <c r="H291" s="68">
        <f t="shared" si="236"/>
        <v>0</v>
      </c>
      <c r="I291" s="44"/>
      <c r="J291" s="44"/>
      <c r="K291" s="44"/>
      <c r="L291" s="44"/>
      <c r="M291" s="44"/>
      <c r="N291" s="44"/>
      <c r="O291" s="97"/>
      <c r="P291" s="9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</row>
    <row r="292" ht="24.75" customHeight="1">
      <c r="A292" s="26">
        <v>15.0</v>
      </c>
      <c r="B292" s="205"/>
      <c r="C292" s="52"/>
      <c r="D292" s="52"/>
      <c r="E292" s="52"/>
      <c r="F292" s="145"/>
      <c r="G292" s="52"/>
      <c r="H292" s="68">
        <f t="shared" si="236"/>
        <v>0</v>
      </c>
      <c r="I292" s="44"/>
      <c r="J292" s="44"/>
      <c r="K292" s="44"/>
      <c r="L292" s="44"/>
      <c r="M292" s="44"/>
      <c r="N292" s="44"/>
      <c r="O292" s="97"/>
      <c r="P292" s="9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</row>
    <row r="293" ht="24.75" customHeight="1">
      <c r="A293" s="26">
        <v>16.0</v>
      </c>
      <c r="B293" s="205"/>
      <c r="C293" s="52"/>
      <c r="D293" s="52"/>
      <c r="E293" s="52"/>
      <c r="F293" s="145"/>
      <c r="G293" s="52"/>
      <c r="H293" s="68">
        <f t="shared" si="236"/>
        <v>0</v>
      </c>
      <c r="I293" s="44"/>
      <c r="J293" s="44"/>
      <c r="K293" s="44"/>
      <c r="L293" s="44"/>
      <c r="M293" s="44"/>
      <c r="N293" s="44"/>
      <c r="O293" s="97"/>
      <c r="P293" s="9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</row>
    <row r="294" ht="24.75" customHeight="1">
      <c r="A294" s="26">
        <v>17.0</v>
      </c>
      <c r="B294" s="205"/>
      <c r="C294" s="52"/>
      <c r="D294" s="52"/>
      <c r="E294" s="52"/>
      <c r="F294" s="145"/>
      <c r="G294" s="52"/>
      <c r="H294" s="68">
        <f t="shared" si="236"/>
        <v>0</v>
      </c>
      <c r="I294" s="44"/>
      <c r="J294" s="44"/>
      <c r="K294" s="44"/>
      <c r="L294" s="44"/>
      <c r="M294" s="44"/>
      <c r="N294" s="44"/>
      <c r="O294" s="97"/>
      <c r="P294" s="9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</row>
    <row r="295" ht="24.75" customHeight="1">
      <c r="A295" s="26">
        <v>18.0</v>
      </c>
      <c r="B295" s="205"/>
      <c r="C295" s="52"/>
      <c r="D295" s="52"/>
      <c r="E295" s="52"/>
      <c r="F295" s="145"/>
      <c r="G295" s="52"/>
      <c r="H295" s="68">
        <f t="shared" si="236"/>
        <v>0</v>
      </c>
      <c r="I295" s="44"/>
      <c r="J295" s="44"/>
      <c r="K295" s="44"/>
      <c r="L295" s="44"/>
      <c r="M295" s="44"/>
      <c r="N295" s="44"/>
      <c r="O295" s="97"/>
      <c r="P295" s="3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</row>
    <row r="296" ht="24.75" customHeight="1">
      <c r="A296" s="26">
        <v>19.0</v>
      </c>
      <c r="B296" s="205"/>
      <c r="C296" s="52"/>
      <c r="D296" s="52"/>
      <c r="E296" s="52"/>
      <c r="F296" s="145"/>
      <c r="G296" s="52"/>
      <c r="H296" s="68">
        <f t="shared" si="236"/>
        <v>0</v>
      </c>
      <c r="I296" s="44"/>
      <c r="J296" s="44"/>
      <c r="K296" s="44"/>
      <c r="L296" s="44"/>
      <c r="M296" s="44"/>
      <c r="N296" s="44"/>
      <c r="O296" s="97"/>
      <c r="P296" s="9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</row>
    <row r="297" ht="24.75" customHeight="1">
      <c r="A297" s="26">
        <v>20.0</v>
      </c>
      <c r="B297" s="205"/>
      <c r="C297" s="52"/>
      <c r="D297" s="52"/>
      <c r="E297" s="52"/>
      <c r="F297" s="145"/>
      <c r="G297" s="52"/>
      <c r="H297" s="68">
        <f t="shared" si="236"/>
        <v>0</v>
      </c>
      <c r="I297" s="44"/>
      <c r="J297" s="44"/>
      <c r="K297" s="44"/>
      <c r="L297" s="44"/>
      <c r="M297" s="44"/>
      <c r="N297" s="44"/>
      <c r="O297" s="97"/>
      <c r="P297" s="9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</row>
    <row r="298" ht="24.75" customHeight="1">
      <c r="A298" s="26">
        <v>21.0</v>
      </c>
      <c r="B298" s="205"/>
      <c r="C298" s="52"/>
      <c r="D298" s="52"/>
      <c r="E298" s="52"/>
      <c r="F298" s="145"/>
      <c r="G298" s="52"/>
      <c r="H298" s="68">
        <f t="shared" si="236"/>
        <v>0</v>
      </c>
      <c r="I298" s="44"/>
      <c r="J298" s="44"/>
      <c r="K298" s="44"/>
      <c r="L298" s="44"/>
      <c r="M298" s="44"/>
      <c r="N298" s="44"/>
      <c r="O298" s="97"/>
      <c r="P298" s="9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</row>
    <row r="299" ht="24.75" customHeight="1">
      <c r="A299" s="26">
        <v>22.0</v>
      </c>
      <c r="B299" s="205"/>
      <c r="C299" s="52"/>
      <c r="D299" s="52"/>
      <c r="E299" s="52"/>
      <c r="F299" s="145"/>
      <c r="G299" s="52"/>
      <c r="H299" s="68">
        <f t="shared" si="236"/>
        <v>0</v>
      </c>
      <c r="I299" s="44"/>
      <c r="J299" s="44"/>
      <c r="K299" s="44"/>
      <c r="L299" s="44"/>
      <c r="M299" s="44"/>
      <c r="N299" s="44"/>
      <c r="O299" s="100"/>
      <c r="P299" s="152"/>
      <c r="Q299" s="43"/>
      <c r="R299" s="43"/>
      <c r="S299" s="43"/>
      <c r="T299" s="43"/>
      <c r="U299" s="43"/>
      <c r="V299" s="43"/>
      <c r="W299" s="43"/>
      <c r="X299" s="43"/>
      <c r="Y299" s="43"/>
      <c r="Z299" s="43"/>
      <c r="AA299" s="43"/>
      <c r="AB299" s="43"/>
      <c r="AC299" s="43"/>
      <c r="AD299" s="43"/>
      <c r="AE299" s="43"/>
      <c r="AF299" s="43"/>
      <c r="AG299" s="43"/>
      <c r="AH299" s="43"/>
      <c r="AI299" s="43"/>
      <c r="AJ299" s="43"/>
      <c r="AK299" s="43"/>
      <c r="AL299" s="43"/>
      <c r="AM299" s="43"/>
      <c r="AN299" s="43"/>
      <c r="AO299" s="43"/>
      <c r="AP299" s="43"/>
      <c r="AQ299" s="43"/>
    </row>
    <row r="300" ht="24.75" customHeight="1">
      <c r="A300" s="26">
        <v>23.0</v>
      </c>
      <c r="B300" s="205"/>
      <c r="C300" s="52"/>
      <c r="D300" s="52"/>
      <c r="E300" s="52"/>
      <c r="F300" s="145"/>
      <c r="G300" s="52"/>
      <c r="H300" s="68">
        <f t="shared" si="236"/>
        <v>0</v>
      </c>
      <c r="I300" s="44"/>
      <c r="J300" s="44"/>
      <c r="K300" s="44"/>
      <c r="L300" s="44"/>
      <c r="M300" s="44"/>
      <c r="N300" s="44"/>
      <c r="O300" s="77"/>
      <c r="P300" s="206"/>
      <c r="Q300" s="44"/>
      <c r="R300" s="44"/>
      <c r="S300" s="44"/>
      <c r="T300" s="44"/>
      <c r="U300" s="44"/>
      <c r="V300" s="44"/>
      <c r="W300" s="44"/>
      <c r="X300" s="44"/>
      <c r="Y300" s="44"/>
      <c r="Z300" s="44"/>
      <c r="AA300" s="44"/>
      <c r="AB300" s="44"/>
      <c r="AC300" s="44"/>
      <c r="AD300" s="44"/>
      <c r="AE300" s="44"/>
      <c r="AF300" s="44"/>
      <c r="AG300" s="44"/>
      <c r="AH300" s="44"/>
      <c r="AI300" s="44"/>
      <c r="AJ300" s="44"/>
      <c r="AK300" s="44"/>
      <c r="AL300" s="44"/>
      <c r="AM300" s="44"/>
      <c r="AN300" s="44"/>
      <c r="AO300" s="44"/>
      <c r="AP300" s="44"/>
      <c r="AQ300" s="44"/>
    </row>
    <row r="301" ht="24.75" customHeight="1">
      <c r="A301" s="26">
        <v>24.0</v>
      </c>
      <c r="B301" s="205"/>
      <c r="C301" s="52"/>
      <c r="D301" s="52"/>
      <c r="E301" s="52"/>
      <c r="F301" s="145"/>
      <c r="G301" s="52"/>
      <c r="H301" s="68">
        <f t="shared" si="236"/>
        <v>0</v>
      </c>
      <c r="I301" s="44"/>
      <c r="J301" s="44"/>
      <c r="K301" s="44"/>
      <c r="L301" s="44"/>
      <c r="M301" s="44"/>
      <c r="N301" s="44"/>
      <c r="O301" s="77"/>
      <c r="P301" s="206"/>
      <c r="Q301" s="44"/>
      <c r="R301" s="44"/>
      <c r="S301" s="44"/>
      <c r="T301" s="44"/>
      <c r="U301" s="44"/>
      <c r="V301" s="44"/>
      <c r="W301" s="44"/>
      <c r="X301" s="44"/>
      <c r="Y301" s="44"/>
      <c r="Z301" s="44"/>
      <c r="AA301" s="44"/>
      <c r="AB301" s="44"/>
      <c r="AC301" s="44"/>
      <c r="AD301" s="44"/>
      <c r="AE301" s="44"/>
      <c r="AF301" s="44"/>
      <c r="AG301" s="44"/>
      <c r="AH301" s="44"/>
      <c r="AI301" s="44"/>
      <c r="AJ301" s="44"/>
      <c r="AK301" s="44"/>
      <c r="AL301" s="44"/>
      <c r="AM301" s="44"/>
      <c r="AN301" s="44"/>
      <c r="AO301" s="44"/>
      <c r="AP301" s="44"/>
      <c r="AQ301" s="44"/>
    </row>
    <row r="302" ht="24.75" customHeight="1">
      <c r="A302" s="26">
        <v>25.0</v>
      </c>
      <c r="B302" s="205"/>
      <c r="C302" s="52"/>
      <c r="D302" s="52"/>
      <c r="E302" s="52"/>
      <c r="F302" s="145"/>
      <c r="G302" s="52"/>
      <c r="H302" s="68">
        <f t="shared" si="236"/>
        <v>0</v>
      </c>
      <c r="I302" s="44"/>
      <c r="J302" s="44"/>
      <c r="K302" s="44"/>
      <c r="L302" s="44"/>
      <c r="M302" s="44"/>
      <c r="N302" s="44"/>
      <c r="O302" s="77"/>
      <c r="P302" s="206"/>
      <c r="Q302" s="44"/>
      <c r="R302" s="44"/>
      <c r="S302" s="44"/>
      <c r="T302" s="44"/>
      <c r="U302" s="44"/>
      <c r="V302" s="44"/>
      <c r="W302" s="44"/>
      <c r="X302" s="44"/>
      <c r="Y302" s="44"/>
      <c r="Z302" s="44"/>
      <c r="AA302" s="44"/>
      <c r="AB302" s="44"/>
      <c r="AC302" s="44"/>
      <c r="AD302" s="44"/>
      <c r="AE302" s="44"/>
      <c r="AF302" s="44"/>
      <c r="AG302" s="44"/>
      <c r="AH302" s="44"/>
      <c r="AI302" s="44"/>
      <c r="AJ302" s="44"/>
      <c r="AK302" s="44"/>
      <c r="AL302" s="44"/>
      <c r="AM302" s="44"/>
      <c r="AN302" s="44"/>
      <c r="AO302" s="44"/>
      <c r="AP302" s="44"/>
      <c r="AQ302" s="44"/>
    </row>
    <row r="303" ht="24.75" customHeight="1">
      <c r="A303" s="26">
        <v>26.0</v>
      </c>
      <c r="B303" s="205"/>
      <c r="C303" s="52"/>
      <c r="D303" s="52"/>
      <c r="E303" s="52"/>
      <c r="F303" s="52"/>
      <c r="G303" s="52"/>
      <c r="H303" s="68">
        <f t="shared" si="236"/>
        <v>0</v>
      </c>
      <c r="I303" s="44"/>
      <c r="J303" s="44"/>
      <c r="K303" s="44"/>
      <c r="L303" s="44"/>
      <c r="M303" s="44"/>
      <c r="N303" s="44"/>
      <c r="O303" s="77"/>
      <c r="P303" s="206"/>
      <c r="Q303" s="44"/>
      <c r="R303" s="44"/>
      <c r="S303" s="44"/>
      <c r="T303" s="44"/>
      <c r="U303" s="44"/>
      <c r="V303" s="44"/>
      <c r="W303" s="44"/>
      <c r="X303" s="44"/>
      <c r="Y303" s="44"/>
      <c r="Z303" s="44"/>
      <c r="AA303" s="44"/>
      <c r="AB303" s="44"/>
      <c r="AC303" s="44"/>
      <c r="AD303" s="44"/>
      <c r="AE303" s="44"/>
      <c r="AF303" s="44"/>
      <c r="AG303" s="44"/>
      <c r="AH303" s="44"/>
      <c r="AI303" s="44"/>
      <c r="AJ303" s="44"/>
      <c r="AK303" s="44"/>
      <c r="AL303" s="44"/>
      <c r="AM303" s="44"/>
      <c r="AN303" s="44"/>
      <c r="AO303" s="44"/>
      <c r="AP303" s="44"/>
      <c r="AQ303" s="44"/>
    </row>
    <row r="304" ht="24.75" customHeight="1">
      <c r="A304" s="26">
        <v>27.0</v>
      </c>
      <c r="B304" s="205"/>
      <c r="C304" s="52"/>
      <c r="D304" s="52"/>
      <c r="E304" s="52"/>
      <c r="F304" s="52"/>
      <c r="G304" s="52"/>
      <c r="H304" s="68">
        <f t="shared" si="236"/>
        <v>0</v>
      </c>
      <c r="I304" s="44"/>
      <c r="J304" s="44"/>
      <c r="K304" s="44"/>
      <c r="L304" s="44"/>
      <c r="M304" s="44"/>
      <c r="N304" s="44"/>
      <c r="O304" s="77"/>
      <c r="P304" s="206"/>
      <c r="Q304" s="44"/>
      <c r="R304" s="44"/>
      <c r="S304" s="44"/>
      <c r="T304" s="44"/>
      <c r="U304" s="44"/>
      <c r="V304" s="44"/>
      <c r="W304" s="44"/>
      <c r="X304" s="44"/>
      <c r="Y304" s="44"/>
      <c r="Z304" s="44"/>
      <c r="AA304" s="44"/>
      <c r="AB304" s="44"/>
      <c r="AC304" s="44"/>
      <c r="AD304" s="44"/>
      <c r="AE304" s="44"/>
      <c r="AF304" s="44"/>
      <c r="AG304" s="44"/>
      <c r="AH304" s="44"/>
      <c r="AI304" s="44"/>
      <c r="AJ304" s="44"/>
      <c r="AK304" s="44"/>
      <c r="AL304" s="44"/>
      <c r="AM304" s="44"/>
      <c r="AN304" s="44"/>
      <c r="AO304" s="44"/>
      <c r="AP304" s="44"/>
      <c r="AQ304" s="44"/>
    </row>
    <row r="305" ht="24.75" customHeight="1">
      <c r="A305" s="26">
        <v>28.0</v>
      </c>
      <c r="B305" s="207"/>
      <c r="C305" s="52"/>
      <c r="D305" s="52"/>
      <c r="E305" s="52"/>
      <c r="F305" s="52"/>
      <c r="G305" s="52"/>
      <c r="H305" s="68">
        <f t="shared" si="236"/>
        <v>0</v>
      </c>
      <c r="I305" s="44"/>
      <c r="J305" s="44"/>
      <c r="K305" s="44"/>
      <c r="L305" s="44"/>
      <c r="M305" s="44"/>
      <c r="N305" s="44"/>
      <c r="O305" s="77"/>
      <c r="P305" s="206"/>
      <c r="Q305" s="44"/>
      <c r="R305" s="44"/>
      <c r="S305" s="44"/>
      <c r="T305" s="44"/>
      <c r="U305" s="44"/>
      <c r="V305" s="44"/>
      <c r="W305" s="44"/>
      <c r="X305" s="44"/>
      <c r="Y305" s="44"/>
      <c r="Z305" s="44"/>
      <c r="AA305" s="44"/>
      <c r="AB305" s="44"/>
      <c r="AC305" s="44"/>
      <c r="AD305" s="44"/>
      <c r="AE305" s="44"/>
      <c r="AF305" s="44"/>
      <c r="AG305" s="44"/>
      <c r="AH305" s="44"/>
      <c r="AI305" s="44"/>
      <c r="AJ305" s="44"/>
      <c r="AK305" s="44"/>
      <c r="AL305" s="44"/>
      <c r="AM305" s="44"/>
      <c r="AN305" s="44"/>
      <c r="AO305" s="44"/>
      <c r="AP305" s="44"/>
      <c r="AQ305" s="44"/>
    </row>
    <row r="306" ht="24.75" customHeight="1">
      <c r="A306" s="26">
        <v>29.0</v>
      </c>
      <c r="B306" s="207"/>
      <c r="C306" s="52"/>
      <c r="D306" s="52"/>
      <c r="E306" s="52"/>
      <c r="F306" s="145"/>
      <c r="G306" s="52"/>
      <c r="H306" s="68">
        <f t="shared" si="236"/>
        <v>0</v>
      </c>
      <c r="I306" s="44"/>
      <c r="J306" s="44"/>
      <c r="K306" s="44"/>
      <c r="L306" s="44"/>
      <c r="M306" s="44"/>
      <c r="N306" s="44"/>
      <c r="O306" s="77"/>
      <c r="P306" s="206"/>
      <c r="Q306" s="44"/>
      <c r="R306" s="44"/>
      <c r="S306" s="44"/>
      <c r="T306" s="44"/>
      <c r="U306" s="44"/>
      <c r="V306" s="44"/>
      <c r="W306" s="44"/>
      <c r="X306" s="44"/>
      <c r="Y306" s="44"/>
      <c r="Z306" s="44"/>
      <c r="AA306" s="44"/>
      <c r="AB306" s="44"/>
      <c r="AC306" s="44"/>
      <c r="AD306" s="44"/>
      <c r="AE306" s="44"/>
      <c r="AF306" s="44"/>
      <c r="AG306" s="44"/>
      <c r="AH306" s="44"/>
      <c r="AI306" s="44"/>
      <c r="AJ306" s="44"/>
      <c r="AK306" s="44"/>
      <c r="AL306" s="44"/>
      <c r="AM306" s="44"/>
      <c r="AN306" s="44"/>
      <c r="AO306" s="44"/>
      <c r="AP306" s="44"/>
      <c r="AQ306" s="44"/>
    </row>
    <row r="307" ht="24.75" customHeight="1">
      <c r="A307" s="26">
        <v>30.0</v>
      </c>
      <c r="B307" s="65"/>
      <c r="C307" s="52"/>
      <c r="D307" s="52"/>
      <c r="E307" s="52"/>
      <c r="F307" s="145"/>
      <c r="G307" s="52"/>
      <c r="H307" s="68">
        <f t="shared" si="236"/>
        <v>0</v>
      </c>
      <c r="I307" s="44"/>
      <c r="J307" s="44"/>
      <c r="K307" s="44"/>
      <c r="L307" s="44"/>
      <c r="M307" s="44"/>
      <c r="N307" s="44"/>
      <c r="O307" s="77"/>
      <c r="P307" s="206"/>
      <c r="Q307" s="44"/>
      <c r="R307" s="44"/>
      <c r="S307" s="44"/>
      <c r="T307" s="44"/>
      <c r="U307" s="44"/>
      <c r="V307" s="44"/>
      <c r="W307" s="44"/>
      <c r="X307" s="44"/>
      <c r="Y307" s="44"/>
      <c r="Z307" s="44"/>
      <c r="AA307" s="44"/>
      <c r="AB307" s="44"/>
      <c r="AC307" s="44"/>
      <c r="AD307" s="44"/>
      <c r="AE307" s="44"/>
      <c r="AF307" s="44"/>
      <c r="AG307" s="44"/>
      <c r="AH307" s="44"/>
      <c r="AI307" s="44"/>
      <c r="AJ307" s="44"/>
      <c r="AK307" s="44"/>
      <c r="AL307" s="44"/>
      <c r="AM307" s="44"/>
      <c r="AN307" s="44"/>
      <c r="AO307" s="44"/>
      <c r="AP307" s="44"/>
      <c r="AQ307" s="44"/>
    </row>
    <row r="308" ht="24.75" customHeight="1">
      <c r="A308" s="26">
        <v>31.0</v>
      </c>
      <c r="B308" s="65"/>
      <c r="C308" s="26"/>
      <c r="D308" s="26"/>
      <c r="E308" s="26"/>
      <c r="F308" s="26"/>
      <c r="G308" s="26"/>
      <c r="H308" s="68">
        <f t="shared" si="236"/>
        <v>0</v>
      </c>
      <c r="I308" s="44"/>
      <c r="J308" s="44"/>
      <c r="K308" s="44"/>
      <c r="L308" s="44"/>
      <c r="M308" s="44"/>
      <c r="N308" s="44"/>
      <c r="O308" s="77"/>
      <c r="P308" s="206"/>
      <c r="Q308" s="44"/>
      <c r="R308" s="44"/>
      <c r="S308" s="44"/>
      <c r="T308" s="44"/>
      <c r="U308" s="44"/>
      <c r="V308" s="44"/>
      <c r="W308" s="44"/>
      <c r="X308" s="44"/>
      <c r="Y308" s="44"/>
      <c r="Z308" s="44"/>
      <c r="AA308" s="44"/>
      <c r="AB308" s="44"/>
      <c r="AC308" s="44"/>
      <c r="AD308" s="44"/>
      <c r="AE308" s="44"/>
      <c r="AF308" s="44"/>
      <c r="AG308" s="44"/>
      <c r="AH308" s="44"/>
      <c r="AI308" s="44"/>
      <c r="AJ308" s="44"/>
      <c r="AK308" s="44"/>
      <c r="AL308" s="44"/>
      <c r="AM308" s="44"/>
      <c r="AN308" s="44"/>
      <c r="AO308" s="44"/>
      <c r="AP308" s="44"/>
      <c r="AQ308" s="44"/>
    </row>
    <row r="309" ht="24.75" customHeight="1">
      <c r="A309" s="26">
        <v>32.0</v>
      </c>
      <c r="B309" s="207"/>
      <c r="C309" s="26"/>
      <c r="D309" s="26"/>
      <c r="E309" s="26"/>
      <c r="F309" s="26"/>
      <c r="G309" s="26"/>
      <c r="H309" s="68">
        <f t="shared" si="236"/>
        <v>0</v>
      </c>
      <c r="I309" s="44"/>
      <c r="J309" s="44"/>
      <c r="K309" s="44"/>
      <c r="L309" s="44"/>
      <c r="M309" s="44"/>
      <c r="N309" s="44"/>
      <c r="O309" s="77"/>
      <c r="P309" s="206"/>
      <c r="Q309" s="44"/>
      <c r="R309" s="44"/>
      <c r="S309" s="44"/>
      <c r="T309" s="44"/>
      <c r="U309" s="44"/>
      <c r="V309" s="44"/>
      <c r="W309" s="44"/>
      <c r="X309" s="44"/>
      <c r="Y309" s="44"/>
      <c r="Z309" s="44"/>
      <c r="AA309" s="44"/>
      <c r="AB309" s="44"/>
      <c r="AC309" s="44"/>
      <c r="AD309" s="44"/>
      <c r="AE309" s="44"/>
      <c r="AF309" s="44"/>
      <c r="AG309" s="44"/>
      <c r="AH309" s="44"/>
      <c r="AI309" s="44"/>
      <c r="AJ309" s="44"/>
      <c r="AK309" s="44"/>
      <c r="AL309" s="44"/>
      <c r="AM309" s="44"/>
      <c r="AN309" s="44"/>
      <c r="AO309" s="44"/>
      <c r="AP309" s="44"/>
      <c r="AQ309" s="44"/>
    </row>
    <row r="310" ht="24.75" customHeight="1">
      <c r="A310" s="26">
        <v>33.0</v>
      </c>
      <c r="B310" s="208"/>
      <c r="C310" s="26"/>
      <c r="D310" s="26"/>
      <c r="E310" s="26"/>
      <c r="F310" s="26"/>
      <c r="G310" s="26"/>
      <c r="H310" s="68">
        <f t="shared" si="236"/>
        <v>0</v>
      </c>
      <c r="I310" s="44"/>
      <c r="J310" s="44"/>
      <c r="K310" s="44"/>
      <c r="L310" s="44"/>
      <c r="M310" s="44"/>
      <c r="N310" s="44"/>
      <c r="O310" s="77"/>
      <c r="P310" s="206"/>
      <c r="Q310" s="44"/>
      <c r="R310" s="44"/>
      <c r="S310" s="44"/>
      <c r="T310" s="44"/>
      <c r="U310" s="44"/>
      <c r="V310" s="44"/>
      <c r="W310" s="44"/>
      <c r="X310" s="44"/>
      <c r="Y310" s="44"/>
      <c r="Z310" s="44"/>
      <c r="AA310" s="44"/>
      <c r="AB310" s="44"/>
      <c r="AC310" s="44"/>
      <c r="AD310" s="44"/>
      <c r="AE310" s="44"/>
      <c r="AF310" s="44"/>
      <c r="AG310" s="44"/>
      <c r="AH310" s="44"/>
      <c r="AI310" s="44"/>
      <c r="AJ310" s="44"/>
      <c r="AK310" s="44"/>
      <c r="AL310" s="44"/>
      <c r="AM310" s="44"/>
      <c r="AN310" s="44"/>
      <c r="AO310" s="44"/>
      <c r="AP310" s="44"/>
      <c r="AQ310" s="44"/>
    </row>
    <row r="311" ht="24.75" customHeight="1">
      <c r="A311" s="26">
        <v>34.0</v>
      </c>
      <c r="B311" s="209"/>
      <c r="C311" s="26"/>
      <c r="D311" s="26"/>
      <c r="E311" s="26"/>
      <c r="F311" s="26"/>
      <c r="G311" s="26"/>
      <c r="H311" s="68">
        <f t="shared" si="236"/>
        <v>0</v>
      </c>
      <c r="I311" s="44"/>
      <c r="J311" s="44"/>
      <c r="K311" s="44"/>
      <c r="L311" s="44"/>
      <c r="M311" s="44"/>
      <c r="N311" s="44"/>
      <c r="O311" s="77"/>
      <c r="P311" s="206"/>
      <c r="Q311" s="44"/>
      <c r="R311" s="44"/>
      <c r="S311" s="44"/>
      <c r="T311" s="44"/>
      <c r="U311" s="44"/>
      <c r="V311" s="44"/>
      <c r="W311" s="44"/>
      <c r="X311" s="44"/>
      <c r="Y311" s="44"/>
      <c r="Z311" s="44"/>
      <c r="AA311" s="44"/>
      <c r="AB311" s="44"/>
      <c r="AC311" s="44"/>
      <c r="AD311" s="44"/>
      <c r="AE311" s="44"/>
      <c r="AF311" s="44"/>
      <c r="AG311" s="44"/>
      <c r="AH311" s="44"/>
      <c r="AI311" s="44"/>
      <c r="AJ311" s="44"/>
      <c r="AK311" s="44"/>
      <c r="AL311" s="44"/>
      <c r="AM311" s="44"/>
      <c r="AN311" s="44"/>
      <c r="AO311" s="44"/>
      <c r="AP311" s="44"/>
      <c r="AQ311" s="44"/>
    </row>
    <row r="312" ht="24.75" customHeight="1">
      <c r="A312" s="26">
        <v>35.0</v>
      </c>
      <c r="B312" s="44"/>
      <c r="C312" s="26"/>
      <c r="D312" s="26"/>
      <c r="E312" s="26"/>
      <c r="F312" s="26"/>
      <c r="G312" s="26"/>
      <c r="H312" s="68">
        <f t="shared" si="236"/>
        <v>0</v>
      </c>
      <c r="I312" s="44"/>
      <c r="J312" s="44"/>
      <c r="K312" s="44"/>
      <c r="L312" s="44"/>
      <c r="M312" s="44"/>
      <c r="N312" s="44"/>
      <c r="O312" s="77"/>
      <c r="P312" s="206"/>
      <c r="Q312" s="44"/>
      <c r="R312" s="44"/>
      <c r="S312" s="44"/>
      <c r="T312" s="44"/>
      <c r="U312" s="44"/>
      <c r="V312" s="44"/>
      <c r="W312" s="44"/>
      <c r="X312" s="44"/>
      <c r="Y312" s="44"/>
      <c r="Z312" s="44"/>
      <c r="AA312" s="44"/>
      <c r="AB312" s="44"/>
      <c r="AC312" s="44"/>
      <c r="AD312" s="44"/>
      <c r="AE312" s="44"/>
      <c r="AF312" s="44"/>
      <c r="AG312" s="44"/>
      <c r="AH312" s="44"/>
      <c r="AI312" s="44"/>
      <c r="AJ312" s="44"/>
      <c r="AK312" s="44"/>
      <c r="AL312" s="44"/>
      <c r="AM312" s="44"/>
      <c r="AN312" s="44"/>
      <c r="AO312" s="44"/>
      <c r="AP312" s="44"/>
      <c r="AQ312" s="44"/>
    </row>
    <row r="313" ht="18.75" customHeight="1">
      <c r="A313" s="1"/>
      <c r="B313" s="1"/>
      <c r="C313" s="1"/>
      <c r="D313" s="1"/>
      <c r="E313" s="1"/>
      <c r="F313" s="3" t="s">
        <v>37</v>
      </c>
      <c r="G313" s="1"/>
      <c r="H313" s="98">
        <f>SUM(H278:H312)</f>
        <v>0</v>
      </c>
      <c r="I313" s="99"/>
      <c r="J313" s="99"/>
      <c r="K313" s="99"/>
      <c r="L313" s="99"/>
      <c r="M313" s="99"/>
      <c r="N313" s="99"/>
      <c r="O313" s="100"/>
      <c r="P313" s="9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</row>
    <row r="314" ht="18.75" customHeight="1">
      <c r="A314" s="7"/>
      <c r="B314" s="7"/>
      <c r="C314" s="7"/>
      <c r="D314" s="7"/>
      <c r="E314" s="7"/>
      <c r="F314" s="9"/>
      <c r="G314" s="41"/>
      <c r="H314" s="74">
        <f>+H313*60%</f>
        <v>0</v>
      </c>
      <c r="I314" s="74"/>
      <c r="J314" s="74"/>
      <c r="K314" s="74"/>
      <c r="L314" s="74"/>
      <c r="M314" s="74"/>
      <c r="N314" s="74"/>
      <c r="O314" s="77">
        <f>+H313*40%</f>
        <v>0</v>
      </c>
      <c r="P314" s="9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</row>
    <row r="315" ht="18.75" customHeight="1">
      <c r="A315" s="1"/>
      <c r="B315" s="1"/>
      <c r="C315" s="1"/>
      <c r="D315" s="1"/>
      <c r="E315" s="1"/>
      <c r="F315" s="3"/>
      <c r="G315" s="1"/>
      <c r="H315" s="1"/>
      <c r="I315" s="1"/>
      <c r="J315" s="1"/>
      <c r="K315" s="1"/>
      <c r="L315" s="1"/>
      <c r="M315" s="1"/>
      <c r="N315" s="1"/>
      <c r="O315" s="4"/>
      <c r="P315" s="9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</row>
    <row r="316" ht="18.75" customHeight="1">
      <c r="A316" s="1"/>
      <c r="B316" s="1"/>
      <c r="C316" s="1"/>
      <c r="D316" s="1"/>
      <c r="E316" s="1"/>
      <c r="F316" s="3"/>
      <c r="G316" s="1"/>
      <c r="H316" s="1"/>
      <c r="I316" s="1"/>
      <c r="J316" s="1"/>
      <c r="K316" s="1"/>
      <c r="L316" s="1"/>
      <c r="M316" s="1"/>
      <c r="N316" s="1"/>
      <c r="O316" s="4"/>
      <c r="P316" s="9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</row>
    <row r="317" ht="19.5" customHeight="1">
      <c r="A317" s="101" t="s">
        <v>42</v>
      </c>
      <c r="B317" s="1"/>
      <c r="C317" s="1"/>
      <c r="D317" s="1"/>
      <c r="E317" s="1"/>
      <c r="F317" s="3"/>
      <c r="G317" s="1"/>
      <c r="H317" s="1"/>
      <c r="I317" s="1"/>
      <c r="J317" s="1"/>
      <c r="K317" s="1"/>
      <c r="L317" s="1"/>
      <c r="M317" s="1"/>
      <c r="N317" s="1"/>
      <c r="O317" s="4"/>
      <c r="P317" s="9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</row>
    <row r="318" ht="57.0" customHeight="1">
      <c r="A318" s="102"/>
      <c r="B318" s="103" t="s">
        <v>43</v>
      </c>
      <c r="C318" s="103" t="s">
        <v>44</v>
      </c>
      <c r="D318" s="103" t="s">
        <v>45</v>
      </c>
      <c r="E318" s="103" t="s">
        <v>46</v>
      </c>
      <c r="F318" s="105" t="s">
        <v>47</v>
      </c>
      <c r="G318" s="106" t="s">
        <v>48</v>
      </c>
      <c r="H318" s="1"/>
      <c r="I318" s="1"/>
      <c r="J318" s="1"/>
      <c r="K318" s="1"/>
      <c r="L318" s="1"/>
      <c r="M318" s="1"/>
      <c r="N318" s="1"/>
      <c r="O318" s="4"/>
      <c r="P318" s="9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</row>
    <row r="319" ht="18.75" customHeight="1">
      <c r="A319" s="107" t="s">
        <v>30</v>
      </c>
      <c r="B319" s="108">
        <f>+E25</f>
        <v>0</v>
      </c>
      <c r="C319" s="109">
        <f>+H250</f>
        <v>0</v>
      </c>
      <c r="D319" s="109">
        <f>+H271</f>
        <v>0</v>
      </c>
      <c r="E319" s="110">
        <f>H314</f>
        <v>0</v>
      </c>
      <c r="F319" s="112">
        <f>+G25</f>
        <v>0</v>
      </c>
      <c r="G319" s="113">
        <f>+B319-C319-D319-E319-F319</f>
        <v>0</v>
      </c>
      <c r="H319" s="1"/>
      <c r="I319" s="1"/>
      <c r="J319" s="1"/>
      <c r="K319" s="1"/>
      <c r="L319" s="1"/>
      <c r="M319" s="1"/>
      <c r="N319" s="1"/>
      <c r="O319" s="4"/>
      <c r="P319" s="9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</row>
    <row r="320" ht="19.5" customHeight="1">
      <c r="A320" s="114" t="s">
        <v>49</v>
      </c>
      <c r="B320" s="115"/>
      <c r="C320" s="116" t="str">
        <f>+C319/B319</f>
        <v>#DIV/0!</v>
      </c>
      <c r="D320" s="116" t="str">
        <f>+D319/B319</f>
        <v>#DIV/0!</v>
      </c>
      <c r="E320" s="116" t="str">
        <f>+E319/B319</f>
        <v>#DIV/0!</v>
      </c>
      <c r="F320" s="118" t="str">
        <f>+F319/B319</f>
        <v>#DIV/0!</v>
      </c>
      <c r="G320" s="119" t="str">
        <f>+G319/B319</f>
        <v>#DIV/0!</v>
      </c>
      <c r="H320" s="1"/>
      <c r="I320" s="1"/>
      <c r="J320" s="1"/>
      <c r="K320" s="1"/>
      <c r="L320" s="1"/>
      <c r="M320" s="1"/>
      <c r="N320" s="1"/>
      <c r="O320" s="4"/>
      <c r="P320" s="9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</row>
    <row r="321" ht="19.5" customHeight="1">
      <c r="A321" s="30"/>
      <c r="B321" s="120"/>
      <c r="C321" s="121"/>
      <c r="D321" s="121"/>
      <c r="E321" s="121"/>
      <c r="F321" s="123"/>
      <c r="G321" s="124"/>
      <c r="H321" s="1"/>
      <c r="I321" s="1"/>
      <c r="J321" s="1"/>
      <c r="K321" s="1"/>
      <c r="L321" s="1"/>
      <c r="M321" s="1"/>
      <c r="N321" s="1"/>
      <c r="O321" s="4"/>
      <c r="P321" s="9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</row>
    <row r="322" ht="18.75" customHeight="1">
      <c r="A322" s="125"/>
      <c r="B322" s="126"/>
      <c r="C322" s="126"/>
      <c r="D322" s="126" t="s">
        <v>50</v>
      </c>
      <c r="E322" s="126" t="s">
        <v>30</v>
      </c>
      <c r="F322" s="128">
        <f>+D319+E319+F319+G319</f>
        <v>0</v>
      </c>
      <c r="G322" s="129"/>
      <c r="H322" s="1"/>
      <c r="I322" s="1"/>
      <c r="J322" s="1"/>
      <c r="K322" s="1"/>
      <c r="L322" s="1"/>
      <c r="M322" s="1"/>
      <c r="N322" s="1"/>
      <c r="O322" s="4"/>
      <c r="P322" s="3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</row>
    <row r="323" ht="18.75" customHeight="1">
      <c r="A323" s="130"/>
      <c r="B323" s="1"/>
      <c r="C323" s="1"/>
      <c r="D323" s="1"/>
      <c r="E323" s="1" t="s">
        <v>49</v>
      </c>
      <c r="F323" s="123" t="str">
        <f>+F322/B319</f>
        <v>#DIV/0!</v>
      </c>
      <c r="G323" s="131"/>
      <c r="H323" s="1"/>
      <c r="I323" s="1"/>
      <c r="J323" s="1"/>
      <c r="K323" s="1"/>
      <c r="L323" s="1"/>
      <c r="M323" s="1"/>
      <c r="N323" s="1"/>
      <c r="O323" s="4"/>
      <c r="P323" s="3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</row>
    <row r="324" ht="18.75" customHeight="1">
      <c r="A324" s="130"/>
      <c r="B324" s="1"/>
      <c r="C324" s="1" t="s">
        <v>51</v>
      </c>
      <c r="D324" s="1"/>
      <c r="E324" s="1"/>
      <c r="F324" s="3"/>
      <c r="G324" s="131"/>
      <c r="H324" s="1"/>
      <c r="I324" s="1"/>
      <c r="J324" s="1"/>
      <c r="K324" s="1"/>
      <c r="L324" s="1"/>
      <c r="M324" s="1"/>
      <c r="N324" s="1"/>
      <c r="O324" s="4"/>
      <c r="P324" s="3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</row>
    <row r="325" ht="18.75" customHeight="1">
      <c r="A325" s="130"/>
      <c r="B325" s="1"/>
      <c r="C325" s="1"/>
      <c r="D325" s="1" t="s">
        <v>52</v>
      </c>
      <c r="E325" s="1"/>
      <c r="F325" s="3">
        <f>+F324*(F322-F319)</f>
        <v>0</v>
      </c>
      <c r="G325" s="131"/>
      <c r="H325" s="1"/>
      <c r="I325" s="1"/>
      <c r="J325" s="1"/>
      <c r="K325" s="1"/>
      <c r="L325" s="1"/>
      <c r="M325" s="1"/>
      <c r="N325" s="1"/>
      <c r="O325" s="4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</row>
    <row r="326" ht="19.5" customHeight="1">
      <c r="A326" s="132"/>
      <c r="B326" s="133"/>
      <c r="C326" s="133"/>
      <c r="D326" s="133"/>
      <c r="E326" s="133"/>
      <c r="F326" s="135"/>
      <c r="G326" s="136"/>
      <c r="H326" s="1"/>
      <c r="I326" s="1"/>
      <c r="J326" s="1"/>
      <c r="K326" s="1"/>
      <c r="L326" s="1"/>
      <c r="M326" s="1"/>
      <c r="N326" s="1"/>
      <c r="O326" s="4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</row>
    <row r="327" ht="18.75" customHeight="1">
      <c r="A327" s="1"/>
      <c r="B327" s="1"/>
      <c r="C327" s="1"/>
      <c r="D327" s="1"/>
      <c r="E327" s="1"/>
      <c r="F327" s="3"/>
      <c r="G327" s="1"/>
      <c r="H327" s="1"/>
      <c r="I327" s="1"/>
      <c r="J327" s="1"/>
      <c r="K327" s="1"/>
      <c r="L327" s="1"/>
      <c r="M327" s="1"/>
      <c r="N327" s="1"/>
      <c r="O327" s="4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</row>
    <row r="328" ht="18.75" customHeight="1">
      <c r="A328" s="1"/>
      <c r="B328" s="1"/>
      <c r="C328" s="1"/>
      <c r="D328" s="1"/>
      <c r="E328" s="1"/>
      <c r="F328" s="3"/>
      <c r="G328" s="1"/>
      <c r="H328" s="1"/>
      <c r="I328" s="1"/>
      <c r="J328" s="1"/>
      <c r="K328" s="1"/>
      <c r="L328" s="1"/>
      <c r="M328" s="1"/>
      <c r="N328" s="1"/>
      <c r="O328" s="4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</row>
    <row r="329" ht="18.75" customHeight="1">
      <c r="A329" s="1"/>
      <c r="B329" s="1"/>
      <c r="C329" s="1"/>
      <c r="D329" s="1"/>
      <c r="E329" s="1"/>
      <c r="F329" s="3"/>
      <c r="G329" s="1"/>
      <c r="H329" s="1"/>
      <c r="I329" s="1"/>
      <c r="J329" s="1"/>
      <c r="K329" s="1"/>
      <c r="L329" s="1"/>
      <c r="M329" s="1"/>
      <c r="N329" s="1"/>
      <c r="O329" s="4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</row>
    <row r="330" ht="18.0" customHeight="1">
      <c r="A330" s="137"/>
      <c r="B330" s="137"/>
      <c r="C330" s="137"/>
      <c r="D330" s="137"/>
      <c r="E330" s="137"/>
      <c r="F330" s="139"/>
      <c r="G330" s="137"/>
      <c r="H330" s="137"/>
      <c r="I330" s="137"/>
      <c r="J330" s="137"/>
      <c r="K330" s="137"/>
      <c r="L330" s="137"/>
      <c r="M330" s="137"/>
      <c r="N330" s="137"/>
      <c r="O330" s="140"/>
      <c r="P330" s="137"/>
      <c r="Q330" s="137"/>
      <c r="R330" s="137"/>
      <c r="S330" s="137"/>
      <c r="T330" s="137"/>
      <c r="U330" s="137"/>
      <c r="V330" s="137"/>
      <c r="W330" s="137"/>
      <c r="X330" s="137"/>
      <c r="Y330" s="137"/>
      <c r="Z330" s="137"/>
      <c r="AA330" s="137"/>
      <c r="AB330" s="137"/>
      <c r="AC330" s="137"/>
      <c r="AD330" s="137"/>
      <c r="AE330" s="137"/>
      <c r="AF330" s="137"/>
      <c r="AG330" s="137"/>
      <c r="AH330" s="137"/>
      <c r="AI330" s="137"/>
      <c r="AJ330" s="137"/>
      <c r="AK330" s="137"/>
      <c r="AL330" s="137"/>
      <c r="AM330" s="137"/>
      <c r="AN330" s="137"/>
      <c r="AO330" s="137"/>
      <c r="AP330" s="137"/>
      <c r="AQ330" s="137"/>
    </row>
    <row r="331" ht="18.0" customHeight="1">
      <c r="A331" s="137"/>
      <c r="B331" s="137"/>
      <c r="C331" s="137"/>
      <c r="D331" s="137"/>
      <c r="E331" s="137"/>
      <c r="F331" s="139"/>
      <c r="G331" s="137"/>
      <c r="H331" s="137"/>
      <c r="I331" s="137"/>
      <c r="J331" s="137"/>
      <c r="K331" s="137"/>
      <c r="L331" s="137"/>
      <c r="M331" s="137"/>
      <c r="N331" s="137"/>
      <c r="O331" s="140"/>
      <c r="P331" s="137"/>
      <c r="Q331" s="137"/>
      <c r="R331" s="137"/>
      <c r="S331" s="137"/>
      <c r="T331" s="137"/>
      <c r="U331" s="137"/>
      <c r="V331" s="137"/>
      <c r="W331" s="137"/>
      <c r="X331" s="137"/>
      <c r="Y331" s="137"/>
      <c r="Z331" s="137"/>
      <c r="AA331" s="137"/>
      <c r="AB331" s="137"/>
      <c r="AC331" s="137"/>
      <c r="AD331" s="137"/>
      <c r="AE331" s="137"/>
      <c r="AF331" s="137"/>
      <c r="AG331" s="137"/>
      <c r="AH331" s="137"/>
      <c r="AI331" s="137"/>
      <c r="AJ331" s="137"/>
      <c r="AK331" s="137"/>
      <c r="AL331" s="137"/>
      <c r="AM331" s="137"/>
      <c r="AN331" s="137"/>
      <c r="AO331" s="137"/>
      <c r="AP331" s="137"/>
      <c r="AQ331" s="137"/>
    </row>
    <row r="332" ht="18.0" customHeight="1">
      <c r="A332" s="137"/>
      <c r="B332" s="137"/>
      <c r="C332" s="137"/>
      <c r="D332" s="137"/>
      <c r="E332" s="137"/>
      <c r="F332" s="139"/>
      <c r="G332" s="137"/>
      <c r="H332" s="137"/>
      <c r="I332" s="137"/>
      <c r="J332" s="137"/>
      <c r="K332" s="137"/>
      <c r="L332" s="137"/>
      <c r="M332" s="137"/>
      <c r="N332" s="137"/>
      <c r="O332" s="140"/>
      <c r="P332" s="137"/>
      <c r="Q332" s="137"/>
      <c r="R332" s="137"/>
      <c r="S332" s="137"/>
      <c r="T332" s="137"/>
      <c r="U332" s="137"/>
      <c r="V332" s="137"/>
      <c r="W332" s="137"/>
      <c r="X332" s="137"/>
      <c r="Y332" s="137"/>
      <c r="Z332" s="137"/>
      <c r="AA332" s="137"/>
      <c r="AB332" s="137"/>
      <c r="AC332" s="137"/>
      <c r="AD332" s="137"/>
      <c r="AE332" s="137"/>
      <c r="AF332" s="137"/>
      <c r="AG332" s="137"/>
      <c r="AH332" s="137"/>
      <c r="AI332" s="137"/>
      <c r="AJ332" s="137"/>
      <c r="AK332" s="137"/>
      <c r="AL332" s="137"/>
      <c r="AM332" s="137"/>
      <c r="AN332" s="137"/>
      <c r="AO332" s="137"/>
      <c r="AP332" s="137"/>
      <c r="AQ332" s="137"/>
    </row>
    <row r="333" ht="18.0" customHeight="1">
      <c r="A333" s="137"/>
      <c r="B333" s="137"/>
      <c r="C333" s="137"/>
      <c r="D333" s="137"/>
      <c r="E333" s="137"/>
      <c r="F333" s="139"/>
      <c r="G333" s="137"/>
      <c r="H333" s="137"/>
      <c r="I333" s="137"/>
      <c r="J333" s="137"/>
      <c r="K333" s="137"/>
      <c r="L333" s="137"/>
      <c r="M333" s="137"/>
      <c r="N333" s="137"/>
      <c r="O333" s="140"/>
      <c r="P333" s="137"/>
      <c r="Q333" s="137"/>
      <c r="R333" s="137"/>
      <c r="S333" s="137"/>
      <c r="T333" s="137"/>
      <c r="U333" s="137"/>
      <c r="V333" s="137"/>
      <c r="W333" s="137"/>
      <c r="X333" s="137"/>
      <c r="Y333" s="137"/>
      <c r="Z333" s="137"/>
      <c r="AA333" s="137"/>
      <c r="AB333" s="137"/>
      <c r="AC333" s="137"/>
      <c r="AD333" s="137"/>
      <c r="AE333" s="137"/>
      <c r="AF333" s="137"/>
      <c r="AG333" s="137"/>
      <c r="AH333" s="137"/>
      <c r="AI333" s="137"/>
      <c r="AJ333" s="137"/>
      <c r="AK333" s="137"/>
      <c r="AL333" s="137"/>
      <c r="AM333" s="137"/>
      <c r="AN333" s="137"/>
      <c r="AO333" s="137"/>
      <c r="AP333" s="137"/>
      <c r="AQ333" s="137"/>
    </row>
    <row r="334" ht="18.0" customHeight="1">
      <c r="A334" s="137"/>
      <c r="B334" s="137"/>
      <c r="C334" s="137"/>
      <c r="D334" s="137"/>
      <c r="E334" s="137"/>
      <c r="F334" s="139"/>
      <c r="G334" s="137"/>
      <c r="H334" s="137"/>
      <c r="I334" s="137"/>
      <c r="J334" s="137"/>
      <c r="K334" s="137"/>
      <c r="L334" s="137"/>
      <c r="M334" s="137"/>
      <c r="N334" s="137"/>
      <c r="O334" s="140"/>
      <c r="P334" s="137"/>
      <c r="Q334" s="137"/>
      <c r="R334" s="137"/>
      <c r="S334" s="137"/>
      <c r="T334" s="137"/>
      <c r="U334" s="137"/>
      <c r="V334" s="137"/>
      <c r="W334" s="137"/>
      <c r="X334" s="137"/>
      <c r="Y334" s="137"/>
      <c r="Z334" s="137"/>
      <c r="AA334" s="137"/>
      <c r="AB334" s="137"/>
      <c r="AC334" s="137"/>
      <c r="AD334" s="137"/>
      <c r="AE334" s="137"/>
      <c r="AF334" s="137"/>
      <c r="AG334" s="137"/>
      <c r="AH334" s="137"/>
      <c r="AI334" s="137"/>
      <c r="AJ334" s="137"/>
      <c r="AK334" s="137"/>
      <c r="AL334" s="137"/>
      <c r="AM334" s="137"/>
      <c r="AN334" s="137"/>
      <c r="AO334" s="137"/>
      <c r="AP334" s="137"/>
      <c r="AQ334" s="137"/>
    </row>
    <row r="335" ht="18.0" customHeight="1">
      <c r="A335" s="137"/>
      <c r="B335" s="137"/>
      <c r="C335" s="137"/>
      <c r="D335" s="137"/>
      <c r="E335" s="137"/>
      <c r="F335" s="139"/>
      <c r="G335" s="137"/>
      <c r="H335" s="137"/>
      <c r="I335" s="137"/>
      <c r="J335" s="137"/>
      <c r="K335" s="137"/>
      <c r="L335" s="137"/>
      <c r="M335" s="137"/>
      <c r="N335" s="137"/>
      <c r="O335" s="140"/>
      <c r="P335" s="137"/>
      <c r="Q335" s="137"/>
      <c r="R335" s="137"/>
      <c r="S335" s="137"/>
      <c r="T335" s="137"/>
      <c r="U335" s="137"/>
      <c r="V335" s="137"/>
      <c r="W335" s="137"/>
      <c r="X335" s="137"/>
      <c r="Y335" s="137"/>
      <c r="Z335" s="137"/>
      <c r="AA335" s="137"/>
      <c r="AB335" s="137"/>
      <c r="AC335" s="137"/>
      <c r="AD335" s="137"/>
      <c r="AE335" s="137"/>
      <c r="AF335" s="137"/>
      <c r="AG335" s="137"/>
      <c r="AH335" s="137"/>
      <c r="AI335" s="137"/>
      <c r="AJ335" s="137"/>
      <c r="AK335" s="137"/>
      <c r="AL335" s="137"/>
      <c r="AM335" s="137"/>
      <c r="AN335" s="137"/>
      <c r="AO335" s="137"/>
      <c r="AP335" s="137"/>
      <c r="AQ335" s="137"/>
    </row>
    <row r="336" ht="18.0" customHeight="1">
      <c r="A336" s="137"/>
      <c r="B336" s="137"/>
      <c r="C336" s="137"/>
      <c r="D336" s="137"/>
      <c r="E336" s="137"/>
      <c r="F336" s="139"/>
      <c r="G336" s="137"/>
      <c r="H336" s="137"/>
      <c r="I336" s="137"/>
      <c r="J336" s="137"/>
      <c r="K336" s="137"/>
      <c r="L336" s="137"/>
      <c r="M336" s="137"/>
      <c r="N336" s="137"/>
      <c r="O336" s="140"/>
      <c r="P336" s="137"/>
      <c r="Q336" s="137"/>
      <c r="R336" s="137"/>
      <c r="S336" s="137"/>
      <c r="T336" s="137"/>
      <c r="U336" s="137"/>
      <c r="V336" s="137"/>
      <c r="W336" s="137"/>
      <c r="X336" s="137"/>
      <c r="Y336" s="137"/>
      <c r="Z336" s="137"/>
      <c r="AA336" s="137"/>
      <c r="AB336" s="137"/>
      <c r="AC336" s="137"/>
      <c r="AD336" s="137"/>
      <c r="AE336" s="137"/>
      <c r="AF336" s="137"/>
      <c r="AG336" s="137"/>
      <c r="AH336" s="137"/>
      <c r="AI336" s="137"/>
      <c r="AJ336" s="137"/>
      <c r="AK336" s="137"/>
      <c r="AL336" s="137"/>
      <c r="AM336" s="137"/>
      <c r="AN336" s="137"/>
      <c r="AO336" s="137"/>
      <c r="AP336" s="137"/>
      <c r="AQ336" s="137"/>
    </row>
    <row r="337" ht="18.0" customHeight="1">
      <c r="A337" s="137"/>
      <c r="B337" s="137"/>
      <c r="C337" s="137"/>
      <c r="D337" s="137"/>
      <c r="E337" s="137"/>
      <c r="F337" s="139"/>
      <c r="G337" s="137"/>
      <c r="H337" s="137"/>
      <c r="I337" s="137"/>
      <c r="J337" s="137"/>
      <c r="K337" s="137"/>
      <c r="L337" s="137"/>
      <c r="M337" s="137"/>
      <c r="N337" s="137"/>
      <c r="O337" s="140"/>
      <c r="P337" s="137"/>
      <c r="Q337" s="137"/>
      <c r="R337" s="137"/>
      <c r="S337" s="137"/>
      <c r="T337" s="137"/>
      <c r="U337" s="137"/>
      <c r="V337" s="137"/>
      <c r="W337" s="137"/>
      <c r="X337" s="137"/>
      <c r="Y337" s="137"/>
      <c r="Z337" s="137"/>
      <c r="AA337" s="137"/>
      <c r="AB337" s="137"/>
      <c r="AC337" s="137"/>
      <c r="AD337" s="137"/>
      <c r="AE337" s="137"/>
      <c r="AF337" s="137"/>
      <c r="AG337" s="137"/>
      <c r="AH337" s="137"/>
      <c r="AI337" s="137"/>
      <c r="AJ337" s="137"/>
      <c r="AK337" s="137"/>
      <c r="AL337" s="137"/>
      <c r="AM337" s="137"/>
      <c r="AN337" s="137"/>
      <c r="AO337" s="137"/>
      <c r="AP337" s="137"/>
      <c r="AQ337" s="137"/>
    </row>
    <row r="338" ht="18.0" customHeight="1">
      <c r="A338" s="137"/>
      <c r="B338" s="137"/>
      <c r="C338" s="137"/>
      <c r="D338" s="137"/>
      <c r="E338" s="137"/>
      <c r="F338" s="139"/>
      <c r="G338" s="137"/>
      <c r="H338" s="137"/>
      <c r="I338" s="137"/>
      <c r="J338" s="137"/>
      <c r="K338" s="137"/>
      <c r="L338" s="137"/>
      <c r="M338" s="137"/>
      <c r="N338" s="137"/>
      <c r="O338" s="140"/>
      <c r="P338" s="137"/>
      <c r="Q338" s="137"/>
      <c r="R338" s="137"/>
      <c r="S338" s="137"/>
      <c r="T338" s="137"/>
      <c r="U338" s="137"/>
      <c r="V338" s="137"/>
      <c r="W338" s="137"/>
      <c r="X338" s="137"/>
      <c r="Y338" s="137"/>
      <c r="Z338" s="137"/>
      <c r="AA338" s="137"/>
      <c r="AB338" s="137"/>
      <c r="AC338" s="137"/>
      <c r="AD338" s="137"/>
      <c r="AE338" s="137"/>
      <c r="AF338" s="137"/>
      <c r="AG338" s="137"/>
      <c r="AH338" s="137"/>
      <c r="AI338" s="137"/>
      <c r="AJ338" s="137"/>
      <c r="AK338" s="137"/>
      <c r="AL338" s="137"/>
      <c r="AM338" s="137"/>
      <c r="AN338" s="137"/>
      <c r="AO338" s="137"/>
      <c r="AP338" s="137"/>
      <c r="AQ338" s="137"/>
    </row>
    <row r="339" ht="18.0" customHeight="1">
      <c r="A339" s="137"/>
      <c r="B339" s="137"/>
      <c r="C339" s="137"/>
      <c r="D339" s="137"/>
      <c r="E339" s="137"/>
      <c r="F339" s="139"/>
      <c r="G339" s="137"/>
      <c r="H339" s="137"/>
      <c r="I339" s="137"/>
      <c r="J339" s="137"/>
      <c r="K339" s="137"/>
      <c r="L339" s="137"/>
      <c r="M339" s="137"/>
      <c r="N339" s="137"/>
      <c r="O339" s="140"/>
      <c r="P339" s="137"/>
      <c r="Q339" s="137"/>
      <c r="R339" s="137"/>
      <c r="S339" s="137"/>
      <c r="T339" s="137"/>
      <c r="U339" s="137"/>
      <c r="V339" s="137"/>
      <c r="W339" s="137"/>
      <c r="X339" s="137"/>
      <c r="Y339" s="137"/>
      <c r="Z339" s="137"/>
      <c r="AA339" s="137"/>
      <c r="AB339" s="137"/>
      <c r="AC339" s="137"/>
      <c r="AD339" s="137"/>
      <c r="AE339" s="137"/>
      <c r="AF339" s="137"/>
      <c r="AG339" s="137"/>
      <c r="AH339" s="137"/>
      <c r="AI339" s="137"/>
      <c r="AJ339" s="137"/>
      <c r="AK339" s="137"/>
      <c r="AL339" s="137"/>
      <c r="AM339" s="137"/>
      <c r="AN339" s="137"/>
      <c r="AO339" s="137"/>
      <c r="AP339" s="137"/>
      <c r="AQ339" s="137"/>
    </row>
    <row r="340" ht="18.0" customHeight="1">
      <c r="A340" s="137"/>
      <c r="B340" s="137"/>
      <c r="C340" s="137"/>
      <c r="D340" s="137"/>
      <c r="E340" s="137"/>
      <c r="F340" s="139"/>
      <c r="G340" s="137"/>
      <c r="H340" s="137"/>
      <c r="I340" s="137"/>
      <c r="J340" s="137"/>
      <c r="K340" s="137"/>
      <c r="L340" s="137"/>
      <c r="M340" s="137"/>
      <c r="N340" s="137"/>
      <c r="O340" s="140"/>
      <c r="P340" s="137"/>
      <c r="Q340" s="137"/>
      <c r="R340" s="137"/>
      <c r="S340" s="137"/>
      <c r="T340" s="137"/>
      <c r="U340" s="137"/>
      <c r="V340" s="137"/>
      <c r="W340" s="137"/>
      <c r="X340" s="137"/>
      <c r="Y340" s="137"/>
      <c r="Z340" s="137"/>
      <c r="AA340" s="137"/>
      <c r="AB340" s="137"/>
      <c r="AC340" s="137"/>
      <c r="AD340" s="137"/>
      <c r="AE340" s="137"/>
      <c r="AF340" s="137"/>
      <c r="AG340" s="137"/>
      <c r="AH340" s="137"/>
      <c r="AI340" s="137"/>
      <c r="AJ340" s="137"/>
      <c r="AK340" s="137"/>
      <c r="AL340" s="137"/>
      <c r="AM340" s="137"/>
      <c r="AN340" s="137"/>
      <c r="AO340" s="137"/>
      <c r="AP340" s="137"/>
      <c r="AQ340" s="137"/>
    </row>
    <row r="341" ht="18.0" customHeight="1">
      <c r="A341" s="137"/>
      <c r="B341" s="137"/>
      <c r="C341" s="137"/>
      <c r="D341" s="137"/>
      <c r="E341" s="137"/>
      <c r="F341" s="139"/>
      <c r="G341" s="137"/>
      <c r="H341" s="137"/>
      <c r="I341" s="137"/>
      <c r="J341" s="137"/>
      <c r="K341" s="137"/>
      <c r="L341" s="137"/>
      <c r="M341" s="137"/>
      <c r="N341" s="137"/>
      <c r="O341" s="140"/>
      <c r="P341" s="137"/>
      <c r="Q341" s="137"/>
      <c r="R341" s="137"/>
      <c r="S341" s="137"/>
      <c r="T341" s="137"/>
      <c r="U341" s="137"/>
      <c r="V341" s="137"/>
      <c r="W341" s="137"/>
      <c r="X341" s="137"/>
      <c r="Y341" s="137"/>
      <c r="Z341" s="137"/>
      <c r="AA341" s="137"/>
      <c r="AB341" s="137"/>
      <c r="AC341" s="137"/>
      <c r="AD341" s="137"/>
      <c r="AE341" s="137"/>
      <c r="AF341" s="137"/>
      <c r="AG341" s="137"/>
      <c r="AH341" s="137"/>
      <c r="AI341" s="137"/>
      <c r="AJ341" s="137"/>
      <c r="AK341" s="137"/>
      <c r="AL341" s="137"/>
      <c r="AM341" s="137"/>
      <c r="AN341" s="137"/>
      <c r="AO341" s="137"/>
      <c r="AP341" s="137"/>
      <c r="AQ341" s="137"/>
    </row>
    <row r="342" ht="18.0" customHeight="1">
      <c r="A342" s="137"/>
      <c r="B342" s="137"/>
      <c r="C342" s="137"/>
      <c r="D342" s="137"/>
      <c r="E342" s="137"/>
      <c r="F342" s="139"/>
      <c r="G342" s="137"/>
      <c r="H342" s="137"/>
      <c r="I342" s="137"/>
      <c r="J342" s="137"/>
      <c r="K342" s="137"/>
      <c r="L342" s="137"/>
      <c r="M342" s="137"/>
      <c r="N342" s="137"/>
      <c r="O342" s="140"/>
      <c r="P342" s="137"/>
      <c r="Q342" s="137"/>
      <c r="R342" s="137"/>
      <c r="S342" s="137"/>
      <c r="T342" s="137"/>
      <c r="U342" s="137"/>
      <c r="V342" s="137"/>
      <c r="W342" s="137"/>
      <c r="X342" s="137"/>
      <c r="Y342" s="137"/>
      <c r="Z342" s="137"/>
      <c r="AA342" s="137"/>
      <c r="AB342" s="137"/>
      <c r="AC342" s="137"/>
      <c r="AD342" s="137"/>
      <c r="AE342" s="137"/>
      <c r="AF342" s="137"/>
      <c r="AG342" s="137"/>
      <c r="AH342" s="137"/>
      <c r="AI342" s="137"/>
      <c r="AJ342" s="137"/>
      <c r="AK342" s="137"/>
      <c r="AL342" s="137"/>
      <c r="AM342" s="137"/>
      <c r="AN342" s="137"/>
      <c r="AO342" s="137"/>
      <c r="AP342" s="137"/>
      <c r="AQ342" s="137"/>
    </row>
    <row r="343" ht="18.0" customHeight="1">
      <c r="A343" s="137"/>
      <c r="B343" s="137"/>
      <c r="C343" s="137"/>
      <c r="D343" s="137"/>
      <c r="E343" s="137"/>
      <c r="F343" s="139"/>
      <c r="G343" s="137"/>
      <c r="H343" s="137"/>
      <c r="I343" s="137"/>
      <c r="J343" s="137"/>
      <c r="K343" s="137"/>
      <c r="L343" s="137"/>
      <c r="M343" s="137"/>
      <c r="N343" s="137"/>
      <c r="O343" s="140"/>
      <c r="P343" s="137"/>
      <c r="Q343" s="137"/>
      <c r="R343" s="137"/>
      <c r="S343" s="137"/>
      <c r="T343" s="137"/>
      <c r="U343" s="137"/>
      <c r="V343" s="137"/>
      <c r="W343" s="137"/>
      <c r="X343" s="137"/>
      <c r="Y343" s="137"/>
      <c r="Z343" s="137"/>
      <c r="AA343" s="137"/>
      <c r="AB343" s="137"/>
      <c r="AC343" s="137"/>
      <c r="AD343" s="137"/>
      <c r="AE343" s="137"/>
      <c r="AF343" s="137"/>
      <c r="AG343" s="137"/>
      <c r="AH343" s="137"/>
      <c r="AI343" s="137"/>
      <c r="AJ343" s="137"/>
      <c r="AK343" s="137"/>
      <c r="AL343" s="137"/>
      <c r="AM343" s="137"/>
      <c r="AN343" s="137"/>
      <c r="AO343" s="137"/>
      <c r="AP343" s="137"/>
      <c r="AQ343" s="137"/>
    </row>
    <row r="344" ht="18.0" customHeight="1">
      <c r="A344" s="137"/>
      <c r="B344" s="137"/>
      <c r="C344" s="137"/>
      <c r="D344" s="137"/>
      <c r="E344" s="137"/>
      <c r="F344" s="139"/>
      <c r="G344" s="137"/>
      <c r="H344" s="137"/>
      <c r="I344" s="137"/>
      <c r="J344" s="137"/>
      <c r="K344" s="137"/>
      <c r="L344" s="137"/>
      <c r="M344" s="137"/>
      <c r="N344" s="137"/>
      <c r="O344" s="140"/>
      <c r="P344" s="137"/>
      <c r="Q344" s="137"/>
      <c r="R344" s="137"/>
      <c r="S344" s="137"/>
      <c r="T344" s="137"/>
      <c r="U344" s="137"/>
      <c r="V344" s="137"/>
      <c r="W344" s="137"/>
      <c r="X344" s="137"/>
      <c r="Y344" s="137"/>
      <c r="Z344" s="137"/>
      <c r="AA344" s="137"/>
      <c r="AB344" s="137"/>
      <c r="AC344" s="137"/>
      <c r="AD344" s="137"/>
      <c r="AE344" s="137"/>
      <c r="AF344" s="137"/>
      <c r="AG344" s="137"/>
      <c r="AH344" s="137"/>
      <c r="AI344" s="137"/>
      <c r="AJ344" s="137"/>
      <c r="AK344" s="137"/>
      <c r="AL344" s="137"/>
      <c r="AM344" s="137"/>
      <c r="AN344" s="137"/>
      <c r="AO344" s="137"/>
      <c r="AP344" s="137"/>
      <c r="AQ344" s="137"/>
    </row>
    <row r="345" ht="18.0" customHeight="1">
      <c r="A345" s="137"/>
      <c r="B345" s="137"/>
      <c r="C345" s="137"/>
      <c r="D345" s="137"/>
      <c r="E345" s="137"/>
      <c r="F345" s="139"/>
      <c r="G345" s="137"/>
      <c r="H345" s="137"/>
      <c r="I345" s="137"/>
      <c r="J345" s="137"/>
      <c r="K345" s="137"/>
      <c r="L345" s="137"/>
      <c r="M345" s="137"/>
      <c r="N345" s="137"/>
      <c r="O345" s="140"/>
      <c r="P345" s="137"/>
      <c r="Q345" s="137"/>
      <c r="R345" s="137"/>
      <c r="S345" s="137"/>
      <c r="T345" s="137"/>
      <c r="U345" s="137"/>
      <c r="V345" s="137"/>
      <c r="W345" s="137"/>
      <c r="X345" s="137"/>
      <c r="Y345" s="137"/>
      <c r="Z345" s="137"/>
      <c r="AA345" s="137"/>
      <c r="AB345" s="137"/>
      <c r="AC345" s="137"/>
      <c r="AD345" s="137"/>
      <c r="AE345" s="137"/>
      <c r="AF345" s="137"/>
      <c r="AG345" s="137"/>
      <c r="AH345" s="137"/>
      <c r="AI345" s="137"/>
      <c r="AJ345" s="137"/>
      <c r="AK345" s="137"/>
      <c r="AL345" s="137"/>
      <c r="AM345" s="137"/>
      <c r="AN345" s="137"/>
      <c r="AO345" s="137"/>
      <c r="AP345" s="137"/>
      <c r="AQ345" s="137"/>
    </row>
    <row r="346" ht="18.0" customHeight="1">
      <c r="A346" s="137"/>
      <c r="B346" s="137"/>
      <c r="C346" s="137"/>
      <c r="D346" s="137"/>
      <c r="E346" s="137"/>
      <c r="F346" s="139"/>
      <c r="G346" s="137"/>
      <c r="H346" s="137"/>
      <c r="I346" s="137"/>
      <c r="J346" s="137"/>
      <c r="K346" s="137"/>
      <c r="L346" s="137"/>
      <c r="M346" s="137"/>
      <c r="N346" s="137"/>
      <c r="O346" s="140"/>
      <c r="P346" s="137"/>
      <c r="Q346" s="137"/>
      <c r="R346" s="137"/>
      <c r="S346" s="137"/>
      <c r="T346" s="137"/>
      <c r="U346" s="137"/>
      <c r="V346" s="137"/>
      <c r="W346" s="137"/>
      <c r="X346" s="137"/>
      <c r="Y346" s="137"/>
      <c r="Z346" s="137"/>
      <c r="AA346" s="137"/>
      <c r="AB346" s="137"/>
      <c r="AC346" s="137"/>
      <c r="AD346" s="137"/>
      <c r="AE346" s="137"/>
      <c r="AF346" s="137"/>
      <c r="AG346" s="137"/>
      <c r="AH346" s="137"/>
      <c r="AI346" s="137"/>
      <c r="AJ346" s="137"/>
      <c r="AK346" s="137"/>
      <c r="AL346" s="137"/>
      <c r="AM346" s="137"/>
      <c r="AN346" s="137"/>
      <c r="AO346" s="137"/>
      <c r="AP346" s="137"/>
      <c r="AQ346" s="137"/>
    </row>
    <row r="347" ht="18.0" customHeight="1">
      <c r="A347" s="137"/>
      <c r="B347" s="137"/>
      <c r="C347" s="137"/>
      <c r="D347" s="137"/>
      <c r="E347" s="137"/>
      <c r="F347" s="139"/>
      <c r="G347" s="137"/>
      <c r="H347" s="137"/>
      <c r="I347" s="137"/>
      <c r="J347" s="137"/>
      <c r="K347" s="137"/>
      <c r="L347" s="137"/>
      <c r="M347" s="137"/>
      <c r="N347" s="137"/>
      <c r="O347" s="140"/>
      <c r="P347" s="137"/>
      <c r="Q347" s="137"/>
      <c r="R347" s="137"/>
      <c r="S347" s="137"/>
      <c r="T347" s="137"/>
      <c r="U347" s="137"/>
      <c r="V347" s="137"/>
      <c r="W347" s="137"/>
      <c r="X347" s="137"/>
      <c r="Y347" s="137"/>
      <c r="Z347" s="137"/>
      <c r="AA347" s="137"/>
      <c r="AB347" s="137"/>
      <c r="AC347" s="137"/>
      <c r="AD347" s="137"/>
      <c r="AE347" s="137"/>
      <c r="AF347" s="137"/>
      <c r="AG347" s="137"/>
      <c r="AH347" s="137"/>
      <c r="AI347" s="137"/>
      <c r="AJ347" s="137"/>
      <c r="AK347" s="137"/>
      <c r="AL347" s="137"/>
      <c r="AM347" s="137"/>
      <c r="AN347" s="137"/>
      <c r="AO347" s="137"/>
      <c r="AP347" s="137"/>
      <c r="AQ347" s="137"/>
    </row>
    <row r="348" ht="18.0" customHeight="1">
      <c r="A348" s="137"/>
      <c r="B348" s="137"/>
      <c r="C348" s="137"/>
      <c r="D348" s="137"/>
      <c r="E348" s="137"/>
      <c r="F348" s="139"/>
      <c r="G348" s="137"/>
      <c r="H348" s="137"/>
      <c r="I348" s="137"/>
      <c r="J348" s="137"/>
      <c r="K348" s="137"/>
      <c r="L348" s="137"/>
      <c r="M348" s="137"/>
      <c r="N348" s="137"/>
      <c r="O348" s="140"/>
      <c r="P348" s="137"/>
      <c r="Q348" s="137"/>
      <c r="R348" s="137"/>
      <c r="S348" s="137"/>
      <c r="T348" s="137"/>
      <c r="U348" s="137"/>
      <c r="V348" s="137"/>
      <c r="W348" s="137"/>
      <c r="X348" s="137"/>
      <c r="Y348" s="137"/>
      <c r="Z348" s="137"/>
      <c r="AA348" s="137"/>
      <c r="AB348" s="137"/>
      <c r="AC348" s="137"/>
      <c r="AD348" s="137"/>
      <c r="AE348" s="137"/>
      <c r="AF348" s="137"/>
      <c r="AG348" s="137"/>
      <c r="AH348" s="137"/>
      <c r="AI348" s="137"/>
      <c r="AJ348" s="137"/>
      <c r="AK348" s="137"/>
      <c r="AL348" s="137"/>
      <c r="AM348" s="137"/>
      <c r="AN348" s="137"/>
      <c r="AO348" s="137"/>
      <c r="AP348" s="137"/>
      <c r="AQ348" s="137"/>
    </row>
    <row r="349" ht="18.0" customHeight="1">
      <c r="A349" s="137"/>
      <c r="B349" s="137"/>
      <c r="C349" s="137"/>
      <c r="D349" s="137"/>
      <c r="E349" s="137"/>
      <c r="F349" s="139"/>
      <c r="G349" s="137"/>
      <c r="H349" s="137"/>
      <c r="I349" s="137"/>
      <c r="J349" s="137"/>
      <c r="K349" s="137"/>
      <c r="L349" s="137"/>
      <c r="M349" s="137"/>
      <c r="N349" s="137"/>
      <c r="O349" s="140"/>
      <c r="P349" s="137"/>
      <c r="Q349" s="137"/>
      <c r="R349" s="137"/>
      <c r="S349" s="137"/>
      <c r="T349" s="137"/>
      <c r="U349" s="137"/>
      <c r="V349" s="137"/>
      <c r="W349" s="137"/>
      <c r="X349" s="137"/>
      <c r="Y349" s="137"/>
      <c r="Z349" s="137"/>
      <c r="AA349" s="137"/>
      <c r="AB349" s="137"/>
      <c r="AC349" s="137"/>
      <c r="AD349" s="137"/>
      <c r="AE349" s="137"/>
      <c r="AF349" s="137"/>
      <c r="AG349" s="137"/>
      <c r="AH349" s="137"/>
      <c r="AI349" s="137"/>
      <c r="AJ349" s="137"/>
      <c r="AK349" s="137"/>
      <c r="AL349" s="137"/>
      <c r="AM349" s="137"/>
      <c r="AN349" s="137"/>
      <c r="AO349" s="137"/>
      <c r="AP349" s="137"/>
      <c r="AQ349" s="137"/>
    </row>
    <row r="350" ht="18.0" customHeight="1">
      <c r="A350" s="137"/>
      <c r="B350" s="137"/>
      <c r="C350" s="137"/>
      <c r="D350" s="137"/>
      <c r="E350" s="137"/>
      <c r="F350" s="139"/>
      <c r="G350" s="137"/>
      <c r="H350" s="137"/>
      <c r="I350" s="137"/>
      <c r="J350" s="137"/>
      <c r="K350" s="137"/>
      <c r="L350" s="137"/>
      <c r="M350" s="137"/>
      <c r="N350" s="137"/>
      <c r="O350" s="140"/>
      <c r="P350" s="137"/>
      <c r="Q350" s="137"/>
      <c r="R350" s="137"/>
      <c r="S350" s="137"/>
      <c r="T350" s="137"/>
      <c r="U350" s="137"/>
      <c r="V350" s="137"/>
      <c r="W350" s="137"/>
      <c r="X350" s="137"/>
      <c r="Y350" s="137"/>
      <c r="Z350" s="137"/>
      <c r="AA350" s="137"/>
      <c r="AB350" s="137"/>
      <c r="AC350" s="137"/>
      <c r="AD350" s="137"/>
      <c r="AE350" s="137"/>
      <c r="AF350" s="137"/>
      <c r="AG350" s="137"/>
      <c r="AH350" s="137"/>
      <c r="AI350" s="137"/>
      <c r="AJ350" s="137"/>
      <c r="AK350" s="137"/>
      <c r="AL350" s="137"/>
      <c r="AM350" s="137"/>
      <c r="AN350" s="137"/>
      <c r="AO350" s="137"/>
      <c r="AP350" s="137"/>
      <c r="AQ350" s="137"/>
    </row>
    <row r="351" ht="18.0" customHeight="1">
      <c r="A351" s="137"/>
      <c r="B351" s="137"/>
      <c r="C351" s="137"/>
      <c r="D351" s="137"/>
      <c r="E351" s="137"/>
      <c r="F351" s="139"/>
      <c r="G351" s="137"/>
      <c r="H351" s="137"/>
      <c r="I351" s="137"/>
      <c r="J351" s="137"/>
      <c r="K351" s="137"/>
      <c r="L351" s="137"/>
      <c r="M351" s="137"/>
      <c r="N351" s="137"/>
      <c r="O351" s="140"/>
      <c r="P351" s="137"/>
      <c r="Q351" s="137"/>
      <c r="R351" s="137"/>
      <c r="S351" s="137"/>
      <c r="T351" s="137"/>
      <c r="U351" s="137"/>
      <c r="V351" s="137"/>
      <c r="W351" s="137"/>
      <c r="X351" s="137"/>
      <c r="Y351" s="137"/>
      <c r="Z351" s="137"/>
      <c r="AA351" s="137"/>
      <c r="AB351" s="137"/>
      <c r="AC351" s="137"/>
      <c r="AD351" s="137"/>
      <c r="AE351" s="137"/>
      <c r="AF351" s="137"/>
      <c r="AG351" s="137"/>
      <c r="AH351" s="137"/>
      <c r="AI351" s="137"/>
      <c r="AJ351" s="137"/>
      <c r="AK351" s="137"/>
      <c r="AL351" s="137"/>
      <c r="AM351" s="137"/>
      <c r="AN351" s="137"/>
      <c r="AO351" s="137"/>
      <c r="AP351" s="137"/>
      <c r="AQ351" s="137"/>
    </row>
    <row r="352" ht="18.0" customHeight="1">
      <c r="A352" s="137"/>
      <c r="B352" s="137"/>
      <c r="C352" s="137"/>
      <c r="D352" s="137"/>
      <c r="E352" s="137"/>
      <c r="F352" s="139"/>
      <c r="G352" s="137"/>
      <c r="H352" s="137"/>
      <c r="I352" s="137"/>
      <c r="J352" s="137"/>
      <c r="K352" s="137"/>
      <c r="L352" s="137"/>
      <c r="M352" s="137"/>
      <c r="N352" s="137"/>
      <c r="O352" s="140"/>
      <c r="P352" s="137"/>
      <c r="Q352" s="137"/>
      <c r="R352" s="137"/>
      <c r="S352" s="137"/>
      <c r="T352" s="137"/>
      <c r="U352" s="137"/>
      <c r="V352" s="137"/>
      <c r="W352" s="137"/>
      <c r="X352" s="137"/>
      <c r="Y352" s="137"/>
      <c r="Z352" s="137"/>
      <c r="AA352" s="137"/>
      <c r="AB352" s="137"/>
      <c r="AC352" s="137"/>
      <c r="AD352" s="137"/>
      <c r="AE352" s="137"/>
      <c r="AF352" s="137"/>
      <c r="AG352" s="137"/>
      <c r="AH352" s="137"/>
      <c r="AI352" s="137"/>
      <c r="AJ352" s="137"/>
      <c r="AK352" s="137"/>
      <c r="AL352" s="137"/>
      <c r="AM352" s="137"/>
      <c r="AN352" s="137"/>
      <c r="AO352" s="137"/>
      <c r="AP352" s="137"/>
      <c r="AQ352" s="137"/>
    </row>
    <row r="353" ht="18.0" customHeight="1">
      <c r="A353" s="137"/>
      <c r="B353" s="137"/>
      <c r="C353" s="137"/>
      <c r="D353" s="137"/>
      <c r="E353" s="137"/>
      <c r="F353" s="139"/>
      <c r="G353" s="137"/>
      <c r="H353" s="137"/>
      <c r="I353" s="137"/>
      <c r="J353" s="137"/>
      <c r="K353" s="137"/>
      <c r="L353" s="137"/>
      <c r="M353" s="137"/>
      <c r="N353" s="137"/>
      <c r="O353" s="140"/>
      <c r="P353" s="137"/>
      <c r="Q353" s="137"/>
      <c r="R353" s="137"/>
      <c r="S353" s="137"/>
      <c r="T353" s="137"/>
      <c r="U353" s="137"/>
      <c r="V353" s="137"/>
      <c r="W353" s="137"/>
      <c r="X353" s="137"/>
      <c r="Y353" s="137"/>
      <c r="Z353" s="137"/>
      <c r="AA353" s="137"/>
      <c r="AB353" s="137"/>
      <c r="AC353" s="137"/>
      <c r="AD353" s="137"/>
      <c r="AE353" s="137"/>
      <c r="AF353" s="137"/>
      <c r="AG353" s="137"/>
      <c r="AH353" s="137"/>
      <c r="AI353" s="137"/>
      <c r="AJ353" s="137"/>
      <c r="AK353" s="137"/>
      <c r="AL353" s="137"/>
      <c r="AM353" s="137"/>
      <c r="AN353" s="137"/>
      <c r="AO353" s="137"/>
      <c r="AP353" s="137"/>
      <c r="AQ353" s="137"/>
    </row>
    <row r="354" ht="18.0" customHeight="1">
      <c r="A354" s="137"/>
      <c r="B354" s="137"/>
      <c r="C354" s="137"/>
      <c r="D354" s="137"/>
      <c r="E354" s="137"/>
      <c r="F354" s="139"/>
      <c r="G354" s="137"/>
      <c r="H354" s="137"/>
      <c r="I354" s="137"/>
      <c r="J354" s="137"/>
      <c r="K354" s="137"/>
      <c r="L354" s="137"/>
      <c r="M354" s="137"/>
      <c r="N354" s="137"/>
      <c r="O354" s="140"/>
      <c r="P354" s="137"/>
      <c r="Q354" s="137"/>
      <c r="R354" s="137"/>
      <c r="S354" s="137"/>
      <c r="T354" s="137"/>
      <c r="U354" s="137"/>
      <c r="V354" s="137"/>
      <c r="W354" s="137"/>
      <c r="X354" s="137"/>
      <c r="Y354" s="137"/>
      <c r="Z354" s="137"/>
      <c r="AA354" s="137"/>
      <c r="AB354" s="137"/>
      <c r="AC354" s="137"/>
      <c r="AD354" s="137"/>
      <c r="AE354" s="137"/>
      <c r="AF354" s="137"/>
      <c r="AG354" s="137"/>
      <c r="AH354" s="137"/>
      <c r="AI354" s="137"/>
      <c r="AJ354" s="137"/>
      <c r="AK354" s="137"/>
      <c r="AL354" s="137"/>
      <c r="AM354" s="137"/>
      <c r="AN354" s="137"/>
      <c r="AO354" s="137"/>
      <c r="AP354" s="137"/>
      <c r="AQ354" s="137"/>
    </row>
    <row r="355" ht="18.0" customHeight="1">
      <c r="A355" s="137"/>
      <c r="B355" s="137"/>
      <c r="C355" s="137"/>
      <c r="D355" s="137"/>
      <c r="E355" s="137"/>
      <c r="F355" s="139"/>
      <c r="G355" s="137"/>
      <c r="H355" s="137"/>
      <c r="I355" s="137"/>
      <c r="J355" s="137"/>
      <c r="K355" s="137"/>
      <c r="L355" s="137"/>
      <c r="M355" s="137"/>
      <c r="N355" s="137"/>
      <c r="O355" s="140"/>
      <c r="P355" s="137"/>
      <c r="Q355" s="137"/>
      <c r="R355" s="137"/>
      <c r="S355" s="137"/>
      <c r="T355" s="137"/>
      <c r="U355" s="137"/>
      <c r="V355" s="137"/>
      <c r="W355" s="137"/>
      <c r="X355" s="137"/>
      <c r="Y355" s="137"/>
      <c r="Z355" s="137"/>
      <c r="AA355" s="137"/>
      <c r="AB355" s="137"/>
      <c r="AC355" s="137"/>
      <c r="AD355" s="137"/>
      <c r="AE355" s="137"/>
      <c r="AF355" s="137"/>
      <c r="AG355" s="137"/>
      <c r="AH355" s="137"/>
      <c r="AI355" s="137"/>
      <c r="AJ355" s="137"/>
      <c r="AK355" s="137"/>
      <c r="AL355" s="137"/>
      <c r="AM355" s="137"/>
      <c r="AN355" s="137"/>
      <c r="AO355" s="137"/>
      <c r="AP355" s="137"/>
      <c r="AQ355" s="137"/>
    </row>
    <row r="356" ht="18.0" customHeight="1">
      <c r="A356" s="137"/>
      <c r="B356" s="137"/>
      <c r="C356" s="137"/>
      <c r="D356" s="137"/>
      <c r="E356" s="137"/>
      <c r="F356" s="139"/>
      <c r="G356" s="137"/>
      <c r="H356" s="137"/>
      <c r="I356" s="137"/>
      <c r="J356" s="137"/>
      <c r="K356" s="137"/>
      <c r="L356" s="137"/>
      <c r="M356" s="137"/>
      <c r="N356" s="137"/>
      <c r="O356" s="140"/>
      <c r="P356" s="137"/>
      <c r="Q356" s="137"/>
      <c r="R356" s="137"/>
      <c r="S356" s="137"/>
      <c r="T356" s="137"/>
      <c r="U356" s="137"/>
      <c r="V356" s="137"/>
      <c r="W356" s="137"/>
      <c r="X356" s="137"/>
      <c r="Y356" s="137"/>
      <c r="Z356" s="137"/>
      <c r="AA356" s="137"/>
      <c r="AB356" s="137"/>
      <c r="AC356" s="137"/>
      <c r="AD356" s="137"/>
      <c r="AE356" s="137"/>
      <c r="AF356" s="137"/>
      <c r="AG356" s="137"/>
      <c r="AH356" s="137"/>
      <c r="AI356" s="137"/>
      <c r="AJ356" s="137"/>
      <c r="AK356" s="137"/>
      <c r="AL356" s="137"/>
      <c r="AM356" s="137"/>
      <c r="AN356" s="137"/>
      <c r="AO356" s="137"/>
      <c r="AP356" s="137"/>
      <c r="AQ356" s="137"/>
    </row>
    <row r="357" ht="18.0" customHeight="1">
      <c r="A357" s="137"/>
      <c r="B357" s="137"/>
      <c r="C357" s="137"/>
      <c r="D357" s="137"/>
      <c r="E357" s="137"/>
      <c r="F357" s="139"/>
      <c r="G357" s="137"/>
      <c r="H357" s="137"/>
      <c r="I357" s="137"/>
      <c r="J357" s="137"/>
      <c r="K357" s="137"/>
      <c r="L357" s="137"/>
      <c r="M357" s="137"/>
      <c r="N357" s="137"/>
      <c r="O357" s="140"/>
      <c r="P357" s="137"/>
      <c r="Q357" s="137"/>
      <c r="R357" s="137"/>
      <c r="S357" s="137"/>
      <c r="T357" s="137"/>
      <c r="U357" s="137"/>
      <c r="V357" s="137"/>
      <c r="W357" s="137"/>
      <c r="X357" s="137"/>
      <c r="Y357" s="137"/>
      <c r="Z357" s="137"/>
      <c r="AA357" s="137"/>
      <c r="AB357" s="137"/>
      <c r="AC357" s="137"/>
      <c r="AD357" s="137"/>
      <c r="AE357" s="137"/>
      <c r="AF357" s="137"/>
      <c r="AG357" s="137"/>
      <c r="AH357" s="137"/>
      <c r="AI357" s="137"/>
      <c r="AJ357" s="137"/>
      <c r="AK357" s="137"/>
      <c r="AL357" s="137"/>
      <c r="AM357" s="137"/>
      <c r="AN357" s="137"/>
      <c r="AO357" s="137"/>
      <c r="AP357" s="137"/>
      <c r="AQ357" s="137"/>
    </row>
    <row r="358" ht="18.0" customHeight="1">
      <c r="A358" s="137"/>
      <c r="B358" s="137"/>
      <c r="C358" s="137"/>
      <c r="D358" s="137"/>
      <c r="E358" s="137"/>
      <c r="F358" s="139"/>
      <c r="G358" s="137"/>
      <c r="H358" s="137"/>
      <c r="I358" s="137"/>
      <c r="J358" s="137"/>
      <c r="K358" s="137"/>
      <c r="L358" s="137"/>
      <c r="M358" s="137"/>
      <c r="N358" s="137"/>
      <c r="O358" s="140"/>
      <c r="P358" s="137"/>
      <c r="Q358" s="137"/>
      <c r="R358" s="137"/>
      <c r="S358" s="137"/>
      <c r="T358" s="137"/>
      <c r="U358" s="137"/>
      <c r="V358" s="137"/>
      <c r="W358" s="137"/>
      <c r="X358" s="137"/>
      <c r="Y358" s="137"/>
      <c r="Z358" s="137"/>
      <c r="AA358" s="137"/>
      <c r="AB358" s="137"/>
      <c r="AC358" s="137"/>
      <c r="AD358" s="137"/>
      <c r="AE358" s="137"/>
      <c r="AF358" s="137"/>
      <c r="AG358" s="137"/>
      <c r="AH358" s="137"/>
      <c r="AI358" s="137"/>
      <c r="AJ358" s="137"/>
      <c r="AK358" s="137"/>
      <c r="AL358" s="137"/>
      <c r="AM358" s="137"/>
      <c r="AN358" s="137"/>
      <c r="AO358" s="137"/>
      <c r="AP358" s="137"/>
      <c r="AQ358" s="137"/>
    </row>
    <row r="359" ht="18.0" customHeight="1">
      <c r="A359" s="137"/>
      <c r="B359" s="137"/>
      <c r="C359" s="137"/>
      <c r="D359" s="137"/>
      <c r="E359" s="137"/>
      <c r="F359" s="139"/>
      <c r="G359" s="137"/>
      <c r="H359" s="137"/>
      <c r="I359" s="137"/>
      <c r="J359" s="137"/>
      <c r="K359" s="137"/>
      <c r="L359" s="137"/>
      <c r="M359" s="137"/>
      <c r="N359" s="137"/>
      <c r="O359" s="140"/>
      <c r="P359" s="137"/>
      <c r="Q359" s="137"/>
      <c r="R359" s="137"/>
      <c r="S359" s="137"/>
      <c r="T359" s="137"/>
      <c r="U359" s="137"/>
      <c r="V359" s="137"/>
      <c r="W359" s="137"/>
      <c r="X359" s="137"/>
      <c r="Y359" s="137"/>
      <c r="Z359" s="137"/>
      <c r="AA359" s="137"/>
      <c r="AB359" s="137"/>
      <c r="AC359" s="137"/>
      <c r="AD359" s="137"/>
      <c r="AE359" s="137"/>
      <c r="AF359" s="137"/>
      <c r="AG359" s="137"/>
      <c r="AH359" s="137"/>
      <c r="AI359" s="137"/>
      <c r="AJ359" s="137"/>
      <c r="AK359" s="137"/>
      <c r="AL359" s="137"/>
      <c r="AM359" s="137"/>
      <c r="AN359" s="137"/>
      <c r="AO359" s="137"/>
      <c r="AP359" s="137"/>
      <c r="AQ359" s="137"/>
    </row>
    <row r="360" ht="18.0" customHeight="1">
      <c r="A360" s="137"/>
      <c r="B360" s="137"/>
      <c r="C360" s="137"/>
      <c r="D360" s="137"/>
      <c r="E360" s="137"/>
      <c r="F360" s="139"/>
      <c r="G360" s="137"/>
      <c r="H360" s="137"/>
      <c r="I360" s="137"/>
      <c r="J360" s="137"/>
      <c r="K360" s="137"/>
      <c r="L360" s="137"/>
      <c r="M360" s="137"/>
      <c r="N360" s="137"/>
      <c r="O360" s="140"/>
      <c r="P360" s="137"/>
      <c r="Q360" s="137"/>
      <c r="R360" s="137"/>
      <c r="S360" s="137"/>
      <c r="T360" s="137"/>
      <c r="U360" s="137"/>
      <c r="V360" s="137"/>
      <c r="W360" s="137"/>
      <c r="X360" s="137"/>
      <c r="Y360" s="137"/>
      <c r="Z360" s="137"/>
      <c r="AA360" s="137"/>
      <c r="AB360" s="137"/>
      <c r="AC360" s="137"/>
      <c r="AD360" s="137"/>
      <c r="AE360" s="137"/>
      <c r="AF360" s="137"/>
      <c r="AG360" s="137"/>
      <c r="AH360" s="137"/>
      <c r="AI360" s="137"/>
      <c r="AJ360" s="137"/>
      <c r="AK360" s="137"/>
      <c r="AL360" s="137"/>
      <c r="AM360" s="137"/>
      <c r="AN360" s="137"/>
      <c r="AO360" s="137"/>
      <c r="AP360" s="137"/>
      <c r="AQ360" s="137"/>
    </row>
    <row r="361" ht="18.0" customHeight="1">
      <c r="A361" s="137"/>
      <c r="B361" s="137"/>
      <c r="C361" s="137"/>
      <c r="D361" s="137"/>
      <c r="E361" s="137"/>
      <c r="F361" s="139"/>
      <c r="G361" s="137"/>
      <c r="H361" s="137"/>
      <c r="I361" s="137"/>
      <c r="J361" s="137"/>
      <c r="K361" s="137"/>
      <c r="L361" s="137"/>
      <c r="M361" s="137"/>
      <c r="N361" s="137"/>
      <c r="O361" s="140"/>
      <c r="P361" s="137"/>
      <c r="Q361" s="137"/>
      <c r="R361" s="137"/>
      <c r="S361" s="137"/>
      <c r="T361" s="137"/>
      <c r="U361" s="137"/>
      <c r="V361" s="137"/>
      <c r="W361" s="137"/>
      <c r="X361" s="137"/>
      <c r="Y361" s="137"/>
      <c r="Z361" s="137"/>
      <c r="AA361" s="137"/>
      <c r="AB361" s="137"/>
      <c r="AC361" s="137"/>
      <c r="AD361" s="137"/>
      <c r="AE361" s="137"/>
      <c r="AF361" s="137"/>
      <c r="AG361" s="137"/>
      <c r="AH361" s="137"/>
      <c r="AI361" s="137"/>
      <c r="AJ361" s="137"/>
      <c r="AK361" s="137"/>
      <c r="AL361" s="137"/>
      <c r="AM361" s="137"/>
      <c r="AN361" s="137"/>
      <c r="AO361" s="137"/>
      <c r="AP361" s="137"/>
      <c r="AQ361" s="137"/>
    </row>
    <row r="362" ht="18.0" customHeight="1">
      <c r="A362" s="137"/>
      <c r="B362" s="137"/>
      <c r="C362" s="137"/>
      <c r="D362" s="137"/>
      <c r="E362" s="137"/>
      <c r="F362" s="139"/>
      <c r="G362" s="137"/>
      <c r="H362" s="137"/>
      <c r="I362" s="137"/>
      <c r="J362" s="137"/>
      <c r="K362" s="137"/>
      <c r="L362" s="137"/>
      <c r="M362" s="137"/>
      <c r="N362" s="137"/>
      <c r="O362" s="140"/>
      <c r="P362" s="137"/>
      <c r="Q362" s="137"/>
      <c r="R362" s="137"/>
      <c r="S362" s="137"/>
      <c r="T362" s="137"/>
      <c r="U362" s="137"/>
      <c r="V362" s="137"/>
      <c r="W362" s="137"/>
      <c r="X362" s="137"/>
      <c r="Y362" s="137"/>
      <c r="Z362" s="137"/>
      <c r="AA362" s="137"/>
      <c r="AB362" s="137"/>
      <c r="AC362" s="137"/>
      <c r="AD362" s="137"/>
      <c r="AE362" s="137"/>
      <c r="AF362" s="137"/>
      <c r="AG362" s="137"/>
      <c r="AH362" s="137"/>
      <c r="AI362" s="137"/>
      <c r="AJ362" s="137"/>
      <c r="AK362" s="137"/>
      <c r="AL362" s="137"/>
      <c r="AM362" s="137"/>
      <c r="AN362" s="137"/>
      <c r="AO362" s="137"/>
      <c r="AP362" s="137"/>
      <c r="AQ362" s="137"/>
    </row>
    <row r="363" ht="18.0" customHeight="1">
      <c r="A363" s="137"/>
      <c r="B363" s="137"/>
      <c r="C363" s="137"/>
      <c r="D363" s="137"/>
      <c r="E363" s="137"/>
      <c r="F363" s="139"/>
      <c r="G363" s="137"/>
      <c r="H363" s="137"/>
      <c r="I363" s="137"/>
      <c r="J363" s="137"/>
      <c r="K363" s="137"/>
      <c r="L363" s="137"/>
      <c r="M363" s="137"/>
      <c r="N363" s="137"/>
      <c r="O363" s="140"/>
      <c r="P363" s="137"/>
      <c r="Q363" s="137"/>
      <c r="R363" s="137"/>
      <c r="S363" s="137"/>
      <c r="T363" s="137"/>
      <c r="U363" s="137"/>
      <c r="V363" s="137"/>
      <c r="W363" s="137"/>
      <c r="X363" s="137"/>
      <c r="Y363" s="137"/>
      <c r="Z363" s="137"/>
      <c r="AA363" s="137"/>
      <c r="AB363" s="137"/>
      <c r="AC363" s="137"/>
      <c r="AD363" s="137"/>
      <c r="AE363" s="137"/>
      <c r="AF363" s="137"/>
      <c r="AG363" s="137"/>
      <c r="AH363" s="137"/>
      <c r="AI363" s="137"/>
      <c r="AJ363" s="137"/>
      <c r="AK363" s="137"/>
      <c r="AL363" s="137"/>
      <c r="AM363" s="137"/>
      <c r="AN363" s="137"/>
      <c r="AO363" s="137"/>
      <c r="AP363" s="137"/>
      <c r="AQ363" s="137"/>
    </row>
    <row r="364" ht="18.0" customHeight="1">
      <c r="A364" s="137"/>
      <c r="B364" s="137"/>
      <c r="C364" s="137"/>
      <c r="D364" s="137"/>
      <c r="E364" s="137"/>
      <c r="F364" s="139"/>
      <c r="G364" s="137"/>
      <c r="H364" s="137"/>
      <c r="I364" s="137"/>
      <c r="J364" s="137"/>
      <c r="K364" s="137"/>
      <c r="L364" s="137"/>
      <c r="M364" s="137"/>
      <c r="N364" s="137"/>
      <c r="O364" s="140"/>
      <c r="P364" s="137"/>
      <c r="Q364" s="137"/>
      <c r="R364" s="137"/>
      <c r="S364" s="137"/>
      <c r="T364" s="137"/>
      <c r="U364" s="137"/>
      <c r="V364" s="137"/>
      <c r="W364" s="137"/>
      <c r="X364" s="137"/>
      <c r="Y364" s="137"/>
      <c r="Z364" s="137"/>
      <c r="AA364" s="137"/>
      <c r="AB364" s="137"/>
      <c r="AC364" s="137"/>
      <c r="AD364" s="137"/>
      <c r="AE364" s="137"/>
      <c r="AF364" s="137"/>
      <c r="AG364" s="137"/>
      <c r="AH364" s="137"/>
      <c r="AI364" s="137"/>
      <c r="AJ364" s="137"/>
      <c r="AK364" s="137"/>
      <c r="AL364" s="137"/>
      <c r="AM364" s="137"/>
      <c r="AN364" s="137"/>
      <c r="AO364" s="137"/>
      <c r="AP364" s="137"/>
      <c r="AQ364" s="137"/>
    </row>
    <row r="365" ht="18.0" customHeight="1">
      <c r="A365" s="137"/>
      <c r="B365" s="137"/>
      <c r="C365" s="137"/>
      <c r="D365" s="137"/>
      <c r="E365" s="137"/>
      <c r="F365" s="139"/>
      <c r="G365" s="137"/>
      <c r="H365" s="137"/>
      <c r="I365" s="137"/>
      <c r="J365" s="137"/>
      <c r="K365" s="137"/>
      <c r="L365" s="137"/>
      <c r="M365" s="137"/>
      <c r="N365" s="137"/>
      <c r="O365" s="140"/>
      <c r="P365" s="137"/>
      <c r="Q365" s="137"/>
      <c r="R365" s="137"/>
      <c r="S365" s="137"/>
      <c r="T365" s="137"/>
      <c r="U365" s="137"/>
      <c r="V365" s="137"/>
      <c r="W365" s="137"/>
      <c r="X365" s="137"/>
      <c r="Y365" s="137"/>
      <c r="Z365" s="137"/>
      <c r="AA365" s="137"/>
      <c r="AB365" s="137"/>
      <c r="AC365" s="137"/>
      <c r="AD365" s="137"/>
      <c r="AE365" s="137"/>
      <c r="AF365" s="137"/>
      <c r="AG365" s="137"/>
      <c r="AH365" s="137"/>
      <c r="AI365" s="137"/>
      <c r="AJ365" s="137"/>
      <c r="AK365" s="137"/>
      <c r="AL365" s="137"/>
      <c r="AM365" s="137"/>
      <c r="AN365" s="137"/>
      <c r="AO365" s="137"/>
      <c r="AP365" s="137"/>
      <c r="AQ365" s="137"/>
    </row>
    <row r="366" ht="18.0" customHeight="1">
      <c r="A366" s="137"/>
      <c r="B366" s="137"/>
      <c r="C366" s="137"/>
      <c r="D366" s="137"/>
      <c r="E366" s="137"/>
      <c r="F366" s="139"/>
      <c r="G366" s="137"/>
      <c r="H366" s="137"/>
      <c r="I366" s="137"/>
      <c r="J366" s="137"/>
      <c r="K366" s="137"/>
      <c r="L366" s="137"/>
      <c r="M366" s="137"/>
      <c r="N366" s="137"/>
      <c r="O366" s="140"/>
      <c r="P366" s="137"/>
      <c r="Q366" s="137"/>
      <c r="R366" s="137"/>
      <c r="S366" s="137"/>
      <c r="T366" s="137"/>
      <c r="U366" s="137"/>
      <c r="V366" s="137"/>
      <c r="W366" s="137"/>
      <c r="X366" s="137"/>
      <c r="Y366" s="137"/>
      <c r="Z366" s="137"/>
      <c r="AA366" s="137"/>
      <c r="AB366" s="137"/>
      <c r="AC366" s="137"/>
      <c r="AD366" s="137"/>
      <c r="AE366" s="137"/>
      <c r="AF366" s="137"/>
      <c r="AG366" s="137"/>
      <c r="AH366" s="137"/>
      <c r="AI366" s="137"/>
      <c r="AJ366" s="137"/>
      <c r="AK366" s="137"/>
      <c r="AL366" s="137"/>
      <c r="AM366" s="137"/>
      <c r="AN366" s="137"/>
      <c r="AO366" s="137"/>
      <c r="AP366" s="137"/>
      <c r="AQ366" s="137"/>
    </row>
    <row r="367" ht="18.0" customHeight="1">
      <c r="A367" s="137"/>
      <c r="B367" s="137"/>
      <c r="C367" s="137"/>
      <c r="D367" s="137"/>
      <c r="E367" s="137"/>
      <c r="F367" s="139"/>
      <c r="G367" s="137"/>
      <c r="H367" s="137"/>
      <c r="I367" s="137"/>
      <c r="J367" s="137"/>
      <c r="K367" s="137"/>
      <c r="L367" s="137"/>
      <c r="M367" s="137"/>
      <c r="N367" s="137"/>
      <c r="O367" s="140"/>
      <c r="P367" s="137"/>
      <c r="Q367" s="137"/>
      <c r="R367" s="137"/>
      <c r="S367" s="137"/>
      <c r="T367" s="137"/>
      <c r="U367" s="137"/>
      <c r="V367" s="137"/>
      <c r="W367" s="137"/>
      <c r="X367" s="137"/>
      <c r="Y367" s="137"/>
      <c r="Z367" s="137"/>
      <c r="AA367" s="137"/>
      <c r="AB367" s="137"/>
      <c r="AC367" s="137"/>
      <c r="AD367" s="137"/>
      <c r="AE367" s="137"/>
      <c r="AF367" s="137"/>
      <c r="AG367" s="137"/>
      <c r="AH367" s="137"/>
      <c r="AI367" s="137"/>
      <c r="AJ367" s="137"/>
      <c r="AK367" s="137"/>
      <c r="AL367" s="137"/>
      <c r="AM367" s="137"/>
      <c r="AN367" s="137"/>
      <c r="AO367" s="137"/>
      <c r="AP367" s="137"/>
      <c r="AQ367" s="137"/>
    </row>
    <row r="368" ht="18.0" customHeight="1">
      <c r="A368" s="137"/>
      <c r="B368" s="137"/>
      <c r="C368" s="137"/>
      <c r="D368" s="137"/>
      <c r="E368" s="137"/>
      <c r="F368" s="139"/>
      <c r="G368" s="137"/>
      <c r="H368" s="137"/>
      <c r="I368" s="137"/>
      <c r="J368" s="137"/>
      <c r="K368" s="137"/>
      <c r="L368" s="137"/>
      <c r="M368" s="137"/>
      <c r="N368" s="137"/>
      <c r="O368" s="140"/>
      <c r="P368" s="137"/>
      <c r="Q368" s="137"/>
      <c r="R368" s="137"/>
      <c r="S368" s="137"/>
      <c r="T368" s="137"/>
      <c r="U368" s="137"/>
      <c r="V368" s="137"/>
      <c r="W368" s="137"/>
      <c r="X368" s="137"/>
      <c r="Y368" s="137"/>
      <c r="Z368" s="137"/>
      <c r="AA368" s="137"/>
      <c r="AB368" s="137"/>
      <c r="AC368" s="137"/>
      <c r="AD368" s="137"/>
      <c r="AE368" s="137"/>
      <c r="AF368" s="137"/>
      <c r="AG368" s="137"/>
      <c r="AH368" s="137"/>
      <c r="AI368" s="137"/>
      <c r="AJ368" s="137"/>
      <c r="AK368" s="137"/>
      <c r="AL368" s="137"/>
      <c r="AM368" s="137"/>
      <c r="AN368" s="137"/>
      <c r="AO368" s="137"/>
      <c r="AP368" s="137"/>
      <c r="AQ368" s="137"/>
    </row>
    <row r="369" ht="18.0" customHeight="1">
      <c r="A369" s="137"/>
      <c r="B369" s="137"/>
      <c r="C369" s="137"/>
      <c r="D369" s="137"/>
      <c r="E369" s="137"/>
      <c r="F369" s="139"/>
      <c r="G369" s="137"/>
      <c r="H369" s="137"/>
      <c r="I369" s="137"/>
      <c r="J369" s="137"/>
      <c r="K369" s="137"/>
      <c r="L369" s="137"/>
      <c r="M369" s="137"/>
      <c r="N369" s="137"/>
      <c r="O369" s="140"/>
      <c r="P369" s="137"/>
      <c r="Q369" s="137"/>
      <c r="R369" s="137"/>
      <c r="S369" s="137"/>
      <c r="T369" s="137"/>
      <c r="U369" s="137"/>
      <c r="V369" s="137"/>
      <c r="W369" s="137"/>
      <c r="X369" s="137"/>
      <c r="Y369" s="137"/>
      <c r="Z369" s="137"/>
      <c r="AA369" s="137"/>
      <c r="AB369" s="137"/>
      <c r="AC369" s="137"/>
      <c r="AD369" s="137"/>
      <c r="AE369" s="137"/>
      <c r="AF369" s="137"/>
      <c r="AG369" s="137"/>
      <c r="AH369" s="137"/>
      <c r="AI369" s="137"/>
      <c r="AJ369" s="137"/>
      <c r="AK369" s="137"/>
      <c r="AL369" s="137"/>
      <c r="AM369" s="137"/>
      <c r="AN369" s="137"/>
      <c r="AO369" s="137"/>
      <c r="AP369" s="137"/>
      <c r="AQ369" s="137"/>
    </row>
    <row r="370" ht="18.0" customHeight="1">
      <c r="A370" s="137"/>
      <c r="B370" s="137"/>
      <c r="C370" s="137"/>
      <c r="D370" s="137"/>
      <c r="E370" s="137"/>
      <c r="F370" s="139"/>
      <c r="G370" s="137"/>
      <c r="H370" s="137"/>
      <c r="I370" s="137"/>
      <c r="J370" s="137"/>
      <c r="K370" s="137"/>
      <c r="L370" s="137"/>
      <c r="M370" s="137"/>
      <c r="N370" s="137"/>
      <c r="O370" s="140"/>
      <c r="P370" s="137"/>
      <c r="Q370" s="137"/>
      <c r="R370" s="137"/>
      <c r="S370" s="137"/>
      <c r="T370" s="137"/>
      <c r="U370" s="137"/>
      <c r="V370" s="137"/>
      <c r="W370" s="137"/>
      <c r="X370" s="137"/>
      <c r="Y370" s="137"/>
      <c r="Z370" s="137"/>
      <c r="AA370" s="137"/>
      <c r="AB370" s="137"/>
      <c r="AC370" s="137"/>
      <c r="AD370" s="137"/>
      <c r="AE370" s="137"/>
      <c r="AF370" s="137"/>
      <c r="AG370" s="137"/>
      <c r="AH370" s="137"/>
      <c r="AI370" s="137"/>
      <c r="AJ370" s="137"/>
      <c r="AK370" s="137"/>
      <c r="AL370" s="137"/>
      <c r="AM370" s="137"/>
      <c r="AN370" s="137"/>
      <c r="AO370" s="137"/>
      <c r="AP370" s="137"/>
      <c r="AQ370" s="137"/>
    </row>
    <row r="371" ht="18.0" customHeight="1">
      <c r="A371" s="137"/>
      <c r="B371" s="137"/>
      <c r="C371" s="137"/>
      <c r="D371" s="137"/>
      <c r="E371" s="137"/>
      <c r="F371" s="139"/>
      <c r="G371" s="137"/>
      <c r="H371" s="137"/>
      <c r="I371" s="137"/>
      <c r="J371" s="137"/>
      <c r="K371" s="137"/>
      <c r="L371" s="137"/>
      <c r="M371" s="137"/>
      <c r="N371" s="137"/>
      <c r="O371" s="140"/>
      <c r="P371" s="137"/>
      <c r="Q371" s="137"/>
      <c r="R371" s="137"/>
      <c r="S371" s="137"/>
      <c r="T371" s="137"/>
      <c r="U371" s="137"/>
      <c r="V371" s="137"/>
      <c r="W371" s="137"/>
      <c r="X371" s="137"/>
      <c r="Y371" s="137"/>
      <c r="Z371" s="137"/>
      <c r="AA371" s="137"/>
      <c r="AB371" s="137"/>
      <c r="AC371" s="137"/>
      <c r="AD371" s="137"/>
      <c r="AE371" s="137"/>
      <c r="AF371" s="137"/>
      <c r="AG371" s="137"/>
      <c r="AH371" s="137"/>
      <c r="AI371" s="137"/>
      <c r="AJ371" s="137"/>
      <c r="AK371" s="137"/>
      <c r="AL371" s="137"/>
      <c r="AM371" s="137"/>
      <c r="AN371" s="137"/>
      <c r="AO371" s="137"/>
      <c r="AP371" s="137"/>
      <c r="AQ371" s="137"/>
    </row>
    <row r="372" ht="18.0" customHeight="1">
      <c r="A372" s="137"/>
      <c r="B372" s="137"/>
      <c r="C372" s="137"/>
      <c r="D372" s="137"/>
      <c r="E372" s="137"/>
      <c r="F372" s="139"/>
      <c r="G372" s="137"/>
      <c r="H372" s="137"/>
      <c r="I372" s="137"/>
      <c r="J372" s="137"/>
      <c r="K372" s="137"/>
      <c r="L372" s="137"/>
      <c r="M372" s="137"/>
      <c r="N372" s="137"/>
      <c r="O372" s="140"/>
      <c r="P372" s="137"/>
      <c r="Q372" s="137"/>
      <c r="R372" s="137"/>
      <c r="S372" s="137"/>
      <c r="T372" s="137"/>
      <c r="U372" s="137"/>
      <c r="V372" s="137"/>
      <c r="W372" s="137"/>
      <c r="X372" s="137"/>
      <c r="Y372" s="137"/>
      <c r="Z372" s="137"/>
      <c r="AA372" s="137"/>
      <c r="AB372" s="137"/>
      <c r="AC372" s="137"/>
      <c r="AD372" s="137"/>
      <c r="AE372" s="137"/>
      <c r="AF372" s="137"/>
      <c r="AG372" s="137"/>
      <c r="AH372" s="137"/>
      <c r="AI372" s="137"/>
      <c r="AJ372" s="137"/>
      <c r="AK372" s="137"/>
      <c r="AL372" s="137"/>
      <c r="AM372" s="137"/>
      <c r="AN372" s="137"/>
      <c r="AO372" s="137"/>
      <c r="AP372" s="137"/>
      <c r="AQ372" s="137"/>
    </row>
    <row r="373" ht="18.0" customHeight="1">
      <c r="A373" s="137"/>
      <c r="B373" s="137"/>
      <c r="C373" s="137"/>
      <c r="D373" s="137"/>
      <c r="E373" s="137"/>
      <c r="F373" s="139"/>
      <c r="G373" s="137"/>
      <c r="H373" s="137"/>
      <c r="I373" s="137"/>
      <c r="J373" s="137"/>
      <c r="K373" s="137"/>
      <c r="L373" s="137"/>
      <c r="M373" s="137"/>
      <c r="N373" s="137"/>
      <c r="O373" s="140"/>
      <c r="P373" s="137"/>
      <c r="Q373" s="137"/>
      <c r="R373" s="137"/>
      <c r="S373" s="137"/>
      <c r="T373" s="137"/>
      <c r="U373" s="137"/>
      <c r="V373" s="137"/>
      <c r="W373" s="137"/>
      <c r="X373" s="137"/>
      <c r="Y373" s="137"/>
      <c r="Z373" s="137"/>
      <c r="AA373" s="137"/>
      <c r="AB373" s="137"/>
      <c r="AC373" s="137"/>
      <c r="AD373" s="137"/>
      <c r="AE373" s="137"/>
      <c r="AF373" s="137"/>
      <c r="AG373" s="137"/>
      <c r="AH373" s="137"/>
      <c r="AI373" s="137"/>
      <c r="AJ373" s="137"/>
      <c r="AK373" s="137"/>
      <c r="AL373" s="137"/>
      <c r="AM373" s="137"/>
      <c r="AN373" s="137"/>
      <c r="AO373" s="137"/>
      <c r="AP373" s="137"/>
      <c r="AQ373" s="137"/>
    </row>
    <row r="374" ht="18.0" customHeight="1">
      <c r="A374" s="137"/>
      <c r="B374" s="137"/>
      <c r="C374" s="137"/>
      <c r="D374" s="137"/>
      <c r="E374" s="137"/>
      <c r="F374" s="139"/>
      <c r="G374" s="137"/>
      <c r="H374" s="137"/>
      <c r="I374" s="137"/>
      <c r="J374" s="137"/>
      <c r="K374" s="137"/>
      <c r="L374" s="137"/>
      <c r="M374" s="137"/>
      <c r="N374" s="137"/>
      <c r="O374" s="140"/>
      <c r="P374" s="137"/>
      <c r="Q374" s="137"/>
      <c r="R374" s="137"/>
      <c r="S374" s="137"/>
      <c r="T374" s="137"/>
      <c r="U374" s="137"/>
      <c r="V374" s="137"/>
      <c r="W374" s="137"/>
      <c r="X374" s="137"/>
      <c r="Y374" s="137"/>
      <c r="Z374" s="137"/>
      <c r="AA374" s="137"/>
      <c r="AB374" s="137"/>
      <c r="AC374" s="137"/>
      <c r="AD374" s="137"/>
      <c r="AE374" s="137"/>
      <c r="AF374" s="137"/>
      <c r="AG374" s="137"/>
      <c r="AH374" s="137"/>
      <c r="AI374" s="137"/>
      <c r="AJ374" s="137"/>
      <c r="AK374" s="137"/>
      <c r="AL374" s="137"/>
      <c r="AM374" s="137"/>
      <c r="AN374" s="137"/>
      <c r="AO374" s="137"/>
      <c r="AP374" s="137"/>
      <c r="AQ374" s="137"/>
    </row>
    <row r="375" ht="18.0" customHeight="1">
      <c r="A375" s="137"/>
      <c r="B375" s="137"/>
      <c r="C375" s="137"/>
      <c r="D375" s="137"/>
      <c r="E375" s="137"/>
      <c r="F375" s="139"/>
      <c r="G375" s="137"/>
      <c r="H375" s="137"/>
      <c r="I375" s="137"/>
      <c r="J375" s="137"/>
      <c r="K375" s="137"/>
      <c r="L375" s="137"/>
      <c r="M375" s="137"/>
      <c r="N375" s="137"/>
      <c r="O375" s="140"/>
      <c r="P375" s="137"/>
      <c r="Q375" s="137"/>
      <c r="R375" s="137"/>
      <c r="S375" s="137"/>
      <c r="T375" s="137"/>
      <c r="U375" s="137"/>
      <c r="V375" s="137"/>
      <c r="W375" s="137"/>
      <c r="X375" s="137"/>
      <c r="Y375" s="137"/>
      <c r="Z375" s="137"/>
      <c r="AA375" s="137"/>
      <c r="AB375" s="137"/>
      <c r="AC375" s="137"/>
      <c r="AD375" s="137"/>
      <c r="AE375" s="137"/>
      <c r="AF375" s="137"/>
      <c r="AG375" s="137"/>
      <c r="AH375" s="137"/>
      <c r="AI375" s="137"/>
      <c r="AJ375" s="137"/>
      <c r="AK375" s="137"/>
      <c r="AL375" s="137"/>
      <c r="AM375" s="137"/>
      <c r="AN375" s="137"/>
      <c r="AO375" s="137"/>
      <c r="AP375" s="137"/>
      <c r="AQ375" s="137"/>
    </row>
    <row r="376" ht="18.0" customHeight="1">
      <c r="A376" s="137"/>
      <c r="B376" s="137"/>
      <c r="C376" s="137"/>
      <c r="D376" s="137"/>
      <c r="E376" s="137"/>
      <c r="F376" s="139"/>
      <c r="G376" s="137"/>
      <c r="H376" s="137"/>
      <c r="I376" s="137"/>
      <c r="J376" s="137"/>
      <c r="K376" s="137"/>
      <c r="L376" s="137"/>
      <c r="M376" s="137"/>
      <c r="N376" s="137"/>
      <c r="O376" s="140"/>
      <c r="P376" s="137"/>
      <c r="Q376" s="137"/>
      <c r="R376" s="137"/>
      <c r="S376" s="137"/>
      <c r="T376" s="137"/>
      <c r="U376" s="137"/>
      <c r="V376" s="137"/>
      <c r="W376" s="137"/>
      <c r="X376" s="137"/>
      <c r="Y376" s="137"/>
      <c r="Z376" s="137"/>
      <c r="AA376" s="137"/>
      <c r="AB376" s="137"/>
      <c r="AC376" s="137"/>
      <c r="AD376" s="137"/>
      <c r="AE376" s="137"/>
      <c r="AF376" s="137"/>
      <c r="AG376" s="137"/>
      <c r="AH376" s="137"/>
      <c r="AI376" s="137"/>
      <c r="AJ376" s="137"/>
      <c r="AK376" s="137"/>
      <c r="AL376" s="137"/>
      <c r="AM376" s="137"/>
      <c r="AN376" s="137"/>
      <c r="AO376" s="137"/>
      <c r="AP376" s="137"/>
      <c r="AQ376" s="137"/>
    </row>
    <row r="377" ht="18.0" customHeight="1">
      <c r="A377" s="137"/>
      <c r="B377" s="137"/>
      <c r="C377" s="137"/>
      <c r="D377" s="137"/>
      <c r="E377" s="137"/>
      <c r="F377" s="139"/>
      <c r="G377" s="137"/>
      <c r="H377" s="137"/>
      <c r="I377" s="137"/>
      <c r="J377" s="137"/>
      <c r="K377" s="137"/>
      <c r="L377" s="137"/>
      <c r="M377" s="137"/>
      <c r="N377" s="137"/>
      <c r="O377" s="140"/>
      <c r="P377" s="137"/>
      <c r="Q377" s="137"/>
      <c r="R377" s="137"/>
      <c r="S377" s="137"/>
      <c r="T377" s="137"/>
      <c r="U377" s="137"/>
      <c r="V377" s="137"/>
      <c r="W377" s="137"/>
      <c r="X377" s="137"/>
      <c r="Y377" s="137"/>
      <c r="Z377" s="137"/>
      <c r="AA377" s="137"/>
      <c r="AB377" s="137"/>
      <c r="AC377" s="137"/>
      <c r="AD377" s="137"/>
      <c r="AE377" s="137"/>
      <c r="AF377" s="137"/>
      <c r="AG377" s="137"/>
      <c r="AH377" s="137"/>
      <c r="AI377" s="137"/>
      <c r="AJ377" s="137"/>
      <c r="AK377" s="137"/>
      <c r="AL377" s="137"/>
      <c r="AM377" s="137"/>
      <c r="AN377" s="137"/>
      <c r="AO377" s="137"/>
      <c r="AP377" s="137"/>
      <c r="AQ377" s="137"/>
    </row>
    <row r="378" ht="18.0" customHeight="1">
      <c r="A378" s="137"/>
      <c r="B378" s="137"/>
      <c r="C378" s="137"/>
      <c r="D378" s="137"/>
      <c r="E378" s="137"/>
      <c r="F378" s="139"/>
      <c r="G378" s="137"/>
      <c r="H378" s="137"/>
      <c r="I378" s="137"/>
      <c r="J378" s="137"/>
      <c r="K378" s="137"/>
      <c r="L378" s="137"/>
      <c r="M378" s="137"/>
      <c r="N378" s="137"/>
      <c r="O378" s="140"/>
      <c r="P378" s="137"/>
      <c r="Q378" s="137"/>
      <c r="R378" s="137"/>
      <c r="S378" s="137"/>
      <c r="T378" s="137"/>
      <c r="U378" s="137"/>
      <c r="V378" s="137"/>
      <c r="W378" s="137"/>
      <c r="X378" s="137"/>
      <c r="Y378" s="137"/>
      <c r="Z378" s="137"/>
      <c r="AA378" s="137"/>
      <c r="AB378" s="137"/>
      <c r="AC378" s="137"/>
      <c r="AD378" s="137"/>
      <c r="AE378" s="137"/>
      <c r="AF378" s="137"/>
      <c r="AG378" s="137"/>
      <c r="AH378" s="137"/>
      <c r="AI378" s="137"/>
      <c r="AJ378" s="137"/>
      <c r="AK378" s="137"/>
      <c r="AL378" s="137"/>
      <c r="AM378" s="137"/>
      <c r="AN378" s="137"/>
      <c r="AO378" s="137"/>
      <c r="AP378" s="137"/>
      <c r="AQ378" s="137"/>
    </row>
    <row r="379" ht="18.0" customHeight="1">
      <c r="A379" s="137"/>
      <c r="B379" s="137"/>
      <c r="C379" s="137"/>
      <c r="D379" s="137"/>
      <c r="E379" s="137"/>
      <c r="F379" s="139"/>
      <c r="G379" s="137"/>
      <c r="H379" s="137"/>
      <c r="I379" s="137"/>
      <c r="J379" s="137"/>
      <c r="K379" s="137"/>
      <c r="L379" s="137"/>
      <c r="M379" s="137"/>
      <c r="N379" s="137"/>
      <c r="O379" s="140"/>
      <c r="P379" s="137"/>
      <c r="Q379" s="137"/>
      <c r="R379" s="137"/>
      <c r="S379" s="137"/>
      <c r="T379" s="137"/>
      <c r="U379" s="137"/>
      <c r="V379" s="137"/>
      <c r="W379" s="137"/>
      <c r="X379" s="137"/>
      <c r="Y379" s="137"/>
      <c r="Z379" s="137"/>
      <c r="AA379" s="137"/>
      <c r="AB379" s="137"/>
      <c r="AC379" s="137"/>
      <c r="AD379" s="137"/>
      <c r="AE379" s="137"/>
      <c r="AF379" s="137"/>
      <c r="AG379" s="137"/>
      <c r="AH379" s="137"/>
      <c r="AI379" s="137"/>
      <c r="AJ379" s="137"/>
      <c r="AK379" s="137"/>
      <c r="AL379" s="137"/>
      <c r="AM379" s="137"/>
      <c r="AN379" s="137"/>
      <c r="AO379" s="137"/>
      <c r="AP379" s="137"/>
      <c r="AQ379" s="137"/>
    </row>
    <row r="380" ht="18.0" customHeight="1">
      <c r="A380" s="137"/>
      <c r="B380" s="137"/>
      <c r="C380" s="137"/>
      <c r="D380" s="137"/>
      <c r="E380" s="137"/>
      <c r="F380" s="139"/>
      <c r="G380" s="137"/>
      <c r="H380" s="137"/>
      <c r="I380" s="137"/>
      <c r="J380" s="137"/>
      <c r="K380" s="137"/>
      <c r="L380" s="137"/>
      <c r="M380" s="137"/>
      <c r="N380" s="137"/>
      <c r="O380" s="140"/>
      <c r="P380" s="137"/>
      <c r="Q380" s="137"/>
      <c r="R380" s="137"/>
      <c r="S380" s="137"/>
      <c r="T380" s="137"/>
      <c r="U380" s="137"/>
      <c r="V380" s="137"/>
      <c r="W380" s="137"/>
      <c r="X380" s="137"/>
      <c r="Y380" s="137"/>
      <c r="Z380" s="137"/>
      <c r="AA380" s="137"/>
      <c r="AB380" s="137"/>
      <c r="AC380" s="137"/>
      <c r="AD380" s="137"/>
      <c r="AE380" s="137"/>
      <c r="AF380" s="137"/>
      <c r="AG380" s="137"/>
      <c r="AH380" s="137"/>
      <c r="AI380" s="137"/>
      <c r="AJ380" s="137"/>
      <c r="AK380" s="137"/>
      <c r="AL380" s="137"/>
      <c r="AM380" s="137"/>
      <c r="AN380" s="137"/>
      <c r="AO380" s="137"/>
      <c r="AP380" s="137"/>
      <c r="AQ380" s="137"/>
    </row>
    <row r="381" ht="18.0" customHeight="1">
      <c r="A381" s="137"/>
      <c r="B381" s="137"/>
      <c r="C381" s="137"/>
      <c r="D381" s="137"/>
      <c r="E381" s="137"/>
      <c r="F381" s="139"/>
      <c r="G381" s="137"/>
      <c r="H381" s="137"/>
      <c r="I381" s="137"/>
      <c r="J381" s="137"/>
      <c r="K381" s="137"/>
      <c r="L381" s="137"/>
      <c r="M381" s="137"/>
      <c r="N381" s="137"/>
      <c r="O381" s="140"/>
      <c r="P381" s="137"/>
      <c r="Q381" s="137"/>
      <c r="R381" s="137"/>
      <c r="S381" s="137"/>
      <c r="T381" s="137"/>
      <c r="U381" s="137"/>
      <c r="V381" s="137"/>
      <c r="W381" s="137"/>
      <c r="X381" s="137"/>
      <c r="Y381" s="137"/>
      <c r="Z381" s="137"/>
      <c r="AA381" s="137"/>
      <c r="AB381" s="137"/>
      <c r="AC381" s="137"/>
      <c r="AD381" s="137"/>
      <c r="AE381" s="137"/>
      <c r="AF381" s="137"/>
      <c r="AG381" s="137"/>
      <c r="AH381" s="137"/>
      <c r="AI381" s="137"/>
      <c r="AJ381" s="137"/>
      <c r="AK381" s="137"/>
      <c r="AL381" s="137"/>
      <c r="AM381" s="137"/>
      <c r="AN381" s="137"/>
      <c r="AO381" s="137"/>
      <c r="AP381" s="137"/>
      <c r="AQ381" s="137"/>
    </row>
    <row r="382" ht="18.0" customHeight="1">
      <c r="A382" s="137"/>
      <c r="B382" s="137"/>
      <c r="C382" s="137"/>
      <c r="D382" s="137"/>
      <c r="E382" s="137"/>
      <c r="F382" s="139"/>
      <c r="G382" s="137"/>
      <c r="H382" s="137"/>
      <c r="I382" s="137"/>
      <c r="J382" s="137"/>
      <c r="K382" s="137"/>
      <c r="L382" s="137"/>
      <c r="M382" s="137"/>
      <c r="N382" s="137"/>
      <c r="O382" s="140"/>
      <c r="P382" s="137"/>
      <c r="Q382" s="137"/>
      <c r="R382" s="137"/>
      <c r="S382" s="137"/>
      <c r="T382" s="137"/>
      <c r="U382" s="137"/>
      <c r="V382" s="137"/>
      <c r="W382" s="137"/>
      <c r="X382" s="137"/>
      <c r="Y382" s="137"/>
      <c r="Z382" s="137"/>
      <c r="AA382" s="137"/>
      <c r="AB382" s="137"/>
      <c r="AC382" s="137"/>
      <c r="AD382" s="137"/>
      <c r="AE382" s="137"/>
      <c r="AF382" s="137"/>
      <c r="AG382" s="137"/>
      <c r="AH382" s="137"/>
      <c r="AI382" s="137"/>
      <c r="AJ382" s="137"/>
      <c r="AK382" s="137"/>
      <c r="AL382" s="137"/>
      <c r="AM382" s="137"/>
      <c r="AN382" s="137"/>
      <c r="AO382" s="137"/>
      <c r="AP382" s="137"/>
      <c r="AQ382" s="137"/>
    </row>
    <row r="383" ht="18.0" customHeight="1">
      <c r="A383" s="137"/>
      <c r="B383" s="137"/>
      <c r="C383" s="137"/>
      <c r="D383" s="137"/>
      <c r="E383" s="137"/>
      <c r="F383" s="139"/>
      <c r="G383" s="137"/>
      <c r="H383" s="137"/>
      <c r="I383" s="137"/>
      <c r="J383" s="137"/>
      <c r="K383" s="137"/>
      <c r="L383" s="137"/>
      <c r="M383" s="137"/>
      <c r="N383" s="137"/>
      <c r="O383" s="140"/>
      <c r="P383" s="137"/>
      <c r="Q383" s="137"/>
      <c r="R383" s="137"/>
      <c r="S383" s="137"/>
      <c r="T383" s="137"/>
      <c r="U383" s="137"/>
      <c r="V383" s="137"/>
      <c r="W383" s="137"/>
      <c r="X383" s="137"/>
      <c r="Y383" s="137"/>
      <c r="Z383" s="137"/>
      <c r="AA383" s="137"/>
      <c r="AB383" s="137"/>
      <c r="AC383" s="137"/>
      <c r="AD383" s="137"/>
      <c r="AE383" s="137"/>
      <c r="AF383" s="137"/>
      <c r="AG383" s="137"/>
      <c r="AH383" s="137"/>
      <c r="AI383" s="137"/>
      <c r="AJ383" s="137"/>
      <c r="AK383" s="137"/>
      <c r="AL383" s="137"/>
      <c r="AM383" s="137"/>
      <c r="AN383" s="137"/>
      <c r="AO383" s="137"/>
      <c r="AP383" s="137"/>
      <c r="AQ383" s="137"/>
    </row>
    <row r="384" ht="18.0" customHeight="1">
      <c r="A384" s="137"/>
      <c r="B384" s="137"/>
      <c r="C384" s="137"/>
      <c r="D384" s="137"/>
      <c r="E384" s="137"/>
      <c r="F384" s="139"/>
      <c r="G384" s="137"/>
      <c r="H384" s="137"/>
      <c r="I384" s="137"/>
      <c r="J384" s="137"/>
      <c r="K384" s="137"/>
      <c r="L384" s="137"/>
      <c r="M384" s="137"/>
      <c r="N384" s="137"/>
      <c r="O384" s="140"/>
      <c r="P384" s="137"/>
      <c r="Q384" s="137"/>
      <c r="R384" s="137"/>
      <c r="S384" s="137"/>
      <c r="T384" s="137"/>
      <c r="U384" s="137"/>
      <c r="V384" s="137"/>
      <c r="W384" s="137"/>
      <c r="X384" s="137"/>
      <c r="Y384" s="137"/>
      <c r="Z384" s="137"/>
      <c r="AA384" s="137"/>
      <c r="AB384" s="137"/>
      <c r="AC384" s="137"/>
      <c r="AD384" s="137"/>
      <c r="AE384" s="137"/>
      <c r="AF384" s="137"/>
      <c r="AG384" s="137"/>
      <c r="AH384" s="137"/>
      <c r="AI384" s="137"/>
      <c r="AJ384" s="137"/>
      <c r="AK384" s="137"/>
      <c r="AL384" s="137"/>
      <c r="AM384" s="137"/>
      <c r="AN384" s="137"/>
      <c r="AO384" s="137"/>
      <c r="AP384" s="137"/>
      <c r="AQ384" s="137"/>
    </row>
    <row r="385" ht="18.0" customHeight="1">
      <c r="A385" s="137"/>
      <c r="B385" s="137"/>
      <c r="C385" s="137"/>
      <c r="D385" s="137"/>
      <c r="E385" s="137"/>
      <c r="F385" s="139"/>
      <c r="G385" s="137"/>
      <c r="H385" s="137"/>
      <c r="I385" s="137"/>
      <c r="J385" s="137"/>
      <c r="K385" s="137"/>
      <c r="L385" s="137"/>
      <c r="M385" s="137"/>
      <c r="N385" s="137"/>
      <c r="O385" s="140"/>
      <c r="P385" s="137"/>
      <c r="Q385" s="137"/>
      <c r="R385" s="137"/>
      <c r="S385" s="137"/>
      <c r="T385" s="137"/>
      <c r="U385" s="137"/>
      <c r="V385" s="137"/>
      <c r="W385" s="137"/>
      <c r="X385" s="137"/>
      <c r="Y385" s="137"/>
      <c r="Z385" s="137"/>
      <c r="AA385" s="137"/>
      <c r="AB385" s="137"/>
      <c r="AC385" s="137"/>
      <c r="AD385" s="137"/>
      <c r="AE385" s="137"/>
      <c r="AF385" s="137"/>
      <c r="AG385" s="137"/>
      <c r="AH385" s="137"/>
      <c r="AI385" s="137"/>
      <c r="AJ385" s="137"/>
      <c r="AK385" s="137"/>
      <c r="AL385" s="137"/>
      <c r="AM385" s="137"/>
      <c r="AN385" s="137"/>
      <c r="AO385" s="137"/>
      <c r="AP385" s="137"/>
      <c r="AQ385" s="137"/>
    </row>
    <row r="386" ht="18.0" customHeight="1">
      <c r="A386" s="137"/>
      <c r="B386" s="137"/>
      <c r="C386" s="137"/>
      <c r="D386" s="137"/>
      <c r="E386" s="137"/>
      <c r="F386" s="139"/>
      <c r="G386" s="137"/>
      <c r="H386" s="137"/>
      <c r="I386" s="137"/>
      <c r="J386" s="137"/>
      <c r="K386" s="137"/>
      <c r="L386" s="137"/>
      <c r="M386" s="137"/>
      <c r="N386" s="137"/>
      <c r="O386" s="140"/>
      <c r="P386" s="137"/>
      <c r="Q386" s="137"/>
      <c r="R386" s="137"/>
      <c r="S386" s="137"/>
      <c r="T386" s="137"/>
      <c r="U386" s="137"/>
      <c r="V386" s="137"/>
      <c r="W386" s="137"/>
      <c r="X386" s="137"/>
      <c r="Y386" s="137"/>
      <c r="Z386" s="137"/>
      <c r="AA386" s="137"/>
      <c r="AB386" s="137"/>
      <c r="AC386" s="137"/>
      <c r="AD386" s="137"/>
      <c r="AE386" s="137"/>
      <c r="AF386" s="137"/>
      <c r="AG386" s="137"/>
      <c r="AH386" s="137"/>
      <c r="AI386" s="137"/>
      <c r="AJ386" s="137"/>
      <c r="AK386" s="137"/>
      <c r="AL386" s="137"/>
      <c r="AM386" s="137"/>
      <c r="AN386" s="137"/>
      <c r="AO386" s="137"/>
      <c r="AP386" s="137"/>
      <c r="AQ386" s="137"/>
    </row>
    <row r="387" ht="18.0" customHeight="1">
      <c r="A387" s="137"/>
      <c r="B387" s="137"/>
      <c r="C387" s="137"/>
      <c r="D387" s="137"/>
      <c r="E387" s="137"/>
      <c r="F387" s="139"/>
      <c r="G387" s="137"/>
      <c r="H387" s="137"/>
      <c r="I387" s="137"/>
      <c r="J387" s="137"/>
      <c r="K387" s="137"/>
      <c r="L387" s="137"/>
      <c r="M387" s="137"/>
      <c r="N387" s="137"/>
      <c r="O387" s="140"/>
      <c r="P387" s="137"/>
      <c r="Q387" s="137"/>
      <c r="R387" s="137"/>
      <c r="S387" s="137"/>
      <c r="T387" s="137"/>
      <c r="U387" s="137"/>
      <c r="V387" s="137"/>
      <c r="W387" s="137"/>
      <c r="X387" s="137"/>
      <c r="Y387" s="137"/>
      <c r="Z387" s="137"/>
      <c r="AA387" s="137"/>
      <c r="AB387" s="137"/>
      <c r="AC387" s="137"/>
      <c r="AD387" s="137"/>
      <c r="AE387" s="137"/>
      <c r="AF387" s="137"/>
      <c r="AG387" s="137"/>
      <c r="AH387" s="137"/>
      <c r="AI387" s="137"/>
      <c r="AJ387" s="137"/>
      <c r="AK387" s="137"/>
      <c r="AL387" s="137"/>
      <c r="AM387" s="137"/>
      <c r="AN387" s="137"/>
      <c r="AO387" s="137"/>
      <c r="AP387" s="137"/>
      <c r="AQ387" s="137"/>
    </row>
    <row r="388" ht="18.0" customHeight="1">
      <c r="A388" s="137"/>
      <c r="B388" s="137"/>
      <c r="C388" s="137"/>
      <c r="D388" s="137"/>
      <c r="E388" s="137"/>
      <c r="F388" s="139"/>
      <c r="G388" s="137"/>
      <c r="H388" s="137"/>
      <c r="I388" s="137"/>
      <c r="J388" s="137"/>
      <c r="K388" s="137"/>
      <c r="L388" s="137"/>
      <c r="M388" s="137"/>
      <c r="N388" s="137"/>
      <c r="O388" s="140"/>
      <c r="P388" s="137"/>
      <c r="Q388" s="137"/>
      <c r="R388" s="137"/>
      <c r="S388" s="137"/>
      <c r="T388" s="137"/>
      <c r="U388" s="137"/>
      <c r="V388" s="137"/>
      <c r="W388" s="137"/>
      <c r="X388" s="137"/>
      <c r="Y388" s="137"/>
      <c r="Z388" s="137"/>
      <c r="AA388" s="137"/>
      <c r="AB388" s="137"/>
      <c r="AC388" s="137"/>
      <c r="AD388" s="137"/>
      <c r="AE388" s="137"/>
      <c r="AF388" s="137"/>
      <c r="AG388" s="137"/>
      <c r="AH388" s="137"/>
      <c r="AI388" s="137"/>
      <c r="AJ388" s="137"/>
      <c r="AK388" s="137"/>
      <c r="AL388" s="137"/>
      <c r="AM388" s="137"/>
      <c r="AN388" s="137"/>
      <c r="AO388" s="137"/>
      <c r="AP388" s="137"/>
      <c r="AQ388" s="137"/>
    </row>
    <row r="389" ht="18.0" customHeight="1">
      <c r="A389" s="137"/>
      <c r="B389" s="137"/>
      <c r="C389" s="137"/>
      <c r="D389" s="137"/>
      <c r="E389" s="137"/>
      <c r="F389" s="139"/>
      <c r="G389" s="137"/>
      <c r="H389" s="137"/>
      <c r="I389" s="137"/>
      <c r="J389" s="137"/>
      <c r="K389" s="137"/>
      <c r="L389" s="137"/>
      <c r="M389" s="137"/>
      <c r="N389" s="137"/>
      <c r="O389" s="140"/>
      <c r="P389" s="137"/>
      <c r="Q389" s="137"/>
      <c r="R389" s="137"/>
      <c r="S389" s="137"/>
      <c r="T389" s="137"/>
      <c r="U389" s="137"/>
      <c r="V389" s="137"/>
      <c r="W389" s="137"/>
      <c r="X389" s="137"/>
      <c r="Y389" s="137"/>
      <c r="Z389" s="137"/>
      <c r="AA389" s="137"/>
      <c r="AB389" s="137"/>
      <c r="AC389" s="137"/>
      <c r="AD389" s="137"/>
      <c r="AE389" s="137"/>
      <c r="AF389" s="137"/>
      <c r="AG389" s="137"/>
      <c r="AH389" s="137"/>
      <c r="AI389" s="137"/>
      <c r="AJ389" s="137"/>
      <c r="AK389" s="137"/>
      <c r="AL389" s="137"/>
      <c r="AM389" s="137"/>
      <c r="AN389" s="137"/>
      <c r="AO389" s="137"/>
      <c r="AP389" s="137"/>
      <c r="AQ389" s="137"/>
    </row>
    <row r="390" ht="18.0" customHeight="1">
      <c r="A390" s="137"/>
      <c r="B390" s="137"/>
      <c r="C390" s="137"/>
      <c r="D390" s="137"/>
      <c r="E390" s="137"/>
      <c r="F390" s="139"/>
      <c r="G390" s="137"/>
      <c r="H390" s="137"/>
      <c r="I390" s="137"/>
      <c r="J390" s="137"/>
      <c r="K390" s="137"/>
      <c r="L390" s="137"/>
      <c r="M390" s="137"/>
      <c r="N390" s="137"/>
      <c r="O390" s="140"/>
      <c r="P390" s="137"/>
      <c r="Q390" s="137"/>
      <c r="R390" s="137"/>
      <c r="S390" s="137"/>
      <c r="T390" s="137"/>
      <c r="U390" s="137"/>
      <c r="V390" s="137"/>
      <c r="W390" s="137"/>
      <c r="X390" s="137"/>
      <c r="Y390" s="137"/>
      <c r="Z390" s="137"/>
      <c r="AA390" s="137"/>
      <c r="AB390" s="137"/>
      <c r="AC390" s="137"/>
      <c r="AD390" s="137"/>
      <c r="AE390" s="137"/>
      <c r="AF390" s="137"/>
      <c r="AG390" s="137"/>
      <c r="AH390" s="137"/>
      <c r="AI390" s="137"/>
      <c r="AJ390" s="137"/>
      <c r="AK390" s="137"/>
      <c r="AL390" s="137"/>
      <c r="AM390" s="137"/>
      <c r="AN390" s="137"/>
      <c r="AO390" s="137"/>
      <c r="AP390" s="137"/>
      <c r="AQ390" s="137"/>
    </row>
    <row r="391" ht="18.0" customHeight="1">
      <c r="A391" s="137"/>
      <c r="B391" s="137"/>
      <c r="C391" s="137"/>
      <c r="D391" s="137"/>
      <c r="E391" s="137"/>
      <c r="F391" s="139"/>
      <c r="G391" s="137"/>
      <c r="H391" s="137"/>
      <c r="I391" s="137"/>
      <c r="J391" s="137"/>
      <c r="K391" s="137"/>
      <c r="L391" s="137"/>
      <c r="M391" s="137"/>
      <c r="N391" s="137"/>
      <c r="O391" s="140"/>
      <c r="P391" s="137"/>
      <c r="Q391" s="137"/>
      <c r="R391" s="137"/>
      <c r="S391" s="137"/>
      <c r="T391" s="137"/>
      <c r="U391" s="137"/>
      <c r="V391" s="137"/>
      <c r="W391" s="137"/>
      <c r="X391" s="137"/>
      <c r="Y391" s="137"/>
      <c r="Z391" s="137"/>
      <c r="AA391" s="137"/>
      <c r="AB391" s="137"/>
      <c r="AC391" s="137"/>
      <c r="AD391" s="137"/>
      <c r="AE391" s="137"/>
      <c r="AF391" s="137"/>
      <c r="AG391" s="137"/>
      <c r="AH391" s="137"/>
      <c r="AI391" s="137"/>
      <c r="AJ391" s="137"/>
      <c r="AK391" s="137"/>
      <c r="AL391" s="137"/>
      <c r="AM391" s="137"/>
      <c r="AN391" s="137"/>
      <c r="AO391" s="137"/>
      <c r="AP391" s="137"/>
      <c r="AQ391" s="137"/>
    </row>
    <row r="392" ht="18.0" customHeight="1">
      <c r="A392" s="137"/>
      <c r="B392" s="137"/>
      <c r="C392" s="137"/>
      <c r="D392" s="137"/>
      <c r="E392" s="137"/>
      <c r="F392" s="139"/>
      <c r="G392" s="137"/>
      <c r="H392" s="137"/>
      <c r="I392" s="137"/>
      <c r="J392" s="137"/>
      <c r="K392" s="137"/>
      <c r="L392" s="137"/>
      <c r="M392" s="137"/>
      <c r="N392" s="137"/>
      <c r="O392" s="140"/>
      <c r="P392" s="137"/>
      <c r="Q392" s="137"/>
      <c r="R392" s="137"/>
      <c r="S392" s="137"/>
      <c r="T392" s="137"/>
      <c r="U392" s="137"/>
      <c r="V392" s="137"/>
      <c r="W392" s="137"/>
      <c r="X392" s="137"/>
      <c r="Y392" s="137"/>
      <c r="Z392" s="137"/>
      <c r="AA392" s="137"/>
      <c r="AB392" s="137"/>
      <c r="AC392" s="137"/>
      <c r="AD392" s="137"/>
      <c r="AE392" s="137"/>
      <c r="AF392" s="137"/>
      <c r="AG392" s="137"/>
      <c r="AH392" s="137"/>
      <c r="AI392" s="137"/>
      <c r="AJ392" s="137"/>
      <c r="AK392" s="137"/>
      <c r="AL392" s="137"/>
      <c r="AM392" s="137"/>
      <c r="AN392" s="137"/>
      <c r="AO392" s="137"/>
      <c r="AP392" s="137"/>
      <c r="AQ392" s="137"/>
    </row>
    <row r="393" ht="18.0" customHeight="1">
      <c r="A393" s="137"/>
      <c r="B393" s="137"/>
      <c r="C393" s="137"/>
      <c r="D393" s="137"/>
      <c r="E393" s="137"/>
      <c r="F393" s="139"/>
      <c r="G393" s="137"/>
      <c r="H393" s="137"/>
      <c r="I393" s="137"/>
      <c r="J393" s="137"/>
      <c r="K393" s="137"/>
      <c r="L393" s="137"/>
      <c r="M393" s="137"/>
      <c r="N393" s="137"/>
      <c r="O393" s="140"/>
      <c r="P393" s="137"/>
      <c r="Q393" s="137"/>
      <c r="R393" s="137"/>
      <c r="S393" s="137"/>
      <c r="T393" s="137"/>
      <c r="U393" s="137"/>
      <c r="V393" s="137"/>
      <c r="W393" s="137"/>
      <c r="X393" s="137"/>
      <c r="Y393" s="137"/>
      <c r="Z393" s="137"/>
      <c r="AA393" s="137"/>
      <c r="AB393" s="137"/>
      <c r="AC393" s="137"/>
      <c r="AD393" s="137"/>
      <c r="AE393" s="137"/>
      <c r="AF393" s="137"/>
      <c r="AG393" s="137"/>
      <c r="AH393" s="137"/>
      <c r="AI393" s="137"/>
      <c r="AJ393" s="137"/>
      <c r="AK393" s="137"/>
      <c r="AL393" s="137"/>
      <c r="AM393" s="137"/>
      <c r="AN393" s="137"/>
      <c r="AO393" s="137"/>
      <c r="AP393" s="137"/>
      <c r="AQ393" s="137"/>
    </row>
    <row r="394" ht="18.0" customHeight="1">
      <c r="A394" s="137"/>
      <c r="B394" s="137"/>
      <c r="C394" s="137"/>
      <c r="D394" s="137"/>
      <c r="E394" s="137"/>
      <c r="F394" s="139"/>
      <c r="G394" s="137"/>
      <c r="H394" s="137"/>
      <c r="I394" s="137"/>
      <c r="J394" s="137"/>
      <c r="K394" s="137"/>
      <c r="L394" s="137"/>
      <c r="M394" s="137"/>
      <c r="N394" s="137"/>
      <c r="O394" s="140"/>
      <c r="P394" s="137"/>
      <c r="Q394" s="137"/>
      <c r="R394" s="137"/>
      <c r="S394" s="137"/>
      <c r="T394" s="137"/>
      <c r="U394" s="137"/>
      <c r="V394" s="137"/>
      <c r="W394" s="137"/>
      <c r="X394" s="137"/>
      <c r="Y394" s="137"/>
      <c r="Z394" s="137"/>
      <c r="AA394" s="137"/>
      <c r="AB394" s="137"/>
      <c r="AC394" s="137"/>
      <c r="AD394" s="137"/>
      <c r="AE394" s="137"/>
      <c r="AF394" s="137"/>
      <c r="AG394" s="137"/>
      <c r="AH394" s="137"/>
      <c r="AI394" s="137"/>
      <c r="AJ394" s="137"/>
      <c r="AK394" s="137"/>
      <c r="AL394" s="137"/>
      <c r="AM394" s="137"/>
      <c r="AN394" s="137"/>
      <c r="AO394" s="137"/>
      <c r="AP394" s="137"/>
      <c r="AQ394" s="137"/>
    </row>
    <row r="395" ht="18.0" customHeight="1">
      <c r="A395" s="137"/>
      <c r="B395" s="137"/>
      <c r="C395" s="137"/>
      <c r="D395" s="137"/>
      <c r="E395" s="137"/>
      <c r="F395" s="139"/>
      <c r="G395" s="137"/>
      <c r="H395" s="137"/>
      <c r="I395" s="137"/>
      <c r="J395" s="137"/>
      <c r="K395" s="137"/>
      <c r="L395" s="137"/>
      <c r="M395" s="137"/>
      <c r="N395" s="137"/>
      <c r="O395" s="140"/>
      <c r="P395" s="137"/>
      <c r="Q395" s="137"/>
      <c r="R395" s="137"/>
      <c r="S395" s="137"/>
      <c r="T395" s="137"/>
      <c r="U395" s="137"/>
      <c r="V395" s="137"/>
      <c r="W395" s="137"/>
      <c r="X395" s="137"/>
      <c r="Y395" s="137"/>
      <c r="Z395" s="137"/>
      <c r="AA395" s="137"/>
      <c r="AB395" s="137"/>
      <c r="AC395" s="137"/>
      <c r="AD395" s="137"/>
      <c r="AE395" s="137"/>
      <c r="AF395" s="137"/>
      <c r="AG395" s="137"/>
      <c r="AH395" s="137"/>
      <c r="AI395" s="137"/>
      <c r="AJ395" s="137"/>
      <c r="AK395" s="137"/>
      <c r="AL395" s="137"/>
      <c r="AM395" s="137"/>
      <c r="AN395" s="137"/>
      <c r="AO395" s="137"/>
      <c r="AP395" s="137"/>
      <c r="AQ395" s="137"/>
    </row>
    <row r="396" ht="18.0" customHeight="1">
      <c r="A396" s="137"/>
      <c r="B396" s="137"/>
      <c r="C396" s="137"/>
      <c r="D396" s="137"/>
      <c r="E396" s="137"/>
      <c r="F396" s="139"/>
      <c r="G396" s="137"/>
      <c r="H396" s="137"/>
      <c r="I396" s="137"/>
      <c r="J396" s="137"/>
      <c r="K396" s="137"/>
      <c r="L396" s="137"/>
      <c r="M396" s="137"/>
      <c r="N396" s="137"/>
      <c r="O396" s="140"/>
      <c r="P396" s="137"/>
      <c r="Q396" s="137"/>
      <c r="R396" s="137"/>
      <c r="S396" s="137"/>
      <c r="T396" s="137"/>
      <c r="U396" s="137"/>
      <c r="V396" s="137"/>
      <c r="W396" s="137"/>
      <c r="X396" s="137"/>
      <c r="Y396" s="137"/>
      <c r="Z396" s="137"/>
      <c r="AA396" s="137"/>
      <c r="AB396" s="137"/>
      <c r="AC396" s="137"/>
      <c r="AD396" s="137"/>
      <c r="AE396" s="137"/>
      <c r="AF396" s="137"/>
      <c r="AG396" s="137"/>
      <c r="AH396" s="137"/>
      <c r="AI396" s="137"/>
      <c r="AJ396" s="137"/>
      <c r="AK396" s="137"/>
      <c r="AL396" s="137"/>
      <c r="AM396" s="137"/>
      <c r="AN396" s="137"/>
      <c r="AO396" s="137"/>
      <c r="AP396" s="137"/>
      <c r="AQ396" s="137"/>
    </row>
    <row r="397" ht="18.0" customHeight="1">
      <c r="A397" s="137"/>
      <c r="B397" s="137"/>
      <c r="C397" s="137"/>
      <c r="D397" s="137"/>
      <c r="E397" s="137"/>
      <c r="F397" s="139"/>
      <c r="G397" s="137"/>
      <c r="H397" s="137"/>
      <c r="I397" s="137"/>
      <c r="J397" s="137"/>
      <c r="K397" s="137"/>
      <c r="L397" s="137"/>
      <c r="M397" s="137"/>
      <c r="N397" s="137"/>
      <c r="O397" s="140"/>
      <c r="P397" s="137"/>
      <c r="Q397" s="137"/>
      <c r="R397" s="137"/>
      <c r="S397" s="137"/>
      <c r="T397" s="137"/>
      <c r="U397" s="137"/>
      <c r="V397" s="137"/>
      <c r="W397" s="137"/>
      <c r="X397" s="137"/>
      <c r="Y397" s="137"/>
      <c r="Z397" s="137"/>
      <c r="AA397" s="137"/>
      <c r="AB397" s="137"/>
      <c r="AC397" s="137"/>
      <c r="AD397" s="137"/>
      <c r="AE397" s="137"/>
      <c r="AF397" s="137"/>
      <c r="AG397" s="137"/>
      <c r="AH397" s="137"/>
      <c r="AI397" s="137"/>
      <c r="AJ397" s="137"/>
      <c r="AK397" s="137"/>
      <c r="AL397" s="137"/>
      <c r="AM397" s="137"/>
      <c r="AN397" s="137"/>
      <c r="AO397" s="137"/>
      <c r="AP397" s="137"/>
      <c r="AQ397" s="137"/>
    </row>
    <row r="398" ht="18.0" customHeight="1">
      <c r="A398" s="137"/>
      <c r="B398" s="137"/>
      <c r="C398" s="137"/>
      <c r="D398" s="137"/>
      <c r="E398" s="137"/>
      <c r="F398" s="139"/>
      <c r="G398" s="137"/>
      <c r="H398" s="137"/>
      <c r="I398" s="137"/>
      <c r="J398" s="137"/>
      <c r="K398" s="137"/>
      <c r="L398" s="137"/>
      <c r="M398" s="137"/>
      <c r="N398" s="137"/>
      <c r="O398" s="140"/>
      <c r="P398" s="137"/>
      <c r="Q398" s="137"/>
      <c r="R398" s="137"/>
      <c r="S398" s="137"/>
      <c r="T398" s="137"/>
      <c r="U398" s="137"/>
      <c r="V398" s="137"/>
      <c r="W398" s="137"/>
      <c r="X398" s="137"/>
      <c r="Y398" s="137"/>
      <c r="Z398" s="137"/>
      <c r="AA398" s="137"/>
      <c r="AB398" s="137"/>
      <c r="AC398" s="137"/>
      <c r="AD398" s="137"/>
      <c r="AE398" s="137"/>
      <c r="AF398" s="137"/>
      <c r="AG398" s="137"/>
      <c r="AH398" s="137"/>
      <c r="AI398" s="137"/>
      <c r="AJ398" s="137"/>
      <c r="AK398" s="137"/>
      <c r="AL398" s="137"/>
      <c r="AM398" s="137"/>
      <c r="AN398" s="137"/>
      <c r="AO398" s="137"/>
      <c r="AP398" s="137"/>
      <c r="AQ398" s="137"/>
    </row>
    <row r="399" ht="18.0" customHeight="1">
      <c r="A399" s="137"/>
      <c r="B399" s="137"/>
      <c r="C399" s="137"/>
      <c r="D399" s="137"/>
      <c r="E399" s="137"/>
      <c r="F399" s="139"/>
      <c r="G399" s="137"/>
      <c r="H399" s="137"/>
      <c r="I399" s="137"/>
      <c r="J399" s="137"/>
      <c r="K399" s="137"/>
      <c r="L399" s="137"/>
      <c r="M399" s="137"/>
      <c r="N399" s="137"/>
      <c r="O399" s="140"/>
      <c r="P399" s="137"/>
      <c r="Q399" s="137"/>
      <c r="R399" s="137"/>
      <c r="S399" s="137"/>
      <c r="T399" s="137"/>
      <c r="U399" s="137"/>
      <c r="V399" s="137"/>
      <c r="W399" s="137"/>
      <c r="X399" s="137"/>
      <c r="Y399" s="137"/>
      <c r="Z399" s="137"/>
      <c r="AA399" s="137"/>
      <c r="AB399" s="137"/>
      <c r="AC399" s="137"/>
      <c r="AD399" s="137"/>
      <c r="AE399" s="137"/>
      <c r="AF399" s="137"/>
      <c r="AG399" s="137"/>
      <c r="AH399" s="137"/>
      <c r="AI399" s="137"/>
      <c r="AJ399" s="137"/>
      <c r="AK399" s="137"/>
      <c r="AL399" s="137"/>
      <c r="AM399" s="137"/>
      <c r="AN399" s="137"/>
      <c r="AO399" s="137"/>
      <c r="AP399" s="137"/>
      <c r="AQ399" s="137"/>
    </row>
    <row r="400" ht="18.0" customHeight="1">
      <c r="A400" s="137"/>
      <c r="B400" s="137"/>
      <c r="C400" s="137"/>
      <c r="D400" s="137"/>
      <c r="E400" s="137"/>
      <c r="F400" s="139"/>
      <c r="G400" s="137"/>
      <c r="H400" s="137"/>
      <c r="I400" s="137"/>
      <c r="J400" s="137"/>
      <c r="K400" s="137"/>
      <c r="L400" s="137"/>
      <c r="M400" s="137"/>
      <c r="N400" s="137"/>
      <c r="O400" s="140"/>
      <c r="P400" s="137"/>
      <c r="Q400" s="137"/>
      <c r="R400" s="137"/>
      <c r="S400" s="137"/>
      <c r="T400" s="137"/>
      <c r="U400" s="137"/>
      <c r="V400" s="137"/>
      <c r="W400" s="137"/>
      <c r="X400" s="137"/>
      <c r="Y400" s="137"/>
      <c r="Z400" s="137"/>
      <c r="AA400" s="137"/>
      <c r="AB400" s="137"/>
      <c r="AC400" s="137"/>
      <c r="AD400" s="137"/>
      <c r="AE400" s="137"/>
      <c r="AF400" s="137"/>
      <c r="AG400" s="137"/>
      <c r="AH400" s="137"/>
      <c r="AI400" s="137"/>
      <c r="AJ400" s="137"/>
      <c r="AK400" s="137"/>
      <c r="AL400" s="137"/>
      <c r="AM400" s="137"/>
      <c r="AN400" s="137"/>
      <c r="AO400" s="137"/>
      <c r="AP400" s="137"/>
      <c r="AQ400" s="137"/>
    </row>
    <row r="401" ht="18.0" customHeight="1">
      <c r="A401" s="137"/>
      <c r="B401" s="137"/>
      <c r="C401" s="137"/>
      <c r="D401" s="137"/>
      <c r="E401" s="137"/>
      <c r="F401" s="139"/>
      <c r="G401" s="137"/>
      <c r="H401" s="137"/>
      <c r="I401" s="137"/>
      <c r="J401" s="137"/>
      <c r="K401" s="137"/>
      <c r="L401" s="137"/>
      <c r="M401" s="137"/>
      <c r="N401" s="137"/>
      <c r="O401" s="140"/>
      <c r="P401" s="137"/>
      <c r="Q401" s="137"/>
      <c r="R401" s="137"/>
      <c r="S401" s="137"/>
      <c r="T401" s="137"/>
      <c r="U401" s="137"/>
      <c r="V401" s="137"/>
      <c r="W401" s="137"/>
      <c r="X401" s="137"/>
      <c r="Y401" s="137"/>
      <c r="Z401" s="137"/>
      <c r="AA401" s="137"/>
      <c r="AB401" s="137"/>
      <c r="AC401" s="137"/>
      <c r="AD401" s="137"/>
      <c r="AE401" s="137"/>
      <c r="AF401" s="137"/>
      <c r="AG401" s="137"/>
      <c r="AH401" s="137"/>
      <c r="AI401" s="137"/>
      <c r="AJ401" s="137"/>
      <c r="AK401" s="137"/>
      <c r="AL401" s="137"/>
      <c r="AM401" s="137"/>
      <c r="AN401" s="137"/>
      <c r="AO401" s="137"/>
      <c r="AP401" s="137"/>
      <c r="AQ401" s="137"/>
    </row>
    <row r="402" ht="18.0" customHeight="1">
      <c r="A402" s="137"/>
      <c r="B402" s="137"/>
      <c r="C402" s="137"/>
      <c r="D402" s="137"/>
      <c r="E402" s="137"/>
      <c r="F402" s="139"/>
      <c r="G402" s="137"/>
      <c r="H402" s="137"/>
      <c r="I402" s="137"/>
      <c r="J402" s="137"/>
      <c r="K402" s="137"/>
      <c r="L402" s="137"/>
      <c r="M402" s="137"/>
      <c r="N402" s="137"/>
      <c r="O402" s="140"/>
      <c r="P402" s="137"/>
      <c r="Q402" s="137"/>
      <c r="R402" s="137"/>
      <c r="S402" s="137"/>
      <c r="T402" s="137"/>
      <c r="U402" s="137"/>
      <c r="V402" s="137"/>
      <c r="W402" s="137"/>
      <c r="X402" s="137"/>
      <c r="Y402" s="137"/>
      <c r="Z402" s="137"/>
      <c r="AA402" s="137"/>
      <c r="AB402" s="137"/>
      <c r="AC402" s="137"/>
      <c r="AD402" s="137"/>
      <c r="AE402" s="137"/>
      <c r="AF402" s="137"/>
      <c r="AG402" s="137"/>
      <c r="AH402" s="137"/>
      <c r="AI402" s="137"/>
      <c r="AJ402" s="137"/>
      <c r="AK402" s="137"/>
      <c r="AL402" s="137"/>
      <c r="AM402" s="137"/>
      <c r="AN402" s="137"/>
      <c r="AO402" s="137"/>
      <c r="AP402" s="137"/>
      <c r="AQ402" s="137"/>
    </row>
    <row r="403" ht="18.0" customHeight="1">
      <c r="A403" s="137"/>
      <c r="B403" s="137"/>
      <c r="C403" s="137"/>
      <c r="D403" s="137"/>
      <c r="E403" s="137"/>
      <c r="F403" s="139"/>
      <c r="G403" s="137"/>
      <c r="H403" s="137"/>
      <c r="I403" s="137"/>
      <c r="J403" s="137"/>
      <c r="K403" s="137"/>
      <c r="L403" s="137"/>
      <c r="M403" s="137"/>
      <c r="N403" s="137"/>
      <c r="O403" s="140"/>
      <c r="P403" s="137"/>
      <c r="Q403" s="137"/>
      <c r="R403" s="137"/>
      <c r="S403" s="137"/>
      <c r="T403" s="137"/>
      <c r="U403" s="137"/>
      <c r="V403" s="137"/>
      <c r="W403" s="137"/>
      <c r="X403" s="137"/>
      <c r="Y403" s="137"/>
      <c r="Z403" s="137"/>
      <c r="AA403" s="137"/>
      <c r="AB403" s="137"/>
      <c r="AC403" s="137"/>
      <c r="AD403" s="137"/>
      <c r="AE403" s="137"/>
      <c r="AF403" s="137"/>
      <c r="AG403" s="137"/>
      <c r="AH403" s="137"/>
      <c r="AI403" s="137"/>
      <c r="AJ403" s="137"/>
      <c r="AK403" s="137"/>
      <c r="AL403" s="137"/>
      <c r="AM403" s="137"/>
      <c r="AN403" s="137"/>
      <c r="AO403" s="137"/>
      <c r="AP403" s="137"/>
      <c r="AQ403" s="137"/>
    </row>
    <row r="404" ht="18.0" customHeight="1">
      <c r="A404" s="137"/>
      <c r="B404" s="137"/>
      <c r="C404" s="137"/>
      <c r="D404" s="137"/>
      <c r="E404" s="137"/>
      <c r="F404" s="139"/>
      <c r="G404" s="137"/>
      <c r="H404" s="137"/>
      <c r="I404" s="137"/>
      <c r="J404" s="137"/>
      <c r="K404" s="137"/>
      <c r="L404" s="137"/>
      <c r="M404" s="137"/>
      <c r="N404" s="137"/>
      <c r="O404" s="140"/>
      <c r="P404" s="137"/>
      <c r="Q404" s="137"/>
      <c r="R404" s="137"/>
      <c r="S404" s="137"/>
      <c r="T404" s="137"/>
      <c r="U404" s="137"/>
      <c r="V404" s="137"/>
      <c r="W404" s="137"/>
      <c r="X404" s="137"/>
      <c r="Y404" s="137"/>
      <c r="Z404" s="137"/>
      <c r="AA404" s="137"/>
      <c r="AB404" s="137"/>
      <c r="AC404" s="137"/>
      <c r="AD404" s="137"/>
      <c r="AE404" s="137"/>
      <c r="AF404" s="137"/>
      <c r="AG404" s="137"/>
      <c r="AH404" s="137"/>
      <c r="AI404" s="137"/>
      <c r="AJ404" s="137"/>
      <c r="AK404" s="137"/>
      <c r="AL404" s="137"/>
      <c r="AM404" s="137"/>
      <c r="AN404" s="137"/>
      <c r="AO404" s="137"/>
      <c r="AP404" s="137"/>
      <c r="AQ404" s="137"/>
    </row>
    <row r="405" ht="18.0" customHeight="1">
      <c r="A405" s="137"/>
      <c r="B405" s="137"/>
      <c r="C405" s="137"/>
      <c r="D405" s="137"/>
      <c r="E405" s="137"/>
      <c r="F405" s="139"/>
      <c r="G405" s="137"/>
      <c r="H405" s="137"/>
      <c r="I405" s="137"/>
      <c r="J405" s="137"/>
      <c r="K405" s="137"/>
      <c r="L405" s="137"/>
      <c r="M405" s="137"/>
      <c r="N405" s="137"/>
      <c r="O405" s="140"/>
      <c r="P405" s="137"/>
      <c r="Q405" s="137"/>
      <c r="R405" s="137"/>
      <c r="S405" s="137"/>
      <c r="T405" s="137"/>
      <c r="U405" s="137"/>
      <c r="V405" s="137"/>
      <c r="W405" s="137"/>
      <c r="X405" s="137"/>
      <c r="Y405" s="137"/>
      <c r="Z405" s="137"/>
      <c r="AA405" s="137"/>
      <c r="AB405" s="137"/>
      <c r="AC405" s="137"/>
      <c r="AD405" s="137"/>
      <c r="AE405" s="137"/>
      <c r="AF405" s="137"/>
      <c r="AG405" s="137"/>
      <c r="AH405" s="137"/>
      <c r="AI405" s="137"/>
      <c r="AJ405" s="137"/>
      <c r="AK405" s="137"/>
      <c r="AL405" s="137"/>
      <c r="AM405" s="137"/>
      <c r="AN405" s="137"/>
      <c r="AO405" s="137"/>
      <c r="AP405" s="137"/>
      <c r="AQ405" s="137"/>
    </row>
    <row r="406" ht="18.0" customHeight="1">
      <c r="A406" s="137"/>
      <c r="B406" s="137"/>
      <c r="C406" s="137"/>
      <c r="D406" s="137"/>
      <c r="E406" s="137"/>
      <c r="F406" s="139"/>
      <c r="G406" s="137"/>
      <c r="H406" s="137"/>
      <c r="I406" s="137"/>
      <c r="J406" s="137"/>
      <c r="K406" s="137"/>
      <c r="L406" s="137"/>
      <c r="M406" s="137"/>
      <c r="N406" s="137"/>
      <c r="O406" s="140"/>
      <c r="P406" s="137"/>
      <c r="Q406" s="137"/>
      <c r="R406" s="137"/>
      <c r="S406" s="137"/>
      <c r="T406" s="137"/>
      <c r="U406" s="137"/>
      <c r="V406" s="137"/>
      <c r="W406" s="137"/>
      <c r="X406" s="137"/>
      <c r="Y406" s="137"/>
      <c r="Z406" s="137"/>
      <c r="AA406" s="137"/>
      <c r="AB406" s="137"/>
      <c r="AC406" s="137"/>
      <c r="AD406" s="137"/>
      <c r="AE406" s="137"/>
      <c r="AF406" s="137"/>
      <c r="AG406" s="137"/>
      <c r="AH406" s="137"/>
      <c r="AI406" s="137"/>
      <c r="AJ406" s="137"/>
      <c r="AK406" s="137"/>
      <c r="AL406" s="137"/>
      <c r="AM406" s="137"/>
      <c r="AN406" s="137"/>
      <c r="AO406" s="137"/>
      <c r="AP406" s="137"/>
      <c r="AQ406" s="137"/>
    </row>
    <row r="407" ht="18.0" customHeight="1">
      <c r="A407" s="137"/>
      <c r="B407" s="137"/>
      <c r="C407" s="137"/>
      <c r="D407" s="137"/>
      <c r="E407" s="137"/>
      <c r="F407" s="139"/>
      <c r="G407" s="137"/>
      <c r="H407" s="137"/>
      <c r="I407" s="137"/>
      <c r="J407" s="137"/>
      <c r="K407" s="137"/>
      <c r="L407" s="137"/>
      <c r="M407" s="137"/>
      <c r="N407" s="137"/>
      <c r="O407" s="140"/>
      <c r="P407" s="137"/>
      <c r="Q407" s="137"/>
      <c r="R407" s="137"/>
      <c r="S407" s="137"/>
      <c r="T407" s="137"/>
      <c r="U407" s="137"/>
      <c r="V407" s="137"/>
      <c r="W407" s="137"/>
      <c r="X407" s="137"/>
      <c r="Y407" s="137"/>
      <c r="Z407" s="137"/>
      <c r="AA407" s="137"/>
      <c r="AB407" s="137"/>
      <c r="AC407" s="137"/>
      <c r="AD407" s="137"/>
      <c r="AE407" s="137"/>
      <c r="AF407" s="137"/>
      <c r="AG407" s="137"/>
      <c r="AH407" s="137"/>
      <c r="AI407" s="137"/>
      <c r="AJ407" s="137"/>
      <c r="AK407" s="137"/>
      <c r="AL407" s="137"/>
      <c r="AM407" s="137"/>
      <c r="AN407" s="137"/>
      <c r="AO407" s="137"/>
      <c r="AP407" s="137"/>
      <c r="AQ407" s="137"/>
    </row>
    <row r="408" ht="18.0" customHeight="1">
      <c r="A408" s="137"/>
      <c r="B408" s="137"/>
      <c r="C408" s="137"/>
      <c r="D408" s="137"/>
      <c r="E408" s="137"/>
      <c r="F408" s="139"/>
      <c r="G408" s="137"/>
      <c r="H408" s="137"/>
      <c r="I408" s="137"/>
      <c r="J408" s="137"/>
      <c r="K408" s="137"/>
      <c r="L408" s="137"/>
      <c r="M408" s="137"/>
      <c r="N408" s="137"/>
      <c r="O408" s="140"/>
      <c r="P408" s="137"/>
      <c r="Q408" s="137"/>
      <c r="R408" s="137"/>
      <c r="S408" s="137"/>
      <c r="T408" s="137"/>
      <c r="U408" s="137"/>
      <c r="V408" s="137"/>
      <c r="W408" s="137"/>
      <c r="X408" s="137"/>
      <c r="Y408" s="137"/>
      <c r="Z408" s="137"/>
      <c r="AA408" s="137"/>
      <c r="AB408" s="137"/>
      <c r="AC408" s="137"/>
      <c r="AD408" s="137"/>
      <c r="AE408" s="137"/>
      <c r="AF408" s="137"/>
      <c r="AG408" s="137"/>
      <c r="AH408" s="137"/>
      <c r="AI408" s="137"/>
      <c r="AJ408" s="137"/>
      <c r="AK408" s="137"/>
      <c r="AL408" s="137"/>
      <c r="AM408" s="137"/>
      <c r="AN408" s="137"/>
      <c r="AO408" s="137"/>
      <c r="AP408" s="137"/>
      <c r="AQ408" s="137"/>
    </row>
    <row r="409" ht="18.0" customHeight="1">
      <c r="A409" s="137"/>
      <c r="B409" s="137"/>
      <c r="C409" s="137"/>
      <c r="D409" s="137"/>
      <c r="E409" s="137"/>
      <c r="F409" s="139"/>
      <c r="G409" s="137"/>
      <c r="H409" s="137"/>
      <c r="I409" s="137"/>
      <c r="J409" s="137"/>
      <c r="K409" s="137"/>
      <c r="L409" s="137"/>
      <c r="M409" s="137"/>
      <c r="N409" s="137"/>
      <c r="O409" s="140"/>
      <c r="P409" s="137"/>
      <c r="Q409" s="137"/>
      <c r="R409" s="137"/>
      <c r="S409" s="137"/>
      <c r="T409" s="137"/>
      <c r="U409" s="137"/>
      <c r="V409" s="137"/>
      <c r="W409" s="137"/>
      <c r="X409" s="137"/>
      <c r="Y409" s="137"/>
      <c r="Z409" s="137"/>
      <c r="AA409" s="137"/>
      <c r="AB409" s="137"/>
      <c r="AC409" s="137"/>
      <c r="AD409" s="137"/>
      <c r="AE409" s="137"/>
      <c r="AF409" s="137"/>
      <c r="AG409" s="137"/>
      <c r="AH409" s="137"/>
      <c r="AI409" s="137"/>
      <c r="AJ409" s="137"/>
      <c r="AK409" s="137"/>
      <c r="AL409" s="137"/>
      <c r="AM409" s="137"/>
      <c r="AN409" s="137"/>
      <c r="AO409" s="137"/>
      <c r="AP409" s="137"/>
      <c r="AQ409" s="137"/>
    </row>
    <row r="410" ht="18.0" customHeight="1">
      <c r="A410" s="137"/>
      <c r="B410" s="137"/>
      <c r="C410" s="137"/>
      <c r="D410" s="137"/>
      <c r="E410" s="137"/>
      <c r="F410" s="139"/>
      <c r="G410" s="137"/>
      <c r="H410" s="137"/>
      <c r="I410" s="137"/>
      <c r="J410" s="137"/>
      <c r="K410" s="137"/>
      <c r="L410" s="137"/>
      <c r="M410" s="137"/>
      <c r="N410" s="137"/>
      <c r="O410" s="140"/>
      <c r="P410" s="137"/>
      <c r="Q410" s="137"/>
      <c r="R410" s="137"/>
      <c r="S410" s="137"/>
      <c r="T410" s="137"/>
      <c r="U410" s="137"/>
      <c r="V410" s="137"/>
      <c r="W410" s="137"/>
      <c r="X410" s="137"/>
      <c r="Y410" s="137"/>
      <c r="Z410" s="137"/>
      <c r="AA410" s="137"/>
      <c r="AB410" s="137"/>
      <c r="AC410" s="137"/>
      <c r="AD410" s="137"/>
      <c r="AE410" s="137"/>
      <c r="AF410" s="137"/>
      <c r="AG410" s="137"/>
      <c r="AH410" s="137"/>
      <c r="AI410" s="137"/>
      <c r="AJ410" s="137"/>
      <c r="AK410" s="137"/>
      <c r="AL410" s="137"/>
      <c r="AM410" s="137"/>
      <c r="AN410" s="137"/>
      <c r="AO410" s="137"/>
      <c r="AP410" s="137"/>
      <c r="AQ410" s="137"/>
    </row>
    <row r="411" ht="18.0" customHeight="1">
      <c r="A411" s="137"/>
      <c r="B411" s="137"/>
      <c r="C411" s="137"/>
      <c r="D411" s="137"/>
      <c r="E411" s="137"/>
      <c r="F411" s="139"/>
      <c r="G411" s="137"/>
      <c r="H411" s="137"/>
      <c r="I411" s="137"/>
      <c r="J411" s="137"/>
      <c r="K411" s="137"/>
      <c r="L411" s="137"/>
      <c r="M411" s="137"/>
      <c r="N411" s="137"/>
      <c r="O411" s="140"/>
      <c r="P411" s="137"/>
      <c r="Q411" s="137"/>
      <c r="R411" s="137"/>
      <c r="S411" s="137"/>
      <c r="T411" s="137"/>
      <c r="U411" s="137"/>
      <c r="V411" s="137"/>
      <c r="W411" s="137"/>
      <c r="X411" s="137"/>
      <c r="Y411" s="137"/>
      <c r="Z411" s="137"/>
      <c r="AA411" s="137"/>
      <c r="AB411" s="137"/>
      <c r="AC411" s="137"/>
      <c r="AD411" s="137"/>
      <c r="AE411" s="137"/>
      <c r="AF411" s="137"/>
      <c r="AG411" s="137"/>
      <c r="AH411" s="137"/>
      <c r="AI411" s="137"/>
      <c r="AJ411" s="137"/>
      <c r="AK411" s="137"/>
      <c r="AL411" s="137"/>
      <c r="AM411" s="137"/>
      <c r="AN411" s="137"/>
      <c r="AO411" s="137"/>
      <c r="AP411" s="137"/>
      <c r="AQ411" s="137"/>
    </row>
    <row r="412" ht="18.0" customHeight="1">
      <c r="A412" s="137"/>
      <c r="B412" s="137"/>
      <c r="C412" s="137"/>
      <c r="D412" s="137"/>
      <c r="E412" s="137"/>
      <c r="F412" s="139"/>
      <c r="G412" s="137"/>
      <c r="H412" s="137"/>
      <c r="I412" s="137"/>
      <c r="J412" s="137"/>
      <c r="K412" s="137"/>
      <c r="L412" s="137"/>
      <c r="M412" s="137"/>
      <c r="N412" s="137"/>
      <c r="O412" s="140"/>
      <c r="P412" s="137"/>
      <c r="Q412" s="137"/>
      <c r="R412" s="137"/>
      <c r="S412" s="137"/>
      <c r="T412" s="137"/>
      <c r="U412" s="137"/>
      <c r="V412" s="137"/>
      <c r="W412" s="137"/>
      <c r="X412" s="137"/>
      <c r="Y412" s="137"/>
      <c r="Z412" s="137"/>
      <c r="AA412" s="137"/>
      <c r="AB412" s="137"/>
      <c r="AC412" s="137"/>
      <c r="AD412" s="137"/>
      <c r="AE412" s="137"/>
      <c r="AF412" s="137"/>
      <c r="AG412" s="137"/>
      <c r="AH412" s="137"/>
      <c r="AI412" s="137"/>
      <c r="AJ412" s="137"/>
      <c r="AK412" s="137"/>
      <c r="AL412" s="137"/>
      <c r="AM412" s="137"/>
      <c r="AN412" s="137"/>
      <c r="AO412" s="137"/>
      <c r="AP412" s="137"/>
      <c r="AQ412" s="137"/>
    </row>
    <row r="413" ht="18.0" customHeight="1">
      <c r="A413" s="137"/>
      <c r="B413" s="137"/>
      <c r="C413" s="137"/>
      <c r="D413" s="137"/>
      <c r="E413" s="137"/>
      <c r="F413" s="139"/>
      <c r="G413" s="137"/>
      <c r="H413" s="137"/>
      <c r="I413" s="137"/>
      <c r="J413" s="137"/>
      <c r="K413" s="137"/>
      <c r="L413" s="137"/>
      <c r="M413" s="137"/>
      <c r="N413" s="137"/>
      <c r="O413" s="140"/>
      <c r="P413" s="137"/>
      <c r="Q413" s="137"/>
      <c r="R413" s="137"/>
      <c r="S413" s="137"/>
      <c r="T413" s="137"/>
      <c r="U413" s="137"/>
      <c r="V413" s="137"/>
      <c r="W413" s="137"/>
      <c r="X413" s="137"/>
      <c r="Y413" s="137"/>
      <c r="Z413" s="137"/>
      <c r="AA413" s="137"/>
      <c r="AB413" s="137"/>
      <c r="AC413" s="137"/>
      <c r="AD413" s="137"/>
      <c r="AE413" s="137"/>
      <c r="AF413" s="137"/>
      <c r="AG413" s="137"/>
      <c r="AH413" s="137"/>
      <c r="AI413" s="137"/>
      <c r="AJ413" s="137"/>
      <c r="AK413" s="137"/>
      <c r="AL413" s="137"/>
      <c r="AM413" s="137"/>
      <c r="AN413" s="137"/>
      <c r="AO413" s="137"/>
      <c r="AP413" s="137"/>
      <c r="AQ413" s="137"/>
    </row>
    <row r="414" ht="18.0" customHeight="1">
      <c r="A414" s="137"/>
      <c r="B414" s="137"/>
      <c r="C414" s="137"/>
      <c r="D414" s="137"/>
      <c r="E414" s="137"/>
      <c r="F414" s="139"/>
      <c r="G414" s="137"/>
      <c r="H414" s="137"/>
      <c r="I414" s="137"/>
      <c r="J414" s="137"/>
      <c r="K414" s="137"/>
      <c r="L414" s="137"/>
      <c r="M414" s="137"/>
      <c r="N414" s="137"/>
      <c r="O414" s="140"/>
      <c r="P414" s="137"/>
      <c r="Q414" s="137"/>
      <c r="R414" s="137"/>
      <c r="S414" s="137"/>
      <c r="T414" s="137"/>
      <c r="U414" s="137"/>
      <c r="V414" s="137"/>
      <c r="W414" s="137"/>
      <c r="X414" s="137"/>
      <c r="Y414" s="137"/>
      <c r="Z414" s="137"/>
      <c r="AA414" s="137"/>
      <c r="AB414" s="137"/>
      <c r="AC414" s="137"/>
      <c r="AD414" s="137"/>
      <c r="AE414" s="137"/>
      <c r="AF414" s="137"/>
      <c r="AG414" s="137"/>
      <c r="AH414" s="137"/>
      <c r="AI414" s="137"/>
      <c r="AJ414" s="137"/>
      <c r="AK414" s="137"/>
      <c r="AL414" s="137"/>
      <c r="AM414" s="137"/>
      <c r="AN414" s="137"/>
      <c r="AO414" s="137"/>
      <c r="AP414" s="137"/>
      <c r="AQ414" s="137"/>
    </row>
    <row r="415" ht="18.0" customHeight="1">
      <c r="A415" s="137"/>
      <c r="B415" s="137"/>
      <c r="C415" s="137"/>
      <c r="D415" s="137"/>
      <c r="E415" s="137"/>
      <c r="F415" s="139"/>
      <c r="G415" s="137"/>
      <c r="H415" s="137"/>
      <c r="I415" s="137"/>
      <c r="J415" s="137"/>
      <c r="K415" s="137"/>
      <c r="L415" s="137"/>
      <c r="M415" s="137"/>
      <c r="N415" s="137"/>
      <c r="O415" s="140"/>
      <c r="P415" s="137"/>
      <c r="Q415" s="137"/>
      <c r="R415" s="137"/>
      <c r="S415" s="137"/>
      <c r="T415" s="137"/>
      <c r="U415" s="137"/>
      <c r="V415" s="137"/>
      <c r="W415" s="137"/>
      <c r="X415" s="137"/>
      <c r="Y415" s="137"/>
      <c r="Z415" s="137"/>
      <c r="AA415" s="137"/>
      <c r="AB415" s="137"/>
      <c r="AC415" s="137"/>
      <c r="AD415" s="137"/>
      <c r="AE415" s="137"/>
      <c r="AF415" s="137"/>
      <c r="AG415" s="137"/>
      <c r="AH415" s="137"/>
      <c r="AI415" s="137"/>
      <c r="AJ415" s="137"/>
      <c r="AK415" s="137"/>
      <c r="AL415" s="137"/>
      <c r="AM415" s="137"/>
      <c r="AN415" s="137"/>
      <c r="AO415" s="137"/>
      <c r="AP415" s="137"/>
      <c r="AQ415" s="137"/>
    </row>
    <row r="416" ht="18.0" customHeight="1">
      <c r="A416" s="137"/>
      <c r="B416" s="137"/>
      <c r="C416" s="137"/>
      <c r="D416" s="137"/>
      <c r="E416" s="137"/>
      <c r="F416" s="139"/>
      <c r="G416" s="137"/>
      <c r="H416" s="137"/>
      <c r="I416" s="137"/>
      <c r="J416" s="137"/>
      <c r="K416" s="137"/>
      <c r="L416" s="137"/>
      <c r="M416" s="137"/>
      <c r="N416" s="137"/>
      <c r="O416" s="140"/>
      <c r="P416" s="137"/>
      <c r="Q416" s="137"/>
      <c r="R416" s="137"/>
      <c r="S416" s="137"/>
      <c r="T416" s="137"/>
      <c r="U416" s="137"/>
      <c r="V416" s="137"/>
      <c r="W416" s="137"/>
      <c r="X416" s="137"/>
      <c r="Y416" s="137"/>
      <c r="Z416" s="137"/>
      <c r="AA416" s="137"/>
      <c r="AB416" s="137"/>
      <c r="AC416" s="137"/>
      <c r="AD416" s="137"/>
      <c r="AE416" s="137"/>
      <c r="AF416" s="137"/>
      <c r="AG416" s="137"/>
      <c r="AH416" s="137"/>
      <c r="AI416" s="137"/>
      <c r="AJ416" s="137"/>
      <c r="AK416" s="137"/>
      <c r="AL416" s="137"/>
      <c r="AM416" s="137"/>
      <c r="AN416" s="137"/>
      <c r="AO416" s="137"/>
      <c r="AP416" s="137"/>
      <c r="AQ416" s="137"/>
    </row>
    <row r="417" ht="18.0" customHeight="1">
      <c r="A417" s="137"/>
      <c r="B417" s="137"/>
      <c r="C417" s="137"/>
      <c r="D417" s="137"/>
      <c r="E417" s="137"/>
      <c r="F417" s="139"/>
      <c r="G417" s="137"/>
      <c r="H417" s="137"/>
      <c r="I417" s="137"/>
      <c r="J417" s="137"/>
      <c r="K417" s="137"/>
      <c r="L417" s="137"/>
      <c r="M417" s="137"/>
      <c r="N417" s="137"/>
      <c r="O417" s="140"/>
      <c r="P417" s="137"/>
      <c r="Q417" s="137"/>
      <c r="R417" s="137"/>
      <c r="S417" s="137"/>
      <c r="T417" s="137"/>
      <c r="U417" s="137"/>
      <c r="V417" s="137"/>
      <c r="W417" s="137"/>
      <c r="X417" s="137"/>
      <c r="Y417" s="137"/>
      <c r="Z417" s="137"/>
      <c r="AA417" s="137"/>
      <c r="AB417" s="137"/>
      <c r="AC417" s="137"/>
      <c r="AD417" s="137"/>
      <c r="AE417" s="137"/>
      <c r="AF417" s="137"/>
      <c r="AG417" s="137"/>
      <c r="AH417" s="137"/>
      <c r="AI417" s="137"/>
      <c r="AJ417" s="137"/>
      <c r="AK417" s="137"/>
      <c r="AL417" s="137"/>
      <c r="AM417" s="137"/>
      <c r="AN417" s="137"/>
      <c r="AO417" s="137"/>
      <c r="AP417" s="137"/>
      <c r="AQ417" s="137"/>
    </row>
    <row r="418" ht="18.0" customHeight="1">
      <c r="A418" s="137"/>
      <c r="B418" s="137"/>
      <c r="C418" s="137"/>
      <c r="D418" s="137"/>
      <c r="E418" s="137"/>
      <c r="F418" s="139"/>
      <c r="G418" s="137"/>
      <c r="H418" s="137"/>
      <c r="I418" s="137"/>
      <c r="J418" s="137"/>
      <c r="K418" s="137"/>
      <c r="L418" s="137"/>
      <c r="M418" s="137"/>
      <c r="N418" s="137"/>
      <c r="O418" s="140"/>
      <c r="P418" s="137"/>
      <c r="Q418" s="137"/>
      <c r="R418" s="137"/>
      <c r="S418" s="137"/>
      <c r="T418" s="137"/>
      <c r="U418" s="137"/>
      <c r="V418" s="137"/>
      <c r="W418" s="137"/>
      <c r="X418" s="137"/>
      <c r="Y418" s="137"/>
      <c r="Z418" s="137"/>
      <c r="AA418" s="137"/>
      <c r="AB418" s="137"/>
      <c r="AC418" s="137"/>
      <c r="AD418" s="137"/>
      <c r="AE418" s="137"/>
      <c r="AF418" s="137"/>
      <c r="AG418" s="137"/>
      <c r="AH418" s="137"/>
      <c r="AI418" s="137"/>
      <c r="AJ418" s="137"/>
      <c r="AK418" s="137"/>
      <c r="AL418" s="137"/>
      <c r="AM418" s="137"/>
      <c r="AN418" s="137"/>
      <c r="AO418" s="137"/>
      <c r="AP418" s="137"/>
      <c r="AQ418" s="137"/>
    </row>
    <row r="419" ht="18.0" customHeight="1">
      <c r="A419" s="137"/>
      <c r="B419" s="137"/>
      <c r="C419" s="137"/>
      <c r="D419" s="137"/>
      <c r="E419" s="137"/>
      <c r="F419" s="139"/>
      <c r="G419" s="137"/>
      <c r="H419" s="137"/>
      <c r="I419" s="137"/>
      <c r="J419" s="137"/>
      <c r="K419" s="137"/>
      <c r="L419" s="137"/>
      <c r="M419" s="137"/>
      <c r="N419" s="137"/>
      <c r="O419" s="140"/>
      <c r="P419" s="137"/>
      <c r="Q419" s="137"/>
      <c r="R419" s="137"/>
      <c r="S419" s="137"/>
      <c r="T419" s="137"/>
      <c r="U419" s="137"/>
      <c r="V419" s="137"/>
      <c r="W419" s="137"/>
      <c r="X419" s="137"/>
      <c r="Y419" s="137"/>
      <c r="Z419" s="137"/>
      <c r="AA419" s="137"/>
      <c r="AB419" s="137"/>
      <c r="AC419" s="137"/>
      <c r="AD419" s="137"/>
      <c r="AE419" s="137"/>
      <c r="AF419" s="137"/>
      <c r="AG419" s="137"/>
      <c r="AH419" s="137"/>
      <c r="AI419" s="137"/>
      <c r="AJ419" s="137"/>
      <c r="AK419" s="137"/>
      <c r="AL419" s="137"/>
      <c r="AM419" s="137"/>
      <c r="AN419" s="137"/>
      <c r="AO419" s="137"/>
      <c r="AP419" s="137"/>
      <c r="AQ419" s="137"/>
    </row>
    <row r="420" ht="18.0" customHeight="1">
      <c r="A420" s="137"/>
      <c r="B420" s="137"/>
      <c r="C420" s="137"/>
      <c r="D420" s="137"/>
      <c r="E420" s="137"/>
      <c r="F420" s="139"/>
      <c r="G420" s="137"/>
      <c r="H420" s="137"/>
      <c r="I420" s="137"/>
      <c r="J420" s="137"/>
      <c r="K420" s="137"/>
      <c r="L420" s="137"/>
      <c r="M420" s="137"/>
      <c r="N420" s="137"/>
      <c r="O420" s="140"/>
      <c r="P420" s="137"/>
      <c r="Q420" s="137"/>
      <c r="R420" s="137"/>
      <c r="S420" s="137"/>
      <c r="T420" s="137"/>
      <c r="U420" s="137"/>
      <c r="V420" s="137"/>
      <c r="W420" s="137"/>
      <c r="X420" s="137"/>
      <c r="Y420" s="137"/>
      <c r="Z420" s="137"/>
      <c r="AA420" s="137"/>
      <c r="AB420" s="137"/>
      <c r="AC420" s="137"/>
      <c r="AD420" s="137"/>
      <c r="AE420" s="137"/>
      <c r="AF420" s="137"/>
      <c r="AG420" s="137"/>
      <c r="AH420" s="137"/>
      <c r="AI420" s="137"/>
      <c r="AJ420" s="137"/>
      <c r="AK420" s="137"/>
      <c r="AL420" s="137"/>
      <c r="AM420" s="137"/>
      <c r="AN420" s="137"/>
      <c r="AO420" s="137"/>
      <c r="AP420" s="137"/>
      <c r="AQ420" s="137"/>
    </row>
    <row r="421" ht="18.0" customHeight="1">
      <c r="A421" s="137"/>
      <c r="B421" s="137"/>
      <c r="C421" s="137"/>
      <c r="D421" s="137"/>
      <c r="E421" s="137"/>
      <c r="F421" s="139"/>
      <c r="G421" s="137"/>
      <c r="H421" s="137"/>
      <c r="I421" s="137"/>
      <c r="J421" s="137"/>
      <c r="K421" s="137"/>
      <c r="L421" s="137"/>
      <c r="M421" s="137"/>
      <c r="N421" s="137"/>
      <c r="O421" s="140"/>
      <c r="P421" s="137"/>
      <c r="Q421" s="137"/>
      <c r="R421" s="137"/>
      <c r="S421" s="137"/>
      <c r="T421" s="137"/>
      <c r="U421" s="137"/>
      <c r="V421" s="137"/>
      <c r="W421" s="137"/>
      <c r="X421" s="137"/>
      <c r="Y421" s="137"/>
      <c r="Z421" s="137"/>
      <c r="AA421" s="137"/>
      <c r="AB421" s="137"/>
      <c r="AC421" s="137"/>
      <c r="AD421" s="137"/>
      <c r="AE421" s="137"/>
      <c r="AF421" s="137"/>
      <c r="AG421" s="137"/>
      <c r="AH421" s="137"/>
      <c r="AI421" s="137"/>
      <c r="AJ421" s="137"/>
      <c r="AK421" s="137"/>
      <c r="AL421" s="137"/>
      <c r="AM421" s="137"/>
      <c r="AN421" s="137"/>
      <c r="AO421" s="137"/>
      <c r="AP421" s="137"/>
      <c r="AQ421" s="137"/>
    </row>
    <row r="422" ht="18.0" customHeight="1">
      <c r="A422" s="137"/>
      <c r="B422" s="137"/>
      <c r="C422" s="137"/>
      <c r="D422" s="137"/>
      <c r="E422" s="137"/>
      <c r="F422" s="139"/>
      <c r="G422" s="137"/>
      <c r="H422" s="137"/>
      <c r="I422" s="137"/>
      <c r="J422" s="137"/>
      <c r="K422" s="137"/>
      <c r="L422" s="137"/>
      <c r="M422" s="137"/>
      <c r="N422" s="137"/>
      <c r="O422" s="140"/>
      <c r="P422" s="137"/>
      <c r="Q422" s="137"/>
      <c r="R422" s="137"/>
      <c r="S422" s="137"/>
      <c r="T422" s="137"/>
      <c r="U422" s="137"/>
      <c r="V422" s="137"/>
      <c r="W422" s="137"/>
      <c r="X422" s="137"/>
      <c r="Y422" s="137"/>
      <c r="Z422" s="137"/>
      <c r="AA422" s="137"/>
      <c r="AB422" s="137"/>
      <c r="AC422" s="137"/>
      <c r="AD422" s="137"/>
      <c r="AE422" s="137"/>
      <c r="AF422" s="137"/>
      <c r="AG422" s="137"/>
      <c r="AH422" s="137"/>
      <c r="AI422" s="137"/>
      <c r="AJ422" s="137"/>
      <c r="AK422" s="137"/>
      <c r="AL422" s="137"/>
      <c r="AM422" s="137"/>
      <c r="AN422" s="137"/>
      <c r="AO422" s="137"/>
      <c r="AP422" s="137"/>
      <c r="AQ422" s="137"/>
    </row>
    <row r="423" ht="18.0" customHeight="1">
      <c r="A423" s="137"/>
      <c r="B423" s="137"/>
      <c r="C423" s="137"/>
      <c r="D423" s="137"/>
      <c r="E423" s="137"/>
      <c r="F423" s="139"/>
      <c r="G423" s="137"/>
      <c r="H423" s="137"/>
      <c r="I423" s="137"/>
      <c r="J423" s="137"/>
      <c r="K423" s="137"/>
      <c r="L423" s="137"/>
      <c r="M423" s="137"/>
      <c r="N423" s="137"/>
      <c r="O423" s="140"/>
      <c r="P423" s="137"/>
      <c r="Q423" s="137"/>
      <c r="R423" s="137"/>
      <c r="S423" s="137"/>
      <c r="T423" s="137"/>
      <c r="U423" s="137"/>
      <c r="V423" s="137"/>
      <c r="W423" s="137"/>
      <c r="X423" s="137"/>
      <c r="Y423" s="137"/>
      <c r="Z423" s="137"/>
      <c r="AA423" s="137"/>
      <c r="AB423" s="137"/>
      <c r="AC423" s="137"/>
      <c r="AD423" s="137"/>
      <c r="AE423" s="137"/>
      <c r="AF423" s="137"/>
      <c r="AG423" s="137"/>
      <c r="AH423" s="137"/>
      <c r="AI423" s="137"/>
      <c r="AJ423" s="137"/>
      <c r="AK423" s="137"/>
      <c r="AL423" s="137"/>
      <c r="AM423" s="137"/>
      <c r="AN423" s="137"/>
      <c r="AO423" s="137"/>
      <c r="AP423" s="137"/>
      <c r="AQ423" s="137"/>
    </row>
    <row r="424" ht="18.0" customHeight="1">
      <c r="A424" s="137"/>
      <c r="B424" s="137"/>
      <c r="C424" s="137"/>
      <c r="D424" s="137"/>
      <c r="E424" s="137"/>
      <c r="F424" s="139"/>
      <c r="G424" s="137"/>
      <c r="H424" s="137"/>
      <c r="I424" s="137"/>
      <c r="J424" s="137"/>
      <c r="K424" s="137"/>
      <c r="L424" s="137"/>
      <c r="M424" s="137"/>
      <c r="N424" s="137"/>
      <c r="O424" s="140"/>
      <c r="P424" s="137"/>
      <c r="Q424" s="137"/>
      <c r="R424" s="137"/>
      <c r="S424" s="137"/>
      <c r="T424" s="137"/>
      <c r="U424" s="137"/>
      <c r="V424" s="137"/>
      <c r="W424" s="137"/>
      <c r="X424" s="137"/>
      <c r="Y424" s="137"/>
      <c r="Z424" s="137"/>
      <c r="AA424" s="137"/>
      <c r="AB424" s="137"/>
      <c r="AC424" s="137"/>
      <c r="AD424" s="137"/>
      <c r="AE424" s="137"/>
      <c r="AF424" s="137"/>
      <c r="AG424" s="137"/>
      <c r="AH424" s="137"/>
      <c r="AI424" s="137"/>
      <c r="AJ424" s="137"/>
      <c r="AK424" s="137"/>
      <c r="AL424" s="137"/>
      <c r="AM424" s="137"/>
      <c r="AN424" s="137"/>
      <c r="AO424" s="137"/>
      <c r="AP424" s="137"/>
      <c r="AQ424" s="137"/>
    </row>
    <row r="425" ht="18.0" customHeight="1">
      <c r="A425" s="137"/>
      <c r="B425" s="137"/>
      <c r="C425" s="137"/>
      <c r="D425" s="137"/>
      <c r="E425" s="137"/>
      <c r="F425" s="139"/>
      <c r="G425" s="137"/>
      <c r="H425" s="137"/>
      <c r="I425" s="137"/>
      <c r="J425" s="137"/>
      <c r="K425" s="137"/>
      <c r="L425" s="137"/>
      <c r="M425" s="137"/>
      <c r="N425" s="137"/>
      <c r="O425" s="140"/>
      <c r="P425" s="137"/>
      <c r="Q425" s="137"/>
      <c r="R425" s="137"/>
      <c r="S425" s="137"/>
      <c r="T425" s="137"/>
      <c r="U425" s="137"/>
      <c r="V425" s="137"/>
      <c r="W425" s="137"/>
      <c r="X425" s="137"/>
      <c r="Y425" s="137"/>
      <c r="Z425" s="137"/>
      <c r="AA425" s="137"/>
      <c r="AB425" s="137"/>
      <c r="AC425" s="137"/>
      <c r="AD425" s="137"/>
      <c r="AE425" s="137"/>
      <c r="AF425" s="137"/>
      <c r="AG425" s="137"/>
      <c r="AH425" s="137"/>
      <c r="AI425" s="137"/>
      <c r="AJ425" s="137"/>
      <c r="AK425" s="137"/>
      <c r="AL425" s="137"/>
      <c r="AM425" s="137"/>
      <c r="AN425" s="137"/>
      <c r="AO425" s="137"/>
      <c r="AP425" s="137"/>
      <c r="AQ425" s="137"/>
    </row>
    <row r="426" ht="18.0" customHeight="1">
      <c r="A426" s="137"/>
      <c r="B426" s="137"/>
      <c r="C426" s="137"/>
      <c r="D426" s="137"/>
      <c r="E426" s="137"/>
      <c r="F426" s="139"/>
      <c r="G426" s="137"/>
      <c r="H426" s="137"/>
      <c r="I426" s="137"/>
      <c r="J426" s="137"/>
      <c r="K426" s="137"/>
      <c r="L426" s="137"/>
      <c r="M426" s="137"/>
      <c r="N426" s="137"/>
      <c r="O426" s="140"/>
      <c r="P426" s="137"/>
      <c r="Q426" s="137"/>
      <c r="R426" s="137"/>
      <c r="S426" s="137"/>
      <c r="T426" s="137"/>
      <c r="U426" s="137"/>
      <c r="V426" s="137"/>
      <c r="W426" s="137"/>
      <c r="X426" s="137"/>
      <c r="Y426" s="137"/>
      <c r="Z426" s="137"/>
      <c r="AA426" s="137"/>
      <c r="AB426" s="137"/>
      <c r="AC426" s="137"/>
      <c r="AD426" s="137"/>
      <c r="AE426" s="137"/>
      <c r="AF426" s="137"/>
      <c r="AG426" s="137"/>
      <c r="AH426" s="137"/>
      <c r="AI426" s="137"/>
      <c r="AJ426" s="137"/>
      <c r="AK426" s="137"/>
      <c r="AL426" s="137"/>
      <c r="AM426" s="137"/>
      <c r="AN426" s="137"/>
      <c r="AO426" s="137"/>
      <c r="AP426" s="137"/>
      <c r="AQ426" s="137"/>
    </row>
    <row r="427" ht="18.0" customHeight="1">
      <c r="A427" s="137"/>
      <c r="B427" s="137"/>
      <c r="C427" s="137"/>
      <c r="D427" s="137"/>
      <c r="E427" s="137"/>
      <c r="F427" s="139"/>
      <c r="G427" s="137"/>
      <c r="H427" s="137"/>
      <c r="I427" s="137"/>
      <c r="J427" s="137"/>
      <c r="K427" s="137"/>
      <c r="L427" s="137"/>
      <c r="M427" s="137"/>
      <c r="N427" s="137"/>
      <c r="O427" s="140"/>
      <c r="P427" s="137"/>
      <c r="Q427" s="137"/>
      <c r="R427" s="137"/>
      <c r="S427" s="137"/>
      <c r="T427" s="137"/>
      <c r="U427" s="137"/>
      <c r="V427" s="137"/>
      <c r="W427" s="137"/>
      <c r="X427" s="137"/>
      <c r="Y427" s="137"/>
      <c r="Z427" s="137"/>
      <c r="AA427" s="137"/>
      <c r="AB427" s="137"/>
      <c r="AC427" s="137"/>
      <c r="AD427" s="137"/>
      <c r="AE427" s="137"/>
      <c r="AF427" s="137"/>
      <c r="AG427" s="137"/>
      <c r="AH427" s="137"/>
      <c r="AI427" s="137"/>
      <c r="AJ427" s="137"/>
      <c r="AK427" s="137"/>
      <c r="AL427" s="137"/>
      <c r="AM427" s="137"/>
      <c r="AN427" s="137"/>
      <c r="AO427" s="137"/>
      <c r="AP427" s="137"/>
      <c r="AQ427" s="137"/>
    </row>
    <row r="428" ht="18.0" customHeight="1">
      <c r="A428" s="137"/>
      <c r="B428" s="137"/>
      <c r="C428" s="137"/>
      <c r="D428" s="137"/>
      <c r="E428" s="137"/>
      <c r="F428" s="139"/>
      <c r="G428" s="137"/>
      <c r="H428" s="137"/>
      <c r="I428" s="137"/>
      <c r="J428" s="137"/>
      <c r="K428" s="137"/>
      <c r="L428" s="137"/>
      <c r="M428" s="137"/>
      <c r="N428" s="137"/>
      <c r="O428" s="140"/>
      <c r="P428" s="137"/>
      <c r="Q428" s="137"/>
      <c r="R428" s="137"/>
      <c r="S428" s="137"/>
      <c r="T428" s="137"/>
      <c r="U428" s="137"/>
      <c r="V428" s="137"/>
      <c r="W428" s="137"/>
      <c r="X428" s="137"/>
      <c r="Y428" s="137"/>
      <c r="Z428" s="137"/>
      <c r="AA428" s="137"/>
      <c r="AB428" s="137"/>
      <c r="AC428" s="137"/>
      <c r="AD428" s="137"/>
      <c r="AE428" s="137"/>
      <c r="AF428" s="137"/>
      <c r="AG428" s="137"/>
      <c r="AH428" s="137"/>
      <c r="AI428" s="137"/>
      <c r="AJ428" s="137"/>
      <c r="AK428" s="137"/>
      <c r="AL428" s="137"/>
      <c r="AM428" s="137"/>
      <c r="AN428" s="137"/>
      <c r="AO428" s="137"/>
      <c r="AP428" s="137"/>
      <c r="AQ428" s="137"/>
    </row>
    <row r="429" ht="18.0" customHeight="1">
      <c r="A429" s="137"/>
      <c r="B429" s="137"/>
      <c r="C429" s="137"/>
      <c r="D429" s="137"/>
      <c r="E429" s="137"/>
      <c r="F429" s="139"/>
      <c r="G429" s="137"/>
      <c r="H429" s="137"/>
      <c r="I429" s="137"/>
      <c r="J429" s="137"/>
      <c r="K429" s="137"/>
      <c r="L429" s="137"/>
      <c r="M429" s="137"/>
      <c r="N429" s="137"/>
      <c r="O429" s="140"/>
      <c r="P429" s="137"/>
      <c r="Q429" s="137"/>
      <c r="R429" s="137"/>
      <c r="S429" s="137"/>
      <c r="T429" s="137"/>
      <c r="U429" s="137"/>
      <c r="V429" s="137"/>
      <c r="W429" s="137"/>
      <c r="X429" s="137"/>
      <c r="Y429" s="137"/>
      <c r="Z429" s="137"/>
      <c r="AA429" s="137"/>
      <c r="AB429" s="137"/>
      <c r="AC429" s="137"/>
      <c r="AD429" s="137"/>
      <c r="AE429" s="137"/>
      <c r="AF429" s="137"/>
      <c r="AG429" s="137"/>
      <c r="AH429" s="137"/>
      <c r="AI429" s="137"/>
      <c r="AJ429" s="137"/>
      <c r="AK429" s="137"/>
      <c r="AL429" s="137"/>
      <c r="AM429" s="137"/>
      <c r="AN429" s="137"/>
      <c r="AO429" s="137"/>
      <c r="AP429" s="137"/>
      <c r="AQ429" s="137"/>
    </row>
    <row r="430" ht="18.0" customHeight="1">
      <c r="A430" s="137"/>
      <c r="B430" s="137"/>
      <c r="C430" s="137"/>
      <c r="D430" s="137"/>
      <c r="E430" s="137"/>
      <c r="F430" s="139"/>
      <c r="G430" s="137"/>
      <c r="H430" s="137"/>
      <c r="I430" s="137"/>
      <c r="J430" s="137"/>
      <c r="K430" s="137"/>
      <c r="L430" s="137"/>
      <c r="M430" s="137"/>
      <c r="N430" s="137"/>
      <c r="O430" s="140"/>
      <c r="P430" s="137"/>
      <c r="Q430" s="137"/>
      <c r="R430" s="137"/>
      <c r="S430" s="137"/>
      <c r="T430" s="137"/>
      <c r="U430" s="137"/>
      <c r="V430" s="137"/>
      <c r="W430" s="137"/>
      <c r="X430" s="137"/>
      <c r="Y430" s="137"/>
      <c r="Z430" s="137"/>
      <c r="AA430" s="137"/>
      <c r="AB430" s="137"/>
      <c r="AC430" s="137"/>
      <c r="AD430" s="137"/>
      <c r="AE430" s="137"/>
      <c r="AF430" s="137"/>
      <c r="AG430" s="137"/>
      <c r="AH430" s="137"/>
      <c r="AI430" s="137"/>
      <c r="AJ430" s="137"/>
      <c r="AK430" s="137"/>
      <c r="AL430" s="137"/>
      <c r="AM430" s="137"/>
      <c r="AN430" s="137"/>
      <c r="AO430" s="137"/>
      <c r="AP430" s="137"/>
      <c r="AQ430" s="137"/>
    </row>
    <row r="431" ht="18.0" customHeight="1">
      <c r="A431" s="137"/>
      <c r="B431" s="137"/>
      <c r="C431" s="137"/>
      <c r="D431" s="137"/>
      <c r="E431" s="137"/>
      <c r="F431" s="139"/>
      <c r="G431" s="137"/>
      <c r="H431" s="137"/>
      <c r="I431" s="137"/>
      <c r="J431" s="137"/>
      <c r="K431" s="137"/>
      <c r="L431" s="137"/>
      <c r="M431" s="137"/>
      <c r="N431" s="137"/>
      <c r="O431" s="140"/>
      <c r="P431" s="137"/>
      <c r="Q431" s="137"/>
      <c r="R431" s="137"/>
      <c r="S431" s="137"/>
      <c r="T431" s="137"/>
      <c r="U431" s="137"/>
      <c r="V431" s="137"/>
      <c r="W431" s="137"/>
      <c r="X431" s="137"/>
      <c r="Y431" s="137"/>
      <c r="Z431" s="137"/>
      <c r="AA431" s="137"/>
      <c r="AB431" s="137"/>
      <c r="AC431" s="137"/>
      <c r="AD431" s="137"/>
      <c r="AE431" s="137"/>
      <c r="AF431" s="137"/>
      <c r="AG431" s="137"/>
      <c r="AH431" s="137"/>
      <c r="AI431" s="137"/>
      <c r="AJ431" s="137"/>
      <c r="AK431" s="137"/>
      <c r="AL431" s="137"/>
      <c r="AM431" s="137"/>
      <c r="AN431" s="137"/>
      <c r="AO431" s="137"/>
      <c r="AP431" s="137"/>
      <c r="AQ431" s="137"/>
    </row>
    <row r="432" ht="18.0" customHeight="1">
      <c r="A432" s="137"/>
      <c r="B432" s="137"/>
      <c r="C432" s="137"/>
      <c r="D432" s="137"/>
      <c r="E432" s="137"/>
      <c r="F432" s="139"/>
      <c r="G432" s="137"/>
      <c r="H432" s="137"/>
      <c r="I432" s="137"/>
      <c r="J432" s="137"/>
      <c r="K432" s="137"/>
      <c r="L432" s="137"/>
      <c r="M432" s="137"/>
      <c r="N432" s="137"/>
      <c r="O432" s="140"/>
      <c r="P432" s="137"/>
      <c r="Q432" s="137"/>
      <c r="R432" s="137"/>
      <c r="S432" s="137"/>
      <c r="T432" s="137"/>
      <c r="U432" s="137"/>
      <c r="V432" s="137"/>
      <c r="W432" s="137"/>
      <c r="X432" s="137"/>
      <c r="Y432" s="137"/>
      <c r="Z432" s="137"/>
      <c r="AA432" s="137"/>
      <c r="AB432" s="137"/>
      <c r="AC432" s="137"/>
      <c r="AD432" s="137"/>
      <c r="AE432" s="137"/>
      <c r="AF432" s="137"/>
      <c r="AG432" s="137"/>
      <c r="AH432" s="137"/>
      <c r="AI432" s="137"/>
      <c r="AJ432" s="137"/>
      <c r="AK432" s="137"/>
      <c r="AL432" s="137"/>
      <c r="AM432" s="137"/>
      <c r="AN432" s="137"/>
      <c r="AO432" s="137"/>
      <c r="AP432" s="137"/>
      <c r="AQ432" s="137"/>
    </row>
    <row r="433" ht="18.0" customHeight="1">
      <c r="A433" s="137"/>
      <c r="B433" s="137"/>
      <c r="C433" s="137"/>
      <c r="D433" s="137"/>
      <c r="E433" s="137"/>
      <c r="F433" s="139"/>
      <c r="G433" s="137"/>
      <c r="H433" s="137"/>
      <c r="I433" s="137"/>
      <c r="J433" s="137"/>
      <c r="K433" s="137"/>
      <c r="L433" s="137"/>
      <c r="M433" s="137"/>
      <c r="N433" s="137"/>
      <c r="O433" s="140"/>
      <c r="P433" s="137"/>
      <c r="Q433" s="137"/>
      <c r="R433" s="137"/>
      <c r="S433" s="137"/>
      <c r="T433" s="137"/>
      <c r="U433" s="137"/>
      <c r="V433" s="137"/>
      <c r="W433" s="137"/>
      <c r="X433" s="137"/>
      <c r="Y433" s="137"/>
      <c r="Z433" s="137"/>
      <c r="AA433" s="137"/>
      <c r="AB433" s="137"/>
      <c r="AC433" s="137"/>
      <c r="AD433" s="137"/>
      <c r="AE433" s="137"/>
      <c r="AF433" s="137"/>
      <c r="AG433" s="137"/>
      <c r="AH433" s="137"/>
      <c r="AI433" s="137"/>
      <c r="AJ433" s="137"/>
      <c r="AK433" s="137"/>
      <c r="AL433" s="137"/>
      <c r="AM433" s="137"/>
      <c r="AN433" s="137"/>
      <c r="AO433" s="137"/>
      <c r="AP433" s="137"/>
      <c r="AQ433" s="137"/>
    </row>
    <row r="434" ht="18.0" customHeight="1">
      <c r="A434" s="137"/>
      <c r="B434" s="137"/>
      <c r="C434" s="137"/>
      <c r="D434" s="137"/>
      <c r="E434" s="137"/>
      <c r="F434" s="139"/>
      <c r="G434" s="137"/>
      <c r="H434" s="137"/>
      <c r="I434" s="137"/>
      <c r="J434" s="137"/>
      <c r="K434" s="137"/>
      <c r="L434" s="137"/>
      <c r="M434" s="137"/>
      <c r="N434" s="137"/>
      <c r="O434" s="140"/>
      <c r="P434" s="137"/>
      <c r="Q434" s="137"/>
      <c r="R434" s="137"/>
      <c r="S434" s="137"/>
      <c r="T434" s="137"/>
      <c r="U434" s="137"/>
      <c r="V434" s="137"/>
      <c r="W434" s="137"/>
      <c r="X434" s="137"/>
      <c r="Y434" s="137"/>
      <c r="Z434" s="137"/>
      <c r="AA434" s="137"/>
      <c r="AB434" s="137"/>
      <c r="AC434" s="137"/>
      <c r="AD434" s="137"/>
      <c r="AE434" s="137"/>
      <c r="AF434" s="137"/>
      <c r="AG434" s="137"/>
      <c r="AH434" s="137"/>
      <c r="AI434" s="137"/>
      <c r="AJ434" s="137"/>
      <c r="AK434" s="137"/>
      <c r="AL434" s="137"/>
      <c r="AM434" s="137"/>
      <c r="AN434" s="137"/>
      <c r="AO434" s="137"/>
      <c r="AP434" s="137"/>
      <c r="AQ434" s="137"/>
    </row>
    <row r="435" ht="18.0" customHeight="1">
      <c r="A435" s="137"/>
      <c r="B435" s="137"/>
      <c r="C435" s="137"/>
      <c r="D435" s="137"/>
      <c r="E435" s="137"/>
      <c r="F435" s="139"/>
      <c r="G435" s="137"/>
      <c r="H435" s="137"/>
      <c r="I435" s="137"/>
      <c r="J435" s="137"/>
      <c r="K435" s="137"/>
      <c r="L435" s="137"/>
      <c r="M435" s="137"/>
      <c r="N435" s="137"/>
      <c r="O435" s="140"/>
      <c r="P435" s="137"/>
      <c r="Q435" s="137"/>
      <c r="R435" s="137"/>
      <c r="S435" s="137"/>
      <c r="T435" s="137"/>
      <c r="U435" s="137"/>
      <c r="V435" s="137"/>
      <c r="W435" s="137"/>
      <c r="X435" s="137"/>
      <c r="Y435" s="137"/>
      <c r="Z435" s="137"/>
      <c r="AA435" s="137"/>
      <c r="AB435" s="137"/>
      <c r="AC435" s="137"/>
      <c r="AD435" s="137"/>
      <c r="AE435" s="137"/>
      <c r="AF435" s="137"/>
      <c r="AG435" s="137"/>
      <c r="AH435" s="137"/>
      <c r="AI435" s="137"/>
      <c r="AJ435" s="137"/>
      <c r="AK435" s="137"/>
      <c r="AL435" s="137"/>
      <c r="AM435" s="137"/>
      <c r="AN435" s="137"/>
      <c r="AO435" s="137"/>
      <c r="AP435" s="137"/>
      <c r="AQ435" s="137"/>
    </row>
    <row r="436" ht="18.0" customHeight="1">
      <c r="A436" s="137"/>
      <c r="B436" s="137"/>
      <c r="C436" s="137"/>
      <c r="D436" s="137"/>
      <c r="E436" s="137"/>
      <c r="F436" s="139"/>
      <c r="G436" s="137"/>
      <c r="H436" s="137"/>
      <c r="I436" s="137"/>
      <c r="J436" s="137"/>
      <c r="K436" s="137"/>
      <c r="L436" s="137"/>
      <c r="M436" s="137"/>
      <c r="N436" s="137"/>
      <c r="O436" s="140"/>
      <c r="P436" s="137"/>
      <c r="Q436" s="137"/>
      <c r="R436" s="137"/>
      <c r="S436" s="137"/>
      <c r="T436" s="137"/>
      <c r="U436" s="137"/>
      <c r="V436" s="137"/>
      <c r="W436" s="137"/>
      <c r="X436" s="137"/>
      <c r="Y436" s="137"/>
      <c r="Z436" s="137"/>
      <c r="AA436" s="137"/>
      <c r="AB436" s="137"/>
      <c r="AC436" s="137"/>
      <c r="AD436" s="137"/>
      <c r="AE436" s="137"/>
      <c r="AF436" s="137"/>
      <c r="AG436" s="137"/>
      <c r="AH436" s="137"/>
      <c r="AI436" s="137"/>
      <c r="AJ436" s="137"/>
      <c r="AK436" s="137"/>
      <c r="AL436" s="137"/>
      <c r="AM436" s="137"/>
      <c r="AN436" s="137"/>
      <c r="AO436" s="137"/>
      <c r="AP436" s="137"/>
      <c r="AQ436" s="137"/>
    </row>
    <row r="437" ht="18.0" customHeight="1">
      <c r="A437" s="137"/>
      <c r="B437" s="137"/>
      <c r="C437" s="137"/>
      <c r="D437" s="137"/>
      <c r="E437" s="137"/>
      <c r="F437" s="139"/>
      <c r="G437" s="137"/>
      <c r="H437" s="137"/>
      <c r="I437" s="137"/>
      <c r="J437" s="137"/>
      <c r="K437" s="137"/>
      <c r="L437" s="137"/>
      <c r="M437" s="137"/>
      <c r="N437" s="137"/>
      <c r="O437" s="140"/>
      <c r="P437" s="137"/>
      <c r="Q437" s="137"/>
      <c r="R437" s="137"/>
      <c r="S437" s="137"/>
      <c r="T437" s="137"/>
      <c r="U437" s="137"/>
      <c r="V437" s="137"/>
      <c r="W437" s="137"/>
      <c r="X437" s="137"/>
      <c r="Y437" s="137"/>
      <c r="Z437" s="137"/>
      <c r="AA437" s="137"/>
      <c r="AB437" s="137"/>
      <c r="AC437" s="137"/>
      <c r="AD437" s="137"/>
      <c r="AE437" s="137"/>
      <c r="AF437" s="137"/>
      <c r="AG437" s="137"/>
      <c r="AH437" s="137"/>
      <c r="AI437" s="137"/>
      <c r="AJ437" s="137"/>
      <c r="AK437" s="137"/>
      <c r="AL437" s="137"/>
      <c r="AM437" s="137"/>
      <c r="AN437" s="137"/>
      <c r="AO437" s="137"/>
      <c r="AP437" s="137"/>
      <c r="AQ437" s="137"/>
    </row>
    <row r="438" ht="18.0" customHeight="1">
      <c r="A438" s="137"/>
      <c r="B438" s="137"/>
      <c r="C438" s="137"/>
      <c r="D438" s="137"/>
      <c r="E438" s="137"/>
      <c r="F438" s="139"/>
      <c r="G438" s="137"/>
      <c r="H438" s="137"/>
      <c r="I438" s="137"/>
      <c r="J438" s="137"/>
      <c r="K438" s="137"/>
      <c r="L438" s="137"/>
      <c r="M438" s="137"/>
      <c r="N438" s="137"/>
      <c r="O438" s="140"/>
      <c r="P438" s="137"/>
      <c r="Q438" s="137"/>
      <c r="R438" s="137"/>
      <c r="S438" s="137"/>
      <c r="T438" s="137"/>
      <c r="U438" s="137"/>
      <c r="V438" s="137"/>
      <c r="W438" s="137"/>
      <c r="X438" s="137"/>
      <c r="Y438" s="137"/>
      <c r="Z438" s="137"/>
      <c r="AA438" s="137"/>
      <c r="AB438" s="137"/>
      <c r="AC438" s="137"/>
      <c r="AD438" s="137"/>
      <c r="AE438" s="137"/>
      <c r="AF438" s="137"/>
      <c r="AG438" s="137"/>
      <c r="AH438" s="137"/>
      <c r="AI438" s="137"/>
      <c r="AJ438" s="137"/>
      <c r="AK438" s="137"/>
      <c r="AL438" s="137"/>
      <c r="AM438" s="137"/>
      <c r="AN438" s="137"/>
      <c r="AO438" s="137"/>
      <c r="AP438" s="137"/>
      <c r="AQ438" s="137"/>
    </row>
    <row r="439" ht="18.0" customHeight="1">
      <c r="A439" s="137"/>
      <c r="B439" s="137"/>
      <c r="C439" s="137"/>
      <c r="D439" s="137"/>
      <c r="E439" s="137"/>
      <c r="F439" s="139"/>
      <c r="G439" s="137"/>
      <c r="H439" s="137"/>
      <c r="I439" s="137"/>
      <c r="J439" s="137"/>
      <c r="K439" s="137"/>
      <c r="L439" s="137"/>
      <c r="M439" s="137"/>
      <c r="N439" s="137"/>
      <c r="O439" s="140"/>
      <c r="P439" s="137"/>
      <c r="Q439" s="137"/>
      <c r="R439" s="137"/>
      <c r="S439" s="137"/>
      <c r="T439" s="137"/>
      <c r="U439" s="137"/>
      <c r="V439" s="137"/>
      <c r="W439" s="137"/>
      <c r="X439" s="137"/>
      <c r="Y439" s="137"/>
      <c r="Z439" s="137"/>
      <c r="AA439" s="137"/>
      <c r="AB439" s="137"/>
      <c r="AC439" s="137"/>
      <c r="AD439" s="137"/>
      <c r="AE439" s="137"/>
      <c r="AF439" s="137"/>
      <c r="AG439" s="137"/>
      <c r="AH439" s="137"/>
      <c r="AI439" s="137"/>
      <c r="AJ439" s="137"/>
      <c r="AK439" s="137"/>
      <c r="AL439" s="137"/>
      <c r="AM439" s="137"/>
      <c r="AN439" s="137"/>
      <c r="AO439" s="137"/>
      <c r="AP439" s="137"/>
      <c r="AQ439" s="137"/>
    </row>
    <row r="440" ht="18.0" customHeight="1">
      <c r="A440" s="137"/>
      <c r="B440" s="137"/>
      <c r="C440" s="137"/>
      <c r="D440" s="137"/>
      <c r="E440" s="137"/>
      <c r="F440" s="139"/>
      <c r="G440" s="137"/>
      <c r="H440" s="137"/>
      <c r="I440" s="137"/>
      <c r="J440" s="137"/>
      <c r="K440" s="137"/>
      <c r="L440" s="137"/>
      <c r="M440" s="137"/>
      <c r="N440" s="137"/>
      <c r="O440" s="140"/>
      <c r="P440" s="137"/>
      <c r="Q440" s="137"/>
      <c r="R440" s="137"/>
      <c r="S440" s="137"/>
      <c r="T440" s="137"/>
      <c r="U440" s="137"/>
      <c r="V440" s="137"/>
      <c r="W440" s="137"/>
      <c r="X440" s="137"/>
      <c r="Y440" s="137"/>
      <c r="Z440" s="137"/>
      <c r="AA440" s="137"/>
      <c r="AB440" s="137"/>
      <c r="AC440" s="137"/>
      <c r="AD440" s="137"/>
      <c r="AE440" s="137"/>
      <c r="AF440" s="137"/>
      <c r="AG440" s="137"/>
      <c r="AH440" s="137"/>
      <c r="AI440" s="137"/>
      <c r="AJ440" s="137"/>
      <c r="AK440" s="137"/>
      <c r="AL440" s="137"/>
      <c r="AM440" s="137"/>
      <c r="AN440" s="137"/>
      <c r="AO440" s="137"/>
      <c r="AP440" s="137"/>
      <c r="AQ440" s="137"/>
    </row>
    <row r="441" ht="18.0" customHeight="1">
      <c r="A441" s="137"/>
      <c r="B441" s="137"/>
      <c r="C441" s="137"/>
      <c r="D441" s="137"/>
      <c r="E441" s="137"/>
      <c r="F441" s="139"/>
      <c r="G441" s="137"/>
      <c r="H441" s="137"/>
      <c r="I441" s="137"/>
      <c r="J441" s="137"/>
      <c r="K441" s="137"/>
      <c r="L441" s="137"/>
      <c r="M441" s="137"/>
      <c r="N441" s="137"/>
      <c r="O441" s="140"/>
      <c r="P441" s="137"/>
      <c r="Q441" s="137"/>
      <c r="R441" s="137"/>
      <c r="S441" s="137"/>
      <c r="T441" s="137"/>
      <c r="U441" s="137"/>
      <c r="V441" s="137"/>
      <c r="W441" s="137"/>
      <c r="X441" s="137"/>
      <c r="Y441" s="137"/>
      <c r="Z441" s="137"/>
      <c r="AA441" s="137"/>
      <c r="AB441" s="137"/>
      <c r="AC441" s="137"/>
      <c r="AD441" s="137"/>
      <c r="AE441" s="137"/>
      <c r="AF441" s="137"/>
      <c r="AG441" s="137"/>
      <c r="AH441" s="137"/>
      <c r="AI441" s="137"/>
      <c r="AJ441" s="137"/>
      <c r="AK441" s="137"/>
      <c r="AL441" s="137"/>
      <c r="AM441" s="137"/>
      <c r="AN441" s="137"/>
      <c r="AO441" s="137"/>
      <c r="AP441" s="137"/>
      <c r="AQ441" s="137"/>
    </row>
    <row r="442" ht="18.0" customHeight="1">
      <c r="A442" s="137"/>
      <c r="B442" s="137"/>
      <c r="C442" s="137"/>
      <c r="D442" s="137"/>
      <c r="E442" s="137"/>
      <c r="F442" s="139"/>
      <c r="G442" s="137"/>
      <c r="H442" s="137"/>
      <c r="I442" s="137"/>
      <c r="J442" s="137"/>
      <c r="K442" s="137"/>
      <c r="L442" s="137"/>
      <c r="M442" s="137"/>
      <c r="N442" s="137"/>
      <c r="O442" s="140"/>
      <c r="P442" s="137"/>
      <c r="Q442" s="137"/>
      <c r="R442" s="137"/>
      <c r="S442" s="137"/>
      <c r="T442" s="137"/>
      <c r="U442" s="137"/>
      <c r="V442" s="137"/>
      <c r="W442" s="137"/>
      <c r="X442" s="137"/>
      <c r="Y442" s="137"/>
      <c r="Z442" s="137"/>
      <c r="AA442" s="137"/>
      <c r="AB442" s="137"/>
      <c r="AC442" s="137"/>
      <c r="AD442" s="137"/>
      <c r="AE442" s="137"/>
      <c r="AF442" s="137"/>
      <c r="AG442" s="137"/>
      <c r="AH442" s="137"/>
      <c r="AI442" s="137"/>
      <c r="AJ442" s="137"/>
      <c r="AK442" s="137"/>
      <c r="AL442" s="137"/>
      <c r="AM442" s="137"/>
      <c r="AN442" s="137"/>
      <c r="AO442" s="137"/>
      <c r="AP442" s="137"/>
      <c r="AQ442" s="137"/>
    </row>
    <row r="443" ht="18.0" customHeight="1">
      <c r="A443" s="137"/>
      <c r="B443" s="137"/>
      <c r="C443" s="137"/>
      <c r="D443" s="137"/>
      <c r="E443" s="137"/>
      <c r="F443" s="139"/>
      <c r="G443" s="137"/>
      <c r="H443" s="137"/>
      <c r="I443" s="137"/>
      <c r="J443" s="137"/>
      <c r="K443" s="137"/>
      <c r="L443" s="137"/>
      <c r="M443" s="137"/>
      <c r="N443" s="137"/>
      <c r="O443" s="140"/>
      <c r="P443" s="137"/>
      <c r="Q443" s="137"/>
      <c r="R443" s="137"/>
      <c r="S443" s="137"/>
      <c r="T443" s="137"/>
      <c r="U443" s="137"/>
      <c r="V443" s="137"/>
      <c r="W443" s="137"/>
      <c r="X443" s="137"/>
      <c r="Y443" s="137"/>
      <c r="Z443" s="137"/>
      <c r="AA443" s="137"/>
      <c r="AB443" s="137"/>
      <c r="AC443" s="137"/>
      <c r="AD443" s="137"/>
      <c r="AE443" s="137"/>
      <c r="AF443" s="137"/>
      <c r="AG443" s="137"/>
      <c r="AH443" s="137"/>
      <c r="AI443" s="137"/>
      <c r="AJ443" s="137"/>
      <c r="AK443" s="137"/>
      <c r="AL443" s="137"/>
      <c r="AM443" s="137"/>
      <c r="AN443" s="137"/>
      <c r="AO443" s="137"/>
      <c r="AP443" s="137"/>
      <c r="AQ443" s="137"/>
    </row>
    <row r="444" ht="18.0" customHeight="1">
      <c r="A444" s="137"/>
      <c r="B444" s="137"/>
      <c r="C444" s="137"/>
      <c r="D444" s="137"/>
      <c r="E444" s="137"/>
      <c r="F444" s="139"/>
      <c r="G444" s="137"/>
      <c r="H444" s="137"/>
      <c r="I444" s="137"/>
      <c r="J444" s="137"/>
      <c r="K444" s="137"/>
      <c r="L444" s="137"/>
      <c r="M444" s="137"/>
      <c r="N444" s="137"/>
      <c r="O444" s="140"/>
      <c r="P444" s="137"/>
      <c r="Q444" s="137"/>
      <c r="R444" s="137"/>
      <c r="S444" s="137"/>
      <c r="T444" s="137"/>
      <c r="U444" s="137"/>
      <c r="V444" s="137"/>
      <c r="W444" s="137"/>
      <c r="X444" s="137"/>
      <c r="Y444" s="137"/>
      <c r="Z444" s="137"/>
      <c r="AA444" s="137"/>
      <c r="AB444" s="137"/>
      <c r="AC444" s="137"/>
      <c r="AD444" s="137"/>
      <c r="AE444" s="137"/>
      <c r="AF444" s="137"/>
      <c r="AG444" s="137"/>
      <c r="AH444" s="137"/>
      <c r="AI444" s="137"/>
      <c r="AJ444" s="137"/>
      <c r="AK444" s="137"/>
      <c r="AL444" s="137"/>
      <c r="AM444" s="137"/>
      <c r="AN444" s="137"/>
      <c r="AO444" s="137"/>
      <c r="AP444" s="137"/>
      <c r="AQ444" s="137"/>
    </row>
    <row r="445" ht="18.0" customHeight="1">
      <c r="A445" s="137"/>
      <c r="B445" s="137"/>
      <c r="C445" s="137"/>
      <c r="D445" s="137"/>
      <c r="E445" s="137"/>
      <c r="F445" s="139"/>
      <c r="G445" s="137"/>
      <c r="H445" s="137"/>
      <c r="I445" s="137"/>
      <c r="J445" s="137"/>
      <c r="K445" s="137"/>
      <c r="L445" s="137"/>
      <c r="M445" s="137"/>
      <c r="N445" s="137"/>
      <c r="O445" s="140"/>
      <c r="P445" s="137"/>
      <c r="Q445" s="137"/>
      <c r="R445" s="137"/>
      <c r="S445" s="137"/>
      <c r="T445" s="137"/>
      <c r="U445" s="137"/>
      <c r="V445" s="137"/>
      <c r="W445" s="137"/>
      <c r="X445" s="137"/>
      <c r="Y445" s="137"/>
      <c r="Z445" s="137"/>
      <c r="AA445" s="137"/>
      <c r="AB445" s="137"/>
      <c r="AC445" s="137"/>
      <c r="AD445" s="137"/>
      <c r="AE445" s="137"/>
      <c r="AF445" s="137"/>
      <c r="AG445" s="137"/>
      <c r="AH445" s="137"/>
      <c r="AI445" s="137"/>
      <c r="AJ445" s="137"/>
      <c r="AK445" s="137"/>
      <c r="AL445" s="137"/>
      <c r="AM445" s="137"/>
      <c r="AN445" s="137"/>
      <c r="AO445" s="137"/>
      <c r="AP445" s="137"/>
      <c r="AQ445" s="137"/>
    </row>
    <row r="446" ht="18.0" customHeight="1">
      <c r="A446" s="137"/>
      <c r="B446" s="137"/>
      <c r="C446" s="137"/>
      <c r="D446" s="137"/>
      <c r="E446" s="137"/>
      <c r="F446" s="139"/>
      <c r="G446" s="137"/>
      <c r="H446" s="137"/>
      <c r="I446" s="137"/>
      <c r="J446" s="137"/>
      <c r="K446" s="137"/>
      <c r="L446" s="137"/>
      <c r="M446" s="137"/>
      <c r="N446" s="137"/>
      <c r="O446" s="140"/>
      <c r="P446" s="137"/>
      <c r="Q446" s="137"/>
      <c r="R446" s="137"/>
      <c r="S446" s="137"/>
      <c r="T446" s="137"/>
      <c r="U446" s="137"/>
      <c r="V446" s="137"/>
      <c r="W446" s="137"/>
      <c r="X446" s="137"/>
      <c r="Y446" s="137"/>
      <c r="Z446" s="137"/>
      <c r="AA446" s="137"/>
      <c r="AB446" s="137"/>
      <c r="AC446" s="137"/>
      <c r="AD446" s="137"/>
      <c r="AE446" s="137"/>
      <c r="AF446" s="137"/>
      <c r="AG446" s="137"/>
      <c r="AH446" s="137"/>
      <c r="AI446" s="137"/>
      <c r="AJ446" s="137"/>
      <c r="AK446" s="137"/>
      <c r="AL446" s="137"/>
      <c r="AM446" s="137"/>
      <c r="AN446" s="137"/>
      <c r="AO446" s="137"/>
      <c r="AP446" s="137"/>
      <c r="AQ446" s="137"/>
    </row>
    <row r="447" ht="18.0" customHeight="1">
      <c r="A447" s="137"/>
      <c r="B447" s="137"/>
      <c r="C447" s="137"/>
      <c r="D447" s="137"/>
      <c r="E447" s="137"/>
      <c r="F447" s="139"/>
      <c r="G447" s="137"/>
      <c r="H447" s="137"/>
      <c r="I447" s="137"/>
      <c r="J447" s="137"/>
      <c r="K447" s="137"/>
      <c r="L447" s="137"/>
      <c r="M447" s="137"/>
      <c r="N447" s="137"/>
      <c r="O447" s="140"/>
      <c r="P447" s="137"/>
      <c r="Q447" s="137"/>
      <c r="R447" s="137"/>
      <c r="S447" s="137"/>
      <c r="T447" s="137"/>
      <c r="U447" s="137"/>
      <c r="V447" s="137"/>
      <c r="W447" s="137"/>
      <c r="X447" s="137"/>
      <c r="Y447" s="137"/>
      <c r="Z447" s="137"/>
      <c r="AA447" s="137"/>
      <c r="AB447" s="137"/>
      <c r="AC447" s="137"/>
      <c r="AD447" s="137"/>
      <c r="AE447" s="137"/>
      <c r="AF447" s="137"/>
      <c r="AG447" s="137"/>
      <c r="AH447" s="137"/>
      <c r="AI447" s="137"/>
      <c r="AJ447" s="137"/>
      <c r="AK447" s="137"/>
      <c r="AL447" s="137"/>
      <c r="AM447" s="137"/>
      <c r="AN447" s="137"/>
      <c r="AO447" s="137"/>
      <c r="AP447" s="137"/>
      <c r="AQ447" s="137"/>
    </row>
    <row r="448" ht="18.0" customHeight="1">
      <c r="A448" s="137"/>
      <c r="B448" s="137"/>
      <c r="C448" s="137"/>
      <c r="D448" s="137"/>
      <c r="E448" s="137"/>
      <c r="F448" s="139"/>
      <c r="G448" s="137"/>
      <c r="H448" s="137"/>
      <c r="I448" s="137"/>
      <c r="J448" s="137"/>
      <c r="K448" s="137"/>
      <c r="L448" s="137"/>
      <c r="M448" s="137"/>
      <c r="N448" s="137"/>
      <c r="O448" s="140"/>
      <c r="P448" s="137"/>
      <c r="Q448" s="137"/>
      <c r="R448" s="137"/>
      <c r="S448" s="137"/>
      <c r="T448" s="137"/>
      <c r="U448" s="137"/>
      <c r="V448" s="137"/>
      <c r="W448" s="137"/>
      <c r="X448" s="137"/>
      <c r="Y448" s="137"/>
      <c r="Z448" s="137"/>
      <c r="AA448" s="137"/>
      <c r="AB448" s="137"/>
      <c r="AC448" s="137"/>
      <c r="AD448" s="137"/>
      <c r="AE448" s="137"/>
      <c r="AF448" s="137"/>
      <c r="AG448" s="137"/>
      <c r="AH448" s="137"/>
      <c r="AI448" s="137"/>
      <c r="AJ448" s="137"/>
      <c r="AK448" s="137"/>
      <c r="AL448" s="137"/>
      <c r="AM448" s="137"/>
      <c r="AN448" s="137"/>
      <c r="AO448" s="137"/>
      <c r="AP448" s="137"/>
      <c r="AQ448" s="137"/>
    </row>
    <row r="449" ht="18.0" customHeight="1">
      <c r="A449" s="137"/>
      <c r="B449" s="137"/>
      <c r="C449" s="137"/>
      <c r="D449" s="137"/>
      <c r="E449" s="137"/>
      <c r="F449" s="139"/>
      <c r="G449" s="137"/>
      <c r="H449" s="137"/>
      <c r="I449" s="137"/>
      <c r="J449" s="137"/>
      <c r="K449" s="137"/>
      <c r="L449" s="137"/>
      <c r="M449" s="137"/>
      <c r="N449" s="137"/>
      <c r="O449" s="140"/>
      <c r="P449" s="137"/>
      <c r="Q449" s="137"/>
      <c r="R449" s="137"/>
      <c r="S449" s="137"/>
      <c r="T449" s="137"/>
      <c r="U449" s="137"/>
      <c r="V449" s="137"/>
      <c r="W449" s="137"/>
      <c r="X449" s="137"/>
      <c r="Y449" s="137"/>
      <c r="Z449" s="137"/>
      <c r="AA449" s="137"/>
      <c r="AB449" s="137"/>
      <c r="AC449" s="137"/>
      <c r="AD449" s="137"/>
      <c r="AE449" s="137"/>
      <c r="AF449" s="137"/>
      <c r="AG449" s="137"/>
      <c r="AH449" s="137"/>
      <c r="AI449" s="137"/>
      <c r="AJ449" s="137"/>
      <c r="AK449" s="137"/>
      <c r="AL449" s="137"/>
      <c r="AM449" s="137"/>
      <c r="AN449" s="137"/>
      <c r="AO449" s="137"/>
      <c r="AP449" s="137"/>
      <c r="AQ449" s="137"/>
    </row>
    <row r="450" ht="18.0" customHeight="1">
      <c r="A450" s="137"/>
      <c r="B450" s="137"/>
      <c r="C450" s="137"/>
      <c r="D450" s="137"/>
      <c r="E450" s="137"/>
      <c r="F450" s="139"/>
      <c r="G450" s="137"/>
      <c r="H450" s="137"/>
      <c r="I450" s="137"/>
      <c r="J450" s="137"/>
      <c r="K450" s="137"/>
      <c r="L450" s="137"/>
      <c r="M450" s="137"/>
      <c r="N450" s="137"/>
      <c r="O450" s="140"/>
      <c r="P450" s="137"/>
      <c r="Q450" s="137"/>
      <c r="R450" s="137"/>
      <c r="S450" s="137"/>
      <c r="T450" s="137"/>
      <c r="U450" s="137"/>
      <c r="V450" s="137"/>
      <c r="W450" s="137"/>
      <c r="X450" s="137"/>
      <c r="Y450" s="137"/>
      <c r="Z450" s="137"/>
      <c r="AA450" s="137"/>
      <c r="AB450" s="137"/>
      <c r="AC450" s="137"/>
      <c r="AD450" s="137"/>
      <c r="AE450" s="137"/>
      <c r="AF450" s="137"/>
      <c r="AG450" s="137"/>
      <c r="AH450" s="137"/>
      <c r="AI450" s="137"/>
      <c r="AJ450" s="137"/>
      <c r="AK450" s="137"/>
      <c r="AL450" s="137"/>
      <c r="AM450" s="137"/>
      <c r="AN450" s="137"/>
      <c r="AO450" s="137"/>
      <c r="AP450" s="137"/>
      <c r="AQ450" s="137"/>
    </row>
    <row r="451" ht="18.0" customHeight="1">
      <c r="A451" s="137"/>
      <c r="B451" s="137"/>
      <c r="C451" s="137"/>
      <c r="D451" s="137"/>
      <c r="E451" s="137"/>
      <c r="F451" s="139"/>
      <c r="G451" s="137"/>
      <c r="H451" s="137"/>
      <c r="I451" s="137"/>
      <c r="J451" s="137"/>
      <c r="K451" s="137"/>
      <c r="L451" s="137"/>
      <c r="M451" s="137"/>
      <c r="N451" s="137"/>
      <c r="O451" s="140"/>
      <c r="P451" s="137"/>
      <c r="Q451" s="137"/>
      <c r="R451" s="137"/>
      <c r="S451" s="137"/>
      <c r="T451" s="137"/>
      <c r="U451" s="137"/>
      <c r="V451" s="137"/>
      <c r="W451" s="137"/>
      <c r="X451" s="137"/>
      <c r="Y451" s="137"/>
      <c r="Z451" s="137"/>
      <c r="AA451" s="137"/>
      <c r="AB451" s="137"/>
      <c r="AC451" s="137"/>
      <c r="AD451" s="137"/>
      <c r="AE451" s="137"/>
      <c r="AF451" s="137"/>
      <c r="AG451" s="137"/>
      <c r="AH451" s="137"/>
      <c r="AI451" s="137"/>
      <c r="AJ451" s="137"/>
      <c r="AK451" s="137"/>
      <c r="AL451" s="137"/>
      <c r="AM451" s="137"/>
      <c r="AN451" s="137"/>
      <c r="AO451" s="137"/>
      <c r="AP451" s="137"/>
      <c r="AQ451" s="137"/>
    </row>
    <row r="452" ht="18.0" customHeight="1">
      <c r="A452" s="137"/>
      <c r="B452" s="137"/>
      <c r="C452" s="137"/>
      <c r="D452" s="137"/>
      <c r="E452" s="137"/>
      <c r="F452" s="139"/>
      <c r="G452" s="137"/>
      <c r="H452" s="137"/>
      <c r="I452" s="137"/>
      <c r="J452" s="137"/>
      <c r="K452" s="137"/>
      <c r="L452" s="137"/>
      <c r="M452" s="137"/>
      <c r="N452" s="137"/>
      <c r="O452" s="140"/>
      <c r="P452" s="137"/>
      <c r="Q452" s="137"/>
      <c r="R452" s="137"/>
      <c r="S452" s="137"/>
      <c r="T452" s="137"/>
      <c r="U452" s="137"/>
      <c r="V452" s="137"/>
      <c r="W452" s="137"/>
      <c r="X452" s="137"/>
      <c r="Y452" s="137"/>
      <c r="Z452" s="137"/>
      <c r="AA452" s="137"/>
      <c r="AB452" s="137"/>
      <c r="AC452" s="137"/>
      <c r="AD452" s="137"/>
      <c r="AE452" s="137"/>
      <c r="AF452" s="137"/>
      <c r="AG452" s="137"/>
      <c r="AH452" s="137"/>
      <c r="AI452" s="137"/>
      <c r="AJ452" s="137"/>
      <c r="AK452" s="137"/>
      <c r="AL452" s="137"/>
      <c r="AM452" s="137"/>
      <c r="AN452" s="137"/>
      <c r="AO452" s="137"/>
      <c r="AP452" s="137"/>
      <c r="AQ452" s="137"/>
    </row>
    <row r="453" ht="18.0" customHeight="1">
      <c r="A453" s="137"/>
      <c r="B453" s="137"/>
      <c r="C453" s="137"/>
      <c r="D453" s="137"/>
      <c r="E453" s="137"/>
      <c r="F453" s="139"/>
      <c r="G453" s="137"/>
      <c r="H453" s="137"/>
      <c r="I453" s="137"/>
      <c r="J453" s="137"/>
      <c r="K453" s="137"/>
      <c r="L453" s="137"/>
      <c r="M453" s="137"/>
      <c r="N453" s="137"/>
      <c r="O453" s="140"/>
      <c r="P453" s="137"/>
      <c r="Q453" s="137"/>
      <c r="R453" s="137"/>
      <c r="S453" s="137"/>
      <c r="T453" s="137"/>
      <c r="U453" s="137"/>
      <c r="V453" s="137"/>
      <c r="W453" s="137"/>
      <c r="X453" s="137"/>
      <c r="Y453" s="137"/>
      <c r="Z453" s="137"/>
      <c r="AA453" s="137"/>
      <c r="AB453" s="137"/>
      <c r="AC453" s="137"/>
      <c r="AD453" s="137"/>
      <c r="AE453" s="137"/>
      <c r="AF453" s="137"/>
      <c r="AG453" s="137"/>
      <c r="AH453" s="137"/>
      <c r="AI453" s="137"/>
      <c r="AJ453" s="137"/>
      <c r="AK453" s="137"/>
      <c r="AL453" s="137"/>
      <c r="AM453" s="137"/>
      <c r="AN453" s="137"/>
      <c r="AO453" s="137"/>
      <c r="AP453" s="137"/>
      <c r="AQ453" s="137"/>
    </row>
    <row r="454" ht="18.0" customHeight="1">
      <c r="A454" s="137"/>
      <c r="B454" s="137"/>
      <c r="C454" s="137"/>
      <c r="D454" s="137"/>
      <c r="E454" s="137"/>
      <c r="F454" s="139"/>
      <c r="G454" s="137"/>
      <c r="H454" s="137"/>
      <c r="I454" s="137"/>
      <c r="J454" s="137"/>
      <c r="K454" s="137"/>
      <c r="L454" s="137"/>
      <c r="M454" s="137"/>
      <c r="N454" s="137"/>
      <c r="O454" s="140"/>
      <c r="P454" s="137"/>
      <c r="Q454" s="137"/>
      <c r="R454" s="137"/>
      <c r="S454" s="137"/>
      <c r="T454" s="137"/>
      <c r="U454" s="137"/>
      <c r="V454" s="137"/>
      <c r="W454" s="137"/>
      <c r="X454" s="137"/>
      <c r="Y454" s="137"/>
      <c r="Z454" s="137"/>
      <c r="AA454" s="137"/>
      <c r="AB454" s="137"/>
      <c r="AC454" s="137"/>
      <c r="AD454" s="137"/>
      <c r="AE454" s="137"/>
      <c r="AF454" s="137"/>
      <c r="AG454" s="137"/>
      <c r="AH454" s="137"/>
      <c r="AI454" s="137"/>
      <c r="AJ454" s="137"/>
      <c r="AK454" s="137"/>
      <c r="AL454" s="137"/>
      <c r="AM454" s="137"/>
      <c r="AN454" s="137"/>
      <c r="AO454" s="137"/>
      <c r="AP454" s="137"/>
      <c r="AQ454" s="137"/>
    </row>
    <row r="455" ht="18.0" customHeight="1">
      <c r="A455" s="137"/>
      <c r="B455" s="137"/>
      <c r="C455" s="137"/>
      <c r="D455" s="137"/>
      <c r="E455" s="137"/>
      <c r="F455" s="139"/>
      <c r="G455" s="137"/>
      <c r="H455" s="137"/>
      <c r="I455" s="137"/>
      <c r="J455" s="137"/>
      <c r="K455" s="137"/>
      <c r="L455" s="137"/>
      <c r="M455" s="137"/>
      <c r="N455" s="137"/>
      <c r="O455" s="140"/>
      <c r="P455" s="137"/>
      <c r="Q455" s="137"/>
      <c r="R455" s="137"/>
      <c r="S455" s="137"/>
      <c r="T455" s="137"/>
      <c r="U455" s="137"/>
      <c r="V455" s="137"/>
      <c r="W455" s="137"/>
      <c r="X455" s="137"/>
      <c r="Y455" s="137"/>
      <c r="Z455" s="137"/>
      <c r="AA455" s="137"/>
      <c r="AB455" s="137"/>
      <c r="AC455" s="137"/>
      <c r="AD455" s="137"/>
      <c r="AE455" s="137"/>
      <c r="AF455" s="137"/>
      <c r="AG455" s="137"/>
      <c r="AH455" s="137"/>
      <c r="AI455" s="137"/>
      <c r="AJ455" s="137"/>
      <c r="AK455" s="137"/>
      <c r="AL455" s="137"/>
      <c r="AM455" s="137"/>
      <c r="AN455" s="137"/>
      <c r="AO455" s="137"/>
      <c r="AP455" s="137"/>
      <c r="AQ455" s="137"/>
    </row>
    <row r="456" ht="18.0" customHeight="1">
      <c r="A456" s="137"/>
      <c r="B456" s="137"/>
      <c r="C456" s="137"/>
      <c r="D456" s="137"/>
      <c r="E456" s="137"/>
      <c r="F456" s="139"/>
      <c r="G456" s="137"/>
      <c r="H456" s="137"/>
      <c r="I456" s="137"/>
      <c r="J456" s="137"/>
      <c r="K456" s="137"/>
      <c r="L456" s="137"/>
      <c r="M456" s="137"/>
      <c r="N456" s="137"/>
      <c r="O456" s="140"/>
      <c r="P456" s="137"/>
      <c r="Q456" s="137"/>
      <c r="R456" s="137"/>
      <c r="S456" s="137"/>
      <c r="T456" s="137"/>
      <c r="U456" s="137"/>
      <c r="V456" s="137"/>
      <c r="W456" s="137"/>
      <c r="X456" s="137"/>
      <c r="Y456" s="137"/>
      <c r="Z456" s="137"/>
      <c r="AA456" s="137"/>
      <c r="AB456" s="137"/>
      <c r="AC456" s="137"/>
      <c r="AD456" s="137"/>
      <c r="AE456" s="137"/>
      <c r="AF456" s="137"/>
      <c r="AG456" s="137"/>
      <c r="AH456" s="137"/>
      <c r="AI456" s="137"/>
      <c r="AJ456" s="137"/>
      <c r="AK456" s="137"/>
      <c r="AL456" s="137"/>
      <c r="AM456" s="137"/>
      <c r="AN456" s="137"/>
      <c r="AO456" s="137"/>
      <c r="AP456" s="137"/>
      <c r="AQ456" s="137"/>
    </row>
    <row r="457" ht="18.0" customHeight="1">
      <c r="A457" s="137"/>
      <c r="B457" s="137"/>
      <c r="C457" s="137"/>
      <c r="D457" s="137"/>
      <c r="E457" s="137"/>
      <c r="F457" s="139"/>
      <c r="G457" s="137"/>
      <c r="H457" s="137"/>
      <c r="I457" s="137"/>
      <c r="J457" s="137"/>
      <c r="K457" s="137"/>
      <c r="L457" s="137"/>
      <c r="M457" s="137"/>
      <c r="N457" s="137"/>
      <c r="O457" s="140"/>
      <c r="P457" s="137"/>
      <c r="Q457" s="137"/>
      <c r="R457" s="137"/>
      <c r="S457" s="137"/>
      <c r="T457" s="137"/>
      <c r="U457" s="137"/>
      <c r="V457" s="137"/>
      <c r="W457" s="137"/>
      <c r="X457" s="137"/>
      <c r="Y457" s="137"/>
      <c r="Z457" s="137"/>
      <c r="AA457" s="137"/>
      <c r="AB457" s="137"/>
      <c r="AC457" s="137"/>
      <c r="AD457" s="137"/>
      <c r="AE457" s="137"/>
      <c r="AF457" s="137"/>
      <c r="AG457" s="137"/>
      <c r="AH457" s="137"/>
      <c r="AI457" s="137"/>
      <c r="AJ457" s="137"/>
      <c r="AK457" s="137"/>
      <c r="AL457" s="137"/>
      <c r="AM457" s="137"/>
      <c r="AN457" s="137"/>
      <c r="AO457" s="137"/>
      <c r="AP457" s="137"/>
      <c r="AQ457" s="137"/>
    </row>
    <row r="458" ht="18.0" customHeight="1">
      <c r="A458" s="137"/>
      <c r="B458" s="137"/>
      <c r="C458" s="137"/>
      <c r="D458" s="137"/>
      <c r="E458" s="137"/>
      <c r="F458" s="139"/>
      <c r="G458" s="137"/>
      <c r="H458" s="137"/>
      <c r="I458" s="137"/>
      <c r="J458" s="137"/>
      <c r="K458" s="137"/>
      <c r="L458" s="137"/>
      <c r="M458" s="137"/>
      <c r="N458" s="137"/>
      <c r="O458" s="140"/>
      <c r="P458" s="137"/>
      <c r="Q458" s="137"/>
      <c r="R458" s="137"/>
      <c r="S458" s="137"/>
      <c r="T458" s="137"/>
      <c r="U458" s="137"/>
      <c r="V458" s="137"/>
      <c r="W458" s="137"/>
      <c r="X458" s="137"/>
      <c r="Y458" s="137"/>
      <c r="Z458" s="137"/>
      <c r="AA458" s="137"/>
      <c r="AB458" s="137"/>
      <c r="AC458" s="137"/>
      <c r="AD458" s="137"/>
      <c r="AE458" s="137"/>
      <c r="AF458" s="137"/>
      <c r="AG458" s="137"/>
      <c r="AH458" s="137"/>
      <c r="AI458" s="137"/>
      <c r="AJ458" s="137"/>
      <c r="AK458" s="137"/>
      <c r="AL458" s="137"/>
      <c r="AM458" s="137"/>
      <c r="AN458" s="137"/>
      <c r="AO458" s="137"/>
      <c r="AP458" s="137"/>
      <c r="AQ458" s="137"/>
    </row>
    <row r="459" ht="18.0" customHeight="1">
      <c r="A459" s="137"/>
      <c r="B459" s="137"/>
      <c r="C459" s="137"/>
      <c r="D459" s="137"/>
      <c r="E459" s="137"/>
      <c r="F459" s="139"/>
      <c r="G459" s="137"/>
      <c r="H459" s="137"/>
      <c r="I459" s="137"/>
      <c r="J459" s="137"/>
      <c r="K459" s="137"/>
      <c r="L459" s="137"/>
      <c r="M459" s="137"/>
      <c r="N459" s="137"/>
      <c r="O459" s="140"/>
      <c r="P459" s="137"/>
      <c r="Q459" s="137"/>
      <c r="R459" s="137"/>
      <c r="S459" s="137"/>
      <c r="T459" s="137"/>
      <c r="U459" s="137"/>
      <c r="V459" s="137"/>
      <c r="W459" s="137"/>
      <c r="X459" s="137"/>
      <c r="Y459" s="137"/>
      <c r="Z459" s="137"/>
      <c r="AA459" s="137"/>
      <c r="AB459" s="137"/>
      <c r="AC459" s="137"/>
      <c r="AD459" s="137"/>
      <c r="AE459" s="137"/>
      <c r="AF459" s="137"/>
      <c r="AG459" s="137"/>
      <c r="AH459" s="137"/>
      <c r="AI459" s="137"/>
      <c r="AJ459" s="137"/>
      <c r="AK459" s="137"/>
      <c r="AL459" s="137"/>
      <c r="AM459" s="137"/>
      <c r="AN459" s="137"/>
      <c r="AO459" s="137"/>
      <c r="AP459" s="137"/>
      <c r="AQ459" s="137"/>
    </row>
    <row r="460" ht="18.0" customHeight="1">
      <c r="A460" s="137"/>
      <c r="B460" s="137"/>
      <c r="C460" s="137"/>
      <c r="D460" s="137"/>
      <c r="E460" s="137"/>
      <c r="F460" s="139"/>
      <c r="G460" s="137"/>
      <c r="H460" s="137"/>
      <c r="I460" s="137"/>
      <c r="J460" s="137"/>
      <c r="K460" s="137"/>
      <c r="L460" s="137"/>
      <c r="M460" s="137"/>
      <c r="N460" s="137"/>
      <c r="O460" s="140"/>
      <c r="P460" s="137"/>
      <c r="Q460" s="137"/>
      <c r="R460" s="137"/>
      <c r="S460" s="137"/>
      <c r="T460" s="137"/>
      <c r="U460" s="137"/>
      <c r="V460" s="137"/>
      <c r="W460" s="137"/>
      <c r="X460" s="137"/>
      <c r="Y460" s="137"/>
      <c r="Z460" s="137"/>
      <c r="AA460" s="137"/>
      <c r="AB460" s="137"/>
      <c r="AC460" s="137"/>
      <c r="AD460" s="137"/>
      <c r="AE460" s="137"/>
      <c r="AF460" s="137"/>
      <c r="AG460" s="137"/>
      <c r="AH460" s="137"/>
      <c r="AI460" s="137"/>
      <c r="AJ460" s="137"/>
      <c r="AK460" s="137"/>
      <c r="AL460" s="137"/>
      <c r="AM460" s="137"/>
      <c r="AN460" s="137"/>
      <c r="AO460" s="137"/>
      <c r="AP460" s="137"/>
      <c r="AQ460" s="137"/>
    </row>
    <row r="461" ht="18.0" customHeight="1">
      <c r="A461" s="137"/>
      <c r="B461" s="137"/>
      <c r="C461" s="137"/>
      <c r="D461" s="137"/>
      <c r="E461" s="137"/>
      <c r="F461" s="139"/>
      <c r="G461" s="137"/>
      <c r="H461" s="137"/>
      <c r="I461" s="137"/>
      <c r="J461" s="137"/>
      <c r="K461" s="137"/>
      <c r="L461" s="137"/>
      <c r="M461" s="137"/>
      <c r="N461" s="137"/>
      <c r="O461" s="140"/>
      <c r="P461" s="137"/>
      <c r="Q461" s="137"/>
      <c r="R461" s="137"/>
      <c r="S461" s="137"/>
      <c r="T461" s="137"/>
      <c r="U461" s="137"/>
      <c r="V461" s="137"/>
      <c r="W461" s="137"/>
      <c r="X461" s="137"/>
      <c r="Y461" s="137"/>
      <c r="Z461" s="137"/>
      <c r="AA461" s="137"/>
      <c r="AB461" s="137"/>
      <c r="AC461" s="137"/>
      <c r="AD461" s="137"/>
      <c r="AE461" s="137"/>
      <c r="AF461" s="137"/>
      <c r="AG461" s="137"/>
      <c r="AH461" s="137"/>
      <c r="AI461" s="137"/>
      <c r="AJ461" s="137"/>
      <c r="AK461" s="137"/>
      <c r="AL461" s="137"/>
      <c r="AM461" s="137"/>
      <c r="AN461" s="137"/>
      <c r="AO461" s="137"/>
      <c r="AP461" s="137"/>
      <c r="AQ461" s="137"/>
    </row>
    <row r="462" ht="18.0" customHeight="1">
      <c r="A462" s="137"/>
      <c r="B462" s="137"/>
      <c r="C462" s="137"/>
      <c r="D462" s="137"/>
      <c r="E462" s="137"/>
      <c r="F462" s="139"/>
      <c r="G462" s="137"/>
      <c r="H462" s="137"/>
      <c r="I462" s="137"/>
      <c r="J462" s="137"/>
      <c r="K462" s="137"/>
      <c r="L462" s="137"/>
      <c r="M462" s="137"/>
      <c r="N462" s="137"/>
      <c r="O462" s="140"/>
      <c r="P462" s="137"/>
      <c r="Q462" s="137"/>
      <c r="R462" s="137"/>
      <c r="S462" s="137"/>
      <c r="T462" s="137"/>
      <c r="U462" s="137"/>
      <c r="V462" s="137"/>
      <c r="W462" s="137"/>
      <c r="X462" s="137"/>
      <c r="Y462" s="137"/>
      <c r="Z462" s="137"/>
      <c r="AA462" s="137"/>
      <c r="AB462" s="137"/>
      <c r="AC462" s="137"/>
      <c r="AD462" s="137"/>
      <c r="AE462" s="137"/>
      <c r="AF462" s="137"/>
      <c r="AG462" s="137"/>
      <c r="AH462" s="137"/>
      <c r="AI462" s="137"/>
      <c r="AJ462" s="137"/>
      <c r="AK462" s="137"/>
      <c r="AL462" s="137"/>
      <c r="AM462" s="137"/>
      <c r="AN462" s="137"/>
      <c r="AO462" s="137"/>
      <c r="AP462" s="137"/>
      <c r="AQ462" s="137"/>
    </row>
    <row r="463" ht="18.0" customHeight="1">
      <c r="A463" s="137"/>
      <c r="B463" s="137"/>
      <c r="C463" s="137"/>
      <c r="D463" s="137"/>
      <c r="E463" s="137"/>
      <c r="F463" s="139"/>
      <c r="G463" s="137"/>
      <c r="H463" s="137"/>
      <c r="I463" s="137"/>
      <c r="J463" s="137"/>
      <c r="K463" s="137"/>
      <c r="L463" s="137"/>
      <c r="M463" s="137"/>
      <c r="N463" s="137"/>
      <c r="O463" s="140"/>
      <c r="P463" s="137"/>
      <c r="Q463" s="137"/>
      <c r="R463" s="137"/>
      <c r="S463" s="137"/>
      <c r="T463" s="137"/>
      <c r="U463" s="137"/>
      <c r="V463" s="137"/>
      <c r="W463" s="137"/>
      <c r="X463" s="137"/>
      <c r="Y463" s="137"/>
      <c r="Z463" s="137"/>
      <c r="AA463" s="137"/>
      <c r="AB463" s="137"/>
      <c r="AC463" s="137"/>
      <c r="AD463" s="137"/>
      <c r="AE463" s="137"/>
      <c r="AF463" s="137"/>
      <c r="AG463" s="137"/>
      <c r="AH463" s="137"/>
      <c r="AI463" s="137"/>
      <c r="AJ463" s="137"/>
      <c r="AK463" s="137"/>
      <c r="AL463" s="137"/>
      <c r="AM463" s="137"/>
      <c r="AN463" s="137"/>
      <c r="AO463" s="137"/>
      <c r="AP463" s="137"/>
      <c r="AQ463" s="137"/>
    </row>
    <row r="464" ht="18.0" customHeight="1">
      <c r="A464" s="137"/>
      <c r="B464" s="137"/>
      <c r="C464" s="137"/>
      <c r="D464" s="137"/>
      <c r="E464" s="137"/>
      <c r="F464" s="139"/>
      <c r="G464" s="137"/>
      <c r="H464" s="137"/>
      <c r="I464" s="137"/>
      <c r="J464" s="137"/>
      <c r="K464" s="137"/>
      <c r="L464" s="137"/>
      <c r="M464" s="137"/>
      <c r="N464" s="137"/>
      <c r="O464" s="140"/>
      <c r="P464" s="137"/>
      <c r="Q464" s="137"/>
      <c r="R464" s="137"/>
      <c r="S464" s="137"/>
      <c r="T464" s="137"/>
      <c r="U464" s="137"/>
      <c r="V464" s="137"/>
      <c r="W464" s="137"/>
      <c r="X464" s="137"/>
      <c r="Y464" s="137"/>
      <c r="Z464" s="137"/>
      <c r="AA464" s="137"/>
      <c r="AB464" s="137"/>
      <c r="AC464" s="137"/>
      <c r="AD464" s="137"/>
      <c r="AE464" s="137"/>
      <c r="AF464" s="137"/>
      <c r="AG464" s="137"/>
      <c r="AH464" s="137"/>
      <c r="AI464" s="137"/>
      <c r="AJ464" s="137"/>
      <c r="AK464" s="137"/>
      <c r="AL464" s="137"/>
      <c r="AM464" s="137"/>
      <c r="AN464" s="137"/>
      <c r="AO464" s="137"/>
      <c r="AP464" s="137"/>
      <c r="AQ464" s="137"/>
    </row>
    <row r="465" ht="18.0" customHeight="1">
      <c r="A465" s="137"/>
      <c r="B465" s="137"/>
      <c r="C465" s="137"/>
      <c r="D465" s="137"/>
      <c r="E465" s="137"/>
      <c r="F465" s="139"/>
      <c r="G465" s="137"/>
      <c r="H465" s="137"/>
      <c r="I465" s="137"/>
      <c r="J465" s="137"/>
      <c r="K465" s="137"/>
      <c r="L465" s="137"/>
      <c r="M465" s="137"/>
      <c r="N465" s="137"/>
      <c r="O465" s="140"/>
      <c r="P465" s="137"/>
      <c r="Q465" s="137"/>
      <c r="R465" s="137"/>
      <c r="S465" s="137"/>
      <c r="T465" s="137"/>
      <c r="U465" s="137"/>
      <c r="V465" s="137"/>
      <c r="W465" s="137"/>
      <c r="X465" s="137"/>
      <c r="Y465" s="137"/>
      <c r="Z465" s="137"/>
      <c r="AA465" s="137"/>
      <c r="AB465" s="137"/>
      <c r="AC465" s="137"/>
      <c r="AD465" s="137"/>
      <c r="AE465" s="137"/>
      <c r="AF465" s="137"/>
      <c r="AG465" s="137"/>
      <c r="AH465" s="137"/>
      <c r="AI465" s="137"/>
      <c r="AJ465" s="137"/>
      <c r="AK465" s="137"/>
      <c r="AL465" s="137"/>
      <c r="AM465" s="137"/>
      <c r="AN465" s="137"/>
      <c r="AO465" s="137"/>
      <c r="AP465" s="137"/>
      <c r="AQ465" s="137"/>
    </row>
    <row r="466" ht="18.0" customHeight="1">
      <c r="A466" s="137"/>
      <c r="B466" s="137"/>
      <c r="C466" s="137"/>
      <c r="D466" s="137"/>
      <c r="E466" s="137"/>
      <c r="F466" s="139"/>
      <c r="G466" s="137"/>
      <c r="H466" s="137"/>
      <c r="I466" s="137"/>
      <c r="J466" s="137"/>
      <c r="K466" s="137"/>
      <c r="L466" s="137"/>
      <c r="M466" s="137"/>
      <c r="N466" s="137"/>
      <c r="O466" s="140"/>
      <c r="P466" s="137"/>
      <c r="Q466" s="137"/>
      <c r="R466" s="137"/>
      <c r="S466" s="137"/>
      <c r="T466" s="137"/>
      <c r="U466" s="137"/>
      <c r="V466" s="137"/>
      <c r="W466" s="137"/>
      <c r="X466" s="137"/>
      <c r="Y466" s="137"/>
      <c r="Z466" s="137"/>
      <c r="AA466" s="137"/>
      <c r="AB466" s="137"/>
      <c r="AC466" s="137"/>
      <c r="AD466" s="137"/>
      <c r="AE466" s="137"/>
      <c r="AF466" s="137"/>
      <c r="AG466" s="137"/>
      <c r="AH466" s="137"/>
      <c r="AI466" s="137"/>
      <c r="AJ466" s="137"/>
      <c r="AK466" s="137"/>
      <c r="AL466" s="137"/>
      <c r="AM466" s="137"/>
      <c r="AN466" s="137"/>
      <c r="AO466" s="137"/>
      <c r="AP466" s="137"/>
      <c r="AQ466" s="137"/>
    </row>
    <row r="467" ht="18.0" customHeight="1">
      <c r="A467" s="137"/>
      <c r="B467" s="137"/>
      <c r="C467" s="137"/>
      <c r="D467" s="137"/>
      <c r="E467" s="137"/>
      <c r="F467" s="139"/>
      <c r="G467" s="137"/>
      <c r="H467" s="137"/>
      <c r="I467" s="137"/>
      <c r="J467" s="137"/>
      <c r="K467" s="137"/>
      <c r="L467" s="137"/>
      <c r="M467" s="137"/>
      <c r="N467" s="137"/>
      <c r="O467" s="140"/>
      <c r="P467" s="137"/>
      <c r="Q467" s="137"/>
      <c r="R467" s="137"/>
      <c r="S467" s="137"/>
      <c r="T467" s="137"/>
      <c r="U467" s="137"/>
      <c r="V467" s="137"/>
      <c r="W467" s="137"/>
      <c r="X467" s="137"/>
      <c r="Y467" s="137"/>
      <c r="Z467" s="137"/>
      <c r="AA467" s="137"/>
      <c r="AB467" s="137"/>
      <c r="AC467" s="137"/>
      <c r="AD467" s="137"/>
      <c r="AE467" s="137"/>
      <c r="AF467" s="137"/>
      <c r="AG467" s="137"/>
      <c r="AH467" s="137"/>
      <c r="AI467" s="137"/>
      <c r="AJ467" s="137"/>
      <c r="AK467" s="137"/>
      <c r="AL467" s="137"/>
      <c r="AM467" s="137"/>
      <c r="AN467" s="137"/>
      <c r="AO467" s="137"/>
      <c r="AP467" s="137"/>
      <c r="AQ467" s="137"/>
    </row>
    <row r="468" ht="18.0" customHeight="1">
      <c r="A468" s="137"/>
      <c r="B468" s="137"/>
      <c r="C468" s="137"/>
      <c r="D468" s="137"/>
      <c r="E468" s="137"/>
      <c r="F468" s="139"/>
      <c r="G468" s="137"/>
      <c r="H468" s="137"/>
      <c r="I468" s="137"/>
      <c r="J468" s="137"/>
      <c r="K468" s="137"/>
      <c r="L468" s="137"/>
      <c r="M468" s="137"/>
      <c r="N468" s="137"/>
      <c r="O468" s="140"/>
      <c r="P468" s="137"/>
      <c r="Q468" s="137"/>
      <c r="R468" s="137"/>
      <c r="S468" s="137"/>
      <c r="T468" s="137"/>
      <c r="U468" s="137"/>
      <c r="V468" s="137"/>
      <c r="W468" s="137"/>
      <c r="X468" s="137"/>
      <c r="Y468" s="137"/>
      <c r="Z468" s="137"/>
      <c r="AA468" s="137"/>
      <c r="AB468" s="137"/>
      <c r="AC468" s="137"/>
      <c r="AD468" s="137"/>
      <c r="AE468" s="137"/>
      <c r="AF468" s="137"/>
      <c r="AG468" s="137"/>
      <c r="AH468" s="137"/>
      <c r="AI468" s="137"/>
      <c r="AJ468" s="137"/>
      <c r="AK468" s="137"/>
      <c r="AL468" s="137"/>
      <c r="AM468" s="137"/>
      <c r="AN468" s="137"/>
      <c r="AO468" s="137"/>
      <c r="AP468" s="137"/>
      <c r="AQ468" s="137"/>
    </row>
    <row r="469" ht="18.0" customHeight="1">
      <c r="A469" s="137"/>
      <c r="B469" s="137"/>
      <c r="C469" s="137"/>
      <c r="D469" s="137"/>
      <c r="E469" s="137"/>
      <c r="F469" s="139"/>
      <c r="G469" s="137"/>
      <c r="H469" s="137"/>
      <c r="I469" s="137"/>
      <c r="J469" s="137"/>
      <c r="K469" s="137"/>
      <c r="L469" s="137"/>
      <c r="M469" s="137"/>
      <c r="N469" s="137"/>
      <c r="O469" s="140"/>
      <c r="P469" s="137"/>
      <c r="Q469" s="137"/>
      <c r="R469" s="137"/>
      <c r="S469" s="137"/>
      <c r="T469" s="137"/>
      <c r="U469" s="137"/>
      <c r="V469" s="137"/>
      <c r="W469" s="137"/>
      <c r="X469" s="137"/>
      <c r="Y469" s="137"/>
      <c r="Z469" s="137"/>
      <c r="AA469" s="137"/>
      <c r="AB469" s="137"/>
      <c r="AC469" s="137"/>
      <c r="AD469" s="137"/>
      <c r="AE469" s="137"/>
      <c r="AF469" s="137"/>
      <c r="AG469" s="137"/>
      <c r="AH469" s="137"/>
      <c r="AI469" s="137"/>
      <c r="AJ469" s="137"/>
      <c r="AK469" s="137"/>
      <c r="AL469" s="137"/>
      <c r="AM469" s="137"/>
      <c r="AN469" s="137"/>
      <c r="AO469" s="137"/>
      <c r="AP469" s="137"/>
      <c r="AQ469" s="137"/>
    </row>
    <row r="470" ht="18.0" customHeight="1">
      <c r="A470" s="137"/>
      <c r="B470" s="137"/>
      <c r="C470" s="137"/>
      <c r="D470" s="137"/>
      <c r="E470" s="137"/>
      <c r="F470" s="139"/>
      <c r="G470" s="137"/>
      <c r="H470" s="137"/>
      <c r="I470" s="137"/>
      <c r="J470" s="137"/>
      <c r="K470" s="137"/>
      <c r="L470" s="137"/>
      <c r="M470" s="137"/>
      <c r="N470" s="137"/>
      <c r="O470" s="140"/>
      <c r="P470" s="137"/>
      <c r="Q470" s="137"/>
      <c r="R470" s="137"/>
      <c r="S470" s="137"/>
      <c r="T470" s="137"/>
      <c r="U470" s="137"/>
      <c r="V470" s="137"/>
      <c r="W470" s="137"/>
      <c r="X470" s="137"/>
      <c r="Y470" s="137"/>
      <c r="Z470" s="137"/>
      <c r="AA470" s="137"/>
      <c r="AB470" s="137"/>
      <c r="AC470" s="137"/>
      <c r="AD470" s="137"/>
      <c r="AE470" s="137"/>
      <c r="AF470" s="137"/>
      <c r="AG470" s="137"/>
      <c r="AH470" s="137"/>
      <c r="AI470" s="137"/>
      <c r="AJ470" s="137"/>
      <c r="AK470" s="137"/>
      <c r="AL470" s="137"/>
      <c r="AM470" s="137"/>
      <c r="AN470" s="137"/>
      <c r="AO470" s="137"/>
      <c r="AP470" s="137"/>
      <c r="AQ470" s="137"/>
    </row>
    <row r="471" ht="18.0" customHeight="1">
      <c r="A471" s="137"/>
      <c r="B471" s="137"/>
      <c r="C471" s="137"/>
      <c r="D471" s="137"/>
      <c r="E471" s="137"/>
      <c r="F471" s="139"/>
      <c r="G471" s="137"/>
      <c r="H471" s="137"/>
      <c r="I471" s="137"/>
      <c r="J471" s="137"/>
      <c r="K471" s="137"/>
      <c r="L471" s="137"/>
      <c r="M471" s="137"/>
      <c r="N471" s="137"/>
      <c r="O471" s="140"/>
      <c r="P471" s="137"/>
      <c r="Q471" s="137"/>
      <c r="R471" s="137"/>
      <c r="S471" s="137"/>
      <c r="T471" s="137"/>
      <c r="U471" s="137"/>
      <c r="V471" s="137"/>
      <c r="W471" s="137"/>
      <c r="X471" s="137"/>
      <c r="Y471" s="137"/>
      <c r="Z471" s="137"/>
      <c r="AA471" s="137"/>
      <c r="AB471" s="137"/>
      <c r="AC471" s="137"/>
      <c r="AD471" s="137"/>
      <c r="AE471" s="137"/>
      <c r="AF471" s="137"/>
      <c r="AG471" s="137"/>
      <c r="AH471" s="137"/>
      <c r="AI471" s="137"/>
      <c r="AJ471" s="137"/>
      <c r="AK471" s="137"/>
      <c r="AL471" s="137"/>
      <c r="AM471" s="137"/>
      <c r="AN471" s="137"/>
      <c r="AO471" s="137"/>
      <c r="AP471" s="137"/>
      <c r="AQ471" s="137"/>
    </row>
    <row r="472" ht="18.0" customHeight="1">
      <c r="A472" s="137"/>
      <c r="B472" s="137"/>
      <c r="C472" s="137"/>
      <c r="D472" s="137"/>
      <c r="E472" s="137"/>
      <c r="F472" s="139"/>
      <c r="G472" s="137"/>
      <c r="H472" s="137"/>
      <c r="I472" s="137"/>
      <c r="J472" s="137"/>
      <c r="K472" s="137"/>
      <c r="L472" s="137"/>
      <c r="M472" s="137"/>
      <c r="N472" s="137"/>
      <c r="O472" s="140"/>
      <c r="P472" s="137"/>
      <c r="Q472" s="137"/>
      <c r="R472" s="137"/>
      <c r="S472" s="137"/>
      <c r="T472" s="137"/>
      <c r="U472" s="137"/>
      <c r="V472" s="137"/>
      <c r="W472" s="137"/>
      <c r="X472" s="137"/>
      <c r="Y472" s="137"/>
      <c r="Z472" s="137"/>
      <c r="AA472" s="137"/>
      <c r="AB472" s="137"/>
      <c r="AC472" s="137"/>
      <c r="AD472" s="137"/>
      <c r="AE472" s="137"/>
      <c r="AF472" s="137"/>
      <c r="AG472" s="137"/>
      <c r="AH472" s="137"/>
      <c r="AI472" s="137"/>
      <c r="AJ472" s="137"/>
      <c r="AK472" s="137"/>
      <c r="AL472" s="137"/>
      <c r="AM472" s="137"/>
      <c r="AN472" s="137"/>
      <c r="AO472" s="137"/>
      <c r="AP472" s="137"/>
      <c r="AQ472" s="137"/>
    </row>
    <row r="473" ht="18.0" customHeight="1">
      <c r="A473" s="137"/>
      <c r="B473" s="137"/>
      <c r="C473" s="137"/>
      <c r="D473" s="137"/>
      <c r="E473" s="137"/>
      <c r="F473" s="139"/>
      <c r="G473" s="137"/>
      <c r="H473" s="137"/>
      <c r="I473" s="137"/>
      <c r="J473" s="137"/>
      <c r="K473" s="137"/>
      <c r="L473" s="137"/>
      <c r="M473" s="137"/>
      <c r="N473" s="137"/>
      <c r="O473" s="140"/>
      <c r="P473" s="137"/>
      <c r="Q473" s="137"/>
      <c r="R473" s="137"/>
      <c r="S473" s="137"/>
      <c r="T473" s="137"/>
      <c r="U473" s="137"/>
      <c r="V473" s="137"/>
      <c r="W473" s="137"/>
      <c r="X473" s="137"/>
      <c r="Y473" s="137"/>
      <c r="Z473" s="137"/>
      <c r="AA473" s="137"/>
      <c r="AB473" s="137"/>
      <c r="AC473" s="137"/>
      <c r="AD473" s="137"/>
      <c r="AE473" s="137"/>
      <c r="AF473" s="137"/>
      <c r="AG473" s="137"/>
      <c r="AH473" s="137"/>
      <c r="AI473" s="137"/>
      <c r="AJ473" s="137"/>
      <c r="AK473" s="137"/>
      <c r="AL473" s="137"/>
      <c r="AM473" s="137"/>
      <c r="AN473" s="137"/>
      <c r="AO473" s="137"/>
      <c r="AP473" s="137"/>
      <c r="AQ473" s="137"/>
    </row>
    <row r="474" ht="18.0" customHeight="1">
      <c r="A474" s="137"/>
      <c r="B474" s="137"/>
      <c r="C474" s="137"/>
      <c r="D474" s="137"/>
      <c r="E474" s="137"/>
      <c r="F474" s="139"/>
      <c r="G474" s="137"/>
      <c r="H474" s="137"/>
      <c r="I474" s="137"/>
      <c r="J474" s="137"/>
      <c r="K474" s="137"/>
      <c r="L474" s="137"/>
      <c r="M474" s="137"/>
      <c r="N474" s="137"/>
      <c r="O474" s="140"/>
      <c r="P474" s="137"/>
      <c r="Q474" s="137"/>
      <c r="R474" s="137"/>
      <c r="S474" s="137"/>
      <c r="T474" s="137"/>
      <c r="U474" s="137"/>
      <c r="V474" s="137"/>
      <c r="W474" s="137"/>
      <c r="X474" s="137"/>
      <c r="Y474" s="137"/>
      <c r="Z474" s="137"/>
      <c r="AA474" s="137"/>
      <c r="AB474" s="137"/>
      <c r="AC474" s="137"/>
      <c r="AD474" s="137"/>
      <c r="AE474" s="137"/>
      <c r="AF474" s="137"/>
      <c r="AG474" s="137"/>
      <c r="AH474" s="137"/>
      <c r="AI474" s="137"/>
      <c r="AJ474" s="137"/>
      <c r="AK474" s="137"/>
      <c r="AL474" s="137"/>
      <c r="AM474" s="137"/>
      <c r="AN474" s="137"/>
      <c r="AO474" s="137"/>
      <c r="AP474" s="137"/>
      <c r="AQ474" s="137"/>
    </row>
    <row r="475" ht="18.0" customHeight="1">
      <c r="A475" s="137"/>
      <c r="B475" s="137"/>
      <c r="C475" s="137"/>
      <c r="D475" s="137"/>
      <c r="E475" s="137"/>
      <c r="F475" s="139"/>
      <c r="G475" s="137"/>
      <c r="H475" s="137"/>
      <c r="I475" s="137"/>
      <c r="J475" s="137"/>
      <c r="K475" s="137"/>
      <c r="L475" s="137"/>
      <c r="M475" s="137"/>
      <c r="N475" s="137"/>
      <c r="O475" s="140"/>
      <c r="P475" s="137"/>
      <c r="Q475" s="137"/>
      <c r="R475" s="137"/>
      <c r="S475" s="137"/>
      <c r="T475" s="137"/>
      <c r="U475" s="137"/>
      <c r="V475" s="137"/>
      <c r="W475" s="137"/>
      <c r="X475" s="137"/>
      <c r="Y475" s="137"/>
      <c r="Z475" s="137"/>
      <c r="AA475" s="137"/>
      <c r="AB475" s="137"/>
      <c r="AC475" s="137"/>
      <c r="AD475" s="137"/>
      <c r="AE475" s="137"/>
      <c r="AF475" s="137"/>
      <c r="AG475" s="137"/>
      <c r="AH475" s="137"/>
      <c r="AI475" s="137"/>
      <c r="AJ475" s="137"/>
      <c r="AK475" s="137"/>
      <c r="AL475" s="137"/>
      <c r="AM475" s="137"/>
      <c r="AN475" s="137"/>
      <c r="AO475" s="137"/>
      <c r="AP475" s="137"/>
      <c r="AQ475" s="137"/>
    </row>
    <row r="476" ht="18.0" customHeight="1">
      <c r="A476" s="137"/>
      <c r="B476" s="137"/>
      <c r="C476" s="137"/>
      <c r="D476" s="137"/>
      <c r="E476" s="137"/>
      <c r="F476" s="139"/>
      <c r="G476" s="137"/>
      <c r="H476" s="137"/>
      <c r="I476" s="137"/>
      <c r="J476" s="137"/>
      <c r="K476" s="137"/>
      <c r="L476" s="137"/>
      <c r="M476" s="137"/>
      <c r="N476" s="137"/>
      <c r="O476" s="140"/>
      <c r="P476" s="137"/>
      <c r="Q476" s="137"/>
      <c r="R476" s="137"/>
      <c r="S476" s="137"/>
      <c r="T476" s="137"/>
      <c r="U476" s="137"/>
      <c r="V476" s="137"/>
      <c r="W476" s="137"/>
      <c r="X476" s="137"/>
      <c r="Y476" s="137"/>
      <c r="Z476" s="137"/>
      <c r="AA476" s="137"/>
      <c r="AB476" s="137"/>
      <c r="AC476" s="137"/>
      <c r="AD476" s="137"/>
      <c r="AE476" s="137"/>
      <c r="AF476" s="137"/>
      <c r="AG476" s="137"/>
      <c r="AH476" s="137"/>
      <c r="AI476" s="137"/>
      <c r="AJ476" s="137"/>
      <c r="AK476" s="137"/>
      <c r="AL476" s="137"/>
      <c r="AM476" s="137"/>
      <c r="AN476" s="137"/>
      <c r="AO476" s="137"/>
      <c r="AP476" s="137"/>
      <c r="AQ476" s="137"/>
    </row>
    <row r="477" ht="18.0" customHeight="1">
      <c r="A477" s="137"/>
      <c r="B477" s="137"/>
      <c r="C477" s="137"/>
      <c r="D477" s="137"/>
      <c r="E477" s="137"/>
      <c r="F477" s="139"/>
      <c r="G477" s="137"/>
      <c r="H477" s="137"/>
      <c r="I477" s="137"/>
      <c r="J477" s="137"/>
      <c r="K477" s="137"/>
      <c r="L477" s="137"/>
      <c r="M477" s="137"/>
      <c r="N477" s="137"/>
      <c r="O477" s="140"/>
      <c r="P477" s="137"/>
      <c r="Q477" s="137"/>
      <c r="R477" s="137"/>
      <c r="S477" s="137"/>
      <c r="T477" s="137"/>
      <c r="U477" s="137"/>
      <c r="V477" s="137"/>
      <c r="W477" s="137"/>
      <c r="X477" s="137"/>
      <c r="Y477" s="137"/>
      <c r="Z477" s="137"/>
      <c r="AA477" s="137"/>
      <c r="AB477" s="137"/>
      <c r="AC477" s="137"/>
      <c r="AD477" s="137"/>
      <c r="AE477" s="137"/>
      <c r="AF477" s="137"/>
      <c r="AG477" s="137"/>
      <c r="AH477" s="137"/>
      <c r="AI477" s="137"/>
      <c r="AJ477" s="137"/>
      <c r="AK477" s="137"/>
      <c r="AL477" s="137"/>
      <c r="AM477" s="137"/>
      <c r="AN477" s="137"/>
      <c r="AO477" s="137"/>
      <c r="AP477" s="137"/>
      <c r="AQ477" s="137"/>
    </row>
    <row r="478" ht="18.0" customHeight="1">
      <c r="A478" s="137"/>
      <c r="B478" s="137"/>
      <c r="C478" s="137"/>
      <c r="D478" s="137"/>
      <c r="E478" s="137"/>
      <c r="F478" s="139"/>
      <c r="G478" s="137"/>
      <c r="H478" s="137"/>
      <c r="I478" s="137"/>
      <c r="J478" s="137"/>
      <c r="K478" s="137"/>
      <c r="L478" s="137"/>
      <c r="M478" s="137"/>
      <c r="N478" s="137"/>
      <c r="O478" s="140"/>
      <c r="P478" s="137"/>
      <c r="Q478" s="137"/>
      <c r="R478" s="137"/>
      <c r="S478" s="137"/>
      <c r="T478" s="137"/>
      <c r="U478" s="137"/>
      <c r="V478" s="137"/>
      <c r="W478" s="137"/>
      <c r="X478" s="137"/>
      <c r="Y478" s="137"/>
      <c r="Z478" s="137"/>
      <c r="AA478" s="137"/>
      <c r="AB478" s="137"/>
      <c r="AC478" s="137"/>
      <c r="AD478" s="137"/>
      <c r="AE478" s="137"/>
      <c r="AF478" s="137"/>
      <c r="AG478" s="137"/>
      <c r="AH478" s="137"/>
      <c r="AI478" s="137"/>
      <c r="AJ478" s="137"/>
      <c r="AK478" s="137"/>
      <c r="AL478" s="137"/>
      <c r="AM478" s="137"/>
      <c r="AN478" s="137"/>
      <c r="AO478" s="137"/>
      <c r="AP478" s="137"/>
      <c r="AQ478" s="137"/>
    </row>
    <row r="479" ht="18.0" customHeight="1">
      <c r="A479" s="137"/>
      <c r="B479" s="137"/>
      <c r="C479" s="137"/>
      <c r="D479" s="137"/>
      <c r="E479" s="137"/>
      <c r="F479" s="139"/>
      <c r="G479" s="137"/>
      <c r="H479" s="137"/>
      <c r="I479" s="137"/>
      <c r="J479" s="137"/>
      <c r="K479" s="137"/>
      <c r="L479" s="137"/>
      <c r="M479" s="137"/>
      <c r="N479" s="137"/>
      <c r="O479" s="140"/>
      <c r="P479" s="137"/>
      <c r="Q479" s="137"/>
      <c r="R479" s="137"/>
      <c r="S479" s="137"/>
      <c r="T479" s="137"/>
      <c r="U479" s="137"/>
      <c r="V479" s="137"/>
      <c r="W479" s="137"/>
      <c r="X479" s="137"/>
      <c r="Y479" s="137"/>
      <c r="Z479" s="137"/>
      <c r="AA479" s="137"/>
      <c r="AB479" s="137"/>
      <c r="AC479" s="137"/>
      <c r="AD479" s="137"/>
      <c r="AE479" s="137"/>
      <c r="AF479" s="137"/>
      <c r="AG479" s="137"/>
      <c r="AH479" s="137"/>
      <c r="AI479" s="137"/>
      <c r="AJ479" s="137"/>
      <c r="AK479" s="137"/>
      <c r="AL479" s="137"/>
      <c r="AM479" s="137"/>
      <c r="AN479" s="137"/>
      <c r="AO479" s="137"/>
      <c r="AP479" s="137"/>
      <c r="AQ479" s="137"/>
    </row>
    <row r="480" ht="18.0" customHeight="1">
      <c r="A480" s="137"/>
      <c r="B480" s="137"/>
      <c r="C480" s="137"/>
      <c r="D480" s="137"/>
      <c r="E480" s="137"/>
      <c r="F480" s="139"/>
      <c r="G480" s="137"/>
      <c r="H480" s="137"/>
      <c r="I480" s="137"/>
      <c r="J480" s="137"/>
      <c r="K480" s="137"/>
      <c r="L480" s="137"/>
      <c r="M480" s="137"/>
      <c r="N480" s="137"/>
      <c r="O480" s="140"/>
      <c r="P480" s="137"/>
      <c r="Q480" s="137"/>
      <c r="R480" s="137"/>
      <c r="S480" s="137"/>
      <c r="T480" s="137"/>
      <c r="U480" s="137"/>
      <c r="V480" s="137"/>
      <c r="W480" s="137"/>
      <c r="X480" s="137"/>
      <c r="Y480" s="137"/>
      <c r="Z480" s="137"/>
      <c r="AA480" s="137"/>
      <c r="AB480" s="137"/>
      <c r="AC480" s="137"/>
      <c r="AD480" s="137"/>
      <c r="AE480" s="137"/>
      <c r="AF480" s="137"/>
      <c r="AG480" s="137"/>
      <c r="AH480" s="137"/>
      <c r="AI480" s="137"/>
      <c r="AJ480" s="137"/>
      <c r="AK480" s="137"/>
      <c r="AL480" s="137"/>
      <c r="AM480" s="137"/>
      <c r="AN480" s="137"/>
      <c r="AO480" s="137"/>
      <c r="AP480" s="137"/>
      <c r="AQ480" s="137"/>
    </row>
    <row r="481" ht="18.0" customHeight="1">
      <c r="A481" s="137"/>
      <c r="B481" s="137"/>
      <c r="C481" s="137"/>
      <c r="D481" s="137"/>
      <c r="E481" s="137"/>
      <c r="F481" s="139"/>
      <c r="G481" s="137"/>
      <c r="H481" s="137"/>
      <c r="I481" s="137"/>
      <c r="J481" s="137"/>
      <c r="K481" s="137"/>
      <c r="L481" s="137"/>
      <c r="M481" s="137"/>
      <c r="N481" s="137"/>
      <c r="O481" s="140"/>
      <c r="P481" s="137"/>
      <c r="Q481" s="137"/>
      <c r="R481" s="137"/>
      <c r="S481" s="137"/>
      <c r="T481" s="137"/>
      <c r="U481" s="137"/>
      <c r="V481" s="137"/>
      <c r="W481" s="137"/>
      <c r="X481" s="137"/>
      <c r="Y481" s="137"/>
      <c r="Z481" s="137"/>
      <c r="AA481" s="137"/>
      <c r="AB481" s="137"/>
      <c r="AC481" s="137"/>
      <c r="AD481" s="137"/>
      <c r="AE481" s="137"/>
      <c r="AF481" s="137"/>
      <c r="AG481" s="137"/>
      <c r="AH481" s="137"/>
      <c r="AI481" s="137"/>
      <c r="AJ481" s="137"/>
      <c r="AK481" s="137"/>
      <c r="AL481" s="137"/>
      <c r="AM481" s="137"/>
      <c r="AN481" s="137"/>
      <c r="AO481" s="137"/>
      <c r="AP481" s="137"/>
      <c r="AQ481" s="137"/>
    </row>
    <row r="482" ht="18.0" customHeight="1">
      <c r="A482" s="137"/>
      <c r="B482" s="137"/>
      <c r="C482" s="137"/>
      <c r="D482" s="137"/>
      <c r="E482" s="137"/>
      <c r="F482" s="139"/>
      <c r="G482" s="137"/>
      <c r="H482" s="137"/>
      <c r="I482" s="137"/>
      <c r="J482" s="137"/>
      <c r="K482" s="137"/>
      <c r="L482" s="137"/>
      <c r="M482" s="137"/>
      <c r="N482" s="137"/>
      <c r="O482" s="140"/>
      <c r="P482" s="137"/>
      <c r="Q482" s="137"/>
      <c r="R482" s="137"/>
      <c r="S482" s="137"/>
      <c r="T482" s="137"/>
      <c r="U482" s="137"/>
      <c r="V482" s="137"/>
      <c r="W482" s="137"/>
      <c r="X482" s="137"/>
      <c r="Y482" s="137"/>
      <c r="Z482" s="137"/>
      <c r="AA482" s="137"/>
      <c r="AB482" s="137"/>
      <c r="AC482" s="137"/>
      <c r="AD482" s="137"/>
      <c r="AE482" s="137"/>
      <c r="AF482" s="137"/>
      <c r="AG482" s="137"/>
      <c r="AH482" s="137"/>
      <c r="AI482" s="137"/>
      <c r="AJ482" s="137"/>
      <c r="AK482" s="137"/>
      <c r="AL482" s="137"/>
      <c r="AM482" s="137"/>
      <c r="AN482" s="137"/>
      <c r="AO482" s="137"/>
      <c r="AP482" s="137"/>
      <c r="AQ482" s="137"/>
    </row>
    <row r="483" ht="18.0" customHeight="1">
      <c r="A483" s="137"/>
      <c r="B483" s="137"/>
      <c r="C483" s="137"/>
      <c r="D483" s="137"/>
      <c r="E483" s="137"/>
      <c r="F483" s="139"/>
      <c r="G483" s="137"/>
      <c r="H483" s="137"/>
      <c r="I483" s="137"/>
      <c r="J483" s="137"/>
      <c r="K483" s="137"/>
      <c r="L483" s="137"/>
      <c r="M483" s="137"/>
      <c r="N483" s="137"/>
      <c r="O483" s="140"/>
      <c r="P483" s="137"/>
      <c r="Q483" s="137"/>
      <c r="R483" s="137"/>
      <c r="S483" s="137"/>
      <c r="T483" s="137"/>
      <c r="U483" s="137"/>
      <c r="V483" s="137"/>
      <c r="W483" s="137"/>
      <c r="X483" s="137"/>
      <c r="Y483" s="137"/>
      <c r="Z483" s="137"/>
      <c r="AA483" s="137"/>
      <c r="AB483" s="137"/>
      <c r="AC483" s="137"/>
      <c r="AD483" s="137"/>
      <c r="AE483" s="137"/>
      <c r="AF483" s="137"/>
      <c r="AG483" s="137"/>
      <c r="AH483" s="137"/>
      <c r="AI483" s="137"/>
      <c r="AJ483" s="137"/>
      <c r="AK483" s="137"/>
      <c r="AL483" s="137"/>
      <c r="AM483" s="137"/>
      <c r="AN483" s="137"/>
      <c r="AO483" s="137"/>
      <c r="AP483" s="137"/>
      <c r="AQ483" s="137"/>
    </row>
    <row r="484" ht="18.0" customHeight="1">
      <c r="A484" s="137"/>
      <c r="B484" s="137"/>
      <c r="C484" s="137"/>
      <c r="D484" s="137"/>
      <c r="E484" s="137"/>
      <c r="F484" s="139"/>
      <c r="G484" s="137"/>
      <c r="H484" s="137"/>
      <c r="I484" s="137"/>
      <c r="J484" s="137"/>
      <c r="K484" s="137"/>
      <c r="L484" s="137"/>
      <c r="M484" s="137"/>
      <c r="N484" s="137"/>
      <c r="O484" s="140"/>
      <c r="P484" s="137"/>
      <c r="Q484" s="137"/>
      <c r="R484" s="137"/>
      <c r="S484" s="137"/>
      <c r="T484" s="137"/>
      <c r="U484" s="137"/>
      <c r="V484" s="137"/>
      <c r="W484" s="137"/>
      <c r="X484" s="137"/>
      <c r="Y484" s="137"/>
      <c r="Z484" s="137"/>
      <c r="AA484" s="137"/>
      <c r="AB484" s="137"/>
      <c r="AC484" s="137"/>
      <c r="AD484" s="137"/>
      <c r="AE484" s="137"/>
      <c r="AF484" s="137"/>
      <c r="AG484" s="137"/>
      <c r="AH484" s="137"/>
      <c r="AI484" s="137"/>
      <c r="AJ484" s="137"/>
      <c r="AK484" s="137"/>
      <c r="AL484" s="137"/>
      <c r="AM484" s="137"/>
      <c r="AN484" s="137"/>
      <c r="AO484" s="137"/>
      <c r="AP484" s="137"/>
      <c r="AQ484" s="137"/>
    </row>
    <row r="485" ht="18.0" customHeight="1">
      <c r="A485" s="137"/>
      <c r="B485" s="137"/>
      <c r="C485" s="137"/>
      <c r="D485" s="137"/>
      <c r="E485" s="137"/>
      <c r="F485" s="139"/>
      <c r="G485" s="137"/>
      <c r="H485" s="137"/>
      <c r="I485" s="137"/>
      <c r="J485" s="137"/>
      <c r="K485" s="137"/>
      <c r="L485" s="137"/>
      <c r="M485" s="137"/>
      <c r="N485" s="137"/>
      <c r="O485" s="140"/>
      <c r="P485" s="137"/>
      <c r="Q485" s="137"/>
      <c r="R485" s="137"/>
      <c r="S485" s="137"/>
      <c r="T485" s="137"/>
      <c r="U485" s="137"/>
      <c r="V485" s="137"/>
      <c r="W485" s="137"/>
      <c r="X485" s="137"/>
      <c r="Y485" s="137"/>
      <c r="Z485" s="137"/>
      <c r="AA485" s="137"/>
      <c r="AB485" s="137"/>
      <c r="AC485" s="137"/>
      <c r="AD485" s="137"/>
      <c r="AE485" s="137"/>
      <c r="AF485" s="137"/>
      <c r="AG485" s="137"/>
      <c r="AH485" s="137"/>
      <c r="AI485" s="137"/>
      <c r="AJ485" s="137"/>
      <c r="AK485" s="137"/>
      <c r="AL485" s="137"/>
      <c r="AM485" s="137"/>
      <c r="AN485" s="137"/>
      <c r="AO485" s="137"/>
      <c r="AP485" s="137"/>
      <c r="AQ485" s="137"/>
    </row>
    <row r="486" ht="18.0" customHeight="1">
      <c r="A486" s="137"/>
      <c r="B486" s="137"/>
      <c r="C486" s="137"/>
      <c r="D486" s="137"/>
      <c r="E486" s="137"/>
      <c r="F486" s="139"/>
      <c r="G486" s="137"/>
      <c r="H486" s="137"/>
      <c r="I486" s="137"/>
      <c r="J486" s="137"/>
      <c r="K486" s="137"/>
      <c r="L486" s="137"/>
      <c r="M486" s="137"/>
      <c r="N486" s="137"/>
      <c r="O486" s="140"/>
      <c r="P486" s="137"/>
      <c r="Q486" s="137"/>
      <c r="R486" s="137"/>
      <c r="S486" s="137"/>
      <c r="T486" s="137"/>
      <c r="U486" s="137"/>
      <c r="V486" s="137"/>
      <c r="W486" s="137"/>
      <c r="X486" s="137"/>
      <c r="Y486" s="137"/>
      <c r="Z486" s="137"/>
      <c r="AA486" s="137"/>
      <c r="AB486" s="137"/>
      <c r="AC486" s="137"/>
      <c r="AD486" s="137"/>
      <c r="AE486" s="137"/>
      <c r="AF486" s="137"/>
      <c r="AG486" s="137"/>
      <c r="AH486" s="137"/>
      <c r="AI486" s="137"/>
      <c r="AJ486" s="137"/>
      <c r="AK486" s="137"/>
      <c r="AL486" s="137"/>
      <c r="AM486" s="137"/>
      <c r="AN486" s="137"/>
      <c r="AO486" s="137"/>
      <c r="AP486" s="137"/>
      <c r="AQ486" s="137"/>
    </row>
    <row r="487" ht="18.0" customHeight="1">
      <c r="A487" s="137"/>
      <c r="B487" s="137"/>
      <c r="C487" s="137"/>
      <c r="D487" s="137"/>
      <c r="E487" s="137"/>
      <c r="F487" s="139"/>
      <c r="G487" s="137"/>
      <c r="H487" s="137"/>
      <c r="I487" s="137"/>
      <c r="J487" s="137"/>
      <c r="K487" s="137"/>
      <c r="L487" s="137"/>
      <c r="M487" s="137"/>
      <c r="N487" s="137"/>
      <c r="O487" s="140"/>
      <c r="P487" s="137"/>
      <c r="Q487" s="137"/>
      <c r="R487" s="137"/>
      <c r="S487" s="137"/>
      <c r="T487" s="137"/>
      <c r="U487" s="137"/>
      <c r="V487" s="137"/>
      <c r="W487" s="137"/>
      <c r="X487" s="137"/>
      <c r="Y487" s="137"/>
      <c r="Z487" s="137"/>
      <c r="AA487" s="137"/>
      <c r="AB487" s="137"/>
      <c r="AC487" s="137"/>
      <c r="AD487" s="137"/>
      <c r="AE487" s="137"/>
      <c r="AF487" s="137"/>
      <c r="AG487" s="137"/>
      <c r="AH487" s="137"/>
      <c r="AI487" s="137"/>
      <c r="AJ487" s="137"/>
      <c r="AK487" s="137"/>
      <c r="AL487" s="137"/>
      <c r="AM487" s="137"/>
      <c r="AN487" s="137"/>
      <c r="AO487" s="137"/>
      <c r="AP487" s="137"/>
      <c r="AQ487" s="137"/>
    </row>
    <row r="488" ht="18.0" customHeight="1">
      <c r="A488" s="137"/>
      <c r="B488" s="137"/>
      <c r="C488" s="137"/>
      <c r="D488" s="137"/>
      <c r="E488" s="137"/>
      <c r="F488" s="139"/>
      <c r="G488" s="137"/>
      <c r="H488" s="137"/>
      <c r="I488" s="137"/>
      <c r="J488" s="137"/>
      <c r="K488" s="137"/>
      <c r="L488" s="137"/>
      <c r="M488" s="137"/>
      <c r="N488" s="137"/>
      <c r="O488" s="140"/>
      <c r="P488" s="137"/>
      <c r="Q488" s="137"/>
      <c r="R488" s="137"/>
      <c r="S488" s="137"/>
      <c r="T488" s="137"/>
      <c r="U488" s="137"/>
      <c r="V488" s="137"/>
      <c r="W488" s="137"/>
      <c r="X488" s="137"/>
      <c r="Y488" s="137"/>
      <c r="Z488" s="137"/>
      <c r="AA488" s="137"/>
      <c r="AB488" s="137"/>
      <c r="AC488" s="137"/>
      <c r="AD488" s="137"/>
      <c r="AE488" s="137"/>
      <c r="AF488" s="137"/>
      <c r="AG488" s="137"/>
      <c r="AH488" s="137"/>
      <c r="AI488" s="137"/>
      <c r="AJ488" s="137"/>
      <c r="AK488" s="137"/>
      <c r="AL488" s="137"/>
      <c r="AM488" s="137"/>
      <c r="AN488" s="137"/>
      <c r="AO488" s="137"/>
      <c r="AP488" s="137"/>
      <c r="AQ488" s="137"/>
    </row>
    <row r="489" ht="18.0" customHeight="1">
      <c r="A489" s="137"/>
      <c r="B489" s="137"/>
      <c r="C489" s="137"/>
      <c r="D489" s="137"/>
      <c r="E489" s="137"/>
      <c r="F489" s="139"/>
      <c r="G489" s="137"/>
      <c r="H489" s="137"/>
      <c r="I489" s="137"/>
      <c r="J489" s="137"/>
      <c r="K489" s="137"/>
      <c r="L489" s="137"/>
      <c r="M489" s="137"/>
      <c r="N489" s="137"/>
      <c r="O489" s="140"/>
      <c r="P489" s="137"/>
      <c r="Q489" s="137"/>
      <c r="R489" s="137"/>
      <c r="S489" s="137"/>
      <c r="T489" s="137"/>
      <c r="U489" s="137"/>
      <c r="V489" s="137"/>
      <c r="W489" s="137"/>
      <c r="X489" s="137"/>
      <c r="Y489" s="137"/>
      <c r="Z489" s="137"/>
      <c r="AA489" s="137"/>
      <c r="AB489" s="137"/>
      <c r="AC489" s="137"/>
      <c r="AD489" s="137"/>
      <c r="AE489" s="137"/>
      <c r="AF489" s="137"/>
      <c r="AG489" s="137"/>
      <c r="AH489" s="137"/>
      <c r="AI489" s="137"/>
      <c r="AJ489" s="137"/>
      <c r="AK489" s="137"/>
      <c r="AL489" s="137"/>
      <c r="AM489" s="137"/>
      <c r="AN489" s="137"/>
      <c r="AO489" s="137"/>
      <c r="AP489" s="137"/>
      <c r="AQ489" s="137"/>
    </row>
    <row r="490" ht="18.0" customHeight="1">
      <c r="A490" s="137"/>
      <c r="B490" s="137"/>
      <c r="C490" s="137"/>
      <c r="D490" s="137"/>
      <c r="E490" s="137"/>
      <c r="F490" s="139"/>
      <c r="G490" s="137"/>
      <c r="H490" s="137"/>
      <c r="I490" s="137"/>
      <c r="J490" s="137"/>
      <c r="K490" s="137"/>
      <c r="L490" s="137"/>
      <c r="M490" s="137"/>
      <c r="N490" s="137"/>
      <c r="O490" s="140"/>
      <c r="P490" s="137"/>
      <c r="Q490" s="137"/>
      <c r="R490" s="137"/>
      <c r="S490" s="137"/>
      <c r="T490" s="137"/>
      <c r="U490" s="137"/>
      <c r="V490" s="137"/>
      <c r="W490" s="137"/>
      <c r="X490" s="137"/>
      <c r="Y490" s="137"/>
      <c r="Z490" s="137"/>
      <c r="AA490" s="137"/>
      <c r="AB490" s="137"/>
      <c r="AC490" s="137"/>
      <c r="AD490" s="137"/>
      <c r="AE490" s="137"/>
      <c r="AF490" s="137"/>
      <c r="AG490" s="137"/>
      <c r="AH490" s="137"/>
      <c r="AI490" s="137"/>
      <c r="AJ490" s="137"/>
      <c r="AK490" s="137"/>
      <c r="AL490" s="137"/>
      <c r="AM490" s="137"/>
      <c r="AN490" s="137"/>
      <c r="AO490" s="137"/>
      <c r="AP490" s="137"/>
      <c r="AQ490" s="137"/>
    </row>
    <row r="491" ht="18.0" customHeight="1">
      <c r="A491" s="137"/>
      <c r="B491" s="137"/>
      <c r="C491" s="137"/>
      <c r="D491" s="137"/>
      <c r="E491" s="137"/>
      <c r="F491" s="139"/>
      <c r="G491" s="137"/>
      <c r="H491" s="137"/>
      <c r="I491" s="137"/>
      <c r="J491" s="137"/>
      <c r="K491" s="137"/>
      <c r="L491" s="137"/>
      <c r="M491" s="137"/>
      <c r="N491" s="137"/>
      <c r="O491" s="140"/>
      <c r="P491" s="137"/>
      <c r="Q491" s="137"/>
      <c r="R491" s="137"/>
      <c r="S491" s="137"/>
      <c r="T491" s="137"/>
      <c r="U491" s="137"/>
      <c r="V491" s="137"/>
      <c r="W491" s="137"/>
      <c r="X491" s="137"/>
      <c r="Y491" s="137"/>
      <c r="Z491" s="137"/>
      <c r="AA491" s="137"/>
      <c r="AB491" s="137"/>
      <c r="AC491" s="137"/>
      <c r="AD491" s="137"/>
      <c r="AE491" s="137"/>
      <c r="AF491" s="137"/>
      <c r="AG491" s="137"/>
      <c r="AH491" s="137"/>
      <c r="AI491" s="137"/>
      <c r="AJ491" s="137"/>
      <c r="AK491" s="137"/>
      <c r="AL491" s="137"/>
      <c r="AM491" s="137"/>
      <c r="AN491" s="137"/>
      <c r="AO491" s="137"/>
      <c r="AP491" s="137"/>
      <c r="AQ491" s="137"/>
    </row>
    <row r="492" ht="18.0" customHeight="1">
      <c r="A492" s="137"/>
      <c r="B492" s="137"/>
      <c r="C492" s="137"/>
      <c r="D492" s="137"/>
      <c r="E492" s="137"/>
      <c r="F492" s="139"/>
      <c r="G492" s="137"/>
      <c r="H492" s="137"/>
      <c r="I492" s="137"/>
      <c r="J492" s="137"/>
      <c r="K492" s="137"/>
      <c r="L492" s="137"/>
      <c r="M492" s="137"/>
      <c r="N492" s="137"/>
      <c r="O492" s="140"/>
      <c r="P492" s="137"/>
      <c r="Q492" s="137"/>
      <c r="R492" s="137"/>
      <c r="S492" s="137"/>
      <c r="T492" s="137"/>
      <c r="U492" s="137"/>
      <c r="V492" s="137"/>
      <c r="W492" s="137"/>
      <c r="X492" s="137"/>
      <c r="Y492" s="137"/>
      <c r="Z492" s="137"/>
      <c r="AA492" s="137"/>
      <c r="AB492" s="137"/>
      <c r="AC492" s="137"/>
      <c r="AD492" s="137"/>
      <c r="AE492" s="137"/>
      <c r="AF492" s="137"/>
      <c r="AG492" s="137"/>
      <c r="AH492" s="137"/>
      <c r="AI492" s="137"/>
      <c r="AJ492" s="137"/>
      <c r="AK492" s="137"/>
      <c r="AL492" s="137"/>
      <c r="AM492" s="137"/>
      <c r="AN492" s="137"/>
      <c r="AO492" s="137"/>
      <c r="AP492" s="137"/>
      <c r="AQ492" s="137"/>
    </row>
    <row r="493" ht="18.0" customHeight="1">
      <c r="A493" s="137"/>
      <c r="B493" s="137"/>
      <c r="C493" s="137"/>
      <c r="D493" s="137"/>
      <c r="E493" s="137"/>
      <c r="F493" s="139"/>
      <c r="G493" s="137"/>
      <c r="H493" s="137"/>
      <c r="I493" s="137"/>
      <c r="J493" s="137"/>
      <c r="K493" s="137"/>
      <c r="L493" s="137"/>
      <c r="M493" s="137"/>
      <c r="N493" s="137"/>
      <c r="O493" s="140"/>
      <c r="P493" s="137"/>
      <c r="Q493" s="137"/>
      <c r="R493" s="137"/>
      <c r="S493" s="137"/>
      <c r="T493" s="137"/>
      <c r="U493" s="137"/>
      <c r="V493" s="137"/>
      <c r="W493" s="137"/>
      <c r="X493" s="137"/>
      <c r="Y493" s="137"/>
      <c r="Z493" s="137"/>
      <c r="AA493" s="137"/>
      <c r="AB493" s="137"/>
      <c r="AC493" s="137"/>
      <c r="AD493" s="137"/>
      <c r="AE493" s="137"/>
      <c r="AF493" s="137"/>
      <c r="AG493" s="137"/>
      <c r="AH493" s="137"/>
      <c r="AI493" s="137"/>
      <c r="AJ493" s="137"/>
      <c r="AK493" s="137"/>
      <c r="AL493" s="137"/>
      <c r="AM493" s="137"/>
      <c r="AN493" s="137"/>
      <c r="AO493" s="137"/>
      <c r="AP493" s="137"/>
      <c r="AQ493" s="137"/>
    </row>
    <row r="494" ht="18.0" customHeight="1">
      <c r="A494" s="137"/>
      <c r="B494" s="137"/>
      <c r="C494" s="137"/>
      <c r="D494" s="137"/>
      <c r="E494" s="137"/>
      <c r="F494" s="139"/>
      <c r="G494" s="137"/>
      <c r="H494" s="137"/>
      <c r="I494" s="137"/>
      <c r="J494" s="137"/>
      <c r="K494" s="137"/>
      <c r="L494" s="137"/>
      <c r="M494" s="137"/>
      <c r="N494" s="137"/>
      <c r="O494" s="140"/>
      <c r="P494" s="137"/>
      <c r="Q494" s="137"/>
      <c r="R494" s="137"/>
      <c r="S494" s="137"/>
      <c r="T494" s="137"/>
      <c r="U494" s="137"/>
      <c r="V494" s="137"/>
      <c r="W494" s="137"/>
      <c r="X494" s="137"/>
      <c r="Y494" s="137"/>
      <c r="Z494" s="137"/>
      <c r="AA494" s="137"/>
      <c r="AB494" s="137"/>
      <c r="AC494" s="137"/>
      <c r="AD494" s="137"/>
      <c r="AE494" s="137"/>
      <c r="AF494" s="137"/>
      <c r="AG494" s="137"/>
      <c r="AH494" s="137"/>
      <c r="AI494" s="137"/>
      <c r="AJ494" s="137"/>
      <c r="AK494" s="137"/>
      <c r="AL494" s="137"/>
      <c r="AM494" s="137"/>
      <c r="AN494" s="137"/>
      <c r="AO494" s="137"/>
      <c r="AP494" s="137"/>
      <c r="AQ494" s="137"/>
    </row>
    <row r="495" ht="18.0" customHeight="1">
      <c r="A495" s="137"/>
      <c r="B495" s="137"/>
      <c r="C495" s="137"/>
      <c r="D495" s="137"/>
      <c r="E495" s="137"/>
      <c r="F495" s="139"/>
      <c r="G495" s="137"/>
      <c r="H495" s="137"/>
      <c r="I495" s="137"/>
      <c r="J495" s="137"/>
      <c r="K495" s="137"/>
      <c r="L495" s="137"/>
      <c r="M495" s="137"/>
      <c r="N495" s="137"/>
      <c r="O495" s="140"/>
      <c r="P495" s="137"/>
      <c r="Q495" s="137"/>
      <c r="R495" s="137"/>
      <c r="S495" s="137"/>
      <c r="T495" s="137"/>
      <c r="U495" s="137"/>
      <c r="V495" s="137"/>
      <c r="W495" s="137"/>
      <c r="X495" s="137"/>
      <c r="Y495" s="137"/>
      <c r="Z495" s="137"/>
      <c r="AA495" s="137"/>
      <c r="AB495" s="137"/>
      <c r="AC495" s="137"/>
      <c r="AD495" s="137"/>
      <c r="AE495" s="137"/>
      <c r="AF495" s="137"/>
      <c r="AG495" s="137"/>
      <c r="AH495" s="137"/>
      <c r="AI495" s="137"/>
      <c r="AJ495" s="137"/>
      <c r="AK495" s="137"/>
      <c r="AL495" s="137"/>
      <c r="AM495" s="137"/>
      <c r="AN495" s="137"/>
      <c r="AO495" s="137"/>
      <c r="AP495" s="137"/>
      <c r="AQ495" s="137"/>
    </row>
    <row r="496" ht="18.0" customHeight="1">
      <c r="A496" s="137"/>
      <c r="B496" s="137"/>
      <c r="C496" s="137"/>
      <c r="D496" s="137"/>
      <c r="E496" s="137"/>
      <c r="F496" s="139"/>
      <c r="G496" s="137"/>
      <c r="H496" s="137"/>
      <c r="I496" s="137"/>
      <c r="J496" s="137"/>
      <c r="K496" s="137"/>
      <c r="L496" s="137"/>
      <c r="M496" s="137"/>
      <c r="N496" s="137"/>
      <c r="O496" s="140"/>
      <c r="P496" s="137"/>
      <c r="Q496" s="137"/>
      <c r="R496" s="137"/>
      <c r="S496" s="137"/>
      <c r="T496" s="137"/>
      <c r="U496" s="137"/>
      <c r="V496" s="137"/>
      <c r="W496" s="137"/>
      <c r="X496" s="137"/>
      <c r="Y496" s="137"/>
      <c r="Z496" s="137"/>
      <c r="AA496" s="137"/>
      <c r="AB496" s="137"/>
      <c r="AC496" s="137"/>
      <c r="AD496" s="137"/>
      <c r="AE496" s="137"/>
      <c r="AF496" s="137"/>
      <c r="AG496" s="137"/>
      <c r="AH496" s="137"/>
      <c r="AI496" s="137"/>
      <c r="AJ496" s="137"/>
      <c r="AK496" s="137"/>
      <c r="AL496" s="137"/>
      <c r="AM496" s="137"/>
      <c r="AN496" s="137"/>
      <c r="AO496" s="137"/>
      <c r="AP496" s="137"/>
      <c r="AQ496" s="137"/>
    </row>
    <row r="497" ht="18.0" customHeight="1">
      <c r="A497" s="137"/>
      <c r="B497" s="137"/>
      <c r="C497" s="137"/>
      <c r="D497" s="137"/>
      <c r="E497" s="137"/>
      <c r="F497" s="139"/>
      <c r="G497" s="137"/>
      <c r="H497" s="137"/>
      <c r="I497" s="137"/>
      <c r="J497" s="137"/>
      <c r="K497" s="137"/>
      <c r="L497" s="137"/>
      <c r="M497" s="137"/>
      <c r="N497" s="137"/>
      <c r="O497" s="140"/>
      <c r="P497" s="137"/>
      <c r="Q497" s="137"/>
      <c r="R497" s="137"/>
      <c r="S497" s="137"/>
      <c r="T497" s="137"/>
      <c r="U497" s="137"/>
      <c r="V497" s="137"/>
      <c r="W497" s="137"/>
      <c r="X497" s="137"/>
      <c r="Y497" s="137"/>
      <c r="Z497" s="137"/>
      <c r="AA497" s="137"/>
      <c r="AB497" s="137"/>
      <c r="AC497" s="137"/>
      <c r="AD497" s="137"/>
      <c r="AE497" s="137"/>
      <c r="AF497" s="137"/>
      <c r="AG497" s="137"/>
      <c r="AH497" s="137"/>
      <c r="AI497" s="137"/>
      <c r="AJ497" s="137"/>
      <c r="AK497" s="137"/>
      <c r="AL497" s="137"/>
      <c r="AM497" s="137"/>
      <c r="AN497" s="137"/>
      <c r="AO497" s="137"/>
      <c r="AP497" s="137"/>
      <c r="AQ497" s="137"/>
    </row>
    <row r="498" ht="18.0" customHeight="1">
      <c r="A498" s="137"/>
      <c r="B498" s="137"/>
      <c r="C498" s="137"/>
      <c r="D498" s="137"/>
      <c r="E498" s="137"/>
      <c r="F498" s="139"/>
      <c r="G498" s="137"/>
      <c r="H498" s="137"/>
      <c r="I498" s="137"/>
      <c r="J498" s="137"/>
      <c r="K498" s="137"/>
      <c r="L498" s="137"/>
      <c r="M498" s="137"/>
      <c r="N498" s="137"/>
      <c r="O498" s="140"/>
      <c r="P498" s="137"/>
      <c r="Q498" s="137"/>
      <c r="R498" s="137"/>
      <c r="S498" s="137"/>
      <c r="T498" s="137"/>
      <c r="U498" s="137"/>
      <c r="V498" s="137"/>
      <c r="W498" s="137"/>
      <c r="X498" s="137"/>
      <c r="Y498" s="137"/>
      <c r="Z498" s="137"/>
      <c r="AA498" s="137"/>
      <c r="AB498" s="137"/>
      <c r="AC498" s="137"/>
      <c r="AD498" s="137"/>
      <c r="AE498" s="137"/>
      <c r="AF498" s="137"/>
      <c r="AG498" s="137"/>
      <c r="AH498" s="137"/>
      <c r="AI498" s="137"/>
      <c r="AJ498" s="137"/>
      <c r="AK498" s="137"/>
      <c r="AL498" s="137"/>
      <c r="AM498" s="137"/>
      <c r="AN498" s="137"/>
      <c r="AO498" s="137"/>
      <c r="AP498" s="137"/>
      <c r="AQ498" s="137"/>
    </row>
    <row r="499" ht="18.0" customHeight="1">
      <c r="A499" s="137"/>
      <c r="B499" s="137"/>
      <c r="C499" s="137"/>
      <c r="D499" s="137"/>
      <c r="E499" s="137"/>
      <c r="F499" s="139"/>
      <c r="G499" s="137"/>
      <c r="H499" s="137"/>
      <c r="I499" s="137"/>
      <c r="J499" s="137"/>
      <c r="K499" s="137"/>
      <c r="L499" s="137"/>
      <c r="M499" s="137"/>
      <c r="N499" s="137"/>
      <c r="O499" s="140"/>
      <c r="P499" s="137"/>
      <c r="Q499" s="137"/>
      <c r="R499" s="137"/>
      <c r="S499" s="137"/>
      <c r="T499" s="137"/>
      <c r="U499" s="137"/>
      <c r="V499" s="137"/>
      <c r="W499" s="137"/>
      <c r="X499" s="137"/>
      <c r="Y499" s="137"/>
      <c r="Z499" s="137"/>
      <c r="AA499" s="137"/>
      <c r="AB499" s="137"/>
      <c r="AC499" s="137"/>
      <c r="AD499" s="137"/>
      <c r="AE499" s="137"/>
      <c r="AF499" s="137"/>
      <c r="AG499" s="137"/>
      <c r="AH499" s="137"/>
      <c r="AI499" s="137"/>
      <c r="AJ499" s="137"/>
      <c r="AK499" s="137"/>
      <c r="AL499" s="137"/>
      <c r="AM499" s="137"/>
      <c r="AN499" s="137"/>
      <c r="AO499" s="137"/>
      <c r="AP499" s="137"/>
      <c r="AQ499" s="137"/>
    </row>
    <row r="500" ht="18.0" customHeight="1">
      <c r="A500" s="137"/>
      <c r="B500" s="137"/>
      <c r="C500" s="137"/>
      <c r="D500" s="137"/>
      <c r="E500" s="137"/>
      <c r="F500" s="139"/>
      <c r="G500" s="137"/>
      <c r="H500" s="137"/>
      <c r="I500" s="137"/>
      <c r="J500" s="137"/>
      <c r="K500" s="137"/>
      <c r="L500" s="137"/>
      <c r="M500" s="137"/>
      <c r="N500" s="137"/>
      <c r="O500" s="140"/>
      <c r="P500" s="137"/>
      <c r="Q500" s="137"/>
      <c r="R500" s="137"/>
      <c r="S500" s="137"/>
      <c r="T500" s="137"/>
      <c r="U500" s="137"/>
      <c r="V500" s="137"/>
      <c r="W500" s="137"/>
      <c r="X500" s="137"/>
      <c r="Y500" s="137"/>
      <c r="Z500" s="137"/>
      <c r="AA500" s="137"/>
      <c r="AB500" s="137"/>
      <c r="AC500" s="137"/>
      <c r="AD500" s="137"/>
      <c r="AE500" s="137"/>
      <c r="AF500" s="137"/>
      <c r="AG500" s="137"/>
      <c r="AH500" s="137"/>
      <c r="AI500" s="137"/>
      <c r="AJ500" s="137"/>
      <c r="AK500" s="137"/>
      <c r="AL500" s="137"/>
      <c r="AM500" s="137"/>
      <c r="AN500" s="137"/>
      <c r="AO500" s="137"/>
      <c r="AP500" s="137"/>
      <c r="AQ500" s="137"/>
    </row>
    <row r="501" ht="18.0" customHeight="1">
      <c r="A501" s="137"/>
      <c r="B501" s="137"/>
      <c r="C501" s="137"/>
      <c r="D501" s="137"/>
      <c r="E501" s="137"/>
      <c r="F501" s="139"/>
      <c r="G501" s="137"/>
      <c r="H501" s="137"/>
      <c r="I501" s="137"/>
      <c r="J501" s="137"/>
      <c r="K501" s="137"/>
      <c r="L501" s="137"/>
      <c r="M501" s="137"/>
      <c r="N501" s="137"/>
      <c r="O501" s="140"/>
      <c r="P501" s="137"/>
      <c r="Q501" s="137"/>
      <c r="R501" s="137"/>
      <c r="S501" s="137"/>
      <c r="T501" s="137"/>
      <c r="U501" s="137"/>
      <c r="V501" s="137"/>
      <c r="W501" s="137"/>
      <c r="X501" s="137"/>
      <c r="Y501" s="137"/>
      <c r="Z501" s="137"/>
      <c r="AA501" s="137"/>
      <c r="AB501" s="137"/>
      <c r="AC501" s="137"/>
      <c r="AD501" s="137"/>
      <c r="AE501" s="137"/>
      <c r="AF501" s="137"/>
      <c r="AG501" s="137"/>
      <c r="AH501" s="137"/>
      <c r="AI501" s="137"/>
      <c r="AJ501" s="137"/>
      <c r="AK501" s="137"/>
      <c r="AL501" s="137"/>
      <c r="AM501" s="137"/>
      <c r="AN501" s="137"/>
      <c r="AO501" s="137"/>
      <c r="AP501" s="137"/>
      <c r="AQ501" s="137"/>
    </row>
    <row r="502" ht="18.0" customHeight="1">
      <c r="A502" s="137"/>
      <c r="B502" s="137"/>
      <c r="C502" s="137"/>
      <c r="D502" s="137"/>
      <c r="E502" s="137"/>
      <c r="F502" s="139"/>
      <c r="G502" s="137"/>
      <c r="H502" s="137"/>
      <c r="I502" s="137"/>
      <c r="J502" s="137"/>
      <c r="K502" s="137"/>
      <c r="L502" s="137"/>
      <c r="M502" s="137"/>
      <c r="N502" s="137"/>
      <c r="O502" s="140"/>
      <c r="P502" s="137"/>
      <c r="Q502" s="137"/>
      <c r="R502" s="137"/>
      <c r="S502" s="137"/>
      <c r="T502" s="137"/>
      <c r="U502" s="137"/>
      <c r="V502" s="137"/>
      <c r="W502" s="137"/>
      <c r="X502" s="137"/>
      <c r="Y502" s="137"/>
      <c r="Z502" s="137"/>
      <c r="AA502" s="137"/>
      <c r="AB502" s="137"/>
      <c r="AC502" s="137"/>
      <c r="AD502" s="137"/>
      <c r="AE502" s="137"/>
      <c r="AF502" s="137"/>
      <c r="AG502" s="137"/>
      <c r="AH502" s="137"/>
      <c r="AI502" s="137"/>
      <c r="AJ502" s="137"/>
      <c r="AK502" s="137"/>
      <c r="AL502" s="137"/>
      <c r="AM502" s="137"/>
      <c r="AN502" s="137"/>
      <c r="AO502" s="137"/>
      <c r="AP502" s="137"/>
      <c r="AQ502" s="137"/>
    </row>
    <row r="503" ht="18.0" customHeight="1">
      <c r="A503" s="137"/>
      <c r="B503" s="137"/>
      <c r="C503" s="137"/>
      <c r="D503" s="137"/>
      <c r="E503" s="137"/>
      <c r="F503" s="139"/>
      <c r="G503" s="137"/>
      <c r="H503" s="137"/>
      <c r="I503" s="137"/>
      <c r="J503" s="137"/>
      <c r="K503" s="137"/>
      <c r="L503" s="137"/>
      <c r="M503" s="137"/>
      <c r="N503" s="137"/>
      <c r="O503" s="140"/>
      <c r="P503" s="137"/>
      <c r="Q503" s="137"/>
      <c r="R503" s="137"/>
      <c r="S503" s="137"/>
      <c r="T503" s="137"/>
      <c r="U503" s="137"/>
      <c r="V503" s="137"/>
      <c r="W503" s="137"/>
      <c r="X503" s="137"/>
      <c r="Y503" s="137"/>
      <c r="Z503" s="137"/>
      <c r="AA503" s="137"/>
      <c r="AB503" s="137"/>
      <c r="AC503" s="137"/>
      <c r="AD503" s="137"/>
      <c r="AE503" s="137"/>
      <c r="AF503" s="137"/>
      <c r="AG503" s="137"/>
      <c r="AH503" s="137"/>
      <c r="AI503" s="137"/>
      <c r="AJ503" s="137"/>
      <c r="AK503" s="137"/>
      <c r="AL503" s="137"/>
      <c r="AM503" s="137"/>
      <c r="AN503" s="137"/>
      <c r="AO503" s="137"/>
      <c r="AP503" s="137"/>
      <c r="AQ503" s="137"/>
    </row>
    <row r="504" ht="18.0" customHeight="1">
      <c r="A504" s="137"/>
      <c r="B504" s="137"/>
      <c r="C504" s="137"/>
      <c r="D504" s="137"/>
      <c r="E504" s="137"/>
      <c r="F504" s="139"/>
      <c r="G504" s="137"/>
      <c r="H504" s="137"/>
      <c r="I504" s="137"/>
      <c r="J504" s="137"/>
      <c r="K504" s="137"/>
      <c r="L504" s="137"/>
      <c r="M504" s="137"/>
      <c r="N504" s="137"/>
      <c r="O504" s="140"/>
      <c r="P504" s="137"/>
      <c r="Q504" s="137"/>
      <c r="R504" s="137"/>
      <c r="S504" s="137"/>
      <c r="T504" s="137"/>
      <c r="U504" s="137"/>
      <c r="V504" s="137"/>
      <c r="W504" s="137"/>
      <c r="X504" s="137"/>
      <c r="Y504" s="137"/>
      <c r="Z504" s="137"/>
      <c r="AA504" s="137"/>
      <c r="AB504" s="137"/>
      <c r="AC504" s="137"/>
      <c r="AD504" s="137"/>
      <c r="AE504" s="137"/>
      <c r="AF504" s="137"/>
      <c r="AG504" s="137"/>
      <c r="AH504" s="137"/>
      <c r="AI504" s="137"/>
      <c r="AJ504" s="137"/>
      <c r="AK504" s="137"/>
      <c r="AL504" s="137"/>
      <c r="AM504" s="137"/>
      <c r="AN504" s="137"/>
      <c r="AO504" s="137"/>
      <c r="AP504" s="137"/>
      <c r="AQ504" s="137"/>
    </row>
    <row r="505" ht="18.0" customHeight="1">
      <c r="A505" s="137"/>
      <c r="B505" s="137"/>
      <c r="C505" s="137"/>
      <c r="D505" s="137"/>
      <c r="E505" s="137"/>
      <c r="F505" s="139"/>
      <c r="G505" s="137"/>
      <c r="H505" s="137"/>
      <c r="I505" s="137"/>
      <c r="J505" s="137"/>
      <c r="K505" s="137"/>
      <c r="L505" s="137"/>
      <c r="M505" s="137"/>
      <c r="N505" s="137"/>
      <c r="O505" s="140"/>
      <c r="P505" s="137"/>
      <c r="Q505" s="137"/>
      <c r="R505" s="137"/>
      <c r="S505" s="137"/>
      <c r="T505" s="137"/>
      <c r="U505" s="137"/>
      <c r="V505" s="137"/>
      <c r="W505" s="137"/>
      <c r="X505" s="137"/>
      <c r="Y505" s="137"/>
      <c r="Z505" s="137"/>
      <c r="AA505" s="137"/>
      <c r="AB505" s="137"/>
      <c r="AC505" s="137"/>
      <c r="AD505" s="137"/>
      <c r="AE505" s="137"/>
      <c r="AF505" s="137"/>
      <c r="AG505" s="137"/>
      <c r="AH505" s="137"/>
      <c r="AI505" s="137"/>
      <c r="AJ505" s="137"/>
      <c r="AK505" s="137"/>
      <c r="AL505" s="137"/>
      <c r="AM505" s="137"/>
      <c r="AN505" s="137"/>
      <c r="AO505" s="137"/>
      <c r="AP505" s="137"/>
      <c r="AQ505" s="137"/>
    </row>
    <row r="506" ht="18.0" customHeight="1">
      <c r="A506" s="137"/>
      <c r="B506" s="137"/>
      <c r="C506" s="137"/>
      <c r="D506" s="137"/>
      <c r="E506" s="137"/>
      <c r="F506" s="139"/>
      <c r="G506" s="137"/>
      <c r="H506" s="137"/>
      <c r="I506" s="137"/>
      <c r="J506" s="137"/>
      <c r="K506" s="137"/>
      <c r="L506" s="137"/>
      <c r="M506" s="137"/>
      <c r="N506" s="137"/>
      <c r="O506" s="140"/>
      <c r="P506" s="137"/>
      <c r="Q506" s="137"/>
      <c r="R506" s="137"/>
      <c r="S506" s="137"/>
      <c r="T506" s="137"/>
      <c r="U506" s="137"/>
      <c r="V506" s="137"/>
      <c r="W506" s="137"/>
      <c r="X506" s="137"/>
      <c r="Y506" s="137"/>
      <c r="Z506" s="137"/>
      <c r="AA506" s="137"/>
      <c r="AB506" s="137"/>
      <c r="AC506" s="137"/>
      <c r="AD506" s="137"/>
      <c r="AE506" s="137"/>
      <c r="AF506" s="137"/>
      <c r="AG506" s="137"/>
      <c r="AH506" s="137"/>
      <c r="AI506" s="137"/>
      <c r="AJ506" s="137"/>
      <c r="AK506" s="137"/>
      <c r="AL506" s="137"/>
      <c r="AM506" s="137"/>
      <c r="AN506" s="137"/>
      <c r="AO506" s="137"/>
      <c r="AP506" s="137"/>
      <c r="AQ506" s="137"/>
    </row>
    <row r="507" ht="18.0" customHeight="1">
      <c r="A507" s="137"/>
      <c r="B507" s="137"/>
      <c r="C507" s="137"/>
      <c r="D507" s="137"/>
      <c r="E507" s="137"/>
      <c r="F507" s="139"/>
      <c r="G507" s="137"/>
      <c r="H507" s="137"/>
      <c r="I507" s="137"/>
      <c r="J507" s="137"/>
      <c r="K507" s="137"/>
      <c r="L507" s="137"/>
      <c r="M507" s="137"/>
      <c r="N507" s="137"/>
      <c r="O507" s="140"/>
      <c r="P507" s="137"/>
      <c r="Q507" s="137"/>
      <c r="R507" s="137"/>
      <c r="S507" s="137"/>
      <c r="T507" s="137"/>
      <c r="U507" s="137"/>
      <c r="V507" s="137"/>
      <c r="W507" s="137"/>
      <c r="X507" s="137"/>
      <c r="Y507" s="137"/>
      <c r="Z507" s="137"/>
      <c r="AA507" s="137"/>
      <c r="AB507" s="137"/>
      <c r="AC507" s="137"/>
      <c r="AD507" s="137"/>
      <c r="AE507" s="137"/>
      <c r="AF507" s="137"/>
      <c r="AG507" s="137"/>
      <c r="AH507" s="137"/>
      <c r="AI507" s="137"/>
      <c r="AJ507" s="137"/>
      <c r="AK507" s="137"/>
      <c r="AL507" s="137"/>
      <c r="AM507" s="137"/>
      <c r="AN507" s="137"/>
      <c r="AO507" s="137"/>
      <c r="AP507" s="137"/>
      <c r="AQ507" s="137"/>
    </row>
    <row r="508" ht="18.0" customHeight="1">
      <c r="A508" s="137"/>
      <c r="B508" s="137"/>
      <c r="C508" s="137"/>
      <c r="D508" s="137"/>
      <c r="E508" s="137"/>
      <c r="F508" s="139"/>
      <c r="G508" s="137"/>
      <c r="H508" s="137"/>
      <c r="I508" s="137"/>
      <c r="J508" s="137"/>
      <c r="K508" s="137"/>
      <c r="L508" s="137"/>
      <c r="M508" s="137"/>
      <c r="N508" s="137"/>
      <c r="O508" s="140"/>
      <c r="P508" s="137"/>
      <c r="Q508" s="137"/>
      <c r="R508" s="137"/>
      <c r="S508" s="137"/>
      <c r="T508" s="137"/>
      <c r="U508" s="137"/>
      <c r="V508" s="137"/>
      <c r="W508" s="137"/>
      <c r="X508" s="137"/>
      <c r="Y508" s="137"/>
      <c r="Z508" s="137"/>
      <c r="AA508" s="137"/>
      <c r="AB508" s="137"/>
      <c r="AC508" s="137"/>
      <c r="AD508" s="137"/>
      <c r="AE508" s="137"/>
      <c r="AF508" s="137"/>
      <c r="AG508" s="137"/>
      <c r="AH508" s="137"/>
      <c r="AI508" s="137"/>
      <c r="AJ508" s="137"/>
      <c r="AK508" s="137"/>
      <c r="AL508" s="137"/>
      <c r="AM508" s="137"/>
      <c r="AN508" s="137"/>
      <c r="AO508" s="137"/>
      <c r="AP508" s="137"/>
      <c r="AQ508" s="137"/>
    </row>
    <row r="509" ht="18.0" customHeight="1">
      <c r="A509" s="137"/>
      <c r="B509" s="137"/>
      <c r="C509" s="137"/>
      <c r="D509" s="137"/>
      <c r="E509" s="137"/>
      <c r="F509" s="139"/>
      <c r="G509" s="137"/>
      <c r="H509" s="137"/>
      <c r="I509" s="137"/>
      <c r="J509" s="137"/>
      <c r="K509" s="137"/>
      <c r="L509" s="137"/>
      <c r="M509" s="137"/>
      <c r="N509" s="137"/>
      <c r="O509" s="140"/>
      <c r="P509" s="137"/>
      <c r="Q509" s="137"/>
      <c r="R509" s="137"/>
      <c r="S509" s="137"/>
      <c r="T509" s="137"/>
      <c r="U509" s="137"/>
      <c r="V509" s="137"/>
      <c r="W509" s="137"/>
      <c r="X509" s="137"/>
      <c r="Y509" s="137"/>
      <c r="Z509" s="137"/>
      <c r="AA509" s="137"/>
      <c r="AB509" s="137"/>
      <c r="AC509" s="137"/>
      <c r="AD509" s="137"/>
      <c r="AE509" s="137"/>
      <c r="AF509" s="137"/>
      <c r="AG509" s="137"/>
      <c r="AH509" s="137"/>
      <c r="AI509" s="137"/>
      <c r="AJ509" s="137"/>
      <c r="AK509" s="137"/>
      <c r="AL509" s="137"/>
      <c r="AM509" s="137"/>
      <c r="AN509" s="137"/>
      <c r="AO509" s="137"/>
      <c r="AP509" s="137"/>
      <c r="AQ509" s="137"/>
    </row>
    <row r="510" ht="18.0" customHeight="1">
      <c r="A510" s="137"/>
      <c r="B510" s="137"/>
      <c r="C510" s="137"/>
      <c r="D510" s="137"/>
      <c r="E510" s="137"/>
      <c r="F510" s="139"/>
      <c r="G510" s="137"/>
      <c r="H510" s="137"/>
      <c r="I510" s="137"/>
      <c r="J510" s="137"/>
      <c r="K510" s="137"/>
      <c r="L510" s="137"/>
      <c r="M510" s="137"/>
      <c r="N510" s="137"/>
      <c r="O510" s="140"/>
      <c r="P510" s="137"/>
      <c r="Q510" s="137"/>
      <c r="R510" s="137"/>
      <c r="S510" s="137"/>
      <c r="T510" s="137"/>
      <c r="U510" s="137"/>
      <c r="V510" s="137"/>
      <c r="W510" s="137"/>
      <c r="X510" s="137"/>
      <c r="Y510" s="137"/>
      <c r="Z510" s="137"/>
      <c r="AA510" s="137"/>
      <c r="AB510" s="137"/>
      <c r="AC510" s="137"/>
      <c r="AD510" s="137"/>
      <c r="AE510" s="137"/>
      <c r="AF510" s="137"/>
      <c r="AG510" s="137"/>
      <c r="AH510" s="137"/>
      <c r="AI510" s="137"/>
      <c r="AJ510" s="137"/>
      <c r="AK510" s="137"/>
      <c r="AL510" s="137"/>
      <c r="AM510" s="137"/>
      <c r="AN510" s="137"/>
      <c r="AO510" s="137"/>
      <c r="AP510" s="137"/>
      <c r="AQ510" s="137"/>
    </row>
    <row r="511" ht="18.0" customHeight="1">
      <c r="A511" s="137"/>
      <c r="B511" s="137"/>
      <c r="C511" s="137"/>
      <c r="D511" s="137"/>
      <c r="E511" s="137"/>
      <c r="F511" s="139"/>
      <c r="G511" s="137"/>
      <c r="H511" s="137"/>
      <c r="I511" s="137"/>
      <c r="J511" s="137"/>
      <c r="K511" s="137"/>
      <c r="L511" s="137"/>
      <c r="M511" s="137"/>
      <c r="N511" s="137"/>
      <c r="O511" s="140"/>
      <c r="P511" s="137"/>
      <c r="Q511" s="137"/>
      <c r="R511" s="137"/>
      <c r="S511" s="137"/>
      <c r="T511" s="137"/>
      <c r="U511" s="137"/>
      <c r="V511" s="137"/>
      <c r="W511" s="137"/>
      <c r="X511" s="137"/>
      <c r="Y511" s="137"/>
      <c r="Z511" s="137"/>
      <c r="AA511" s="137"/>
      <c r="AB511" s="137"/>
      <c r="AC511" s="137"/>
      <c r="AD511" s="137"/>
      <c r="AE511" s="137"/>
      <c r="AF511" s="137"/>
      <c r="AG511" s="137"/>
      <c r="AH511" s="137"/>
      <c r="AI511" s="137"/>
      <c r="AJ511" s="137"/>
      <c r="AK511" s="137"/>
      <c r="AL511" s="137"/>
      <c r="AM511" s="137"/>
      <c r="AN511" s="137"/>
      <c r="AO511" s="137"/>
      <c r="AP511" s="137"/>
      <c r="AQ511" s="137"/>
    </row>
    <row r="512" ht="18.0" customHeight="1">
      <c r="A512" s="137"/>
      <c r="B512" s="137"/>
      <c r="C512" s="137"/>
      <c r="D512" s="137"/>
      <c r="E512" s="137"/>
      <c r="F512" s="139"/>
      <c r="G512" s="137"/>
      <c r="H512" s="137"/>
      <c r="I512" s="137"/>
      <c r="J512" s="137"/>
      <c r="K512" s="137"/>
      <c r="L512" s="137"/>
      <c r="M512" s="137"/>
      <c r="N512" s="137"/>
      <c r="O512" s="140"/>
      <c r="P512" s="137"/>
      <c r="Q512" s="137"/>
      <c r="R512" s="137"/>
      <c r="S512" s="137"/>
      <c r="T512" s="137"/>
      <c r="U512" s="137"/>
      <c r="V512" s="137"/>
      <c r="W512" s="137"/>
      <c r="X512" s="137"/>
      <c r="Y512" s="137"/>
      <c r="Z512" s="137"/>
      <c r="AA512" s="137"/>
      <c r="AB512" s="137"/>
      <c r="AC512" s="137"/>
      <c r="AD512" s="137"/>
      <c r="AE512" s="137"/>
      <c r="AF512" s="137"/>
      <c r="AG512" s="137"/>
      <c r="AH512" s="137"/>
      <c r="AI512" s="137"/>
      <c r="AJ512" s="137"/>
      <c r="AK512" s="137"/>
      <c r="AL512" s="137"/>
      <c r="AM512" s="137"/>
      <c r="AN512" s="137"/>
      <c r="AO512" s="137"/>
      <c r="AP512" s="137"/>
      <c r="AQ512" s="137"/>
    </row>
    <row r="513" ht="18.0" customHeight="1">
      <c r="A513" s="137"/>
      <c r="B513" s="137"/>
      <c r="C513" s="137"/>
      <c r="D513" s="137"/>
      <c r="E513" s="137"/>
      <c r="F513" s="139"/>
      <c r="G513" s="137"/>
      <c r="H513" s="137"/>
      <c r="I513" s="137"/>
      <c r="J513" s="137"/>
      <c r="K513" s="137"/>
      <c r="L513" s="137"/>
      <c r="M513" s="137"/>
      <c r="N513" s="137"/>
      <c r="O513" s="140"/>
      <c r="P513" s="137"/>
      <c r="Q513" s="137"/>
      <c r="R513" s="137"/>
      <c r="S513" s="137"/>
      <c r="T513" s="137"/>
      <c r="U513" s="137"/>
      <c r="V513" s="137"/>
      <c r="W513" s="137"/>
      <c r="X513" s="137"/>
      <c r="Y513" s="137"/>
      <c r="Z513" s="137"/>
      <c r="AA513" s="137"/>
      <c r="AB513" s="137"/>
      <c r="AC513" s="137"/>
      <c r="AD513" s="137"/>
      <c r="AE513" s="137"/>
      <c r="AF513" s="137"/>
      <c r="AG513" s="137"/>
      <c r="AH513" s="137"/>
      <c r="AI513" s="137"/>
      <c r="AJ513" s="137"/>
      <c r="AK513" s="137"/>
      <c r="AL513" s="137"/>
      <c r="AM513" s="137"/>
      <c r="AN513" s="137"/>
      <c r="AO513" s="137"/>
      <c r="AP513" s="137"/>
      <c r="AQ513" s="137"/>
    </row>
    <row r="514" ht="18.0" customHeight="1">
      <c r="A514" s="137"/>
      <c r="B514" s="137"/>
      <c r="C514" s="137"/>
      <c r="D514" s="137"/>
      <c r="E514" s="137"/>
      <c r="F514" s="139"/>
      <c r="G514" s="137"/>
      <c r="H514" s="137"/>
      <c r="I514" s="137"/>
      <c r="J514" s="137"/>
      <c r="K514" s="137"/>
      <c r="L514" s="137"/>
      <c r="M514" s="137"/>
      <c r="N514" s="137"/>
      <c r="O514" s="140"/>
      <c r="P514" s="137"/>
      <c r="Q514" s="137"/>
      <c r="R514" s="137"/>
      <c r="S514" s="137"/>
      <c r="T514" s="137"/>
      <c r="U514" s="137"/>
      <c r="V514" s="137"/>
      <c r="W514" s="137"/>
      <c r="X514" s="137"/>
      <c r="Y514" s="137"/>
      <c r="Z514" s="137"/>
      <c r="AA514" s="137"/>
      <c r="AB514" s="137"/>
      <c r="AC514" s="137"/>
      <c r="AD514" s="137"/>
      <c r="AE514" s="137"/>
      <c r="AF514" s="137"/>
      <c r="AG514" s="137"/>
      <c r="AH514" s="137"/>
      <c r="AI514" s="137"/>
      <c r="AJ514" s="137"/>
      <c r="AK514" s="137"/>
      <c r="AL514" s="137"/>
      <c r="AM514" s="137"/>
      <c r="AN514" s="137"/>
      <c r="AO514" s="137"/>
      <c r="AP514" s="137"/>
      <c r="AQ514" s="137"/>
    </row>
    <row r="515" ht="18.0" customHeight="1">
      <c r="A515" s="137"/>
      <c r="B515" s="137"/>
      <c r="C515" s="137"/>
      <c r="D515" s="137"/>
      <c r="E515" s="137"/>
      <c r="F515" s="139"/>
      <c r="G515" s="137"/>
      <c r="H515" s="137"/>
      <c r="I515" s="137"/>
      <c r="J515" s="137"/>
      <c r="K515" s="137"/>
      <c r="L515" s="137"/>
      <c r="M515" s="137"/>
      <c r="N515" s="137"/>
      <c r="O515" s="140"/>
      <c r="P515" s="137"/>
      <c r="Q515" s="137"/>
      <c r="R515" s="137"/>
      <c r="S515" s="137"/>
      <c r="T515" s="137"/>
      <c r="U515" s="137"/>
      <c r="V515" s="137"/>
      <c r="W515" s="137"/>
      <c r="X515" s="137"/>
      <c r="Y515" s="137"/>
      <c r="Z515" s="137"/>
      <c r="AA515" s="137"/>
      <c r="AB515" s="137"/>
      <c r="AC515" s="137"/>
      <c r="AD515" s="137"/>
      <c r="AE515" s="137"/>
      <c r="AF515" s="137"/>
      <c r="AG515" s="137"/>
      <c r="AH515" s="137"/>
      <c r="AI515" s="137"/>
      <c r="AJ515" s="137"/>
      <c r="AK515" s="137"/>
      <c r="AL515" s="137"/>
      <c r="AM515" s="137"/>
      <c r="AN515" s="137"/>
      <c r="AO515" s="137"/>
      <c r="AP515" s="137"/>
      <c r="AQ515" s="137"/>
    </row>
    <row r="516" ht="18.0" customHeight="1">
      <c r="A516" s="137"/>
      <c r="B516" s="137"/>
      <c r="C516" s="137"/>
      <c r="D516" s="137"/>
      <c r="E516" s="137"/>
      <c r="F516" s="139"/>
      <c r="G516" s="137"/>
      <c r="H516" s="137"/>
      <c r="I516" s="137"/>
      <c r="J516" s="137"/>
      <c r="K516" s="137"/>
      <c r="L516" s="137"/>
      <c r="M516" s="137"/>
      <c r="N516" s="137"/>
      <c r="O516" s="140"/>
      <c r="P516" s="137"/>
      <c r="Q516" s="137"/>
      <c r="R516" s="137"/>
      <c r="S516" s="137"/>
      <c r="T516" s="137"/>
      <c r="U516" s="137"/>
      <c r="V516" s="137"/>
      <c r="W516" s="137"/>
      <c r="X516" s="137"/>
      <c r="Y516" s="137"/>
      <c r="Z516" s="137"/>
      <c r="AA516" s="137"/>
      <c r="AB516" s="137"/>
      <c r="AC516" s="137"/>
      <c r="AD516" s="137"/>
      <c r="AE516" s="137"/>
      <c r="AF516" s="137"/>
      <c r="AG516" s="137"/>
      <c r="AH516" s="137"/>
      <c r="AI516" s="137"/>
      <c r="AJ516" s="137"/>
      <c r="AK516" s="137"/>
      <c r="AL516" s="137"/>
      <c r="AM516" s="137"/>
      <c r="AN516" s="137"/>
      <c r="AO516" s="137"/>
      <c r="AP516" s="137"/>
      <c r="AQ516" s="137"/>
    </row>
    <row r="517" ht="18.0" customHeight="1">
      <c r="A517" s="137"/>
      <c r="B517" s="137"/>
      <c r="C517" s="137"/>
      <c r="D517" s="137"/>
      <c r="E517" s="137"/>
      <c r="F517" s="139"/>
      <c r="G517" s="137"/>
      <c r="H517" s="137"/>
      <c r="I517" s="137"/>
      <c r="J517" s="137"/>
      <c r="K517" s="137"/>
      <c r="L517" s="137"/>
      <c r="M517" s="137"/>
      <c r="N517" s="137"/>
      <c r="O517" s="140"/>
      <c r="P517" s="137"/>
      <c r="Q517" s="137"/>
      <c r="R517" s="137"/>
      <c r="S517" s="137"/>
      <c r="T517" s="137"/>
      <c r="U517" s="137"/>
      <c r="V517" s="137"/>
      <c r="W517" s="137"/>
      <c r="X517" s="137"/>
      <c r="Y517" s="137"/>
      <c r="Z517" s="137"/>
      <c r="AA517" s="137"/>
      <c r="AB517" s="137"/>
      <c r="AC517" s="137"/>
      <c r="AD517" s="137"/>
      <c r="AE517" s="137"/>
      <c r="AF517" s="137"/>
      <c r="AG517" s="137"/>
      <c r="AH517" s="137"/>
      <c r="AI517" s="137"/>
      <c r="AJ517" s="137"/>
      <c r="AK517" s="137"/>
      <c r="AL517" s="137"/>
      <c r="AM517" s="137"/>
      <c r="AN517" s="137"/>
      <c r="AO517" s="137"/>
      <c r="AP517" s="137"/>
      <c r="AQ517" s="137"/>
    </row>
    <row r="518" ht="18.0" customHeight="1">
      <c r="A518" s="137"/>
      <c r="B518" s="137"/>
      <c r="C518" s="137"/>
      <c r="D518" s="137"/>
      <c r="E518" s="137"/>
      <c r="F518" s="139"/>
      <c r="G518" s="137"/>
      <c r="H518" s="137"/>
      <c r="I518" s="137"/>
      <c r="J518" s="137"/>
      <c r="K518" s="137"/>
      <c r="L518" s="137"/>
      <c r="M518" s="137"/>
      <c r="N518" s="137"/>
      <c r="O518" s="140"/>
      <c r="P518" s="137"/>
      <c r="Q518" s="137"/>
      <c r="R518" s="137"/>
      <c r="S518" s="137"/>
      <c r="T518" s="137"/>
      <c r="U518" s="137"/>
      <c r="V518" s="137"/>
      <c r="W518" s="137"/>
      <c r="X518" s="137"/>
      <c r="Y518" s="137"/>
      <c r="Z518" s="137"/>
      <c r="AA518" s="137"/>
      <c r="AB518" s="137"/>
      <c r="AC518" s="137"/>
      <c r="AD518" s="137"/>
      <c r="AE518" s="137"/>
      <c r="AF518" s="137"/>
      <c r="AG518" s="137"/>
      <c r="AH518" s="137"/>
      <c r="AI518" s="137"/>
      <c r="AJ518" s="137"/>
      <c r="AK518" s="137"/>
      <c r="AL518" s="137"/>
      <c r="AM518" s="137"/>
      <c r="AN518" s="137"/>
      <c r="AO518" s="137"/>
      <c r="AP518" s="137"/>
      <c r="AQ518" s="137"/>
    </row>
    <row r="519" ht="18.0" customHeight="1">
      <c r="A519" s="137"/>
      <c r="B519" s="137"/>
      <c r="C519" s="137"/>
      <c r="D519" s="137"/>
      <c r="E519" s="137"/>
      <c r="F519" s="139"/>
      <c r="G519" s="137"/>
      <c r="H519" s="137"/>
      <c r="I519" s="137"/>
      <c r="J519" s="137"/>
      <c r="K519" s="137"/>
      <c r="L519" s="137"/>
      <c r="M519" s="137"/>
      <c r="N519" s="137"/>
      <c r="O519" s="140"/>
      <c r="P519" s="137"/>
      <c r="Q519" s="137"/>
      <c r="R519" s="137"/>
      <c r="S519" s="137"/>
      <c r="T519" s="137"/>
      <c r="U519" s="137"/>
      <c r="V519" s="137"/>
      <c r="W519" s="137"/>
      <c r="X519" s="137"/>
      <c r="Y519" s="137"/>
      <c r="Z519" s="137"/>
      <c r="AA519" s="137"/>
      <c r="AB519" s="137"/>
      <c r="AC519" s="137"/>
      <c r="AD519" s="137"/>
      <c r="AE519" s="137"/>
      <c r="AF519" s="137"/>
      <c r="AG519" s="137"/>
      <c r="AH519" s="137"/>
      <c r="AI519" s="137"/>
      <c r="AJ519" s="137"/>
      <c r="AK519" s="137"/>
      <c r="AL519" s="137"/>
      <c r="AM519" s="137"/>
      <c r="AN519" s="137"/>
      <c r="AO519" s="137"/>
      <c r="AP519" s="137"/>
      <c r="AQ519" s="137"/>
    </row>
    <row r="520" ht="18.0" customHeight="1">
      <c r="A520" s="137"/>
      <c r="B520" s="137"/>
      <c r="C520" s="137"/>
      <c r="D520" s="137"/>
      <c r="E520" s="137"/>
      <c r="F520" s="139"/>
      <c r="G520" s="137"/>
      <c r="H520" s="137"/>
      <c r="I520" s="137"/>
      <c r="J520" s="137"/>
      <c r="K520" s="137"/>
      <c r="L520" s="137"/>
      <c r="M520" s="137"/>
      <c r="N520" s="137"/>
      <c r="O520" s="140"/>
      <c r="P520" s="137"/>
      <c r="Q520" s="137"/>
      <c r="R520" s="137"/>
      <c r="S520" s="137"/>
      <c r="T520" s="137"/>
      <c r="U520" s="137"/>
      <c r="V520" s="137"/>
      <c r="W520" s="137"/>
      <c r="X520" s="137"/>
      <c r="Y520" s="137"/>
      <c r="Z520" s="137"/>
      <c r="AA520" s="137"/>
      <c r="AB520" s="137"/>
      <c r="AC520" s="137"/>
      <c r="AD520" s="137"/>
      <c r="AE520" s="137"/>
      <c r="AF520" s="137"/>
      <c r="AG520" s="137"/>
      <c r="AH520" s="137"/>
      <c r="AI520" s="137"/>
      <c r="AJ520" s="137"/>
      <c r="AK520" s="137"/>
      <c r="AL520" s="137"/>
      <c r="AM520" s="137"/>
      <c r="AN520" s="137"/>
      <c r="AO520" s="137"/>
      <c r="AP520" s="137"/>
      <c r="AQ520" s="137"/>
    </row>
    <row r="521" ht="18.0" customHeight="1">
      <c r="A521" s="137"/>
      <c r="B521" s="137"/>
      <c r="C521" s="137"/>
      <c r="D521" s="137"/>
      <c r="E521" s="137"/>
      <c r="F521" s="139"/>
      <c r="G521" s="137"/>
      <c r="H521" s="137"/>
      <c r="I521" s="137"/>
      <c r="J521" s="137"/>
      <c r="K521" s="137"/>
      <c r="L521" s="137"/>
      <c r="M521" s="137"/>
      <c r="N521" s="137"/>
      <c r="O521" s="140"/>
      <c r="P521" s="137"/>
      <c r="Q521" s="137"/>
      <c r="R521" s="137"/>
      <c r="S521" s="137"/>
      <c r="T521" s="137"/>
      <c r="U521" s="137"/>
      <c r="V521" s="137"/>
      <c r="W521" s="137"/>
      <c r="X521" s="137"/>
      <c r="Y521" s="137"/>
      <c r="Z521" s="137"/>
      <c r="AA521" s="137"/>
      <c r="AB521" s="137"/>
      <c r="AC521" s="137"/>
      <c r="AD521" s="137"/>
      <c r="AE521" s="137"/>
      <c r="AF521" s="137"/>
      <c r="AG521" s="137"/>
      <c r="AH521" s="137"/>
      <c r="AI521" s="137"/>
      <c r="AJ521" s="137"/>
      <c r="AK521" s="137"/>
      <c r="AL521" s="137"/>
      <c r="AM521" s="137"/>
      <c r="AN521" s="137"/>
      <c r="AO521" s="137"/>
      <c r="AP521" s="137"/>
      <c r="AQ521" s="137"/>
    </row>
    <row r="522" ht="18.0" customHeight="1">
      <c r="A522" s="137"/>
      <c r="B522" s="137"/>
      <c r="C522" s="137"/>
      <c r="D522" s="137"/>
      <c r="E522" s="137"/>
      <c r="F522" s="139"/>
      <c r="G522" s="137"/>
      <c r="H522" s="137"/>
      <c r="I522" s="137"/>
      <c r="J522" s="137"/>
      <c r="K522" s="137"/>
      <c r="L522" s="137"/>
      <c r="M522" s="137"/>
      <c r="N522" s="137"/>
      <c r="O522" s="140"/>
      <c r="P522" s="137"/>
      <c r="Q522" s="137"/>
      <c r="R522" s="137"/>
      <c r="S522" s="137"/>
      <c r="T522" s="137"/>
      <c r="U522" s="137"/>
      <c r="V522" s="137"/>
      <c r="W522" s="137"/>
      <c r="X522" s="137"/>
      <c r="Y522" s="137"/>
      <c r="Z522" s="137"/>
      <c r="AA522" s="137"/>
      <c r="AB522" s="137"/>
      <c r="AC522" s="137"/>
      <c r="AD522" s="137"/>
      <c r="AE522" s="137"/>
      <c r="AF522" s="137"/>
      <c r="AG522" s="137"/>
      <c r="AH522" s="137"/>
      <c r="AI522" s="137"/>
      <c r="AJ522" s="137"/>
      <c r="AK522" s="137"/>
      <c r="AL522" s="137"/>
      <c r="AM522" s="137"/>
      <c r="AN522" s="137"/>
      <c r="AO522" s="137"/>
      <c r="AP522" s="137"/>
      <c r="AQ522" s="137"/>
    </row>
    <row r="523" ht="18.0" customHeight="1">
      <c r="A523" s="137"/>
      <c r="B523" s="137"/>
      <c r="C523" s="137"/>
      <c r="D523" s="137"/>
      <c r="E523" s="137"/>
      <c r="F523" s="139"/>
      <c r="G523" s="137"/>
      <c r="H523" s="137"/>
      <c r="I523" s="137"/>
      <c r="J523" s="137"/>
      <c r="K523" s="137"/>
      <c r="L523" s="137"/>
      <c r="M523" s="137"/>
      <c r="N523" s="137"/>
      <c r="O523" s="140"/>
      <c r="P523" s="137"/>
      <c r="Q523" s="137"/>
      <c r="R523" s="137"/>
      <c r="S523" s="137"/>
      <c r="T523" s="137"/>
      <c r="U523" s="137"/>
      <c r="V523" s="137"/>
      <c r="W523" s="137"/>
      <c r="X523" s="137"/>
      <c r="Y523" s="137"/>
      <c r="Z523" s="137"/>
      <c r="AA523" s="137"/>
      <c r="AB523" s="137"/>
      <c r="AC523" s="137"/>
      <c r="AD523" s="137"/>
      <c r="AE523" s="137"/>
      <c r="AF523" s="137"/>
      <c r="AG523" s="137"/>
      <c r="AH523" s="137"/>
      <c r="AI523" s="137"/>
      <c r="AJ523" s="137"/>
      <c r="AK523" s="137"/>
      <c r="AL523" s="137"/>
      <c r="AM523" s="137"/>
      <c r="AN523" s="137"/>
      <c r="AO523" s="137"/>
      <c r="AP523" s="137"/>
      <c r="AQ523" s="137"/>
    </row>
    <row r="524" ht="18.0" customHeight="1">
      <c r="A524" s="137"/>
      <c r="B524" s="137"/>
      <c r="C524" s="137"/>
      <c r="D524" s="137"/>
      <c r="E524" s="137"/>
      <c r="F524" s="139"/>
      <c r="G524" s="137"/>
      <c r="H524" s="137"/>
      <c r="I524" s="137"/>
      <c r="J524" s="137"/>
      <c r="K524" s="137"/>
      <c r="L524" s="137"/>
      <c r="M524" s="137"/>
      <c r="N524" s="137"/>
      <c r="O524" s="140"/>
      <c r="P524" s="137"/>
      <c r="Q524" s="137"/>
      <c r="R524" s="137"/>
      <c r="S524" s="137"/>
      <c r="T524" s="137"/>
      <c r="U524" s="137"/>
      <c r="V524" s="137"/>
      <c r="W524" s="137"/>
      <c r="X524" s="137"/>
      <c r="Y524" s="137"/>
      <c r="Z524" s="137"/>
      <c r="AA524" s="137"/>
      <c r="AB524" s="137"/>
      <c r="AC524" s="137"/>
      <c r="AD524" s="137"/>
      <c r="AE524" s="137"/>
      <c r="AF524" s="137"/>
      <c r="AG524" s="137"/>
      <c r="AH524" s="137"/>
      <c r="AI524" s="137"/>
      <c r="AJ524" s="137"/>
      <c r="AK524" s="137"/>
      <c r="AL524" s="137"/>
      <c r="AM524" s="137"/>
      <c r="AN524" s="137"/>
      <c r="AO524" s="137"/>
      <c r="AP524" s="137"/>
      <c r="AQ524" s="137"/>
    </row>
    <row r="525" ht="18.0" customHeight="1">
      <c r="A525" s="137"/>
      <c r="B525" s="137"/>
      <c r="C525" s="137"/>
      <c r="D525" s="137"/>
      <c r="E525" s="137"/>
      <c r="F525" s="139"/>
      <c r="G525" s="137"/>
      <c r="H525" s="137"/>
      <c r="I525" s="137"/>
      <c r="J525" s="137"/>
      <c r="K525" s="137"/>
      <c r="L525" s="137"/>
      <c r="M525" s="137"/>
      <c r="N525" s="137"/>
      <c r="O525" s="140"/>
      <c r="P525" s="137"/>
      <c r="Q525" s="137"/>
      <c r="R525" s="137"/>
      <c r="S525" s="137"/>
      <c r="T525" s="137"/>
      <c r="U525" s="137"/>
      <c r="V525" s="137"/>
      <c r="W525" s="137"/>
      <c r="X525" s="137"/>
      <c r="Y525" s="137"/>
      <c r="Z525" s="137"/>
      <c r="AA525" s="137"/>
      <c r="AB525" s="137"/>
      <c r="AC525" s="137"/>
      <c r="AD525" s="137"/>
      <c r="AE525" s="137"/>
      <c r="AF525" s="137"/>
      <c r="AG525" s="137"/>
      <c r="AH525" s="137"/>
      <c r="AI525" s="137"/>
      <c r="AJ525" s="137"/>
      <c r="AK525" s="137"/>
      <c r="AL525" s="137"/>
      <c r="AM525" s="137"/>
      <c r="AN525" s="137"/>
      <c r="AO525" s="137"/>
      <c r="AP525" s="137"/>
      <c r="AQ525" s="137"/>
    </row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F7"/>
    <mergeCell ref="C25:D25"/>
    <mergeCell ref="E26:F26"/>
    <mergeCell ref="C31:E31"/>
    <mergeCell ref="C256:E256"/>
    <mergeCell ref="C277:E277"/>
  </mergeCells>
  <printOptions/>
  <pageMargins bottom="0.75" footer="0.0" header="0.0" left="0.7" right="0.7" top="0.75"/>
  <pageSetup orientation="landscape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7" width="24.29"/>
    <col customWidth="1" min="8" max="8" width="140.29"/>
    <col customWidth="1" min="9" max="9" width="19.86"/>
    <col customWidth="1" min="10" max="10" width="85.43"/>
    <col customWidth="1" min="11" max="30" width="19.86"/>
  </cols>
  <sheetData>
    <row r="1" ht="23.25" customHeight="1">
      <c r="A1" s="210" t="s">
        <v>0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  <c r="T1" s="211"/>
      <c r="U1" s="211"/>
      <c r="V1" s="211"/>
      <c r="W1" s="211"/>
      <c r="X1" s="211"/>
      <c r="Y1" s="211"/>
      <c r="Z1" s="211"/>
      <c r="AA1" s="211"/>
      <c r="AB1" s="211"/>
      <c r="AC1" s="211"/>
      <c r="AD1" s="211"/>
    </row>
    <row r="2" ht="23.25" customHeight="1">
      <c r="A2" s="211"/>
      <c r="B2" s="211"/>
      <c r="C2" s="211"/>
      <c r="D2" s="211"/>
      <c r="E2" s="211"/>
      <c r="F2" s="211"/>
      <c r="G2" s="211"/>
      <c r="H2" s="211"/>
      <c r="I2" s="211"/>
      <c r="J2" s="211"/>
      <c r="K2" s="211"/>
      <c r="L2" s="211"/>
      <c r="M2" s="211"/>
      <c r="N2" s="211"/>
      <c r="O2" s="211"/>
      <c r="P2" s="211"/>
      <c r="Q2" s="211"/>
      <c r="R2" s="211"/>
      <c r="S2" s="211"/>
      <c r="T2" s="211"/>
      <c r="U2" s="211"/>
      <c r="V2" s="211"/>
      <c r="W2" s="211"/>
      <c r="X2" s="211"/>
      <c r="Y2" s="211"/>
      <c r="Z2" s="211"/>
      <c r="AA2" s="211"/>
      <c r="AB2" s="211"/>
      <c r="AC2" s="211"/>
      <c r="AD2" s="211"/>
    </row>
    <row r="3" ht="23.25" customHeight="1">
      <c r="A3" s="210" t="s">
        <v>128</v>
      </c>
      <c r="B3" s="211"/>
      <c r="C3" s="211"/>
      <c r="D3" s="211"/>
      <c r="E3" s="211"/>
      <c r="F3" s="211"/>
      <c r="G3" s="211"/>
      <c r="H3" s="211"/>
      <c r="I3" s="211"/>
      <c r="J3" s="211"/>
      <c r="K3" s="211"/>
      <c r="L3" s="211"/>
      <c r="M3" s="211"/>
      <c r="N3" s="211"/>
      <c r="O3" s="211"/>
      <c r="P3" s="211"/>
      <c r="Q3" s="211"/>
      <c r="R3" s="211"/>
      <c r="S3" s="211"/>
      <c r="T3" s="211"/>
      <c r="U3" s="211"/>
      <c r="V3" s="211"/>
      <c r="W3" s="211"/>
      <c r="X3" s="211"/>
      <c r="Y3" s="211"/>
      <c r="Z3" s="211"/>
      <c r="AA3" s="211"/>
      <c r="AB3" s="211"/>
      <c r="AC3" s="211"/>
      <c r="AD3" s="211"/>
    </row>
    <row r="4" ht="23.25" customHeight="1">
      <c r="A4" s="211"/>
      <c r="B4" s="211"/>
      <c r="C4" s="211"/>
      <c r="D4" s="211"/>
      <c r="E4" s="211"/>
      <c r="F4" s="211"/>
      <c r="G4" s="211"/>
      <c r="H4" s="212"/>
      <c r="I4" s="212"/>
      <c r="J4" s="212"/>
      <c r="K4" s="212"/>
      <c r="L4" s="212"/>
      <c r="M4" s="212"/>
      <c r="N4" s="211"/>
      <c r="O4" s="211"/>
      <c r="P4" s="211"/>
      <c r="Q4" s="211"/>
      <c r="R4" s="211"/>
      <c r="S4" s="211"/>
      <c r="T4" s="211"/>
      <c r="U4" s="211"/>
      <c r="V4" s="211"/>
      <c r="W4" s="211"/>
      <c r="X4" s="211"/>
      <c r="Y4" s="211"/>
      <c r="Z4" s="211"/>
      <c r="AA4" s="211"/>
      <c r="AB4" s="211"/>
      <c r="AC4" s="211"/>
      <c r="AD4" s="211"/>
    </row>
    <row r="5" ht="23.25" customHeight="1">
      <c r="A5" s="210" t="s">
        <v>129</v>
      </c>
      <c r="B5" s="213" t="s">
        <v>149</v>
      </c>
      <c r="C5" s="211"/>
      <c r="D5" s="211"/>
      <c r="E5" s="211"/>
      <c r="F5" s="211"/>
      <c r="G5" s="211"/>
      <c r="H5" s="211"/>
      <c r="I5" s="211"/>
      <c r="J5" s="211"/>
      <c r="K5" s="211"/>
      <c r="L5" s="211"/>
      <c r="M5" s="211"/>
      <c r="N5" s="211"/>
      <c r="O5" s="211"/>
      <c r="P5" s="211"/>
      <c r="Q5" s="211"/>
      <c r="R5" s="211"/>
      <c r="S5" s="211"/>
      <c r="T5" s="211"/>
      <c r="U5" s="211"/>
      <c r="V5" s="211"/>
      <c r="W5" s="211"/>
      <c r="X5" s="211"/>
      <c r="Y5" s="211"/>
      <c r="Z5" s="211"/>
      <c r="AA5" s="211"/>
      <c r="AB5" s="211"/>
      <c r="AC5" s="211"/>
      <c r="AD5" s="211"/>
    </row>
    <row r="6" ht="24.0" customHeight="1">
      <c r="A6" s="211"/>
      <c r="B6" s="211"/>
      <c r="C6" s="211"/>
      <c r="D6" s="211"/>
      <c r="E6" s="211"/>
      <c r="F6" s="211"/>
      <c r="G6" s="211"/>
      <c r="H6" s="211"/>
      <c r="I6" s="214">
        <v>0.009</v>
      </c>
      <c r="J6" s="211"/>
      <c r="K6" s="211"/>
      <c r="L6" s="211"/>
      <c r="M6" s="211"/>
      <c r="N6" s="211"/>
      <c r="O6" s="211"/>
      <c r="P6" s="211"/>
      <c r="Q6" s="211"/>
      <c r="R6" s="211"/>
      <c r="S6" s="211"/>
      <c r="T6" s="211"/>
      <c r="U6" s="211"/>
      <c r="V6" s="211"/>
      <c r="W6" s="211"/>
      <c r="X6" s="211"/>
      <c r="Y6" s="211"/>
      <c r="Z6" s="211"/>
      <c r="AA6" s="211"/>
      <c r="AB6" s="211"/>
      <c r="AC6" s="211"/>
      <c r="AD6" s="211"/>
    </row>
    <row r="7" ht="68.25" customHeight="1">
      <c r="A7" s="215" t="s">
        <v>131</v>
      </c>
      <c r="B7" s="216" t="s">
        <v>132</v>
      </c>
      <c r="C7" s="217" t="s">
        <v>133</v>
      </c>
      <c r="D7" s="217" t="s">
        <v>134</v>
      </c>
      <c r="E7" s="217" t="s">
        <v>135</v>
      </c>
      <c r="F7" s="217" t="s">
        <v>136</v>
      </c>
      <c r="G7" s="218" t="s">
        <v>137</v>
      </c>
      <c r="H7" s="219" t="s">
        <v>14</v>
      </c>
      <c r="I7" s="220" t="s">
        <v>150</v>
      </c>
      <c r="J7" s="221" t="s">
        <v>151</v>
      </c>
      <c r="K7" s="211"/>
      <c r="L7" s="211"/>
      <c r="M7" s="211"/>
      <c r="N7" s="211"/>
      <c r="O7" s="211"/>
      <c r="P7" s="211"/>
      <c r="Q7" s="211"/>
      <c r="R7" s="211"/>
      <c r="S7" s="211"/>
      <c r="T7" s="211"/>
      <c r="U7" s="211"/>
      <c r="V7" s="211"/>
      <c r="W7" s="211"/>
      <c r="X7" s="211"/>
      <c r="Y7" s="211"/>
      <c r="Z7" s="211"/>
      <c r="AA7" s="211"/>
      <c r="AB7" s="211"/>
      <c r="AC7" s="211"/>
      <c r="AD7" s="211"/>
    </row>
    <row r="8" ht="48.0" customHeight="1">
      <c r="A8" s="222" t="str">
        <f>+SUMMARY!#REF!</f>
        <v>#ERROR!</v>
      </c>
      <c r="B8" s="223" t="str">
        <f>+SUMMARY!#REF!</f>
        <v>#ERROR!</v>
      </c>
      <c r="C8" s="223" t="str">
        <f>+SUMMARY!#REF!</f>
        <v>#ERROR!</v>
      </c>
      <c r="D8" s="223" t="str">
        <f>+SUMMARY!#REF!</f>
        <v>#ERROR!</v>
      </c>
      <c r="E8" s="223" t="str">
        <f>+SUMMARY!#REF!</f>
        <v>#ERROR!</v>
      </c>
      <c r="F8" s="223" t="str">
        <f>+SUMMARY!#REF!</f>
        <v>#ERROR!</v>
      </c>
      <c r="G8" s="223" t="str">
        <f>+SUMMARY!#REF!</f>
        <v>#ERROR!</v>
      </c>
      <c r="H8" s="224" t="str">
        <f>+SUMMARY!#REF!</f>
        <v>#ERROR!</v>
      </c>
      <c r="I8" s="225" t="str">
        <f t="shared" ref="I8:I38" si="1">D8/B8</f>
        <v>#ERROR!</v>
      </c>
      <c r="J8" s="226"/>
      <c r="K8" s="211"/>
      <c r="L8" s="211"/>
      <c r="M8" s="211"/>
      <c r="N8" s="211"/>
      <c r="O8" s="211"/>
      <c r="P8" s="211"/>
      <c r="Q8" s="211"/>
      <c r="R8" s="211"/>
      <c r="S8" s="211"/>
      <c r="T8" s="211"/>
      <c r="U8" s="211"/>
      <c r="V8" s="211"/>
      <c r="W8" s="211"/>
      <c r="X8" s="211"/>
      <c r="Y8" s="211"/>
      <c r="Z8" s="211"/>
      <c r="AA8" s="211"/>
      <c r="AB8" s="211"/>
      <c r="AC8" s="211"/>
      <c r="AD8" s="211"/>
    </row>
    <row r="9" ht="33.0" customHeight="1">
      <c r="A9" s="222">
        <f>+SUMMARY!A7</f>
        <v>44286</v>
      </c>
      <c r="B9" s="223">
        <f>+SUMMARY!B7</f>
        <v>8253.7795</v>
      </c>
      <c r="C9" s="223">
        <f>+SUMMARY!C7</f>
        <v>7330.589778</v>
      </c>
      <c r="D9" s="223">
        <f>+SUMMARY!D7</f>
        <v>48.6855446</v>
      </c>
      <c r="E9" s="223">
        <f>+SUMMARY!E7</f>
        <v>88.2</v>
      </c>
      <c r="F9" s="223">
        <f>+SUMMARY!F7</f>
        <v>776.8575022</v>
      </c>
      <c r="G9" s="223">
        <f>+SUMMARY!G7</f>
        <v>9.4466748</v>
      </c>
      <c r="H9" s="224" t="str">
        <f>+SUMMARY!H7</f>
        <v>B250/D2050/D1650/C630/B930/D2530</v>
      </c>
      <c r="I9" s="225">
        <f t="shared" si="1"/>
        <v>0.005898575871</v>
      </c>
      <c r="J9" s="226"/>
      <c r="K9" s="211"/>
      <c r="L9" s="211"/>
      <c r="M9" s="211"/>
      <c r="N9" s="211"/>
      <c r="O9" s="211"/>
      <c r="P9" s="211"/>
      <c r="Q9" s="211"/>
      <c r="R9" s="211"/>
      <c r="S9" s="211"/>
      <c r="T9" s="211"/>
      <c r="U9" s="211"/>
      <c r="V9" s="211"/>
      <c r="W9" s="211"/>
      <c r="X9" s="211"/>
      <c r="Y9" s="211"/>
      <c r="Z9" s="211"/>
      <c r="AA9" s="211"/>
      <c r="AB9" s="211"/>
      <c r="AC9" s="211"/>
      <c r="AD9" s="211"/>
    </row>
    <row r="10" ht="33.0" customHeight="1">
      <c r="A10" s="222">
        <f>+SUMMARY!A8</f>
        <v>44287</v>
      </c>
      <c r="B10" s="223">
        <f>+SUMMARY!B8</f>
        <v>9139.858</v>
      </c>
      <c r="C10" s="223">
        <f>+SUMMARY!C8</f>
        <v>8027.5982</v>
      </c>
      <c r="D10" s="223">
        <f>+SUMMARY!D8</f>
        <v>13.697775</v>
      </c>
      <c r="E10" s="223">
        <f>+SUMMARY!E8</f>
        <v>75</v>
      </c>
      <c r="F10" s="223">
        <f>+SUMMARY!F8</f>
        <v>992.5885788</v>
      </c>
      <c r="G10" s="223">
        <f>+SUMMARY!G8</f>
        <v>30.9734462</v>
      </c>
      <c r="H10" s="224" t="str">
        <f>+SUMMARY!H8</f>
        <v>D2220</v>
      </c>
      <c r="I10" s="225">
        <f t="shared" si="1"/>
        <v>0.001498685756</v>
      </c>
      <c r="J10" s="226"/>
      <c r="K10" s="211"/>
      <c r="L10" s="211"/>
      <c r="M10" s="211"/>
      <c r="N10" s="211"/>
      <c r="O10" s="211"/>
      <c r="P10" s="211"/>
      <c r="Q10" s="211"/>
      <c r="R10" s="211"/>
      <c r="S10" s="211"/>
      <c r="T10" s="211"/>
      <c r="U10" s="211"/>
      <c r="V10" s="211"/>
      <c r="W10" s="211"/>
      <c r="X10" s="211"/>
      <c r="Y10" s="211"/>
      <c r="Z10" s="211"/>
      <c r="AA10" s="211"/>
      <c r="AB10" s="211"/>
      <c r="AC10" s="211"/>
      <c r="AD10" s="211"/>
    </row>
    <row r="11" ht="33.0" customHeight="1">
      <c r="A11" s="222">
        <f>+SUMMARY!A9</f>
        <v>44288</v>
      </c>
      <c r="B11" s="223">
        <f>+SUMMARY!B9</f>
        <v>22696.446</v>
      </c>
      <c r="C11" s="223">
        <f>+SUMMARY!C9</f>
        <v>20181.93854</v>
      </c>
      <c r="D11" s="223">
        <f>+SUMMARY!D9</f>
        <v>90.228997</v>
      </c>
      <c r="E11" s="223">
        <f>+SUMMARY!E9</f>
        <v>169.8</v>
      </c>
      <c r="F11" s="223">
        <f>+SUMMARY!F9</f>
        <v>2108.058863</v>
      </c>
      <c r="G11" s="223">
        <f>+SUMMARY!G9</f>
        <v>146.4195969</v>
      </c>
      <c r="H11" s="224" t="str">
        <f>+SUMMARY!H9</f>
        <v/>
      </c>
      <c r="I11" s="225">
        <f t="shared" si="1"/>
        <v>0.003975468098</v>
      </c>
      <c r="J11" s="226"/>
      <c r="K11" s="211"/>
      <c r="L11" s="211"/>
      <c r="M11" s="211"/>
      <c r="N11" s="211"/>
      <c r="O11" s="211"/>
      <c r="P11" s="211"/>
      <c r="Q11" s="211"/>
      <c r="R11" s="211"/>
      <c r="S11" s="211"/>
      <c r="T11" s="211"/>
      <c r="U11" s="211"/>
      <c r="V11" s="211"/>
      <c r="W11" s="211"/>
      <c r="X11" s="211"/>
      <c r="Y11" s="211"/>
      <c r="Z11" s="211"/>
      <c r="AA11" s="211"/>
      <c r="AB11" s="211"/>
      <c r="AC11" s="211"/>
      <c r="AD11" s="211"/>
    </row>
    <row r="12" ht="33.0" customHeight="1">
      <c r="A12" s="222">
        <f>+SUMMARY!A10</f>
        <v>44289</v>
      </c>
      <c r="B12" s="223">
        <f>+SUMMARY!B10</f>
        <v>11896.5852</v>
      </c>
      <c r="C12" s="223">
        <f>+SUMMARY!C10</f>
        <v>8859.919038</v>
      </c>
      <c r="D12" s="223">
        <f>+SUMMARY!D10</f>
        <v>62.937</v>
      </c>
      <c r="E12" s="223">
        <f>+SUMMARY!E10</f>
        <v>37.2</v>
      </c>
      <c r="F12" s="223">
        <f>+SUMMARY!F10</f>
        <v>972.7196429</v>
      </c>
      <c r="G12" s="223">
        <f>+SUMMARY!G10</f>
        <v>1963.809519</v>
      </c>
      <c r="H12" s="224" t="str">
        <f>+SUMMARY!H10</f>
        <v/>
      </c>
      <c r="I12" s="225">
        <f t="shared" si="1"/>
        <v>0.005290341635</v>
      </c>
      <c r="J12" s="226"/>
      <c r="K12" s="211"/>
      <c r="L12" s="211"/>
      <c r="M12" s="211"/>
      <c r="N12" s="211"/>
      <c r="O12" s="211"/>
      <c r="P12" s="211"/>
      <c r="Q12" s="211"/>
      <c r="R12" s="211"/>
      <c r="S12" s="211"/>
      <c r="T12" s="211"/>
      <c r="U12" s="211"/>
      <c r="V12" s="211"/>
      <c r="W12" s="211"/>
      <c r="X12" s="211"/>
      <c r="Y12" s="211"/>
      <c r="Z12" s="211"/>
      <c r="AA12" s="211"/>
      <c r="AB12" s="211"/>
      <c r="AC12" s="211"/>
      <c r="AD12" s="211"/>
    </row>
    <row r="13" ht="33.0" customHeight="1">
      <c r="A13" s="222">
        <f>+SUMMARY!A11</f>
        <v>44291</v>
      </c>
      <c r="B13" s="223">
        <f>+SUMMARY!B11</f>
        <v>27174.86</v>
      </c>
      <c r="C13" s="223">
        <f>+SUMMARY!C11</f>
        <v>25402.48232</v>
      </c>
      <c r="D13" s="223">
        <f>+SUMMARY!D11</f>
        <v>74.029764</v>
      </c>
      <c r="E13" s="223">
        <f>+SUMMARY!E11</f>
        <v>141</v>
      </c>
      <c r="F13" s="223">
        <f>+SUMMARY!F11</f>
        <v>1498.720349</v>
      </c>
      <c r="G13" s="223">
        <f>+SUMMARY!G11</f>
        <v>58.6275677</v>
      </c>
      <c r="H13" s="224" t="str">
        <f>+SUMMARY!H11</f>
        <v/>
      </c>
      <c r="I13" s="225">
        <f t="shared" si="1"/>
        <v>0.002724200382</v>
      </c>
      <c r="J13" s="226"/>
      <c r="K13" s="211"/>
      <c r="L13" s="211"/>
      <c r="M13" s="211"/>
      <c r="N13" s="211"/>
      <c r="O13" s="211"/>
      <c r="P13" s="211"/>
      <c r="Q13" s="211"/>
      <c r="R13" s="211"/>
      <c r="S13" s="211"/>
      <c r="T13" s="211"/>
      <c r="U13" s="211"/>
      <c r="V13" s="211"/>
      <c r="W13" s="211"/>
      <c r="X13" s="211"/>
      <c r="Y13" s="211"/>
      <c r="Z13" s="211"/>
      <c r="AA13" s="211"/>
      <c r="AB13" s="211"/>
      <c r="AC13" s="211"/>
      <c r="AD13" s="211"/>
    </row>
    <row r="14" ht="33.0" customHeight="1">
      <c r="A14" s="222">
        <f>+SUMMARY!A12</f>
        <v>44292</v>
      </c>
      <c r="B14" s="223">
        <f>+SUMMARY!B12</f>
        <v>19215.718</v>
      </c>
      <c r="C14" s="223">
        <f>+SUMMARY!C12</f>
        <v>17578.79146</v>
      </c>
      <c r="D14" s="223">
        <f>+SUMMARY!D12</f>
        <v>101.4565924</v>
      </c>
      <c r="E14" s="223">
        <f>+SUMMARY!E12</f>
        <v>153</v>
      </c>
      <c r="F14" s="223">
        <f>+SUMMARY!F12</f>
        <v>1213.252022</v>
      </c>
      <c r="G14" s="223">
        <f>+SUMMARY!G12</f>
        <v>169.2179208</v>
      </c>
      <c r="H14" s="224" t="str">
        <f>+SUMMARY!H12</f>
        <v/>
      </c>
      <c r="I14" s="225">
        <f t="shared" si="1"/>
        <v>0.005279875173</v>
      </c>
      <c r="J14" s="226"/>
      <c r="K14" s="211"/>
      <c r="L14" s="211"/>
      <c r="M14" s="211"/>
      <c r="N14" s="211"/>
      <c r="O14" s="211"/>
      <c r="P14" s="211"/>
      <c r="Q14" s="211"/>
      <c r="R14" s="211"/>
      <c r="S14" s="211"/>
      <c r="T14" s="211"/>
      <c r="U14" s="211"/>
      <c r="V14" s="211"/>
      <c r="W14" s="211"/>
      <c r="X14" s="211"/>
      <c r="Y14" s="211"/>
      <c r="Z14" s="211"/>
      <c r="AA14" s="211"/>
      <c r="AB14" s="211"/>
      <c r="AC14" s="211"/>
      <c r="AD14" s="211"/>
    </row>
    <row r="15" ht="33.0" customHeight="1">
      <c r="A15" s="222">
        <f>+SUMMARY!A13</f>
        <v>44293</v>
      </c>
      <c r="B15" s="223">
        <f>+SUMMARY!B13</f>
        <v>27114.45269</v>
      </c>
      <c r="C15" s="223">
        <f>+SUMMARY!C13</f>
        <v>24809.97313</v>
      </c>
      <c r="D15" s="223">
        <f>+SUMMARY!D13</f>
        <v>63.8252632</v>
      </c>
      <c r="E15" s="223">
        <f>+SUMMARY!E13</f>
        <v>120.6</v>
      </c>
      <c r="F15" s="223">
        <f>+SUMMARY!F13</f>
        <v>1944.655984</v>
      </c>
      <c r="G15" s="223">
        <f>+SUMMARY!G13</f>
        <v>175.3983062</v>
      </c>
      <c r="H15" s="224" t="str">
        <f>+SUMMARY!H13</f>
        <v/>
      </c>
      <c r="I15" s="225">
        <f t="shared" si="1"/>
        <v>0.002353920396</v>
      </c>
      <c r="J15" s="226"/>
      <c r="K15" s="211"/>
      <c r="L15" s="211"/>
      <c r="M15" s="211"/>
      <c r="N15" s="211"/>
      <c r="O15" s="211"/>
      <c r="P15" s="211"/>
      <c r="Q15" s="211"/>
      <c r="R15" s="211"/>
      <c r="S15" s="211"/>
      <c r="T15" s="211"/>
      <c r="U15" s="211"/>
      <c r="V15" s="211"/>
      <c r="W15" s="211"/>
      <c r="X15" s="211"/>
      <c r="Y15" s="211"/>
      <c r="Z15" s="211"/>
      <c r="AA15" s="211"/>
      <c r="AB15" s="211"/>
      <c r="AC15" s="211"/>
      <c r="AD15" s="211"/>
    </row>
    <row r="16" ht="33.0" customHeight="1">
      <c r="A16" s="222">
        <f>+SUMMARY!A14</f>
        <v>44294</v>
      </c>
      <c r="B16" s="223">
        <f>+SUMMARY!B14</f>
        <v>37100.4855</v>
      </c>
      <c r="C16" s="223">
        <f>+SUMMARY!C14</f>
        <v>34474.57569</v>
      </c>
      <c r="D16" s="223">
        <f>+SUMMARY!D14</f>
        <v>57.2145388</v>
      </c>
      <c r="E16" s="223">
        <f>+SUMMARY!E14</f>
        <v>107.4</v>
      </c>
      <c r="F16" s="223">
        <f>+SUMMARY!F14</f>
        <v>2287.904769</v>
      </c>
      <c r="G16" s="223">
        <f>+SUMMARY!G14</f>
        <v>173.3905018</v>
      </c>
      <c r="H16" s="224" t="str">
        <f>+SUMMARY!H14</f>
        <v/>
      </c>
      <c r="I16" s="225">
        <f t="shared" si="1"/>
        <v>0.001542150676</v>
      </c>
      <c r="J16" s="226"/>
      <c r="K16" s="211"/>
      <c r="L16" s="211"/>
      <c r="M16" s="211"/>
      <c r="N16" s="211"/>
      <c r="O16" s="211"/>
      <c r="P16" s="211"/>
      <c r="Q16" s="211"/>
      <c r="R16" s="211"/>
      <c r="S16" s="211"/>
      <c r="T16" s="211"/>
      <c r="U16" s="211"/>
      <c r="V16" s="211"/>
      <c r="W16" s="211"/>
      <c r="X16" s="211"/>
      <c r="Y16" s="211"/>
      <c r="Z16" s="211"/>
      <c r="AA16" s="211"/>
      <c r="AB16" s="211"/>
      <c r="AC16" s="211"/>
      <c r="AD16" s="211"/>
    </row>
    <row r="17" ht="33.0" customHeight="1">
      <c r="A17" s="222">
        <f>+SUMMARY!A15</f>
        <v>44295</v>
      </c>
      <c r="B17" s="223">
        <f>+SUMMARY!B15</f>
        <v>10588.93</v>
      </c>
      <c r="C17" s="223">
        <f>+SUMMARY!C15</f>
        <v>9504.70873</v>
      </c>
      <c r="D17" s="223">
        <f>+SUMMARY!D15</f>
        <v>40.21089804</v>
      </c>
      <c r="E17" s="223">
        <f>+SUMMARY!E15</f>
        <v>79.2</v>
      </c>
      <c r="F17" s="223">
        <f>+SUMMARY!F15</f>
        <v>937.576743</v>
      </c>
      <c r="G17" s="223">
        <f>+SUMMARY!G15</f>
        <v>27.233629</v>
      </c>
      <c r="H17" s="224" t="str">
        <f>+SUMMARY!H15</f>
        <v/>
      </c>
      <c r="I17" s="225">
        <f t="shared" si="1"/>
        <v>0.003797446771</v>
      </c>
      <c r="J17" s="226"/>
      <c r="K17" s="227"/>
      <c r="L17" s="227"/>
      <c r="M17" s="227"/>
      <c r="N17" s="227"/>
      <c r="O17" s="227"/>
      <c r="P17" s="227"/>
      <c r="Q17" s="227"/>
      <c r="R17" s="227"/>
      <c r="S17" s="227"/>
      <c r="T17" s="227"/>
      <c r="U17" s="227"/>
      <c r="V17" s="227"/>
      <c r="W17" s="227"/>
      <c r="X17" s="227"/>
      <c r="Y17" s="227"/>
      <c r="Z17" s="227"/>
      <c r="AA17" s="227"/>
      <c r="AB17" s="227"/>
      <c r="AC17" s="227"/>
      <c r="AD17" s="227"/>
    </row>
    <row r="18" ht="33.0" customHeight="1">
      <c r="A18" s="222">
        <f>+SUMMARY!A16</f>
        <v>44296</v>
      </c>
      <c r="B18" s="223">
        <f>+SUMMARY!B16</f>
        <v>22385.593</v>
      </c>
      <c r="C18" s="223">
        <f>+SUMMARY!C16</f>
        <v>20733.52085</v>
      </c>
      <c r="D18" s="223">
        <f>+SUMMARY!D16</f>
        <v>96.32045703</v>
      </c>
      <c r="E18" s="223">
        <f>+SUMMARY!E16</f>
        <v>159</v>
      </c>
      <c r="F18" s="223">
        <f>+SUMMARY!F16</f>
        <v>1349.735097</v>
      </c>
      <c r="G18" s="223">
        <f>+SUMMARY!G16</f>
        <v>47.0165931</v>
      </c>
      <c r="H18" s="224" t="str">
        <f>+SUMMARY!H16</f>
        <v/>
      </c>
      <c r="I18" s="225">
        <f t="shared" si="1"/>
        <v>0.004302787826</v>
      </c>
      <c r="J18" s="226"/>
      <c r="K18" s="227"/>
      <c r="L18" s="227"/>
      <c r="M18" s="227"/>
      <c r="N18" s="227"/>
      <c r="O18" s="227"/>
      <c r="P18" s="227"/>
      <c r="Q18" s="227"/>
      <c r="R18" s="227"/>
      <c r="S18" s="227"/>
      <c r="T18" s="227"/>
      <c r="U18" s="227"/>
      <c r="V18" s="227"/>
      <c r="W18" s="227"/>
      <c r="X18" s="227"/>
      <c r="Y18" s="227"/>
      <c r="Z18" s="227"/>
      <c r="AA18" s="227"/>
      <c r="AB18" s="227"/>
      <c r="AC18" s="227"/>
      <c r="AD18" s="227"/>
    </row>
    <row r="19" ht="33.0" customHeight="1">
      <c r="A19" s="222">
        <f>+SUMMARY!A17</f>
        <v>44298</v>
      </c>
      <c r="B19" s="223">
        <f>+SUMMARY!B17</f>
        <v>33751.888</v>
      </c>
      <c r="C19" s="223">
        <f>+SUMMARY!C17</f>
        <v>31569.05658</v>
      </c>
      <c r="D19" s="223">
        <f>+SUMMARY!D17</f>
        <v>131.998426</v>
      </c>
      <c r="E19" s="223">
        <f>+SUMMARY!E17</f>
        <v>252.6</v>
      </c>
      <c r="F19" s="223">
        <f>+SUMMARY!F17</f>
        <v>1609.969392</v>
      </c>
      <c r="G19" s="223">
        <f>+SUMMARY!G17</f>
        <v>188.2636044</v>
      </c>
      <c r="H19" s="224" t="str">
        <f>+SUMMARY!H17</f>
        <v/>
      </c>
      <c r="I19" s="225">
        <f t="shared" si="1"/>
        <v>0.003910845698</v>
      </c>
      <c r="J19" s="226"/>
      <c r="K19" s="227"/>
      <c r="L19" s="227"/>
      <c r="M19" s="227"/>
      <c r="N19" s="227"/>
      <c r="O19" s="227"/>
      <c r="P19" s="227"/>
      <c r="Q19" s="227"/>
      <c r="R19" s="227"/>
      <c r="S19" s="227"/>
      <c r="T19" s="227"/>
      <c r="U19" s="227"/>
      <c r="V19" s="227"/>
      <c r="W19" s="227"/>
      <c r="X19" s="227"/>
      <c r="Y19" s="227"/>
      <c r="Z19" s="227"/>
      <c r="AA19" s="227"/>
      <c r="AB19" s="227"/>
      <c r="AC19" s="227"/>
      <c r="AD19" s="227"/>
    </row>
    <row r="20" ht="33.0" customHeight="1">
      <c r="A20" s="222">
        <f>+SUMMARY!A18</f>
        <v>44299</v>
      </c>
      <c r="B20" s="223">
        <f>+SUMMARY!B18</f>
        <v>19677.813</v>
      </c>
      <c r="C20" s="223">
        <f>+SUMMARY!C18</f>
        <v>18777.23356</v>
      </c>
      <c r="D20" s="223">
        <f>+SUMMARY!D18</f>
        <v>125.074776</v>
      </c>
      <c r="E20" s="223">
        <f>+SUMMARY!E18</f>
        <v>185.4</v>
      </c>
      <c r="F20" s="223">
        <f>+SUMMARY!F18</f>
        <v>447.5937217</v>
      </c>
      <c r="G20" s="223">
        <f>+SUMMARY!G18</f>
        <v>142.5109463</v>
      </c>
      <c r="H20" s="224" t="str">
        <f>+SUMMARY!H18</f>
        <v/>
      </c>
      <c r="I20" s="225">
        <f t="shared" si="1"/>
        <v>0.006356131954</v>
      </c>
      <c r="J20" s="226"/>
      <c r="K20" s="227"/>
      <c r="L20" s="227"/>
      <c r="M20" s="227"/>
      <c r="N20" s="227"/>
      <c r="O20" s="227"/>
      <c r="P20" s="227"/>
      <c r="Q20" s="227"/>
      <c r="R20" s="227"/>
      <c r="S20" s="227"/>
      <c r="T20" s="227"/>
      <c r="U20" s="227"/>
      <c r="V20" s="227"/>
      <c r="W20" s="227"/>
      <c r="X20" s="227"/>
      <c r="Y20" s="227"/>
      <c r="Z20" s="227"/>
      <c r="AA20" s="227"/>
      <c r="AB20" s="227"/>
      <c r="AC20" s="227"/>
      <c r="AD20" s="227"/>
    </row>
    <row r="21" ht="33.0" customHeight="1">
      <c r="A21" s="222">
        <f>+SUMMARY!A19</f>
        <v>44300</v>
      </c>
      <c r="B21" s="223">
        <f>+SUMMARY!B19</f>
        <v>29653.101</v>
      </c>
      <c r="C21" s="223">
        <f>+SUMMARY!C19</f>
        <v>28076.61474</v>
      </c>
      <c r="D21" s="223">
        <f>+SUMMARY!D19</f>
        <v>63.1592733</v>
      </c>
      <c r="E21" s="223">
        <f>+SUMMARY!E19</f>
        <v>123.6</v>
      </c>
      <c r="F21" s="223">
        <f>+SUMMARY!F19</f>
        <v>1090.869921</v>
      </c>
      <c r="G21" s="223">
        <f>+SUMMARY!G19</f>
        <v>298.8570628</v>
      </c>
      <c r="H21" s="224" t="str">
        <f>+SUMMARY!H19</f>
        <v/>
      </c>
      <c r="I21" s="225">
        <f t="shared" si="1"/>
        <v>0.002129938225</v>
      </c>
      <c r="J21" s="226"/>
      <c r="K21" s="227"/>
      <c r="L21" s="227"/>
      <c r="M21" s="227"/>
      <c r="N21" s="227"/>
      <c r="O21" s="227"/>
      <c r="P21" s="227"/>
      <c r="Q21" s="227"/>
      <c r="R21" s="227"/>
      <c r="S21" s="227"/>
      <c r="T21" s="227"/>
      <c r="U21" s="227"/>
      <c r="V21" s="227"/>
      <c r="W21" s="227"/>
      <c r="X21" s="227"/>
      <c r="Y21" s="227"/>
      <c r="Z21" s="227"/>
      <c r="AA21" s="227"/>
      <c r="AB21" s="227"/>
      <c r="AC21" s="227"/>
      <c r="AD21" s="227"/>
    </row>
    <row r="22" ht="33.0" customHeight="1">
      <c r="A22" s="222">
        <f>+SUMMARY!A20</f>
        <v>44301</v>
      </c>
      <c r="B22" s="223">
        <f>+SUMMARY!B20</f>
        <v>21507.9041</v>
      </c>
      <c r="C22" s="223">
        <f>+SUMMARY!C20</f>
        <v>20317.59914</v>
      </c>
      <c r="D22" s="223">
        <f>+SUMMARY!D20</f>
        <v>149.930632</v>
      </c>
      <c r="E22" s="223">
        <f>+SUMMARY!E20</f>
        <v>216.6</v>
      </c>
      <c r="F22" s="223">
        <f>+SUMMARY!F20</f>
        <v>740.2529973</v>
      </c>
      <c r="G22" s="223">
        <f>+SUMMARY!G20</f>
        <v>83.52133473</v>
      </c>
      <c r="H22" s="224" t="str">
        <f>+SUMMARY!H20</f>
        <v/>
      </c>
      <c r="I22" s="225">
        <f t="shared" si="1"/>
        <v>0.006970955017</v>
      </c>
      <c r="J22" s="226"/>
      <c r="K22" s="227"/>
      <c r="L22" s="227"/>
      <c r="M22" s="227"/>
      <c r="N22" s="227"/>
      <c r="O22" s="227"/>
      <c r="P22" s="227"/>
      <c r="Q22" s="227"/>
      <c r="R22" s="227"/>
      <c r="S22" s="227"/>
      <c r="T22" s="227"/>
      <c r="U22" s="227"/>
      <c r="V22" s="227"/>
      <c r="W22" s="227"/>
      <c r="X22" s="227"/>
      <c r="Y22" s="227"/>
      <c r="Z22" s="227"/>
      <c r="AA22" s="227"/>
      <c r="AB22" s="227"/>
      <c r="AC22" s="227"/>
      <c r="AD22" s="227"/>
    </row>
    <row r="23" ht="33.0" customHeight="1">
      <c r="A23" s="222">
        <f>+SUMMARY!A21</f>
        <v>44302</v>
      </c>
      <c r="B23" s="223">
        <f>+SUMMARY!B21</f>
        <v>29805.564</v>
      </c>
      <c r="C23" s="223">
        <f>+SUMMARY!C21</f>
        <v>26736.74306</v>
      </c>
      <c r="D23" s="223">
        <f>+SUMMARY!D21</f>
        <v>53.2902762</v>
      </c>
      <c r="E23" s="223">
        <f>+SUMMARY!E21</f>
        <v>95.4</v>
      </c>
      <c r="F23" s="223">
        <f>+SUMMARY!F21</f>
        <v>2448.064227</v>
      </c>
      <c r="G23" s="223">
        <f>+SUMMARY!G21</f>
        <v>472.0664408</v>
      </c>
      <c r="H23" s="224" t="str">
        <f>+SUMMARY!H21</f>
        <v/>
      </c>
      <c r="I23" s="225">
        <f t="shared" si="1"/>
        <v>0.001787930475</v>
      </c>
      <c r="J23" s="226"/>
      <c r="K23" s="227"/>
      <c r="L23" s="227"/>
      <c r="M23" s="227"/>
      <c r="N23" s="227"/>
      <c r="O23" s="227"/>
      <c r="P23" s="227"/>
      <c r="Q23" s="227"/>
      <c r="R23" s="227"/>
      <c r="S23" s="227"/>
      <c r="T23" s="227"/>
      <c r="U23" s="227"/>
      <c r="V23" s="227"/>
      <c r="W23" s="227"/>
      <c r="X23" s="227"/>
      <c r="Y23" s="227"/>
      <c r="Z23" s="227"/>
      <c r="AA23" s="227"/>
      <c r="AB23" s="227"/>
      <c r="AC23" s="227"/>
      <c r="AD23" s="227"/>
    </row>
    <row r="24" ht="33.0" customHeight="1">
      <c r="A24" s="222">
        <f>+SUMMARY!A22</f>
        <v>44303</v>
      </c>
      <c r="B24" s="223">
        <f>+SUMMARY!B22</f>
        <v>26929.692</v>
      </c>
      <c r="C24" s="223">
        <f>+SUMMARY!C22</f>
        <v>25827.73426</v>
      </c>
      <c r="D24" s="223">
        <f>+SUMMARY!D22</f>
        <v>93.3903914</v>
      </c>
      <c r="E24" s="223">
        <f>+SUMMARY!E22</f>
        <v>157.8</v>
      </c>
      <c r="F24" s="223">
        <f>+SUMMARY!F22</f>
        <v>548.9297676</v>
      </c>
      <c r="G24" s="223">
        <f>+SUMMARY!G22</f>
        <v>301.837586</v>
      </c>
      <c r="H24" s="224" t="str">
        <f>+SUMMARY!H22</f>
        <v/>
      </c>
      <c r="I24" s="225">
        <f t="shared" si="1"/>
        <v>0.003467933885</v>
      </c>
      <c r="J24" s="226"/>
      <c r="K24" s="227"/>
      <c r="L24" s="227"/>
      <c r="M24" s="227"/>
      <c r="N24" s="227"/>
      <c r="O24" s="227"/>
      <c r="P24" s="227"/>
      <c r="Q24" s="227"/>
      <c r="R24" s="227"/>
      <c r="S24" s="227"/>
      <c r="T24" s="227"/>
      <c r="U24" s="227"/>
      <c r="V24" s="227"/>
      <c r="W24" s="227"/>
      <c r="X24" s="227"/>
      <c r="Y24" s="227"/>
      <c r="Z24" s="227"/>
      <c r="AA24" s="227"/>
      <c r="AB24" s="227"/>
      <c r="AC24" s="227"/>
      <c r="AD24" s="227"/>
    </row>
    <row r="25" ht="33.0" customHeight="1">
      <c r="A25" s="222">
        <f>+SUMMARY!A23</f>
        <v>44305</v>
      </c>
      <c r="B25" s="223">
        <f>+SUMMARY!B23</f>
        <v>27821.179</v>
      </c>
      <c r="C25" s="223">
        <f>+SUMMARY!C23</f>
        <v>26231.17353</v>
      </c>
      <c r="D25" s="223">
        <f>+SUMMARY!D23</f>
        <v>149.880958</v>
      </c>
      <c r="E25" s="223">
        <f>+SUMMARY!E23</f>
        <v>236.4</v>
      </c>
      <c r="F25" s="223">
        <f>+SUMMARY!F23</f>
        <v>821.0256311</v>
      </c>
      <c r="G25" s="223">
        <f>+SUMMARY!G23</f>
        <v>382.6988769</v>
      </c>
      <c r="H25" s="224" t="str">
        <f>+SUMMARY!H23</f>
        <v/>
      </c>
      <c r="I25" s="225">
        <f t="shared" si="1"/>
        <v>0.005387297138</v>
      </c>
      <c r="J25" s="226"/>
      <c r="K25" s="227"/>
      <c r="L25" s="227"/>
      <c r="M25" s="227"/>
      <c r="N25" s="227"/>
      <c r="O25" s="227"/>
      <c r="P25" s="227"/>
      <c r="Q25" s="227"/>
      <c r="R25" s="227"/>
      <c r="S25" s="227"/>
      <c r="T25" s="227"/>
      <c r="U25" s="227"/>
      <c r="V25" s="227"/>
      <c r="W25" s="227"/>
      <c r="X25" s="227"/>
      <c r="Y25" s="227"/>
      <c r="Z25" s="227"/>
      <c r="AA25" s="227"/>
      <c r="AB25" s="227"/>
      <c r="AC25" s="227"/>
      <c r="AD25" s="227"/>
    </row>
    <row r="26" ht="33.0" customHeight="1">
      <c r="A26" s="222">
        <f>+SUMMARY!A24</f>
        <v>44306</v>
      </c>
      <c r="B26" s="223">
        <f>+SUMMARY!B24</f>
        <v>15253.608</v>
      </c>
      <c r="C26" s="223">
        <f>+SUMMARY!C24</f>
        <v>14635.31116</v>
      </c>
      <c r="D26" s="223">
        <f>+SUMMARY!D24</f>
        <v>68.015556</v>
      </c>
      <c r="E26" s="223">
        <f>+SUMMARY!E24</f>
        <v>147</v>
      </c>
      <c r="F26" s="223">
        <f>+SUMMARY!F24</f>
        <v>224.2855026</v>
      </c>
      <c r="G26" s="223">
        <f>+SUMMARY!G24</f>
        <v>178.9957774</v>
      </c>
      <c r="H26" s="224" t="str">
        <f>+SUMMARY!H24</f>
        <v/>
      </c>
      <c r="I26" s="225">
        <f t="shared" si="1"/>
        <v>0.004458981508</v>
      </c>
      <c r="J26" s="226"/>
      <c r="K26" s="227"/>
      <c r="L26" s="227"/>
      <c r="M26" s="227"/>
      <c r="N26" s="227"/>
      <c r="O26" s="227"/>
      <c r="P26" s="227"/>
      <c r="Q26" s="227"/>
      <c r="R26" s="227"/>
      <c r="S26" s="227"/>
      <c r="T26" s="227"/>
      <c r="U26" s="227"/>
      <c r="V26" s="227"/>
      <c r="W26" s="227"/>
      <c r="X26" s="227"/>
      <c r="Y26" s="227"/>
      <c r="Z26" s="227"/>
      <c r="AA26" s="227"/>
      <c r="AB26" s="227"/>
      <c r="AC26" s="227"/>
      <c r="AD26" s="227"/>
    </row>
    <row r="27" ht="33.0" customHeight="1">
      <c r="A27" s="222">
        <f>+SUMMARY!A25</f>
        <v>44308</v>
      </c>
      <c r="B27" s="223">
        <f>+SUMMARY!B25</f>
        <v>18499.989</v>
      </c>
      <c r="C27" s="223">
        <f>+SUMMARY!C25</f>
        <v>17339.51357</v>
      </c>
      <c r="D27" s="223">
        <f>+SUMMARY!D25</f>
        <v>126.3442188</v>
      </c>
      <c r="E27" s="223">
        <f>+SUMMARY!E25</f>
        <v>294</v>
      </c>
      <c r="F27" s="223">
        <f>+SUMMARY!F25</f>
        <v>723.5719485</v>
      </c>
      <c r="G27" s="223">
        <f>+SUMMARY!G25</f>
        <v>16.5592635</v>
      </c>
      <c r="H27" s="224" t="str">
        <f>+SUMMARY!H25</f>
        <v/>
      </c>
      <c r="I27" s="225">
        <f t="shared" si="1"/>
        <v>0.006829421293</v>
      </c>
      <c r="J27" s="226"/>
      <c r="K27" s="227"/>
      <c r="L27" s="227"/>
      <c r="M27" s="227"/>
      <c r="N27" s="227"/>
      <c r="O27" s="227"/>
      <c r="P27" s="227"/>
      <c r="Q27" s="227"/>
      <c r="R27" s="227"/>
      <c r="S27" s="227"/>
      <c r="T27" s="227"/>
      <c r="U27" s="227"/>
      <c r="V27" s="227"/>
      <c r="W27" s="227"/>
      <c r="X27" s="227"/>
      <c r="Y27" s="227"/>
      <c r="Z27" s="227"/>
      <c r="AA27" s="227"/>
      <c r="AB27" s="227"/>
      <c r="AC27" s="227"/>
      <c r="AD27" s="227"/>
    </row>
    <row r="28" ht="33.0" customHeight="1">
      <c r="A28" s="222">
        <f>+SUMMARY!A26</f>
        <v>44309</v>
      </c>
      <c r="B28" s="223">
        <f>+SUMMARY!B26</f>
        <v>14111.63335</v>
      </c>
      <c r="C28" s="223">
        <f>+SUMMARY!C26</f>
        <v>12177.87518</v>
      </c>
      <c r="D28" s="223">
        <f>+SUMMARY!D26</f>
        <v>359.71584</v>
      </c>
      <c r="E28" s="223">
        <f>+SUMMARY!E26</f>
        <v>133.2</v>
      </c>
      <c r="F28" s="223">
        <f>+SUMMARY!F26</f>
        <v>654.7844832</v>
      </c>
      <c r="G28" s="223">
        <f>+SUMMARY!G26</f>
        <v>786.0578448</v>
      </c>
      <c r="H28" s="224" t="str">
        <f>+SUMMARY!H26</f>
        <v/>
      </c>
      <c r="I28" s="225">
        <f t="shared" si="1"/>
        <v>0.02549073031</v>
      </c>
      <c r="J28" s="226"/>
      <c r="K28" s="227"/>
      <c r="L28" s="227"/>
      <c r="M28" s="227"/>
      <c r="N28" s="227"/>
      <c r="O28" s="227"/>
      <c r="P28" s="227"/>
      <c r="Q28" s="227"/>
      <c r="R28" s="227"/>
      <c r="S28" s="227"/>
      <c r="T28" s="227"/>
      <c r="U28" s="227"/>
      <c r="V28" s="227"/>
      <c r="W28" s="227"/>
      <c r="X28" s="227"/>
      <c r="Y28" s="227"/>
      <c r="Z28" s="227"/>
      <c r="AA28" s="227"/>
      <c r="AB28" s="227"/>
      <c r="AC28" s="227"/>
      <c r="AD28" s="227"/>
    </row>
    <row r="29" ht="33.0" customHeight="1">
      <c r="A29" s="222">
        <f>+SUMMARY!A27</f>
        <v>44310</v>
      </c>
      <c r="B29" s="223">
        <f>+SUMMARY!B27</f>
        <v>16651.18484</v>
      </c>
      <c r="C29" s="223">
        <f>+SUMMARY!C27</f>
        <v>14718.37238</v>
      </c>
      <c r="D29" s="223">
        <f>+SUMMARY!D27</f>
        <v>405.31349</v>
      </c>
      <c r="E29" s="223">
        <f>+SUMMARY!E27</f>
        <v>280.8</v>
      </c>
      <c r="F29" s="223">
        <f>+SUMMARY!F27</f>
        <v>440.4936984</v>
      </c>
      <c r="G29" s="223">
        <f>+SUMMARY!G27</f>
        <v>806.2052621</v>
      </c>
      <c r="H29" s="224" t="str">
        <f>+SUMMARY!H27</f>
        <v/>
      </c>
      <c r="I29" s="225">
        <f t="shared" si="1"/>
        <v>0.02434142039</v>
      </c>
      <c r="J29" s="226"/>
      <c r="K29" s="227"/>
      <c r="L29" s="227"/>
      <c r="M29" s="227"/>
      <c r="N29" s="227"/>
      <c r="O29" s="227"/>
      <c r="P29" s="227"/>
      <c r="Q29" s="227"/>
      <c r="R29" s="227"/>
      <c r="S29" s="227"/>
      <c r="T29" s="227"/>
      <c r="U29" s="227"/>
      <c r="V29" s="227"/>
      <c r="W29" s="227"/>
      <c r="X29" s="227"/>
      <c r="Y29" s="227"/>
      <c r="Z29" s="227"/>
      <c r="AA29" s="227"/>
      <c r="AB29" s="227"/>
      <c r="AC29" s="227"/>
      <c r="AD29" s="227"/>
    </row>
    <row r="30" ht="33.0" customHeight="1">
      <c r="A30" s="222">
        <f>+SUMMARY!A28</f>
        <v>44312</v>
      </c>
      <c r="B30" s="223">
        <f>+SUMMARY!B28</f>
        <v>22894.48574</v>
      </c>
      <c r="C30" s="223">
        <f>+SUMMARY!C28</f>
        <v>21492.50168</v>
      </c>
      <c r="D30" s="223">
        <f>+SUMMARY!D28</f>
        <v>558.841903</v>
      </c>
      <c r="E30" s="223">
        <f>+SUMMARY!E28</f>
        <v>180</v>
      </c>
      <c r="F30" s="223">
        <f>+SUMMARY!F28</f>
        <v>751.4239666</v>
      </c>
      <c r="G30" s="223">
        <f>+SUMMARY!G28</f>
        <v>-88.2818166</v>
      </c>
      <c r="H30" s="224" t="str">
        <f>+SUMMARY!H28</f>
        <v/>
      </c>
      <c r="I30" s="225">
        <f t="shared" si="1"/>
        <v>0.02440945429</v>
      </c>
      <c r="J30" s="226"/>
      <c r="K30" s="227"/>
      <c r="L30" s="227"/>
      <c r="M30" s="227"/>
      <c r="N30" s="227"/>
      <c r="O30" s="227"/>
      <c r="P30" s="227"/>
      <c r="Q30" s="227"/>
      <c r="R30" s="227"/>
      <c r="S30" s="227"/>
      <c r="T30" s="227"/>
      <c r="U30" s="227"/>
      <c r="V30" s="227"/>
      <c r="W30" s="227"/>
      <c r="X30" s="227"/>
      <c r="Y30" s="227"/>
      <c r="Z30" s="227"/>
      <c r="AA30" s="227"/>
      <c r="AB30" s="227"/>
      <c r="AC30" s="227"/>
      <c r="AD30" s="227"/>
    </row>
    <row r="31" ht="33.0" customHeight="1">
      <c r="A31" s="222">
        <f>+SUMMARY!A29</f>
        <v>44313</v>
      </c>
      <c r="B31" s="223">
        <f>+SUMMARY!B29</f>
        <v>11760.59698</v>
      </c>
      <c r="C31" s="223">
        <f>+SUMMARY!C29</f>
        <v>9638.44727</v>
      </c>
      <c r="D31" s="223">
        <f>+SUMMARY!D29</f>
        <v>362.973546</v>
      </c>
      <c r="E31" s="223">
        <f>+SUMMARY!E29</f>
        <v>211.2</v>
      </c>
      <c r="F31" s="223">
        <f>+SUMMARY!F29</f>
        <v>564.5165746</v>
      </c>
      <c r="G31" s="223">
        <f>+SUMMARY!G29</f>
        <v>983.4595894</v>
      </c>
      <c r="H31" s="224" t="str">
        <f>+SUMMARY!H29</f>
        <v/>
      </c>
      <c r="I31" s="225">
        <f t="shared" si="1"/>
        <v>0.0308635307</v>
      </c>
      <c r="J31" s="226"/>
      <c r="K31" s="227"/>
      <c r="L31" s="227"/>
      <c r="M31" s="227"/>
      <c r="N31" s="227"/>
      <c r="O31" s="227"/>
      <c r="P31" s="227"/>
      <c r="Q31" s="227"/>
      <c r="R31" s="227"/>
      <c r="S31" s="227"/>
      <c r="T31" s="227"/>
      <c r="U31" s="227"/>
      <c r="V31" s="227"/>
      <c r="W31" s="227"/>
      <c r="X31" s="227"/>
      <c r="Y31" s="227"/>
      <c r="Z31" s="227"/>
      <c r="AA31" s="227"/>
      <c r="AB31" s="227"/>
      <c r="AC31" s="227"/>
      <c r="AD31" s="227"/>
    </row>
    <row r="32" ht="33.0" customHeight="1">
      <c r="A32" s="222" t="str">
        <f>+SUMMARY!#REF!</f>
        <v>#ERROR!</v>
      </c>
      <c r="B32" s="223" t="str">
        <f>+SUMMARY!#REF!</f>
        <v>#ERROR!</v>
      </c>
      <c r="C32" s="223" t="str">
        <f>+SUMMARY!#REF!</f>
        <v>#ERROR!</v>
      </c>
      <c r="D32" s="223" t="str">
        <f>+SUMMARY!#REF!</f>
        <v>#ERROR!</v>
      </c>
      <c r="E32" s="223" t="str">
        <f>+SUMMARY!#REF!</f>
        <v>#ERROR!</v>
      </c>
      <c r="F32" s="223" t="str">
        <f>+SUMMARY!#REF!</f>
        <v>#ERROR!</v>
      </c>
      <c r="G32" s="223" t="str">
        <f>+SUMMARY!#REF!</f>
        <v>#ERROR!</v>
      </c>
      <c r="H32" s="224" t="str">
        <f>+SUMMARY!#REF!</f>
        <v>#ERROR!</v>
      </c>
      <c r="I32" s="225" t="str">
        <f t="shared" si="1"/>
        <v>#ERROR!</v>
      </c>
      <c r="J32" s="226"/>
      <c r="K32" s="227"/>
      <c r="L32" s="227"/>
      <c r="M32" s="227"/>
      <c r="N32" s="227"/>
      <c r="O32" s="227"/>
      <c r="P32" s="227"/>
      <c r="Q32" s="227"/>
      <c r="R32" s="227"/>
      <c r="S32" s="227"/>
      <c r="T32" s="227"/>
      <c r="U32" s="227"/>
      <c r="V32" s="227"/>
      <c r="W32" s="227"/>
      <c r="X32" s="227"/>
      <c r="Y32" s="227"/>
      <c r="Z32" s="227"/>
      <c r="AA32" s="227"/>
      <c r="AB32" s="227"/>
      <c r="AC32" s="227"/>
      <c r="AD32" s="227"/>
    </row>
    <row r="33" ht="33.0" customHeight="1">
      <c r="A33" s="222" t="str">
        <f>+SUMMARY!#REF!</f>
        <v>#ERROR!</v>
      </c>
      <c r="B33" s="223" t="str">
        <f>+SUMMARY!#REF!</f>
        <v>#ERROR!</v>
      </c>
      <c r="C33" s="223" t="str">
        <f>+SUMMARY!#REF!</f>
        <v>#ERROR!</v>
      </c>
      <c r="D33" s="223" t="str">
        <f>+SUMMARY!#REF!</f>
        <v>#ERROR!</v>
      </c>
      <c r="E33" s="223" t="str">
        <f>+SUMMARY!#REF!</f>
        <v>#ERROR!</v>
      </c>
      <c r="F33" s="223" t="str">
        <f>+SUMMARY!#REF!</f>
        <v>#ERROR!</v>
      </c>
      <c r="G33" s="223" t="str">
        <f>+SUMMARY!#REF!</f>
        <v>#ERROR!</v>
      </c>
      <c r="H33" s="224" t="str">
        <f>+SUMMARY!#REF!</f>
        <v>#ERROR!</v>
      </c>
      <c r="I33" s="225" t="str">
        <f t="shared" si="1"/>
        <v>#ERROR!</v>
      </c>
      <c r="J33" s="226"/>
      <c r="K33" s="227"/>
      <c r="L33" s="227"/>
      <c r="M33" s="227"/>
      <c r="N33" s="227"/>
      <c r="O33" s="227"/>
      <c r="P33" s="227"/>
      <c r="Q33" s="227"/>
      <c r="R33" s="227"/>
      <c r="S33" s="227"/>
      <c r="T33" s="227"/>
      <c r="U33" s="227"/>
      <c r="V33" s="227"/>
      <c r="W33" s="227"/>
      <c r="X33" s="227"/>
      <c r="Y33" s="227"/>
      <c r="Z33" s="227"/>
      <c r="AA33" s="227"/>
      <c r="AB33" s="227"/>
      <c r="AC33" s="227"/>
      <c r="AD33" s="227"/>
    </row>
    <row r="34" ht="33.0" customHeight="1">
      <c r="A34" s="222" t="str">
        <f>+SUMMARY!#REF!</f>
        <v>#ERROR!</v>
      </c>
      <c r="B34" s="223" t="str">
        <f>+SUMMARY!#REF!</f>
        <v>#ERROR!</v>
      </c>
      <c r="C34" s="223" t="str">
        <f>+SUMMARY!#REF!</f>
        <v>#ERROR!</v>
      </c>
      <c r="D34" s="223" t="str">
        <f>+SUMMARY!#REF!</f>
        <v>#ERROR!</v>
      </c>
      <c r="E34" s="223" t="str">
        <f>+SUMMARY!#REF!</f>
        <v>#ERROR!</v>
      </c>
      <c r="F34" s="223" t="str">
        <f>+SUMMARY!#REF!</f>
        <v>#ERROR!</v>
      </c>
      <c r="G34" s="223" t="str">
        <f>+SUMMARY!#REF!</f>
        <v>#ERROR!</v>
      </c>
      <c r="H34" s="224" t="str">
        <f>+SUMMARY!#REF!</f>
        <v>#ERROR!</v>
      </c>
      <c r="I34" s="225" t="str">
        <f t="shared" si="1"/>
        <v>#ERROR!</v>
      </c>
      <c r="J34" s="226"/>
      <c r="K34" s="227"/>
      <c r="L34" s="227"/>
      <c r="M34" s="227"/>
      <c r="N34" s="227"/>
      <c r="O34" s="227"/>
      <c r="P34" s="227"/>
      <c r="Q34" s="227"/>
      <c r="R34" s="227"/>
      <c r="S34" s="227"/>
      <c r="T34" s="227"/>
      <c r="U34" s="227"/>
      <c r="V34" s="227"/>
      <c r="W34" s="227"/>
      <c r="X34" s="227"/>
      <c r="Y34" s="227"/>
      <c r="Z34" s="227"/>
      <c r="AA34" s="227"/>
      <c r="AB34" s="227"/>
      <c r="AC34" s="227"/>
      <c r="AD34" s="227"/>
    </row>
    <row r="35" ht="33.0" customHeight="1">
      <c r="A35" s="222" t="str">
        <f>+SUMMARY!#REF!</f>
        <v>#ERROR!</v>
      </c>
      <c r="B35" s="223" t="str">
        <f>+SUMMARY!#REF!</f>
        <v>#ERROR!</v>
      </c>
      <c r="C35" s="223" t="str">
        <f>+SUMMARY!#REF!</f>
        <v>#ERROR!</v>
      </c>
      <c r="D35" s="223" t="str">
        <f>+SUMMARY!#REF!</f>
        <v>#ERROR!</v>
      </c>
      <c r="E35" s="223" t="str">
        <f>+SUMMARY!#REF!</f>
        <v>#ERROR!</v>
      </c>
      <c r="F35" s="223" t="str">
        <f>+SUMMARY!#REF!</f>
        <v>#ERROR!</v>
      </c>
      <c r="G35" s="223" t="str">
        <f>+SUMMARY!#REF!</f>
        <v>#ERROR!</v>
      </c>
      <c r="H35" s="224" t="str">
        <f>+SUMMARY!#REF!</f>
        <v>#ERROR!</v>
      </c>
      <c r="I35" s="225" t="str">
        <f t="shared" si="1"/>
        <v>#ERROR!</v>
      </c>
      <c r="J35" s="226"/>
      <c r="K35" s="227"/>
      <c r="L35" s="227"/>
      <c r="M35" s="227"/>
      <c r="N35" s="227"/>
      <c r="O35" s="227"/>
      <c r="P35" s="227"/>
      <c r="Q35" s="227"/>
      <c r="R35" s="227"/>
      <c r="S35" s="227"/>
      <c r="T35" s="227"/>
      <c r="U35" s="227"/>
      <c r="V35" s="227"/>
      <c r="W35" s="227"/>
      <c r="X35" s="227"/>
      <c r="Y35" s="227"/>
      <c r="Z35" s="227"/>
      <c r="AA35" s="227"/>
      <c r="AB35" s="227"/>
      <c r="AC35" s="227"/>
      <c r="AD35" s="227"/>
    </row>
    <row r="36" ht="33.0" customHeight="1">
      <c r="A36" s="222" t="str">
        <f>+SUMMARY!#REF!</f>
        <v>#ERROR!</v>
      </c>
      <c r="B36" s="223" t="str">
        <f>+SUMMARY!#REF!</f>
        <v>#ERROR!</v>
      </c>
      <c r="C36" s="223" t="str">
        <f>+SUMMARY!#REF!</f>
        <v>#ERROR!</v>
      </c>
      <c r="D36" s="223" t="str">
        <f>+SUMMARY!#REF!</f>
        <v>#ERROR!</v>
      </c>
      <c r="E36" s="223" t="str">
        <f>+SUMMARY!#REF!</f>
        <v>#ERROR!</v>
      </c>
      <c r="F36" s="223" t="str">
        <f>+SUMMARY!#REF!</f>
        <v>#ERROR!</v>
      </c>
      <c r="G36" s="223" t="str">
        <f>+SUMMARY!#REF!</f>
        <v>#ERROR!</v>
      </c>
      <c r="H36" s="224" t="str">
        <f>+SUMMARY!#REF!</f>
        <v>#ERROR!</v>
      </c>
      <c r="I36" s="225" t="str">
        <f t="shared" si="1"/>
        <v>#ERROR!</v>
      </c>
      <c r="J36" s="226"/>
      <c r="K36" s="227"/>
      <c r="L36" s="227"/>
      <c r="M36" s="227"/>
      <c r="N36" s="227"/>
      <c r="O36" s="227"/>
      <c r="P36" s="227"/>
      <c r="Q36" s="227"/>
      <c r="R36" s="227"/>
      <c r="S36" s="227"/>
      <c r="T36" s="227"/>
      <c r="U36" s="227"/>
      <c r="V36" s="227"/>
      <c r="W36" s="227"/>
      <c r="X36" s="227"/>
      <c r="Y36" s="227"/>
      <c r="Z36" s="227"/>
      <c r="AA36" s="227"/>
      <c r="AB36" s="227"/>
      <c r="AC36" s="227"/>
      <c r="AD36" s="227"/>
    </row>
    <row r="37" ht="33.0" customHeight="1">
      <c r="A37" s="222" t="str">
        <f>+SUMMARY!#REF!</f>
        <v>#ERROR!</v>
      </c>
      <c r="B37" s="223" t="str">
        <f>+SUMMARY!#REF!</f>
        <v>#ERROR!</v>
      </c>
      <c r="C37" s="223" t="str">
        <f>+SUMMARY!#REF!</f>
        <v>#ERROR!</v>
      </c>
      <c r="D37" s="223" t="str">
        <f>+SUMMARY!#REF!</f>
        <v>#ERROR!</v>
      </c>
      <c r="E37" s="223" t="str">
        <f>+SUMMARY!#REF!</f>
        <v>#ERROR!</v>
      </c>
      <c r="F37" s="223" t="str">
        <f>+SUMMARY!#REF!</f>
        <v>#ERROR!</v>
      </c>
      <c r="G37" s="223" t="str">
        <f>+SUMMARY!#REF!</f>
        <v>#ERROR!</v>
      </c>
      <c r="H37" s="224" t="str">
        <f>+SUMMARY!#REF!</f>
        <v>#ERROR!</v>
      </c>
      <c r="I37" s="225" t="str">
        <f t="shared" si="1"/>
        <v>#ERROR!</v>
      </c>
      <c r="J37" s="226"/>
      <c r="K37" s="227"/>
      <c r="L37" s="227"/>
      <c r="M37" s="227"/>
      <c r="N37" s="227"/>
      <c r="O37" s="227"/>
      <c r="P37" s="227"/>
      <c r="Q37" s="227"/>
      <c r="R37" s="227"/>
      <c r="S37" s="227"/>
      <c r="T37" s="227"/>
      <c r="U37" s="227"/>
      <c r="V37" s="227"/>
      <c r="W37" s="227"/>
      <c r="X37" s="227"/>
      <c r="Y37" s="227"/>
      <c r="Z37" s="227"/>
      <c r="AA37" s="227"/>
      <c r="AB37" s="227"/>
      <c r="AC37" s="227"/>
      <c r="AD37" s="227"/>
    </row>
    <row r="38" ht="30.0" customHeight="1">
      <c r="A38" s="228" t="s">
        <v>139</v>
      </c>
      <c r="B38" s="229" t="str">
        <f t="shared" ref="B38:G38" si="2">SUM(B8:B37)</f>
        <v>#ERROR!</v>
      </c>
      <c r="C38" s="229" t="str">
        <f t="shared" si="2"/>
        <v>#ERROR!</v>
      </c>
      <c r="D38" s="229" t="str">
        <f t="shared" si="2"/>
        <v>#ERROR!</v>
      </c>
      <c r="E38" s="229" t="str">
        <f t="shared" si="2"/>
        <v>#ERROR!</v>
      </c>
      <c r="F38" s="229" t="str">
        <f t="shared" si="2"/>
        <v>#ERROR!</v>
      </c>
      <c r="G38" s="229" t="str">
        <f t="shared" si="2"/>
        <v>#ERROR!</v>
      </c>
      <c r="H38" s="230"/>
      <c r="I38" s="231" t="str">
        <f t="shared" si="1"/>
        <v>#ERROR!</v>
      </c>
      <c r="J38" s="232"/>
      <c r="K38" s="211"/>
      <c r="L38" s="211"/>
      <c r="M38" s="211"/>
      <c r="N38" s="211"/>
      <c r="O38" s="211"/>
      <c r="P38" s="211"/>
      <c r="Q38" s="211"/>
      <c r="R38" s="211"/>
      <c r="S38" s="211"/>
      <c r="T38" s="211"/>
      <c r="U38" s="211"/>
      <c r="V38" s="211"/>
      <c r="W38" s="211"/>
      <c r="X38" s="211"/>
      <c r="Y38" s="211"/>
      <c r="Z38" s="211"/>
      <c r="AA38" s="211"/>
      <c r="AB38" s="211"/>
      <c r="AC38" s="211"/>
      <c r="AD38" s="211"/>
    </row>
    <row r="39" ht="24.75" customHeight="1">
      <c r="A39" s="233" t="s">
        <v>49</v>
      </c>
      <c r="B39" s="234"/>
      <c r="C39" s="235" t="str">
        <f>+C38/B38</f>
        <v>#ERROR!</v>
      </c>
      <c r="D39" s="236" t="str">
        <f>+D38/B38</f>
        <v>#ERROR!</v>
      </c>
      <c r="E39" s="235" t="str">
        <f>+E38/B38</f>
        <v>#ERROR!</v>
      </c>
      <c r="F39" s="235" t="str">
        <f>+F38/B38</f>
        <v>#ERROR!</v>
      </c>
      <c r="G39" s="235" t="str">
        <f>+G38/B38</f>
        <v>#ERROR!</v>
      </c>
      <c r="H39" s="237" t="str">
        <f>+SUMMARY!H31</f>
        <v/>
      </c>
      <c r="I39" s="238"/>
      <c r="J39" s="239"/>
      <c r="K39" s="211"/>
      <c r="L39" s="211"/>
      <c r="M39" s="211"/>
      <c r="N39" s="211"/>
      <c r="O39" s="211"/>
      <c r="P39" s="211"/>
      <c r="Q39" s="211"/>
      <c r="R39" s="211"/>
      <c r="S39" s="211"/>
      <c r="T39" s="211"/>
      <c r="U39" s="211"/>
      <c r="V39" s="211"/>
      <c r="W39" s="211"/>
      <c r="X39" s="211"/>
      <c r="Y39" s="211"/>
      <c r="Z39" s="211"/>
      <c r="AA39" s="211"/>
      <c r="AB39" s="211"/>
      <c r="AC39" s="211"/>
      <c r="AD39" s="211"/>
    </row>
    <row r="40" ht="33.75" customHeight="1">
      <c r="A40" s="240" t="s">
        <v>140</v>
      </c>
      <c r="B40" s="241"/>
      <c r="C40" s="242"/>
      <c r="D40" s="242">
        <v>0.0053</v>
      </c>
      <c r="E40" s="242">
        <v>0.0084</v>
      </c>
      <c r="F40" s="242"/>
      <c r="G40" s="243">
        <v>0.0061</v>
      </c>
      <c r="H40" s="244"/>
      <c r="I40" s="211"/>
      <c r="J40" s="211"/>
      <c r="K40" s="211"/>
      <c r="L40" s="211"/>
      <c r="M40" s="211"/>
      <c r="N40" s="211"/>
      <c r="O40" s="211"/>
      <c r="P40" s="211"/>
      <c r="Q40" s="211"/>
      <c r="R40" s="211"/>
      <c r="S40" s="211"/>
      <c r="T40" s="211"/>
      <c r="U40" s="211"/>
      <c r="V40" s="211"/>
      <c r="W40" s="211"/>
      <c r="X40" s="211"/>
      <c r="Y40" s="211"/>
      <c r="Z40" s="211"/>
      <c r="AA40" s="211"/>
      <c r="AB40" s="211"/>
      <c r="AC40" s="211"/>
      <c r="AD40" s="211"/>
    </row>
    <row r="41" ht="40.5" customHeight="1">
      <c r="A41" s="245"/>
      <c r="B41" s="211"/>
      <c r="C41" s="211"/>
      <c r="D41" s="211" t="s">
        <v>141</v>
      </c>
      <c r="E41" s="211"/>
      <c r="F41" s="246" t="str">
        <f>+D38+E38+F38+G38</f>
        <v>#ERROR!</v>
      </c>
      <c r="G41" s="211"/>
      <c r="H41" s="247"/>
      <c r="I41" s="211"/>
      <c r="J41" s="211"/>
      <c r="K41" s="211"/>
      <c r="L41" s="211"/>
      <c r="M41" s="211"/>
      <c r="N41" s="211"/>
      <c r="O41" s="211"/>
      <c r="P41" s="211"/>
      <c r="Q41" s="211"/>
      <c r="R41" s="211"/>
      <c r="S41" s="211"/>
      <c r="T41" s="211"/>
      <c r="U41" s="211"/>
      <c r="V41" s="211"/>
      <c r="W41" s="211"/>
      <c r="X41" s="211"/>
      <c r="Y41" s="211"/>
      <c r="Z41" s="211"/>
      <c r="AA41" s="211"/>
      <c r="AB41" s="211"/>
      <c r="AC41" s="211"/>
      <c r="AD41" s="211"/>
    </row>
    <row r="42" ht="23.25" customHeight="1">
      <c r="A42" s="245"/>
      <c r="B42" s="211"/>
      <c r="C42" s="211"/>
      <c r="D42" s="211" t="s">
        <v>142</v>
      </c>
      <c r="E42" s="211"/>
      <c r="F42" s="248" t="str">
        <f>+F41/B38</f>
        <v>#ERROR!</v>
      </c>
      <c r="G42" s="211"/>
      <c r="H42" s="247"/>
      <c r="I42" s="211"/>
      <c r="J42" s="211"/>
      <c r="K42" s="211"/>
      <c r="L42" s="211"/>
      <c r="M42" s="211"/>
      <c r="N42" s="211"/>
      <c r="O42" s="211"/>
      <c r="P42" s="211"/>
      <c r="Q42" s="211"/>
      <c r="R42" s="211"/>
      <c r="S42" s="211"/>
      <c r="T42" s="211"/>
      <c r="U42" s="211"/>
      <c r="V42" s="211"/>
      <c r="W42" s="211"/>
      <c r="X42" s="211"/>
      <c r="Y42" s="211"/>
      <c r="Z42" s="211"/>
      <c r="AA42" s="211"/>
      <c r="AB42" s="211"/>
      <c r="AC42" s="211"/>
      <c r="AD42" s="211"/>
    </row>
    <row r="43" ht="23.25" customHeight="1">
      <c r="A43" s="245"/>
      <c r="B43" s="211"/>
      <c r="C43" s="211"/>
      <c r="D43" s="211" t="s">
        <v>143</v>
      </c>
      <c r="E43" s="211"/>
      <c r="F43" s="248" t="str">
        <f t="shared" ref="F43:F44" si="3">+D39+E39+G39</f>
        <v>#ERROR!</v>
      </c>
      <c r="G43" s="211"/>
      <c r="H43" s="247"/>
      <c r="I43" s="211"/>
      <c r="J43" s="211"/>
      <c r="K43" s="211"/>
      <c r="L43" s="211"/>
      <c r="M43" s="211"/>
      <c r="N43" s="211"/>
      <c r="O43" s="211"/>
      <c r="P43" s="211"/>
      <c r="Q43" s="211"/>
      <c r="R43" s="211"/>
      <c r="S43" s="211"/>
      <c r="T43" s="211"/>
      <c r="U43" s="211"/>
      <c r="V43" s="211"/>
      <c r="W43" s="211"/>
      <c r="X43" s="211"/>
      <c r="Y43" s="211"/>
      <c r="Z43" s="211"/>
      <c r="AA43" s="211"/>
      <c r="AB43" s="211"/>
      <c r="AC43" s="211"/>
      <c r="AD43" s="211"/>
    </row>
    <row r="44" ht="23.25" customHeight="1">
      <c r="A44" s="245"/>
      <c r="B44" s="211"/>
      <c r="C44" s="210" t="s">
        <v>144</v>
      </c>
      <c r="D44" s="210"/>
      <c r="E44" s="210"/>
      <c r="F44" s="214">
        <f t="shared" si="3"/>
        <v>0.0198</v>
      </c>
      <c r="G44" s="211"/>
      <c r="H44" s="247"/>
      <c r="I44" s="211"/>
      <c r="J44" s="211"/>
      <c r="K44" s="211"/>
      <c r="L44" s="211"/>
      <c r="M44" s="211"/>
      <c r="N44" s="211"/>
      <c r="O44" s="211"/>
      <c r="P44" s="211"/>
      <c r="Q44" s="211"/>
      <c r="R44" s="211"/>
      <c r="S44" s="211"/>
      <c r="T44" s="211"/>
      <c r="U44" s="211"/>
      <c r="V44" s="211"/>
      <c r="W44" s="211"/>
      <c r="X44" s="211"/>
      <c r="Y44" s="211"/>
      <c r="Z44" s="211"/>
      <c r="AA44" s="211"/>
      <c r="AB44" s="211"/>
      <c r="AC44" s="211"/>
      <c r="AD44" s="211"/>
    </row>
    <row r="45" ht="23.25" customHeight="1">
      <c r="A45" s="245" t="s">
        <v>145</v>
      </c>
      <c r="B45" s="211"/>
      <c r="C45" s="211"/>
      <c r="D45" s="249">
        <v>9.0</v>
      </c>
      <c r="E45" s="211"/>
      <c r="F45" s="211"/>
      <c r="G45" s="211"/>
      <c r="H45" s="247"/>
      <c r="I45" s="211"/>
      <c r="J45" s="211"/>
      <c r="K45" s="211"/>
      <c r="L45" s="211"/>
      <c r="M45" s="211"/>
      <c r="N45" s="211"/>
      <c r="O45" s="211"/>
      <c r="P45" s="211"/>
      <c r="Q45" s="211"/>
      <c r="R45" s="211"/>
      <c r="S45" s="211"/>
      <c r="T45" s="211"/>
      <c r="U45" s="211"/>
      <c r="V45" s="211"/>
      <c r="W45" s="211"/>
      <c r="X45" s="211"/>
      <c r="Y45" s="211"/>
      <c r="Z45" s="211"/>
      <c r="AA45" s="211"/>
      <c r="AB45" s="211"/>
      <c r="AC45" s="211"/>
      <c r="AD45" s="211"/>
    </row>
    <row r="46" ht="23.25" customHeight="1">
      <c r="A46" s="245"/>
      <c r="B46" s="211"/>
      <c r="C46" s="211" t="s">
        <v>146</v>
      </c>
      <c r="D46" s="250" t="str">
        <f t="shared" ref="D46:E46" si="4">+$D$45*D38</f>
        <v>#ERROR!</v>
      </c>
      <c r="E46" s="250" t="str">
        <f t="shared" si="4"/>
        <v>#ERROR!</v>
      </c>
      <c r="F46" s="250"/>
      <c r="G46" s="250" t="str">
        <f>+$D$45*G38</f>
        <v>#ERROR!</v>
      </c>
      <c r="H46" s="247"/>
      <c r="I46" s="211"/>
      <c r="J46" s="211"/>
      <c r="K46" s="211"/>
      <c r="L46" s="211"/>
      <c r="M46" s="211"/>
      <c r="N46" s="211"/>
      <c r="O46" s="211"/>
      <c r="P46" s="211"/>
      <c r="Q46" s="211"/>
      <c r="R46" s="211"/>
      <c r="S46" s="211"/>
      <c r="T46" s="211"/>
      <c r="U46" s="211"/>
      <c r="V46" s="211"/>
      <c r="W46" s="211"/>
      <c r="X46" s="211"/>
      <c r="Y46" s="211"/>
      <c r="Z46" s="211"/>
      <c r="AA46" s="211"/>
      <c r="AB46" s="211"/>
      <c r="AC46" s="211"/>
      <c r="AD46" s="211"/>
    </row>
    <row r="47" ht="24.0" customHeight="1">
      <c r="A47" s="251"/>
      <c r="B47" s="252"/>
      <c r="C47" s="252"/>
      <c r="D47" s="252"/>
      <c r="E47" s="252"/>
      <c r="F47" s="252"/>
      <c r="G47" s="252"/>
      <c r="H47" s="253"/>
      <c r="I47" s="211"/>
      <c r="J47" s="211"/>
      <c r="K47" s="211"/>
      <c r="L47" s="211"/>
      <c r="M47" s="211"/>
      <c r="N47" s="211"/>
      <c r="O47" s="211"/>
      <c r="P47" s="211"/>
      <c r="Q47" s="211"/>
      <c r="R47" s="211"/>
      <c r="S47" s="211"/>
      <c r="T47" s="211"/>
      <c r="U47" s="211"/>
      <c r="V47" s="211"/>
      <c r="W47" s="211"/>
      <c r="X47" s="211"/>
      <c r="Y47" s="211"/>
      <c r="Z47" s="211"/>
      <c r="AA47" s="211"/>
      <c r="AB47" s="211"/>
      <c r="AC47" s="211"/>
      <c r="AD47" s="211"/>
    </row>
    <row r="48" ht="23.25" customHeight="1">
      <c r="A48" s="211"/>
      <c r="B48" s="211"/>
      <c r="C48" s="211"/>
      <c r="D48" s="211"/>
      <c r="E48" s="211"/>
      <c r="F48" s="211"/>
      <c r="G48" s="211"/>
      <c r="H48" s="211"/>
      <c r="I48" s="211"/>
      <c r="J48" s="211"/>
      <c r="K48" s="211"/>
      <c r="L48" s="211"/>
      <c r="M48" s="211"/>
      <c r="N48" s="211"/>
      <c r="O48" s="211"/>
      <c r="P48" s="211"/>
      <c r="Q48" s="211"/>
      <c r="R48" s="211"/>
      <c r="S48" s="211"/>
      <c r="T48" s="211"/>
      <c r="U48" s="211"/>
      <c r="V48" s="211"/>
      <c r="W48" s="211"/>
      <c r="X48" s="211"/>
      <c r="Y48" s="211"/>
      <c r="Z48" s="211"/>
      <c r="AA48" s="211"/>
      <c r="AB48" s="211"/>
      <c r="AC48" s="211"/>
      <c r="AD48" s="211"/>
    </row>
    <row r="49" ht="23.25" customHeight="1">
      <c r="A49" s="211"/>
      <c r="B49" s="211"/>
      <c r="C49" s="211"/>
      <c r="D49" s="211"/>
      <c r="E49" s="211"/>
      <c r="F49" s="254"/>
      <c r="G49" s="211"/>
      <c r="H49" s="211"/>
      <c r="I49" s="211"/>
      <c r="J49" s="211"/>
      <c r="K49" s="211"/>
      <c r="L49" s="211"/>
      <c r="M49" s="211"/>
      <c r="N49" s="211"/>
      <c r="O49" s="211"/>
      <c r="P49" s="211"/>
      <c r="Q49" s="211"/>
      <c r="R49" s="211"/>
      <c r="S49" s="211"/>
      <c r="T49" s="211"/>
      <c r="U49" s="211"/>
      <c r="V49" s="211"/>
      <c r="W49" s="211"/>
      <c r="X49" s="211"/>
      <c r="Y49" s="211"/>
      <c r="Z49" s="211"/>
      <c r="AA49" s="211"/>
      <c r="AB49" s="211"/>
      <c r="AC49" s="211"/>
      <c r="AD49" s="211"/>
    </row>
    <row r="50" ht="23.25" customHeight="1">
      <c r="A50" s="211"/>
      <c r="B50" s="211"/>
      <c r="C50" s="211"/>
      <c r="D50" s="211"/>
      <c r="E50" s="254"/>
      <c r="F50" s="211"/>
      <c r="G50" s="211"/>
      <c r="H50" s="211"/>
      <c r="I50" s="211"/>
      <c r="J50" s="211"/>
      <c r="K50" s="211"/>
      <c r="L50" s="211"/>
      <c r="M50" s="211"/>
      <c r="N50" s="211"/>
      <c r="O50" s="211"/>
      <c r="P50" s="211"/>
      <c r="Q50" s="211"/>
      <c r="R50" s="211"/>
      <c r="S50" s="211"/>
      <c r="T50" s="211"/>
      <c r="U50" s="211"/>
      <c r="V50" s="211"/>
      <c r="W50" s="211"/>
      <c r="X50" s="211"/>
      <c r="Y50" s="211"/>
      <c r="Z50" s="211"/>
      <c r="AA50" s="211"/>
      <c r="AB50" s="211"/>
      <c r="AC50" s="211"/>
      <c r="AD50" s="211"/>
    </row>
    <row r="51" ht="23.25" customHeight="1">
      <c r="A51" s="211"/>
      <c r="B51" s="211"/>
      <c r="C51" s="211"/>
      <c r="D51" s="211"/>
      <c r="E51" s="211"/>
      <c r="F51" s="211"/>
      <c r="G51" s="211"/>
      <c r="H51" s="211"/>
      <c r="I51" s="211"/>
      <c r="J51" s="211"/>
      <c r="K51" s="211"/>
      <c r="L51" s="211"/>
      <c r="M51" s="211"/>
      <c r="N51" s="211"/>
      <c r="O51" s="211"/>
      <c r="P51" s="211"/>
      <c r="Q51" s="211"/>
      <c r="R51" s="211"/>
      <c r="S51" s="211"/>
      <c r="T51" s="211"/>
      <c r="U51" s="211"/>
      <c r="V51" s="211"/>
      <c r="W51" s="211"/>
      <c r="X51" s="211"/>
      <c r="Y51" s="211"/>
      <c r="Z51" s="211"/>
      <c r="AA51" s="211"/>
      <c r="AB51" s="211"/>
      <c r="AC51" s="211"/>
      <c r="AD51" s="211"/>
    </row>
    <row r="52" ht="23.25" customHeight="1">
      <c r="A52" s="211"/>
      <c r="B52" s="211"/>
      <c r="C52" s="211"/>
      <c r="D52" s="211"/>
      <c r="E52" s="211"/>
      <c r="F52" s="211"/>
      <c r="G52" s="211"/>
      <c r="H52" s="211"/>
      <c r="I52" s="211"/>
      <c r="J52" s="211"/>
      <c r="K52" s="211"/>
      <c r="L52" s="211"/>
      <c r="M52" s="211"/>
      <c r="N52" s="211"/>
      <c r="O52" s="211"/>
      <c r="P52" s="211"/>
      <c r="Q52" s="211"/>
      <c r="R52" s="211"/>
      <c r="S52" s="211"/>
      <c r="T52" s="211"/>
      <c r="U52" s="211"/>
      <c r="V52" s="211"/>
      <c r="W52" s="211"/>
      <c r="X52" s="211"/>
      <c r="Y52" s="211"/>
      <c r="Z52" s="211"/>
      <c r="AA52" s="211"/>
      <c r="AB52" s="211"/>
      <c r="AC52" s="211"/>
      <c r="AD52" s="211"/>
    </row>
    <row r="53" ht="23.25" customHeight="1">
      <c r="A53" s="211"/>
      <c r="B53" s="211"/>
      <c r="C53" s="211"/>
      <c r="D53" s="211"/>
      <c r="E53" s="211"/>
      <c r="F53" s="211"/>
      <c r="G53" s="211"/>
      <c r="H53" s="211"/>
      <c r="I53" s="211"/>
      <c r="J53" s="211"/>
      <c r="K53" s="211"/>
      <c r="L53" s="211"/>
      <c r="M53" s="211"/>
      <c r="N53" s="211"/>
      <c r="O53" s="211"/>
      <c r="P53" s="211"/>
      <c r="Q53" s="211"/>
      <c r="R53" s="211"/>
      <c r="S53" s="211"/>
      <c r="T53" s="211"/>
      <c r="U53" s="211"/>
      <c r="V53" s="211"/>
      <c r="W53" s="211"/>
      <c r="X53" s="211"/>
      <c r="Y53" s="211"/>
      <c r="Z53" s="211"/>
      <c r="AA53" s="211"/>
      <c r="AB53" s="211"/>
      <c r="AC53" s="211"/>
      <c r="AD53" s="211"/>
    </row>
    <row r="54" ht="23.25" customHeight="1">
      <c r="A54" s="211"/>
      <c r="B54" s="211"/>
      <c r="C54" s="211"/>
      <c r="D54" s="211"/>
      <c r="E54" s="211"/>
      <c r="F54" s="211"/>
      <c r="G54" s="211"/>
      <c r="H54" s="211"/>
      <c r="I54" s="211"/>
      <c r="J54" s="211"/>
      <c r="K54" s="211"/>
      <c r="L54" s="211"/>
      <c r="M54" s="211"/>
      <c r="N54" s="211"/>
      <c r="O54" s="211"/>
      <c r="P54" s="211"/>
      <c r="Q54" s="211"/>
      <c r="R54" s="211"/>
      <c r="S54" s="211"/>
      <c r="T54" s="211"/>
      <c r="U54" s="211"/>
      <c r="V54" s="211"/>
      <c r="W54" s="211"/>
      <c r="X54" s="211"/>
      <c r="Y54" s="211"/>
      <c r="Z54" s="211"/>
      <c r="AA54" s="211"/>
      <c r="AB54" s="211"/>
      <c r="AC54" s="211"/>
      <c r="AD54" s="211"/>
    </row>
    <row r="55" ht="23.25" customHeight="1">
      <c r="A55" s="211"/>
      <c r="B55" s="211"/>
      <c r="C55" s="211"/>
      <c r="D55" s="211"/>
      <c r="E55" s="211"/>
      <c r="F55" s="211"/>
      <c r="G55" s="211"/>
      <c r="H55" s="211"/>
      <c r="I55" s="211"/>
      <c r="J55" s="211"/>
      <c r="K55" s="211"/>
      <c r="L55" s="211"/>
      <c r="M55" s="211"/>
      <c r="N55" s="211"/>
      <c r="O55" s="211"/>
      <c r="P55" s="211"/>
      <c r="Q55" s="211"/>
      <c r="R55" s="211"/>
      <c r="S55" s="211"/>
      <c r="T55" s="211"/>
      <c r="U55" s="211"/>
      <c r="V55" s="211"/>
      <c r="W55" s="211"/>
      <c r="X55" s="211"/>
      <c r="Y55" s="211"/>
      <c r="Z55" s="211"/>
      <c r="AA55" s="211"/>
      <c r="AB55" s="211"/>
      <c r="AC55" s="211"/>
      <c r="AD55" s="211"/>
    </row>
    <row r="56" ht="23.25" customHeight="1">
      <c r="A56" s="211"/>
      <c r="B56" s="211"/>
      <c r="C56" s="211"/>
      <c r="D56" s="211"/>
      <c r="E56" s="211"/>
      <c r="F56" s="211"/>
      <c r="G56" s="211"/>
      <c r="H56" s="211"/>
      <c r="I56" s="211"/>
      <c r="J56" s="211"/>
      <c r="K56" s="211"/>
      <c r="L56" s="211"/>
      <c r="M56" s="211"/>
      <c r="N56" s="211"/>
      <c r="O56" s="211"/>
      <c r="P56" s="211"/>
      <c r="Q56" s="211"/>
      <c r="R56" s="211"/>
      <c r="S56" s="211"/>
      <c r="T56" s="211"/>
      <c r="U56" s="211"/>
      <c r="V56" s="211"/>
      <c r="W56" s="211"/>
      <c r="X56" s="211"/>
      <c r="Y56" s="211"/>
      <c r="Z56" s="211"/>
      <c r="AA56" s="211"/>
      <c r="AB56" s="211"/>
      <c r="AC56" s="211"/>
      <c r="AD56" s="211"/>
    </row>
    <row r="57" ht="23.25" customHeight="1">
      <c r="A57" s="211"/>
      <c r="B57" s="211"/>
      <c r="C57" s="211"/>
      <c r="D57" s="211"/>
      <c r="E57" s="211"/>
      <c r="F57" s="211"/>
      <c r="G57" s="211"/>
      <c r="H57" s="211"/>
      <c r="I57" s="211"/>
      <c r="J57" s="211"/>
      <c r="K57" s="211"/>
      <c r="L57" s="211"/>
      <c r="M57" s="211"/>
      <c r="N57" s="211"/>
      <c r="O57" s="211"/>
      <c r="P57" s="211"/>
      <c r="Q57" s="211"/>
      <c r="R57" s="211"/>
      <c r="S57" s="211"/>
      <c r="T57" s="211"/>
      <c r="U57" s="211"/>
      <c r="V57" s="211"/>
      <c r="W57" s="211"/>
      <c r="X57" s="211"/>
      <c r="Y57" s="211"/>
      <c r="Z57" s="211"/>
      <c r="AA57" s="211"/>
      <c r="AB57" s="211"/>
      <c r="AC57" s="211"/>
      <c r="AD57" s="211"/>
    </row>
    <row r="58" ht="23.25" customHeight="1">
      <c r="A58" s="211"/>
      <c r="B58" s="211"/>
      <c r="C58" s="211"/>
      <c r="D58" s="211"/>
      <c r="E58" s="211"/>
      <c r="F58" s="211"/>
      <c r="G58" s="211"/>
      <c r="H58" s="211"/>
      <c r="I58" s="211"/>
      <c r="J58" s="211"/>
      <c r="K58" s="211"/>
      <c r="L58" s="211"/>
      <c r="M58" s="211"/>
      <c r="N58" s="211"/>
      <c r="O58" s="211"/>
      <c r="P58" s="211"/>
      <c r="Q58" s="211"/>
      <c r="R58" s="211"/>
      <c r="S58" s="211"/>
      <c r="T58" s="211"/>
      <c r="U58" s="211"/>
      <c r="V58" s="211"/>
      <c r="W58" s="211"/>
      <c r="X58" s="211"/>
      <c r="Y58" s="211"/>
      <c r="Z58" s="211"/>
      <c r="AA58" s="211"/>
      <c r="AB58" s="211"/>
      <c r="AC58" s="211"/>
      <c r="AD58" s="211"/>
    </row>
    <row r="59" ht="23.25" customHeight="1">
      <c r="A59" s="211"/>
      <c r="B59" s="211"/>
      <c r="C59" s="211"/>
      <c r="D59" s="211"/>
      <c r="E59" s="211"/>
      <c r="F59" s="211"/>
      <c r="G59" s="211"/>
      <c r="H59" s="211"/>
      <c r="I59" s="211"/>
      <c r="J59" s="211"/>
      <c r="K59" s="211"/>
      <c r="L59" s="211"/>
      <c r="M59" s="211"/>
      <c r="N59" s="211"/>
      <c r="O59" s="211"/>
      <c r="P59" s="211"/>
      <c r="Q59" s="211"/>
      <c r="R59" s="211"/>
      <c r="S59" s="211"/>
      <c r="T59" s="211"/>
      <c r="U59" s="211"/>
      <c r="V59" s="211"/>
      <c r="W59" s="211"/>
      <c r="X59" s="211"/>
      <c r="Y59" s="211"/>
      <c r="Z59" s="211"/>
      <c r="AA59" s="211"/>
      <c r="AB59" s="211"/>
      <c r="AC59" s="211"/>
      <c r="AD59" s="211"/>
    </row>
    <row r="60" ht="23.25" customHeight="1">
      <c r="A60" s="211"/>
      <c r="B60" s="211"/>
      <c r="C60" s="211"/>
      <c r="D60" s="211"/>
      <c r="E60" s="211"/>
      <c r="F60" s="211"/>
      <c r="G60" s="211"/>
      <c r="H60" s="211"/>
      <c r="I60" s="211"/>
      <c r="J60" s="211"/>
      <c r="K60" s="211"/>
      <c r="L60" s="211"/>
      <c r="M60" s="211"/>
      <c r="N60" s="211"/>
      <c r="O60" s="211"/>
      <c r="P60" s="211"/>
      <c r="Q60" s="211"/>
      <c r="R60" s="211"/>
      <c r="S60" s="211"/>
      <c r="T60" s="211"/>
      <c r="U60" s="211"/>
      <c r="V60" s="211"/>
      <c r="W60" s="211"/>
      <c r="X60" s="211"/>
      <c r="Y60" s="211"/>
      <c r="Z60" s="211"/>
      <c r="AA60" s="211"/>
      <c r="AB60" s="211"/>
      <c r="AC60" s="211"/>
      <c r="AD60" s="211"/>
    </row>
    <row r="61" ht="23.25" customHeight="1">
      <c r="A61" s="211"/>
      <c r="B61" s="211"/>
      <c r="C61" s="211"/>
      <c r="D61" s="211"/>
      <c r="E61" s="211"/>
      <c r="F61" s="211"/>
      <c r="G61" s="211"/>
      <c r="H61" s="211"/>
      <c r="I61" s="211"/>
      <c r="J61" s="211"/>
      <c r="K61" s="211"/>
      <c r="L61" s="211"/>
      <c r="M61" s="211"/>
      <c r="N61" s="211"/>
      <c r="O61" s="211"/>
      <c r="P61" s="211"/>
      <c r="Q61" s="211"/>
      <c r="R61" s="211"/>
      <c r="S61" s="211"/>
      <c r="T61" s="211"/>
      <c r="U61" s="211"/>
      <c r="V61" s="211"/>
      <c r="W61" s="211"/>
      <c r="X61" s="211"/>
      <c r="Y61" s="211"/>
      <c r="Z61" s="211"/>
      <c r="AA61" s="211"/>
      <c r="AB61" s="211"/>
      <c r="AC61" s="211"/>
      <c r="AD61" s="211"/>
    </row>
    <row r="62" ht="23.25" customHeight="1">
      <c r="A62" s="211"/>
      <c r="B62" s="211"/>
      <c r="C62" s="211"/>
      <c r="D62" s="211"/>
      <c r="E62" s="211"/>
      <c r="F62" s="211"/>
      <c r="G62" s="211"/>
      <c r="H62" s="211"/>
      <c r="I62" s="211"/>
      <c r="J62" s="211"/>
      <c r="K62" s="211"/>
      <c r="L62" s="211"/>
      <c r="M62" s="211"/>
      <c r="N62" s="211"/>
      <c r="O62" s="211"/>
      <c r="P62" s="211"/>
      <c r="Q62" s="211"/>
      <c r="R62" s="211"/>
      <c r="S62" s="211"/>
      <c r="T62" s="211"/>
      <c r="U62" s="211"/>
      <c r="V62" s="211"/>
      <c r="W62" s="211"/>
      <c r="X62" s="211"/>
      <c r="Y62" s="211"/>
      <c r="Z62" s="211"/>
      <c r="AA62" s="211"/>
      <c r="AB62" s="211"/>
      <c r="AC62" s="211"/>
      <c r="AD62" s="211"/>
    </row>
    <row r="63" ht="23.25" customHeight="1">
      <c r="A63" s="211"/>
      <c r="B63" s="211"/>
      <c r="C63" s="211"/>
      <c r="D63" s="211"/>
      <c r="E63" s="211"/>
      <c r="F63" s="211"/>
      <c r="G63" s="211"/>
      <c r="H63" s="211"/>
      <c r="I63" s="211"/>
      <c r="J63" s="211"/>
      <c r="K63" s="211"/>
      <c r="L63" s="211"/>
      <c r="M63" s="211"/>
      <c r="N63" s="211"/>
      <c r="O63" s="211"/>
      <c r="P63" s="211"/>
      <c r="Q63" s="211"/>
      <c r="R63" s="211"/>
      <c r="S63" s="211"/>
      <c r="T63" s="211"/>
      <c r="U63" s="211"/>
      <c r="V63" s="211"/>
      <c r="W63" s="211"/>
      <c r="X63" s="211"/>
      <c r="Y63" s="211"/>
      <c r="Z63" s="211"/>
      <c r="AA63" s="211"/>
      <c r="AB63" s="211"/>
      <c r="AC63" s="211"/>
      <c r="AD63" s="211"/>
    </row>
    <row r="64" ht="23.25" customHeight="1">
      <c r="A64" s="211"/>
      <c r="B64" s="211"/>
      <c r="C64" s="211"/>
      <c r="D64" s="211"/>
      <c r="E64" s="211"/>
      <c r="F64" s="211"/>
      <c r="G64" s="211"/>
      <c r="H64" s="211"/>
      <c r="I64" s="211"/>
      <c r="J64" s="211"/>
      <c r="K64" s="211"/>
      <c r="L64" s="211"/>
      <c r="M64" s="211"/>
      <c r="N64" s="211"/>
      <c r="O64" s="211"/>
      <c r="P64" s="211"/>
      <c r="Q64" s="211"/>
      <c r="R64" s="211"/>
      <c r="S64" s="211"/>
      <c r="T64" s="211"/>
      <c r="U64" s="211"/>
      <c r="V64" s="211"/>
      <c r="W64" s="211"/>
      <c r="X64" s="211"/>
      <c r="Y64" s="211"/>
      <c r="Z64" s="211"/>
      <c r="AA64" s="211"/>
      <c r="AB64" s="211"/>
      <c r="AC64" s="211"/>
      <c r="AD64" s="211"/>
    </row>
    <row r="65" ht="23.25" customHeight="1">
      <c r="A65" s="211"/>
      <c r="B65" s="211"/>
      <c r="C65" s="211"/>
      <c r="D65" s="211"/>
      <c r="E65" s="211"/>
      <c r="F65" s="211"/>
      <c r="G65" s="211"/>
      <c r="H65" s="211"/>
      <c r="I65" s="211"/>
      <c r="J65" s="211"/>
      <c r="K65" s="211"/>
      <c r="L65" s="211"/>
      <c r="M65" s="211"/>
      <c r="N65" s="211"/>
      <c r="O65" s="211"/>
      <c r="P65" s="211"/>
      <c r="Q65" s="211"/>
      <c r="R65" s="211"/>
      <c r="S65" s="211"/>
      <c r="T65" s="211"/>
      <c r="U65" s="211"/>
      <c r="V65" s="211"/>
      <c r="W65" s="211"/>
      <c r="X65" s="211"/>
      <c r="Y65" s="211"/>
      <c r="Z65" s="211"/>
      <c r="AA65" s="211"/>
      <c r="AB65" s="211"/>
      <c r="AC65" s="211"/>
      <c r="AD65" s="211"/>
    </row>
    <row r="66" ht="23.25" customHeight="1">
      <c r="A66" s="211"/>
      <c r="B66" s="211"/>
      <c r="C66" s="211"/>
      <c r="D66" s="211"/>
      <c r="E66" s="211"/>
      <c r="F66" s="211"/>
      <c r="G66" s="211"/>
      <c r="H66" s="211"/>
      <c r="I66" s="211"/>
      <c r="J66" s="211"/>
      <c r="K66" s="211"/>
      <c r="L66" s="211"/>
      <c r="M66" s="211"/>
      <c r="N66" s="211"/>
      <c r="O66" s="211"/>
      <c r="P66" s="211"/>
      <c r="Q66" s="211"/>
      <c r="R66" s="211"/>
      <c r="S66" s="211"/>
      <c r="T66" s="211"/>
      <c r="U66" s="211"/>
      <c r="V66" s="211"/>
      <c r="W66" s="211"/>
      <c r="X66" s="211"/>
      <c r="Y66" s="211"/>
      <c r="Z66" s="211"/>
      <c r="AA66" s="211"/>
      <c r="AB66" s="211"/>
      <c r="AC66" s="211"/>
      <c r="AD66" s="211"/>
    </row>
    <row r="67" ht="23.25" customHeight="1">
      <c r="A67" s="211"/>
      <c r="B67" s="211"/>
      <c r="C67" s="211"/>
      <c r="D67" s="211"/>
      <c r="E67" s="211"/>
      <c r="F67" s="211"/>
      <c r="G67" s="211"/>
      <c r="H67" s="211"/>
      <c r="I67" s="211"/>
      <c r="J67" s="211"/>
      <c r="K67" s="211"/>
      <c r="L67" s="211"/>
      <c r="M67" s="211"/>
      <c r="N67" s="211"/>
      <c r="O67" s="211"/>
      <c r="P67" s="211"/>
      <c r="Q67" s="211"/>
      <c r="R67" s="211"/>
      <c r="S67" s="211"/>
      <c r="T67" s="211"/>
      <c r="U67" s="211"/>
      <c r="V67" s="211"/>
      <c r="W67" s="211"/>
      <c r="X67" s="211"/>
      <c r="Y67" s="211"/>
      <c r="Z67" s="211"/>
      <c r="AA67" s="211"/>
      <c r="AB67" s="211"/>
      <c r="AC67" s="211"/>
      <c r="AD67" s="211"/>
    </row>
    <row r="68" ht="23.25" customHeight="1">
      <c r="A68" s="211"/>
      <c r="B68" s="211"/>
      <c r="C68" s="211"/>
      <c r="D68" s="211"/>
      <c r="E68" s="211"/>
      <c r="F68" s="211"/>
      <c r="G68" s="211"/>
      <c r="H68" s="211"/>
      <c r="I68" s="211"/>
      <c r="J68" s="211"/>
      <c r="K68" s="211"/>
      <c r="L68" s="211"/>
      <c r="M68" s="211"/>
      <c r="N68" s="211"/>
      <c r="O68" s="211"/>
      <c r="P68" s="211"/>
      <c r="Q68" s="211"/>
      <c r="R68" s="211"/>
      <c r="S68" s="211"/>
      <c r="T68" s="211"/>
      <c r="U68" s="211"/>
      <c r="V68" s="211"/>
      <c r="W68" s="211"/>
      <c r="X68" s="211"/>
      <c r="Y68" s="211"/>
      <c r="Z68" s="211"/>
      <c r="AA68" s="211"/>
      <c r="AB68" s="211"/>
      <c r="AC68" s="211"/>
      <c r="AD68" s="211"/>
    </row>
    <row r="69" ht="23.25" customHeight="1">
      <c r="A69" s="211"/>
      <c r="B69" s="211"/>
      <c r="C69" s="211"/>
      <c r="D69" s="211"/>
      <c r="E69" s="211"/>
      <c r="F69" s="211"/>
      <c r="G69" s="211"/>
      <c r="H69" s="211"/>
      <c r="I69" s="211"/>
      <c r="J69" s="211"/>
      <c r="K69" s="211"/>
      <c r="L69" s="211"/>
      <c r="M69" s="211"/>
      <c r="N69" s="211"/>
      <c r="O69" s="211"/>
      <c r="P69" s="211"/>
      <c r="Q69" s="211"/>
      <c r="R69" s="211"/>
      <c r="S69" s="211"/>
      <c r="T69" s="211"/>
      <c r="U69" s="211"/>
      <c r="V69" s="211"/>
      <c r="W69" s="211"/>
      <c r="X69" s="211"/>
      <c r="Y69" s="211"/>
      <c r="Z69" s="211"/>
      <c r="AA69" s="211"/>
      <c r="AB69" s="211"/>
      <c r="AC69" s="211"/>
      <c r="AD69" s="211"/>
    </row>
    <row r="70" ht="23.25" customHeight="1">
      <c r="A70" s="211"/>
      <c r="B70" s="211"/>
      <c r="C70" s="211"/>
      <c r="D70" s="211"/>
      <c r="E70" s="211"/>
      <c r="F70" s="211"/>
      <c r="G70" s="211"/>
      <c r="H70" s="211"/>
      <c r="I70" s="211"/>
      <c r="J70" s="211"/>
      <c r="K70" s="211"/>
      <c r="L70" s="211"/>
      <c r="M70" s="211"/>
      <c r="N70" s="211"/>
      <c r="O70" s="211"/>
      <c r="P70" s="211"/>
      <c r="Q70" s="211"/>
      <c r="R70" s="211"/>
      <c r="S70" s="211"/>
      <c r="T70" s="211"/>
      <c r="U70" s="211"/>
      <c r="V70" s="211"/>
      <c r="W70" s="211"/>
      <c r="X70" s="211"/>
      <c r="Y70" s="211"/>
      <c r="Z70" s="211"/>
      <c r="AA70" s="211"/>
      <c r="AB70" s="211"/>
      <c r="AC70" s="211"/>
      <c r="AD70" s="211"/>
    </row>
    <row r="71" ht="23.25" customHeight="1">
      <c r="A71" s="211"/>
      <c r="B71" s="211"/>
      <c r="C71" s="211"/>
      <c r="D71" s="211"/>
      <c r="E71" s="211"/>
      <c r="F71" s="211"/>
      <c r="G71" s="211"/>
      <c r="H71" s="211"/>
      <c r="I71" s="211"/>
      <c r="J71" s="211"/>
      <c r="K71" s="211"/>
      <c r="L71" s="211"/>
      <c r="M71" s="211"/>
      <c r="N71" s="211"/>
      <c r="O71" s="211"/>
      <c r="P71" s="211"/>
      <c r="Q71" s="211"/>
      <c r="R71" s="211"/>
      <c r="S71" s="211"/>
      <c r="T71" s="211"/>
      <c r="U71" s="211"/>
      <c r="V71" s="211"/>
      <c r="W71" s="211"/>
      <c r="X71" s="211"/>
      <c r="Y71" s="211"/>
      <c r="Z71" s="211"/>
      <c r="AA71" s="211"/>
      <c r="AB71" s="211"/>
      <c r="AC71" s="211"/>
      <c r="AD71" s="211"/>
    </row>
    <row r="72" ht="23.25" customHeight="1">
      <c r="A72" s="211"/>
      <c r="B72" s="211"/>
      <c r="C72" s="211"/>
      <c r="D72" s="211"/>
      <c r="E72" s="211"/>
      <c r="F72" s="211"/>
      <c r="G72" s="211"/>
      <c r="H72" s="211"/>
      <c r="I72" s="211"/>
      <c r="J72" s="211"/>
      <c r="K72" s="211"/>
      <c r="L72" s="211"/>
      <c r="M72" s="211"/>
      <c r="N72" s="211"/>
      <c r="O72" s="211"/>
      <c r="P72" s="211"/>
      <c r="Q72" s="211"/>
      <c r="R72" s="211"/>
      <c r="S72" s="211"/>
      <c r="T72" s="211"/>
      <c r="U72" s="211"/>
      <c r="V72" s="211"/>
      <c r="W72" s="211"/>
      <c r="X72" s="211"/>
      <c r="Y72" s="211"/>
      <c r="Z72" s="211"/>
      <c r="AA72" s="211"/>
      <c r="AB72" s="211"/>
      <c r="AC72" s="211"/>
      <c r="AD72" s="211"/>
    </row>
    <row r="73" ht="23.25" customHeight="1">
      <c r="A73" s="211"/>
      <c r="B73" s="211"/>
      <c r="C73" s="211"/>
      <c r="D73" s="211"/>
      <c r="E73" s="211"/>
      <c r="F73" s="211"/>
      <c r="G73" s="211"/>
      <c r="H73" s="211"/>
      <c r="I73" s="211"/>
      <c r="J73" s="211"/>
      <c r="K73" s="211"/>
      <c r="L73" s="211"/>
      <c r="M73" s="211"/>
      <c r="N73" s="211"/>
      <c r="O73" s="211"/>
      <c r="P73" s="211"/>
      <c r="Q73" s="211"/>
      <c r="R73" s="211"/>
      <c r="S73" s="211"/>
      <c r="T73" s="211"/>
      <c r="U73" s="211"/>
      <c r="V73" s="211"/>
      <c r="W73" s="211"/>
      <c r="X73" s="211"/>
      <c r="Y73" s="211"/>
      <c r="Z73" s="211"/>
      <c r="AA73" s="211"/>
      <c r="AB73" s="211"/>
      <c r="AC73" s="211"/>
      <c r="AD73" s="211"/>
    </row>
    <row r="74" ht="23.25" customHeight="1">
      <c r="A74" s="211"/>
      <c r="B74" s="211"/>
      <c r="C74" s="211"/>
      <c r="D74" s="211"/>
      <c r="E74" s="211"/>
      <c r="F74" s="211"/>
      <c r="G74" s="211"/>
      <c r="H74" s="211"/>
      <c r="I74" s="211"/>
      <c r="J74" s="211"/>
      <c r="K74" s="211"/>
      <c r="L74" s="211"/>
      <c r="M74" s="211"/>
      <c r="N74" s="211"/>
      <c r="O74" s="211"/>
      <c r="P74" s="211"/>
      <c r="Q74" s="211"/>
      <c r="R74" s="211"/>
      <c r="S74" s="211"/>
      <c r="T74" s="211"/>
      <c r="U74" s="211"/>
      <c r="V74" s="211"/>
      <c r="W74" s="211"/>
      <c r="X74" s="211"/>
      <c r="Y74" s="211"/>
      <c r="Z74" s="211"/>
      <c r="AA74" s="211"/>
      <c r="AB74" s="211"/>
      <c r="AC74" s="211"/>
      <c r="AD74" s="211"/>
    </row>
    <row r="75" ht="23.25" customHeight="1">
      <c r="A75" s="211"/>
      <c r="B75" s="211"/>
      <c r="C75" s="211"/>
      <c r="D75" s="211"/>
      <c r="E75" s="211"/>
      <c r="F75" s="211"/>
      <c r="G75" s="211"/>
      <c r="H75" s="211"/>
      <c r="I75" s="211"/>
      <c r="J75" s="211"/>
      <c r="K75" s="211"/>
      <c r="L75" s="211"/>
      <c r="M75" s="211"/>
      <c r="N75" s="211"/>
      <c r="O75" s="211"/>
      <c r="P75" s="211"/>
      <c r="Q75" s="211"/>
      <c r="R75" s="211"/>
      <c r="S75" s="211"/>
      <c r="T75" s="211"/>
      <c r="U75" s="211"/>
      <c r="V75" s="211"/>
      <c r="W75" s="211"/>
      <c r="X75" s="211"/>
      <c r="Y75" s="211"/>
      <c r="Z75" s="211"/>
      <c r="AA75" s="211"/>
      <c r="AB75" s="211"/>
      <c r="AC75" s="211"/>
      <c r="AD75" s="211"/>
    </row>
    <row r="76" ht="23.25" customHeight="1">
      <c r="A76" s="211"/>
      <c r="B76" s="211"/>
      <c r="C76" s="211"/>
      <c r="D76" s="211"/>
      <c r="E76" s="211"/>
      <c r="F76" s="211"/>
      <c r="G76" s="211"/>
      <c r="H76" s="211"/>
      <c r="I76" s="211"/>
      <c r="J76" s="211"/>
      <c r="K76" s="211"/>
      <c r="L76" s="211"/>
      <c r="M76" s="211"/>
      <c r="N76" s="211"/>
      <c r="O76" s="211"/>
      <c r="P76" s="211"/>
      <c r="Q76" s="211"/>
      <c r="R76" s="211"/>
      <c r="S76" s="211"/>
      <c r="T76" s="211"/>
      <c r="U76" s="211"/>
      <c r="V76" s="211"/>
      <c r="W76" s="211"/>
      <c r="X76" s="211"/>
      <c r="Y76" s="211"/>
      <c r="Z76" s="211"/>
      <c r="AA76" s="211"/>
      <c r="AB76" s="211"/>
      <c r="AC76" s="211"/>
      <c r="AD76" s="211"/>
    </row>
    <row r="77" ht="23.25" customHeight="1">
      <c r="A77" s="211"/>
      <c r="B77" s="211"/>
      <c r="C77" s="211"/>
      <c r="D77" s="211"/>
      <c r="E77" s="211"/>
      <c r="F77" s="211"/>
      <c r="G77" s="211"/>
      <c r="H77" s="211"/>
      <c r="I77" s="211"/>
      <c r="J77" s="211"/>
      <c r="K77" s="211"/>
      <c r="L77" s="211"/>
      <c r="M77" s="211"/>
      <c r="N77" s="211"/>
      <c r="O77" s="211"/>
      <c r="P77" s="211"/>
      <c r="Q77" s="211"/>
      <c r="R77" s="211"/>
      <c r="S77" s="211"/>
      <c r="T77" s="211"/>
      <c r="U77" s="211"/>
      <c r="V77" s="211"/>
      <c r="W77" s="211"/>
      <c r="X77" s="211"/>
      <c r="Y77" s="211"/>
      <c r="Z77" s="211"/>
      <c r="AA77" s="211"/>
      <c r="AB77" s="211"/>
      <c r="AC77" s="211"/>
      <c r="AD77" s="211"/>
    </row>
    <row r="78" ht="23.25" customHeight="1">
      <c r="A78" s="211"/>
      <c r="B78" s="211"/>
      <c r="C78" s="211"/>
      <c r="D78" s="211"/>
      <c r="E78" s="211"/>
      <c r="F78" s="211"/>
      <c r="G78" s="211"/>
      <c r="H78" s="211"/>
      <c r="I78" s="211"/>
      <c r="J78" s="211"/>
      <c r="K78" s="211"/>
      <c r="L78" s="211"/>
      <c r="M78" s="211"/>
      <c r="N78" s="211"/>
      <c r="O78" s="211"/>
      <c r="P78" s="211"/>
      <c r="Q78" s="211"/>
      <c r="R78" s="211"/>
      <c r="S78" s="211"/>
      <c r="T78" s="211"/>
      <c r="U78" s="211"/>
      <c r="V78" s="211"/>
      <c r="W78" s="211"/>
      <c r="X78" s="211"/>
      <c r="Y78" s="211"/>
      <c r="Z78" s="211"/>
      <c r="AA78" s="211"/>
      <c r="AB78" s="211"/>
      <c r="AC78" s="211"/>
      <c r="AD78" s="211"/>
    </row>
    <row r="79" ht="23.25" customHeight="1">
      <c r="A79" s="211"/>
      <c r="B79" s="211"/>
      <c r="C79" s="211"/>
      <c r="D79" s="211"/>
      <c r="E79" s="211"/>
      <c r="F79" s="211"/>
      <c r="G79" s="211"/>
      <c r="H79" s="211"/>
      <c r="I79" s="211"/>
      <c r="J79" s="211"/>
      <c r="K79" s="211"/>
      <c r="L79" s="211"/>
      <c r="M79" s="211"/>
      <c r="N79" s="211"/>
      <c r="O79" s="211"/>
      <c r="P79" s="211"/>
      <c r="Q79" s="211"/>
      <c r="R79" s="211"/>
      <c r="S79" s="211"/>
      <c r="T79" s="211"/>
      <c r="U79" s="211"/>
      <c r="V79" s="211"/>
      <c r="W79" s="211"/>
      <c r="X79" s="211"/>
      <c r="Y79" s="211"/>
      <c r="Z79" s="211"/>
      <c r="AA79" s="211"/>
      <c r="AB79" s="211"/>
      <c r="AC79" s="211"/>
      <c r="AD79" s="211"/>
    </row>
    <row r="80" ht="23.25" customHeight="1">
      <c r="A80" s="211"/>
      <c r="B80" s="211"/>
      <c r="C80" s="211"/>
      <c r="D80" s="211"/>
      <c r="E80" s="211"/>
      <c r="F80" s="211"/>
      <c r="G80" s="211"/>
      <c r="H80" s="211"/>
      <c r="I80" s="211"/>
      <c r="J80" s="211"/>
      <c r="K80" s="211"/>
      <c r="L80" s="211"/>
      <c r="M80" s="211"/>
      <c r="N80" s="211"/>
      <c r="O80" s="211"/>
      <c r="P80" s="211"/>
      <c r="Q80" s="211"/>
      <c r="R80" s="211"/>
      <c r="S80" s="211"/>
      <c r="T80" s="211"/>
      <c r="U80" s="211"/>
      <c r="V80" s="211"/>
      <c r="W80" s="211"/>
      <c r="X80" s="211"/>
      <c r="Y80" s="211"/>
      <c r="Z80" s="211"/>
      <c r="AA80" s="211"/>
      <c r="AB80" s="211"/>
      <c r="AC80" s="211"/>
      <c r="AD80" s="211"/>
    </row>
    <row r="81" ht="23.25" customHeight="1">
      <c r="A81" s="211"/>
      <c r="B81" s="211"/>
      <c r="C81" s="211"/>
      <c r="D81" s="211"/>
      <c r="E81" s="211"/>
      <c r="F81" s="211"/>
      <c r="G81" s="211"/>
      <c r="H81" s="211"/>
      <c r="I81" s="211"/>
      <c r="J81" s="211"/>
      <c r="K81" s="211"/>
      <c r="L81" s="211"/>
      <c r="M81" s="211"/>
      <c r="N81" s="211"/>
      <c r="O81" s="211"/>
      <c r="P81" s="211"/>
      <c r="Q81" s="211"/>
      <c r="R81" s="211"/>
      <c r="S81" s="211"/>
      <c r="T81" s="211"/>
      <c r="U81" s="211"/>
      <c r="V81" s="211"/>
      <c r="W81" s="211"/>
      <c r="X81" s="211"/>
      <c r="Y81" s="211"/>
      <c r="Z81" s="211"/>
      <c r="AA81" s="211"/>
      <c r="AB81" s="211"/>
      <c r="AC81" s="211"/>
      <c r="AD81" s="211"/>
    </row>
    <row r="82" ht="23.25" customHeight="1">
      <c r="A82" s="211"/>
      <c r="B82" s="211"/>
      <c r="C82" s="211"/>
      <c r="D82" s="211"/>
      <c r="E82" s="211"/>
      <c r="F82" s="211"/>
      <c r="G82" s="211"/>
      <c r="H82" s="211"/>
      <c r="I82" s="211"/>
      <c r="J82" s="211"/>
      <c r="K82" s="211"/>
      <c r="L82" s="211"/>
      <c r="M82" s="211"/>
      <c r="N82" s="211"/>
      <c r="O82" s="211"/>
      <c r="P82" s="211"/>
      <c r="Q82" s="211"/>
      <c r="R82" s="211"/>
      <c r="S82" s="211"/>
      <c r="T82" s="211"/>
      <c r="U82" s="211"/>
      <c r="V82" s="211"/>
      <c r="W82" s="211"/>
      <c r="X82" s="211"/>
      <c r="Y82" s="211"/>
      <c r="Z82" s="211"/>
      <c r="AA82" s="211"/>
      <c r="AB82" s="211"/>
      <c r="AC82" s="211"/>
      <c r="AD82" s="211"/>
    </row>
    <row r="83" ht="23.25" customHeight="1">
      <c r="A83" s="211"/>
      <c r="B83" s="211"/>
      <c r="C83" s="211"/>
      <c r="D83" s="211"/>
      <c r="E83" s="211"/>
      <c r="F83" s="211"/>
      <c r="G83" s="211"/>
      <c r="H83" s="211"/>
      <c r="I83" s="211"/>
      <c r="J83" s="211"/>
      <c r="K83" s="211"/>
      <c r="L83" s="211"/>
      <c r="M83" s="211"/>
      <c r="N83" s="211"/>
      <c r="O83" s="211"/>
      <c r="P83" s="211"/>
      <c r="Q83" s="211"/>
      <c r="R83" s="211"/>
      <c r="S83" s="211"/>
      <c r="T83" s="211"/>
      <c r="U83" s="211"/>
      <c r="V83" s="211"/>
      <c r="W83" s="211"/>
      <c r="X83" s="211"/>
      <c r="Y83" s="211"/>
      <c r="Z83" s="211"/>
      <c r="AA83" s="211"/>
      <c r="AB83" s="211"/>
      <c r="AC83" s="211"/>
      <c r="AD83" s="211"/>
    </row>
    <row r="84" ht="23.25" customHeight="1">
      <c r="A84" s="211"/>
      <c r="B84" s="211"/>
      <c r="C84" s="211"/>
      <c r="D84" s="211"/>
      <c r="E84" s="211"/>
      <c r="F84" s="211"/>
      <c r="G84" s="211"/>
      <c r="H84" s="211"/>
      <c r="I84" s="211"/>
      <c r="J84" s="211"/>
      <c r="K84" s="211"/>
      <c r="L84" s="211"/>
      <c r="M84" s="211"/>
      <c r="N84" s="211"/>
      <c r="O84" s="211"/>
      <c r="P84" s="211"/>
      <c r="Q84" s="211"/>
      <c r="R84" s="211"/>
      <c r="S84" s="211"/>
      <c r="T84" s="211"/>
      <c r="U84" s="211"/>
      <c r="V84" s="211"/>
      <c r="W84" s="211"/>
      <c r="X84" s="211"/>
      <c r="Y84" s="211"/>
      <c r="Z84" s="211"/>
      <c r="AA84" s="211"/>
      <c r="AB84" s="211"/>
      <c r="AC84" s="211"/>
      <c r="AD84" s="211"/>
    </row>
    <row r="85" ht="23.25" customHeight="1">
      <c r="A85" s="211"/>
      <c r="B85" s="211"/>
      <c r="C85" s="211"/>
      <c r="D85" s="211"/>
      <c r="E85" s="211"/>
      <c r="F85" s="211"/>
      <c r="G85" s="211"/>
      <c r="H85" s="211"/>
      <c r="I85" s="211"/>
      <c r="J85" s="211"/>
      <c r="K85" s="211"/>
      <c r="L85" s="211"/>
      <c r="M85" s="211"/>
      <c r="N85" s="211"/>
      <c r="O85" s="211"/>
      <c r="P85" s="211"/>
      <c r="Q85" s="211"/>
      <c r="R85" s="211"/>
      <c r="S85" s="211"/>
      <c r="T85" s="211"/>
      <c r="U85" s="211"/>
      <c r="V85" s="211"/>
      <c r="W85" s="211"/>
      <c r="X85" s="211"/>
      <c r="Y85" s="211"/>
      <c r="Z85" s="211"/>
      <c r="AA85" s="211"/>
      <c r="AB85" s="211"/>
      <c r="AC85" s="211"/>
      <c r="AD85" s="211"/>
    </row>
    <row r="86" ht="23.25" customHeight="1">
      <c r="A86" s="211"/>
      <c r="B86" s="211"/>
      <c r="C86" s="211"/>
      <c r="D86" s="211"/>
      <c r="E86" s="211"/>
      <c r="F86" s="211"/>
      <c r="G86" s="211"/>
      <c r="H86" s="211"/>
      <c r="I86" s="211"/>
      <c r="J86" s="211"/>
      <c r="K86" s="211"/>
      <c r="L86" s="211"/>
      <c r="M86" s="211"/>
      <c r="N86" s="211"/>
      <c r="O86" s="211"/>
      <c r="P86" s="211"/>
      <c r="Q86" s="211"/>
      <c r="R86" s="211"/>
      <c r="S86" s="211"/>
      <c r="T86" s="211"/>
      <c r="U86" s="211"/>
      <c r="V86" s="211"/>
      <c r="W86" s="211"/>
      <c r="X86" s="211"/>
      <c r="Y86" s="211"/>
      <c r="Z86" s="211"/>
      <c r="AA86" s="211"/>
      <c r="AB86" s="211"/>
      <c r="AC86" s="211"/>
      <c r="AD86" s="211"/>
    </row>
    <row r="87" ht="23.25" customHeight="1">
      <c r="A87" s="211"/>
      <c r="B87" s="211"/>
      <c r="C87" s="211"/>
      <c r="D87" s="211"/>
      <c r="E87" s="211"/>
      <c r="F87" s="211"/>
      <c r="G87" s="211"/>
      <c r="H87" s="211"/>
      <c r="I87" s="211"/>
      <c r="J87" s="211"/>
      <c r="K87" s="211"/>
      <c r="L87" s="211"/>
      <c r="M87" s="211"/>
      <c r="N87" s="211"/>
      <c r="O87" s="211"/>
      <c r="P87" s="211"/>
      <c r="Q87" s="211"/>
      <c r="R87" s="211"/>
      <c r="S87" s="211"/>
      <c r="T87" s="211"/>
      <c r="U87" s="211"/>
      <c r="V87" s="211"/>
      <c r="W87" s="211"/>
      <c r="X87" s="211"/>
      <c r="Y87" s="211"/>
      <c r="Z87" s="211"/>
      <c r="AA87" s="211"/>
      <c r="AB87" s="211"/>
      <c r="AC87" s="211"/>
      <c r="AD87" s="211"/>
    </row>
    <row r="88" ht="23.25" customHeight="1">
      <c r="A88" s="211"/>
      <c r="B88" s="211"/>
      <c r="C88" s="211"/>
      <c r="D88" s="211"/>
      <c r="E88" s="211"/>
      <c r="F88" s="211"/>
      <c r="G88" s="211"/>
      <c r="H88" s="211"/>
      <c r="I88" s="211"/>
      <c r="J88" s="211"/>
      <c r="K88" s="211"/>
      <c r="L88" s="211"/>
      <c r="M88" s="211"/>
      <c r="N88" s="211"/>
      <c r="O88" s="211"/>
      <c r="P88" s="211"/>
      <c r="Q88" s="211"/>
      <c r="R88" s="211"/>
      <c r="S88" s="211"/>
      <c r="T88" s="211"/>
      <c r="U88" s="211"/>
      <c r="V88" s="211"/>
      <c r="W88" s="211"/>
      <c r="X88" s="211"/>
      <c r="Y88" s="211"/>
      <c r="Z88" s="211"/>
      <c r="AA88" s="211"/>
      <c r="AB88" s="211"/>
      <c r="AC88" s="211"/>
      <c r="AD88" s="211"/>
    </row>
    <row r="89" ht="23.25" customHeight="1">
      <c r="A89" s="211"/>
      <c r="B89" s="211"/>
      <c r="C89" s="211"/>
      <c r="D89" s="211"/>
      <c r="E89" s="211"/>
      <c r="F89" s="211"/>
      <c r="G89" s="211"/>
      <c r="H89" s="211"/>
      <c r="I89" s="211"/>
      <c r="J89" s="211"/>
      <c r="K89" s="211"/>
      <c r="L89" s="211"/>
      <c r="M89" s="211"/>
      <c r="N89" s="211"/>
      <c r="O89" s="211"/>
      <c r="P89" s="211"/>
      <c r="Q89" s="211"/>
      <c r="R89" s="211"/>
      <c r="S89" s="211"/>
      <c r="T89" s="211"/>
      <c r="U89" s="211"/>
      <c r="V89" s="211"/>
      <c r="W89" s="211"/>
      <c r="X89" s="211"/>
      <c r="Y89" s="211"/>
      <c r="Z89" s="211"/>
      <c r="AA89" s="211"/>
      <c r="AB89" s="211"/>
      <c r="AC89" s="211"/>
      <c r="AD89" s="211"/>
    </row>
    <row r="90" ht="23.25" customHeight="1">
      <c r="A90" s="211"/>
      <c r="B90" s="211"/>
      <c r="C90" s="211"/>
      <c r="D90" s="211"/>
      <c r="E90" s="211"/>
      <c r="F90" s="211"/>
      <c r="G90" s="211"/>
      <c r="H90" s="211"/>
      <c r="I90" s="211"/>
      <c r="J90" s="211"/>
      <c r="K90" s="211"/>
      <c r="L90" s="211"/>
      <c r="M90" s="211"/>
      <c r="N90" s="211"/>
      <c r="O90" s="211"/>
      <c r="P90" s="211"/>
      <c r="Q90" s="211"/>
      <c r="R90" s="211"/>
      <c r="S90" s="211"/>
      <c r="T90" s="211"/>
      <c r="U90" s="211"/>
      <c r="V90" s="211"/>
      <c r="W90" s="211"/>
      <c r="X90" s="211"/>
      <c r="Y90" s="211"/>
      <c r="Z90" s="211"/>
      <c r="AA90" s="211"/>
      <c r="AB90" s="211"/>
      <c r="AC90" s="211"/>
      <c r="AD90" s="211"/>
    </row>
    <row r="91" ht="23.25" customHeight="1">
      <c r="A91" s="211"/>
      <c r="B91" s="211"/>
      <c r="C91" s="211"/>
      <c r="D91" s="211"/>
      <c r="E91" s="211"/>
      <c r="F91" s="211"/>
      <c r="G91" s="211"/>
      <c r="H91" s="211"/>
      <c r="I91" s="211"/>
      <c r="J91" s="211"/>
      <c r="K91" s="211"/>
      <c r="L91" s="211"/>
      <c r="M91" s="211"/>
      <c r="N91" s="211"/>
      <c r="O91" s="211"/>
      <c r="P91" s="211"/>
      <c r="Q91" s="211"/>
      <c r="R91" s="211"/>
      <c r="S91" s="211"/>
      <c r="T91" s="211"/>
      <c r="U91" s="211"/>
      <c r="V91" s="211"/>
      <c r="W91" s="211"/>
      <c r="X91" s="211"/>
      <c r="Y91" s="211"/>
      <c r="Z91" s="211"/>
      <c r="AA91" s="211"/>
      <c r="AB91" s="211"/>
      <c r="AC91" s="211"/>
      <c r="AD91" s="211"/>
    </row>
    <row r="92" ht="23.25" customHeight="1">
      <c r="A92" s="211"/>
      <c r="B92" s="211"/>
      <c r="C92" s="211"/>
      <c r="D92" s="211"/>
      <c r="E92" s="211"/>
      <c r="F92" s="211"/>
      <c r="G92" s="211"/>
      <c r="H92" s="211"/>
      <c r="I92" s="211"/>
      <c r="J92" s="211"/>
      <c r="K92" s="211"/>
      <c r="L92" s="211"/>
      <c r="M92" s="211"/>
      <c r="N92" s="211"/>
      <c r="O92" s="211"/>
      <c r="P92" s="211"/>
      <c r="Q92" s="211"/>
      <c r="R92" s="211"/>
      <c r="S92" s="211"/>
      <c r="T92" s="211"/>
      <c r="U92" s="211"/>
      <c r="V92" s="211"/>
      <c r="W92" s="211"/>
      <c r="X92" s="211"/>
      <c r="Y92" s="211"/>
      <c r="Z92" s="211"/>
      <c r="AA92" s="211"/>
      <c r="AB92" s="211"/>
      <c r="AC92" s="211"/>
      <c r="AD92" s="211"/>
    </row>
    <row r="93" ht="23.25" customHeight="1">
      <c r="A93" s="211"/>
      <c r="B93" s="211"/>
      <c r="C93" s="211"/>
      <c r="D93" s="211"/>
      <c r="E93" s="211"/>
      <c r="F93" s="211"/>
      <c r="G93" s="211"/>
      <c r="H93" s="211"/>
      <c r="I93" s="211"/>
      <c r="J93" s="211"/>
      <c r="K93" s="211"/>
      <c r="L93" s="211"/>
      <c r="M93" s="211"/>
      <c r="N93" s="211"/>
      <c r="O93" s="211"/>
      <c r="P93" s="211"/>
      <c r="Q93" s="211"/>
      <c r="R93" s="211"/>
      <c r="S93" s="211"/>
      <c r="T93" s="211"/>
      <c r="U93" s="211"/>
      <c r="V93" s="211"/>
      <c r="W93" s="211"/>
      <c r="X93" s="211"/>
      <c r="Y93" s="211"/>
      <c r="Z93" s="211"/>
      <c r="AA93" s="211"/>
      <c r="AB93" s="211"/>
      <c r="AC93" s="211"/>
      <c r="AD93" s="211"/>
    </row>
    <row r="94" ht="23.25" customHeight="1">
      <c r="A94" s="211"/>
      <c r="B94" s="211"/>
      <c r="C94" s="211"/>
      <c r="D94" s="211"/>
      <c r="E94" s="211"/>
      <c r="F94" s="211"/>
      <c r="G94" s="211"/>
      <c r="H94" s="211"/>
      <c r="I94" s="211"/>
      <c r="J94" s="211"/>
      <c r="K94" s="211"/>
      <c r="L94" s="211"/>
      <c r="M94" s="211"/>
      <c r="N94" s="211"/>
      <c r="O94" s="211"/>
      <c r="P94" s="211"/>
      <c r="Q94" s="211"/>
      <c r="R94" s="211"/>
      <c r="S94" s="211"/>
      <c r="T94" s="211"/>
      <c r="U94" s="211"/>
      <c r="V94" s="211"/>
      <c r="W94" s="211"/>
      <c r="X94" s="211"/>
      <c r="Y94" s="211"/>
      <c r="Z94" s="211"/>
      <c r="AA94" s="211"/>
      <c r="AB94" s="211"/>
      <c r="AC94" s="211"/>
      <c r="AD94" s="211"/>
    </row>
    <row r="95" ht="23.25" customHeight="1">
      <c r="A95" s="211"/>
      <c r="B95" s="211"/>
      <c r="C95" s="211"/>
      <c r="D95" s="211"/>
      <c r="E95" s="211"/>
      <c r="F95" s="211"/>
      <c r="G95" s="211"/>
      <c r="H95" s="211"/>
      <c r="I95" s="211"/>
      <c r="J95" s="211"/>
      <c r="K95" s="211"/>
      <c r="L95" s="211"/>
      <c r="M95" s="211"/>
      <c r="N95" s="211"/>
      <c r="O95" s="211"/>
      <c r="P95" s="211"/>
      <c r="Q95" s="211"/>
      <c r="R95" s="211"/>
      <c r="S95" s="211"/>
      <c r="T95" s="211"/>
      <c r="U95" s="211"/>
      <c r="V95" s="211"/>
      <c r="W95" s="211"/>
      <c r="X95" s="211"/>
      <c r="Y95" s="211"/>
      <c r="Z95" s="211"/>
      <c r="AA95" s="211"/>
      <c r="AB95" s="211"/>
      <c r="AC95" s="211"/>
      <c r="AD95" s="211"/>
    </row>
    <row r="96" ht="23.25" customHeight="1">
      <c r="A96" s="211"/>
      <c r="B96" s="211"/>
      <c r="C96" s="211"/>
      <c r="D96" s="211"/>
      <c r="E96" s="211"/>
      <c r="F96" s="211"/>
      <c r="G96" s="211"/>
      <c r="H96" s="211"/>
      <c r="I96" s="211"/>
      <c r="J96" s="211"/>
      <c r="K96" s="211"/>
      <c r="L96" s="211"/>
      <c r="M96" s="211"/>
      <c r="N96" s="211"/>
      <c r="O96" s="211"/>
      <c r="P96" s="211"/>
      <c r="Q96" s="211"/>
      <c r="R96" s="211"/>
      <c r="S96" s="211"/>
      <c r="T96" s="211"/>
      <c r="U96" s="211"/>
      <c r="V96" s="211"/>
      <c r="W96" s="211"/>
      <c r="X96" s="211"/>
      <c r="Y96" s="211"/>
      <c r="Z96" s="211"/>
      <c r="AA96" s="211"/>
      <c r="AB96" s="211"/>
      <c r="AC96" s="211"/>
      <c r="AD96" s="211"/>
    </row>
    <row r="97" ht="23.25" customHeight="1">
      <c r="A97" s="211"/>
      <c r="B97" s="211"/>
      <c r="C97" s="211"/>
      <c r="D97" s="211"/>
      <c r="E97" s="211"/>
      <c r="F97" s="211"/>
      <c r="G97" s="211"/>
      <c r="H97" s="211"/>
      <c r="I97" s="211"/>
      <c r="J97" s="211"/>
      <c r="K97" s="211"/>
      <c r="L97" s="211"/>
      <c r="M97" s="211"/>
      <c r="N97" s="211"/>
      <c r="O97" s="211"/>
      <c r="P97" s="211"/>
      <c r="Q97" s="211"/>
      <c r="R97" s="211"/>
      <c r="S97" s="211"/>
      <c r="T97" s="211"/>
      <c r="U97" s="211"/>
      <c r="V97" s="211"/>
      <c r="W97" s="211"/>
      <c r="X97" s="211"/>
      <c r="Y97" s="211"/>
      <c r="Z97" s="211"/>
      <c r="AA97" s="211"/>
      <c r="AB97" s="211"/>
      <c r="AC97" s="211"/>
      <c r="AD97" s="211"/>
    </row>
    <row r="98" ht="23.25" customHeight="1">
      <c r="A98" s="211"/>
      <c r="B98" s="211"/>
      <c r="C98" s="211"/>
      <c r="D98" s="211"/>
      <c r="E98" s="211"/>
      <c r="F98" s="211"/>
      <c r="G98" s="211"/>
      <c r="H98" s="211"/>
      <c r="I98" s="211"/>
      <c r="J98" s="211"/>
      <c r="K98" s="211"/>
      <c r="L98" s="211"/>
      <c r="M98" s="211"/>
      <c r="N98" s="211"/>
      <c r="O98" s="211"/>
      <c r="P98" s="211"/>
      <c r="Q98" s="211"/>
      <c r="R98" s="211"/>
      <c r="S98" s="211"/>
      <c r="T98" s="211"/>
      <c r="U98" s="211"/>
      <c r="V98" s="211"/>
      <c r="W98" s="211"/>
      <c r="X98" s="211"/>
      <c r="Y98" s="211"/>
      <c r="Z98" s="211"/>
      <c r="AA98" s="211"/>
      <c r="AB98" s="211"/>
      <c r="AC98" s="211"/>
      <c r="AD98" s="211"/>
    </row>
    <row r="99" ht="23.25" customHeight="1">
      <c r="A99" s="211"/>
      <c r="B99" s="211"/>
      <c r="C99" s="211"/>
      <c r="D99" s="211"/>
      <c r="E99" s="211"/>
      <c r="F99" s="211"/>
      <c r="G99" s="211"/>
      <c r="H99" s="211"/>
      <c r="I99" s="211"/>
      <c r="J99" s="211"/>
      <c r="K99" s="211"/>
      <c r="L99" s="211"/>
      <c r="M99" s="211"/>
      <c r="N99" s="211"/>
      <c r="O99" s="211"/>
      <c r="P99" s="211"/>
      <c r="Q99" s="211"/>
      <c r="R99" s="211"/>
      <c r="S99" s="211"/>
      <c r="T99" s="211"/>
      <c r="U99" s="211"/>
      <c r="V99" s="211"/>
      <c r="W99" s="211"/>
      <c r="X99" s="211"/>
      <c r="Y99" s="211"/>
      <c r="Z99" s="211"/>
      <c r="AA99" s="211"/>
      <c r="AB99" s="211"/>
      <c r="AC99" s="211"/>
      <c r="AD99" s="211"/>
    </row>
    <row r="100" ht="23.25" customHeight="1">
      <c r="A100" s="211"/>
      <c r="B100" s="211"/>
      <c r="C100" s="211"/>
      <c r="D100" s="211"/>
      <c r="E100" s="211"/>
      <c r="F100" s="211"/>
      <c r="G100" s="211"/>
      <c r="H100" s="211"/>
      <c r="I100" s="211"/>
      <c r="J100" s="211"/>
      <c r="K100" s="211"/>
      <c r="L100" s="211"/>
      <c r="M100" s="211"/>
      <c r="N100" s="211"/>
      <c r="O100" s="211"/>
      <c r="P100" s="211"/>
      <c r="Q100" s="211"/>
      <c r="R100" s="211"/>
      <c r="S100" s="211"/>
      <c r="T100" s="211"/>
      <c r="U100" s="211"/>
      <c r="V100" s="211"/>
      <c r="W100" s="211"/>
      <c r="X100" s="211"/>
      <c r="Y100" s="211"/>
      <c r="Z100" s="211"/>
      <c r="AA100" s="211"/>
      <c r="AB100" s="211"/>
      <c r="AC100" s="211"/>
      <c r="AD100" s="211"/>
    </row>
    <row r="101" ht="23.25" customHeight="1">
      <c r="A101" s="211"/>
      <c r="B101" s="211"/>
      <c r="C101" s="211"/>
      <c r="D101" s="211"/>
      <c r="E101" s="211"/>
      <c r="F101" s="211"/>
      <c r="G101" s="211"/>
      <c r="H101" s="211"/>
      <c r="I101" s="211"/>
      <c r="J101" s="211"/>
      <c r="K101" s="211"/>
      <c r="L101" s="211"/>
      <c r="M101" s="211"/>
      <c r="N101" s="211"/>
      <c r="O101" s="211"/>
      <c r="P101" s="211"/>
      <c r="Q101" s="211"/>
      <c r="R101" s="211"/>
      <c r="S101" s="211"/>
      <c r="T101" s="211"/>
      <c r="U101" s="211"/>
      <c r="V101" s="211"/>
      <c r="W101" s="211"/>
      <c r="X101" s="211"/>
      <c r="Y101" s="211"/>
      <c r="Z101" s="211"/>
      <c r="AA101" s="211"/>
      <c r="AB101" s="211"/>
      <c r="AC101" s="211"/>
      <c r="AD101" s="211"/>
    </row>
    <row r="102" ht="23.25" customHeight="1">
      <c r="A102" s="211"/>
      <c r="B102" s="211"/>
      <c r="C102" s="211"/>
      <c r="D102" s="211"/>
      <c r="E102" s="211"/>
      <c r="F102" s="211"/>
      <c r="G102" s="211"/>
      <c r="H102" s="211"/>
      <c r="I102" s="211"/>
      <c r="J102" s="211"/>
      <c r="K102" s="211"/>
      <c r="L102" s="211"/>
      <c r="M102" s="211"/>
      <c r="N102" s="211"/>
      <c r="O102" s="211"/>
      <c r="P102" s="211"/>
      <c r="Q102" s="211"/>
      <c r="R102" s="211"/>
      <c r="S102" s="211"/>
      <c r="T102" s="211"/>
      <c r="U102" s="211"/>
      <c r="V102" s="211"/>
      <c r="W102" s="211"/>
      <c r="X102" s="211"/>
      <c r="Y102" s="211"/>
      <c r="Z102" s="211"/>
      <c r="AA102" s="211"/>
      <c r="AB102" s="211"/>
      <c r="AC102" s="211"/>
      <c r="AD102" s="211"/>
    </row>
    <row r="103" ht="23.25" customHeight="1">
      <c r="A103" s="211"/>
      <c r="B103" s="211"/>
      <c r="C103" s="211"/>
      <c r="D103" s="211"/>
      <c r="E103" s="211"/>
      <c r="F103" s="211"/>
      <c r="G103" s="211"/>
      <c r="H103" s="211"/>
      <c r="I103" s="211"/>
      <c r="J103" s="211"/>
      <c r="K103" s="211"/>
      <c r="L103" s="211"/>
      <c r="M103" s="211"/>
      <c r="N103" s="211"/>
      <c r="O103" s="211"/>
      <c r="P103" s="211"/>
      <c r="Q103" s="211"/>
      <c r="R103" s="211"/>
      <c r="S103" s="211"/>
      <c r="T103" s="211"/>
      <c r="U103" s="211"/>
      <c r="V103" s="211"/>
      <c r="W103" s="211"/>
      <c r="X103" s="211"/>
      <c r="Y103" s="211"/>
      <c r="Z103" s="211"/>
      <c r="AA103" s="211"/>
      <c r="AB103" s="211"/>
      <c r="AC103" s="211"/>
      <c r="AD103" s="211"/>
    </row>
    <row r="104" ht="23.25" customHeight="1">
      <c r="A104" s="211"/>
      <c r="B104" s="211"/>
      <c r="C104" s="211"/>
      <c r="D104" s="211"/>
      <c r="E104" s="211"/>
      <c r="F104" s="211"/>
      <c r="G104" s="211"/>
      <c r="H104" s="211"/>
      <c r="I104" s="211"/>
      <c r="J104" s="211"/>
      <c r="K104" s="211"/>
      <c r="L104" s="211"/>
      <c r="M104" s="211"/>
      <c r="N104" s="211"/>
      <c r="O104" s="211"/>
      <c r="P104" s="211"/>
      <c r="Q104" s="211"/>
      <c r="R104" s="211"/>
      <c r="S104" s="211"/>
      <c r="T104" s="211"/>
      <c r="U104" s="211"/>
      <c r="V104" s="211"/>
      <c r="W104" s="211"/>
      <c r="X104" s="211"/>
      <c r="Y104" s="211"/>
      <c r="Z104" s="211"/>
      <c r="AA104" s="211"/>
      <c r="AB104" s="211"/>
      <c r="AC104" s="211"/>
      <c r="AD104" s="211"/>
    </row>
    <row r="105" ht="23.25" customHeight="1">
      <c r="A105" s="211"/>
      <c r="B105" s="211"/>
      <c r="C105" s="211"/>
      <c r="D105" s="211"/>
      <c r="E105" s="211"/>
      <c r="F105" s="211"/>
      <c r="G105" s="211"/>
      <c r="H105" s="211"/>
      <c r="I105" s="211"/>
      <c r="J105" s="211"/>
      <c r="K105" s="211"/>
      <c r="L105" s="211"/>
      <c r="M105" s="211"/>
      <c r="N105" s="211"/>
      <c r="O105" s="211"/>
      <c r="P105" s="211"/>
      <c r="Q105" s="211"/>
      <c r="R105" s="211"/>
      <c r="S105" s="211"/>
      <c r="T105" s="211"/>
      <c r="U105" s="211"/>
      <c r="V105" s="211"/>
      <c r="W105" s="211"/>
      <c r="X105" s="211"/>
      <c r="Y105" s="211"/>
      <c r="Z105" s="211"/>
      <c r="AA105" s="211"/>
      <c r="AB105" s="211"/>
      <c r="AC105" s="211"/>
      <c r="AD105" s="211"/>
    </row>
    <row r="106" ht="23.25" customHeight="1">
      <c r="A106" s="211"/>
      <c r="B106" s="211"/>
      <c r="C106" s="211"/>
      <c r="D106" s="211"/>
      <c r="E106" s="211"/>
      <c r="F106" s="211"/>
      <c r="G106" s="211"/>
      <c r="H106" s="211"/>
      <c r="I106" s="211"/>
      <c r="J106" s="211"/>
      <c r="K106" s="211"/>
      <c r="L106" s="211"/>
      <c r="M106" s="211"/>
      <c r="N106" s="211"/>
      <c r="O106" s="211"/>
      <c r="P106" s="211"/>
      <c r="Q106" s="211"/>
      <c r="R106" s="211"/>
      <c r="S106" s="211"/>
      <c r="T106" s="211"/>
      <c r="U106" s="211"/>
      <c r="V106" s="211"/>
      <c r="W106" s="211"/>
      <c r="X106" s="211"/>
      <c r="Y106" s="211"/>
      <c r="Z106" s="211"/>
      <c r="AA106" s="211"/>
      <c r="AB106" s="211"/>
      <c r="AC106" s="211"/>
      <c r="AD106" s="211"/>
    </row>
    <row r="107" ht="23.25" customHeight="1">
      <c r="A107" s="211"/>
      <c r="B107" s="211"/>
      <c r="C107" s="211"/>
      <c r="D107" s="211"/>
      <c r="E107" s="211"/>
      <c r="F107" s="211"/>
      <c r="G107" s="211"/>
      <c r="H107" s="211"/>
      <c r="I107" s="211"/>
      <c r="J107" s="211"/>
      <c r="K107" s="211"/>
      <c r="L107" s="211"/>
      <c r="M107" s="211"/>
      <c r="N107" s="211"/>
      <c r="O107" s="211"/>
      <c r="P107" s="211"/>
      <c r="Q107" s="211"/>
      <c r="R107" s="211"/>
      <c r="S107" s="211"/>
      <c r="T107" s="211"/>
      <c r="U107" s="211"/>
      <c r="V107" s="211"/>
      <c r="W107" s="211"/>
      <c r="X107" s="211"/>
      <c r="Y107" s="211"/>
      <c r="Z107" s="211"/>
      <c r="AA107" s="211"/>
      <c r="AB107" s="211"/>
      <c r="AC107" s="211"/>
      <c r="AD107" s="211"/>
    </row>
    <row r="108" ht="23.25" customHeight="1">
      <c r="A108" s="211"/>
      <c r="B108" s="211"/>
      <c r="C108" s="211"/>
      <c r="D108" s="211"/>
      <c r="E108" s="211"/>
      <c r="F108" s="211"/>
      <c r="G108" s="211"/>
      <c r="H108" s="211"/>
      <c r="I108" s="211"/>
      <c r="J108" s="211"/>
      <c r="K108" s="211"/>
      <c r="L108" s="211"/>
      <c r="M108" s="211"/>
      <c r="N108" s="211"/>
      <c r="O108" s="211"/>
      <c r="P108" s="211"/>
      <c r="Q108" s="211"/>
      <c r="R108" s="211"/>
      <c r="S108" s="211"/>
      <c r="T108" s="211"/>
      <c r="U108" s="211"/>
      <c r="V108" s="211"/>
      <c r="W108" s="211"/>
      <c r="X108" s="211"/>
      <c r="Y108" s="211"/>
      <c r="Z108" s="211"/>
      <c r="AA108" s="211"/>
      <c r="AB108" s="211"/>
      <c r="AC108" s="211"/>
      <c r="AD108" s="211"/>
    </row>
    <row r="109" ht="23.25" customHeight="1">
      <c r="A109" s="211"/>
      <c r="B109" s="211"/>
      <c r="C109" s="211"/>
      <c r="D109" s="211"/>
      <c r="E109" s="211"/>
      <c r="F109" s="211"/>
      <c r="G109" s="211"/>
      <c r="H109" s="211"/>
      <c r="I109" s="211"/>
      <c r="J109" s="211"/>
      <c r="K109" s="211"/>
      <c r="L109" s="211"/>
      <c r="M109" s="211"/>
      <c r="N109" s="211"/>
      <c r="O109" s="211"/>
      <c r="P109" s="211"/>
      <c r="Q109" s="211"/>
      <c r="R109" s="211"/>
      <c r="S109" s="211"/>
      <c r="T109" s="211"/>
      <c r="U109" s="211"/>
      <c r="V109" s="211"/>
      <c r="W109" s="211"/>
      <c r="X109" s="211"/>
      <c r="Y109" s="211"/>
      <c r="Z109" s="211"/>
      <c r="AA109" s="211"/>
      <c r="AB109" s="211"/>
      <c r="AC109" s="211"/>
      <c r="AD109" s="211"/>
    </row>
    <row r="110" ht="23.25" customHeight="1">
      <c r="A110" s="211"/>
      <c r="B110" s="211"/>
      <c r="C110" s="211"/>
      <c r="D110" s="211"/>
      <c r="E110" s="211"/>
      <c r="F110" s="211"/>
      <c r="G110" s="211"/>
      <c r="H110" s="211"/>
      <c r="I110" s="211"/>
      <c r="J110" s="211"/>
      <c r="K110" s="211"/>
      <c r="L110" s="211"/>
      <c r="M110" s="211"/>
      <c r="N110" s="211"/>
      <c r="O110" s="211"/>
      <c r="P110" s="211"/>
      <c r="Q110" s="211"/>
      <c r="R110" s="211"/>
      <c r="S110" s="211"/>
      <c r="T110" s="211"/>
      <c r="U110" s="211"/>
      <c r="V110" s="211"/>
      <c r="W110" s="211"/>
      <c r="X110" s="211"/>
      <c r="Y110" s="211"/>
      <c r="Z110" s="211"/>
      <c r="AA110" s="211"/>
      <c r="AB110" s="211"/>
      <c r="AC110" s="211"/>
      <c r="AD110" s="211"/>
    </row>
    <row r="111" ht="23.25" customHeight="1">
      <c r="A111" s="211"/>
      <c r="B111" s="211"/>
      <c r="C111" s="211"/>
      <c r="D111" s="211"/>
      <c r="E111" s="211"/>
      <c r="F111" s="211"/>
      <c r="G111" s="211"/>
      <c r="H111" s="211"/>
      <c r="I111" s="211"/>
      <c r="J111" s="211"/>
      <c r="K111" s="211"/>
      <c r="L111" s="211"/>
      <c r="M111" s="211"/>
      <c r="N111" s="211"/>
      <c r="O111" s="211"/>
      <c r="P111" s="211"/>
      <c r="Q111" s="211"/>
      <c r="R111" s="211"/>
      <c r="S111" s="211"/>
      <c r="T111" s="211"/>
      <c r="U111" s="211"/>
      <c r="V111" s="211"/>
      <c r="W111" s="211"/>
      <c r="X111" s="211"/>
      <c r="Y111" s="211"/>
      <c r="Z111" s="211"/>
      <c r="AA111" s="211"/>
      <c r="AB111" s="211"/>
      <c r="AC111" s="211"/>
      <c r="AD111" s="211"/>
    </row>
    <row r="112" ht="23.25" customHeight="1">
      <c r="A112" s="211"/>
      <c r="B112" s="211"/>
      <c r="C112" s="211"/>
      <c r="D112" s="211"/>
      <c r="E112" s="211"/>
      <c r="F112" s="211"/>
      <c r="G112" s="211"/>
      <c r="H112" s="211"/>
      <c r="I112" s="211"/>
      <c r="J112" s="211"/>
      <c r="K112" s="211"/>
      <c r="L112" s="211"/>
      <c r="M112" s="211"/>
      <c r="N112" s="211"/>
      <c r="O112" s="211"/>
      <c r="P112" s="211"/>
      <c r="Q112" s="211"/>
      <c r="R112" s="211"/>
      <c r="S112" s="211"/>
      <c r="T112" s="211"/>
      <c r="U112" s="211"/>
      <c r="V112" s="211"/>
      <c r="W112" s="211"/>
      <c r="X112" s="211"/>
      <c r="Y112" s="211"/>
      <c r="Z112" s="211"/>
      <c r="AA112" s="211"/>
      <c r="AB112" s="211"/>
      <c r="AC112" s="211"/>
      <c r="AD112" s="211"/>
    </row>
    <row r="113" ht="23.25" customHeight="1">
      <c r="A113" s="211"/>
      <c r="B113" s="211"/>
      <c r="C113" s="211"/>
      <c r="D113" s="211"/>
      <c r="E113" s="211"/>
      <c r="F113" s="211"/>
      <c r="G113" s="211"/>
      <c r="H113" s="211"/>
      <c r="I113" s="211"/>
      <c r="J113" s="211"/>
      <c r="K113" s="211"/>
      <c r="L113" s="211"/>
      <c r="M113" s="211"/>
      <c r="N113" s="211"/>
      <c r="O113" s="211"/>
      <c r="P113" s="211"/>
      <c r="Q113" s="211"/>
      <c r="R113" s="211"/>
      <c r="S113" s="211"/>
      <c r="T113" s="211"/>
      <c r="U113" s="211"/>
      <c r="V113" s="211"/>
      <c r="W113" s="211"/>
      <c r="X113" s="211"/>
      <c r="Y113" s="211"/>
      <c r="Z113" s="211"/>
      <c r="AA113" s="211"/>
      <c r="AB113" s="211"/>
      <c r="AC113" s="211"/>
      <c r="AD113" s="211"/>
    </row>
    <row r="114" ht="23.25" customHeight="1">
      <c r="A114" s="211"/>
      <c r="B114" s="211"/>
      <c r="C114" s="211"/>
      <c r="D114" s="211"/>
      <c r="E114" s="211"/>
      <c r="F114" s="211"/>
      <c r="G114" s="211"/>
      <c r="H114" s="211"/>
      <c r="I114" s="211"/>
      <c r="J114" s="211"/>
      <c r="K114" s="211"/>
      <c r="L114" s="211"/>
      <c r="M114" s="211"/>
      <c r="N114" s="211"/>
      <c r="O114" s="211"/>
      <c r="P114" s="211"/>
      <c r="Q114" s="211"/>
      <c r="R114" s="211"/>
      <c r="S114" s="211"/>
      <c r="T114" s="211"/>
      <c r="U114" s="211"/>
      <c r="V114" s="211"/>
      <c r="W114" s="211"/>
      <c r="X114" s="211"/>
      <c r="Y114" s="211"/>
      <c r="Z114" s="211"/>
      <c r="AA114" s="211"/>
      <c r="AB114" s="211"/>
      <c r="AC114" s="211"/>
      <c r="AD114" s="211"/>
    </row>
    <row r="115" ht="23.25" customHeight="1">
      <c r="A115" s="211"/>
      <c r="B115" s="211"/>
      <c r="C115" s="211"/>
      <c r="D115" s="211"/>
      <c r="E115" s="211"/>
      <c r="F115" s="211"/>
      <c r="G115" s="211"/>
      <c r="H115" s="211"/>
      <c r="I115" s="211"/>
      <c r="J115" s="211"/>
      <c r="K115" s="211"/>
      <c r="L115" s="211"/>
      <c r="M115" s="211"/>
      <c r="N115" s="211"/>
      <c r="O115" s="211"/>
      <c r="P115" s="211"/>
      <c r="Q115" s="211"/>
      <c r="R115" s="211"/>
      <c r="S115" s="211"/>
      <c r="T115" s="211"/>
      <c r="U115" s="211"/>
      <c r="V115" s="211"/>
      <c r="W115" s="211"/>
      <c r="X115" s="211"/>
      <c r="Y115" s="211"/>
      <c r="Z115" s="211"/>
      <c r="AA115" s="211"/>
      <c r="AB115" s="211"/>
      <c r="AC115" s="211"/>
      <c r="AD115" s="211"/>
    </row>
    <row r="116" ht="23.25" customHeight="1">
      <c r="A116" s="211"/>
      <c r="B116" s="211"/>
      <c r="C116" s="211"/>
      <c r="D116" s="211"/>
      <c r="E116" s="211"/>
      <c r="F116" s="211"/>
      <c r="G116" s="211"/>
      <c r="H116" s="211"/>
      <c r="I116" s="211"/>
      <c r="J116" s="211"/>
      <c r="K116" s="211"/>
      <c r="L116" s="211"/>
      <c r="M116" s="211"/>
      <c r="N116" s="211"/>
      <c r="O116" s="211"/>
      <c r="P116" s="211"/>
      <c r="Q116" s="211"/>
      <c r="R116" s="211"/>
      <c r="S116" s="211"/>
      <c r="T116" s="211"/>
      <c r="U116" s="211"/>
      <c r="V116" s="211"/>
      <c r="W116" s="211"/>
      <c r="X116" s="211"/>
      <c r="Y116" s="211"/>
      <c r="Z116" s="211"/>
      <c r="AA116" s="211"/>
      <c r="AB116" s="211"/>
      <c r="AC116" s="211"/>
      <c r="AD116" s="211"/>
    </row>
    <row r="117" ht="23.25" customHeight="1">
      <c r="A117" s="211"/>
      <c r="B117" s="211"/>
      <c r="C117" s="211"/>
      <c r="D117" s="211"/>
      <c r="E117" s="211"/>
      <c r="F117" s="211"/>
      <c r="G117" s="211"/>
      <c r="H117" s="211"/>
      <c r="I117" s="211"/>
      <c r="J117" s="211"/>
      <c r="K117" s="211"/>
      <c r="L117" s="211"/>
      <c r="M117" s="211"/>
      <c r="N117" s="211"/>
      <c r="O117" s="211"/>
      <c r="P117" s="211"/>
      <c r="Q117" s="211"/>
      <c r="R117" s="211"/>
      <c r="S117" s="211"/>
      <c r="T117" s="211"/>
      <c r="U117" s="211"/>
      <c r="V117" s="211"/>
      <c r="W117" s="211"/>
      <c r="X117" s="211"/>
      <c r="Y117" s="211"/>
      <c r="Z117" s="211"/>
      <c r="AA117" s="211"/>
      <c r="AB117" s="211"/>
      <c r="AC117" s="211"/>
      <c r="AD117" s="211"/>
    </row>
    <row r="118" ht="23.25" customHeight="1">
      <c r="A118" s="211"/>
      <c r="B118" s="211"/>
      <c r="C118" s="211"/>
      <c r="D118" s="211"/>
      <c r="E118" s="211"/>
      <c r="F118" s="211"/>
      <c r="G118" s="211"/>
      <c r="H118" s="211"/>
      <c r="I118" s="211"/>
      <c r="J118" s="211"/>
      <c r="K118" s="211"/>
      <c r="L118" s="211"/>
      <c r="M118" s="211"/>
      <c r="N118" s="211"/>
      <c r="O118" s="211"/>
      <c r="P118" s="211"/>
      <c r="Q118" s="211"/>
      <c r="R118" s="211"/>
      <c r="S118" s="211"/>
      <c r="T118" s="211"/>
      <c r="U118" s="211"/>
      <c r="V118" s="211"/>
      <c r="W118" s="211"/>
      <c r="X118" s="211"/>
      <c r="Y118" s="211"/>
      <c r="Z118" s="211"/>
      <c r="AA118" s="211"/>
      <c r="AB118" s="211"/>
      <c r="AC118" s="211"/>
      <c r="AD118" s="211"/>
    </row>
    <row r="119" ht="23.25" customHeight="1">
      <c r="A119" s="211"/>
      <c r="B119" s="211"/>
      <c r="C119" s="211"/>
      <c r="D119" s="211"/>
      <c r="E119" s="211"/>
      <c r="F119" s="211"/>
      <c r="G119" s="211"/>
      <c r="H119" s="211"/>
      <c r="I119" s="211"/>
      <c r="J119" s="211"/>
      <c r="K119" s="211"/>
      <c r="L119" s="211"/>
      <c r="M119" s="211"/>
      <c r="N119" s="211"/>
      <c r="O119" s="211"/>
      <c r="P119" s="211"/>
      <c r="Q119" s="211"/>
      <c r="R119" s="211"/>
      <c r="S119" s="211"/>
      <c r="T119" s="211"/>
      <c r="U119" s="211"/>
      <c r="V119" s="211"/>
      <c r="W119" s="211"/>
      <c r="X119" s="211"/>
      <c r="Y119" s="211"/>
      <c r="Z119" s="211"/>
      <c r="AA119" s="211"/>
      <c r="AB119" s="211"/>
      <c r="AC119" s="211"/>
      <c r="AD119" s="211"/>
    </row>
    <row r="120" ht="23.25" customHeight="1">
      <c r="A120" s="211"/>
      <c r="B120" s="211"/>
      <c r="C120" s="211"/>
      <c r="D120" s="211"/>
      <c r="E120" s="211"/>
      <c r="F120" s="211"/>
      <c r="G120" s="211"/>
      <c r="H120" s="211"/>
      <c r="I120" s="211"/>
      <c r="J120" s="211"/>
      <c r="K120" s="211"/>
      <c r="L120" s="211"/>
      <c r="M120" s="211"/>
      <c r="N120" s="211"/>
      <c r="O120" s="211"/>
      <c r="P120" s="211"/>
      <c r="Q120" s="211"/>
      <c r="R120" s="211"/>
      <c r="S120" s="211"/>
      <c r="T120" s="211"/>
      <c r="U120" s="211"/>
      <c r="V120" s="211"/>
      <c r="W120" s="211"/>
      <c r="X120" s="211"/>
      <c r="Y120" s="211"/>
      <c r="Z120" s="211"/>
      <c r="AA120" s="211"/>
      <c r="AB120" s="211"/>
      <c r="AC120" s="211"/>
      <c r="AD120" s="211"/>
    </row>
    <row r="121" ht="23.25" customHeight="1">
      <c r="A121" s="211"/>
      <c r="B121" s="211"/>
      <c r="C121" s="211"/>
      <c r="D121" s="211"/>
      <c r="E121" s="211"/>
      <c r="F121" s="211"/>
      <c r="G121" s="211"/>
      <c r="H121" s="211"/>
      <c r="I121" s="211"/>
      <c r="J121" s="211"/>
      <c r="K121" s="211"/>
      <c r="L121" s="211"/>
      <c r="M121" s="211"/>
      <c r="N121" s="211"/>
      <c r="O121" s="211"/>
      <c r="P121" s="211"/>
      <c r="Q121" s="211"/>
      <c r="R121" s="211"/>
      <c r="S121" s="211"/>
      <c r="T121" s="211"/>
      <c r="U121" s="211"/>
      <c r="V121" s="211"/>
      <c r="W121" s="211"/>
      <c r="X121" s="211"/>
      <c r="Y121" s="211"/>
      <c r="Z121" s="211"/>
      <c r="AA121" s="211"/>
      <c r="AB121" s="211"/>
      <c r="AC121" s="211"/>
      <c r="AD121" s="211"/>
    </row>
    <row r="122" ht="23.25" customHeight="1">
      <c r="A122" s="211"/>
      <c r="B122" s="211"/>
      <c r="C122" s="211"/>
      <c r="D122" s="211"/>
      <c r="E122" s="211"/>
      <c r="F122" s="211"/>
      <c r="G122" s="211"/>
      <c r="H122" s="211"/>
      <c r="I122" s="211"/>
      <c r="J122" s="211"/>
      <c r="K122" s="211"/>
      <c r="L122" s="211"/>
      <c r="M122" s="211"/>
      <c r="N122" s="211"/>
      <c r="O122" s="211"/>
      <c r="P122" s="211"/>
      <c r="Q122" s="211"/>
      <c r="R122" s="211"/>
      <c r="S122" s="211"/>
      <c r="T122" s="211"/>
      <c r="U122" s="211"/>
      <c r="V122" s="211"/>
      <c r="W122" s="211"/>
      <c r="X122" s="211"/>
      <c r="Y122" s="211"/>
      <c r="Z122" s="211"/>
      <c r="AA122" s="211"/>
      <c r="AB122" s="211"/>
      <c r="AC122" s="211"/>
      <c r="AD122" s="211"/>
    </row>
    <row r="123" ht="23.25" customHeight="1">
      <c r="A123" s="211"/>
      <c r="B123" s="211"/>
      <c r="C123" s="211"/>
      <c r="D123" s="211"/>
      <c r="E123" s="211"/>
      <c r="F123" s="211"/>
      <c r="G123" s="211"/>
      <c r="H123" s="211"/>
      <c r="I123" s="211"/>
      <c r="J123" s="211"/>
      <c r="K123" s="211"/>
      <c r="L123" s="211"/>
      <c r="M123" s="211"/>
      <c r="N123" s="211"/>
      <c r="O123" s="211"/>
      <c r="P123" s="211"/>
      <c r="Q123" s="211"/>
      <c r="R123" s="211"/>
      <c r="S123" s="211"/>
      <c r="T123" s="211"/>
      <c r="U123" s="211"/>
      <c r="V123" s="211"/>
      <c r="W123" s="211"/>
      <c r="X123" s="211"/>
      <c r="Y123" s="211"/>
      <c r="Z123" s="211"/>
      <c r="AA123" s="211"/>
      <c r="AB123" s="211"/>
      <c r="AC123" s="211"/>
      <c r="AD123" s="211"/>
    </row>
    <row r="124" ht="23.25" customHeight="1">
      <c r="A124" s="211"/>
      <c r="B124" s="211"/>
      <c r="C124" s="211"/>
      <c r="D124" s="211"/>
      <c r="E124" s="211"/>
      <c r="F124" s="211"/>
      <c r="G124" s="211"/>
      <c r="H124" s="211"/>
      <c r="I124" s="211"/>
      <c r="J124" s="211"/>
      <c r="K124" s="211"/>
      <c r="L124" s="211"/>
      <c r="M124" s="211"/>
      <c r="N124" s="211"/>
      <c r="O124" s="211"/>
      <c r="P124" s="211"/>
      <c r="Q124" s="211"/>
      <c r="R124" s="211"/>
      <c r="S124" s="211"/>
      <c r="T124" s="211"/>
      <c r="U124" s="211"/>
      <c r="V124" s="211"/>
      <c r="W124" s="211"/>
      <c r="X124" s="211"/>
      <c r="Y124" s="211"/>
      <c r="Z124" s="211"/>
      <c r="AA124" s="211"/>
      <c r="AB124" s="211"/>
      <c r="AC124" s="211"/>
      <c r="AD124" s="211"/>
    </row>
    <row r="125" ht="23.25" customHeight="1">
      <c r="A125" s="211"/>
      <c r="B125" s="211"/>
      <c r="C125" s="211"/>
      <c r="D125" s="211"/>
      <c r="E125" s="211"/>
      <c r="F125" s="211"/>
      <c r="G125" s="211"/>
      <c r="H125" s="211"/>
      <c r="I125" s="211"/>
      <c r="J125" s="211"/>
      <c r="K125" s="211"/>
      <c r="L125" s="211"/>
      <c r="M125" s="211"/>
      <c r="N125" s="211"/>
      <c r="O125" s="211"/>
      <c r="P125" s="211"/>
      <c r="Q125" s="211"/>
      <c r="R125" s="211"/>
      <c r="S125" s="211"/>
      <c r="T125" s="211"/>
      <c r="U125" s="211"/>
      <c r="V125" s="211"/>
      <c r="W125" s="211"/>
      <c r="X125" s="211"/>
      <c r="Y125" s="211"/>
      <c r="Z125" s="211"/>
      <c r="AA125" s="211"/>
      <c r="AB125" s="211"/>
      <c r="AC125" s="211"/>
      <c r="AD125" s="211"/>
    </row>
    <row r="126" ht="23.25" customHeight="1">
      <c r="A126" s="211"/>
      <c r="B126" s="211"/>
      <c r="C126" s="211"/>
      <c r="D126" s="211"/>
      <c r="E126" s="211"/>
      <c r="F126" s="211"/>
      <c r="G126" s="211"/>
      <c r="H126" s="211"/>
      <c r="I126" s="211"/>
      <c r="J126" s="211"/>
      <c r="K126" s="211"/>
      <c r="L126" s="211"/>
      <c r="M126" s="211"/>
      <c r="N126" s="211"/>
      <c r="O126" s="211"/>
      <c r="P126" s="211"/>
      <c r="Q126" s="211"/>
      <c r="R126" s="211"/>
      <c r="S126" s="211"/>
      <c r="T126" s="211"/>
      <c r="U126" s="211"/>
      <c r="V126" s="211"/>
      <c r="W126" s="211"/>
      <c r="X126" s="211"/>
      <c r="Y126" s="211"/>
      <c r="Z126" s="211"/>
      <c r="AA126" s="211"/>
      <c r="AB126" s="211"/>
      <c r="AC126" s="211"/>
      <c r="AD126" s="211"/>
    </row>
    <row r="127" ht="23.25" customHeight="1">
      <c r="A127" s="211"/>
      <c r="B127" s="211"/>
      <c r="C127" s="211"/>
      <c r="D127" s="211"/>
      <c r="E127" s="211"/>
      <c r="F127" s="211"/>
      <c r="G127" s="211"/>
      <c r="H127" s="211"/>
      <c r="I127" s="211"/>
      <c r="J127" s="211"/>
      <c r="K127" s="211"/>
      <c r="L127" s="211"/>
      <c r="M127" s="211"/>
      <c r="N127" s="211"/>
      <c r="O127" s="211"/>
      <c r="P127" s="211"/>
      <c r="Q127" s="211"/>
      <c r="R127" s="211"/>
      <c r="S127" s="211"/>
      <c r="T127" s="211"/>
      <c r="U127" s="211"/>
      <c r="V127" s="211"/>
      <c r="W127" s="211"/>
      <c r="X127" s="211"/>
      <c r="Y127" s="211"/>
      <c r="Z127" s="211"/>
      <c r="AA127" s="211"/>
      <c r="AB127" s="211"/>
      <c r="AC127" s="211"/>
      <c r="AD127" s="211"/>
    </row>
    <row r="128" ht="23.25" customHeight="1">
      <c r="A128" s="211"/>
      <c r="B128" s="211"/>
      <c r="C128" s="211"/>
      <c r="D128" s="211"/>
      <c r="E128" s="211"/>
      <c r="F128" s="211"/>
      <c r="G128" s="211"/>
      <c r="H128" s="211"/>
      <c r="I128" s="211"/>
      <c r="J128" s="211"/>
      <c r="K128" s="211"/>
      <c r="L128" s="211"/>
      <c r="M128" s="211"/>
      <c r="N128" s="211"/>
      <c r="O128" s="211"/>
      <c r="P128" s="211"/>
      <c r="Q128" s="211"/>
      <c r="R128" s="211"/>
      <c r="S128" s="211"/>
      <c r="T128" s="211"/>
      <c r="U128" s="211"/>
      <c r="V128" s="211"/>
      <c r="W128" s="211"/>
      <c r="X128" s="211"/>
      <c r="Y128" s="211"/>
      <c r="Z128" s="211"/>
      <c r="AA128" s="211"/>
      <c r="AB128" s="211"/>
      <c r="AC128" s="211"/>
      <c r="AD128" s="211"/>
    </row>
    <row r="129" ht="23.25" customHeight="1">
      <c r="A129" s="211"/>
      <c r="B129" s="211"/>
      <c r="C129" s="211"/>
      <c r="D129" s="211"/>
      <c r="E129" s="211"/>
      <c r="F129" s="211"/>
      <c r="G129" s="211"/>
      <c r="H129" s="211"/>
      <c r="I129" s="211"/>
      <c r="J129" s="211"/>
      <c r="K129" s="211"/>
      <c r="L129" s="211"/>
      <c r="M129" s="211"/>
      <c r="N129" s="211"/>
      <c r="O129" s="211"/>
      <c r="P129" s="211"/>
      <c r="Q129" s="211"/>
      <c r="R129" s="211"/>
      <c r="S129" s="211"/>
      <c r="T129" s="211"/>
      <c r="U129" s="211"/>
      <c r="V129" s="211"/>
      <c r="W129" s="211"/>
      <c r="X129" s="211"/>
      <c r="Y129" s="211"/>
      <c r="Z129" s="211"/>
      <c r="AA129" s="211"/>
      <c r="AB129" s="211"/>
      <c r="AC129" s="211"/>
      <c r="AD129" s="211"/>
    </row>
    <row r="130" ht="23.25" customHeight="1">
      <c r="A130" s="211"/>
      <c r="B130" s="211"/>
      <c r="C130" s="211"/>
      <c r="D130" s="211"/>
      <c r="E130" s="211"/>
      <c r="F130" s="211"/>
      <c r="G130" s="211"/>
      <c r="H130" s="211"/>
      <c r="I130" s="211"/>
      <c r="J130" s="211"/>
      <c r="K130" s="211"/>
      <c r="L130" s="211"/>
      <c r="M130" s="211"/>
      <c r="N130" s="211"/>
      <c r="O130" s="211"/>
      <c r="P130" s="211"/>
      <c r="Q130" s="211"/>
      <c r="R130" s="211"/>
      <c r="S130" s="211"/>
      <c r="T130" s="211"/>
      <c r="U130" s="211"/>
      <c r="V130" s="211"/>
      <c r="W130" s="211"/>
      <c r="X130" s="211"/>
      <c r="Y130" s="211"/>
      <c r="Z130" s="211"/>
      <c r="AA130" s="211"/>
      <c r="AB130" s="211"/>
      <c r="AC130" s="211"/>
      <c r="AD130" s="211"/>
    </row>
    <row r="131" ht="23.25" customHeight="1">
      <c r="A131" s="211"/>
      <c r="B131" s="211"/>
      <c r="C131" s="211"/>
      <c r="D131" s="211"/>
      <c r="E131" s="211"/>
      <c r="F131" s="211"/>
      <c r="G131" s="211"/>
      <c r="H131" s="211"/>
      <c r="I131" s="211"/>
      <c r="J131" s="211"/>
      <c r="K131" s="211"/>
      <c r="L131" s="211"/>
      <c r="M131" s="211"/>
      <c r="N131" s="211"/>
      <c r="O131" s="211"/>
      <c r="P131" s="211"/>
      <c r="Q131" s="211"/>
      <c r="R131" s="211"/>
      <c r="S131" s="211"/>
      <c r="T131" s="211"/>
      <c r="U131" s="211"/>
      <c r="V131" s="211"/>
      <c r="W131" s="211"/>
      <c r="X131" s="211"/>
      <c r="Y131" s="211"/>
      <c r="Z131" s="211"/>
      <c r="AA131" s="211"/>
      <c r="AB131" s="211"/>
      <c r="AC131" s="211"/>
      <c r="AD131" s="211"/>
    </row>
    <row r="132" ht="23.25" customHeight="1">
      <c r="A132" s="211"/>
      <c r="B132" s="211"/>
      <c r="C132" s="211"/>
      <c r="D132" s="211"/>
      <c r="E132" s="211"/>
      <c r="F132" s="211"/>
      <c r="G132" s="211"/>
      <c r="H132" s="211"/>
      <c r="I132" s="211"/>
      <c r="J132" s="211"/>
      <c r="K132" s="211"/>
      <c r="L132" s="211"/>
      <c r="M132" s="211"/>
      <c r="N132" s="211"/>
      <c r="O132" s="211"/>
      <c r="P132" s="211"/>
      <c r="Q132" s="211"/>
      <c r="R132" s="211"/>
      <c r="S132" s="211"/>
      <c r="T132" s="211"/>
      <c r="U132" s="211"/>
      <c r="V132" s="211"/>
      <c r="W132" s="211"/>
      <c r="X132" s="211"/>
      <c r="Y132" s="211"/>
      <c r="Z132" s="211"/>
      <c r="AA132" s="211"/>
      <c r="AB132" s="211"/>
      <c r="AC132" s="211"/>
      <c r="AD132" s="211"/>
    </row>
    <row r="133" ht="23.25" customHeight="1">
      <c r="A133" s="211"/>
      <c r="B133" s="211"/>
      <c r="C133" s="211"/>
      <c r="D133" s="211"/>
      <c r="E133" s="211"/>
      <c r="F133" s="211"/>
      <c r="G133" s="211"/>
      <c r="H133" s="211"/>
      <c r="I133" s="211"/>
      <c r="J133" s="211"/>
      <c r="K133" s="211"/>
      <c r="L133" s="211"/>
      <c r="M133" s="211"/>
      <c r="N133" s="211"/>
      <c r="O133" s="211"/>
      <c r="P133" s="211"/>
      <c r="Q133" s="211"/>
      <c r="R133" s="211"/>
      <c r="S133" s="211"/>
      <c r="T133" s="211"/>
      <c r="U133" s="211"/>
      <c r="V133" s="211"/>
      <c r="W133" s="211"/>
      <c r="X133" s="211"/>
      <c r="Y133" s="211"/>
      <c r="Z133" s="211"/>
      <c r="AA133" s="211"/>
      <c r="AB133" s="211"/>
      <c r="AC133" s="211"/>
      <c r="AD133" s="211"/>
    </row>
    <row r="134" ht="23.25" customHeight="1">
      <c r="A134" s="211"/>
      <c r="B134" s="211"/>
      <c r="C134" s="211"/>
      <c r="D134" s="211"/>
      <c r="E134" s="211"/>
      <c r="F134" s="211"/>
      <c r="G134" s="211"/>
      <c r="H134" s="211"/>
      <c r="I134" s="211"/>
      <c r="J134" s="211"/>
      <c r="K134" s="211"/>
      <c r="L134" s="211"/>
      <c r="M134" s="211"/>
      <c r="N134" s="211"/>
      <c r="O134" s="211"/>
      <c r="P134" s="211"/>
      <c r="Q134" s="211"/>
      <c r="R134" s="211"/>
      <c r="S134" s="211"/>
      <c r="T134" s="211"/>
      <c r="U134" s="211"/>
      <c r="V134" s="211"/>
      <c r="W134" s="211"/>
      <c r="X134" s="211"/>
      <c r="Y134" s="211"/>
      <c r="Z134" s="211"/>
      <c r="AA134" s="211"/>
      <c r="AB134" s="211"/>
      <c r="AC134" s="211"/>
      <c r="AD134" s="211"/>
    </row>
    <row r="135" ht="23.25" customHeight="1">
      <c r="A135" s="211"/>
      <c r="B135" s="211"/>
      <c r="C135" s="211"/>
      <c r="D135" s="211"/>
      <c r="E135" s="211"/>
      <c r="F135" s="211"/>
      <c r="G135" s="211"/>
      <c r="H135" s="211"/>
      <c r="I135" s="211"/>
      <c r="J135" s="211"/>
      <c r="K135" s="211"/>
      <c r="L135" s="211"/>
      <c r="M135" s="211"/>
      <c r="N135" s="211"/>
      <c r="O135" s="211"/>
      <c r="P135" s="211"/>
      <c r="Q135" s="211"/>
      <c r="R135" s="211"/>
      <c r="S135" s="211"/>
      <c r="T135" s="211"/>
      <c r="U135" s="211"/>
      <c r="V135" s="211"/>
      <c r="W135" s="211"/>
      <c r="X135" s="211"/>
      <c r="Y135" s="211"/>
      <c r="Z135" s="211"/>
      <c r="AA135" s="211"/>
      <c r="AB135" s="211"/>
      <c r="AC135" s="211"/>
      <c r="AD135" s="211"/>
    </row>
    <row r="136" ht="23.25" customHeight="1">
      <c r="A136" s="211"/>
      <c r="B136" s="211"/>
      <c r="C136" s="211"/>
      <c r="D136" s="211"/>
      <c r="E136" s="211"/>
      <c r="F136" s="211"/>
      <c r="G136" s="211"/>
      <c r="H136" s="211"/>
      <c r="I136" s="211"/>
      <c r="J136" s="211"/>
      <c r="K136" s="211"/>
      <c r="L136" s="211"/>
      <c r="M136" s="211"/>
      <c r="N136" s="211"/>
      <c r="O136" s="211"/>
      <c r="P136" s="211"/>
      <c r="Q136" s="211"/>
      <c r="R136" s="211"/>
      <c r="S136" s="211"/>
      <c r="T136" s="211"/>
      <c r="U136" s="211"/>
      <c r="V136" s="211"/>
      <c r="W136" s="211"/>
      <c r="X136" s="211"/>
      <c r="Y136" s="211"/>
      <c r="Z136" s="211"/>
      <c r="AA136" s="211"/>
      <c r="AB136" s="211"/>
      <c r="AC136" s="211"/>
      <c r="AD136" s="211"/>
    </row>
    <row r="137" ht="23.25" customHeight="1">
      <c r="A137" s="211"/>
      <c r="B137" s="211"/>
      <c r="C137" s="211"/>
      <c r="D137" s="211"/>
      <c r="E137" s="211"/>
      <c r="F137" s="211"/>
      <c r="G137" s="211"/>
      <c r="H137" s="211"/>
      <c r="I137" s="211"/>
      <c r="J137" s="211"/>
      <c r="K137" s="211"/>
      <c r="L137" s="211"/>
      <c r="M137" s="211"/>
      <c r="N137" s="211"/>
      <c r="O137" s="211"/>
      <c r="P137" s="211"/>
      <c r="Q137" s="211"/>
      <c r="R137" s="211"/>
      <c r="S137" s="211"/>
      <c r="T137" s="211"/>
      <c r="U137" s="211"/>
      <c r="V137" s="211"/>
      <c r="W137" s="211"/>
      <c r="X137" s="211"/>
      <c r="Y137" s="211"/>
      <c r="Z137" s="211"/>
      <c r="AA137" s="211"/>
      <c r="AB137" s="211"/>
      <c r="AC137" s="211"/>
      <c r="AD137" s="211"/>
    </row>
    <row r="138" ht="23.25" customHeight="1">
      <c r="A138" s="211"/>
      <c r="B138" s="211"/>
      <c r="C138" s="211"/>
      <c r="D138" s="211"/>
      <c r="E138" s="211"/>
      <c r="F138" s="211"/>
      <c r="G138" s="211"/>
      <c r="H138" s="211"/>
      <c r="I138" s="211"/>
      <c r="J138" s="211"/>
      <c r="K138" s="211"/>
      <c r="L138" s="211"/>
      <c r="M138" s="211"/>
      <c r="N138" s="211"/>
      <c r="O138" s="211"/>
      <c r="P138" s="211"/>
      <c r="Q138" s="211"/>
      <c r="R138" s="211"/>
      <c r="S138" s="211"/>
      <c r="T138" s="211"/>
      <c r="U138" s="211"/>
      <c r="V138" s="211"/>
      <c r="W138" s="211"/>
      <c r="X138" s="211"/>
      <c r="Y138" s="211"/>
      <c r="Z138" s="211"/>
      <c r="AA138" s="211"/>
      <c r="AB138" s="211"/>
      <c r="AC138" s="211"/>
      <c r="AD138" s="211"/>
    </row>
    <row r="139" ht="23.25" customHeight="1">
      <c r="A139" s="211"/>
      <c r="B139" s="211"/>
      <c r="C139" s="211"/>
      <c r="D139" s="211"/>
      <c r="E139" s="211"/>
      <c r="F139" s="211"/>
      <c r="G139" s="211"/>
      <c r="H139" s="211"/>
      <c r="I139" s="211"/>
      <c r="J139" s="211"/>
      <c r="K139" s="211"/>
      <c r="L139" s="211"/>
      <c r="M139" s="211"/>
      <c r="N139" s="211"/>
      <c r="O139" s="211"/>
      <c r="P139" s="211"/>
      <c r="Q139" s="211"/>
      <c r="R139" s="211"/>
      <c r="S139" s="211"/>
      <c r="T139" s="211"/>
      <c r="U139" s="211"/>
      <c r="V139" s="211"/>
      <c r="W139" s="211"/>
      <c r="X139" s="211"/>
      <c r="Y139" s="211"/>
      <c r="Z139" s="211"/>
      <c r="AA139" s="211"/>
      <c r="AB139" s="211"/>
      <c r="AC139" s="211"/>
      <c r="AD139" s="211"/>
    </row>
    <row r="140" ht="23.25" customHeight="1">
      <c r="A140" s="211"/>
      <c r="B140" s="211"/>
      <c r="C140" s="211"/>
      <c r="D140" s="211"/>
      <c r="E140" s="211"/>
      <c r="F140" s="211"/>
      <c r="G140" s="211"/>
      <c r="H140" s="211"/>
      <c r="I140" s="211"/>
      <c r="J140" s="211"/>
      <c r="K140" s="211"/>
      <c r="L140" s="211"/>
      <c r="M140" s="211"/>
      <c r="N140" s="211"/>
      <c r="O140" s="211"/>
      <c r="P140" s="211"/>
      <c r="Q140" s="211"/>
      <c r="R140" s="211"/>
      <c r="S140" s="211"/>
      <c r="T140" s="211"/>
      <c r="U140" s="211"/>
      <c r="V140" s="211"/>
      <c r="W140" s="211"/>
      <c r="X140" s="211"/>
      <c r="Y140" s="211"/>
      <c r="Z140" s="211"/>
      <c r="AA140" s="211"/>
      <c r="AB140" s="211"/>
      <c r="AC140" s="211"/>
      <c r="AD140" s="211"/>
    </row>
    <row r="141" ht="23.25" customHeight="1">
      <c r="A141" s="211"/>
      <c r="B141" s="211"/>
      <c r="C141" s="211"/>
      <c r="D141" s="211"/>
      <c r="E141" s="211"/>
      <c r="F141" s="211"/>
      <c r="G141" s="211"/>
      <c r="H141" s="211"/>
      <c r="I141" s="211"/>
      <c r="J141" s="211"/>
      <c r="K141" s="211"/>
      <c r="L141" s="211"/>
      <c r="M141" s="211"/>
      <c r="N141" s="211"/>
      <c r="O141" s="211"/>
      <c r="P141" s="211"/>
      <c r="Q141" s="211"/>
      <c r="R141" s="211"/>
      <c r="S141" s="211"/>
      <c r="T141" s="211"/>
      <c r="U141" s="211"/>
      <c r="V141" s="211"/>
      <c r="W141" s="211"/>
      <c r="X141" s="211"/>
      <c r="Y141" s="211"/>
      <c r="Z141" s="211"/>
      <c r="AA141" s="211"/>
      <c r="AB141" s="211"/>
      <c r="AC141" s="211"/>
      <c r="AD141" s="211"/>
    </row>
    <row r="142" ht="23.25" customHeight="1">
      <c r="A142" s="211"/>
      <c r="B142" s="211"/>
      <c r="C142" s="211"/>
      <c r="D142" s="211"/>
      <c r="E142" s="211"/>
      <c r="F142" s="211"/>
      <c r="G142" s="211"/>
      <c r="H142" s="211"/>
      <c r="I142" s="211"/>
      <c r="J142" s="211"/>
      <c r="K142" s="211"/>
      <c r="L142" s="211"/>
      <c r="M142" s="211"/>
      <c r="N142" s="211"/>
      <c r="O142" s="211"/>
      <c r="P142" s="211"/>
      <c r="Q142" s="211"/>
      <c r="R142" s="211"/>
      <c r="S142" s="211"/>
      <c r="T142" s="211"/>
      <c r="U142" s="211"/>
      <c r="V142" s="211"/>
      <c r="W142" s="211"/>
      <c r="X142" s="211"/>
      <c r="Y142" s="211"/>
      <c r="Z142" s="211"/>
      <c r="AA142" s="211"/>
      <c r="AB142" s="211"/>
      <c r="AC142" s="211"/>
      <c r="AD142" s="211"/>
    </row>
    <row r="143" ht="23.25" customHeight="1">
      <c r="A143" s="211"/>
      <c r="B143" s="211"/>
      <c r="C143" s="211"/>
      <c r="D143" s="211"/>
      <c r="E143" s="211"/>
      <c r="F143" s="211"/>
      <c r="G143" s="211"/>
      <c r="H143" s="211"/>
      <c r="I143" s="211"/>
      <c r="J143" s="211"/>
      <c r="K143" s="211"/>
      <c r="L143" s="211"/>
      <c r="M143" s="211"/>
      <c r="N143" s="211"/>
      <c r="O143" s="211"/>
      <c r="P143" s="211"/>
      <c r="Q143" s="211"/>
      <c r="R143" s="211"/>
      <c r="S143" s="211"/>
      <c r="T143" s="211"/>
      <c r="U143" s="211"/>
      <c r="V143" s="211"/>
      <c r="W143" s="211"/>
      <c r="X143" s="211"/>
      <c r="Y143" s="211"/>
      <c r="Z143" s="211"/>
      <c r="AA143" s="211"/>
      <c r="AB143" s="211"/>
      <c r="AC143" s="211"/>
      <c r="AD143" s="211"/>
    </row>
    <row r="144" ht="23.25" customHeight="1">
      <c r="A144" s="211"/>
      <c r="B144" s="211"/>
      <c r="C144" s="211"/>
      <c r="D144" s="211"/>
      <c r="E144" s="211"/>
      <c r="F144" s="211"/>
      <c r="G144" s="211"/>
      <c r="H144" s="211"/>
      <c r="I144" s="211"/>
      <c r="J144" s="211"/>
      <c r="K144" s="211"/>
      <c r="L144" s="211"/>
      <c r="M144" s="211"/>
      <c r="N144" s="211"/>
      <c r="O144" s="211"/>
      <c r="P144" s="211"/>
      <c r="Q144" s="211"/>
      <c r="R144" s="211"/>
      <c r="S144" s="211"/>
      <c r="T144" s="211"/>
      <c r="U144" s="211"/>
      <c r="V144" s="211"/>
      <c r="W144" s="211"/>
      <c r="X144" s="211"/>
      <c r="Y144" s="211"/>
      <c r="Z144" s="211"/>
      <c r="AA144" s="211"/>
      <c r="AB144" s="211"/>
      <c r="AC144" s="211"/>
      <c r="AD144" s="211"/>
    </row>
    <row r="145" ht="23.25" customHeight="1">
      <c r="A145" s="211"/>
      <c r="B145" s="211"/>
      <c r="C145" s="211"/>
      <c r="D145" s="211"/>
      <c r="E145" s="211"/>
      <c r="F145" s="211"/>
      <c r="G145" s="211"/>
      <c r="H145" s="211"/>
      <c r="I145" s="211"/>
      <c r="J145" s="211"/>
      <c r="K145" s="211"/>
      <c r="L145" s="211"/>
      <c r="M145" s="211"/>
      <c r="N145" s="211"/>
      <c r="O145" s="211"/>
      <c r="P145" s="211"/>
      <c r="Q145" s="211"/>
      <c r="R145" s="211"/>
      <c r="S145" s="211"/>
      <c r="T145" s="211"/>
      <c r="U145" s="211"/>
      <c r="V145" s="211"/>
      <c r="W145" s="211"/>
      <c r="X145" s="211"/>
      <c r="Y145" s="211"/>
      <c r="Z145" s="211"/>
      <c r="AA145" s="211"/>
      <c r="AB145" s="211"/>
      <c r="AC145" s="211"/>
      <c r="AD145" s="211"/>
    </row>
    <row r="146" ht="23.25" customHeight="1">
      <c r="A146" s="211"/>
      <c r="B146" s="211"/>
      <c r="C146" s="211"/>
      <c r="D146" s="211"/>
      <c r="E146" s="211"/>
      <c r="F146" s="211"/>
      <c r="G146" s="211"/>
      <c r="H146" s="211"/>
      <c r="I146" s="211"/>
      <c r="J146" s="211"/>
      <c r="K146" s="211"/>
      <c r="L146" s="211"/>
      <c r="M146" s="211"/>
      <c r="N146" s="211"/>
      <c r="O146" s="211"/>
      <c r="P146" s="211"/>
      <c r="Q146" s="211"/>
      <c r="R146" s="211"/>
      <c r="S146" s="211"/>
      <c r="T146" s="211"/>
      <c r="U146" s="211"/>
      <c r="V146" s="211"/>
      <c r="W146" s="211"/>
      <c r="X146" s="211"/>
      <c r="Y146" s="211"/>
      <c r="Z146" s="211"/>
      <c r="AA146" s="211"/>
      <c r="AB146" s="211"/>
      <c r="AC146" s="211"/>
      <c r="AD146" s="211"/>
    </row>
    <row r="147" ht="23.25" customHeight="1">
      <c r="A147" s="211"/>
      <c r="B147" s="211"/>
      <c r="C147" s="211"/>
      <c r="D147" s="211"/>
      <c r="E147" s="211"/>
      <c r="F147" s="211"/>
      <c r="G147" s="211"/>
      <c r="H147" s="211"/>
      <c r="I147" s="211"/>
      <c r="J147" s="211"/>
      <c r="K147" s="211"/>
      <c r="L147" s="211"/>
      <c r="M147" s="211"/>
      <c r="N147" s="211"/>
      <c r="O147" s="211"/>
      <c r="P147" s="211"/>
      <c r="Q147" s="211"/>
      <c r="R147" s="211"/>
      <c r="S147" s="211"/>
      <c r="T147" s="211"/>
      <c r="U147" s="211"/>
      <c r="V147" s="211"/>
      <c r="W147" s="211"/>
      <c r="X147" s="211"/>
      <c r="Y147" s="211"/>
      <c r="Z147" s="211"/>
      <c r="AA147" s="211"/>
      <c r="AB147" s="211"/>
      <c r="AC147" s="211"/>
      <c r="AD147" s="211"/>
    </row>
    <row r="148" ht="23.25" customHeight="1">
      <c r="A148" s="211"/>
      <c r="B148" s="211"/>
      <c r="C148" s="211"/>
      <c r="D148" s="211"/>
      <c r="E148" s="211"/>
      <c r="F148" s="211"/>
      <c r="G148" s="211"/>
      <c r="H148" s="211"/>
      <c r="I148" s="211"/>
      <c r="J148" s="211"/>
      <c r="K148" s="211"/>
      <c r="L148" s="211"/>
      <c r="M148" s="211"/>
      <c r="N148" s="211"/>
      <c r="O148" s="211"/>
      <c r="P148" s="211"/>
      <c r="Q148" s="211"/>
      <c r="R148" s="211"/>
      <c r="S148" s="211"/>
      <c r="T148" s="211"/>
      <c r="U148" s="211"/>
      <c r="V148" s="211"/>
      <c r="W148" s="211"/>
      <c r="X148" s="211"/>
      <c r="Y148" s="211"/>
      <c r="Z148" s="211"/>
      <c r="AA148" s="211"/>
      <c r="AB148" s="211"/>
      <c r="AC148" s="211"/>
      <c r="AD148" s="211"/>
    </row>
    <row r="149" ht="23.25" customHeight="1">
      <c r="A149" s="211"/>
      <c r="B149" s="211"/>
      <c r="C149" s="211"/>
      <c r="D149" s="211"/>
      <c r="E149" s="211"/>
      <c r="F149" s="211"/>
      <c r="G149" s="211"/>
      <c r="H149" s="211"/>
      <c r="I149" s="211"/>
      <c r="J149" s="211"/>
      <c r="K149" s="211"/>
      <c r="L149" s="211"/>
      <c r="M149" s="211"/>
      <c r="N149" s="211"/>
      <c r="O149" s="211"/>
      <c r="P149" s="211"/>
      <c r="Q149" s="211"/>
      <c r="R149" s="211"/>
      <c r="S149" s="211"/>
      <c r="T149" s="211"/>
      <c r="U149" s="211"/>
      <c r="V149" s="211"/>
      <c r="W149" s="211"/>
      <c r="X149" s="211"/>
      <c r="Y149" s="211"/>
      <c r="Z149" s="211"/>
      <c r="AA149" s="211"/>
      <c r="AB149" s="211"/>
      <c r="AC149" s="211"/>
      <c r="AD149" s="211"/>
    </row>
    <row r="150" ht="23.25" customHeight="1">
      <c r="A150" s="211"/>
      <c r="B150" s="211"/>
      <c r="C150" s="211"/>
      <c r="D150" s="211"/>
      <c r="E150" s="211"/>
      <c r="F150" s="211"/>
      <c r="G150" s="211"/>
      <c r="H150" s="211"/>
      <c r="I150" s="211"/>
      <c r="J150" s="211"/>
      <c r="K150" s="211"/>
      <c r="L150" s="211"/>
      <c r="M150" s="211"/>
      <c r="N150" s="211"/>
      <c r="O150" s="211"/>
      <c r="P150" s="211"/>
      <c r="Q150" s="211"/>
      <c r="R150" s="211"/>
      <c r="S150" s="211"/>
      <c r="T150" s="211"/>
      <c r="U150" s="211"/>
      <c r="V150" s="211"/>
      <c r="W150" s="211"/>
      <c r="X150" s="211"/>
      <c r="Y150" s="211"/>
      <c r="Z150" s="211"/>
      <c r="AA150" s="211"/>
      <c r="AB150" s="211"/>
      <c r="AC150" s="211"/>
      <c r="AD150" s="211"/>
    </row>
    <row r="151" ht="23.25" customHeight="1">
      <c r="A151" s="211"/>
      <c r="B151" s="211"/>
      <c r="C151" s="211"/>
      <c r="D151" s="211"/>
      <c r="E151" s="211"/>
      <c r="F151" s="211"/>
      <c r="G151" s="211"/>
      <c r="H151" s="211"/>
      <c r="I151" s="211"/>
      <c r="J151" s="211"/>
      <c r="K151" s="211"/>
      <c r="L151" s="211"/>
      <c r="M151" s="211"/>
      <c r="N151" s="211"/>
      <c r="O151" s="211"/>
      <c r="P151" s="211"/>
      <c r="Q151" s="211"/>
      <c r="R151" s="211"/>
      <c r="S151" s="211"/>
      <c r="T151" s="211"/>
      <c r="U151" s="211"/>
      <c r="V151" s="211"/>
      <c r="W151" s="211"/>
      <c r="X151" s="211"/>
      <c r="Y151" s="211"/>
      <c r="Z151" s="211"/>
      <c r="AA151" s="211"/>
      <c r="AB151" s="211"/>
      <c r="AC151" s="211"/>
      <c r="AD151" s="211"/>
    </row>
    <row r="152" ht="23.25" customHeight="1">
      <c r="A152" s="211"/>
      <c r="B152" s="211"/>
      <c r="C152" s="211"/>
      <c r="D152" s="211"/>
      <c r="E152" s="211"/>
      <c r="F152" s="211"/>
      <c r="G152" s="211"/>
      <c r="H152" s="211"/>
      <c r="I152" s="211"/>
      <c r="J152" s="211"/>
      <c r="K152" s="211"/>
      <c r="L152" s="211"/>
      <c r="M152" s="211"/>
      <c r="N152" s="211"/>
      <c r="O152" s="211"/>
      <c r="P152" s="211"/>
      <c r="Q152" s="211"/>
      <c r="R152" s="211"/>
      <c r="S152" s="211"/>
      <c r="T152" s="211"/>
      <c r="U152" s="211"/>
      <c r="V152" s="211"/>
      <c r="W152" s="211"/>
      <c r="X152" s="211"/>
      <c r="Y152" s="211"/>
      <c r="Z152" s="211"/>
      <c r="AA152" s="211"/>
      <c r="AB152" s="211"/>
      <c r="AC152" s="211"/>
      <c r="AD152" s="211"/>
    </row>
    <row r="153" ht="23.25" customHeight="1">
      <c r="A153" s="211"/>
      <c r="B153" s="211"/>
      <c r="C153" s="211"/>
      <c r="D153" s="211"/>
      <c r="E153" s="211"/>
      <c r="F153" s="211"/>
      <c r="G153" s="211"/>
      <c r="H153" s="211"/>
      <c r="I153" s="211"/>
      <c r="J153" s="211"/>
      <c r="K153" s="211"/>
      <c r="L153" s="211"/>
      <c r="M153" s="211"/>
      <c r="N153" s="211"/>
      <c r="O153" s="211"/>
      <c r="P153" s="211"/>
      <c r="Q153" s="211"/>
      <c r="R153" s="211"/>
      <c r="S153" s="211"/>
      <c r="T153" s="211"/>
      <c r="U153" s="211"/>
      <c r="V153" s="211"/>
      <c r="W153" s="211"/>
      <c r="X153" s="211"/>
      <c r="Y153" s="211"/>
      <c r="Z153" s="211"/>
      <c r="AA153" s="211"/>
      <c r="AB153" s="211"/>
      <c r="AC153" s="211"/>
      <c r="AD153" s="211"/>
    </row>
    <row r="154" ht="23.25" customHeight="1">
      <c r="A154" s="211"/>
      <c r="B154" s="211"/>
      <c r="C154" s="211"/>
      <c r="D154" s="211"/>
      <c r="E154" s="211"/>
      <c r="F154" s="211"/>
      <c r="G154" s="211"/>
      <c r="H154" s="211"/>
      <c r="I154" s="211"/>
      <c r="J154" s="211"/>
      <c r="K154" s="211"/>
      <c r="L154" s="211"/>
      <c r="M154" s="211"/>
      <c r="N154" s="211"/>
      <c r="O154" s="211"/>
      <c r="P154" s="211"/>
      <c r="Q154" s="211"/>
      <c r="R154" s="211"/>
      <c r="S154" s="211"/>
      <c r="T154" s="211"/>
      <c r="U154" s="211"/>
      <c r="V154" s="211"/>
      <c r="W154" s="211"/>
      <c r="X154" s="211"/>
      <c r="Y154" s="211"/>
      <c r="Z154" s="211"/>
      <c r="AA154" s="211"/>
      <c r="AB154" s="211"/>
      <c r="AC154" s="211"/>
      <c r="AD154" s="211"/>
    </row>
    <row r="155" ht="23.25" customHeight="1">
      <c r="A155" s="211"/>
      <c r="B155" s="211"/>
      <c r="C155" s="211"/>
      <c r="D155" s="211"/>
      <c r="E155" s="211"/>
      <c r="F155" s="211"/>
      <c r="G155" s="211"/>
      <c r="H155" s="211"/>
      <c r="I155" s="211"/>
      <c r="J155" s="211"/>
      <c r="K155" s="211"/>
      <c r="L155" s="211"/>
      <c r="M155" s="211"/>
      <c r="N155" s="211"/>
      <c r="O155" s="211"/>
      <c r="P155" s="211"/>
      <c r="Q155" s="211"/>
      <c r="R155" s="211"/>
      <c r="S155" s="211"/>
      <c r="T155" s="211"/>
      <c r="U155" s="211"/>
      <c r="V155" s="211"/>
      <c r="W155" s="211"/>
      <c r="X155" s="211"/>
      <c r="Y155" s="211"/>
      <c r="Z155" s="211"/>
      <c r="AA155" s="211"/>
      <c r="AB155" s="211"/>
      <c r="AC155" s="211"/>
      <c r="AD155" s="211"/>
    </row>
    <row r="156" ht="23.25" customHeight="1">
      <c r="A156" s="211"/>
      <c r="B156" s="211"/>
      <c r="C156" s="211"/>
      <c r="D156" s="211"/>
      <c r="E156" s="211"/>
      <c r="F156" s="211"/>
      <c r="G156" s="211"/>
      <c r="H156" s="211"/>
      <c r="I156" s="211"/>
      <c r="J156" s="211"/>
      <c r="K156" s="211"/>
      <c r="L156" s="211"/>
      <c r="M156" s="211"/>
      <c r="N156" s="211"/>
      <c r="O156" s="211"/>
      <c r="P156" s="211"/>
      <c r="Q156" s="211"/>
      <c r="R156" s="211"/>
      <c r="S156" s="211"/>
      <c r="T156" s="211"/>
      <c r="U156" s="211"/>
      <c r="V156" s="211"/>
      <c r="W156" s="211"/>
      <c r="X156" s="211"/>
      <c r="Y156" s="211"/>
      <c r="Z156" s="211"/>
      <c r="AA156" s="211"/>
      <c r="AB156" s="211"/>
      <c r="AC156" s="211"/>
      <c r="AD156" s="211"/>
    </row>
    <row r="157" ht="23.25" customHeight="1">
      <c r="A157" s="211"/>
      <c r="B157" s="211"/>
      <c r="C157" s="211"/>
      <c r="D157" s="211"/>
      <c r="E157" s="211"/>
      <c r="F157" s="211"/>
      <c r="G157" s="211"/>
      <c r="H157" s="211"/>
      <c r="I157" s="211"/>
      <c r="J157" s="211"/>
      <c r="K157" s="211"/>
      <c r="L157" s="211"/>
      <c r="M157" s="211"/>
      <c r="N157" s="211"/>
      <c r="O157" s="211"/>
      <c r="P157" s="211"/>
      <c r="Q157" s="211"/>
      <c r="R157" s="211"/>
      <c r="S157" s="211"/>
      <c r="T157" s="211"/>
      <c r="U157" s="211"/>
      <c r="V157" s="211"/>
      <c r="W157" s="211"/>
      <c r="X157" s="211"/>
      <c r="Y157" s="211"/>
      <c r="Z157" s="211"/>
      <c r="AA157" s="211"/>
      <c r="AB157" s="211"/>
      <c r="AC157" s="211"/>
      <c r="AD157" s="211"/>
    </row>
    <row r="158" ht="23.25" customHeight="1">
      <c r="A158" s="211"/>
      <c r="B158" s="211"/>
      <c r="C158" s="211"/>
      <c r="D158" s="211"/>
      <c r="E158" s="211"/>
      <c r="F158" s="211"/>
      <c r="G158" s="211"/>
      <c r="H158" s="211"/>
      <c r="I158" s="211"/>
      <c r="J158" s="211"/>
      <c r="K158" s="211"/>
      <c r="L158" s="211"/>
      <c r="M158" s="211"/>
      <c r="N158" s="211"/>
      <c r="O158" s="211"/>
      <c r="P158" s="211"/>
      <c r="Q158" s="211"/>
      <c r="R158" s="211"/>
      <c r="S158" s="211"/>
      <c r="T158" s="211"/>
      <c r="U158" s="211"/>
      <c r="V158" s="211"/>
      <c r="W158" s="211"/>
      <c r="X158" s="211"/>
      <c r="Y158" s="211"/>
      <c r="Z158" s="211"/>
      <c r="AA158" s="211"/>
      <c r="AB158" s="211"/>
      <c r="AC158" s="211"/>
      <c r="AD158" s="211"/>
    </row>
    <row r="159" ht="23.25" customHeight="1">
      <c r="A159" s="211"/>
      <c r="B159" s="211"/>
      <c r="C159" s="211"/>
      <c r="D159" s="211"/>
      <c r="E159" s="211"/>
      <c r="F159" s="211"/>
      <c r="G159" s="211"/>
      <c r="H159" s="211"/>
      <c r="I159" s="211"/>
      <c r="J159" s="211"/>
      <c r="K159" s="211"/>
      <c r="L159" s="211"/>
      <c r="M159" s="211"/>
      <c r="N159" s="211"/>
      <c r="O159" s="211"/>
      <c r="P159" s="211"/>
      <c r="Q159" s="211"/>
      <c r="R159" s="211"/>
      <c r="S159" s="211"/>
      <c r="T159" s="211"/>
      <c r="U159" s="211"/>
      <c r="V159" s="211"/>
      <c r="W159" s="211"/>
      <c r="X159" s="211"/>
      <c r="Y159" s="211"/>
      <c r="Z159" s="211"/>
      <c r="AA159" s="211"/>
      <c r="AB159" s="211"/>
      <c r="AC159" s="211"/>
      <c r="AD159" s="211"/>
    </row>
    <row r="160" ht="23.25" customHeight="1">
      <c r="A160" s="211"/>
      <c r="B160" s="211"/>
      <c r="C160" s="211"/>
      <c r="D160" s="211"/>
      <c r="E160" s="211"/>
      <c r="F160" s="211"/>
      <c r="G160" s="211"/>
      <c r="H160" s="211"/>
      <c r="I160" s="211"/>
      <c r="J160" s="211"/>
      <c r="K160" s="211"/>
      <c r="L160" s="211"/>
      <c r="M160" s="211"/>
      <c r="N160" s="211"/>
      <c r="O160" s="211"/>
      <c r="P160" s="211"/>
      <c r="Q160" s="211"/>
      <c r="R160" s="211"/>
      <c r="S160" s="211"/>
      <c r="T160" s="211"/>
      <c r="U160" s="211"/>
      <c r="V160" s="211"/>
      <c r="W160" s="211"/>
      <c r="X160" s="211"/>
      <c r="Y160" s="211"/>
      <c r="Z160" s="211"/>
      <c r="AA160" s="211"/>
      <c r="AB160" s="211"/>
      <c r="AC160" s="211"/>
      <c r="AD160" s="211"/>
    </row>
    <row r="161" ht="23.25" customHeight="1">
      <c r="A161" s="211"/>
      <c r="B161" s="211"/>
      <c r="C161" s="211"/>
      <c r="D161" s="211"/>
      <c r="E161" s="211"/>
      <c r="F161" s="211"/>
      <c r="G161" s="211"/>
      <c r="H161" s="211"/>
      <c r="I161" s="211"/>
      <c r="J161" s="211"/>
      <c r="K161" s="211"/>
      <c r="L161" s="211"/>
      <c r="M161" s="211"/>
      <c r="N161" s="211"/>
      <c r="O161" s="211"/>
      <c r="P161" s="211"/>
      <c r="Q161" s="211"/>
      <c r="R161" s="211"/>
      <c r="S161" s="211"/>
      <c r="T161" s="211"/>
      <c r="U161" s="211"/>
      <c r="V161" s="211"/>
      <c r="W161" s="211"/>
      <c r="X161" s="211"/>
      <c r="Y161" s="211"/>
      <c r="Z161" s="211"/>
      <c r="AA161" s="211"/>
      <c r="AB161" s="211"/>
      <c r="AC161" s="211"/>
      <c r="AD161" s="211"/>
    </row>
    <row r="162" ht="23.25" customHeight="1">
      <c r="A162" s="211"/>
      <c r="B162" s="211"/>
      <c r="C162" s="211"/>
      <c r="D162" s="211"/>
      <c r="E162" s="211"/>
      <c r="F162" s="211"/>
      <c r="G162" s="211"/>
      <c r="H162" s="211"/>
      <c r="I162" s="211"/>
      <c r="J162" s="211"/>
      <c r="K162" s="211"/>
      <c r="L162" s="211"/>
      <c r="M162" s="211"/>
      <c r="N162" s="211"/>
      <c r="O162" s="211"/>
      <c r="P162" s="211"/>
      <c r="Q162" s="211"/>
      <c r="R162" s="211"/>
      <c r="S162" s="211"/>
      <c r="T162" s="211"/>
      <c r="U162" s="211"/>
      <c r="V162" s="211"/>
      <c r="W162" s="211"/>
      <c r="X162" s="211"/>
      <c r="Y162" s="211"/>
      <c r="Z162" s="211"/>
      <c r="AA162" s="211"/>
      <c r="AB162" s="211"/>
      <c r="AC162" s="211"/>
      <c r="AD162" s="211"/>
    </row>
    <row r="163" ht="23.25" customHeight="1">
      <c r="A163" s="211"/>
      <c r="B163" s="211"/>
      <c r="C163" s="211"/>
      <c r="D163" s="211"/>
      <c r="E163" s="211"/>
      <c r="F163" s="211"/>
      <c r="G163" s="211"/>
      <c r="H163" s="211"/>
      <c r="I163" s="211"/>
      <c r="J163" s="211"/>
      <c r="K163" s="211"/>
      <c r="L163" s="211"/>
      <c r="M163" s="211"/>
      <c r="N163" s="211"/>
      <c r="O163" s="211"/>
      <c r="P163" s="211"/>
      <c r="Q163" s="211"/>
      <c r="R163" s="211"/>
      <c r="S163" s="211"/>
      <c r="T163" s="211"/>
      <c r="U163" s="211"/>
      <c r="V163" s="211"/>
      <c r="W163" s="211"/>
      <c r="X163" s="211"/>
      <c r="Y163" s="211"/>
      <c r="Z163" s="211"/>
      <c r="AA163" s="211"/>
      <c r="AB163" s="211"/>
      <c r="AC163" s="211"/>
      <c r="AD163" s="211"/>
    </row>
    <row r="164" ht="23.25" customHeight="1">
      <c r="A164" s="211"/>
      <c r="B164" s="211"/>
      <c r="C164" s="211"/>
      <c r="D164" s="211"/>
      <c r="E164" s="211"/>
      <c r="F164" s="211"/>
      <c r="G164" s="211"/>
      <c r="H164" s="211"/>
      <c r="I164" s="211"/>
      <c r="J164" s="211"/>
      <c r="K164" s="211"/>
      <c r="L164" s="211"/>
      <c r="M164" s="211"/>
      <c r="N164" s="211"/>
      <c r="O164" s="211"/>
      <c r="P164" s="211"/>
      <c r="Q164" s="211"/>
      <c r="R164" s="211"/>
      <c r="S164" s="211"/>
      <c r="T164" s="211"/>
      <c r="U164" s="211"/>
      <c r="V164" s="211"/>
      <c r="W164" s="211"/>
      <c r="X164" s="211"/>
      <c r="Y164" s="211"/>
      <c r="Z164" s="211"/>
      <c r="AA164" s="211"/>
      <c r="AB164" s="211"/>
      <c r="AC164" s="211"/>
      <c r="AD164" s="211"/>
    </row>
    <row r="165" ht="23.25" customHeight="1">
      <c r="A165" s="211"/>
      <c r="B165" s="211"/>
      <c r="C165" s="211"/>
      <c r="D165" s="211"/>
      <c r="E165" s="211"/>
      <c r="F165" s="211"/>
      <c r="G165" s="211"/>
      <c r="H165" s="211"/>
      <c r="I165" s="211"/>
      <c r="J165" s="211"/>
      <c r="K165" s="211"/>
      <c r="L165" s="211"/>
      <c r="M165" s="211"/>
      <c r="N165" s="211"/>
      <c r="O165" s="211"/>
      <c r="P165" s="211"/>
      <c r="Q165" s="211"/>
      <c r="R165" s="211"/>
      <c r="S165" s="211"/>
      <c r="T165" s="211"/>
      <c r="U165" s="211"/>
      <c r="V165" s="211"/>
      <c r="W165" s="211"/>
      <c r="X165" s="211"/>
      <c r="Y165" s="211"/>
      <c r="Z165" s="211"/>
      <c r="AA165" s="211"/>
      <c r="AB165" s="211"/>
      <c r="AC165" s="211"/>
      <c r="AD165" s="211"/>
    </row>
    <row r="166" ht="23.25" customHeight="1">
      <c r="A166" s="211"/>
      <c r="B166" s="211"/>
      <c r="C166" s="211"/>
      <c r="D166" s="211"/>
      <c r="E166" s="211"/>
      <c r="F166" s="211"/>
      <c r="G166" s="211"/>
      <c r="H166" s="211"/>
      <c r="I166" s="211"/>
      <c r="J166" s="211"/>
      <c r="K166" s="211"/>
      <c r="L166" s="211"/>
      <c r="M166" s="211"/>
      <c r="N166" s="211"/>
      <c r="O166" s="211"/>
      <c r="P166" s="211"/>
      <c r="Q166" s="211"/>
      <c r="R166" s="211"/>
      <c r="S166" s="211"/>
      <c r="T166" s="211"/>
      <c r="U166" s="211"/>
      <c r="V166" s="211"/>
      <c r="W166" s="211"/>
      <c r="X166" s="211"/>
      <c r="Y166" s="211"/>
      <c r="Z166" s="211"/>
      <c r="AA166" s="211"/>
      <c r="AB166" s="211"/>
      <c r="AC166" s="211"/>
      <c r="AD166" s="211"/>
    </row>
    <row r="167" ht="23.25" customHeight="1">
      <c r="A167" s="211"/>
      <c r="B167" s="211"/>
      <c r="C167" s="211"/>
      <c r="D167" s="211"/>
      <c r="E167" s="211"/>
      <c r="F167" s="211"/>
      <c r="G167" s="211"/>
      <c r="H167" s="211"/>
      <c r="I167" s="211"/>
      <c r="J167" s="211"/>
      <c r="K167" s="211"/>
      <c r="L167" s="211"/>
      <c r="M167" s="211"/>
      <c r="N167" s="211"/>
      <c r="O167" s="211"/>
      <c r="P167" s="211"/>
      <c r="Q167" s="211"/>
      <c r="R167" s="211"/>
      <c r="S167" s="211"/>
      <c r="T167" s="211"/>
      <c r="U167" s="211"/>
      <c r="V167" s="211"/>
      <c r="W167" s="211"/>
      <c r="X167" s="211"/>
      <c r="Y167" s="211"/>
      <c r="Z167" s="211"/>
      <c r="AA167" s="211"/>
      <c r="AB167" s="211"/>
      <c r="AC167" s="211"/>
      <c r="AD167" s="211"/>
    </row>
    <row r="168" ht="23.25" customHeight="1">
      <c r="A168" s="211"/>
      <c r="B168" s="211"/>
      <c r="C168" s="211"/>
      <c r="D168" s="211"/>
      <c r="E168" s="211"/>
      <c r="F168" s="211"/>
      <c r="G168" s="211"/>
      <c r="H168" s="211"/>
      <c r="I168" s="211"/>
      <c r="J168" s="211"/>
      <c r="K168" s="211"/>
      <c r="L168" s="211"/>
      <c r="M168" s="211"/>
      <c r="N168" s="211"/>
      <c r="O168" s="211"/>
      <c r="P168" s="211"/>
      <c r="Q168" s="211"/>
      <c r="R168" s="211"/>
      <c r="S168" s="211"/>
      <c r="T168" s="211"/>
      <c r="U168" s="211"/>
      <c r="V168" s="211"/>
      <c r="W168" s="211"/>
      <c r="X168" s="211"/>
      <c r="Y168" s="211"/>
      <c r="Z168" s="211"/>
      <c r="AA168" s="211"/>
      <c r="AB168" s="211"/>
      <c r="AC168" s="211"/>
      <c r="AD168" s="211"/>
    </row>
    <row r="169" ht="23.25" customHeight="1">
      <c r="A169" s="211"/>
      <c r="B169" s="211"/>
      <c r="C169" s="211"/>
      <c r="D169" s="211"/>
      <c r="E169" s="211"/>
      <c r="F169" s="211"/>
      <c r="G169" s="211"/>
      <c r="H169" s="211"/>
      <c r="I169" s="211"/>
      <c r="J169" s="211"/>
      <c r="K169" s="211"/>
      <c r="L169" s="211"/>
      <c r="M169" s="211"/>
      <c r="N169" s="211"/>
      <c r="O169" s="211"/>
      <c r="P169" s="211"/>
      <c r="Q169" s="211"/>
      <c r="R169" s="211"/>
      <c r="S169" s="211"/>
      <c r="T169" s="211"/>
      <c r="U169" s="211"/>
      <c r="V169" s="211"/>
      <c r="W169" s="211"/>
      <c r="X169" s="211"/>
      <c r="Y169" s="211"/>
      <c r="Z169" s="211"/>
      <c r="AA169" s="211"/>
      <c r="AB169" s="211"/>
      <c r="AC169" s="211"/>
      <c r="AD169" s="211"/>
    </row>
    <row r="170" ht="23.25" customHeight="1">
      <c r="A170" s="211"/>
      <c r="B170" s="211"/>
      <c r="C170" s="211"/>
      <c r="D170" s="211"/>
      <c r="E170" s="211"/>
      <c r="F170" s="211"/>
      <c r="G170" s="211"/>
      <c r="H170" s="211"/>
      <c r="I170" s="211"/>
      <c r="J170" s="211"/>
      <c r="K170" s="211"/>
      <c r="L170" s="211"/>
      <c r="M170" s="211"/>
      <c r="N170" s="211"/>
      <c r="O170" s="211"/>
      <c r="P170" s="211"/>
      <c r="Q170" s="211"/>
      <c r="R170" s="211"/>
      <c r="S170" s="211"/>
      <c r="T170" s="211"/>
      <c r="U170" s="211"/>
      <c r="V170" s="211"/>
      <c r="W170" s="211"/>
      <c r="X170" s="211"/>
      <c r="Y170" s="211"/>
      <c r="Z170" s="211"/>
      <c r="AA170" s="211"/>
      <c r="AB170" s="211"/>
      <c r="AC170" s="211"/>
      <c r="AD170" s="211"/>
    </row>
    <row r="171" ht="23.25" customHeight="1">
      <c r="A171" s="211"/>
      <c r="B171" s="211"/>
      <c r="C171" s="211"/>
      <c r="D171" s="211"/>
      <c r="E171" s="211"/>
      <c r="F171" s="211"/>
      <c r="G171" s="211"/>
      <c r="H171" s="211"/>
      <c r="I171" s="211"/>
      <c r="J171" s="211"/>
      <c r="K171" s="211"/>
      <c r="L171" s="211"/>
      <c r="M171" s="211"/>
      <c r="N171" s="211"/>
      <c r="O171" s="211"/>
      <c r="P171" s="211"/>
      <c r="Q171" s="211"/>
      <c r="R171" s="211"/>
      <c r="S171" s="211"/>
      <c r="T171" s="211"/>
      <c r="U171" s="211"/>
      <c r="V171" s="211"/>
      <c r="W171" s="211"/>
      <c r="X171" s="211"/>
      <c r="Y171" s="211"/>
      <c r="Z171" s="211"/>
      <c r="AA171" s="211"/>
      <c r="AB171" s="211"/>
      <c r="AC171" s="211"/>
      <c r="AD171" s="211"/>
    </row>
    <row r="172" ht="23.25" customHeight="1">
      <c r="A172" s="211"/>
      <c r="B172" s="211"/>
      <c r="C172" s="211"/>
      <c r="D172" s="211"/>
      <c r="E172" s="211"/>
      <c r="F172" s="211"/>
      <c r="G172" s="211"/>
      <c r="H172" s="211"/>
      <c r="I172" s="211"/>
      <c r="J172" s="211"/>
      <c r="K172" s="211"/>
      <c r="L172" s="211"/>
      <c r="M172" s="211"/>
      <c r="N172" s="211"/>
      <c r="O172" s="211"/>
      <c r="P172" s="211"/>
      <c r="Q172" s="211"/>
      <c r="R172" s="211"/>
      <c r="S172" s="211"/>
      <c r="T172" s="211"/>
      <c r="U172" s="211"/>
      <c r="V172" s="211"/>
      <c r="W172" s="211"/>
      <c r="X172" s="211"/>
      <c r="Y172" s="211"/>
      <c r="Z172" s="211"/>
      <c r="AA172" s="211"/>
      <c r="AB172" s="211"/>
      <c r="AC172" s="211"/>
      <c r="AD172" s="211"/>
    </row>
    <row r="173" ht="23.25" customHeight="1">
      <c r="A173" s="211"/>
      <c r="B173" s="211"/>
      <c r="C173" s="211"/>
      <c r="D173" s="211"/>
      <c r="E173" s="211"/>
      <c r="F173" s="211"/>
      <c r="G173" s="211"/>
      <c r="H173" s="211"/>
      <c r="I173" s="211"/>
      <c r="J173" s="211"/>
      <c r="K173" s="211"/>
      <c r="L173" s="211"/>
      <c r="M173" s="211"/>
      <c r="N173" s="211"/>
      <c r="O173" s="211"/>
      <c r="P173" s="211"/>
      <c r="Q173" s="211"/>
      <c r="R173" s="211"/>
      <c r="S173" s="211"/>
      <c r="T173" s="211"/>
      <c r="U173" s="211"/>
      <c r="V173" s="211"/>
      <c r="W173" s="211"/>
      <c r="X173" s="211"/>
      <c r="Y173" s="211"/>
      <c r="Z173" s="211"/>
      <c r="AA173" s="211"/>
      <c r="AB173" s="211"/>
      <c r="AC173" s="211"/>
      <c r="AD173" s="211"/>
    </row>
    <row r="174" ht="23.25" customHeight="1">
      <c r="A174" s="211"/>
      <c r="B174" s="211"/>
      <c r="C174" s="211"/>
      <c r="D174" s="211"/>
      <c r="E174" s="211"/>
      <c r="F174" s="211"/>
      <c r="G174" s="211"/>
      <c r="H174" s="211"/>
      <c r="I174" s="211"/>
      <c r="J174" s="211"/>
      <c r="K174" s="211"/>
      <c r="L174" s="211"/>
      <c r="M174" s="211"/>
      <c r="N174" s="211"/>
      <c r="O174" s="211"/>
      <c r="P174" s="211"/>
      <c r="Q174" s="211"/>
      <c r="R174" s="211"/>
      <c r="S174" s="211"/>
      <c r="T174" s="211"/>
      <c r="U174" s="211"/>
      <c r="V174" s="211"/>
      <c r="W174" s="211"/>
      <c r="X174" s="211"/>
      <c r="Y174" s="211"/>
      <c r="Z174" s="211"/>
      <c r="AA174" s="211"/>
      <c r="AB174" s="211"/>
      <c r="AC174" s="211"/>
      <c r="AD174" s="211"/>
    </row>
    <row r="175" ht="23.25" customHeight="1">
      <c r="A175" s="211"/>
      <c r="B175" s="211"/>
      <c r="C175" s="211"/>
      <c r="D175" s="211"/>
      <c r="E175" s="211"/>
      <c r="F175" s="211"/>
      <c r="G175" s="211"/>
      <c r="H175" s="211"/>
      <c r="I175" s="211"/>
      <c r="J175" s="211"/>
      <c r="K175" s="211"/>
      <c r="L175" s="211"/>
      <c r="M175" s="211"/>
      <c r="N175" s="211"/>
      <c r="O175" s="211"/>
      <c r="P175" s="211"/>
      <c r="Q175" s="211"/>
      <c r="R175" s="211"/>
      <c r="S175" s="211"/>
      <c r="T175" s="211"/>
      <c r="U175" s="211"/>
      <c r="V175" s="211"/>
      <c r="W175" s="211"/>
      <c r="X175" s="211"/>
      <c r="Y175" s="211"/>
      <c r="Z175" s="211"/>
      <c r="AA175" s="211"/>
      <c r="AB175" s="211"/>
      <c r="AC175" s="211"/>
      <c r="AD175" s="211"/>
    </row>
    <row r="176" ht="23.25" customHeight="1">
      <c r="A176" s="211"/>
      <c r="B176" s="211"/>
      <c r="C176" s="211"/>
      <c r="D176" s="211"/>
      <c r="E176" s="211"/>
      <c r="F176" s="211"/>
      <c r="G176" s="211"/>
      <c r="H176" s="211"/>
      <c r="I176" s="211"/>
      <c r="J176" s="211"/>
      <c r="K176" s="211"/>
      <c r="L176" s="211"/>
      <c r="M176" s="211"/>
      <c r="N176" s="211"/>
      <c r="O176" s="211"/>
      <c r="P176" s="211"/>
      <c r="Q176" s="211"/>
      <c r="R176" s="211"/>
      <c r="S176" s="211"/>
      <c r="T176" s="211"/>
      <c r="U176" s="211"/>
      <c r="V176" s="211"/>
      <c r="W176" s="211"/>
      <c r="X176" s="211"/>
      <c r="Y176" s="211"/>
      <c r="Z176" s="211"/>
      <c r="AA176" s="211"/>
      <c r="AB176" s="211"/>
      <c r="AC176" s="211"/>
      <c r="AD176" s="211"/>
    </row>
    <row r="177" ht="23.25" customHeight="1">
      <c r="A177" s="211"/>
      <c r="B177" s="211"/>
      <c r="C177" s="211"/>
      <c r="D177" s="211"/>
      <c r="E177" s="211"/>
      <c r="F177" s="211"/>
      <c r="G177" s="211"/>
      <c r="H177" s="211"/>
      <c r="I177" s="211"/>
      <c r="J177" s="211"/>
      <c r="K177" s="211"/>
      <c r="L177" s="211"/>
      <c r="M177" s="211"/>
      <c r="N177" s="211"/>
      <c r="O177" s="211"/>
      <c r="P177" s="211"/>
      <c r="Q177" s="211"/>
      <c r="R177" s="211"/>
      <c r="S177" s="211"/>
      <c r="T177" s="211"/>
      <c r="U177" s="211"/>
      <c r="V177" s="211"/>
      <c r="W177" s="211"/>
      <c r="X177" s="211"/>
      <c r="Y177" s="211"/>
      <c r="Z177" s="211"/>
      <c r="AA177" s="211"/>
      <c r="AB177" s="211"/>
      <c r="AC177" s="211"/>
      <c r="AD177" s="211"/>
    </row>
    <row r="178" ht="23.25" customHeight="1">
      <c r="A178" s="211"/>
      <c r="B178" s="211"/>
      <c r="C178" s="211"/>
      <c r="D178" s="211"/>
      <c r="E178" s="211"/>
      <c r="F178" s="211"/>
      <c r="G178" s="211"/>
      <c r="H178" s="211"/>
      <c r="I178" s="211"/>
      <c r="J178" s="211"/>
      <c r="K178" s="211"/>
      <c r="L178" s="211"/>
      <c r="M178" s="211"/>
      <c r="N178" s="211"/>
      <c r="O178" s="211"/>
      <c r="P178" s="211"/>
      <c r="Q178" s="211"/>
      <c r="R178" s="211"/>
      <c r="S178" s="211"/>
      <c r="T178" s="211"/>
      <c r="U178" s="211"/>
      <c r="V178" s="211"/>
      <c r="W178" s="211"/>
      <c r="X178" s="211"/>
      <c r="Y178" s="211"/>
      <c r="Z178" s="211"/>
      <c r="AA178" s="211"/>
      <c r="AB178" s="211"/>
      <c r="AC178" s="211"/>
      <c r="AD178" s="211"/>
    </row>
    <row r="179" ht="23.25" customHeight="1">
      <c r="A179" s="211"/>
      <c r="B179" s="211"/>
      <c r="C179" s="211"/>
      <c r="D179" s="211"/>
      <c r="E179" s="211"/>
      <c r="F179" s="211"/>
      <c r="G179" s="211"/>
      <c r="H179" s="211"/>
      <c r="I179" s="211"/>
      <c r="J179" s="211"/>
      <c r="K179" s="211"/>
      <c r="L179" s="211"/>
      <c r="M179" s="211"/>
      <c r="N179" s="211"/>
      <c r="O179" s="211"/>
      <c r="P179" s="211"/>
      <c r="Q179" s="211"/>
      <c r="R179" s="211"/>
      <c r="S179" s="211"/>
      <c r="T179" s="211"/>
      <c r="U179" s="211"/>
      <c r="V179" s="211"/>
      <c r="W179" s="211"/>
      <c r="X179" s="211"/>
      <c r="Y179" s="211"/>
      <c r="Z179" s="211"/>
      <c r="AA179" s="211"/>
      <c r="AB179" s="211"/>
      <c r="AC179" s="211"/>
      <c r="AD179" s="211"/>
    </row>
    <row r="180" ht="23.25" customHeight="1">
      <c r="A180" s="211"/>
      <c r="B180" s="211"/>
      <c r="C180" s="211"/>
      <c r="D180" s="211"/>
      <c r="E180" s="211"/>
      <c r="F180" s="211"/>
      <c r="G180" s="211"/>
      <c r="H180" s="211"/>
      <c r="I180" s="211"/>
      <c r="J180" s="211"/>
      <c r="K180" s="211"/>
      <c r="L180" s="211"/>
      <c r="M180" s="211"/>
      <c r="N180" s="211"/>
      <c r="O180" s="211"/>
      <c r="P180" s="211"/>
      <c r="Q180" s="211"/>
      <c r="R180" s="211"/>
      <c r="S180" s="211"/>
      <c r="T180" s="211"/>
      <c r="U180" s="211"/>
      <c r="V180" s="211"/>
      <c r="W180" s="211"/>
      <c r="X180" s="211"/>
      <c r="Y180" s="211"/>
      <c r="Z180" s="211"/>
      <c r="AA180" s="211"/>
      <c r="AB180" s="211"/>
      <c r="AC180" s="211"/>
      <c r="AD180" s="211"/>
    </row>
    <row r="181" ht="23.25" customHeight="1">
      <c r="A181" s="211"/>
      <c r="B181" s="211"/>
      <c r="C181" s="211"/>
      <c r="D181" s="211"/>
      <c r="E181" s="211"/>
      <c r="F181" s="211"/>
      <c r="G181" s="211"/>
      <c r="H181" s="211"/>
      <c r="I181" s="211"/>
      <c r="J181" s="211"/>
      <c r="K181" s="211"/>
      <c r="L181" s="211"/>
      <c r="M181" s="211"/>
      <c r="N181" s="211"/>
      <c r="O181" s="211"/>
      <c r="P181" s="211"/>
      <c r="Q181" s="211"/>
      <c r="R181" s="211"/>
      <c r="S181" s="211"/>
      <c r="T181" s="211"/>
      <c r="U181" s="211"/>
      <c r="V181" s="211"/>
      <c r="W181" s="211"/>
      <c r="X181" s="211"/>
      <c r="Y181" s="211"/>
      <c r="Z181" s="211"/>
      <c r="AA181" s="211"/>
      <c r="AB181" s="211"/>
      <c r="AC181" s="211"/>
      <c r="AD181" s="211"/>
    </row>
    <row r="182" ht="23.25" customHeight="1">
      <c r="A182" s="211"/>
      <c r="B182" s="211"/>
      <c r="C182" s="211"/>
      <c r="D182" s="211"/>
      <c r="E182" s="211"/>
      <c r="F182" s="211"/>
      <c r="G182" s="211"/>
      <c r="H182" s="211"/>
      <c r="I182" s="211"/>
      <c r="J182" s="211"/>
      <c r="K182" s="211"/>
      <c r="L182" s="211"/>
      <c r="M182" s="211"/>
      <c r="N182" s="211"/>
      <c r="O182" s="211"/>
      <c r="P182" s="211"/>
      <c r="Q182" s="211"/>
      <c r="R182" s="211"/>
      <c r="S182" s="211"/>
      <c r="T182" s="211"/>
      <c r="U182" s="211"/>
      <c r="V182" s="211"/>
      <c r="W182" s="211"/>
      <c r="X182" s="211"/>
      <c r="Y182" s="211"/>
      <c r="Z182" s="211"/>
      <c r="AA182" s="211"/>
      <c r="AB182" s="211"/>
      <c r="AC182" s="211"/>
      <c r="AD182" s="211"/>
    </row>
    <row r="183" ht="23.25" customHeight="1">
      <c r="A183" s="211"/>
      <c r="B183" s="211"/>
      <c r="C183" s="211"/>
      <c r="D183" s="211"/>
      <c r="E183" s="211"/>
      <c r="F183" s="211"/>
      <c r="G183" s="211"/>
      <c r="H183" s="211"/>
      <c r="I183" s="211"/>
      <c r="J183" s="211"/>
      <c r="K183" s="211"/>
      <c r="L183" s="211"/>
      <c r="M183" s="211"/>
      <c r="N183" s="211"/>
      <c r="O183" s="211"/>
      <c r="P183" s="211"/>
      <c r="Q183" s="211"/>
      <c r="R183" s="211"/>
      <c r="S183" s="211"/>
      <c r="T183" s="211"/>
      <c r="U183" s="211"/>
      <c r="V183" s="211"/>
      <c r="W183" s="211"/>
      <c r="X183" s="211"/>
      <c r="Y183" s="211"/>
      <c r="Z183" s="211"/>
      <c r="AA183" s="211"/>
      <c r="AB183" s="211"/>
      <c r="AC183" s="211"/>
      <c r="AD183" s="211"/>
    </row>
    <row r="184" ht="23.25" customHeight="1">
      <c r="A184" s="211"/>
      <c r="B184" s="211"/>
      <c r="C184" s="211"/>
      <c r="D184" s="211"/>
      <c r="E184" s="211"/>
      <c r="F184" s="211"/>
      <c r="G184" s="211"/>
      <c r="H184" s="211"/>
      <c r="I184" s="211"/>
      <c r="J184" s="211"/>
      <c r="K184" s="211"/>
      <c r="L184" s="211"/>
      <c r="M184" s="211"/>
      <c r="N184" s="211"/>
      <c r="O184" s="211"/>
      <c r="P184" s="211"/>
      <c r="Q184" s="211"/>
      <c r="R184" s="211"/>
      <c r="S184" s="211"/>
      <c r="T184" s="211"/>
      <c r="U184" s="211"/>
      <c r="V184" s="211"/>
      <c r="W184" s="211"/>
      <c r="X184" s="211"/>
      <c r="Y184" s="211"/>
      <c r="Z184" s="211"/>
      <c r="AA184" s="211"/>
      <c r="AB184" s="211"/>
      <c r="AC184" s="211"/>
      <c r="AD184" s="211"/>
    </row>
    <row r="185" ht="23.25" customHeight="1">
      <c r="A185" s="211"/>
      <c r="B185" s="211"/>
      <c r="C185" s="211"/>
      <c r="D185" s="211"/>
      <c r="E185" s="211"/>
      <c r="F185" s="211"/>
      <c r="G185" s="211"/>
      <c r="H185" s="211"/>
      <c r="I185" s="211"/>
      <c r="J185" s="211"/>
      <c r="K185" s="211"/>
      <c r="L185" s="211"/>
      <c r="M185" s="211"/>
      <c r="N185" s="211"/>
      <c r="O185" s="211"/>
      <c r="P185" s="211"/>
      <c r="Q185" s="211"/>
      <c r="R185" s="211"/>
      <c r="S185" s="211"/>
      <c r="T185" s="211"/>
      <c r="U185" s="211"/>
      <c r="V185" s="211"/>
      <c r="W185" s="211"/>
      <c r="X185" s="211"/>
      <c r="Y185" s="211"/>
      <c r="Z185" s="211"/>
      <c r="AA185" s="211"/>
      <c r="AB185" s="211"/>
      <c r="AC185" s="211"/>
      <c r="AD185" s="211"/>
    </row>
    <row r="186" ht="23.25" customHeight="1">
      <c r="A186" s="211"/>
      <c r="B186" s="211"/>
      <c r="C186" s="211"/>
      <c r="D186" s="211"/>
      <c r="E186" s="211"/>
      <c r="F186" s="211"/>
      <c r="G186" s="211"/>
      <c r="H186" s="211"/>
      <c r="I186" s="211"/>
      <c r="J186" s="211"/>
      <c r="K186" s="211"/>
      <c r="L186" s="211"/>
      <c r="M186" s="211"/>
      <c r="N186" s="211"/>
      <c r="O186" s="211"/>
      <c r="P186" s="211"/>
      <c r="Q186" s="211"/>
      <c r="R186" s="211"/>
      <c r="S186" s="211"/>
      <c r="T186" s="211"/>
      <c r="U186" s="211"/>
      <c r="V186" s="211"/>
      <c r="W186" s="211"/>
      <c r="X186" s="211"/>
      <c r="Y186" s="211"/>
      <c r="Z186" s="211"/>
      <c r="AA186" s="211"/>
      <c r="AB186" s="211"/>
      <c r="AC186" s="211"/>
      <c r="AD186" s="211"/>
    </row>
    <row r="187" ht="23.25" customHeight="1">
      <c r="A187" s="211"/>
      <c r="B187" s="211"/>
      <c r="C187" s="211"/>
      <c r="D187" s="211"/>
      <c r="E187" s="211"/>
      <c r="F187" s="211"/>
      <c r="G187" s="211"/>
      <c r="H187" s="211"/>
      <c r="I187" s="211"/>
      <c r="J187" s="211"/>
      <c r="K187" s="211"/>
      <c r="L187" s="211"/>
      <c r="M187" s="211"/>
      <c r="N187" s="211"/>
      <c r="O187" s="211"/>
      <c r="P187" s="211"/>
      <c r="Q187" s="211"/>
      <c r="R187" s="211"/>
      <c r="S187" s="211"/>
      <c r="T187" s="211"/>
      <c r="U187" s="211"/>
      <c r="V187" s="211"/>
      <c r="W187" s="211"/>
      <c r="X187" s="211"/>
      <c r="Y187" s="211"/>
      <c r="Z187" s="211"/>
      <c r="AA187" s="211"/>
      <c r="AB187" s="211"/>
      <c r="AC187" s="211"/>
      <c r="AD187" s="211"/>
    </row>
    <row r="188" ht="23.25" customHeight="1">
      <c r="A188" s="211"/>
      <c r="B188" s="211"/>
      <c r="C188" s="211"/>
      <c r="D188" s="211"/>
      <c r="E188" s="211"/>
      <c r="F188" s="211"/>
      <c r="G188" s="211"/>
      <c r="H188" s="211"/>
      <c r="I188" s="211"/>
      <c r="J188" s="211"/>
      <c r="K188" s="211"/>
      <c r="L188" s="211"/>
      <c r="M188" s="211"/>
      <c r="N188" s="211"/>
      <c r="O188" s="211"/>
      <c r="P188" s="211"/>
      <c r="Q188" s="211"/>
      <c r="R188" s="211"/>
      <c r="S188" s="211"/>
      <c r="T188" s="211"/>
      <c r="U188" s="211"/>
      <c r="V188" s="211"/>
      <c r="W188" s="211"/>
      <c r="X188" s="211"/>
      <c r="Y188" s="211"/>
      <c r="Z188" s="211"/>
      <c r="AA188" s="211"/>
      <c r="AB188" s="211"/>
      <c r="AC188" s="211"/>
      <c r="AD188" s="211"/>
    </row>
    <row r="189" ht="23.25" customHeight="1">
      <c r="A189" s="211"/>
      <c r="B189" s="211"/>
      <c r="C189" s="211"/>
      <c r="D189" s="211"/>
      <c r="E189" s="211"/>
      <c r="F189" s="211"/>
      <c r="G189" s="211"/>
      <c r="H189" s="211"/>
      <c r="I189" s="211"/>
      <c r="J189" s="211"/>
      <c r="K189" s="211"/>
      <c r="L189" s="211"/>
      <c r="M189" s="211"/>
      <c r="N189" s="211"/>
      <c r="O189" s="211"/>
      <c r="P189" s="211"/>
      <c r="Q189" s="211"/>
      <c r="R189" s="211"/>
      <c r="S189" s="211"/>
      <c r="T189" s="211"/>
      <c r="U189" s="211"/>
      <c r="V189" s="211"/>
      <c r="W189" s="211"/>
      <c r="X189" s="211"/>
      <c r="Y189" s="211"/>
      <c r="Z189" s="211"/>
      <c r="AA189" s="211"/>
      <c r="AB189" s="211"/>
      <c r="AC189" s="211"/>
      <c r="AD189" s="211"/>
    </row>
    <row r="190" ht="23.25" customHeight="1">
      <c r="A190" s="211"/>
      <c r="B190" s="211"/>
      <c r="C190" s="211"/>
      <c r="D190" s="211"/>
      <c r="E190" s="211"/>
      <c r="F190" s="211"/>
      <c r="G190" s="211"/>
      <c r="H190" s="211"/>
      <c r="I190" s="211"/>
      <c r="J190" s="211"/>
      <c r="K190" s="211"/>
      <c r="L190" s="211"/>
      <c r="M190" s="211"/>
      <c r="N190" s="211"/>
      <c r="O190" s="211"/>
      <c r="P190" s="211"/>
      <c r="Q190" s="211"/>
      <c r="R190" s="211"/>
      <c r="S190" s="211"/>
      <c r="T190" s="211"/>
      <c r="U190" s="211"/>
      <c r="V190" s="211"/>
      <c r="W190" s="211"/>
      <c r="X190" s="211"/>
      <c r="Y190" s="211"/>
      <c r="Z190" s="211"/>
      <c r="AA190" s="211"/>
      <c r="AB190" s="211"/>
      <c r="AC190" s="211"/>
      <c r="AD190" s="211"/>
    </row>
    <row r="191" ht="23.25" customHeight="1">
      <c r="A191" s="211"/>
      <c r="B191" s="211"/>
      <c r="C191" s="211"/>
      <c r="D191" s="211"/>
      <c r="E191" s="211"/>
      <c r="F191" s="211"/>
      <c r="G191" s="211"/>
      <c r="H191" s="211"/>
      <c r="I191" s="211"/>
      <c r="J191" s="211"/>
      <c r="K191" s="211"/>
      <c r="L191" s="211"/>
      <c r="M191" s="211"/>
      <c r="N191" s="211"/>
      <c r="O191" s="211"/>
      <c r="P191" s="211"/>
      <c r="Q191" s="211"/>
      <c r="R191" s="211"/>
      <c r="S191" s="211"/>
      <c r="T191" s="211"/>
      <c r="U191" s="211"/>
      <c r="V191" s="211"/>
      <c r="W191" s="211"/>
      <c r="X191" s="211"/>
      <c r="Y191" s="211"/>
      <c r="Z191" s="211"/>
      <c r="AA191" s="211"/>
      <c r="AB191" s="211"/>
      <c r="AC191" s="211"/>
      <c r="AD191" s="211"/>
    </row>
    <row r="192" ht="23.25" customHeight="1">
      <c r="A192" s="211"/>
      <c r="B192" s="211"/>
      <c r="C192" s="211"/>
      <c r="D192" s="211"/>
      <c r="E192" s="211"/>
      <c r="F192" s="211"/>
      <c r="G192" s="211"/>
      <c r="H192" s="211"/>
      <c r="I192" s="211"/>
      <c r="J192" s="211"/>
      <c r="K192" s="211"/>
      <c r="L192" s="211"/>
      <c r="M192" s="211"/>
      <c r="N192" s="211"/>
      <c r="O192" s="211"/>
      <c r="P192" s="211"/>
      <c r="Q192" s="211"/>
      <c r="R192" s="211"/>
      <c r="S192" s="211"/>
      <c r="T192" s="211"/>
      <c r="U192" s="211"/>
      <c r="V192" s="211"/>
      <c r="W192" s="211"/>
      <c r="X192" s="211"/>
      <c r="Y192" s="211"/>
      <c r="Z192" s="211"/>
      <c r="AA192" s="211"/>
      <c r="AB192" s="211"/>
      <c r="AC192" s="211"/>
      <c r="AD192" s="211"/>
    </row>
    <row r="193" ht="23.25" customHeight="1">
      <c r="A193" s="211"/>
      <c r="B193" s="211"/>
      <c r="C193" s="211"/>
      <c r="D193" s="211"/>
      <c r="E193" s="211"/>
      <c r="F193" s="211"/>
      <c r="G193" s="211"/>
      <c r="H193" s="211"/>
      <c r="I193" s="211"/>
      <c r="J193" s="211"/>
      <c r="K193" s="211"/>
      <c r="L193" s="211"/>
      <c r="M193" s="211"/>
      <c r="N193" s="211"/>
      <c r="O193" s="211"/>
      <c r="P193" s="211"/>
      <c r="Q193" s="211"/>
      <c r="R193" s="211"/>
      <c r="S193" s="211"/>
      <c r="T193" s="211"/>
      <c r="U193" s="211"/>
      <c r="V193" s="211"/>
      <c r="W193" s="211"/>
      <c r="X193" s="211"/>
      <c r="Y193" s="211"/>
      <c r="Z193" s="211"/>
      <c r="AA193" s="211"/>
      <c r="AB193" s="211"/>
      <c r="AC193" s="211"/>
      <c r="AD193" s="211"/>
    </row>
    <row r="194" ht="23.25" customHeight="1">
      <c r="A194" s="211"/>
      <c r="B194" s="211"/>
      <c r="C194" s="211"/>
      <c r="D194" s="211"/>
      <c r="E194" s="211"/>
      <c r="F194" s="211"/>
      <c r="G194" s="211"/>
      <c r="H194" s="211"/>
      <c r="I194" s="211"/>
      <c r="J194" s="211"/>
      <c r="K194" s="211"/>
      <c r="L194" s="211"/>
      <c r="M194" s="211"/>
      <c r="N194" s="211"/>
      <c r="O194" s="211"/>
      <c r="P194" s="211"/>
      <c r="Q194" s="211"/>
      <c r="R194" s="211"/>
      <c r="S194" s="211"/>
      <c r="T194" s="211"/>
      <c r="U194" s="211"/>
      <c r="V194" s="211"/>
      <c r="W194" s="211"/>
      <c r="X194" s="211"/>
      <c r="Y194" s="211"/>
      <c r="Z194" s="211"/>
      <c r="AA194" s="211"/>
      <c r="AB194" s="211"/>
      <c r="AC194" s="211"/>
      <c r="AD194" s="211"/>
    </row>
    <row r="195" ht="23.25" customHeight="1">
      <c r="A195" s="211"/>
      <c r="B195" s="211"/>
      <c r="C195" s="211"/>
      <c r="D195" s="211"/>
      <c r="E195" s="211"/>
      <c r="F195" s="211"/>
      <c r="G195" s="211"/>
      <c r="H195" s="211"/>
      <c r="I195" s="211"/>
      <c r="J195" s="211"/>
      <c r="K195" s="211"/>
      <c r="L195" s="211"/>
      <c r="M195" s="211"/>
      <c r="N195" s="211"/>
      <c r="O195" s="211"/>
      <c r="P195" s="211"/>
      <c r="Q195" s="211"/>
      <c r="R195" s="211"/>
      <c r="S195" s="211"/>
      <c r="T195" s="211"/>
      <c r="U195" s="211"/>
      <c r="V195" s="211"/>
      <c r="W195" s="211"/>
      <c r="X195" s="211"/>
      <c r="Y195" s="211"/>
      <c r="Z195" s="211"/>
      <c r="AA195" s="211"/>
      <c r="AB195" s="211"/>
      <c r="AC195" s="211"/>
      <c r="AD195" s="211"/>
    </row>
    <row r="196" ht="23.25" customHeight="1">
      <c r="A196" s="211"/>
      <c r="B196" s="211"/>
      <c r="C196" s="211"/>
      <c r="D196" s="211"/>
      <c r="E196" s="211"/>
      <c r="F196" s="211"/>
      <c r="G196" s="211"/>
      <c r="H196" s="211"/>
      <c r="I196" s="211"/>
      <c r="J196" s="211"/>
      <c r="K196" s="211"/>
      <c r="L196" s="211"/>
      <c r="M196" s="211"/>
      <c r="N196" s="211"/>
      <c r="O196" s="211"/>
      <c r="P196" s="211"/>
      <c r="Q196" s="211"/>
      <c r="R196" s="211"/>
      <c r="S196" s="211"/>
      <c r="T196" s="211"/>
      <c r="U196" s="211"/>
      <c r="V196" s="211"/>
      <c r="W196" s="211"/>
      <c r="X196" s="211"/>
      <c r="Y196" s="211"/>
      <c r="Z196" s="211"/>
      <c r="AA196" s="211"/>
      <c r="AB196" s="211"/>
      <c r="AC196" s="211"/>
      <c r="AD196" s="211"/>
    </row>
    <row r="197" ht="23.25" customHeight="1">
      <c r="A197" s="211"/>
      <c r="B197" s="211"/>
      <c r="C197" s="211"/>
      <c r="D197" s="211"/>
      <c r="E197" s="211"/>
      <c r="F197" s="211"/>
      <c r="G197" s="211"/>
      <c r="H197" s="211"/>
      <c r="I197" s="211"/>
      <c r="J197" s="211"/>
      <c r="K197" s="211"/>
      <c r="L197" s="211"/>
      <c r="M197" s="211"/>
      <c r="N197" s="211"/>
      <c r="O197" s="211"/>
      <c r="P197" s="211"/>
      <c r="Q197" s="211"/>
      <c r="R197" s="211"/>
      <c r="S197" s="211"/>
      <c r="T197" s="211"/>
      <c r="U197" s="211"/>
      <c r="V197" s="211"/>
      <c r="W197" s="211"/>
      <c r="X197" s="211"/>
      <c r="Y197" s="211"/>
      <c r="Z197" s="211"/>
      <c r="AA197" s="211"/>
      <c r="AB197" s="211"/>
      <c r="AC197" s="211"/>
      <c r="AD197" s="211"/>
    </row>
    <row r="198" ht="23.25" customHeight="1">
      <c r="A198" s="211"/>
      <c r="B198" s="211"/>
      <c r="C198" s="211"/>
      <c r="D198" s="211"/>
      <c r="E198" s="211"/>
      <c r="F198" s="211"/>
      <c r="G198" s="211"/>
      <c r="H198" s="211"/>
      <c r="I198" s="211"/>
      <c r="J198" s="211"/>
      <c r="K198" s="211"/>
      <c r="L198" s="211"/>
      <c r="M198" s="211"/>
      <c r="N198" s="211"/>
      <c r="O198" s="211"/>
      <c r="P198" s="211"/>
      <c r="Q198" s="211"/>
      <c r="R198" s="211"/>
      <c r="S198" s="211"/>
      <c r="T198" s="211"/>
      <c r="U198" s="211"/>
      <c r="V198" s="211"/>
      <c r="W198" s="211"/>
      <c r="X198" s="211"/>
      <c r="Y198" s="211"/>
      <c r="Z198" s="211"/>
      <c r="AA198" s="211"/>
      <c r="AB198" s="211"/>
      <c r="AC198" s="211"/>
      <c r="AD198" s="211"/>
    </row>
    <row r="199" ht="23.25" customHeight="1">
      <c r="A199" s="211"/>
      <c r="B199" s="211"/>
      <c r="C199" s="211"/>
      <c r="D199" s="211"/>
      <c r="E199" s="211"/>
      <c r="F199" s="211"/>
      <c r="G199" s="211"/>
      <c r="H199" s="211"/>
      <c r="I199" s="211"/>
      <c r="J199" s="211"/>
      <c r="K199" s="211"/>
      <c r="L199" s="211"/>
      <c r="M199" s="211"/>
      <c r="N199" s="211"/>
      <c r="O199" s="211"/>
      <c r="P199" s="211"/>
      <c r="Q199" s="211"/>
      <c r="R199" s="211"/>
      <c r="S199" s="211"/>
      <c r="T199" s="211"/>
      <c r="U199" s="211"/>
      <c r="V199" s="211"/>
      <c r="W199" s="211"/>
      <c r="X199" s="211"/>
      <c r="Y199" s="211"/>
      <c r="Z199" s="211"/>
      <c r="AA199" s="211"/>
      <c r="AB199" s="211"/>
      <c r="AC199" s="211"/>
      <c r="AD199" s="211"/>
    </row>
    <row r="200" ht="23.25" customHeight="1">
      <c r="A200" s="211"/>
      <c r="B200" s="211"/>
      <c r="C200" s="211"/>
      <c r="D200" s="211"/>
      <c r="E200" s="211"/>
      <c r="F200" s="211"/>
      <c r="G200" s="211"/>
      <c r="H200" s="211"/>
      <c r="I200" s="211"/>
      <c r="J200" s="211"/>
      <c r="K200" s="211"/>
      <c r="L200" s="211"/>
      <c r="M200" s="211"/>
      <c r="N200" s="211"/>
      <c r="O200" s="211"/>
      <c r="P200" s="211"/>
      <c r="Q200" s="211"/>
      <c r="R200" s="211"/>
      <c r="S200" s="211"/>
      <c r="T200" s="211"/>
      <c r="U200" s="211"/>
      <c r="V200" s="211"/>
      <c r="W200" s="211"/>
      <c r="X200" s="211"/>
      <c r="Y200" s="211"/>
      <c r="Z200" s="211"/>
      <c r="AA200" s="211"/>
      <c r="AB200" s="211"/>
      <c r="AC200" s="211"/>
      <c r="AD200" s="211"/>
    </row>
    <row r="201" ht="23.25" customHeight="1">
      <c r="A201" s="211"/>
      <c r="B201" s="211"/>
      <c r="C201" s="211"/>
      <c r="D201" s="211"/>
      <c r="E201" s="211"/>
      <c r="F201" s="211"/>
      <c r="G201" s="211"/>
      <c r="H201" s="211"/>
      <c r="I201" s="211"/>
      <c r="J201" s="211"/>
      <c r="K201" s="211"/>
      <c r="L201" s="211"/>
      <c r="M201" s="211"/>
      <c r="N201" s="211"/>
      <c r="O201" s="211"/>
      <c r="P201" s="211"/>
      <c r="Q201" s="211"/>
      <c r="R201" s="211"/>
      <c r="S201" s="211"/>
      <c r="T201" s="211"/>
      <c r="U201" s="211"/>
      <c r="V201" s="211"/>
      <c r="W201" s="211"/>
      <c r="X201" s="211"/>
      <c r="Y201" s="211"/>
      <c r="Z201" s="211"/>
      <c r="AA201" s="211"/>
      <c r="AB201" s="211"/>
      <c r="AC201" s="211"/>
      <c r="AD201" s="211"/>
    </row>
    <row r="202" ht="23.25" customHeight="1">
      <c r="A202" s="211"/>
      <c r="B202" s="211"/>
      <c r="C202" s="211"/>
      <c r="D202" s="211"/>
      <c r="E202" s="211"/>
      <c r="F202" s="211"/>
      <c r="G202" s="211"/>
      <c r="H202" s="211"/>
      <c r="I202" s="211"/>
      <c r="J202" s="211"/>
      <c r="K202" s="211"/>
      <c r="L202" s="211"/>
      <c r="M202" s="211"/>
      <c r="N202" s="211"/>
      <c r="O202" s="211"/>
      <c r="P202" s="211"/>
      <c r="Q202" s="211"/>
      <c r="R202" s="211"/>
      <c r="S202" s="211"/>
      <c r="T202" s="211"/>
      <c r="U202" s="211"/>
      <c r="V202" s="211"/>
      <c r="W202" s="211"/>
      <c r="X202" s="211"/>
      <c r="Y202" s="211"/>
      <c r="Z202" s="211"/>
      <c r="AA202" s="211"/>
      <c r="AB202" s="211"/>
      <c r="AC202" s="211"/>
      <c r="AD202" s="211"/>
    </row>
    <row r="203" ht="23.25" customHeight="1">
      <c r="A203" s="211"/>
      <c r="B203" s="211"/>
      <c r="C203" s="211"/>
      <c r="D203" s="211"/>
      <c r="E203" s="211"/>
      <c r="F203" s="211"/>
      <c r="G203" s="211"/>
      <c r="H203" s="211"/>
      <c r="I203" s="211"/>
      <c r="J203" s="211"/>
      <c r="K203" s="211"/>
      <c r="L203" s="211"/>
      <c r="M203" s="211"/>
      <c r="N203" s="211"/>
      <c r="O203" s="211"/>
      <c r="P203" s="211"/>
      <c r="Q203" s="211"/>
      <c r="R203" s="211"/>
      <c r="S203" s="211"/>
      <c r="T203" s="211"/>
      <c r="U203" s="211"/>
      <c r="V203" s="211"/>
      <c r="W203" s="211"/>
      <c r="X203" s="211"/>
      <c r="Y203" s="211"/>
      <c r="Z203" s="211"/>
      <c r="AA203" s="211"/>
      <c r="AB203" s="211"/>
      <c r="AC203" s="211"/>
      <c r="AD203" s="211"/>
    </row>
    <row r="204" ht="23.25" customHeight="1">
      <c r="A204" s="211"/>
      <c r="B204" s="211"/>
      <c r="C204" s="211"/>
      <c r="D204" s="211"/>
      <c r="E204" s="211"/>
      <c r="F204" s="211"/>
      <c r="G204" s="211"/>
      <c r="H204" s="211"/>
      <c r="I204" s="211"/>
      <c r="J204" s="211"/>
      <c r="K204" s="211"/>
      <c r="L204" s="211"/>
      <c r="M204" s="211"/>
      <c r="N204" s="211"/>
      <c r="O204" s="211"/>
      <c r="P204" s="211"/>
      <c r="Q204" s="211"/>
      <c r="R204" s="211"/>
      <c r="S204" s="211"/>
      <c r="T204" s="211"/>
      <c r="U204" s="211"/>
      <c r="V204" s="211"/>
      <c r="W204" s="211"/>
      <c r="X204" s="211"/>
      <c r="Y204" s="211"/>
      <c r="Z204" s="211"/>
      <c r="AA204" s="211"/>
      <c r="AB204" s="211"/>
      <c r="AC204" s="211"/>
      <c r="AD204" s="211"/>
    </row>
    <row r="205" ht="23.25" customHeight="1">
      <c r="A205" s="211"/>
      <c r="B205" s="211"/>
      <c r="C205" s="211"/>
      <c r="D205" s="211"/>
      <c r="E205" s="211"/>
      <c r="F205" s="211"/>
      <c r="G205" s="211"/>
      <c r="H205" s="211"/>
      <c r="I205" s="211"/>
      <c r="J205" s="211"/>
      <c r="K205" s="211"/>
      <c r="L205" s="211"/>
      <c r="M205" s="211"/>
      <c r="N205" s="211"/>
      <c r="O205" s="211"/>
      <c r="P205" s="211"/>
      <c r="Q205" s="211"/>
      <c r="R205" s="211"/>
      <c r="S205" s="211"/>
      <c r="T205" s="211"/>
      <c r="U205" s="211"/>
      <c r="V205" s="211"/>
      <c r="W205" s="211"/>
      <c r="X205" s="211"/>
      <c r="Y205" s="211"/>
      <c r="Z205" s="211"/>
      <c r="AA205" s="211"/>
      <c r="AB205" s="211"/>
      <c r="AC205" s="211"/>
      <c r="AD205" s="211"/>
    </row>
    <row r="206" ht="23.25" customHeight="1">
      <c r="A206" s="211"/>
      <c r="B206" s="211"/>
      <c r="C206" s="211"/>
      <c r="D206" s="211"/>
      <c r="E206" s="211"/>
      <c r="F206" s="211"/>
      <c r="G206" s="211"/>
      <c r="H206" s="211"/>
      <c r="I206" s="211"/>
      <c r="J206" s="211"/>
      <c r="K206" s="211"/>
      <c r="L206" s="211"/>
      <c r="M206" s="211"/>
      <c r="N206" s="211"/>
      <c r="O206" s="211"/>
      <c r="P206" s="211"/>
      <c r="Q206" s="211"/>
      <c r="R206" s="211"/>
      <c r="S206" s="211"/>
      <c r="T206" s="211"/>
      <c r="U206" s="211"/>
      <c r="V206" s="211"/>
      <c r="W206" s="211"/>
      <c r="X206" s="211"/>
      <c r="Y206" s="211"/>
      <c r="Z206" s="211"/>
      <c r="AA206" s="211"/>
      <c r="AB206" s="211"/>
      <c r="AC206" s="211"/>
      <c r="AD206" s="211"/>
    </row>
    <row r="207" ht="23.25" customHeight="1">
      <c r="A207" s="211"/>
      <c r="B207" s="211"/>
      <c r="C207" s="211"/>
      <c r="D207" s="211"/>
      <c r="E207" s="211"/>
      <c r="F207" s="211"/>
      <c r="G207" s="211"/>
      <c r="H207" s="211"/>
      <c r="I207" s="211"/>
      <c r="J207" s="211"/>
      <c r="K207" s="211"/>
      <c r="L207" s="211"/>
      <c r="M207" s="211"/>
      <c r="N207" s="211"/>
      <c r="O207" s="211"/>
      <c r="P207" s="211"/>
      <c r="Q207" s="211"/>
      <c r="R207" s="211"/>
      <c r="S207" s="211"/>
      <c r="T207" s="211"/>
      <c r="U207" s="211"/>
      <c r="V207" s="211"/>
      <c r="W207" s="211"/>
      <c r="X207" s="211"/>
      <c r="Y207" s="211"/>
      <c r="Z207" s="211"/>
      <c r="AA207" s="211"/>
      <c r="AB207" s="211"/>
      <c r="AC207" s="211"/>
      <c r="AD207" s="211"/>
    </row>
    <row r="208" ht="23.25" customHeight="1">
      <c r="A208" s="211"/>
      <c r="B208" s="211"/>
      <c r="C208" s="211"/>
      <c r="D208" s="211"/>
      <c r="E208" s="211"/>
      <c r="F208" s="211"/>
      <c r="G208" s="211"/>
      <c r="H208" s="211"/>
      <c r="I208" s="211"/>
      <c r="J208" s="211"/>
      <c r="K208" s="211"/>
      <c r="L208" s="211"/>
      <c r="M208" s="211"/>
      <c r="N208" s="211"/>
      <c r="O208" s="211"/>
      <c r="P208" s="211"/>
      <c r="Q208" s="211"/>
      <c r="R208" s="211"/>
      <c r="S208" s="211"/>
      <c r="T208" s="211"/>
      <c r="U208" s="211"/>
      <c r="V208" s="211"/>
      <c r="W208" s="211"/>
      <c r="X208" s="211"/>
      <c r="Y208" s="211"/>
      <c r="Z208" s="211"/>
      <c r="AA208" s="211"/>
      <c r="AB208" s="211"/>
      <c r="AC208" s="211"/>
      <c r="AD208" s="211"/>
    </row>
    <row r="209" ht="23.25" customHeight="1">
      <c r="A209" s="211"/>
      <c r="B209" s="211"/>
      <c r="C209" s="211"/>
      <c r="D209" s="211"/>
      <c r="E209" s="211"/>
      <c r="F209" s="211"/>
      <c r="G209" s="211"/>
      <c r="H209" s="211"/>
      <c r="I209" s="211"/>
      <c r="J209" s="211"/>
      <c r="K209" s="211"/>
      <c r="L209" s="211"/>
      <c r="M209" s="211"/>
      <c r="N209" s="211"/>
      <c r="O209" s="211"/>
      <c r="P209" s="211"/>
      <c r="Q209" s="211"/>
      <c r="R209" s="211"/>
      <c r="S209" s="211"/>
      <c r="T209" s="211"/>
      <c r="U209" s="211"/>
      <c r="V209" s="211"/>
      <c r="W209" s="211"/>
      <c r="X209" s="211"/>
      <c r="Y209" s="211"/>
      <c r="Z209" s="211"/>
      <c r="AA209" s="211"/>
      <c r="AB209" s="211"/>
      <c r="AC209" s="211"/>
      <c r="AD209" s="211"/>
    </row>
    <row r="210" ht="23.25" customHeight="1">
      <c r="A210" s="211"/>
      <c r="B210" s="211"/>
      <c r="C210" s="211"/>
      <c r="D210" s="211"/>
      <c r="E210" s="211"/>
      <c r="F210" s="211"/>
      <c r="G210" s="211"/>
      <c r="H210" s="211"/>
      <c r="I210" s="211"/>
      <c r="J210" s="211"/>
      <c r="K210" s="211"/>
      <c r="L210" s="211"/>
      <c r="M210" s="211"/>
      <c r="N210" s="211"/>
      <c r="O210" s="211"/>
      <c r="P210" s="211"/>
      <c r="Q210" s="211"/>
      <c r="R210" s="211"/>
      <c r="S210" s="211"/>
      <c r="T210" s="211"/>
      <c r="U210" s="211"/>
      <c r="V210" s="211"/>
      <c r="W210" s="211"/>
      <c r="X210" s="211"/>
      <c r="Y210" s="211"/>
      <c r="Z210" s="211"/>
      <c r="AA210" s="211"/>
      <c r="AB210" s="211"/>
      <c r="AC210" s="211"/>
      <c r="AD210" s="211"/>
    </row>
    <row r="211" ht="23.25" customHeight="1">
      <c r="A211" s="211"/>
      <c r="B211" s="211"/>
      <c r="C211" s="211"/>
      <c r="D211" s="211"/>
      <c r="E211" s="211"/>
      <c r="F211" s="211"/>
      <c r="G211" s="211"/>
      <c r="H211" s="211"/>
      <c r="I211" s="211"/>
      <c r="J211" s="211"/>
      <c r="K211" s="211"/>
      <c r="L211" s="211"/>
      <c r="M211" s="211"/>
      <c r="N211" s="211"/>
      <c r="O211" s="211"/>
      <c r="P211" s="211"/>
      <c r="Q211" s="211"/>
      <c r="R211" s="211"/>
      <c r="S211" s="211"/>
      <c r="T211" s="211"/>
      <c r="U211" s="211"/>
      <c r="V211" s="211"/>
      <c r="W211" s="211"/>
      <c r="X211" s="211"/>
      <c r="Y211" s="211"/>
      <c r="Z211" s="211"/>
      <c r="AA211" s="211"/>
      <c r="AB211" s="211"/>
      <c r="AC211" s="211"/>
      <c r="AD211" s="211"/>
    </row>
    <row r="212" ht="23.25" customHeight="1">
      <c r="A212" s="211"/>
      <c r="B212" s="211"/>
      <c r="C212" s="211"/>
      <c r="D212" s="211"/>
      <c r="E212" s="211"/>
      <c r="F212" s="211"/>
      <c r="G212" s="211"/>
      <c r="H212" s="211"/>
      <c r="I212" s="211"/>
      <c r="J212" s="211"/>
      <c r="K212" s="211"/>
      <c r="L212" s="211"/>
      <c r="M212" s="211"/>
      <c r="N212" s="211"/>
      <c r="O212" s="211"/>
      <c r="P212" s="211"/>
      <c r="Q212" s="211"/>
      <c r="R212" s="211"/>
      <c r="S212" s="211"/>
      <c r="T212" s="211"/>
      <c r="U212" s="211"/>
      <c r="V212" s="211"/>
      <c r="W212" s="211"/>
      <c r="X212" s="211"/>
      <c r="Y212" s="211"/>
      <c r="Z212" s="211"/>
      <c r="AA212" s="211"/>
      <c r="AB212" s="211"/>
      <c r="AC212" s="211"/>
      <c r="AD212" s="211"/>
    </row>
    <row r="213" ht="23.25" customHeight="1">
      <c r="A213" s="211"/>
      <c r="B213" s="211"/>
      <c r="C213" s="211"/>
      <c r="D213" s="211"/>
      <c r="E213" s="211"/>
      <c r="F213" s="211"/>
      <c r="G213" s="211"/>
      <c r="H213" s="211"/>
      <c r="I213" s="211"/>
      <c r="J213" s="211"/>
      <c r="K213" s="211"/>
      <c r="L213" s="211"/>
      <c r="M213" s="211"/>
      <c r="N213" s="211"/>
      <c r="O213" s="211"/>
      <c r="P213" s="211"/>
      <c r="Q213" s="211"/>
      <c r="R213" s="211"/>
      <c r="S213" s="211"/>
      <c r="T213" s="211"/>
      <c r="U213" s="211"/>
      <c r="V213" s="211"/>
      <c r="W213" s="211"/>
      <c r="X213" s="211"/>
      <c r="Y213" s="211"/>
      <c r="Z213" s="211"/>
      <c r="AA213" s="211"/>
      <c r="AB213" s="211"/>
      <c r="AC213" s="211"/>
      <c r="AD213" s="211"/>
    </row>
    <row r="214" ht="23.25" customHeight="1">
      <c r="A214" s="211"/>
      <c r="B214" s="211"/>
      <c r="C214" s="211"/>
      <c r="D214" s="211"/>
      <c r="E214" s="211"/>
      <c r="F214" s="211"/>
      <c r="G214" s="211"/>
      <c r="H214" s="211"/>
      <c r="I214" s="211"/>
      <c r="J214" s="211"/>
      <c r="K214" s="211"/>
      <c r="L214" s="211"/>
      <c r="M214" s="211"/>
      <c r="N214" s="211"/>
      <c r="O214" s="211"/>
      <c r="P214" s="211"/>
      <c r="Q214" s="211"/>
      <c r="R214" s="211"/>
      <c r="S214" s="211"/>
      <c r="T214" s="211"/>
      <c r="U214" s="211"/>
      <c r="V214" s="211"/>
      <c r="W214" s="211"/>
      <c r="X214" s="211"/>
      <c r="Y214" s="211"/>
      <c r="Z214" s="211"/>
      <c r="AA214" s="211"/>
      <c r="AB214" s="211"/>
      <c r="AC214" s="211"/>
      <c r="AD214" s="211"/>
    </row>
    <row r="215" ht="23.25" customHeight="1">
      <c r="A215" s="211"/>
      <c r="B215" s="211"/>
      <c r="C215" s="211"/>
      <c r="D215" s="211"/>
      <c r="E215" s="211"/>
      <c r="F215" s="211"/>
      <c r="G215" s="211"/>
      <c r="H215" s="211"/>
      <c r="I215" s="211"/>
      <c r="J215" s="211"/>
      <c r="K215" s="211"/>
      <c r="L215" s="211"/>
      <c r="M215" s="211"/>
      <c r="N215" s="211"/>
      <c r="O215" s="211"/>
      <c r="P215" s="211"/>
      <c r="Q215" s="211"/>
      <c r="R215" s="211"/>
      <c r="S215" s="211"/>
      <c r="T215" s="211"/>
      <c r="U215" s="211"/>
      <c r="V215" s="211"/>
      <c r="W215" s="211"/>
      <c r="X215" s="211"/>
      <c r="Y215" s="211"/>
      <c r="Z215" s="211"/>
      <c r="AA215" s="211"/>
      <c r="AB215" s="211"/>
      <c r="AC215" s="211"/>
      <c r="AD215" s="211"/>
    </row>
    <row r="216" ht="23.25" customHeight="1">
      <c r="A216" s="211"/>
      <c r="B216" s="211"/>
      <c r="C216" s="211"/>
      <c r="D216" s="211"/>
      <c r="E216" s="211"/>
      <c r="F216" s="211"/>
      <c r="G216" s="211"/>
      <c r="H216" s="211"/>
      <c r="I216" s="211"/>
      <c r="J216" s="211"/>
      <c r="K216" s="211"/>
      <c r="L216" s="211"/>
      <c r="M216" s="211"/>
      <c r="N216" s="211"/>
      <c r="O216" s="211"/>
      <c r="P216" s="211"/>
      <c r="Q216" s="211"/>
      <c r="R216" s="211"/>
      <c r="S216" s="211"/>
      <c r="T216" s="211"/>
      <c r="U216" s="211"/>
      <c r="V216" s="211"/>
      <c r="W216" s="211"/>
      <c r="X216" s="211"/>
      <c r="Y216" s="211"/>
      <c r="Z216" s="211"/>
      <c r="AA216" s="211"/>
      <c r="AB216" s="211"/>
      <c r="AC216" s="211"/>
      <c r="AD216" s="211"/>
    </row>
    <row r="217" ht="23.25" customHeight="1">
      <c r="A217" s="211"/>
      <c r="B217" s="211"/>
      <c r="C217" s="211"/>
      <c r="D217" s="211"/>
      <c r="E217" s="211"/>
      <c r="F217" s="211"/>
      <c r="G217" s="211"/>
      <c r="H217" s="211"/>
      <c r="I217" s="211"/>
      <c r="J217" s="211"/>
      <c r="K217" s="211"/>
      <c r="L217" s="211"/>
      <c r="M217" s="211"/>
      <c r="N217" s="211"/>
      <c r="O217" s="211"/>
      <c r="P217" s="211"/>
      <c r="Q217" s="211"/>
      <c r="R217" s="211"/>
      <c r="S217" s="211"/>
      <c r="T217" s="211"/>
      <c r="U217" s="211"/>
      <c r="V217" s="211"/>
      <c r="W217" s="211"/>
      <c r="X217" s="211"/>
      <c r="Y217" s="211"/>
      <c r="Z217" s="211"/>
      <c r="AA217" s="211"/>
      <c r="AB217" s="211"/>
      <c r="AC217" s="211"/>
      <c r="AD217" s="211"/>
    </row>
    <row r="218" ht="23.25" customHeight="1">
      <c r="A218" s="211"/>
      <c r="B218" s="211"/>
      <c r="C218" s="211"/>
      <c r="D218" s="211"/>
      <c r="E218" s="211"/>
      <c r="F218" s="211"/>
      <c r="G218" s="211"/>
      <c r="H218" s="211"/>
      <c r="I218" s="211"/>
      <c r="J218" s="211"/>
      <c r="K218" s="211"/>
      <c r="L218" s="211"/>
      <c r="M218" s="211"/>
      <c r="N218" s="211"/>
      <c r="O218" s="211"/>
      <c r="P218" s="211"/>
      <c r="Q218" s="211"/>
      <c r="R218" s="211"/>
      <c r="S218" s="211"/>
      <c r="T218" s="211"/>
      <c r="U218" s="211"/>
      <c r="V218" s="211"/>
      <c r="W218" s="211"/>
      <c r="X218" s="211"/>
      <c r="Y218" s="211"/>
      <c r="Z218" s="211"/>
      <c r="AA218" s="211"/>
      <c r="AB218" s="211"/>
      <c r="AC218" s="211"/>
      <c r="AD218" s="211"/>
    </row>
    <row r="219" ht="23.25" customHeight="1">
      <c r="A219" s="211"/>
      <c r="B219" s="211"/>
      <c r="C219" s="211"/>
      <c r="D219" s="211"/>
      <c r="E219" s="211"/>
      <c r="F219" s="211"/>
      <c r="G219" s="211"/>
      <c r="H219" s="211"/>
      <c r="I219" s="211"/>
      <c r="J219" s="211"/>
      <c r="K219" s="211"/>
      <c r="L219" s="211"/>
      <c r="M219" s="211"/>
      <c r="N219" s="211"/>
      <c r="O219" s="211"/>
      <c r="P219" s="211"/>
      <c r="Q219" s="211"/>
      <c r="R219" s="211"/>
      <c r="S219" s="211"/>
      <c r="T219" s="211"/>
      <c r="U219" s="211"/>
      <c r="V219" s="211"/>
      <c r="W219" s="211"/>
      <c r="X219" s="211"/>
      <c r="Y219" s="211"/>
      <c r="Z219" s="211"/>
      <c r="AA219" s="211"/>
      <c r="AB219" s="211"/>
      <c r="AC219" s="211"/>
      <c r="AD219" s="211"/>
    </row>
    <row r="220" ht="23.25" customHeight="1">
      <c r="A220" s="211"/>
      <c r="B220" s="211"/>
      <c r="C220" s="211"/>
      <c r="D220" s="211"/>
      <c r="E220" s="211"/>
      <c r="F220" s="211"/>
      <c r="G220" s="211"/>
      <c r="H220" s="211"/>
      <c r="I220" s="211"/>
      <c r="J220" s="211"/>
      <c r="K220" s="211"/>
      <c r="L220" s="211"/>
      <c r="M220" s="211"/>
      <c r="N220" s="211"/>
      <c r="O220" s="211"/>
      <c r="P220" s="211"/>
      <c r="Q220" s="211"/>
      <c r="R220" s="211"/>
      <c r="S220" s="211"/>
      <c r="T220" s="211"/>
      <c r="U220" s="211"/>
      <c r="V220" s="211"/>
      <c r="W220" s="211"/>
      <c r="X220" s="211"/>
      <c r="Y220" s="211"/>
      <c r="Z220" s="211"/>
      <c r="AA220" s="211"/>
      <c r="AB220" s="211"/>
      <c r="AC220" s="211"/>
      <c r="AD220" s="211"/>
    </row>
    <row r="221" ht="23.25" customHeight="1">
      <c r="A221" s="211"/>
      <c r="B221" s="211"/>
      <c r="C221" s="211"/>
      <c r="D221" s="211"/>
      <c r="E221" s="211"/>
      <c r="F221" s="211"/>
      <c r="G221" s="211"/>
      <c r="H221" s="211"/>
      <c r="I221" s="211"/>
      <c r="J221" s="211"/>
      <c r="K221" s="211"/>
      <c r="L221" s="211"/>
      <c r="M221" s="211"/>
      <c r="N221" s="211"/>
      <c r="O221" s="211"/>
      <c r="P221" s="211"/>
      <c r="Q221" s="211"/>
      <c r="R221" s="211"/>
      <c r="S221" s="211"/>
      <c r="T221" s="211"/>
      <c r="U221" s="211"/>
      <c r="V221" s="211"/>
      <c r="W221" s="211"/>
      <c r="X221" s="211"/>
      <c r="Y221" s="211"/>
      <c r="Z221" s="211"/>
      <c r="AA221" s="211"/>
      <c r="AB221" s="211"/>
      <c r="AC221" s="211"/>
      <c r="AD221" s="211"/>
    </row>
    <row r="222" ht="23.25" customHeight="1">
      <c r="A222" s="211"/>
      <c r="B222" s="211"/>
      <c r="C222" s="211"/>
      <c r="D222" s="211"/>
      <c r="E222" s="211"/>
      <c r="F222" s="211"/>
      <c r="G222" s="211"/>
      <c r="H222" s="211"/>
      <c r="I222" s="211"/>
      <c r="J222" s="211"/>
      <c r="K222" s="211"/>
      <c r="L222" s="211"/>
      <c r="M222" s="211"/>
      <c r="N222" s="211"/>
      <c r="O222" s="211"/>
      <c r="P222" s="211"/>
      <c r="Q222" s="211"/>
      <c r="R222" s="211"/>
      <c r="S222" s="211"/>
      <c r="T222" s="211"/>
      <c r="U222" s="211"/>
      <c r="V222" s="211"/>
      <c r="W222" s="211"/>
      <c r="X222" s="211"/>
      <c r="Y222" s="211"/>
      <c r="Z222" s="211"/>
      <c r="AA222" s="211"/>
      <c r="AB222" s="211"/>
      <c r="AC222" s="211"/>
      <c r="AD222" s="211"/>
    </row>
    <row r="223" ht="23.25" customHeight="1">
      <c r="A223" s="211"/>
      <c r="B223" s="211"/>
      <c r="C223" s="211"/>
      <c r="D223" s="211"/>
      <c r="E223" s="211"/>
      <c r="F223" s="211"/>
      <c r="G223" s="211"/>
      <c r="H223" s="211"/>
      <c r="I223" s="211"/>
      <c r="J223" s="211"/>
      <c r="K223" s="211"/>
      <c r="L223" s="211"/>
      <c r="M223" s="211"/>
      <c r="N223" s="211"/>
      <c r="O223" s="211"/>
      <c r="P223" s="211"/>
      <c r="Q223" s="211"/>
      <c r="R223" s="211"/>
      <c r="S223" s="211"/>
      <c r="T223" s="211"/>
      <c r="U223" s="211"/>
      <c r="V223" s="211"/>
      <c r="W223" s="211"/>
      <c r="X223" s="211"/>
      <c r="Y223" s="211"/>
      <c r="Z223" s="211"/>
      <c r="AA223" s="211"/>
      <c r="AB223" s="211"/>
      <c r="AC223" s="211"/>
      <c r="AD223" s="211"/>
    </row>
    <row r="224" ht="23.25" customHeight="1">
      <c r="A224" s="211"/>
      <c r="B224" s="211"/>
      <c r="C224" s="211"/>
      <c r="D224" s="211"/>
      <c r="E224" s="211"/>
      <c r="F224" s="211"/>
      <c r="G224" s="211"/>
      <c r="H224" s="211"/>
      <c r="I224" s="211"/>
      <c r="J224" s="211"/>
      <c r="K224" s="211"/>
      <c r="L224" s="211"/>
      <c r="M224" s="211"/>
      <c r="N224" s="211"/>
      <c r="O224" s="211"/>
      <c r="P224" s="211"/>
      <c r="Q224" s="211"/>
      <c r="R224" s="211"/>
      <c r="S224" s="211"/>
      <c r="T224" s="211"/>
      <c r="U224" s="211"/>
      <c r="V224" s="211"/>
      <c r="W224" s="211"/>
      <c r="X224" s="211"/>
      <c r="Y224" s="211"/>
      <c r="Z224" s="211"/>
      <c r="AA224" s="211"/>
      <c r="AB224" s="211"/>
      <c r="AC224" s="211"/>
      <c r="AD224" s="211"/>
    </row>
    <row r="225" ht="23.25" customHeight="1">
      <c r="A225" s="211"/>
      <c r="B225" s="211"/>
      <c r="C225" s="211"/>
      <c r="D225" s="211"/>
      <c r="E225" s="211"/>
      <c r="F225" s="211"/>
      <c r="G225" s="211"/>
      <c r="H225" s="211"/>
      <c r="I225" s="211"/>
      <c r="J225" s="211"/>
      <c r="K225" s="211"/>
      <c r="L225" s="211"/>
      <c r="M225" s="211"/>
      <c r="N225" s="211"/>
      <c r="O225" s="211"/>
      <c r="P225" s="211"/>
      <c r="Q225" s="211"/>
      <c r="R225" s="211"/>
      <c r="S225" s="211"/>
      <c r="T225" s="211"/>
      <c r="U225" s="211"/>
      <c r="V225" s="211"/>
      <c r="W225" s="211"/>
      <c r="X225" s="211"/>
      <c r="Y225" s="211"/>
      <c r="Z225" s="211"/>
      <c r="AA225" s="211"/>
      <c r="AB225" s="211"/>
      <c r="AC225" s="211"/>
      <c r="AD225" s="211"/>
    </row>
    <row r="226" ht="23.25" customHeight="1">
      <c r="A226" s="211"/>
      <c r="B226" s="211"/>
      <c r="C226" s="211"/>
      <c r="D226" s="211"/>
      <c r="E226" s="211"/>
      <c r="F226" s="211"/>
      <c r="G226" s="211"/>
      <c r="H226" s="211"/>
      <c r="I226" s="211"/>
      <c r="J226" s="211"/>
      <c r="K226" s="211"/>
      <c r="L226" s="211"/>
      <c r="M226" s="211"/>
      <c r="N226" s="211"/>
      <c r="O226" s="211"/>
      <c r="P226" s="211"/>
      <c r="Q226" s="211"/>
      <c r="R226" s="211"/>
      <c r="S226" s="211"/>
      <c r="T226" s="211"/>
      <c r="U226" s="211"/>
      <c r="V226" s="211"/>
      <c r="W226" s="211"/>
      <c r="X226" s="211"/>
      <c r="Y226" s="211"/>
      <c r="Z226" s="211"/>
      <c r="AA226" s="211"/>
      <c r="AB226" s="211"/>
      <c r="AC226" s="211"/>
      <c r="AD226" s="211"/>
    </row>
    <row r="227" ht="23.25" customHeight="1">
      <c r="A227" s="211"/>
      <c r="B227" s="211"/>
      <c r="C227" s="211"/>
      <c r="D227" s="211"/>
      <c r="E227" s="211"/>
      <c r="F227" s="211"/>
      <c r="G227" s="211"/>
      <c r="H227" s="211"/>
      <c r="I227" s="211"/>
      <c r="J227" s="211"/>
      <c r="K227" s="211"/>
      <c r="L227" s="211"/>
      <c r="M227" s="211"/>
      <c r="N227" s="211"/>
      <c r="O227" s="211"/>
      <c r="P227" s="211"/>
      <c r="Q227" s="211"/>
      <c r="R227" s="211"/>
      <c r="S227" s="211"/>
      <c r="T227" s="211"/>
      <c r="U227" s="211"/>
      <c r="V227" s="211"/>
      <c r="W227" s="211"/>
      <c r="X227" s="211"/>
      <c r="Y227" s="211"/>
      <c r="Z227" s="211"/>
      <c r="AA227" s="211"/>
      <c r="AB227" s="211"/>
      <c r="AC227" s="211"/>
      <c r="AD227" s="211"/>
    </row>
    <row r="228" ht="23.25" customHeight="1">
      <c r="A228" s="211"/>
      <c r="B228" s="211"/>
      <c r="C228" s="211"/>
      <c r="D228" s="211"/>
      <c r="E228" s="211"/>
      <c r="F228" s="211"/>
      <c r="G228" s="211"/>
      <c r="H228" s="211"/>
      <c r="I228" s="211"/>
      <c r="J228" s="211"/>
      <c r="K228" s="211"/>
      <c r="L228" s="211"/>
      <c r="M228" s="211"/>
      <c r="N228" s="211"/>
      <c r="O228" s="211"/>
      <c r="P228" s="211"/>
      <c r="Q228" s="211"/>
      <c r="R228" s="211"/>
      <c r="S228" s="211"/>
      <c r="T228" s="211"/>
      <c r="U228" s="211"/>
      <c r="V228" s="211"/>
      <c r="W228" s="211"/>
      <c r="X228" s="211"/>
      <c r="Y228" s="211"/>
      <c r="Z228" s="211"/>
      <c r="AA228" s="211"/>
      <c r="AB228" s="211"/>
      <c r="AC228" s="211"/>
      <c r="AD228" s="211"/>
    </row>
    <row r="229" ht="23.25" customHeight="1">
      <c r="A229" s="211"/>
      <c r="B229" s="211"/>
      <c r="C229" s="211"/>
      <c r="D229" s="211"/>
      <c r="E229" s="211"/>
      <c r="F229" s="211"/>
      <c r="G229" s="211"/>
      <c r="H229" s="211"/>
      <c r="I229" s="211"/>
      <c r="J229" s="211"/>
      <c r="K229" s="211"/>
      <c r="L229" s="211"/>
      <c r="M229" s="211"/>
      <c r="N229" s="211"/>
      <c r="O229" s="211"/>
      <c r="P229" s="211"/>
      <c r="Q229" s="211"/>
      <c r="R229" s="211"/>
      <c r="S229" s="211"/>
      <c r="T229" s="211"/>
      <c r="U229" s="211"/>
      <c r="V229" s="211"/>
      <c r="W229" s="211"/>
      <c r="X229" s="211"/>
      <c r="Y229" s="211"/>
      <c r="Z229" s="211"/>
      <c r="AA229" s="211"/>
      <c r="AB229" s="211"/>
      <c r="AC229" s="211"/>
      <c r="AD229" s="211"/>
    </row>
    <row r="230" ht="23.25" customHeight="1">
      <c r="A230" s="211"/>
      <c r="B230" s="211"/>
      <c r="C230" s="211"/>
      <c r="D230" s="211"/>
      <c r="E230" s="211"/>
      <c r="F230" s="211"/>
      <c r="G230" s="211"/>
      <c r="H230" s="211"/>
      <c r="I230" s="211"/>
      <c r="J230" s="211"/>
      <c r="K230" s="211"/>
      <c r="L230" s="211"/>
      <c r="M230" s="211"/>
      <c r="N230" s="211"/>
      <c r="O230" s="211"/>
      <c r="P230" s="211"/>
      <c r="Q230" s="211"/>
      <c r="R230" s="211"/>
      <c r="S230" s="211"/>
      <c r="T230" s="211"/>
      <c r="U230" s="211"/>
      <c r="V230" s="211"/>
      <c r="W230" s="211"/>
      <c r="X230" s="211"/>
      <c r="Y230" s="211"/>
      <c r="Z230" s="211"/>
      <c r="AA230" s="211"/>
      <c r="AB230" s="211"/>
      <c r="AC230" s="211"/>
      <c r="AD230" s="211"/>
    </row>
    <row r="231" ht="23.25" customHeight="1">
      <c r="A231" s="211"/>
      <c r="B231" s="211"/>
      <c r="C231" s="211"/>
      <c r="D231" s="211"/>
      <c r="E231" s="211"/>
      <c r="F231" s="211"/>
      <c r="G231" s="211"/>
      <c r="H231" s="211"/>
      <c r="I231" s="211"/>
      <c r="J231" s="211"/>
      <c r="K231" s="211"/>
      <c r="L231" s="211"/>
      <c r="M231" s="211"/>
      <c r="N231" s="211"/>
      <c r="O231" s="211"/>
      <c r="P231" s="211"/>
      <c r="Q231" s="211"/>
      <c r="R231" s="211"/>
      <c r="S231" s="211"/>
      <c r="T231" s="211"/>
      <c r="U231" s="211"/>
      <c r="V231" s="211"/>
      <c r="W231" s="211"/>
      <c r="X231" s="211"/>
      <c r="Y231" s="211"/>
      <c r="Z231" s="211"/>
      <c r="AA231" s="211"/>
      <c r="AB231" s="211"/>
      <c r="AC231" s="211"/>
      <c r="AD231" s="211"/>
    </row>
    <row r="232" ht="23.25" customHeight="1">
      <c r="A232" s="211"/>
      <c r="B232" s="211"/>
      <c r="C232" s="211"/>
      <c r="D232" s="211"/>
      <c r="E232" s="211"/>
      <c r="F232" s="211"/>
      <c r="G232" s="211"/>
      <c r="H232" s="211"/>
      <c r="I232" s="211"/>
      <c r="J232" s="211"/>
      <c r="K232" s="211"/>
      <c r="L232" s="211"/>
      <c r="M232" s="211"/>
      <c r="N232" s="211"/>
      <c r="O232" s="211"/>
      <c r="P232" s="211"/>
      <c r="Q232" s="211"/>
      <c r="R232" s="211"/>
      <c r="S232" s="211"/>
      <c r="T232" s="211"/>
      <c r="U232" s="211"/>
      <c r="V232" s="211"/>
      <c r="W232" s="211"/>
      <c r="X232" s="211"/>
      <c r="Y232" s="211"/>
      <c r="Z232" s="211"/>
      <c r="AA232" s="211"/>
      <c r="AB232" s="211"/>
      <c r="AC232" s="211"/>
      <c r="AD232" s="211"/>
    </row>
    <row r="233" ht="23.25" customHeight="1">
      <c r="A233" s="211"/>
      <c r="B233" s="211"/>
      <c r="C233" s="211"/>
      <c r="D233" s="211"/>
      <c r="E233" s="211"/>
      <c r="F233" s="211"/>
      <c r="G233" s="211"/>
      <c r="H233" s="211"/>
      <c r="I233" s="211"/>
      <c r="J233" s="211"/>
      <c r="K233" s="211"/>
      <c r="L233" s="211"/>
      <c r="M233" s="211"/>
      <c r="N233" s="211"/>
      <c r="O233" s="211"/>
      <c r="P233" s="211"/>
      <c r="Q233" s="211"/>
      <c r="R233" s="211"/>
      <c r="S233" s="211"/>
      <c r="T233" s="211"/>
      <c r="U233" s="211"/>
      <c r="V233" s="211"/>
      <c r="W233" s="211"/>
      <c r="X233" s="211"/>
      <c r="Y233" s="211"/>
      <c r="Z233" s="211"/>
      <c r="AA233" s="211"/>
      <c r="AB233" s="211"/>
      <c r="AC233" s="211"/>
      <c r="AD233" s="211"/>
    </row>
    <row r="234" ht="23.25" customHeight="1">
      <c r="A234" s="211"/>
      <c r="B234" s="211"/>
      <c r="C234" s="211"/>
      <c r="D234" s="211"/>
      <c r="E234" s="211"/>
      <c r="F234" s="211"/>
      <c r="G234" s="211"/>
      <c r="H234" s="211"/>
      <c r="I234" s="211"/>
      <c r="J234" s="211"/>
      <c r="K234" s="211"/>
      <c r="L234" s="211"/>
      <c r="M234" s="211"/>
      <c r="N234" s="211"/>
      <c r="O234" s="211"/>
      <c r="P234" s="211"/>
      <c r="Q234" s="211"/>
      <c r="R234" s="211"/>
      <c r="S234" s="211"/>
      <c r="T234" s="211"/>
      <c r="U234" s="211"/>
      <c r="V234" s="211"/>
      <c r="W234" s="211"/>
      <c r="X234" s="211"/>
      <c r="Y234" s="211"/>
      <c r="Z234" s="211"/>
      <c r="AA234" s="211"/>
      <c r="AB234" s="211"/>
      <c r="AC234" s="211"/>
      <c r="AD234" s="211"/>
    </row>
    <row r="235" ht="23.25" customHeight="1">
      <c r="A235" s="211"/>
      <c r="B235" s="211"/>
      <c r="C235" s="211"/>
      <c r="D235" s="211"/>
      <c r="E235" s="211"/>
      <c r="F235" s="211"/>
      <c r="G235" s="211"/>
      <c r="H235" s="211"/>
      <c r="I235" s="211"/>
      <c r="J235" s="211"/>
      <c r="K235" s="211"/>
      <c r="L235" s="211"/>
      <c r="M235" s="211"/>
      <c r="N235" s="211"/>
      <c r="O235" s="211"/>
      <c r="P235" s="211"/>
      <c r="Q235" s="211"/>
      <c r="R235" s="211"/>
      <c r="S235" s="211"/>
      <c r="T235" s="211"/>
      <c r="U235" s="211"/>
      <c r="V235" s="211"/>
      <c r="W235" s="211"/>
      <c r="X235" s="211"/>
      <c r="Y235" s="211"/>
      <c r="Z235" s="211"/>
      <c r="AA235" s="211"/>
      <c r="AB235" s="211"/>
      <c r="AC235" s="211"/>
      <c r="AD235" s="211"/>
    </row>
    <row r="236" ht="23.25" customHeight="1">
      <c r="A236" s="211"/>
      <c r="B236" s="211"/>
      <c r="C236" s="211"/>
      <c r="D236" s="211"/>
      <c r="E236" s="211"/>
      <c r="F236" s="211"/>
      <c r="G236" s="211"/>
      <c r="H236" s="211"/>
      <c r="I236" s="211"/>
      <c r="J236" s="211"/>
      <c r="K236" s="211"/>
      <c r="L236" s="211"/>
      <c r="M236" s="211"/>
      <c r="N236" s="211"/>
      <c r="O236" s="211"/>
      <c r="P236" s="211"/>
      <c r="Q236" s="211"/>
      <c r="R236" s="211"/>
      <c r="S236" s="211"/>
      <c r="T236" s="211"/>
      <c r="U236" s="211"/>
      <c r="V236" s="211"/>
      <c r="W236" s="211"/>
      <c r="X236" s="211"/>
      <c r="Y236" s="211"/>
      <c r="Z236" s="211"/>
      <c r="AA236" s="211"/>
      <c r="AB236" s="211"/>
      <c r="AC236" s="211"/>
      <c r="AD236" s="211"/>
    </row>
    <row r="237" ht="23.25" customHeight="1">
      <c r="A237" s="211"/>
      <c r="B237" s="211"/>
      <c r="C237" s="211"/>
      <c r="D237" s="211"/>
      <c r="E237" s="211"/>
      <c r="F237" s="211"/>
      <c r="G237" s="211"/>
      <c r="H237" s="211"/>
      <c r="I237" s="211"/>
      <c r="J237" s="211"/>
      <c r="K237" s="211"/>
      <c r="L237" s="211"/>
      <c r="M237" s="211"/>
      <c r="N237" s="211"/>
      <c r="O237" s="211"/>
      <c r="P237" s="211"/>
      <c r="Q237" s="211"/>
      <c r="R237" s="211"/>
      <c r="S237" s="211"/>
      <c r="T237" s="211"/>
      <c r="U237" s="211"/>
      <c r="V237" s="211"/>
      <c r="W237" s="211"/>
      <c r="X237" s="211"/>
      <c r="Y237" s="211"/>
      <c r="Z237" s="211"/>
      <c r="AA237" s="211"/>
      <c r="AB237" s="211"/>
      <c r="AC237" s="211"/>
      <c r="AD237" s="211"/>
    </row>
    <row r="238" ht="23.25" customHeight="1">
      <c r="A238" s="211"/>
      <c r="B238" s="211"/>
      <c r="C238" s="211"/>
      <c r="D238" s="211"/>
      <c r="E238" s="211"/>
      <c r="F238" s="211"/>
      <c r="G238" s="211"/>
      <c r="H238" s="211"/>
      <c r="I238" s="211"/>
      <c r="J238" s="211"/>
      <c r="K238" s="211"/>
      <c r="L238" s="211"/>
      <c r="M238" s="211"/>
      <c r="N238" s="211"/>
      <c r="O238" s="211"/>
      <c r="P238" s="211"/>
      <c r="Q238" s="211"/>
      <c r="R238" s="211"/>
      <c r="S238" s="211"/>
      <c r="T238" s="211"/>
      <c r="U238" s="211"/>
      <c r="V238" s="211"/>
      <c r="W238" s="211"/>
      <c r="X238" s="211"/>
      <c r="Y238" s="211"/>
      <c r="Z238" s="211"/>
      <c r="AA238" s="211"/>
      <c r="AB238" s="211"/>
      <c r="AC238" s="211"/>
      <c r="AD238" s="211"/>
    </row>
    <row r="239" ht="23.25" customHeight="1">
      <c r="A239" s="211"/>
      <c r="B239" s="211"/>
      <c r="C239" s="211"/>
      <c r="D239" s="211"/>
      <c r="E239" s="211"/>
      <c r="F239" s="211"/>
      <c r="G239" s="211"/>
      <c r="H239" s="211"/>
      <c r="I239" s="211"/>
      <c r="J239" s="211"/>
      <c r="K239" s="211"/>
      <c r="L239" s="211"/>
      <c r="M239" s="211"/>
      <c r="N239" s="211"/>
      <c r="O239" s="211"/>
      <c r="P239" s="211"/>
      <c r="Q239" s="211"/>
      <c r="R239" s="211"/>
      <c r="S239" s="211"/>
      <c r="T239" s="211"/>
      <c r="U239" s="211"/>
      <c r="V239" s="211"/>
      <c r="W239" s="211"/>
      <c r="X239" s="211"/>
      <c r="Y239" s="211"/>
      <c r="Z239" s="211"/>
      <c r="AA239" s="211"/>
      <c r="AB239" s="211"/>
      <c r="AC239" s="211"/>
      <c r="AD239" s="211"/>
    </row>
    <row r="240" ht="23.25" customHeight="1">
      <c r="A240" s="211"/>
      <c r="B240" s="211"/>
      <c r="C240" s="211"/>
      <c r="D240" s="211"/>
      <c r="E240" s="211"/>
      <c r="F240" s="211"/>
      <c r="G240" s="211"/>
      <c r="H240" s="211"/>
      <c r="I240" s="211"/>
      <c r="J240" s="211"/>
      <c r="K240" s="211"/>
      <c r="L240" s="211"/>
      <c r="M240" s="211"/>
      <c r="N240" s="211"/>
      <c r="O240" s="211"/>
      <c r="P240" s="211"/>
      <c r="Q240" s="211"/>
      <c r="R240" s="211"/>
      <c r="S240" s="211"/>
      <c r="T240" s="211"/>
      <c r="U240" s="211"/>
      <c r="V240" s="211"/>
      <c r="W240" s="211"/>
      <c r="X240" s="211"/>
      <c r="Y240" s="211"/>
      <c r="Z240" s="211"/>
      <c r="AA240" s="211"/>
      <c r="AB240" s="211"/>
      <c r="AC240" s="211"/>
      <c r="AD240" s="211"/>
    </row>
    <row r="241" ht="23.25" customHeight="1">
      <c r="A241" s="211"/>
      <c r="B241" s="211"/>
      <c r="C241" s="211"/>
      <c r="D241" s="211"/>
      <c r="E241" s="211"/>
      <c r="F241" s="211"/>
      <c r="G241" s="211"/>
      <c r="H241" s="211"/>
      <c r="I241" s="211"/>
      <c r="J241" s="211"/>
      <c r="K241" s="211"/>
      <c r="L241" s="211"/>
      <c r="M241" s="211"/>
      <c r="N241" s="211"/>
      <c r="O241" s="211"/>
      <c r="P241" s="211"/>
      <c r="Q241" s="211"/>
      <c r="R241" s="211"/>
      <c r="S241" s="211"/>
      <c r="T241" s="211"/>
      <c r="U241" s="211"/>
      <c r="V241" s="211"/>
      <c r="W241" s="211"/>
      <c r="X241" s="211"/>
      <c r="Y241" s="211"/>
      <c r="Z241" s="211"/>
      <c r="AA241" s="211"/>
      <c r="AB241" s="211"/>
      <c r="AC241" s="211"/>
      <c r="AD241" s="211"/>
    </row>
    <row r="242" ht="23.25" customHeight="1">
      <c r="A242" s="211"/>
      <c r="B242" s="211"/>
      <c r="C242" s="211"/>
      <c r="D242" s="211"/>
      <c r="E242" s="211"/>
      <c r="F242" s="211"/>
      <c r="G242" s="211"/>
      <c r="H242" s="211"/>
      <c r="I242" s="211"/>
      <c r="J242" s="211"/>
      <c r="K242" s="211"/>
      <c r="L242" s="211"/>
      <c r="M242" s="211"/>
      <c r="N242" s="211"/>
      <c r="O242" s="211"/>
      <c r="P242" s="211"/>
      <c r="Q242" s="211"/>
      <c r="R242" s="211"/>
      <c r="S242" s="211"/>
      <c r="T242" s="211"/>
      <c r="U242" s="211"/>
      <c r="V242" s="211"/>
      <c r="W242" s="211"/>
      <c r="X242" s="211"/>
      <c r="Y242" s="211"/>
      <c r="Z242" s="211"/>
      <c r="AA242" s="211"/>
      <c r="AB242" s="211"/>
      <c r="AC242" s="211"/>
      <c r="AD242" s="211"/>
    </row>
    <row r="243" ht="23.25" customHeight="1">
      <c r="A243" s="211"/>
      <c r="B243" s="211"/>
      <c r="C243" s="211"/>
      <c r="D243" s="211"/>
      <c r="E243" s="211"/>
      <c r="F243" s="211"/>
      <c r="G243" s="211"/>
      <c r="H243" s="211"/>
      <c r="I243" s="211"/>
      <c r="J243" s="211"/>
      <c r="K243" s="211"/>
      <c r="L243" s="211"/>
      <c r="M243" s="211"/>
      <c r="N243" s="211"/>
      <c r="O243" s="211"/>
      <c r="P243" s="211"/>
      <c r="Q243" s="211"/>
      <c r="R243" s="211"/>
      <c r="S243" s="211"/>
      <c r="T243" s="211"/>
      <c r="U243" s="211"/>
      <c r="V243" s="211"/>
      <c r="W243" s="211"/>
      <c r="X243" s="211"/>
      <c r="Y243" s="211"/>
      <c r="Z243" s="211"/>
      <c r="AA243" s="211"/>
      <c r="AB243" s="211"/>
      <c r="AC243" s="211"/>
      <c r="AD243" s="211"/>
    </row>
    <row r="244" ht="23.25" customHeight="1">
      <c r="A244" s="211"/>
      <c r="B244" s="211"/>
      <c r="C244" s="211"/>
      <c r="D244" s="211"/>
      <c r="E244" s="211"/>
      <c r="F244" s="211"/>
      <c r="G244" s="211"/>
      <c r="H244" s="211"/>
      <c r="I244" s="211"/>
      <c r="J244" s="211"/>
      <c r="K244" s="211"/>
      <c r="L244" s="211"/>
      <c r="M244" s="211"/>
      <c r="N244" s="211"/>
      <c r="O244" s="211"/>
      <c r="P244" s="211"/>
      <c r="Q244" s="211"/>
      <c r="R244" s="211"/>
      <c r="S244" s="211"/>
      <c r="T244" s="211"/>
      <c r="U244" s="211"/>
      <c r="V244" s="211"/>
      <c r="W244" s="211"/>
      <c r="X244" s="211"/>
      <c r="Y244" s="211"/>
      <c r="Z244" s="211"/>
      <c r="AA244" s="211"/>
      <c r="AB244" s="211"/>
      <c r="AC244" s="211"/>
      <c r="AD244" s="211"/>
    </row>
    <row r="245" ht="23.25" customHeight="1">
      <c r="A245" s="211"/>
      <c r="B245" s="211"/>
      <c r="C245" s="211"/>
      <c r="D245" s="211"/>
      <c r="E245" s="211"/>
      <c r="F245" s="211"/>
      <c r="G245" s="211"/>
      <c r="H245" s="211"/>
      <c r="I245" s="211"/>
      <c r="J245" s="211"/>
      <c r="K245" s="211"/>
      <c r="L245" s="211"/>
      <c r="M245" s="211"/>
      <c r="N245" s="211"/>
      <c r="O245" s="211"/>
      <c r="P245" s="211"/>
      <c r="Q245" s="211"/>
      <c r="R245" s="211"/>
      <c r="S245" s="211"/>
      <c r="T245" s="211"/>
      <c r="U245" s="211"/>
      <c r="V245" s="211"/>
      <c r="W245" s="211"/>
      <c r="X245" s="211"/>
      <c r="Y245" s="211"/>
      <c r="Z245" s="211"/>
      <c r="AA245" s="211"/>
      <c r="AB245" s="211"/>
      <c r="AC245" s="211"/>
      <c r="AD245" s="211"/>
    </row>
    <row r="246" ht="23.25" customHeight="1">
      <c r="A246" s="211"/>
      <c r="B246" s="211"/>
      <c r="C246" s="211"/>
      <c r="D246" s="211"/>
      <c r="E246" s="211"/>
      <c r="F246" s="211"/>
      <c r="G246" s="211"/>
      <c r="H246" s="211"/>
      <c r="I246" s="211"/>
      <c r="J246" s="211"/>
      <c r="K246" s="211"/>
      <c r="L246" s="211"/>
      <c r="M246" s="211"/>
      <c r="N246" s="211"/>
      <c r="O246" s="211"/>
      <c r="P246" s="211"/>
      <c r="Q246" s="211"/>
      <c r="R246" s="211"/>
      <c r="S246" s="211"/>
      <c r="T246" s="211"/>
      <c r="U246" s="211"/>
      <c r="V246" s="211"/>
      <c r="W246" s="211"/>
      <c r="X246" s="211"/>
      <c r="Y246" s="211"/>
      <c r="Z246" s="211"/>
      <c r="AA246" s="211"/>
      <c r="AB246" s="211"/>
      <c r="AC246" s="211"/>
      <c r="AD246" s="211"/>
    </row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7.0" topLeftCell="A8" activePane="bottomLeft" state="frozen"/>
      <selection activeCell="B9" sqref="B9" pane="bottomLeft"/>
    </sheetView>
  </sheetViews>
  <sheetFormatPr customHeight="1" defaultColWidth="14.43" defaultRowHeight="15.0"/>
  <cols>
    <col customWidth="1" min="1" max="1" width="23.43"/>
    <col customWidth="1" min="2" max="2" width="22.86"/>
    <col customWidth="1" min="3" max="3" width="23.14"/>
    <col customWidth="1" min="4" max="4" width="19.86"/>
    <col customWidth="1" min="5" max="5" width="21.0"/>
    <col customWidth="1" min="6" max="7" width="19.86"/>
    <col customWidth="1" min="8" max="8" width="141.57"/>
    <col customWidth="1" min="9" max="9" width="23.29"/>
    <col customWidth="1" min="10" max="10" width="83.29"/>
    <col customWidth="1" min="11" max="30" width="19.86"/>
  </cols>
  <sheetData>
    <row r="1" ht="23.25" customHeight="1">
      <c r="A1" s="210" t="s">
        <v>0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  <c r="T1" s="211"/>
      <c r="U1" s="211"/>
      <c r="V1" s="211"/>
      <c r="W1" s="211"/>
      <c r="X1" s="211"/>
      <c r="Y1" s="211"/>
      <c r="Z1" s="211"/>
      <c r="AA1" s="211"/>
      <c r="AB1" s="211"/>
      <c r="AC1" s="211"/>
      <c r="AD1" s="211"/>
    </row>
    <row r="2" ht="23.25" customHeight="1">
      <c r="A2" s="211"/>
      <c r="B2" s="211"/>
      <c r="C2" s="211"/>
      <c r="D2" s="211"/>
      <c r="E2" s="211"/>
      <c r="F2" s="211"/>
      <c r="G2" s="211"/>
      <c r="H2" s="211"/>
      <c r="I2" s="211"/>
      <c r="J2" s="211"/>
      <c r="K2" s="211"/>
      <c r="L2" s="211"/>
      <c r="M2" s="211"/>
      <c r="N2" s="211"/>
      <c r="O2" s="211"/>
      <c r="P2" s="211"/>
      <c r="Q2" s="211"/>
      <c r="R2" s="211"/>
      <c r="S2" s="211"/>
      <c r="T2" s="211"/>
      <c r="U2" s="211"/>
      <c r="V2" s="211"/>
      <c r="W2" s="211"/>
      <c r="X2" s="211"/>
      <c r="Y2" s="211"/>
      <c r="Z2" s="211"/>
      <c r="AA2" s="211"/>
      <c r="AB2" s="211"/>
      <c r="AC2" s="211"/>
      <c r="AD2" s="211"/>
    </row>
    <row r="3" ht="23.25" customHeight="1">
      <c r="A3" s="210" t="s">
        <v>128</v>
      </c>
      <c r="B3" s="211"/>
      <c r="C3" s="211"/>
      <c r="D3" s="211"/>
      <c r="E3" s="211"/>
      <c r="F3" s="211"/>
      <c r="G3" s="211"/>
      <c r="H3" s="211"/>
      <c r="I3" s="211"/>
      <c r="J3" s="211"/>
      <c r="K3" s="211"/>
      <c r="L3" s="211"/>
      <c r="M3" s="211"/>
      <c r="N3" s="211"/>
      <c r="O3" s="211"/>
      <c r="P3" s="211"/>
      <c r="Q3" s="211"/>
      <c r="R3" s="211"/>
      <c r="S3" s="211"/>
      <c r="T3" s="211"/>
      <c r="U3" s="211"/>
      <c r="V3" s="211"/>
      <c r="W3" s="211"/>
      <c r="X3" s="211"/>
      <c r="Y3" s="211"/>
      <c r="Z3" s="211"/>
      <c r="AA3" s="211"/>
      <c r="AB3" s="211"/>
      <c r="AC3" s="211"/>
      <c r="AD3" s="211"/>
    </row>
    <row r="4" ht="23.25" customHeight="1">
      <c r="A4" s="210" t="s">
        <v>129</v>
      </c>
      <c r="B4" s="213" t="s">
        <v>149</v>
      </c>
      <c r="C4" s="211"/>
      <c r="D4" s="211"/>
      <c r="E4" s="211"/>
      <c r="F4" s="211"/>
      <c r="G4" s="211"/>
      <c r="H4" s="211"/>
      <c r="I4" s="211"/>
      <c r="J4" s="211"/>
      <c r="K4" s="211"/>
      <c r="L4" s="211"/>
      <c r="M4" s="211"/>
      <c r="N4" s="211"/>
      <c r="O4" s="211"/>
      <c r="P4" s="211"/>
      <c r="Q4" s="211"/>
      <c r="R4" s="211"/>
      <c r="S4" s="211"/>
      <c r="T4" s="211"/>
      <c r="U4" s="211"/>
      <c r="V4" s="211"/>
      <c r="W4" s="211"/>
      <c r="X4" s="211"/>
      <c r="Y4" s="211"/>
      <c r="Z4" s="211"/>
      <c r="AA4" s="211"/>
      <c r="AB4" s="211"/>
      <c r="AC4" s="211"/>
      <c r="AD4" s="211"/>
    </row>
    <row r="5" ht="23.25" customHeight="1">
      <c r="A5" s="210"/>
      <c r="B5" s="255"/>
      <c r="C5" s="211"/>
      <c r="D5" s="211"/>
      <c r="E5" s="211"/>
      <c r="F5" s="211"/>
      <c r="G5" s="211"/>
      <c r="H5" s="211"/>
      <c r="I5" s="211"/>
      <c r="J5" s="211"/>
      <c r="K5" s="211"/>
      <c r="L5" s="211"/>
      <c r="M5" s="211"/>
      <c r="N5" s="211"/>
      <c r="O5" s="211"/>
      <c r="P5" s="211"/>
      <c r="Q5" s="211"/>
      <c r="R5" s="211"/>
      <c r="S5" s="211"/>
      <c r="T5" s="211"/>
      <c r="U5" s="211"/>
      <c r="V5" s="211"/>
      <c r="W5" s="211"/>
      <c r="X5" s="211"/>
      <c r="Y5" s="211"/>
      <c r="Z5" s="211"/>
      <c r="AA5" s="211"/>
      <c r="AB5" s="211"/>
      <c r="AC5" s="211"/>
      <c r="AD5" s="211"/>
    </row>
    <row r="6" ht="24.0" customHeight="1">
      <c r="A6" s="211"/>
      <c r="B6" s="211"/>
      <c r="C6" s="211"/>
      <c r="D6" s="211"/>
      <c r="E6" s="211"/>
      <c r="F6" s="211"/>
      <c r="G6" s="211"/>
      <c r="H6" s="211"/>
      <c r="I6" s="214">
        <v>0.011</v>
      </c>
      <c r="J6" s="211"/>
      <c r="K6" s="211"/>
      <c r="L6" s="211"/>
      <c r="M6" s="211"/>
      <c r="N6" s="211"/>
      <c r="O6" s="211"/>
      <c r="P6" s="211"/>
      <c r="Q6" s="211"/>
      <c r="R6" s="211"/>
      <c r="S6" s="211"/>
      <c r="T6" s="211"/>
      <c r="U6" s="211"/>
      <c r="V6" s="211"/>
      <c r="W6" s="211"/>
      <c r="X6" s="211"/>
      <c r="Y6" s="211"/>
      <c r="Z6" s="211"/>
      <c r="AA6" s="211"/>
      <c r="AB6" s="211"/>
      <c r="AC6" s="211"/>
      <c r="AD6" s="211"/>
    </row>
    <row r="7" ht="68.25" customHeight="1">
      <c r="A7" s="215" t="s">
        <v>131</v>
      </c>
      <c r="B7" s="216" t="s">
        <v>132</v>
      </c>
      <c r="C7" s="217" t="s">
        <v>133</v>
      </c>
      <c r="D7" s="217" t="s">
        <v>134</v>
      </c>
      <c r="E7" s="217" t="s">
        <v>135</v>
      </c>
      <c r="F7" s="217" t="s">
        <v>136</v>
      </c>
      <c r="G7" s="256" t="s">
        <v>137</v>
      </c>
      <c r="H7" s="257" t="s">
        <v>14</v>
      </c>
      <c r="I7" s="258" t="s">
        <v>152</v>
      </c>
      <c r="J7" s="220" t="s">
        <v>151</v>
      </c>
      <c r="K7" s="211"/>
      <c r="L7" s="211"/>
      <c r="M7" s="211"/>
      <c r="N7" s="211"/>
      <c r="O7" s="211"/>
      <c r="P7" s="211"/>
      <c r="Q7" s="211"/>
      <c r="R7" s="211"/>
      <c r="S7" s="211"/>
      <c r="T7" s="211"/>
      <c r="U7" s="211"/>
      <c r="V7" s="211"/>
      <c r="W7" s="211"/>
      <c r="X7" s="211"/>
      <c r="Y7" s="211"/>
      <c r="Z7" s="211"/>
      <c r="AA7" s="211"/>
      <c r="AB7" s="211"/>
      <c r="AC7" s="211"/>
      <c r="AD7" s="211"/>
    </row>
    <row r="8" ht="38.25" customHeight="1">
      <c r="A8" s="259" t="str">
        <f>+SUMMARY!#REF!</f>
        <v>#ERROR!</v>
      </c>
      <c r="B8" s="223" t="str">
        <f>+SUMMARY!#REF!</f>
        <v>#ERROR!</v>
      </c>
      <c r="C8" s="223" t="str">
        <f>+SUMMARY!#REF!</f>
        <v>#ERROR!</v>
      </c>
      <c r="D8" s="223" t="str">
        <f>+SUMMARY!#REF!</f>
        <v>#ERROR!</v>
      </c>
      <c r="E8" s="223" t="str">
        <f>+SUMMARY!#REF!</f>
        <v>#ERROR!</v>
      </c>
      <c r="F8" s="223" t="str">
        <f>+SUMMARY!#REF!</f>
        <v>#ERROR!</v>
      </c>
      <c r="G8" s="223" t="str">
        <f>+SUMMARY!#REF!</f>
        <v>#ERROR!</v>
      </c>
      <c r="H8" s="260" t="str">
        <f>+SUMMARY!#REF!</f>
        <v>#ERROR!</v>
      </c>
      <c r="I8" s="261" t="str">
        <f t="shared" ref="I8:I38" si="1">E8/B8</f>
        <v>#ERROR!</v>
      </c>
      <c r="J8" s="226"/>
      <c r="K8" s="211"/>
      <c r="L8" s="211"/>
      <c r="M8" s="211"/>
      <c r="N8" s="211"/>
      <c r="O8" s="211"/>
      <c r="P8" s="211"/>
      <c r="Q8" s="211"/>
      <c r="R8" s="211"/>
      <c r="S8" s="211"/>
      <c r="T8" s="211"/>
      <c r="U8" s="211"/>
      <c r="V8" s="211"/>
      <c r="W8" s="211"/>
      <c r="X8" s="211"/>
      <c r="Y8" s="211"/>
      <c r="Z8" s="211"/>
      <c r="AA8" s="211"/>
      <c r="AB8" s="211"/>
      <c r="AC8" s="211"/>
      <c r="AD8" s="211"/>
    </row>
    <row r="9" ht="38.25" customHeight="1">
      <c r="A9" s="259">
        <f>+SUMMARY!A7</f>
        <v>44286</v>
      </c>
      <c r="B9" s="223">
        <f>+SUMMARY!B7</f>
        <v>8253.7795</v>
      </c>
      <c r="C9" s="223">
        <f>+SUMMARY!C7</f>
        <v>7330.589778</v>
      </c>
      <c r="D9" s="223">
        <f>+SUMMARY!D7</f>
        <v>48.6855446</v>
      </c>
      <c r="E9" s="223">
        <f>+SUMMARY!E7</f>
        <v>88.2</v>
      </c>
      <c r="F9" s="223">
        <f>+SUMMARY!F7</f>
        <v>776.8575022</v>
      </c>
      <c r="G9" s="223">
        <f>+SUMMARY!G7</f>
        <v>9.4466748</v>
      </c>
      <c r="H9" s="260" t="str">
        <f>+SUMMARY!H7</f>
        <v>B250/D2050/D1650/C630/B930/D2530</v>
      </c>
      <c r="I9" s="261">
        <f t="shared" si="1"/>
        <v>0.0106860136</v>
      </c>
      <c r="J9" s="226"/>
      <c r="K9" s="211"/>
      <c r="L9" s="211"/>
      <c r="M9" s="211"/>
      <c r="N9" s="211"/>
      <c r="O9" s="211"/>
      <c r="P9" s="211"/>
      <c r="Q9" s="211"/>
      <c r="R9" s="211"/>
      <c r="S9" s="211"/>
      <c r="T9" s="211"/>
      <c r="U9" s="211"/>
      <c r="V9" s="211"/>
      <c r="W9" s="211"/>
      <c r="X9" s="211"/>
      <c r="Y9" s="211"/>
      <c r="Z9" s="211"/>
      <c r="AA9" s="211"/>
      <c r="AB9" s="211"/>
      <c r="AC9" s="211"/>
      <c r="AD9" s="211"/>
    </row>
    <row r="10" ht="38.25" customHeight="1">
      <c r="A10" s="259">
        <f>+SUMMARY!A8</f>
        <v>44287</v>
      </c>
      <c r="B10" s="223">
        <f>+SUMMARY!B8</f>
        <v>9139.858</v>
      </c>
      <c r="C10" s="223">
        <f>+SUMMARY!C8</f>
        <v>8027.5982</v>
      </c>
      <c r="D10" s="223">
        <f>+SUMMARY!D8</f>
        <v>13.697775</v>
      </c>
      <c r="E10" s="223">
        <f>+SUMMARY!E8</f>
        <v>75</v>
      </c>
      <c r="F10" s="223">
        <f>+SUMMARY!F8</f>
        <v>992.5885788</v>
      </c>
      <c r="G10" s="223">
        <f>+SUMMARY!G8</f>
        <v>30.9734462</v>
      </c>
      <c r="H10" s="260" t="str">
        <f>+SUMMARY!H8</f>
        <v>D2220</v>
      </c>
      <c r="I10" s="261">
        <f t="shared" si="1"/>
        <v>0.008205816764</v>
      </c>
      <c r="J10" s="226"/>
      <c r="K10" s="211"/>
      <c r="L10" s="211"/>
      <c r="M10" s="211"/>
      <c r="N10" s="211"/>
      <c r="O10" s="211"/>
      <c r="P10" s="211"/>
      <c r="Q10" s="211"/>
      <c r="R10" s="211"/>
      <c r="S10" s="211"/>
      <c r="T10" s="211"/>
      <c r="U10" s="211"/>
      <c r="V10" s="211"/>
      <c r="W10" s="211"/>
      <c r="X10" s="211"/>
      <c r="Y10" s="211"/>
      <c r="Z10" s="211"/>
      <c r="AA10" s="211"/>
      <c r="AB10" s="211"/>
      <c r="AC10" s="211"/>
      <c r="AD10" s="211"/>
    </row>
    <row r="11" ht="38.25" customHeight="1">
      <c r="A11" s="259">
        <f>+SUMMARY!A9</f>
        <v>44288</v>
      </c>
      <c r="B11" s="223">
        <f>+SUMMARY!B9</f>
        <v>22696.446</v>
      </c>
      <c r="C11" s="223">
        <f>+SUMMARY!C9</f>
        <v>20181.93854</v>
      </c>
      <c r="D11" s="223">
        <f>+SUMMARY!D9</f>
        <v>90.228997</v>
      </c>
      <c r="E11" s="223">
        <f>+SUMMARY!E9</f>
        <v>169.8</v>
      </c>
      <c r="F11" s="223">
        <f>+SUMMARY!F9</f>
        <v>2108.058863</v>
      </c>
      <c r="G11" s="223">
        <f>+SUMMARY!G9</f>
        <v>146.4195969</v>
      </c>
      <c r="H11" s="260" t="str">
        <f>+SUMMARY!H9</f>
        <v/>
      </c>
      <c r="I11" s="261">
        <f t="shared" si="1"/>
        <v>0.00748134752</v>
      </c>
      <c r="J11" s="226"/>
      <c r="K11" s="211"/>
      <c r="L11" s="211"/>
      <c r="M11" s="211"/>
      <c r="N11" s="211"/>
      <c r="O11" s="211"/>
      <c r="P11" s="211"/>
      <c r="Q11" s="211"/>
      <c r="R11" s="211"/>
      <c r="S11" s="211"/>
      <c r="T11" s="211"/>
      <c r="U11" s="211"/>
      <c r="V11" s="211"/>
      <c r="W11" s="211"/>
      <c r="X11" s="211"/>
      <c r="Y11" s="211"/>
      <c r="Z11" s="211"/>
      <c r="AA11" s="211"/>
      <c r="AB11" s="211"/>
      <c r="AC11" s="211"/>
      <c r="AD11" s="211"/>
    </row>
    <row r="12" ht="38.25" customHeight="1">
      <c r="A12" s="259">
        <f>+SUMMARY!A10</f>
        <v>44289</v>
      </c>
      <c r="B12" s="223">
        <f>+SUMMARY!B10</f>
        <v>11896.5852</v>
      </c>
      <c r="C12" s="223">
        <f>+SUMMARY!C10</f>
        <v>8859.919038</v>
      </c>
      <c r="D12" s="223">
        <f>+SUMMARY!D10</f>
        <v>62.937</v>
      </c>
      <c r="E12" s="223">
        <f>+SUMMARY!E10</f>
        <v>37.2</v>
      </c>
      <c r="F12" s="223">
        <f>+SUMMARY!F10</f>
        <v>972.7196429</v>
      </c>
      <c r="G12" s="223">
        <f>+SUMMARY!G10</f>
        <v>1963.809519</v>
      </c>
      <c r="H12" s="260" t="str">
        <f>+SUMMARY!H10</f>
        <v/>
      </c>
      <c r="I12" s="261">
        <f t="shared" si="1"/>
        <v>0.003126947723</v>
      </c>
      <c r="J12" s="226"/>
      <c r="K12" s="211"/>
      <c r="L12" s="211"/>
      <c r="M12" s="211"/>
      <c r="N12" s="211"/>
      <c r="O12" s="211"/>
      <c r="P12" s="211"/>
      <c r="Q12" s="211"/>
      <c r="R12" s="211"/>
      <c r="S12" s="211"/>
      <c r="T12" s="211"/>
      <c r="U12" s="211"/>
      <c r="V12" s="211"/>
      <c r="W12" s="211"/>
      <c r="X12" s="211"/>
      <c r="Y12" s="211"/>
      <c r="Z12" s="211"/>
      <c r="AA12" s="211"/>
      <c r="AB12" s="211"/>
      <c r="AC12" s="211"/>
      <c r="AD12" s="211"/>
    </row>
    <row r="13" ht="38.25" customHeight="1">
      <c r="A13" s="259">
        <f>+SUMMARY!A11</f>
        <v>44291</v>
      </c>
      <c r="B13" s="223">
        <f>+SUMMARY!B11</f>
        <v>27174.86</v>
      </c>
      <c r="C13" s="223">
        <f>+SUMMARY!C11</f>
        <v>25402.48232</v>
      </c>
      <c r="D13" s="223">
        <f>+SUMMARY!D11</f>
        <v>74.029764</v>
      </c>
      <c r="E13" s="223">
        <f>+SUMMARY!E11</f>
        <v>141</v>
      </c>
      <c r="F13" s="223">
        <f>+SUMMARY!F11</f>
        <v>1498.720349</v>
      </c>
      <c r="G13" s="223">
        <f>+SUMMARY!G11</f>
        <v>58.6275677</v>
      </c>
      <c r="H13" s="260" t="str">
        <f>+SUMMARY!H11</f>
        <v/>
      </c>
      <c r="I13" s="261">
        <f t="shared" si="1"/>
        <v>0.005188619187</v>
      </c>
      <c r="J13" s="226"/>
      <c r="K13" s="211"/>
      <c r="L13" s="211"/>
      <c r="M13" s="211"/>
      <c r="N13" s="211"/>
      <c r="O13" s="211"/>
      <c r="P13" s="211"/>
      <c r="Q13" s="211"/>
      <c r="R13" s="211"/>
      <c r="S13" s="211"/>
      <c r="T13" s="211"/>
      <c r="U13" s="211"/>
      <c r="V13" s="211"/>
      <c r="W13" s="211"/>
      <c r="X13" s="211"/>
      <c r="Y13" s="211"/>
      <c r="Z13" s="211"/>
      <c r="AA13" s="211"/>
      <c r="AB13" s="211"/>
      <c r="AC13" s="211"/>
      <c r="AD13" s="211"/>
    </row>
    <row r="14" ht="38.25" customHeight="1">
      <c r="A14" s="259">
        <f>+SUMMARY!A12</f>
        <v>44292</v>
      </c>
      <c r="B14" s="223">
        <f>+SUMMARY!B12</f>
        <v>19215.718</v>
      </c>
      <c r="C14" s="223">
        <f>+SUMMARY!C12</f>
        <v>17578.79146</v>
      </c>
      <c r="D14" s="223">
        <f>+SUMMARY!D12</f>
        <v>101.4565924</v>
      </c>
      <c r="E14" s="223">
        <f>+SUMMARY!E12</f>
        <v>153</v>
      </c>
      <c r="F14" s="223">
        <f>+SUMMARY!F12</f>
        <v>1213.252022</v>
      </c>
      <c r="G14" s="223">
        <f>+SUMMARY!G12</f>
        <v>169.2179208</v>
      </c>
      <c r="H14" s="260" t="str">
        <f>+SUMMARY!H12</f>
        <v/>
      </c>
      <c r="I14" s="261">
        <f t="shared" si="1"/>
        <v>0.007962231752</v>
      </c>
      <c r="J14" s="262"/>
      <c r="K14" s="263"/>
      <c r="L14" s="263"/>
      <c r="M14" s="263"/>
      <c r="N14" s="263"/>
      <c r="O14" s="263"/>
      <c r="P14" s="263"/>
      <c r="Q14" s="263"/>
      <c r="R14" s="263"/>
      <c r="S14" s="263"/>
      <c r="T14" s="263"/>
      <c r="U14" s="263"/>
      <c r="V14" s="263"/>
      <c r="W14" s="263"/>
      <c r="X14" s="263"/>
      <c r="Y14" s="263"/>
      <c r="Z14" s="263"/>
      <c r="AA14" s="263"/>
      <c r="AB14" s="263"/>
      <c r="AC14" s="263"/>
      <c r="AD14" s="263"/>
    </row>
    <row r="15" ht="38.25" customHeight="1">
      <c r="A15" s="259">
        <f>+SUMMARY!A13</f>
        <v>44293</v>
      </c>
      <c r="B15" s="223">
        <f>+SUMMARY!B13</f>
        <v>27114.45269</v>
      </c>
      <c r="C15" s="223">
        <f>+SUMMARY!C13</f>
        <v>24809.97313</v>
      </c>
      <c r="D15" s="223">
        <f>+SUMMARY!D13</f>
        <v>63.8252632</v>
      </c>
      <c r="E15" s="223">
        <f>+SUMMARY!E13</f>
        <v>120.6</v>
      </c>
      <c r="F15" s="223">
        <f>+SUMMARY!F13</f>
        <v>1944.655984</v>
      </c>
      <c r="G15" s="223">
        <f>+SUMMARY!G13</f>
        <v>175.3983062</v>
      </c>
      <c r="H15" s="260" t="str">
        <f>+SUMMARY!H13</f>
        <v/>
      </c>
      <c r="I15" s="261">
        <f t="shared" si="1"/>
        <v>0.004447812441</v>
      </c>
      <c r="J15" s="226"/>
      <c r="K15" s="211"/>
      <c r="L15" s="211"/>
      <c r="M15" s="211"/>
      <c r="N15" s="211"/>
      <c r="O15" s="211"/>
      <c r="P15" s="211"/>
      <c r="Q15" s="211"/>
      <c r="R15" s="211"/>
      <c r="S15" s="211"/>
      <c r="T15" s="211"/>
      <c r="U15" s="211"/>
      <c r="V15" s="211"/>
      <c r="W15" s="211"/>
      <c r="X15" s="211"/>
      <c r="Y15" s="211"/>
      <c r="Z15" s="211"/>
      <c r="AA15" s="211"/>
      <c r="AB15" s="211"/>
      <c r="AC15" s="211"/>
      <c r="AD15" s="211"/>
    </row>
    <row r="16" ht="38.25" customHeight="1">
      <c r="A16" s="259">
        <f>+SUMMARY!A14</f>
        <v>44294</v>
      </c>
      <c r="B16" s="223">
        <f>+SUMMARY!B14</f>
        <v>37100.4855</v>
      </c>
      <c r="C16" s="223">
        <f>+SUMMARY!C14</f>
        <v>34474.57569</v>
      </c>
      <c r="D16" s="223">
        <f>+SUMMARY!D14</f>
        <v>57.2145388</v>
      </c>
      <c r="E16" s="223">
        <f>+SUMMARY!E14</f>
        <v>107.4</v>
      </c>
      <c r="F16" s="223">
        <f>+SUMMARY!F14</f>
        <v>2287.904769</v>
      </c>
      <c r="G16" s="223">
        <f>+SUMMARY!G14</f>
        <v>173.3905018</v>
      </c>
      <c r="H16" s="260" t="str">
        <f>+SUMMARY!H14</f>
        <v/>
      </c>
      <c r="I16" s="261">
        <f t="shared" si="1"/>
        <v>0.002894840824</v>
      </c>
      <c r="J16" s="226"/>
      <c r="K16" s="211"/>
      <c r="L16" s="211"/>
      <c r="M16" s="211"/>
      <c r="N16" s="211"/>
      <c r="O16" s="211"/>
      <c r="P16" s="211"/>
      <c r="Q16" s="211"/>
      <c r="R16" s="211"/>
      <c r="S16" s="211"/>
      <c r="T16" s="211"/>
      <c r="U16" s="211"/>
      <c r="V16" s="211"/>
      <c r="W16" s="211"/>
      <c r="X16" s="211"/>
      <c r="Y16" s="211"/>
      <c r="Z16" s="211"/>
      <c r="AA16" s="211"/>
      <c r="AB16" s="211"/>
      <c r="AC16" s="211"/>
      <c r="AD16" s="211"/>
    </row>
    <row r="17" ht="38.25" customHeight="1">
      <c r="A17" s="259">
        <f>+SUMMARY!A15</f>
        <v>44295</v>
      </c>
      <c r="B17" s="223">
        <f>+SUMMARY!B15</f>
        <v>10588.93</v>
      </c>
      <c r="C17" s="223">
        <f>+SUMMARY!C15</f>
        <v>9504.70873</v>
      </c>
      <c r="D17" s="223">
        <f>+SUMMARY!D15</f>
        <v>40.21089804</v>
      </c>
      <c r="E17" s="223">
        <f>+SUMMARY!E15</f>
        <v>79.2</v>
      </c>
      <c r="F17" s="223">
        <f>+SUMMARY!F15</f>
        <v>937.576743</v>
      </c>
      <c r="G17" s="223">
        <f>+SUMMARY!G15</f>
        <v>27.233629</v>
      </c>
      <c r="H17" s="260" t="str">
        <f>+SUMMARY!H15</f>
        <v/>
      </c>
      <c r="I17" s="261">
        <f t="shared" si="1"/>
        <v>0.007479509261</v>
      </c>
      <c r="J17" s="226"/>
      <c r="K17" s="211"/>
      <c r="L17" s="211"/>
      <c r="M17" s="211"/>
      <c r="N17" s="211"/>
      <c r="O17" s="211"/>
      <c r="P17" s="211"/>
      <c r="Q17" s="211"/>
      <c r="R17" s="211"/>
      <c r="S17" s="211"/>
      <c r="T17" s="211"/>
      <c r="U17" s="211"/>
      <c r="V17" s="211"/>
      <c r="W17" s="211"/>
      <c r="X17" s="211"/>
      <c r="Y17" s="211"/>
      <c r="Z17" s="211"/>
      <c r="AA17" s="211"/>
      <c r="AB17" s="211"/>
      <c r="AC17" s="211"/>
      <c r="AD17" s="211"/>
    </row>
    <row r="18" ht="38.25" customHeight="1">
      <c r="A18" s="259">
        <f>+SUMMARY!A16</f>
        <v>44296</v>
      </c>
      <c r="B18" s="223">
        <f>+SUMMARY!B16</f>
        <v>22385.593</v>
      </c>
      <c r="C18" s="223">
        <f>+SUMMARY!C16</f>
        <v>20733.52085</v>
      </c>
      <c r="D18" s="223">
        <f>+SUMMARY!D16</f>
        <v>96.32045703</v>
      </c>
      <c r="E18" s="223">
        <f>+SUMMARY!E16</f>
        <v>159</v>
      </c>
      <c r="F18" s="223">
        <f>+SUMMARY!F16</f>
        <v>1349.735097</v>
      </c>
      <c r="G18" s="223">
        <f>+SUMMARY!G16</f>
        <v>47.0165931</v>
      </c>
      <c r="H18" s="260" t="str">
        <f>+SUMMARY!H16</f>
        <v/>
      </c>
      <c r="I18" s="261">
        <f t="shared" si="1"/>
        <v>0.00710278258</v>
      </c>
      <c r="J18" s="226"/>
      <c r="K18" s="211"/>
      <c r="L18" s="211"/>
      <c r="M18" s="211"/>
      <c r="N18" s="211"/>
      <c r="O18" s="211"/>
      <c r="P18" s="211"/>
      <c r="Q18" s="211"/>
      <c r="R18" s="211"/>
      <c r="S18" s="211"/>
      <c r="T18" s="211"/>
      <c r="U18" s="211"/>
      <c r="V18" s="211"/>
      <c r="W18" s="211"/>
      <c r="X18" s="211"/>
      <c r="Y18" s="211"/>
      <c r="Z18" s="211"/>
      <c r="AA18" s="211"/>
      <c r="AB18" s="211"/>
      <c r="AC18" s="211"/>
      <c r="AD18" s="211"/>
    </row>
    <row r="19" ht="38.25" customHeight="1">
      <c r="A19" s="259">
        <f>+SUMMARY!A17</f>
        <v>44298</v>
      </c>
      <c r="B19" s="223">
        <f>+SUMMARY!B17</f>
        <v>33751.888</v>
      </c>
      <c r="C19" s="223">
        <f>+SUMMARY!C17</f>
        <v>31569.05658</v>
      </c>
      <c r="D19" s="223">
        <f>+SUMMARY!D17</f>
        <v>131.998426</v>
      </c>
      <c r="E19" s="223">
        <f>+SUMMARY!E17</f>
        <v>252.6</v>
      </c>
      <c r="F19" s="223">
        <f>+SUMMARY!F17</f>
        <v>1609.969392</v>
      </c>
      <c r="G19" s="223">
        <f>+SUMMARY!G17</f>
        <v>188.2636044</v>
      </c>
      <c r="H19" s="260" t="str">
        <f>+SUMMARY!H17</f>
        <v/>
      </c>
      <c r="I19" s="261">
        <f t="shared" si="1"/>
        <v>0.007484025782</v>
      </c>
      <c r="J19" s="226"/>
      <c r="K19" s="211"/>
      <c r="L19" s="211"/>
      <c r="M19" s="211"/>
      <c r="N19" s="211"/>
      <c r="O19" s="211"/>
      <c r="P19" s="211"/>
      <c r="Q19" s="211"/>
      <c r="R19" s="211"/>
      <c r="S19" s="211"/>
      <c r="T19" s="211"/>
      <c r="U19" s="211"/>
      <c r="V19" s="211"/>
      <c r="W19" s="211"/>
      <c r="X19" s="211"/>
      <c r="Y19" s="211"/>
      <c r="Z19" s="211"/>
      <c r="AA19" s="211"/>
      <c r="AB19" s="211"/>
      <c r="AC19" s="211"/>
      <c r="AD19" s="211"/>
    </row>
    <row r="20" ht="38.25" customHeight="1">
      <c r="A20" s="259">
        <f>+SUMMARY!A18</f>
        <v>44299</v>
      </c>
      <c r="B20" s="223">
        <f>+SUMMARY!B18</f>
        <v>19677.813</v>
      </c>
      <c r="C20" s="223">
        <f>+SUMMARY!C18</f>
        <v>18777.23356</v>
      </c>
      <c r="D20" s="223">
        <f>+SUMMARY!D18</f>
        <v>125.074776</v>
      </c>
      <c r="E20" s="223">
        <f>+SUMMARY!E18</f>
        <v>185.4</v>
      </c>
      <c r="F20" s="223">
        <f>+SUMMARY!F18</f>
        <v>447.5937217</v>
      </c>
      <c r="G20" s="223">
        <f>+SUMMARY!G18</f>
        <v>142.5109463</v>
      </c>
      <c r="H20" s="260" t="str">
        <f>+SUMMARY!H18</f>
        <v/>
      </c>
      <c r="I20" s="261">
        <f t="shared" si="1"/>
        <v>0.009421778731</v>
      </c>
      <c r="J20" s="226"/>
      <c r="K20" s="211"/>
      <c r="L20" s="211"/>
      <c r="M20" s="211"/>
      <c r="N20" s="211"/>
      <c r="O20" s="211"/>
      <c r="P20" s="211"/>
      <c r="Q20" s="211"/>
      <c r="R20" s="211"/>
      <c r="S20" s="211"/>
      <c r="T20" s="211"/>
      <c r="U20" s="211"/>
      <c r="V20" s="211"/>
      <c r="W20" s="211"/>
      <c r="X20" s="211"/>
      <c r="Y20" s="211"/>
      <c r="Z20" s="211"/>
      <c r="AA20" s="211"/>
      <c r="AB20" s="211"/>
      <c r="AC20" s="211"/>
      <c r="AD20" s="211"/>
    </row>
    <row r="21" ht="38.25" customHeight="1">
      <c r="A21" s="259">
        <f>+SUMMARY!A19</f>
        <v>44300</v>
      </c>
      <c r="B21" s="223">
        <f>+SUMMARY!B19</f>
        <v>29653.101</v>
      </c>
      <c r="C21" s="223">
        <f>+SUMMARY!C19</f>
        <v>28076.61474</v>
      </c>
      <c r="D21" s="223">
        <f>+SUMMARY!D19</f>
        <v>63.1592733</v>
      </c>
      <c r="E21" s="223">
        <f>+SUMMARY!E19</f>
        <v>123.6</v>
      </c>
      <c r="F21" s="223">
        <f>+SUMMARY!F19</f>
        <v>1090.869921</v>
      </c>
      <c r="G21" s="223">
        <f>+SUMMARY!G19</f>
        <v>298.8570628</v>
      </c>
      <c r="H21" s="260" t="str">
        <f>+SUMMARY!H19</f>
        <v/>
      </c>
      <c r="I21" s="261">
        <f t="shared" si="1"/>
        <v>0.004168198125</v>
      </c>
      <c r="J21" s="226"/>
      <c r="K21" s="211"/>
      <c r="L21" s="211"/>
      <c r="M21" s="211"/>
      <c r="N21" s="211"/>
      <c r="O21" s="211"/>
      <c r="P21" s="211"/>
      <c r="Q21" s="211"/>
      <c r="R21" s="211"/>
      <c r="S21" s="211"/>
      <c r="T21" s="211"/>
      <c r="U21" s="211"/>
      <c r="V21" s="211"/>
      <c r="W21" s="211"/>
      <c r="X21" s="211"/>
      <c r="Y21" s="211"/>
      <c r="Z21" s="211"/>
      <c r="AA21" s="211"/>
      <c r="AB21" s="211"/>
      <c r="AC21" s="211"/>
      <c r="AD21" s="211"/>
    </row>
    <row r="22" ht="38.25" customHeight="1">
      <c r="A22" s="259">
        <f>+SUMMARY!A20</f>
        <v>44301</v>
      </c>
      <c r="B22" s="223">
        <f>+SUMMARY!B20</f>
        <v>21507.9041</v>
      </c>
      <c r="C22" s="223">
        <f>+SUMMARY!C20</f>
        <v>20317.59914</v>
      </c>
      <c r="D22" s="223">
        <f>+SUMMARY!D20</f>
        <v>149.930632</v>
      </c>
      <c r="E22" s="223">
        <f>+SUMMARY!E20</f>
        <v>216.6</v>
      </c>
      <c r="F22" s="223">
        <f>+SUMMARY!F20</f>
        <v>740.2529973</v>
      </c>
      <c r="G22" s="223">
        <f>+SUMMARY!G20</f>
        <v>83.52133473</v>
      </c>
      <c r="H22" s="260" t="str">
        <f>+SUMMARY!H20</f>
        <v/>
      </c>
      <c r="I22" s="261">
        <f t="shared" si="1"/>
        <v>0.01007071628</v>
      </c>
      <c r="J22" s="226"/>
      <c r="K22" s="211"/>
      <c r="L22" s="211"/>
      <c r="M22" s="211"/>
      <c r="N22" s="211"/>
      <c r="O22" s="211"/>
      <c r="P22" s="211"/>
      <c r="Q22" s="211"/>
      <c r="R22" s="211"/>
      <c r="S22" s="211"/>
      <c r="T22" s="211"/>
      <c r="U22" s="211"/>
      <c r="V22" s="211"/>
      <c r="W22" s="211"/>
      <c r="X22" s="211"/>
      <c r="Y22" s="211"/>
      <c r="Z22" s="211"/>
      <c r="AA22" s="211"/>
      <c r="AB22" s="211"/>
      <c r="AC22" s="211"/>
      <c r="AD22" s="211"/>
    </row>
    <row r="23" ht="38.25" customHeight="1">
      <c r="A23" s="259">
        <f>+SUMMARY!A21</f>
        <v>44302</v>
      </c>
      <c r="B23" s="223">
        <f>+SUMMARY!B21</f>
        <v>29805.564</v>
      </c>
      <c r="C23" s="223">
        <f>+SUMMARY!C21</f>
        <v>26736.74306</v>
      </c>
      <c r="D23" s="223">
        <f>+SUMMARY!D21</f>
        <v>53.2902762</v>
      </c>
      <c r="E23" s="223">
        <f>+SUMMARY!E21</f>
        <v>95.4</v>
      </c>
      <c r="F23" s="223">
        <f>+SUMMARY!F21</f>
        <v>2448.064227</v>
      </c>
      <c r="G23" s="223">
        <f>+SUMMARY!G21</f>
        <v>472.0664408</v>
      </c>
      <c r="H23" s="260" t="str">
        <f>+SUMMARY!H21</f>
        <v/>
      </c>
      <c r="I23" s="261">
        <f t="shared" si="1"/>
        <v>0.003200744666</v>
      </c>
      <c r="J23" s="226"/>
      <c r="K23" s="211"/>
      <c r="L23" s="211"/>
      <c r="M23" s="211"/>
      <c r="N23" s="211"/>
      <c r="O23" s="211"/>
      <c r="P23" s="211"/>
      <c r="Q23" s="211"/>
      <c r="R23" s="211"/>
      <c r="S23" s="211"/>
      <c r="T23" s="211"/>
      <c r="U23" s="211"/>
      <c r="V23" s="211"/>
      <c r="W23" s="211"/>
      <c r="X23" s="211"/>
      <c r="Y23" s="211"/>
      <c r="Z23" s="211"/>
      <c r="AA23" s="211"/>
      <c r="AB23" s="211"/>
      <c r="AC23" s="211"/>
      <c r="AD23" s="211"/>
    </row>
    <row r="24" ht="38.25" customHeight="1">
      <c r="A24" s="259">
        <f>+SUMMARY!A22</f>
        <v>44303</v>
      </c>
      <c r="B24" s="223">
        <f>+SUMMARY!B22</f>
        <v>26929.692</v>
      </c>
      <c r="C24" s="223">
        <f>+SUMMARY!C22</f>
        <v>25827.73426</v>
      </c>
      <c r="D24" s="223">
        <f>+SUMMARY!D22</f>
        <v>93.3903914</v>
      </c>
      <c r="E24" s="223">
        <f>+SUMMARY!E22</f>
        <v>157.8</v>
      </c>
      <c r="F24" s="223">
        <f>+SUMMARY!F22</f>
        <v>548.9297676</v>
      </c>
      <c r="G24" s="223">
        <f>+SUMMARY!G22</f>
        <v>301.837586</v>
      </c>
      <c r="H24" s="260" t="str">
        <f>+SUMMARY!H22</f>
        <v/>
      </c>
      <c r="I24" s="261">
        <f t="shared" si="1"/>
        <v>0.005859703111</v>
      </c>
      <c r="J24" s="226"/>
      <c r="K24" s="211"/>
      <c r="L24" s="211"/>
      <c r="M24" s="211"/>
      <c r="N24" s="211"/>
      <c r="O24" s="211"/>
      <c r="P24" s="211"/>
      <c r="Q24" s="211"/>
      <c r="R24" s="211"/>
      <c r="S24" s="211"/>
      <c r="T24" s="211"/>
      <c r="U24" s="211"/>
      <c r="V24" s="211"/>
      <c r="W24" s="211"/>
      <c r="X24" s="211"/>
      <c r="Y24" s="211"/>
      <c r="Z24" s="211"/>
      <c r="AA24" s="211"/>
      <c r="AB24" s="211"/>
      <c r="AC24" s="211"/>
      <c r="AD24" s="211"/>
    </row>
    <row r="25" ht="38.25" customHeight="1">
      <c r="A25" s="259">
        <f>+SUMMARY!A23</f>
        <v>44305</v>
      </c>
      <c r="B25" s="223">
        <f>+SUMMARY!B23</f>
        <v>27821.179</v>
      </c>
      <c r="C25" s="223">
        <f>+SUMMARY!C23</f>
        <v>26231.17353</v>
      </c>
      <c r="D25" s="223">
        <f>+SUMMARY!D23</f>
        <v>149.880958</v>
      </c>
      <c r="E25" s="223">
        <f>+SUMMARY!E23</f>
        <v>236.4</v>
      </c>
      <c r="F25" s="223">
        <f>+SUMMARY!F23</f>
        <v>821.0256311</v>
      </c>
      <c r="G25" s="223">
        <f>+SUMMARY!G23</f>
        <v>382.6988769</v>
      </c>
      <c r="H25" s="260" t="str">
        <f>+SUMMARY!H23</f>
        <v/>
      </c>
      <c r="I25" s="261">
        <f t="shared" si="1"/>
        <v>0.00849712372</v>
      </c>
      <c r="J25" s="262"/>
      <c r="K25" s="263"/>
      <c r="L25" s="263"/>
      <c r="M25" s="263"/>
      <c r="N25" s="263"/>
      <c r="O25" s="263"/>
      <c r="P25" s="263"/>
      <c r="Q25" s="263"/>
      <c r="R25" s="263"/>
      <c r="S25" s="263"/>
      <c r="T25" s="263"/>
      <c r="U25" s="263"/>
      <c r="V25" s="263"/>
      <c r="W25" s="263"/>
      <c r="X25" s="263"/>
      <c r="Y25" s="263"/>
      <c r="Z25" s="263"/>
      <c r="AA25" s="263"/>
      <c r="AB25" s="263"/>
      <c r="AC25" s="263"/>
      <c r="AD25" s="263"/>
    </row>
    <row r="26" ht="38.25" customHeight="1">
      <c r="A26" s="259">
        <f>+SUMMARY!A24</f>
        <v>44306</v>
      </c>
      <c r="B26" s="223">
        <f>+SUMMARY!B24</f>
        <v>15253.608</v>
      </c>
      <c r="C26" s="223">
        <f>+SUMMARY!C24</f>
        <v>14635.31116</v>
      </c>
      <c r="D26" s="223">
        <f>+SUMMARY!D24</f>
        <v>68.015556</v>
      </c>
      <c r="E26" s="223">
        <f>+SUMMARY!E24</f>
        <v>147</v>
      </c>
      <c r="F26" s="223">
        <f>+SUMMARY!F24</f>
        <v>224.2855026</v>
      </c>
      <c r="G26" s="223">
        <f>+SUMMARY!G24</f>
        <v>178.9957774</v>
      </c>
      <c r="H26" s="260" t="str">
        <f>+SUMMARY!H24</f>
        <v/>
      </c>
      <c r="I26" s="261">
        <f t="shared" si="1"/>
        <v>0.009637064228</v>
      </c>
      <c r="J26" s="226"/>
      <c r="K26" s="211"/>
      <c r="L26" s="211"/>
      <c r="M26" s="211"/>
      <c r="N26" s="211"/>
      <c r="O26" s="211"/>
      <c r="P26" s="211"/>
      <c r="Q26" s="211"/>
      <c r="R26" s="211"/>
      <c r="S26" s="211"/>
      <c r="T26" s="211"/>
      <c r="U26" s="211"/>
      <c r="V26" s="211"/>
      <c r="W26" s="211"/>
      <c r="X26" s="211"/>
      <c r="Y26" s="211"/>
      <c r="Z26" s="211"/>
      <c r="AA26" s="211"/>
      <c r="AB26" s="211"/>
      <c r="AC26" s="211"/>
      <c r="AD26" s="211"/>
    </row>
    <row r="27" ht="38.25" customHeight="1">
      <c r="A27" s="259">
        <f>+SUMMARY!A25</f>
        <v>44308</v>
      </c>
      <c r="B27" s="223">
        <f>+SUMMARY!B25</f>
        <v>18499.989</v>
      </c>
      <c r="C27" s="223">
        <f>+SUMMARY!C25</f>
        <v>17339.51357</v>
      </c>
      <c r="D27" s="223">
        <f>+SUMMARY!D25</f>
        <v>126.3442188</v>
      </c>
      <c r="E27" s="223">
        <f>+SUMMARY!E25</f>
        <v>294</v>
      </c>
      <c r="F27" s="223">
        <f>+SUMMARY!F25</f>
        <v>723.5719485</v>
      </c>
      <c r="G27" s="223">
        <f>+SUMMARY!G25</f>
        <v>16.5592635</v>
      </c>
      <c r="H27" s="260" t="str">
        <f>+SUMMARY!H25</f>
        <v/>
      </c>
      <c r="I27" s="261">
        <f t="shared" si="1"/>
        <v>0.01589190134</v>
      </c>
      <c r="J27" s="226"/>
      <c r="K27" s="211"/>
      <c r="L27" s="211"/>
      <c r="M27" s="211"/>
      <c r="N27" s="211"/>
      <c r="O27" s="211"/>
      <c r="P27" s="211"/>
      <c r="Q27" s="211"/>
      <c r="R27" s="211"/>
      <c r="S27" s="211"/>
      <c r="T27" s="211"/>
      <c r="U27" s="211"/>
      <c r="V27" s="211"/>
      <c r="W27" s="211"/>
      <c r="X27" s="211"/>
      <c r="Y27" s="211"/>
      <c r="Z27" s="211"/>
      <c r="AA27" s="211"/>
      <c r="AB27" s="211"/>
      <c r="AC27" s="211"/>
      <c r="AD27" s="211"/>
    </row>
    <row r="28" ht="38.25" customHeight="1">
      <c r="A28" s="259">
        <f>+SUMMARY!A26</f>
        <v>44309</v>
      </c>
      <c r="B28" s="223">
        <f>+SUMMARY!B26</f>
        <v>14111.63335</v>
      </c>
      <c r="C28" s="223">
        <f>+SUMMARY!C26</f>
        <v>12177.87518</v>
      </c>
      <c r="D28" s="223">
        <f>+SUMMARY!D26</f>
        <v>359.71584</v>
      </c>
      <c r="E28" s="223">
        <f>+SUMMARY!E26</f>
        <v>133.2</v>
      </c>
      <c r="F28" s="223">
        <f>+SUMMARY!F26</f>
        <v>654.7844832</v>
      </c>
      <c r="G28" s="223">
        <f>+SUMMARY!G26</f>
        <v>786.0578448</v>
      </c>
      <c r="H28" s="260" t="str">
        <f>+SUMMARY!H26</f>
        <v/>
      </c>
      <c r="I28" s="261">
        <f t="shared" si="1"/>
        <v>0.009439020748</v>
      </c>
      <c r="J28" s="226"/>
      <c r="K28" s="211"/>
      <c r="L28" s="211"/>
      <c r="M28" s="211"/>
      <c r="N28" s="211"/>
      <c r="O28" s="211"/>
      <c r="P28" s="211"/>
      <c r="Q28" s="211"/>
      <c r="R28" s="211"/>
      <c r="S28" s="211"/>
      <c r="T28" s="211"/>
      <c r="U28" s="211"/>
      <c r="V28" s="211"/>
      <c r="W28" s="211"/>
      <c r="X28" s="211"/>
      <c r="Y28" s="211"/>
      <c r="Z28" s="211"/>
      <c r="AA28" s="211"/>
      <c r="AB28" s="211"/>
      <c r="AC28" s="211"/>
      <c r="AD28" s="211"/>
    </row>
    <row r="29" ht="38.25" customHeight="1">
      <c r="A29" s="259">
        <f>+SUMMARY!A27</f>
        <v>44310</v>
      </c>
      <c r="B29" s="223">
        <f>+SUMMARY!B27</f>
        <v>16651.18484</v>
      </c>
      <c r="C29" s="223">
        <f>+SUMMARY!C27</f>
        <v>14718.37238</v>
      </c>
      <c r="D29" s="223">
        <f>+SUMMARY!D27</f>
        <v>405.31349</v>
      </c>
      <c r="E29" s="223">
        <f>+SUMMARY!E27</f>
        <v>280.8</v>
      </c>
      <c r="F29" s="223">
        <f>+SUMMARY!F27</f>
        <v>440.4936984</v>
      </c>
      <c r="G29" s="223">
        <f>+SUMMARY!G27</f>
        <v>806.2052621</v>
      </c>
      <c r="H29" s="260" t="str">
        <f>+SUMMARY!H27</f>
        <v/>
      </c>
      <c r="I29" s="261">
        <f t="shared" si="1"/>
        <v>0.01686366483</v>
      </c>
      <c r="J29" s="226"/>
      <c r="K29" s="211"/>
      <c r="L29" s="211"/>
      <c r="M29" s="211"/>
      <c r="N29" s="211"/>
      <c r="O29" s="211"/>
      <c r="P29" s="211"/>
      <c r="Q29" s="211"/>
      <c r="R29" s="211"/>
      <c r="S29" s="211"/>
      <c r="T29" s="211"/>
      <c r="U29" s="211"/>
      <c r="V29" s="211"/>
      <c r="W29" s="211"/>
      <c r="X29" s="211"/>
      <c r="Y29" s="211"/>
      <c r="Z29" s="211"/>
      <c r="AA29" s="211"/>
      <c r="AB29" s="211"/>
      <c r="AC29" s="211"/>
      <c r="AD29" s="211"/>
    </row>
    <row r="30" ht="38.25" customHeight="1">
      <c r="A30" s="259">
        <f>+SUMMARY!A28</f>
        <v>44312</v>
      </c>
      <c r="B30" s="223">
        <f>+SUMMARY!B28</f>
        <v>22894.48574</v>
      </c>
      <c r="C30" s="223">
        <f>+SUMMARY!C28</f>
        <v>21492.50168</v>
      </c>
      <c r="D30" s="223">
        <f>+SUMMARY!D28</f>
        <v>558.841903</v>
      </c>
      <c r="E30" s="223">
        <f>+SUMMARY!E28</f>
        <v>180</v>
      </c>
      <c r="F30" s="223">
        <f>+SUMMARY!F28</f>
        <v>751.4239666</v>
      </c>
      <c r="G30" s="223">
        <f>+SUMMARY!G28</f>
        <v>-88.2818166</v>
      </c>
      <c r="H30" s="260" t="str">
        <f>+SUMMARY!H28</f>
        <v/>
      </c>
      <c r="I30" s="261">
        <f t="shared" si="1"/>
        <v>0.007862155197</v>
      </c>
      <c r="J30" s="226"/>
      <c r="K30" s="211"/>
      <c r="L30" s="211"/>
      <c r="M30" s="211"/>
      <c r="N30" s="211"/>
      <c r="O30" s="211"/>
      <c r="P30" s="211"/>
      <c r="Q30" s="211"/>
      <c r="R30" s="211"/>
      <c r="S30" s="211"/>
      <c r="T30" s="211"/>
      <c r="U30" s="211"/>
      <c r="V30" s="211"/>
      <c r="W30" s="211"/>
      <c r="X30" s="211"/>
      <c r="Y30" s="211"/>
      <c r="Z30" s="211"/>
      <c r="AA30" s="211"/>
      <c r="AB30" s="211"/>
      <c r="AC30" s="211"/>
      <c r="AD30" s="211"/>
    </row>
    <row r="31" ht="38.25" customHeight="1">
      <c r="A31" s="259">
        <f>+SUMMARY!A29</f>
        <v>44313</v>
      </c>
      <c r="B31" s="223">
        <f>+SUMMARY!B29</f>
        <v>11760.59698</v>
      </c>
      <c r="C31" s="223">
        <f>+SUMMARY!C29</f>
        <v>9638.44727</v>
      </c>
      <c r="D31" s="223">
        <f>+SUMMARY!D29</f>
        <v>362.973546</v>
      </c>
      <c r="E31" s="223">
        <f>+SUMMARY!E29</f>
        <v>211.2</v>
      </c>
      <c r="F31" s="223">
        <f>+SUMMARY!F29</f>
        <v>564.5165746</v>
      </c>
      <c r="G31" s="223">
        <f>+SUMMARY!G29</f>
        <v>983.4595894</v>
      </c>
      <c r="H31" s="260" t="str">
        <f>+SUMMARY!H29</f>
        <v/>
      </c>
      <c r="I31" s="261">
        <f t="shared" si="1"/>
        <v>0.01795827205</v>
      </c>
      <c r="J31" s="226"/>
      <c r="K31" s="211"/>
      <c r="L31" s="211"/>
      <c r="M31" s="211"/>
      <c r="N31" s="211"/>
      <c r="O31" s="211"/>
      <c r="P31" s="211"/>
      <c r="Q31" s="211"/>
      <c r="R31" s="211"/>
      <c r="S31" s="211"/>
      <c r="T31" s="211"/>
      <c r="U31" s="211"/>
      <c r="V31" s="211"/>
      <c r="W31" s="211"/>
      <c r="X31" s="211"/>
      <c r="Y31" s="211"/>
      <c r="Z31" s="211"/>
      <c r="AA31" s="211"/>
      <c r="AB31" s="211"/>
      <c r="AC31" s="211"/>
      <c r="AD31" s="211"/>
    </row>
    <row r="32" ht="38.25" customHeight="1">
      <c r="A32" s="259" t="str">
        <f>+SUMMARY!#REF!</f>
        <v>#ERROR!</v>
      </c>
      <c r="B32" s="223" t="str">
        <f>+SUMMARY!#REF!</f>
        <v>#ERROR!</v>
      </c>
      <c r="C32" s="223" t="str">
        <f>+SUMMARY!#REF!</f>
        <v>#ERROR!</v>
      </c>
      <c r="D32" s="223" t="str">
        <f>+SUMMARY!#REF!</f>
        <v>#ERROR!</v>
      </c>
      <c r="E32" s="223" t="str">
        <f>+SUMMARY!#REF!</f>
        <v>#ERROR!</v>
      </c>
      <c r="F32" s="223" t="str">
        <f>+SUMMARY!#REF!</f>
        <v>#ERROR!</v>
      </c>
      <c r="G32" s="223" t="str">
        <f>+SUMMARY!#REF!</f>
        <v>#ERROR!</v>
      </c>
      <c r="H32" s="260" t="str">
        <f>+SUMMARY!#REF!</f>
        <v>#ERROR!</v>
      </c>
      <c r="I32" s="261" t="str">
        <f t="shared" si="1"/>
        <v>#ERROR!</v>
      </c>
      <c r="J32" s="226"/>
      <c r="K32" s="211"/>
      <c r="L32" s="211"/>
      <c r="M32" s="211"/>
      <c r="N32" s="211"/>
      <c r="O32" s="211"/>
      <c r="P32" s="211"/>
      <c r="Q32" s="211"/>
      <c r="R32" s="211"/>
      <c r="S32" s="211"/>
      <c r="T32" s="211"/>
      <c r="U32" s="211"/>
      <c r="V32" s="211"/>
      <c r="W32" s="211"/>
      <c r="X32" s="211"/>
      <c r="Y32" s="211"/>
      <c r="Z32" s="211"/>
      <c r="AA32" s="211"/>
      <c r="AB32" s="211"/>
      <c r="AC32" s="211"/>
      <c r="AD32" s="211"/>
    </row>
    <row r="33" ht="38.25" customHeight="1">
      <c r="A33" s="259" t="str">
        <f>+SUMMARY!#REF!</f>
        <v>#ERROR!</v>
      </c>
      <c r="B33" s="223" t="str">
        <f>+SUMMARY!#REF!</f>
        <v>#ERROR!</v>
      </c>
      <c r="C33" s="223" t="str">
        <f>+SUMMARY!#REF!</f>
        <v>#ERROR!</v>
      </c>
      <c r="D33" s="223" t="str">
        <f>+SUMMARY!#REF!</f>
        <v>#ERROR!</v>
      </c>
      <c r="E33" s="223" t="str">
        <f>+SUMMARY!#REF!</f>
        <v>#ERROR!</v>
      </c>
      <c r="F33" s="223" t="str">
        <f>+SUMMARY!#REF!</f>
        <v>#ERROR!</v>
      </c>
      <c r="G33" s="223" t="str">
        <f>+SUMMARY!#REF!</f>
        <v>#ERROR!</v>
      </c>
      <c r="H33" s="260" t="str">
        <f>+SUMMARY!#REF!</f>
        <v>#ERROR!</v>
      </c>
      <c r="I33" s="261" t="str">
        <f t="shared" si="1"/>
        <v>#ERROR!</v>
      </c>
      <c r="J33" s="226"/>
      <c r="K33" s="211"/>
      <c r="L33" s="211"/>
      <c r="M33" s="211"/>
      <c r="N33" s="211"/>
      <c r="O33" s="211"/>
      <c r="P33" s="211"/>
      <c r="Q33" s="211"/>
      <c r="R33" s="211"/>
      <c r="S33" s="211"/>
      <c r="T33" s="211"/>
      <c r="U33" s="211"/>
      <c r="V33" s="211"/>
      <c r="W33" s="211"/>
      <c r="X33" s="211"/>
      <c r="Y33" s="211"/>
      <c r="Z33" s="211"/>
      <c r="AA33" s="211"/>
      <c r="AB33" s="211"/>
      <c r="AC33" s="211"/>
      <c r="AD33" s="211"/>
    </row>
    <row r="34" ht="38.25" customHeight="1">
      <c r="A34" s="259" t="str">
        <f>+SUMMARY!#REF!</f>
        <v>#ERROR!</v>
      </c>
      <c r="B34" s="223" t="str">
        <f>+SUMMARY!#REF!</f>
        <v>#ERROR!</v>
      </c>
      <c r="C34" s="223" t="str">
        <f>+SUMMARY!#REF!</f>
        <v>#ERROR!</v>
      </c>
      <c r="D34" s="223" t="str">
        <f>+SUMMARY!#REF!</f>
        <v>#ERROR!</v>
      </c>
      <c r="E34" s="223" t="str">
        <f>+SUMMARY!#REF!</f>
        <v>#ERROR!</v>
      </c>
      <c r="F34" s="223" t="str">
        <f>+SUMMARY!#REF!</f>
        <v>#ERROR!</v>
      </c>
      <c r="G34" s="223" t="str">
        <f>+SUMMARY!#REF!</f>
        <v>#ERROR!</v>
      </c>
      <c r="H34" s="260" t="str">
        <f>+SUMMARY!#REF!</f>
        <v>#ERROR!</v>
      </c>
      <c r="I34" s="261" t="str">
        <f t="shared" si="1"/>
        <v>#ERROR!</v>
      </c>
      <c r="J34" s="226"/>
      <c r="K34" s="211"/>
      <c r="L34" s="211"/>
      <c r="M34" s="211"/>
      <c r="N34" s="211"/>
      <c r="O34" s="211"/>
      <c r="P34" s="211"/>
      <c r="Q34" s="211"/>
      <c r="R34" s="211"/>
      <c r="S34" s="211"/>
      <c r="T34" s="211"/>
      <c r="U34" s="211"/>
      <c r="V34" s="211"/>
      <c r="W34" s="211"/>
      <c r="X34" s="211"/>
      <c r="Y34" s="211"/>
      <c r="Z34" s="211"/>
      <c r="AA34" s="211"/>
      <c r="AB34" s="211"/>
      <c r="AC34" s="211"/>
      <c r="AD34" s="211"/>
    </row>
    <row r="35" ht="38.25" customHeight="1">
      <c r="A35" s="259" t="str">
        <f>+SUMMARY!#REF!</f>
        <v>#ERROR!</v>
      </c>
      <c r="B35" s="223" t="str">
        <f>+SUMMARY!#REF!</f>
        <v>#ERROR!</v>
      </c>
      <c r="C35" s="223" t="str">
        <f>+SUMMARY!#REF!</f>
        <v>#ERROR!</v>
      </c>
      <c r="D35" s="223" t="str">
        <f>+SUMMARY!#REF!</f>
        <v>#ERROR!</v>
      </c>
      <c r="E35" s="223" t="str">
        <f>+SUMMARY!#REF!</f>
        <v>#ERROR!</v>
      </c>
      <c r="F35" s="223" t="str">
        <f>+SUMMARY!#REF!</f>
        <v>#ERROR!</v>
      </c>
      <c r="G35" s="223" t="str">
        <f>+SUMMARY!#REF!</f>
        <v>#ERROR!</v>
      </c>
      <c r="H35" s="260" t="str">
        <f>+SUMMARY!#REF!</f>
        <v>#ERROR!</v>
      </c>
      <c r="I35" s="261" t="str">
        <f t="shared" si="1"/>
        <v>#ERROR!</v>
      </c>
      <c r="J35" s="226"/>
      <c r="K35" s="211"/>
      <c r="L35" s="211"/>
      <c r="M35" s="211"/>
      <c r="N35" s="211"/>
      <c r="O35" s="211"/>
      <c r="P35" s="211"/>
      <c r="Q35" s="211"/>
      <c r="R35" s="211"/>
      <c r="S35" s="211"/>
      <c r="T35" s="211"/>
      <c r="U35" s="211"/>
      <c r="V35" s="211"/>
      <c r="W35" s="211"/>
      <c r="X35" s="211"/>
      <c r="Y35" s="211"/>
      <c r="Z35" s="211"/>
      <c r="AA35" s="211"/>
      <c r="AB35" s="211"/>
      <c r="AC35" s="211"/>
      <c r="AD35" s="211"/>
    </row>
    <row r="36" ht="38.25" customHeight="1">
      <c r="A36" s="259" t="str">
        <f>+SUMMARY!#REF!</f>
        <v>#ERROR!</v>
      </c>
      <c r="B36" s="223" t="str">
        <f>+SUMMARY!#REF!</f>
        <v>#ERROR!</v>
      </c>
      <c r="C36" s="223" t="str">
        <f>+SUMMARY!#REF!</f>
        <v>#ERROR!</v>
      </c>
      <c r="D36" s="223" t="str">
        <f>+SUMMARY!#REF!</f>
        <v>#ERROR!</v>
      </c>
      <c r="E36" s="223" t="str">
        <f>+SUMMARY!#REF!</f>
        <v>#ERROR!</v>
      </c>
      <c r="F36" s="223" t="str">
        <f>+SUMMARY!#REF!</f>
        <v>#ERROR!</v>
      </c>
      <c r="G36" s="223" t="str">
        <f>+SUMMARY!#REF!</f>
        <v>#ERROR!</v>
      </c>
      <c r="H36" s="260" t="str">
        <f>+SUMMARY!#REF!</f>
        <v>#ERROR!</v>
      </c>
      <c r="I36" s="261" t="str">
        <f t="shared" si="1"/>
        <v>#ERROR!</v>
      </c>
      <c r="J36" s="226"/>
      <c r="K36" s="211"/>
      <c r="L36" s="211"/>
      <c r="M36" s="211"/>
      <c r="N36" s="211"/>
      <c r="O36" s="211"/>
      <c r="P36" s="211"/>
      <c r="Q36" s="211"/>
      <c r="R36" s="211"/>
      <c r="S36" s="211"/>
      <c r="T36" s="211"/>
      <c r="U36" s="211"/>
      <c r="V36" s="211"/>
      <c r="W36" s="211"/>
      <c r="X36" s="211"/>
      <c r="Y36" s="211"/>
      <c r="Z36" s="211"/>
      <c r="AA36" s="211"/>
      <c r="AB36" s="211"/>
      <c r="AC36" s="211"/>
      <c r="AD36" s="211"/>
    </row>
    <row r="37" ht="38.25" customHeight="1">
      <c r="A37" s="259" t="str">
        <f>+SUMMARY!#REF!</f>
        <v>#ERROR!</v>
      </c>
      <c r="B37" s="223" t="str">
        <f>+SUMMARY!#REF!</f>
        <v>#ERROR!</v>
      </c>
      <c r="C37" s="223" t="str">
        <f>+SUMMARY!#REF!</f>
        <v>#ERROR!</v>
      </c>
      <c r="D37" s="223" t="str">
        <f>+SUMMARY!#REF!</f>
        <v>#ERROR!</v>
      </c>
      <c r="E37" s="223" t="str">
        <f>+SUMMARY!#REF!</f>
        <v>#ERROR!</v>
      </c>
      <c r="F37" s="223" t="str">
        <f>+SUMMARY!#REF!</f>
        <v>#ERROR!</v>
      </c>
      <c r="G37" s="223" t="str">
        <f>+SUMMARY!#REF!</f>
        <v>#ERROR!</v>
      </c>
      <c r="H37" s="260" t="str">
        <f>+SUMMARY!#REF!</f>
        <v>#ERROR!</v>
      </c>
      <c r="I37" s="261" t="str">
        <f t="shared" si="1"/>
        <v>#ERROR!</v>
      </c>
      <c r="J37" s="226"/>
      <c r="K37" s="211"/>
      <c r="L37" s="211"/>
      <c r="M37" s="211"/>
      <c r="N37" s="211"/>
      <c r="O37" s="211"/>
      <c r="P37" s="211"/>
      <c r="Q37" s="211"/>
      <c r="R37" s="211"/>
      <c r="S37" s="211"/>
      <c r="T37" s="211"/>
      <c r="U37" s="211"/>
      <c r="V37" s="211"/>
      <c r="W37" s="211"/>
      <c r="X37" s="211"/>
      <c r="Y37" s="211"/>
      <c r="Z37" s="211"/>
      <c r="AA37" s="211"/>
      <c r="AB37" s="211"/>
      <c r="AC37" s="211"/>
      <c r="AD37" s="211"/>
    </row>
    <row r="38" ht="30.0" customHeight="1">
      <c r="A38" s="228" t="s">
        <v>139</v>
      </c>
      <c r="B38" s="264" t="str">
        <f t="shared" ref="B38:G38" si="2">SUM(B8:B37)</f>
        <v>#ERROR!</v>
      </c>
      <c r="C38" s="264" t="str">
        <f t="shared" si="2"/>
        <v>#ERROR!</v>
      </c>
      <c r="D38" s="264" t="str">
        <f t="shared" si="2"/>
        <v>#ERROR!</v>
      </c>
      <c r="E38" s="264" t="str">
        <f t="shared" si="2"/>
        <v>#ERROR!</v>
      </c>
      <c r="F38" s="264" t="str">
        <f t="shared" si="2"/>
        <v>#ERROR!</v>
      </c>
      <c r="G38" s="264" t="str">
        <f t="shared" si="2"/>
        <v>#ERROR!</v>
      </c>
      <c r="H38" s="265" t="str">
        <f>+SUMMARY!H30</f>
        <v/>
      </c>
      <c r="I38" s="266" t="str">
        <f t="shared" si="1"/>
        <v>#ERROR!</v>
      </c>
      <c r="J38" s="232"/>
      <c r="K38" s="211"/>
      <c r="L38" s="211"/>
      <c r="M38" s="211"/>
      <c r="N38" s="211"/>
      <c r="O38" s="211"/>
      <c r="P38" s="211"/>
      <c r="Q38" s="211"/>
      <c r="R38" s="211"/>
      <c r="S38" s="211"/>
      <c r="T38" s="211"/>
      <c r="U38" s="211"/>
      <c r="V38" s="211"/>
      <c r="W38" s="211"/>
      <c r="X38" s="211"/>
      <c r="Y38" s="211"/>
      <c r="Z38" s="211"/>
      <c r="AA38" s="211"/>
      <c r="AB38" s="211"/>
      <c r="AC38" s="211"/>
      <c r="AD38" s="211"/>
    </row>
    <row r="39" ht="30.0" customHeight="1">
      <c r="A39" s="267" t="s">
        <v>49</v>
      </c>
      <c r="B39" s="268"/>
      <c r="C39" s="269" t="str">
        <f>+C38/B38</f>
        <v>#ERROR!</v>
      </c>
      <c r="D39" s="269" t="str">
        <f>+D38/B38</f>
        <v>#ERROR!</v>
      </c>
      <c r="E39" s="270" t="str">
        <f>+E38/B38</f>
        <v>#ERROR!</v>
      </c>
      <c r="F39" s="235" t="str">
        <f>+F38/B38</f>
        <v>#ERROR!</v>
      </c>
      <c r="G39" s="235" t="str">
        <f>+G38/B38</f>
        <v>#ERROR!</v>
      </c>
      <c r="H39" s="271" t="str">
        <f>+SUMMARY!H31</f>
        <v/>
      </c>
      <c r="I39" s="251"/>
      <c r="J39" s="239"/>
      <c r="K39" s="211"/>
      <c r="L39" s="211"/>
      <c r="M39" s="211"/>
      <c r="N39" s="211"/>
      <c r="O39" s="211"/>
      <c r="P39" s="211"/>
      <c r="Q39" s="211"/>
      <c r="R39" s="211"/>
      <c r="S39" s="211"/>
      <c r="T39" s="211"/>
      <c r="U39" s="211"/>
      <c r="V39" s="211"/>
      <c r="W39" s="211"/>
      <c r="X39" s="211"/>
      <c r="Y39" s="211"/>
      <c r="Z39" s="211"/>
      <c r="AA39" s="211"/>
      <c r="AB39" s="211"/>
      <c r="AC39" s="211"/>
      <c r="AD39" s="211"/>
    </row>
    <row r="40" ht="33.75" customHeight="1">
      <c r="A40" s="272" t="s">
        <v>140</v>
      </c>
      <c r="B40" s="273"/>
      <c r="C40" s="274"/>
      <c r="D40" s="274">
        <v>0.0053</v>
      </c>
      <c r="E40" s="274">
        <v>0.0084</v>
      </c>
      <c r="F40" s="274"/>
      <c r="G40" s="275">
        <v>0.0061</v>
      </c>
      <c r="H40" s="276"/>
      <c r="I40" s="211"/>
      <c r="J40" s="211"/>
      <c r="K40" s="211"/>
      <c r="L40" s="211"/>
      <c r="M40" s="211"/>
      <c r="N40" s="211"/>
      <c r="O40" s="211"/>
      <c r="P40" s="211"/>
      <c r="Q40" s="211"/>
      <c r="R40" s="211"/>
      <c r="S40" s="211"/>
      <c r="T40" s="211"/>
      <c r="U40" s="211"/>
      <c r="V40" s="211"/>
      <c r="W40" s="211"/>
      <c r="X40" s="211"/>
      <c r="Y40" s="211"/>
      <c r="Z40" s="211"/>
      <c r="AA40" s="211"/>
      <c r="AB40" s="211"/>
      <c r="AC40" s="211"/>
      <c r="AD40" s="211"/>
    </row>
    <row r="41" ht="40.5" customHeight="1">
      <c r="A41" s="245"/>
      <c r="B41" s="211"/>
      <c r="C41" s="211"/>
      <c r="D41" s="211" t="s">
        <v>141</v>
      </c>
      <c r="E41" s="211"/>
      <c r="F41" s="246" t="str">
        <f>+D38+E38+F38+G38</f>
        <v>#ERROR!</v>
      </c>
      <c r="G41" s="211"/>
      <c r="H41" s="247"/>
      <c r="I41" s="211"/>
      <c r="J41" s="211"/>
      <c r="K41" s="211"/>
      <c r="L41" s="211"/>
      <c r="M41" s="211"/>
      <c r="N41" s="211"/>
      <c r="O41" s="211"/>
      <c r="P41" s="211"/>
      <c r="Q41" s="211"/>
      <c r="R41" s="211"/>
      <c r="S41" s="211"/>
      <c r="T41" s="211"/>
      <c r="U41" s="211"/>
      <c r="V41" s="211"/>
      <c r="W41" s="211"/>
      <c r="X41" s="211"/>
      <c r="Y41" s="211"/>
      <c r="Z41" s="211"/>
      <c r="AA41" s="211"/>
      <c r="AB41" s="211"/>
      <c r="AC41" s="211"/>
      <c r="AD41" s="211"/>
    </row>
    <row r="42" ht="23.25" customHeight="1">
      <c r="A42" s="245"/>
      <c r="B42" s="211"/>
      <c r="C42" s="211"/>
      <c r="D42" s="211" t="s">
        <v>142</v>
      </c>
      <c r="E42" s="211"/>
      <c r="F42" s="248" t="str">
        <f>+F41/B38</f>
        <v>#ERROR!</v>
      </c>
      <c r="G42" s="211"/>
      <c r="H42" s="247"/>
      <c r="I42" s="211"/>
      <c r="J42" s="211"/>
      <c r="K42" s="211"/>
      <c r="L42" s="211"/>
      <c r="M42" s="211"/>
      <c r="N42" s="211"/>
      <c r="O42" s="211"/>
      <c r="P42" s="211"/>
      <c r="Q42" s="211"/>
      <c r="R42" s="211"/>
      <c r="S42" s="211"/>
      <c r="T42" s="211"/>
      <c r="U42" s="211"/>
      <c r="V42" s="211"/>
      <c r="W42" s="211"/>
      <c r="X42" s="211"/>
      <c r="Y42" s="211"/>
      <c r="Z42" s="211"/>
      <c r="AA42" s="211"/>
      <c r="AB42" s="211"/>
      <c r="AC42" s="211"/>
      <c r="AD42" s="211"/>
    </row>
    <row r="43" ht="23.25" customHeight="1">
      <c r="A43" s="245"/>
      <c r="B43" s="211"/>
      <c r="C43" s="211"/>
      <c r="D43" s="211" t="s">
        <v>143</v>
      </c>
      <c r="E43" s="211"/>
      <c r="F43" s="248" t="str">
        <f t="shared" ref="F43:F44" si="3">+D39+E39+G39</f>
        <v>#ERROR!</v>
      </c>
      <c r="G43" s="211"/>
      <c r="H43" s="247"/>
      <c r="I43" s="211"/>
      <c r="J43" s="211"/>
      <c r="K43" s="211"/>
      <c r="L43" s="211"/>
      <c r="M43" s="211"/>
      <c r="N43" s="211"/>
      <c r="O43" s="211"/>
      <c r="P43" s="211"/>
      <c r="Q43" s="211"/>
      <c r="R43" s="211"/>
      <c r="S43" s="211"/>
      <c r="T43" s="211"/>
      <c r="U43" s="211"/>
      <c r="V43" s="211"/>
      <c r="W43" s="211"/>
      <c r="X43" s="211"/>
      <c r="Y43" s="211"/>
      <c r="Z43" s="211"/>
      <c r="AA43" s="211"/>
      <c r="AB43" s="211"/>
      <c r="AC43" s="211"/>
      <c r="AD43" s="211"/>
    </row>
    <row r="44" ht="23.25" customHeight="1">
      <c r="A44" s="245"/>
      <c r="B44" s="211"/>
      <c r="C44" s="210" t="s">
        <v>144</v>
      </c>
      <c r="D44" s="210"/>
      <c r="E44" s="210"/>
      <c r="F44" s="214">
        <f t="shared" si="3"/>
        <v>0.0198</v>
      </c>
      <c r="G44" s="211"/>
      <c r="H44" s="247"/>
      <c r="I44" s="211"/>
      <c r="J44" s="211"/>
      <c r="K44" s="211"/>
      <c r="L44" s="211"/>
      <c r="M44" s="211"/>
      <c r="N44" s="211"/>
      <c r="O44" s="211"/>
      <c r="P44" s="211"/>
      <c r="Q44" s="211"/>
      <c r="R44" s="211"/>
      <c r="S44" s="211"/>
      <c r="T44" s="211"/>
      <c r="U44" s="211"/>
      <c r="V44" s="211"/>
      <c r="W44" s="211"/>
      <c r="X44" s="211"/>
      <c r="Y44" s="211"/>
      <c r="Z44" s="211"/>
      <c r="AA44" s="211"/>
      <c r="AB44" s="211"/>
      <c r="AC44" s="211"/>
      <c r="AD44" s="211"/>
    </row>
    <row r="45" ht="23.25" customHeight="1">
      <c r="A45" s="245" t="s">
        <v>145</v>
      </c>
      <c r="B45" s="211"/>
      <c r="C45" s="211"/>
      <c r="D45" s="249">
        <v>9.0</v>
      </c>
      <c r="E45" s="211"/>
      <c r="F45" s="211"/>
      <c r="G45" s="211"/>
      <c r="H45" s="247"/>
      <c r="I45" s="211"/>
      <c r="J45" s="211"/>
      <c r="K45" s="211"/>
      <c r="L45" s="211"/>
      <c r="M45" s="211"/>
      <c r="N45" s="211"/>
      <c r="O45" s="211"/>
      <c r="P45" s="211"/>
      <c r="Q45" s="211"/>
      <c r="R45" s="211"/>
      <c r="S45" s="211"/>
      <c r="T45" s="211"/>
      <c r="U45" s="211"/>
      <c r="V45" s="211"/>
      <c r="W45" s="211"/>
      <c r="X45" s="211"/>
      <c r="Y45" s="211"/>
      <c r="Z45" s="211"/>
      <c r="AA45" s="211"/>
      <c r="AB45" s="211"/>
      <c r="AC45" s="211"/>
      <c r="AD45" s="211"/>
    </row>
    <row r="46" ht="23.25" customHeight="1">
      <c r="A46" s="245"/>
      <c r="B46" s="211"/>
      <c r="C46" s="211" t="s">
        <v>146</v>
      </c>
      <c r="D46" s="250" t="str">
        <f t="shared" ref="D46:E46" si="4">+$D$45*D38</f>
        <v>#ERROR!</v>
      </c>
      <c r="E46" s="250" t="str">
        <f t="shared" si="4"/>
        <v>#ERROR!</v>
      </c>
      <c r="F46" s="250"/>
      <c r="G46" s="250" t="str">
        <f>+$D$45*G38</f>
        <v>#ERROR!</v>
      </c>
      <c r="H46" s="247"/>
      <c r="I46" s="211"/>
      <c r="J46" s="211"/>
      <c r="K46" s="211"/>
      <c r="L46" s="211"/>
      <c r="M46" s="211"/>
      <c r="N46" s="211"/>
      <c r="O46" s="211"/>
      <c r="P46" s="211"/>
      <c r="Q46" s="211"/>
      <c r="R46" s="211"/>
      <c r="S46" s="211"/>
      <c r="T46" s="211"/>
      <c r="U46" s="211"/>
      <c r="V46" s="211"/>
      <c r="W46" s="211"/>
      <c r="X46" s="211"/>
      <c r="Y46" s="211"/>
      <c r="Z46" s="211"/>
      <c r="AA46" s="211"/>
      <c r="AB46" s="211"/>
      <c r="AC46" s="211"/>
      <c r="AD46" s="211"/>
    </row>
    <row r="47" ht="24.0" customHeight="1">
      <c r="A47" s="251"/>
      <c r="B47" s="252"/>
      <c r="C47" s="252"/>
      <c r="D47" s="252"/>
      <c r="E47" s="252"/>
      <c r="F47" s="252"/>
      <c r="G47" s="252"/>
      <c r="H47" s="253"/>
      <c r="I47" s="211"/>
      <c r="J47" s="211"/>
      <c r="K47" s="211"/>
      <c r="L47" s="211"/>
      <c r="M47" s="211"/>
      <c r="N47" s="211"/>
      <c r="O47" s="211"/>
      <c r="P47" s="211"/>
      <c r="Q47" s="211"/>
      <c r="R47" s="211"/>
      <c r="S47" s="211"/>
      <c r="T47" s="211"/>
      <c r="U47" s="211"/>
      <c r="V47" s="211"/>
      <c r="W47" s="211"/>
      <c r="X47" s="211"/>
      <c r="Y47" s="211"/>
      <c r="Z47" s="211"/>
      <c r="AA47" s="211"/>
      <c r="AB47" s="211"/>
      <c r="AC47" s="211"/>
      <c r="AD47" s="211"/>
    </row>
    <row r="48" ht="23.25" customHeight="1">
      <c r="A48" s="211"/>
      <c r="B48" s="211"/>
      <c r="C48" s="211"/>
      <c r="D48" s="211"/>
      <c r="E48" s="211"/>
      <c r="F48" s="211"/>
      <c r="G48" s="211"/>
      <c r="H48" s="211"/>
      <c r="I48" s="211"/>
      <c r="J48" s="211"/>
      <c r="K48" s="211"/>
      <c r="L48" s="211"/>
      <c r="M48" s="211"/>
      <c r="N48" s="211"/>
      <c r="O48" s="211"/>
      <c r="P48" s="211"/>
      <c r="Q48" s="211"/>
      <c r="R48" s="211"/>
      <c r="S48" s="211"/>
      <c r="T48" s="211"/>
      <c r="U48" s="211"/>
      <c r="V48" s="211"/>
      <c r="W48" s="211"/>
      <c r="X48" s="211"/>
      <c r="Y48" s="211"/>
      <c r="Z48" s="211"/>
      <c r="AA48" s="211"/>
      <c r="AB48" s="211"/>
      <c r="AC48" s="211"/>
      <c r="AD48" s="211"/>
    </row>
    <row r="49" ht="23.25" customHeight="1">
      <c r="A49" s="211"/>
      <c r="B49" s="211"/>
      <c r="C49" s="211"/>
      <c r="D49" s="211"/>
      <c r="E49" s="211"/>
      <c r="F49" s="254"/>
      <c r="G49" s="211"/>
      <c r="H49" s="211"/>
      <c r="I49" s="211"/>
      <c r="J49" s="211"/>
      <c r="K49" s="211"/>
      <c r="L49" s="211"/>
      <c r="M49" s="211"/>
      <c r="N49" s="211"/>
      <c r="O49" s="211"/>
      <c r="P49" s="211"/>
      <c r="Q49" s="211"/>
      <c r="R49" s="211"/>
      <c r="S49" s="211"/>
      <c r="T49" s="211"/>
      <c r="U49" s="211"/>
      <c r="V49" s="211"/>
      <c r="W49" s="211"/>
      <c r="X49" s="211"/>
      <c r="Y49" s="211"/>
      <c r="Z49" s="211"/>
      <c r="AA49" s="211"/>
      <c r="AB49" s="211"/>
      <c r="AC49" s="211"/>
      <c r="AD49" s="211"/>
    </row>
    <row r="50" ht="23.25" customHeight="1">
      <c r="A50" s="211"/>
      <c r="B50" s="211"/>
      <c r="C50" s="211"/>
      <c r="D50" s="211"/>
      <c r="E50" s="254"/>
      <c r="F50" s="211"/>
      <c r="G50" s="211"/>
      <c r="H50" s="211"/>
      <c r="I50" s="211"/>
      <c r="J50" s="211"/>
      <c r="K50" s="211"/>
      <c r="L50" s="211"/>
      <c r="M50" s="211"/>
      <c r="N50" s="211"/>
      <c r="O50" s="211"/>
      <c r="P50" s="211"/>
      <c r="Q50" s="211"/>
      <c r="R50" s="211"/>
      <c r="S50" s="211"/>
      <c r="T50" s="211"/>
      <c r="U50" s="211"/>
      <c r="V50" s="211"/>
      <c r="W50" s="211"/>
      <c r="X50" s="211"/>
      <c r="Y50" s="211"/>
      <c r="Z50" s="211"/>
      <c r="AA50" s="211"/>
      <c r="AB50" s="211"/>
      <c r="AC50" s="211"/>
      <c r="AD50" s="211"/>
    </row>
    <row r="51" ht="23.25" customHeight="1">
      <c r="A51" s="211"/>
      <c r="B51" s="211"/>
      <c r="C51" s="211"/>
      <c r="D51" s="211"/>
      <c r="E51" s="211"/>
      <c r="F51" s="211"/>
      <c r="G51" s="211"/>
      <c r="H51" s="211"/>
      <c r="I51" s="211"/>
      <c r="J51" s="211"/>
      <c r="K51" s="211"/>
      <c r="L51" s="211"/>
      <c r="M51" s="211"/>
      <c r="N51" s="211"/>
      <c r="O51" s="211"/>
      <c r="P51" s="211"/>
      <c r="Q51" s="211"/>
      <c r="R51" s="211"/>
      <c r="S51" s="211"/>
      <c r="T51" s="211"/>
      <c r="U51" s="211"/>
      <c r="V51" s="211"/>
      <c r="W51" s="211"/>
      <c r="X51" s="211"/>
      <c r="Y51" s="211"/>
      <c r="Z51" s="211"/>
      <c r="AA51" s="211"/>
      <c r="AB51" s="211"/>
      <c r="AC51" s="211"/>
      <c r="AD51" s="211"/>
    </row>
    <row r="52" ht="23.25" customHeight="1">
      <c r="A52" s="211"/>
      <c r="B52" s="211"/>
      <c r="C52" s="211"/>
      <c r="D52" s="211"/>
      <c r="E52" s="211"/>
      <c r="F52" s="211"/>
      <c r="G52" s="211"/>
      <c r="H52" s="211"/>
      <c r="I52" s="211"/>
      <c r="J52" s="211"/>
      <c r="K52" s="211"/>
      <c r="L52" s="211"/>
      <c r="M52" s="211"/>
      <c r="N52" s="211"/>
      <c r="O52" s="211"/>
      <c r="P52" s="211"/>
      <c r="Q52" s="211"/>
      <c r="R52" s="211"/>
      <c r="S52" s="211"/>
      <c r="T52" s="211"/>
      <c r="U52" s="211"/>
      <c r="V52" s="211"/>
      <c r="W52" s="211"/>
      <c r="X52" s="211"/>
      <c r="Y52" s="211"/>
      <c r="Z52" s="211"/>
      <c r="AA52" s="211"/>
      <c r="AB52" s="211"/>
      <c r="AC52" s="211"/>
      <c r="AD52" s="211"/>
    </row>
    <row r="53" ht="23.25" customHeight="1">
      <c r="A53" s="211"/>
      <c r="B53" s="211"/>
      <c r="C53" s="211"/>
      <c r="D53" s="211"/>
      <c r="E53" s="211"/>
      <c r="F53" s="211"/>
      <c r="G53" s="211"/>
      <c r="H53" s="211"/>
      <c r="I53" s="211"/>
      <c r="J53" s="211"/>
      <c r="K53" s="211"/>
      <c r="L53" s="211"/>
      <c r="M53" s="211"/>
      <c r="N53" s="211"/>
      <c r="O53" s="211"/>
      <c r="P53" s="211"/>
      <c r="Q53" s="211"/>
      <c r="R53" s="211"/>
      <c r="S53" s="211"/>
      <c r="T53" s="211"/>
      <c r="U53" s="211"/>
      <c r="V53" s="211"/>
      <c r="W53" s="211"/>
      <c r="X53" s="211"/>
      <c r="Y53" s="211"/>
      <c r="Z53" s="211"/>
      <c r="AA53" s="211"/>
      <c r="AB53" s="211"/>
      <c r="AC53" s="211"/>
      <c r="AD53" s="211"/>
    </row>
    <row r="54" ht="23.25" customHeight="1">
      <c r="A54" s="211"/>
      <c r="B54" s="211"/>
      <c r="C54" s="211"/>
      <c r="D54" s="211"/>
      <c r="E54" s="211"/>
      <c r="F54" s="211"/>
      <c r="G54" s="211"/>
      <c r="H54" s="211"/>
      <c r="I54" s="211"/>
      <c r="J54" s="211"/>
      <c r="K54" s="211"/>
      <c r="L54" s="211"/>
      <c r="M54" s="211"/>
      <c r="N54" s="211"/>
      <c r="O54" s="211"/>
      <c r="P54" s="211"/>
      <c r="Q54" s="211"/>
      <c r="R54" s="211"/>
      <c r="S54" s="211"/>
      <c r="T54" s="211"/>
      <c r="U54" s="211"/>
      <c r="V54" s="211"/>
      <c r="W54" s="211"/>
      <c r="X54" s="211"/>
      <c r="Y54" s="211"/>
      <c r="Z54" s="211"/>
      <c r="AA54" s="211"/>
      <c r="AB54" s="211"/>
      <c r="AC54" s="211"/>
      <c r="AD54" s="211"/>
    </row>
    <row r="55" ht="23.25" customHeight="1">
      <c r="A55" s="211"/>
      <c r="B55" s="211"/>
      <c r="C55" s="211"/>
      <c r="D55" s="211"/>
      <c r="E55" s="211"/>
      <c r="F55" s="211"/>
      <c r="G55" s="211"/>
      <c r="H55" s="211"/>
      <c r="I55" s="211"/>
      <c r="J55" s="211"/>
      <c r="K55" s="211"/>
      <c r="L55" s="211"/>
      <c r="M55" s="211"/>
      <c r="N55" s="211"/>
      <c r="O55" s="211"/>
      <c r="P55" s="211"/>
      <c r="Q55" s="211"/>
      <c r="R55" s="211"/>
      <c r="S55" s="211"/>
      <c r="T55" s="211"/>
      <c r="U55" s="211"/>
      <c r="V55" s="211"/>
      <c r="W55" s="211"/>
      <c r="X55" s="211"/>
      <c r="Y55" s="211"/>
      <c r="Z55" s="211"/>
      <c r="AA55" s="211"/>
      <c r="AB55" s="211"/>
      <c r="AC55" s="211"/>
      <c r="AD55" s="211"/>
    </row>
    <row r="56" ht="23.25" customHeight="1">
      <c r="A56" s="211"/>
      <c r="B56" s="211"/>
      <c r="C56" s="211"/>
      <c r="D56" s="211"/>
      <c r="E56" s="211"/>
      <c r="F56" s="211"/>
      <c r="G56" s="211"/>
      <c r="H56" s="211"/>
      <c r="I56" s="211"/>
      <c r="J56" s="211"/>
      <c r="K56" s="211"/>
      <c r="L56" s="211"/>
      <c r="M56" s="211"/>
      <c r="N56" s="211"/>
      <c r="O56" s="211"/>
      <c r="P56" s="211"/>
      <c r="Q56" s="211"/>
      <c r="R56" s="211"/>
      <c r="S56" s="211"/>
      <c r="T56" s="211"/>
      <c r="U56" s="211"/>
      <c r="V56" s="211"/>
      <c r="W56" s="211"/>
      <c r="X56" s="211"/>
      <c r="Y56" s="211"/>
      <c r="Z56" s="211"/>
      <c r="AA56" s="211"/>
      <c r="AB56" s="211"/>
      <c r="AC56" s="211"/>
      <c r="AD56" s="211"/>
    </row>
    <row r="57" ht="23.25" customHeight="1">
      <c r="A57" s="211"/>
      <c r="B57" s="211"/>
      <c r="C57" s="211"/>
      <c r="D57" s="211"/>
      <c r="E57" s="211"/>
      <c r="F57" s="211"/>
      <c r="G57" s="211"/>
      <c r="H57" s="211"/>
      <c r="I57" s="211"/>
      <c r="J57" s="211"/>
      <c r="K57" s="211"/>
      <c r="L57" s="211"/>
      <c r="M57" s="211"/>
      <c r="N57" s="211"/>
      <c r="O57" s="211"/>
      <c r="P57" s="211"/>
      <c r="Q57" s="211"/>
      <c r="R57" s="211"/>
      <c r="S57" s="211"/>
      <c r="T57" s="211"/>
      <c r="U57" s="211"/>
      <c r="V57" s="211"/>
      <c r="W57" s="211"/>
      <c r="X57" s="211"/>
      <c r="Y57" s="211"/>
      <c r="Z57" s="211"/>
      <c r="AA57" s="211"/>
      <c r="AB57" s="211"/>
      <c r="AC57" s="211"/>
      <c r="AD57" s="211"/>
    </row>
    <row r="58" ht="23.25" customHeight="1">
      <c r="A58" s="211"/>
      <c r="B58" s="211"/>
      <c r="C58" s="211"/>
      <c r="D58" s="211"/>
      <c r="E58" s="211"/>
      <c r="F58" s="211"/>
      <c r="G58" s="211"/>
      <c r="H58" s="211"/>
      <c r="I58" s="211"/>
      <c r="J58" s="211"/>
      <c r="K58" s="211"/>
      <c r="L58" s="211"/>
      <c r="M58" s="211"/>
      <c r="N58" s="211"/>
      <c r="O58" s="211"/>
      <c r="P58" s="211"/>
      <c r="Q58" s="211"/>
      <c r="R58" s="211"/>
      <c r="S58" s="211"/>
      <c r="T58" s="211"/>
      <c r="U58" s="211"/>
      <c r="V58" s="211"/>
      <c r="W58" s="211"/>
      <c r="X58" s="211"/>
      <c r="Y58" s="211"/>
      <c r="Z58" s="211"/>
      <c r="AA58" s="211"/>
      <c r="AB58" s="211"/>
      <c r="AC58" s="211"/>
      <c r="AD58" s="211"/>
    </row>
    <row r="59" ht="23.25" customHeight="1">
      <c r="A59" s="211"/>
      <c r="B59" s="211"/>
      <c r="C59" s="211"/>
      <c r="D59" s="211"/>
      <c r="E59" s="211"/>
      <c r="F59" s="211"/>
      <c r="G59" s="211"/>
      <c r="H59" s="211"/>
      <c r="I59" s="211"/>
      <c r="J59" s="211"/>
      <c r="K59" s="211"/>
      <c r="L59" s="211"/>
      <c r="M59" s="211"/>
      <c r="N59" s="211"/>
      <c r="O59" s="211"/>
      <c r="P59" s="211"/>
      <c r="Q59" s="211"/>
      <c r="R59" s="211"/>
      <c r="S59" s="211"/>
      <c r="T59" s="211"/>
      <c r="U59" s="211"/>
      <c r="V59" s="211"/>
      <c r="W59" s="211"/>
      <c r="X59" s="211"/>
      <c r="Y59" s="211"/>
      <c r="Z59" s="211"/>
      <c r="AA59" s="211"/>
      <c r="AB59" s="211"/>
      <c r="AC59" s="211"/>
      <c r="AD59" s="211"/>
    </row>
    <row r="60" ht="23.25" customHeight="1">
      <c r="A60" s="211"/>
      <c r="B60" s="211"/>
      <c r="C60" s="211"/>
      <c r="D60" s="211"/>
      <c r="E60" s="211"/>
      <c r="F60" s="211"/>
      <c r="G60" s="211"/>
      <c r="H60" s="211"/>
      <c r="I60" s="211"/>
      <c r="J60" s="211"/>
      <c r="K60" s="211"/>
      <c r="L60" s="211"/>
      <c r="M60" s="211"/>
      <c r="N60" s="211"/>
      <c r="O60" s="211"/>
      <c r="P60" s="211"/>
      <c r="Q60" s="211"/>
      <c r="R60" s="211"/>
      <c r="S60" s="211"/>
      <c r="T60" s="211"/>
      <c r="U60" s="211"/>
      <c r="V60" s="211"/>
      <c r="W60" s="211"/>
      <c r="X60" s="211"/>
      <c r="Y60" s="211"/>
      <c r="Z60" s="211"/>
      <c r="AA60" s="211"/>
      <c r="AB60" s="211"/>
      <c r="AC60" s="211"/>
      <c r="AD60" s="211"/>
    </row>
    <row r="61" ht="23.25" customHeight="1">
      <c r="A61" s="211"/>
      <c r="B61" s="211"/>
      <c r="C61" s="211"/>
      <c r="D61" s="211"/>
      <c r="E61" s="211"/>
      <c r="F61" s="211"/>
      <c r="G61" s="211"/>
      <c r="H61" s="211"/>
      <c r="I61" s="211"/>
      <c r="J61" s="211"/>
      <c r="K61" s="211"/>
      <c r="L61" s="211"/>
      <c r="M61" s="211"/>
      <c r="N61" s="211"/>
      <c r="O61" s="211"/>
      <c r="P61" s="211"/>
      <c r="Q61" s="211"/>
      <c r="R61" s="211"/>
      <c r="S61" s="211"/>
      <c r="T61" s="211"/>
      <c r="U61" s="211"/>
      <c r="V61" s="211"/>
      <c r="W61" s="211"/>
      <c r="X61" s="211"/>
      <c r="Y61" s="211"/>
      <c r="Z61" s="211"/>
      <c r="AA61" s="211"/>
      <c r="AB61" s="211"/>
      <c r="AC61" s="211"/>
      <c r="AD61" s="211"/>
    </row>
    <row r="62" ht="23.25" customHeight="1">
      <c r="A62" s="211"/>
      <c r="B62" s="211"/>
      <c r="C62" s="211"/>
      <c r="D62" s="211"/>
      <c r="E62" s="211"/>
      <c r="F62" s="211"/>
      <c r="G62" s="211"/>
      <c r="H62" s="211"/>
      <c r="I62" s="211"/>
      <c r="J62" s="211"/>
      <c r="K62" s="211"/>
      <c r="L62" s="211"/>
      <c r="M62" s="211"/>
      <c r="N62" s="211"/>
      <c r="O62" s="211"/>
      <c r="P62" s="211"/>
      <c r="Q62" s="211"/>
      <c r="R62" s="211"/>
      <c r="S62" s="211"/>
      <c r="T62" s="211"/>
      <c r="U62" s="211"/>
      <c r="V62" s="211"/>
      <c r="W62" s="211"/>
      <c r="X62" s="211"/>
      <c r="Y62" s="211"/>
      <c r="Z62" s="211"/>
      <c r="AA62" s="211"/>
      <c r="AB62" s="211"/>
      <c r="AC62" s="211"/>
      <c r="AD62" s="211"/>
    </row>
    <row r="63" ht="23.25" customHeight="1">
      <c r="A63" s="211"/>
      <c r="B63" s="211"/>
      <c r="C63" s="211"/>
      <c r="D63" s="211"/>
      <c r="E63" s="211"/>
      <c r="F63" s="211"/>
      <c r="G63" s="211"/>
      <c r="H63" s="211"/>
      <c r="I63" s="211"/>
      <c r="J63" s="211"/>
      <c r="K63" s="211"/>
      <c r="L63" s="211"/>
      <c r="M63" s="211"/>
      <c r="N63" s="211"/>
      <c r="O63" s="211"/>
      <c r="P63" s="211"/>
      <c r="Q63" s="211"/>
      <c r="R63" s="211"/>
      <c r="S63" s="211"/>
      <c r="T63" s="211"/>
      <c r="U63" s="211"/>
      <c r="V63" s="211"/>
      <c r="W63" s="211"/>
      <c r="X63" s="211"/>
      <c r="Y63" s="211"/>
      <c r="Z63" s="211"/>
      <c r="AA63" s="211"/>
      <c r="AB63" s="211"/>
      <c r="AC63" s="211"/>
      <c r="AD63" s="211"/>
    </row>
    <row r="64" ht="23.25" customHeight="1">
      <c r="A64" s="211"/>
      <c r="B64" s="211"/>
      <c r="C64" s="211"/>
      <c r="D64" s="211"/>
      <c r="E64" s="211"/>
      <c r="F64" s="211"/>
      <c r="G64" s="211"/>
      <c r="H64" s="211"/>
      <c r="I64" s="211"/>
      <c r="J64" s="211"/>
      <c r="K64" s="211"/>
      <c r="L64" s="211"/>
      <c r="M64" s="211"/>
      <c r="N64" s="211"/>
      <c r="O64" s="211"/>
      <c r="P64" s="211"/>
      <c r="Q64" s="211"/>
      <c r="R64" s="211"/>
      <c r="S64" s="211"/>
      <c r="T64" s="211"/>
      <c r="U64" s="211"/>
      <c r="V64" s="211"/>
      <c r="W64" s="211"/>
      <c r="X64" s="211"/>
      <c r="Y64" s="211"/>
      <c r="Z64" s="211"/>
      <c r="AA64" s="211"/>
      <c r="AB64" s="211"/>
      <c r="AC64" s="211"/>
      <c r="AD64" s="211"/>
    </row>
    <row r="65" ht="23.25" customHeight="1">
      <c r="A65" s="211"/>
      <c r="B65" s="211"/>
      <c r="C65" s="211"/>
      <c r="D65" s="211"/>
      <c r="E65" s="211"/>
      <c r="F65" s="211"/>
      <c r="G65" s="211"/>
      <c r="H65" s="211"/>
      <c r="I65" s="211"/>
      <c r="J65" s="211"/>
      <c r="K65" s="211"/>
      <c r="L65" s="211"/>
      <c r="M65" s="211"/>
      <c r="N65" s="211"/>
      <c r="O65" s="211"/>
      <c r="P65" s="211"/>
      <c r="Q65" s="211"/>
      <c r="R65" s="211"/>
      <c r="S65" s="211"/>
      <c r="T65" s="211"/>
      <c r="U65" s="211"/>
      <c r="V65" s="211"/>
      <c r="W65" s="211"/>
      <c r="X65" s="211"/>
      <c r="Y65" s="211"/>
      <c r="Z65" s="211"/>
      <c r="AA65" s="211"/>
      <c r="AB65" s="211"/>
      <c r="AC65" s="211"/>
      <c r="AD65" s="211"/>
    </row>
    <row r="66" ht="23.25" customHeight="1">
      <c r="A66" s="211"/>
      <c r="B66" s="211"/>
      <c r="C66" s="211"/>
      <c r="D66" s="211"/>
      <c r="E66" s="211"/>
      <c r="F66" s="211"/>
      <c r="G66" s="211"/>
      <c r="H66" s="211"/>
      <c r="I66" s="211"/>
      <c r="J66" s="211"/>
      <c r="K66" s="211"/>
      <c r="L66" s="211"/>
      <c r="M66" s="211"/>
      <c r="N66" s="211"/>
      <c r="O66" s="211"/>
      <c r="P66" s="211"/>
      <c r="Q66" s="211"/>
      <c r="R66" s="211"/>
      <c r="S66" s="211"/>
      <c r="T66" s="211"/>
      <c r="U66" s="211"/>
      <c r="V66" s="211"/>
      <c r="W66" s="211"/>
      <c r="X66" s="211"/>
      <c r="Y66" s="211"/>
      <c r="Z66" s="211"/>
      <c r="AA66" s="211"/>
      <c r="AB66" s="211"/>
      <c r="AC66" s="211"/>
      <c r="AD66" s="211"/>
    </row>
    <row r="67" ht="23.25" customHeight="1">
      <c r="A67" s="211"/>
      <c r="B67" s="211"/>
      <c r="C67" s="211"/>
      <c r="D67" s="211"/>
      <c r="E67" s="211"/>
      <c r="F67" s="211"/>
      <c r="G67" s="211"/>
      <c r="H67" s="211"/>
      <c r="I67" s="211"/>
      <c r="J67" s="211"/>
      <c r="K67" s="211"/>
      <c r="L67" s="211"/>
      <c r="M67" s="211"/>
      <c r="N67" s="211"/>
      <c r="O67" s="211"/>
      <c r="P67" s="211"/>
      <c r="Q67" s="211"/>
      <c r="R67" s="211"/>
      <c r="S67" s="211"/>
      <c r="T67" s="211"/>
      <c r="U67" s="211"/>
      <c r="V67" s="211"/>
      <c r="W67" s="211"/>
      <c r="X67" s="211"/>
      <c r="Y67" s="211"/>
      <c r="Z67" s="211"/>
      <c r="AA67" s="211"/>
      <c r="AB67" s="211"/>
      <c r="AC67" s="211"/>
      <c r="AD67" s="211"/>
    </row>
    <row r="68" ht="23.25" customHeight="1">
      <c r="A68" s="211"/>
      <c r="B68" s="211"/>
      <c r="C68" s="211"/>
      <c r="D68" s="211"/>
      <c r="E68" s="211"/>
      <c r="F68" s="211"/>
      <c r="G68" s="211"/>
      <c r="H68" s="211"/>
      <c r="I68" s="211"/>
      <c r="J68" s="211"/>
      <c r="K68" s="211"/>
      <c r="L68" s="211"/>
      <c r="M68" s="211"/>
      <c r="N68" s="211"/>
      <c r="O68" s="211"/>
      <c r="P68" s="211"/>
      <c r="Q68" s="211"/>
      <c r="R68" s="211"/>
      <c r="S68" s="211"/>
      <c r="T68" s="211"/>
      <c r="U68" s="211"/>
      <c r="V68" s="211"/>
      <c r="W68" s="211"/>
      <c r="X68" s="211"/>
      <c r="Y68" s="211"/>
      <c r="Z68" s="211"/>
      <c r="AA68" s="211"/>
      <c r="AB68" s="211"/>
      <c r="AC68" s="211"/>
      <c r="AD68" s="211"/>
    </row>
    <row r="69" ht="23.25" customHeight="1">
      <c r="A69" s="211"/>
      <c r="B69" s="211"/>
      <c r="C69" s="211"/>
      <c r="D69" s="211"/>
      <c r="E69" s="211"/>
      <c r="F69" s="211"/>
      <c r="G69" s="211"/>
      <c r="H69" s="211"/>
      <c r="I69" s="211"/>
      <c r="J69" s="211"/>
      <c r="K69" s="211"/>
      <c r="L69" s="211"/>
      <c r="M69" s="211"/>
      <c r="N69" s="211"/>
      <c r="O69" s="211"/>
      <c r="P69" s="211"/>
      <c r="Q69" s="211"/>
      <c r="R69" s="211"/>
      <c r="S69" s="211"/>
      <c r="T69" s="211"/>
      <c r="U69" s="211"/>
      <c r="V69" s="211"/>
      <c r="W69" s="211"/>
      <c r="X69" s="211"/>
      <c r="Y69" s="211"/>
      <c r="Z69" s="211"/>
      <c r="AA69" s="211"/>
      <c r="AB69" s="211"/>
      <c r="AC69" s="211"/>
      <c r="AD69" s="211"/>
    </row>
    <row r="70" ht="23.25" customHeight="1">
      <c r="A70" s="211"/>
      <c r="B70" s="211"/>
      <c r="C70" s="211"/>
      <c r="D70" s="211"/>
      <c r="E70" s="211"/>
      <c r="F70" s="211"/>
      <c r="G70" s="211"/>
      <c r="H70" s="211"/>
      <c r="I70" s="211"/>
      <c r="J70" s="211"/>
      <c r="K70" s="211"/>
      <c r="L70" s="211"/>
      <c r="M70" s="211"/>
      <c r="N70" s="211"/>
      <c r="O70" s="211"/>
      <c r="P70" s="211"/>
      <c r="Q70" s="211"/>
      <c r="R70" s="211"/>
      <c r="S70" s="211"/>
      <c r="T70" s="211"/>
      <c r="U70" s="211"/>
      <c r="V70" s="211"/>
      <c r="W70" s="211"/>
      <c r="X70" s="211"/>
      <c r="Y70" s="211"/>
      <c r="Z70" s="211"/>
      <c r="AA70" s="211"/>
      <c r="AB70" s="211"/>
      <c r="AC70" s="211"/>
      <c r="AD70" s="211"/>
    </row>
    <row r="71" ht="23.25" customHeight="1">
      <c r="A71" s="211"/>
      <c r="B71" s="211"/>
      <c r="C71" s="211"/>
      <c r="D71" s="211"/>
      <c r="E71" s="211"/>
      <c r="F71" s="211"/>
      <c r="G71" s="211"/>
      <c r="H71" s="211"/>
      <c r="I71" s="211"/>
      <c r="J71" s="211"/>
      <c r="K71" s="211"/>
      <c r="L71" s="211"/>
      <c r="M71" s="211"/>
      <c r="N71" s="211"/>
      <c r="O71" s="211"/>
      <c r="P71" s="211"/>
      <c r="Q71" s="211"/>
      <c r="R71" s="211"/>
      <c r="S71" s="211"/>
      <c r="T71" s="211"/>
      <c r="U71" s="211"/>
      <c r="V71" s="211"/>
      <c r="W71" s="211"/>
      <c r="X71" s="211"/>
      <c r="Y71" s="211"/>
      <c r="Z71" s="211"/>
      <c r="AA71" s="211"/>
      <c r="AB71" s="211"/>
      <c r="AC71" s="211"/>
      <c r="AD71" s="211"/>
    </row>
    <row r="72" ht="23.25" customHeight="1">
      <c r="A72" s="211"/>
      <c r="B72" s="211"/>
      <c r="C72" s="211"/>
      <c r="D72" s="211"/>
      <c r="E72" s="211"/>
      <c r="F72" s="211"/>
      <c r="G72" s="211"/>
      <c r="H72" s="211"/>
      <c r="I72" s="211"/>
      <c r="J72" s="211"/>
      <c r="K72" s="211"/>
      <c r="L72" s="211"/>
      <c r="M72" s="211"/>
      <c r="N72" s="211"/>
      <c r="O72" s="211"/>
      <c r="P72" s="211"/>
      <c r="Q72" s="211"/>
      <c r="R72" s="211"/>
      <c r="S72" s="211"/>
      <c r="T72" s="211"/>
      <c r="U72" s="211"/>
      <c r="V72" s="211"/>
      <c r="W72" s="211"/>
      <c r="X72" s="211"/>
      <c r="Y72" s="211"/>
      <c r="Z72" s="211"/>
      <c r="AA72" s="211"/>
      <c r="AB72" s="211"/>
      <c r="AC72" s="211"/>
      <c r="AD72" s="211"/>
    </row>
    <row r="73" ht="23.25" customHeight="1">
      <c r="A73" s="211"/>
      <c r="B73" s="211"/>
      <c r="C73" s="211"/>
      <c r="D73" s="211"/>
      <c r="E73" s="211"/>
      <c r="F73" s="211"/>
      <c r="G73" s="211"/>
      <c r="H73" s="211"/>
      <c r="I73" s="211"/>
      <c r="J73" s="211"/>
      <c r="K73" s="211"/>
      <c r="L73" s="211"/>
      <c r="M73" s="211"/>
      <c r="N73" s="211"/>
      <c r="O73" s="211"/>
      <c r="P73" s="211"/>
      <c r="Q73" s="211"/>
      <c r="R73" s="211"/>
      <c r="S73" s="211"/>
      <c r="T73" s="211"/>
      <c r="U73" s="211"/>
      <c r="V73" s="211"/>
      <c r="W73" s="211"/>
      <c r="X73" s="211"/>
      <c r="Y73" s="211"/>
      <c r="Z73" s="211"/>
      <c r="AA73" s="211"/>
      <c r="AB73" s="211"/>
      <c r="AC73" s="211"/>
      <c r="AD73" s="211"/>
    </row>
    <row r="74" ht="23.25" customHeight="1">
      <c r="A74" s="211"/>
      <c r="B74" s="211"/>
      <c r="C74" s="211"/>
      <c r="D74" s="211"/>
      <c r="E74" s="211"/>
      <c r="F74" s="211"/>
      <c r="G74" s="211"/>
      <c r="H74" s="211"/>
      <c r="I74" s="211"/>
      <c r="J74" s="211"/>
      <c r="K74" s="211"/>
      <c r="L74" s="211"/>
      <c r="M74" s="211"/>
      <c r="N74" s="211"/>
      <c r="O74" s="211"/>
      <c r="P74" s="211"/>
      <c r="Q74" s="211"/>
      <c r="R74" s="211"/>
      <c r="S74" s="211"/>
      <c r="T74" s="211"/>
      <c r="U74" s="211"/>
      <c r="V74" s="211"/>
      <c r="W74" s="211"/>
      <c r="X74" s="211"/>
      <c r="Y74" s="211"/>
      <c r="Z74" s="211"/>
      <c r="AA74" s="211"/>
      <c r="AB74" s="211"/>
      <c r="AC74" s="211"/>
      <c r="AD74" s="211"/>
    </row>
    <row r="75" ht="23.25" customHeight="1">
      <c r="A75" s="211"/>
      <c r="B75" s="211"/>
      <c r="C75" s="211"/>
      <c r="D75" s="211"/>
      <c r="E75" s="211"/>
      <c r="F75" s="211"/>
      <c r="G75" s="211"/>
      <c r="H75" s="211"/>
      <c r="I75" s="211"/>
      <c r="J75" s="211"/>
      <c r="K75" s="211"/>
      <c r="L75" s="211"/>
      <c r="M75" s="211"/>
      <c r="N75" s="211"/>
      <c r="O75" s="211"/>
      <c r="P75" s="211"/>
      <c r="Q75" s="211"/>
      <c r="R75" s="211"/>
      <c r="S75" s="211"/>
      <c r="T75" s="211"/>
      <c r="U75" s="211"/>
      <c r="V75" s="211"/>
      <c r="W75" s="211"/>
      <c r="X75" s="211"/>
      <c r="Y75" s="211"/>
      <c r="Z75" s="211"/>
      <c r="AA75" s="211"/>
      <c r="AB75" s="211"/>
      <c r="AC75" s="211"/>
      <c r="AD75" s="211"/>
    </row>
    <row r="76" ht="23.25" customHeight="1">
      <c r="A76" s="211"/>
      <c r="B76" s="211"/>
      <c r="C76" s="211"/>
      <c r="D76" s="211"/>
      <c r="E76" s="211"/>
      <c r="F76" s="211"/>
      <c r="G76" s="211"/>
      <c r="H76" s="211"/>
      <c r="I76" s="211"/>
      <c r="J76" s="211"/>
      <c r="K76" s="211"/>
      <c r="L76" s="211"/>
      <c r="M76" s="211"/>
      <c r="N76" s="211"/>
      <c r="O76" s="211"/>
      <c r="P76" s="211"/>
      <c r="Q76" s="211"/>
      <c r="R76" s="211"/>
      <c r="S76" s="211"/>
      <c r="T76" s="211"/>
      <c r="U76" s="211"/>
      <c r="V76" s="211"/>
      <c r="W76" s="211"/>
      <c r="X76" s="211"/>
      <c r="Y76" s="211"/>
      <c r="Z76" s="211"/>
      <c r="AA76" s="211"/>
      <c r="AB76" s="211"/>
      <c r="AC76" s="211"/>
      <c r="AD76" s="211"/>
    </row>
    <row r="77" ht="23.25" customHeight="1">
      <c r="A77" s="211"/>
      <c r="B77" s="211"/>
      <c r="C77" s="211"/>
      <c r="D77" s="211"/>
      <c r="E77" s="211"/>
      <c r="F77" s="211"/>
      <c r="G77" s="211"/>
      <c r="H77" s="211"/>
      <c r="I77" s="211"/>
      <c r="J77" s="211"/>
      <c r="K77" s="211"/>
      <c r="L77" s="211"/>
      <c r="M77" s="211"/>
      <c r="N77" s="211"/>
      <c r="O77" s="211"/>
      <c r="P77" s="211"/>
      <c r="Q77" s="211"/>
      <c r="R77" s="211"/>
      <c r="S77" s="211"/>
      <c r="T77" s="211"/>
      <c r="U77" s="211"/>
      <c r="V77" s="211"/>
      <c r="W77" s="211"/>
      <c r="X77" s="211"/>
      <c r="Y77" s="211"/>
      <c r="Z77" s="211"/>
      <c r="AA77" s="211"/>
      <c r="AB77" s="211"/>
      <c r="AC77" s="211"/>
      <c r="AD77" s="211"/>
    </row>
    <row r="78" ht="23.25" customHeight="1">
      <c r="A78" s="211"/>
      <c r="B78" s="211"/>
      <c r="C78" s="211"/>
      <c r="D78" s="211"/>
      <c r="E78" s="211"/>
      <c r="F78" s="211"/>
      <c r="G78" s="211"/>
      <c r="H78" s="211"/>
      <c r="I78" s="211"/>
      <c r="J78" s="211"/>
      <c r="K78" s="211"/>
      <c r="L78" s="211"/>
      <c r="M78" s="211"/>
      <c r="N78" s="211"/>
      <c r="O78" s="211"/>
      <c r="P78" s="211"/>
      <c r="Q78" s="211"/>
      <c r="R78" s="211"/>
      <c r="S78" s="211"/>
      <c r="T78" s="211"/>
      <c r="U78" s="211"/>
      <c r="V78" s="211"/>
      <c r="W78" s="211"/>
      <c r="X78" s="211"/>
      <c r="Y78" s="211"/>
      <c r="Z78" s="211"/>
      <c r="AA78" s="211"/>
      <c r="AB78" s="211"/>
      <c r="AC78" s="211"/>
      <c r="AD78" s="211"/>
    </row>
    <row r="79" ht="23.25" customHeight="1">
      <c r="A79" s="211"/>
      <c r="B79" s="211"/>
      <c r="C79" s="211"/>
      <c r="D79" s="211"/>
      <c r="E79" s="211"/>
      <c r="F79" s="211"/>
      <c r="G79" s="211"/>
      <c r="H79" s="211"/>
      <c r="I79" s="211"/>
      <c r="J79" s="211"/>
      <c r="K79" s="211"/>
      <c r="L79" s="211"/>
      <c r="M79" s="211"/>
      <c r="N79" s="211"/>
      <c r="O79" s="211"/>
      <c r="P79" s="211"/>
      <c r="Q79" s="211"/>
      <c r="R79" s="211"/>
      <c r="S79" s="211"/>
      <c r="T79" s="211"/>
      <c r="U79" s="211"/>
      <c r="V79" s="211"/>
      <c r="W79" s="211"/>
      <c r="X79" s="211"/>
      <c r="Y79" s="211"/>
      <c r="Z79" s="211"/>
      <c r="AA79" s="211"/>
      <c r="AB79" s="211"/>
      <c r="AC79" s="211"/>
      <c r="AD79" s="211"/>
    </row>
    <row r="80" ht="23.25" customHeight="1">
      <c r="A80" s="211"/>
      <c r="B80" s="211"/>
      <c r="C80" s="211"/>
      <c r="D80" s="211"/>
      <c r="E80" s="211"/>
      <c r="F80" s="211"/>
      <c r="G80" s="211"/>
      <c r="H80" s="211"/>
      <c r="I80" s="211"/>
      <c r="J80" s="211"/>
      <c r="K80" s="211"/>
      <c r="L80" s="211"/>
      <c r="M80" s="211"/>
      <c r="N80" s="211"/>
      <c r="O80" s="211"/>
      <c r="P80" s="211"/>
      <c r="Q80" s="211"/>
      <c r="R80" s="211"/>
      <c r="S80" s="211"/>
      <c r="T80" s="211"/>
      <c r="U80" s="211"/>
      <c r="V80" s="211"/>
      <c r="W80" s="211"/>
      <c r="X80" s="211"/>
      <c r="Y80" s="211"/>
      <c r="Z80" s="211"/>
      <c r="AA80" s="211"/>
      <c r="AB80" s="211"/>
      <c r="AC80" s="211"/>
      <c r="AD80" s="211"/>
    </row>
    <row r="81" ht="23.25" customHeight="1">
      <c r="A81" s="211"/>
      <c r="B81" s="211"/>
      <c r="C81" s="211"/>
      <c r="D81" s="211"/>
      <c r="E81" s="211"/>
      <c r="F81" s="211"/>
      <c r="G81" s="211"/>
      <c r="H81" s="211"/>
      <c r="I81" s="211"/>
      <c r="J81" s="211"/>
      <c r="K81" s="211"/>
      <c r="L81" s="211"/>
      <c r="M81" s="211"/>
      <c r="N81" s="211"/>
      <c r="O81" s="211"/>
      <c r="P81" s="211"/>
      <c r="Q81" s="211"/>
      <c r="R81" s="211"/>
      <c r="S81" s="211"/>
      <c r="T81" s="211"/>
      <c r="U81" s="211"/>
      <c r="V81" s="211"/>
      <c r="W81" s="211"/>
      <c r="X81" s="211"/>
      <c r="Y81" s="211"/>
      <c r="Z81" s="211"/>
      <c r="AA81" s="211"/>
      <c r="AB81" s="211"/>
      <c r="AC81" s="211"/>
      <c r="AD81" s="211"/>
    </row>
    <row r="82" ht="23.25" customHeight="1">
      <c r="A82" s="211"/>
      <c r="B82" s="211"/>
      <c r="C82" s="211"/>
      <c r="D82" s="211"/>
      <c r="E82" s="211"/>
      <c r="F82" s="211"/>
      <c r="G82" s="211"/>
      <c r="H82" s="211"/>
      <c r="I82" s="211"/>
      <c r="J82" s="211"/>
      <c r="K82" s="211"/>
      <c r="L82" s="211"/>
      <c r="M82" s="211"/>
      <c r="N82" s="211"/>
      <c r="O82" s="211"/>
      <c r="P82" s="211"/>
      <c r="Q82" s="211"/>
      <c r="R82" s="211"/>
      <c r="S82" s="211"/>
      <c r="T82" s="211"/>
      <c r="U82" s="211"/>
      <c r="V82" s="211"/>
      <c r="W82" s="211"/>
      <c r="X82" s="211"/>
      <c r="Y82" s="211"/>
      <c r="Z82" s="211"/>
      <c r="AA82" s="211"/>
      <c r="AB82" s="211"/>
      <c r="AC82" s="211"/>
      <c r="AD82" s="211"/>
    </row>
    <row r="83" ht="23.25" customHeight="1">
      <c r="A83" s="211"/>
      <c r="B83" s="211"/>
      <c r="C83" s="211"/>
      <c r="D83" s="211"/>
      <c r="E83" s="211"/>
      <c r="F83" s="211"/>
      <c r="G83" s="211"/>
      <c r="H83" s="211"/>
      <c r="I83" s="211"/>
      <c r="J83" s="211"/>
      <c r="K83" s="211"/>
      <c r="L83" s="211"/>
      <c r="M83" s="211"/>
      <c r="N83" s="211"/>
      <c r="O83" s="211"/>
      <c r="P83" s="211"/>
      <c r="Q83" s="211"/>
      <c r="R83" s="211"/>
      <c r="S83" s="211"/>
      <c r="T83" s="211"/>
      <c r="U83" s="211"/>
      <c r="V83" s="211"/>
      <c r="W83" s="211"/>
      <c r="X83" s="211"/>
      <c r="Y83" s="211"/>
      <c r="Z83" s="211"/>
      <c r="AA83" s="211"/>
      <c r="AB83" s="211"/>
      <c r="AC83" s="211"/>
      <c r="AD83" s="211"/>
    </row>
    <row r="84" ht="23.25" customHeight="1">
      <c r="A84" s="211"/>
      <c r="B84" s="211"/>
      <c r="C84" s="211"/>
      <c r="D84" s="211"/>
      <c r="E84" s="211"/>
      <c r="F84" s="211"/>
      <c r="G84" s="211"/>
      <c r="H84" s="211"/>
      <c r="I84" s="211"/>
      <c r="J84" s="211"/>
      <c r="K84" s="211"/>
      <c r="L84" s="211"/>
      <c r="M84" s="211"/>
      <c r="N84" s="211"/>
      <c r="O84" s="211"/>
      <c r="P84" s="211"/>
      <c r="Q84" s="211"/>
      <c r="R84" s="211"/>
      <c r="S84" s="211"/>
      <c r="T84" s="211"/>
      <c r="U84" s="211"/>
      <c r="V84" s="211"/>
      <c r="W84" s="211"/>
      <c r="X84" s="211"/>
      <c r="Y84" s="211"/>
      <c r="Z84" s="211"/>
      <c r="AA84" s="211"/>
      <c r="AB84" s="211"/>
      <c r="AC84" s="211"/>
      <c r="AD84" s="211"/>
    </row>
    <row r="85" ht="23.25" customHeight="1">
      <c r="A85" s="211"/>
      <c r="B85" s="211"/>
      <c r="C85" s="211"/>
      <c r="D85" s="211"/>
      <c r="E85" s="211"/>
      <c r="F85" s="211"/>
      <c r="G85" s="211"/>
      <c r="H85" s="211"/>
      <c r="I85" s="211"/>
      <c r="J85" s="211"/>
      <c r="K85" s="211"/>
      <c r="L85" s="211"/>
      <c r="M85" s="211"/>
      <c r="N85" s="211"/>
      <c r="O85" s="211"/>
      <c r="P85" s="211"/>
      <c r="Q85" s="211"/>
      <c r="R85" s="211"/>
      <c r="S85" s="211"/>
      <c r="T85" s="211"/>
      <c r="U85" s="211"/>
      <c r="V85" s="211"/>
      <c r="W85" s="211"/>
      <c r="X85" s="211"/>
      <c r="Y85" s="211"/>
      <c r="Z85" s="211"/>
      <c r="AA85" s="211"/>
      <c r="AB85" s="211"/>
      <c r="AC85" s="211"/>
      <c r="AD85" s="211"/>
    </row>
    <row r="86" ht="23.25" customHeight="1">
      <c r="A86" s="211"/>
      <c r="B86" s="211"/>
      <c r="C86" s="211"/>
      <c r="D86" s="211"/>
      <c r="E86" s="211"/>
      <c r="F86" s="211"/>
      <c r="G86" s="211"/>
      <c r="H86" s="211"/>
      <c r="I86" s="211"/>
      <c r="J86" s="211"/>
      <c r="K86" s="211"/>
      <c r="L86" s="211"/>
      <c r="M86" s="211"/>
      <c r="N86" s="211"/>
      <c r="O86" s="211"/>
      <c r="P86" s="211"/>
      <c r="Q86" s="211"/>
      <c r="R86" s="211"/>
      <c r="S86" s="211"/>
      <c r="T86" s="211"/>
      <c r="U86" s="211"/>
      <c r="V86" s="211"/>
      <c r="W86" s="211"/>
      <c r="X86" s="211"/>
      <c r="Y86" s="211"/>
      <c r="Z86" s="211"/>
      <c r="AA86" s="211"/>
      <c r="AB86" s="211"/>
      <c r="AC86" s="211"/>
      <c r="AD86" s="211"/>
    </row>
    <row r="87" ht="23.25" customHeight="1">
      <c r="A87" s="211"/>
      <c r="B87" s="211"/>
      <c r="C87" s="211"/>
      <c r="D87" s="211"/>
      <c r="E87" s="211"/>
      <c r="F87" s="211"/>
      <c r="G87" s="211"/>
      <c r="H87" s="211"/>
      <c r="I87" s="211"/>
      <c r="J87" s="211"/>
      <c r="K87" s="211"/>
      <c r="L87" s="211"/>
      <c r="M87" s="211"/>
      <c r="N87" s="211"/>
      <c r="O87" s="211"/>
      <c r="P87" s="211"/>
      <c r="Q87" s="211"/>
      <c r="R87" s="211"/>
      <c r="S87" s="211"/>
      <c r="T87" s="211"/>
      <c r="U87" s="211"/>
      <c r="V87" s="211"/>
      <c r="W87" s="211"/>
      <c r="X87" s="211"/>
      <c r="Y87" s="211"/>
      <c r="Z87" s="211"/>
      <c r="AA87" s="211"/>
      <c r="AB87" s="211"/>
      <c r="AC87" s="211"/>
      <c r="AD87" s="211"/>
    </row>
    <row r="88" ht="23.25" customHeight="1">
      <c r="A88" s="211"/>
      <c r="B88" s="211"/>
      <c r="C88" s="211"/>
      <c r="D88" s="211"/>
      <c r="E88" s="211"/>
      <c r="F88" s="211"/>
      <c r="G88" s="211"/>
      <c r="H88" s="211"/>
      <c r="I88" s="211"/>
      <c r="J88" s="211"/>
      <c r="K88" s="211"/>
      <c r="L88" s="211"/>
      <c r="M88" s="211"/>
      <c r="N88" s="211"/>
      <c r="O88" s="211"/>
      <c r="P88" s="211"/>
      <c r="Q88" s="211"/>
      <c r="R88" s="211"/>
      <c r="S88" s="211"/>
      <c r="T88" s="211"/>
      <c r="U88" s="211"/>
      <c r="V88" s="211"/>
      <c r="W88" s="211"/>
      <c r="X88" s="211"/>
      <c r="Y88" s="211"/>
      <c r="Z88" s="211"/>
      <c r="AA88" s="211"/>
      <c r="AB88" s="211"/>
      <c r="AC88" s="211"/>
      <c r="AD88" s="211"/>
    </row>
    <row r="89" ht="23.25" customHeight="1">
      <c r="A89" s="211"/>
      <c r="B89" s="211"/>
      <c r="C89" s="211"/>
      <c r="D89" s="211"/>
      <c r="E89" s="211"/>
      <c r="F89" s="211"/>
      <c r="G89" s="211"/>
      <c r="H89" s="211"/>
      <c r="I89" s="211"/>
      <c r="J89" s="211"/>
      <c r="K89" s="211"/>
      <c r="L89" s="211"/>
      <c r="M89" s="211"/>
      <c r="N89" s="211"/>
      <c r="O89" s="211"/>
      <c r="P89" s="211"/>
      <c r="Q89" s="211"/>
      <c r="R89" s="211"/>
      <c r="S89" s="211"/>
      <c r="T89" s="211"/>
      <c r="U89" s="211"/>
      <c r="V89" s="211"/>
      <c r="W89" s="211"/>
      <c r="X89" s="211"/>
      <c r="Y89" s="211"/>
      <c r="Z89" s="211"/>
      <c r="AA89" s="211"/>
      <c r="AB89" s="211"/>
      <c r="AC89" s="211"/>
      <c r="AD89" s="211"/>
    </row>
    <row r="90" ht="23.25" customHeight="1">
      <c r="A90" s="211"/>
      <c r="B90" s="211"/>
      <c r="C90" s="211"/>
      <c r="D90" s="211"/>
      <c r="E90" s="211"/>
      <c r="F90" s="211"/>
      <c r="G90" s="211"/>
      <c r="H90" s="211"/>
      <c r="I90" s="211"/>
      <c r="J90" s="211"/>
      <c r="K90" s="211"/>
      <c r="L90" s="211"/>
      <c r="M90" s="211"/>
      <c r="N90" s="211"/>
      <c r="O90" s="211"/>
      <c r="P90" s="211"/>
      <c r="Q90" s="211"/>
      <c r="R90" s="211"/>
      <c r="S90" s="211"/>
      <c r="T90" s="211"/>
      <c r="U90" s="211"/>
      <c r="V90" s="211"/>
      <c r="W90" s="211"/>
      <c r="X90" s="211"/>
      <c r="Y90" s="211"/>
      <c r="Z90" s="211"/>
      <c r="AA90" s="211"/>
      <c r="AB90" s="211"/>
      <c r="AC90" s="211"/>
      <c r="AD90" s="211"/>
    </row>
    <row r="91" ht="23.25" customHeight="1">
      <c r="A91" s="211"/>
      <c r="B91" s="211"/>
      <c r="C91" s="211"/>
      <c r="D91" s="211"/>
      <c r="E91" s="211"/>
      <c r="F91" s="211"/>
      <c r="G91" s="211"/>
      <c r="H91" s="211"/>
      <c r="I91" s="211"/>
      <c r="J91" s="211"/>
      <c r="K91" s="211"/>
      <c r="L91" s="211"/>
      <c r="M91" s="211"/>
      <c r="N91" s="211"/>
      <c r="O91" s="211"/>
      <c r="P91" s="211"/>
      <c r="Q91" s="211"/>
      <c r="R91" s="211"/>
      <c r="S91" s="211"/>
      <c r="T91" s="211"/>
      <c r="U91" s="211"/>
      <c r="V91" s="211"/>
      <c r="W91" s="211"/>
      <c r="X91" s="211"/>
      <c r="Y91" s="211"/>
      <c r="Z91" s="211"/>
      <c r="AA91" s="211"/>
      <c r="AB91" s="211"/>
      <c r="AC91" s="211"/>
      <c r="AD91" s="211"/>
    </row>
    <row r="92" ht="23.25" customHeight="1">
      <c r="A92" s="211"/>
      <c r="B92" s="211"/>
      <c r="C92" s="211"/>
      <c r="D92" s="211"/>
      <c r="E92" s="211"/>
      <c r="F92" s="211"/>
      <c r="G92" s="211"/>
      <c r="H92" s="211"/>
      <c r="I92" s="211"/>
      <c r="J92" s="211"/>
      <c r="K92" s="211"/>
      <c r="L92" s="211"/>
      <c r="M92" s="211"/>
      <c r="N92" s="211"/>
      <c r="O92" s="211"/>
      <c r="P92" s="211"/>
      <c r="Q92" s="211"/>
      <c r="R92" s="211"/>
      <c r="S92" s="211"/>
      <c r="T92" s="211"/>
      <c r="U92" s="211"/>
      <c r="V92" s="211"/>
      <c r="W92" s="211"/>
      <c r="X92" s="211"/>
      <c r="Y92" s="211"/>
      <c r="Z92" s="211"/>
      <c r="AA92" s="211"/>
      <c r="AB92" s="211"/>
      <c r="AC92" s="211"/>
      <c r="AD92" s="211"/>
    </row>
    <row r="93" ht="23.25" customHeight="1">
      <c r="A93" s="211"/>
      <c r="B93" s="211"/>
      <c r="C93" s="211"/>
      <c r="D93" s="211"/>
      <c r="E93" s="211"/>
      <c r="F93" s="211"/>
      <c r="G93" s="211"/>
      <c r="H93" s="211"/>
      <c r="I93" s="211"/>
      <c r="J93" s="211"/>
      <c r="K93" s="211"/>
      <c r="L93" s="211"/>
      <c r="M93" s="211"/>
      <c r="N93" s="211"/>
      <c r="O93" s="211"/>
      <c r="P93" s="211"/>
      <c r="Q93" s="211"/>
      <c r="R93" s="211"/>
      <c r="S93" s="211"/>
      <c r="T93" s="211"/>
      <c r="U93" s="211"/>
      <c r="V93" s="211"/>
      <c r="W93" s="211"/>
      <c r="X93" s="211"/>
      <c r="Y93" s="211"/>
      <c r="Z93" s="211"/>
      <c r="AA93" s="211"/>
      <c r="AB93" s="211"/>
      <c r="AC93" s="211"/>
      <c r="AD93" s="211"/>
    </row>
    <row r="94" ht="23.25" customHeight="1">
      <c r="A94" s="211"/>
      <c r="B94" s="211"/>
      <c r="C94" s="211"/>
      <c r="D94" s="211"/>
      <c r="E94" s="211"/>
      <c r="F94" s="211"/>
      <c r="G94" s="211"/>
      <c r="H94" s="211"/>
      <c r="I94" s="211"/>
      <c r="J94" s="211"/>
      <c r="K94" s="211"/>
      <c r="L94" s="211"/>
      <c r="M94" s="211"/>
      <c r="N94" s="211"/>
      <c r="O94" s="211"/>
      <c r="P94" s="211"/>
      <c r="Q94" s="211"/>
      <c r="R94" s="211"/>
      <c r="S94" s="211"/>
      <c r="T94" s="211"/>
      <c r="U94" s="211"/>
      <c r="V94" s="211"/>
      <c r="W94" s="211"/>
      <c r="X94" s="211"/>
      <c r="Y94" s="211"/>
      <c r="Z94" s="211"/>
      <c r="AA94" s="211"/>
      <c r="AB94" s="211"/>
      <c r="AC94" s="211"/>
      <c r="AD94" s="211"/>
    </row>
    <row r="95" ht="23.25" customHeight="1">
      <c r="A95" s="211"/>
      <c r="B95" s="211"/>
      <c r="C95" s="211"/>
      <c r="D95" s="211"/>
      <c r="E95" s="211"/>
      <c r="F95" s="211"/>
      <c r="G95" s="211"/>
      <c r="H95" s="211"/>
      <c r="I95" s="211"/>
      <c r="J95" s="211"/>
      <c r="K95" s="211"/>
      <c r="L95" s="211"/>
      <c r="M95" s="211"/>
      <c r="N95" s="211"/>
      <c r="O95" s="211"/>
      <c r="P95" s="211"/>
      <c r="Q95" s="211"/>
      <c r="R95" s="211"/>
      <c r="S95" s="211"/>
      <c r="T95" s="211"/>
      <c r="U95" s="211"/>
      <c r="V95" s="211"/>
      <c r="W95" s="211"/>
      <c r="X95" s="211"/>
      <c r="Y95" s="211"/>
      <c r="Z95" s="211"/>
      <c r="AA95" s="211"/>
      <c r="AB95" s="211"/>
      <c r="AC95" s="211"/>
      <c r="AD95" s="211"/>
    </row>
    <row r="96" ht="23.25" customHeight="1">
      <c r="A96" s="211"/>
      <c r="B96" s="211"/>
      <c r="C96" s="211"/>
      <c r="D96" s="211"/>
      <c r="E96" s="211"/>
      <c r="F96" s="211"/>
      <c r="G96" s="211"/>
      <c r="H96" s="211"/>
      <c r="I96" s="211"/>
      <c r="J96" s="211"/>
      <c r="K96" s="211"/>
      <c r="L96" s="211"/>
      <c r="M96" s="211"/>
      <c r="N96" s="211"/>
      <c r="O96" s="211"/>
      <c r="P96" s="211"/>
      <c r="Q96" s="211"/>
      <c r="R96" s="211"/>
      <c r="S96" s="211"/>
      <c r="T96" s="211"/>
      <c r="U96" s="211"/>
      <c r="V96" s="211"/>
      <c r="W96" s="211"/>
      <c r="X96" s="211"/>
      <c r="Y96" s="211"/>
      <c r="Z96" s="211"/>
      <c r="AA96" s="211"/>
      <c r="AB96" s="211"/>
      <c r="AC96" s="211"/>
      <c r="AD96" s="211"/>
    </row>
    <row r="97" ht="23.25" customHeight="1">
      <c r="A97" s="211"/>
      <c r="B97" s="211"/>
      <c r="C97" s="211"/>
      <c r="D97" s="211"/>
      <c r="E97" s="211"/>
      <c r="F97" s="211"/>
      <c r="G97" s="211"/>
      <c r="H97" s="211"/>
      <c r="I97" s="211"/>
      <c r="J97" s="211"/>
      <c r="K97" s="211"/>
      <c r="L97" s="211"/>
      <c r="M97" s="211"/>
      <c r="N97" s="211"/>
      <c r="O97" s="211"/>
      <c r="P97" s="211"/>
      <c r="Q97" s="211"/>
      <c r="R97" s="211"/>
      <c r="S97" s="211"/>
      <c r="T97" s="211"/>
      <c r="U97" s="211"/>
      <c r="V97" s="211"/>
      <c r="W97" s="211"/>
      <c r="X97" s="211"/>
      <c r="Y97" s="211"/>
      <c r="Z97" s="211"/>
      <c r="AA97" s="211"/>
      <c r="AB97" s="211"/>
      <c r="AC97" s="211"/>
      <c r="AD97" s="211"/>
    </row>
    <row r="98" ht="23.25" customHeight="1">
      <c r="A98" s="211"/>
      <c r="B98" s="211"/>
      <c r="C98" s="211"/>
      <c r="D98" s="211"/>
      <c r="E98" s="211"/>
      <c r="F98" s="211"/>
      <c r="G98" s="211"/>
      <c r="H98" s="211"/>
      <c r="I98" s="211"/>
      <c r="J98" s="211"/>
      <c r="K98" s="211"/>
      <c r="L98" s="211"/>
      <c r="M98" s="211"/>
      <c r="N98" s="211"/>
      <c r="O98" s="211"/>
      <c r="P98" s="211"/>
      <c r="Q98" s="211"/>
      <c r="R98" s="211"/>
      <c r="S98" s="211"/>
      <c r="T98" s="211"/>
      <c r="U98" s="211"/>
      <c r="V98" s="211"/>
      <c r="W98" s="211"/>
      <c r="X98" s="211"/>
      <c r="Y98" s="211"/>
      <c r="Z98" s="211"/>
      <c r="AA98" s="211"/>
      <c r="AB98" s="211"/>
      <c r="AC98" s="211"/>
      <c r="AD98" s="211"/>
    </row>
    <row r="99" ht="23.25" customHeight="1">
      <c r="A99" s="211"/>
      <c r="B99" s="211"/>
      <c r="C99" s="211"/>
      <c r="D99" s="211"/>
      <c r="E99" s="211"/>
      <c r="F99" s="211"/>
      <c r="G99" s="211"/>
      <c r="H99" s="211"/>
      <c r="I99" s="211"/>
      <c r="J99" s="211"/>
      <c r="K99" s="211"/>
      <c r="L99" s="211"/>
      <c r="M99" s="211"/>
      <c r="N99" s="211"/>
      <c r="O99" s="211"/>
      <c r="P99" s="211"/>
      <c r="Q99" s="211"/>
      <c r="R99" s="211"/>
      <c r="S99" s="211"/>
      <c r="T99" s="211"/>
      <c r="U99" s="211"/>
      <c r="V99" s="211"/>
      <c r="W99" s="211"/>
      <c r="X99" s="211"/>
      <c r="Y99" s="211"/>
      <c r="Z99" s="211"/>
      <c r="AA99" s="211"/>
      <c r="AB99" s="211"/>
      <c r="AC99" s="211"/>
      <c r="AD99" s="211"/>
    </row>
    <row r="100" ht="23.25" customHeight="1">
      <c r="A100" s="211"/>
      <c r="B100" s="211"/>
      <c r="C100" s="211"/>
      <c r="D100" s="211"/>
      <c r="E100" s="211"/>
      <c r="F100" s="211"/>
      <c r="G100" s="211"/>
      <c r="H100" s="211"/>
      <c r="I100" s="211"/>
      <c r="J100" s="211"/>
      <c r="K100" s="211"/>
      <c r="L100" s="211"/>
      <c r="M100" s="211"/>
      <c r="N100" s="211"/>
      <c r="O100" s="211"/>
      <c r="P100" s="211"/>
      <c r="Q100" s="211"/>
      <c r="R100" s="211"/>
      <c r="S100" s="211"/>
      <c r="T100" s="211"/>
      <c r="U100" s="211"/>
      <c r="V100" s="211"/>
      <c r="W100" s="211"/>
      <c r="X100" s="211"/>
      <c r="Y100" s="211"/>
      <c r="Z100" s="211"/>
      <c r="AA100" s="211"/>
      <c r="AB100" s="211"/>
      <c r="AC100" s="211"/>
      <c r="AD100" s="211"/>
    </row>
    <row r="101" ht="23.25" customHeight="1">
      <c r="A101" s="211"/>
      <c r="B101" s="211"/>
      <c r="C101" s="211"/>
      <c r="D101" s="211"/>
      <c r="E101" s="211"/>
      <c r="F101" s="211"/>
      <c r="G101" s="211"/>
      <c r="H101" s="211"/>
      <c r="I101" s="211"/>
      <c r="J101" s="211"/>
      <c r="K101" s="211"/>
      <c r="L101" s="211"/>
      <c r="M101" s="211"/>
      <c r="N101" s="211"/>
      <c r="O101" s="211"/>
      <c r="P101" s="211"/>
      <c r="Q101" s="211"/>
      <c r="R101" s="211"/>
      <c r="S101" s="211"/>
      <c r="T101" s="211"/>
      <c r="U101" s="211"/>
      <c r="V101" s="211"/>
      <c r="W101" s="211"/>
      <c r="X101" s="211"/>
      <c r="Y101" s="211"/>
      <c r="Z101" s="211"/>
      <c r="AA101" s="211"/>
      <c r="AB101" s="211"/>
      <c r="AC101" s="211"/>
      <c r="AD101" s="211"/>
    </row>
    <row r="102" ht="23.25" customHeight="1">
      <c r="A102" s="211"/>
      <c r="B102" s="211"/>
      <c r="C102" s="211"/>
      <c r="D102" s="211"/>
      <c r="E102" s="211"/>
      <c r="F102" s="211"/>
      <c r="G102" s="211"/>
      <c r="H102" s="211"/>
      <c r="I102" s="211"/>
      <c r="J102" s="211"/>
      <c r="K102" s="211"/>
      <c r="L102" s="211"/>
      <c r="M102" s="211"/>
      <c r="N102" s="211"/>
      <c r="O102" s="211"/>
      <c r="P102" s="211"/>
      <c r="Q102" s="211"/>
      <c r="R102" s="211"/>
      <c r="S102" s="211"/>
      <c r="T102" s="211"/>
      <c r="U102" s="211"/>
      <c r="V102" s="211"/>
      <c r="W102" s="211"/>
      <c r="X102" s="211"/>
      <c r="Y102" s="211"/>
      <c r="Z102" s="211"/>
      <c r="AA102" s="211"/>
      <c r="AB102" s="211"/>
      <c r="AC102" s="211"/>
      <c r="AD102" s="211"/>
    </row>
    <row r="103" ht="23.25" customHeight="1">
      <c r="A103" s="211"/>
      <c r="B103" s="211"/>
      <c r="C103" s="211"/>
      <c r="D103" s="211"/>
      <c r="E103" s="211"/>
      <c r="F103" s="211"/>
      <c r="G103" s="211"/>
      <c r="H103" s="211"/>
      <c r="I103" s="211"/>
      <c r="J103" s="211"/>
      <c r="K103" s="211"/>
      <c r="L103" s="211"/>
      <c r="M103" s="211"/>
      <c r="N103" s="211"/>
      <c r="O103" s="211"/>
      <c r="P103" s="211"/>
      <c r="Q103" s="211"/>
      <c r="R103" s="211"/>
      <c r="S103" s="211"/>
      <c r="T103" s="211"/>
      <c r="U103" s="211"/>
      <c r="V103" s="211"/>
      <c r="W103" s="211"/>
      <c r="X103" s="211"/>
      <c r="Y103" s="211"/>
      <c r="Z103" s="211"/>
      <c r="AA103" s="211"/>
      <c r="AB103" s="211"/>
      <c r="AC103" s="211"/>
      <c r="AD103" s="211"/>
    </row>
    <row r="104" ht="23.25" customHeight="1">
      <c r="A104" s="211"/>
      <c r="B104" s="211"/>
      <c r="C104" s="211"/>
      <c r="D104" s="211"/>
      <c r="E104" s="211"/>
      <c r="F104" s="211"/>
      <c r="G104" s="211"/>
      <c r="H104" s="211"/>
      <c r="I104" s="211"/>
      <c r="J104" s="211"/>
      <c r="K104" s="211"/>
      <c r="L104" s="211"/>
      <c r="M104" s="211"/>
      <c r="N104" s="211"/>
      <c r="O104" s="211"/>
      <c r="P104" s="211"/>
      <c r="Q104" s="211"/>
      <c r="R104" s="211"/>
      <c r="S104" s="211"/>
      <c r="T104" s="211"/>
      <c r="U104" s="211"/>
      <c r="V104" s="211"/>
      <c r="W104" s="211"/>
      <c r="X104" s="211"/>
      <c r="Y104" s="211"/>
      <c r="Z104" s="211"/>
      <c r="AA104" s="211"/>
      <c r="AB104" s="211"/>
      <c r="AC104" s="211"/>
      <c r="AD104" s="211"/>
    </row>
    <row r="105" ht="23.25" customHeight="1">
      <c r="A105" s="211"/>
      <c r="B105" s="211"/>
      <c r="C105" s="211"/>
      <c r="D105" s="211"/>
      <c r="E105" s="211"/>
      <c r="F105" s="211"/>
      <c r="G105" s="211"/>
      <c r="H105" s="211"/>
      <c r="I105" s="211"/>
      <c r="J105" s="211"/>
      <c r="K105" s="211"/>
      <c r="L105" s="211"/>
      <c r="M105" s="211"/>
      <c r="N105" s="211"/>
      <c r="O105" s="211"/>
      <c r="P105" s="211"/>
      <c r="Q105" s="211"/>
      <c r="R105" s="211"/>
      <c r="S105" s="211"/>
      <c r="T105" s="211"/>
      <c r="U105" s="211"/>
      <c r="V105" s="211"/>
      <c r="W105" s="211"/>
      <c r="X105" s="211"/>
      <c r="Y105" s="211"/>
      <c r="Z105" s="211"/>
      <c r="AA105" s="211"/>
      <c r="AB105" s="211"/>
      <c r="AC105" s="211"/>
      <c r="AD105" s="211"/>
    </row>
    <row r="106" ht="23.25" customHeight="1">
      <c r="A106" s="211"/>
      <c r="B106" s="211"/>
      <c r="C106" s="211"/>
      <c r="D106" s="211"/>
      <c r="E106" s="211"/>
      <c r="F106" s="211"/>
      <c r="G106" s="211"/>
      <c r="H106" s="211"/>
      <c r="I106" s="211"/>
      <c r="J106" s="211"/>
      <c r="K106" s="211"/>
      <c r="L106" s="211"/>
      <c r="M106" s="211"/>
      <c r="N106" s="211"/>
      <c r="O106" s="211"/>
      <c r="P106" s="211"/>
      <c r="Q106" s="211"/>
      <c r="R106" s="211"/>
      <c r="S106" s="211"/>
      <c r="T106" s="211"/>
      <c r="U106" s="211"/>
      <c r="V106" s="211"/>
      <c r="W106" s="211"/>
      <c r="X106" s="211"/>
      <c r="Y106" s="211"/>
      <c r="Z106" s="211"/>
      <c r="AA106" s="211"/>
      <c r="AB106" s="211"/>
      <c r="AC106" s="211"/>
      <c r="AD106" s="211"/>
    </row>
    <row r="107" ht="23.25" customHeight="1">
      <c r="A107" s="211"/>
      <c r="B107" s="211"/>
      <c r="C107" s="211"/>
      <c r="D107" s="211"/>
      <c r="E107" s="211"/>
      <c r="F107" s="211"/>
      <c r="G107" s="211"/>
      <c r="H107" s="211"/>
      <c r="I107" s="211"/>
      <c r="J107" s="211"/>
      <c r="K107" s="211"/>
      <c r="L107" s="211"/>
      <c r="M107" s="211"/>
      <c r="N107" s="211"/>
      <c r="O107" s="211"/>
      <c r="P107" s="211"/>
      <c r="Q107" s="211"/>
      <c r="R107" s="211"/>
      <c r="S107" s="211"/>
      <c r="T107" s="211"/>
      <c r="U107" s="211"/>
      <c r="V107" s="211"/>
      <c r="W107" s="211"/>
      <c r="X107" s="211"/>
      <c r="Y107" s="211"/>
      <c r="Z107" s="211"/>
      <c r="AA107" s="211"/>
      <c r="AB107" s="211"/>
      <c r="AC107" s="211"/>
      <c r="AD107" s="211"/>
    </row>
    <row r="108" ht="23.25" customHeight="1">
      <c r="A108" s="211"/>
      <c r="B108" s="211"/>
      <c r="C108" s="211"/>
      <c r="D108" s="211"/>
      <c r="E108" s="211"/>
      <c r="F108" s="211"/>
      <c r="G108" s="211"/>
      <c r="H108" s="211"/>
      <c r="I108" s="211"/>
      <c r="J108" s="211"/>
      <c r="K108" s="211"/>
      <c r="L108" s="211"/>
      <c r="M108" s="211"/>
      <c r="N108" s="211"/>
      <c r="O108" s="211"/>
      <c r="P108" s="211"/>
      <c r="Q108" s="211"/>
      <c r="R108" s="211"/>
      <c r="S108" s="211"/>
      <c r="T108" s="211"/>
      <c r="U108" s="211"/>
      <c r="V108" s="211"/>
      <c r="W108" s="211"/>
      <c r="X108" s="211"/>
      <c r="Y108" s="211"/>
      <c r="Z108" s="211"/>
      <c r="AA108" s="211"/>
      <c r="AB108" s="211"/>
      <c r="AC108" s="211"/>
      <c r="AD108" s="211"/>
    </row>
    <row r="109" ht="23.25" customHeight="1">
      <c r="A109" s="211"/>
      <c r="B109" s="211"/>
      <c r="C109" s="211"/>
      <c r="D109" s="211"/>
      <c r="E109" s="211"/>
      <c r="F109" s="211"/>
      <c r="G109" s="211"/>
      <c r="H109" s="211"/>
      <c r="I109" s="211"/>
      <c r="J109" s="211"/>
      <c r="K109" s="211"/>
      <c r="L109" s="211"/>
      <c r="M109" s="211"/>
      <c r="N109" s="211"/>
      <c r="O109" s="211"/>
      <c r="P109" s="211"/>
      <c r="Q109" s="211"/>
      <c r="R109" s="211"/>
      <c r="S109" s="211"/>
      <c r="T109" s="211"/>
      <c r="U109" s="211"/>
      <c r="V109" s="211"/>
      <c r="W109" s="211"/>
      <c r="X109" s="211"/>
      <c r="Y109" s="211"/>
      <c r="Z109" s="211"/>
      <c r="AA109" s="211"/>
      <c r="AB109" s="211"/>
      <c r="AC109" s="211"/>
      <c r="AD109" s="211"/>
    </row>
    <row r="110" ht="23.25" customHeight="1">
      <c r="A110" s="211"/>
      <c r="B110" s="211"/>
      <c r="C110" s="211"/>
      <c r="D110" s="211"/>
      <c r="E110" s="211"/>
      <c r="F110" s="211"/>
      <c r="G110" s="211"/>
      <c r="H110" s="211"/>
      <c r="I110" s="211"/>
      <c r="J110" s="211"/>
      <c r="K110" s="211"/>
      <c r="L110" s="211"/>
      <c r="M110" s="211"/>
      <c r="N110" s="211"/>
      <c r="O110" s="211"/>
      <c r="P110" s="211"/>
      <c r="Q110" s="211"/>
      <c r="R110" s="211"/>
      <c r="S110" s="211"/>
      <c r="T110" s="211"/>
      <c r="U110" s="211"/>
      <c r="V110" s="211"/>
      <c r="W110" s="211"/>
      <c r="X110" s="211"/>
      <c r="Y110" s="211"/>
      <c r="Z110" s="211"/>
      <c r="AA110" s="211"/>
      <c r="AB110" s="211"/>
      <c r="AC110" s="211"/>
      <c r="AD110" s="211"/>
    </row>
    <row r="111" ht="23.25" customHeight="1">
      <c r="A111" s="211"/>
      <c r="B111" s="211"/>
      <c r="C111" s="211"/>
      <c r="D111" s="211"/>
      <c r="E111" s="211"/>
      <c r="F111" s="211"/>
      <c r="G111" s="211"/>
      <c r="H111" s="211"/>
      <c r="I111" s="211"/>
      <c r="J111" s="211"/>
      <c r="K111" s="211"/>
      <c r="L111" s="211"/>
      <c r="M111" s="211"/>
      <c r="N111" s="211"/>
      <c r="O111" s="211"/>
      <c r="P111" s="211"/>
      <c r="Q111" s="211"/>
      <c r="R111" s="211"/>
      <c r="S111" s="211"/>
      <c r="T111" s="211"/>
      <c r="U111" s="211"/>
      <c r="V111" s="211"/>
      <c r="W111" s="211"/>
      <c r="X111" s="211"/>
      <c r="Y111" s="211"/>
      <c r="Z111" s="211"/>
      <c r="AA111" s="211"/>
      <c r="AB111" s="211"/>
      <c r="AC111" s="211"/>
      <c r="AD111" s="211"/>
    </row>
    <row r="112" ht="23.25" customHeight="1">
      <c r="A112" s="211"/>
      <c r="B112" s="211"/>
      <c r="C112" s="211"/>
      <c r="D112" s="211"/>
      <c r="E112" s="211"/>
      <c r="F112" s="211"/>
      <c r="G112" s="211"/>
      <c r="H112" s="211"/>
      <c r="I112" s="211"/>
      <c r="J112" s="211"/>
      <c r="K112" s="211"/>
      <c r="L112" s="211"/>
      <c r="M112" s="211"/>
      <c r="N112" s="211"/>
      <c r="O112" s="211"/>
      <c r="P112" s="211"/>
      <c r="Q112" s="211"/>
      <c r="R112" s="211"/>
      <c r="S112" s="211"/>
      <c r="T112" s="211"/>
      <c r="U112" s="211"/>
      <c r="V112" s="211"/>
      <c r="W112" s="211"/>
      <c r="X112" s="211"/>
      <c r="Y112" s="211"/>
      <c r="Z112" s="211"/>
      <c r="AA112" s="211"/>
      <c r="AB112" s="211"/>
      <c r="AC112" s="211"/>
      <c r="AD112" s="211"/>
    </row>
    <row r="113" ht="23.25" customHeight="1">
      <c r="A113" s="211"/>
      <c r="B113" s="211"/>
      <c r="C113" s="211"/>
      <c r="D113" s="211"/>
      <c r="E113" s="211"/>
      <c r="F113" s="211"/>
      <c r="G113" s="211"/>
      <c r="H113" s="211"/>
      <c r="I113" s="211"/>
      <c r="J113" s="211"/>
      <c r="K113" s="211"/>
      <c r="L113" s="211"/>
      <c r="M113" s="211"/>
      <c r="N113" s="211"/>
      <c r="O113" s="211"/>
      <c r="P113" s="211"/>
      <c r="Q113" s="211"/>
      <c r="R113" s="211"/>
      <c r="S113" s="211"/>
      <c r="T113" s="211"/>
      <c r="U113" s="211"/>
      <c r="V113" s="211"/>
      <c r="W113" s="211"/>
      <c r="X113" s="211"/>
      <c r="Y113" s="211"/>
      <c r="Z113" s="211"/>
      <c r="AA113" s="211"/>
      <c r="AB113" s="211"/>
      <c r="AC113" s="211"/>
      <c r="AD113" s="211"/>
    </row>
    <row r="114" ht="23.25" customHeight="1">
      <c r="A114" s="211"/>
      <c r="B114" s="211"/>
      <c r="C114" s="211"/>
      <c r="D114" s="211"/>
      <c r="E114" s="211"/>
      <c r="F114" s="211"/>
      <c r="G114" s="211"/>
      <c r="H114" s="211"/>
      <c r="I114" s="211"/>
      <c r="J114" s="211"/>
      <c r="K114" s="211"/>
      <c r="L114" s="211"/>
      <c r="M114" s="211"/>
      <c r="N114" s="211"/>
      <c r="O114" s="211"/>
      <c r="P114" s="211"/>
      <c r="Q114" s="211"/>
      <c r="R114" s="211"/>
      <c r="S114" s="211"/>
      <c r="T114" s="211"/>
      <c r="U114" s="211"/>
      <c r="V114" s="211"/>
      <c r="W114" s="211"/>
      <c r="X114" s="211"/>
      <c r="Y114" s="211"/>
      <c r="Z114" s="211"/>
      <c r="AA114" s="211"/>
      <c r="AB114" s="211"/>
      <c r="AC114" s="211"/>
      <c r="AD114" s="211"/>
    </row>
    <row r="115" ht="23.25" customHeight="1">
      <c r="A115" s="211"/>
      <c r="B115" s="211"/>
      <c r="C115" s="211"/>
      <c r="D115" s="211"/>
      <c r="E115" s="211"/>
      <c r="F115" s="211"/>
      <c r="G115" s="211"/>
      <c r="H115" s="211"/>
      <c r="I115" s="211"/>
      <c r="J115" s="211"/>
      <c r="K115" s="211"/>
      <c r="L115" s="211"/>
      <c r="M115" s="211"/>
      <c r="N115" s="211"/>
      <c r="O115" s="211"/>
      <c r="P115" s="211"/>
      <c r="Q115" s="211"/>
      <c r="R115" s="211"/>
      <c r="S115" s="211"/>
      <c r="T115" s="211"/>
      <c r="U115" s="211"/>
      <c r="V115" s="211"/>
      <c r="W115" s="211"/>
      <c r="X115" s="211"/>
      <c r="Y115" s="211"/>
      <c r="Z115" s="211"/>
      <c r="AA115" s="211"/>
      <c r="AB115" s="211"/>
      <c r="AC115" s="211"/>
      <c r="AD115" s="211"/>
    </row>
    <row r="116" ht="23.25" customHeight="1">
      <c r="A116" s="211"/>
      <c r="B116" s="211"/>
      <c r="C116" s="211"/>
      <c r="D116" s="211"/>
      <c r="E116" s="211"/>
      <c r="F116" s="211"/>
      <c r="G116" s="211"/>
      <c r="H116" s="211"/>
      <c r="I116" s="211"/>
      <c r="J116" s="211"/>
      <c r="K116" s="211"/>
      <c r="L116" s="211"/>
      <c r="M116" s="211"/>
      <c r="N116" s="211"/>
      <c r="O116" s="211"/>
      <c r="P116" s="211"/>
      <c r="Q116" s="211"/>
      <c r="R116" s="211"/>
      <c r="S116" s="211"/>
      <c r="T116" s="211"/>
      <c r="U116" s="211"/>
      <c r="V116" s="211"/>
      <c r="W116" s="211"/>
      <c r="X116" s="211"/>
      <c r="Y116" s="211"/>
      <c r="Z116" s="211"/>
      <c r="AA116" s="211"/>
      <c r="AB116" s="211"/>
      <c r="AC116" s="211"/>
      <c r="AD116" s="211"/>
    </row>
    <row r="117" ht="23.25" customHeight="1">
      <c r="A117" s="211"/>
      <c r="B117" s="211"/>
      <c r="C117" s="211"/>
      <c r="D117" s="211"/>
      <c r="E117" s="211"/>
      <c r="F117" s="211"/>
      <c r="G117" s="211"/>
      <c r="H117" s="211"/>
      <c r="I117" s="211"/>
      <c r="J117" s="211"/>
      <c r="K117" s="211"/>
      <c r="L117" s="211"/>
      <c r="M117" s="211"/>
      <c r="N117" s="211"/>
      <c r="O117" s="211"/>
      <c r="P117" s="211"/>
      <c r="Q117" s="211"/>
      <c r="R117" s="211"/>
      <c r="S117" s="211"/>
      <c r="T117" s="211"/>
      <c r="U117" s="211"/>
      <c r="V117" s="211"/>
      <c r="W117" s="211"/>
      <c r="X117" s="211"/>
      <c r="Y117" s="211"/>
      <c r="Z117" s="211"/>
      <c r="AA117" s="211"/>
      <c r="AB117" s="211"/>
      <c r="AC117" s="211"/>
      <c r="AD117" s="211"/>
    </row>
    <row r="118" ht="23.25" customHeight="1">
      <c r="A118" s="211"/>
      <c r="B118" s="211"/>
      <c r="C118" s="211"/>
      <c r="D118" s="211"/>
      <c r="E118" s="211"/>
      <c r="F118" s="211"/>
      <c r="G118" s="211"/>
      <c r="H118" s="211"/>
      <c r="I118" s="211"/>
      <c r="J118" s="211"/>
      <c r="K118" s="211"/>
      <c r="L118" s="211"/>
      <c r="M118" s="211"/>
      <c r="N118" s="211"/>
      <c r="O118" s="211"/>
      <c r="P118" s="211"/>
      <c r="Q118" s="211"/>
      <c r="R118" s="211"/>
      <c r="S118" s="211"/>
      <c r="T118" s="211"/>
      <c r="U118" s="211"/>
      <c r="V118" s="211"/>
      <c r="W118" s="211"/>
      <c r="X118" s="211"/>
      <c r="Y118" s="211"/>
      <c r="Z118" s="211"/>
      <c r="AA118" s="211"/>
      <c r="AB118" s="211"/>
      <c r="AC118" s="211"/>
      <c r="AD118" s="211"/>
    </row>
    <row r="119" ht="23.25" customHeight="1">
      <c r="A119" s="211"/>
      <c r="B119" s="211"/>
      <c r="C119" s="211"/>
      <c r="D119" s="211"/>
      <c r="E119" s="211"/>
      <c r="F119" s="211"/>
      <c r="G119" s="211"/>
      <c r="H119" s="211"/>
      <c r="I119" s="211"/>
      <c r="J119" s="211"/>
      <c r="K119" s="211"/>
      <c r="L119" s="211"/>
      <c r="M119" s="211"/>
      <c r="N119" s="211"/>
      <c r="O119" s="211"/>
      <c r="P119" s="211"/>
      <c r="Q119" s="211"/>
      <c r="R119" s="211"/>
      <c r="S119" s="211"/>
      <c r="T119" s="211"/>
      <c r="U119" s="211"/>
      <c r="V119" s="211"/>
      <c r="W119" s="211"/>
      <c r="X119" s="211"/>
      <c r="Y119" s="211"/>
      <c r="Z119" s="211"/>
      <c r="AA119" s="211"/>
      <c r="AB119" s="211"/>
      <c r="AC119" s="211"/>
      <c r="AD119" s="211"/>
    </row>
    <row r="120" ht="23.25" customHeight="1">
      <c r="A120" s="211"/>
      <c r="B120" s="211"/>
      <c r="C120" s="211"/>
      <c r="D120" s="211"/>
      <c r="E120" s="211"/>
      <c r="F120" s="211"/>
      <c r="G120" s="211"/>
      <c r="H120" s="211"/>
      <c r="I120" s="211"/>
      <c r="J120" s="211"/>
      <c r="K120" s="211"/>
      <c r="L120" s="211"/>
      <c r="M120" s="211"/>
      <c r="N120" s="211"/>
      <c r="O120" s="211"/>
      <c r="P120" s="211"/>
      <c r="Q120" s="211"/>
      <c r="R120" s="211"/>
      <c r="S120" s="211"/>
      <c r="T120" s="211"/>
      <c r="U120" s="211"/>
      <c r="V120" s="211"/>
      <c r="W120" s="211"/>
      <c r="X120" s="211"/>
      <c r="Y120" s="211"/>
      <c r="Z120" s="211"/>
      <c r="AA120" s="211"/>
      <c r="AB120" s="211"/>
      <c r="AC120" s="211"/>
      <c r="AD120" s="211"/>
    </row>
    <row r="121" ht="23.25" customHeight="1">
      <c r="A121" s="211"/>
      <c r="B121" s="211"/>
      <c r="C121" s="211"/>
      <c r="D121" s="211"/>
      <c r="E121" s="211"/>
      <c r="F121" s="211"/>
      <c r="G121" s="211"/>
      <c r="H121" s="211"/>
      <c r="I121" s="211"/>
      <c r="J121" s="211"/>
      <c r="K121" s="211"/>
      <c r="L121" s="211"/>
      <c r="M121" s="211"/>
      <c r="N121" s="211"/>
      <c r="O121" s="211"/>
      <c r="P121" s="211"/>
      <c r="Q121" s="211"/>
      <c r="R121" s="211"/>
      <c r="S121" s="211"/>
      <c r="T121" s="211"/>
      <c r="U121" s="211"/>
      <c r="V121" s="211"/>
      <c r="W121" s="211"/>
      <c r="X121" s="211"/>
      <c r="Y121" s="211"/>
      <c r="Z121" s="211"/>
      <c r="AA121" s="211"/>
      <c r="AB121" s="211"/>
      <c r="AC121" s="211"/>
      <c r="AD121" s="211"/>
    </row>
    <row r="122" ht="23.25" customHeight="1">
      <c r="A122" s="211"/>
      <c r="B122" s="211"/>
      <c r="C122" s="211"/>
      <c r="D122" s="211"/>
      <c r="E122" s="211"/>
      <c r="F122" s="211"/>
      <c r="G122" s="211"/>
      <c r="H122" s="211"/>
      <c r="I122" s="211"/>
      <c r="J122" s="211"/>
      <c r="K122" s="211"/>
      <c r="L122" s="211"/>
      <c r="M122" s="211"/>
      <c r="N122" s="211"/>
      <c r="O122" s="211"/>
      <c r="P122" s="211"/>
      <c r="Q122" s="211"/>
      <c r="R122" s="211"/>
      <c r="S122" s="211"/>
      <c r="T122" s="211"/>
      <c r="U122" s="211"/>
      <c r="V122" s="211"/>
      <c r="W122" s="211"/>
      <c r="X122" s="211"/>
      <c r="Y122" s="211"/>
      <c r="Z122" s="211"/>
      <c r="AA122" s="211"/>
      <c r="AB122" s="211"/>
      <c r="AC122" s="211"/>
      <c r="AD122" s="211"/>
    </row>
    <row r="123" ht="23.25" customHeight="1">
      <c r="A123" s="211"/>
      <c r="B123" s="211"/>
      <c r="C123" s="211"/>
      <c r="D123" s="211"/>
      <c r="E123" s="211"/>
      <c r="F123" s="211"/>
      <c r="G123" s="211"/>
      <c r="H123" s="211"/>
      <c r="I123" s="211"/>
      <c r="J123" s="211"/>
      <c r="K123" s="211"/>
      <c r="L123" s="211"/>
      <c r="M123" s="211"/>
      <c r="N123" s="211"/>
      <c r="O123" s="211"/>
      <c r="P123" s="211"/>
      <c r="Q123" s="211"/>
      <c r="R123" s="211"/>
      <c r="S123" s="211"/>
      <c r="T123" s="211"/>
      <c r="U123" s="211"/>
      <c r="V123" s="211"/>
      <c r="W123" s="211"/>
      <c r="X123" s="211"/>
      <c r="Y123" s="211"/>
      <c r="Z123" s="211"/>
      <c r="AA123" s="211"/>
      <c r="AB123" s="211"/>
      <c r="AC123" s="211"/>
      <c r="AD123" s="211"/>
    </row>
    <row r="124" ht="23.25" customHeight="1">
      <c r="A124" s="211"/>
      <c r="B124" s="211"/>
      <c r="C124" s="211"/>
      <c r="D124" s="211"/>
      <c r="E124" s="211"/>
      <c r="F124" s="211"/>
      <c r="G124" s="211"/>
      <c r="H124" s="211"/>
      <c r="I124" s="211"/>
      <c r="J124" s="211"/>
      <c r="K124" s="211"/>
      <c r="L124" s="211"/>
      <c r="M124" s="211"/>
      <c r="N124" s="211"/>
      <c r="O124" s="211"/>
      <c r="P124" s="211"/>
      <c r="Q124" s="211"/>
      <c r="R124" s="211"/>
      <c r="S124" s="211"/>
      <c r="T124" s="211"/>
      <c r="U124" s="211"/>
      <c r="V124" s="211"/>
      <c r="W124" s="211"/>
      <c r="X124" s="211"/>
      <c r="Y124" s="211"/>
      <c r="Z124" s="211"/>
      <c r="AA124" s="211"/>
      <c r="AB124" s="211"/>
      <c r="AC124" s="211"/>
      <c r="AD124" s="211"/>
    </row>
    <row r="125" ht="23.25" customHeight="1">
      <c r="A125" s="211"/>
      <c r="B125" s="211"/>
      <c r="C125" s="211"/>
      <c r="D125" s="211"/>
      <c r="E125" s="211"/>
      <c r="F125" s="211"/>
      <c r="G125" s="211"/>
      <c r="H125" s="211"/>
      <c r="I125" s="211"/>
      <c r="J125" s="211"/>
      <c r="K125" s="211"/>
      <c r="L125" s="211"/>
      <c r="M125" s="211"/>
      <c r="N125" s="211"/>
      <c r="O125" s="211"/>
      <c r="P125" s="211"/>
      <c r="Q125" s="211"/>
      <c r="R125" s="211"/>
      <c r="S125" s="211"/>
      <c r="T125" s="211"/>
      <c r="U125" s="211"/>
      <c r="V125" s="211"/>
      <c r="W125" s="211"/>
      <c r="X125" s="211"/>
      <c r="Y125" s="211"/>
      <c r="Z125" s="211"/>
      <c r="AA125" s="211"/>
      <c r="AB125" s="211"/>
      <c r="AC125" s="211"/>
      <c r="AD125" s="211"/>
    </row>
    <row r="126" ht="23.25" customHeight="1">
      <c r="A126" s="211"/>
      <c r="B126" s="211"/>
      <c r="C126" s="211"/>
      <c r="D126" s="211"/>
      <c r="E126" s="211"/>
      <c r="F126" s="211"/>
      <c r="G126" s="211"/>
      <c r="H126" s="211"/>
      <c r="I126" s="211"/>
      <c r="J126" s="211"/>
      <c r="K126" s="211"/>
      <c r="L126" s="211"/>
      <c r="M126" s="211"/>
      <c r="N126" s="211"/>
      <c r="O126" s="211"/>
      <c r="P126" s="211"/>
      <c r="Q126" s="211"/>
      <c r="R126" s="211"/>
      <c r="S126" s="211"/>
      <c r="T126" s="211"/>
      <c r="U126" s="211"/>
      <c r="V126" s="211"/>
      <c r="W126" s="211"/>
      <c r="X126" s="211"/>
      <c r="Y126" s="211"/>
      <c r="Z126" s="211"/>
      <c r="AA126" s="211"/>
      <c r="AB126" s="211"/>
      <c r="AC126" s="211"/>
      <c r="AD126" s="211"/>
    </row>
    <row r="127" ht="23.25" customHeight="1">
      <c r="A127" s="211"/>
      <c r="B127" s="211"/>
      <c r="C127" s="211"/>
      <c r="D127" s="211"/>
      <c r="E127" s="211"/>
      <c r="F127" s="211"/>
      <c r="G127" s="211"/>
      <c r="H127" s="211"/>
      <c r="I127" s="211"/>
      <c r="J127" s="211"/>
      <c r="K127" s="211"/>
      <c r="L127" s="211"/>
      <c r="M127" s="211"/>
      <c r="N127" s="211"/>
      <c r="O127" s="211"/>
      <c r="P127" s="211"/>
      <c r="Q127" s="211"/>
      <c r="R127" s="211"/>
      <c r="S127" s="211"/>
      <c r="T127" s="211"/>
      <c r="U127" s="211"/>
      <c r="V127" s="211"/>
      <c r="W127" s="211"/>
      <c r="X127" s="211"/>
      <c r="Y127" s="211"/>
      <c r="Z127" s="211"/>
      <c r="AA127" s="211"/>
      <c r="AB127" s="211"/>
      <c r="AC127" s="211"/>
      <c r="AD127" s="211"/>
    </row>
    <row r="128" ht="23.25" customHeight="1">
      <c r="A128" s="211"/>
      <c r="B128" s="211"/>
      <c r="C128" s="211"/>
      <c r="D128" s="211"/>
      <c r="E128" s="211"/>
      <c r="F128" s="211"/>
      <c r="G128" s="211"/>
      <c r="H128" s="211"/>
      <c r="I128" s="211"/>
      <c r="J128" s="211"/>
      <c r="K128" s="211"/>
      <c r="L128" s="211"/>
      <c r="M128" s="211"/>
      <c r="N128" s="211"/>
      <c r="O128" s="211"/>
      <c r="P128" s="211"/>
      <c r="Q128" s="211"/>
      <c r="R128" s="211"/>
      <c r="S128" s="211"/>
      <c r="T128" s="211"/>
      <c r="U128" s="211"/>
      <c r="V128" s="211"/>
      <c r="W128" s="211"/>
      <c r="X128" s="211"/>
      <c r="Y128" s="211"/>
      <c r="Z128" s="211"/>
      <c r="AA128" s="211"/>
      <c r="AB128" s="211"/>
      <c r="AC128" s="211"/>
      <c r="AD128" s="211"/>
    </row>
    <row r="129" ht="23.25" customHeight="1">
      <c r="A129" s="211"/>
      <c r="B129" s="211"/>
      <c r="C129" s="211"/>
      <c r="D129" s="211"/>
      <c r="E129" s="211"/>
      <c r="F129" s="211"/>
      <c r="G129" s="211"/>
      <c r="H129" s="211"/>
      <c r="I129" s="211"/>
      <c r="J129" s="211"/>
      <c r="K129" s="211"/>
      <c r="L129" s="211"/>
      <c r="M129" s="211"/>
      <c r="N129" s="211"/>
      <c r="O129" s="211"/>
      <c r="P129" s="211"/>
      <c r="Q129" s="211"/>
      <c r="R129" s="211"/>
      <c r="S129" s="211"/>
      <c r="T129" s="211"/>
      <c r="U129" s="211"/>
      <c r="V129" s="211"/>
      <c r="W129" s="211"/>
      <c r="X129" s="211"/>
      <c r="Y129" s="211"/>
      <c r="Z129" s="211"/>
      <c r="AA129" s="211"/>
      <c r="AB129" s="211"/>
      <c r="AC129" s="211"/>
      <c r="AD129" s="211"/>
    </row>
    <row r="130" ht="23.25" customHeight="1">
      <c r="A130" s="211"/>
      <c r="B130" s="211"/>
      <c r="C130" s="211"/>
      <c r="D130" s="211"/>
      <c r="E130" s="211"/>
      <c r="F130" s="211"/>
      <c r="G130" s="211"/>
      <c r="H130" s="211"/>
      <c r="I130" s="211"/>
      <c r="J130" s="211"/>
      <c r="K130" s="211"/>
      <c r="L130" s="211"/>
      <c r="M130" s="211"/>
      <c r="N130" s="211"/>
      <c r="O130" s="211"/>
      <c r="P130" s="211"/>
      <c r="Q130" s="211"/>
      <c r="R130" s="211"/>
      <c r="S130" s="211"/>
      <c r="T130" s="211"/>
      <c r="U130" s="211"/>
      <c r="V130" s="211"/>
      <c r="W130" s="211"/>
      <c r="X130" s="211"/>
      <c r="Y130" s="211"/>
      <c r="Z130" s="211"/>
      <c r="AA130" s="211"/>
      <c r="AB130" s="211"/>
      <c r="AC130" s="211"/>
      <c r="AD130" s="211"/>
    </row>
    <row r="131" ht="23.25" customHeight="1">
      <c r="A131" s="211"/>
      <c r="B131" s="211"/>
      <c r="C131" s="211"/>
      <c r="D131" s="211"/>
      <c r="E131" s="211"/>
      <c r="F131" s="211"/>
      <c r="G131" s="211"/>
      <c r="H131" s="211"/>
      <c r="I131" s="211"/>
      <c r="J131" s="211"/>
      <c r="K131" s="211"/>
      <c r="L131" s="211"/>
      <c r="M131" s="211"/>
      <c r="N131" s="211"/>
      <c r="O131" s="211"/>
      <c r="P131" s="211"/>
      <c r="Q131" s="211"/>
      <c r="R131" s="211"/>
      <c r="S131" s="211"/>
      <c r="T131" s="211"/>
      <c r="U131" s="211"/>
      <c r="V131" s="211"/>
      <c r="W131" s="211"/>
      <c r="X131" s="211"/>
      <c r="Y131" s="211"/>
      <c r="Z131" s="211"/>
      <c r="AA131" s="211"/>
      <c r="AB131" s="211"/>
      <c r="AC131" s="211"/>
      <c r="AD131" s="211"/>
    </row>
    <row r="132" ht="23.25" customHeight="1">
      <c r="A132" s="211"/>
      <c r="B132" s="211"/>
      <c r="C132" s="211"/>
      <c r="D132" s="211"/>
      <c r="E132" s="211"/>
      <c r="F132" s="211"/>
      <c r="G132" s="211"/>
      <c r="H132" s="211"/>
      <c r="I132" s="211"/>
      <c r="J132" s="211"/>
      <c r="K132" s="211"/>
      <c r="L132" s="211"/>
      <c r="M132" s="211"/>
      <c r="N132" s="211"/>
      <c r="O132" s="211"/>
      <c r="P132" s="211"/>
      <c r="Q132" s="211"/>
      <c r="R132" s="211"/>
      <c r="S132" s="211"/>
      <c r="T132" s="211"/>
      <c r="U132" s="211"/>
      <c r="V132" s="211"/>
      <c r="W132" s="211"/>
      <c r="X132" s="211"/>
      <c r="Y132" s="211"/>
      <c r="Z132" s="211"/>
      <c r="AA132" s="211"/>
      <c r="AB132" s="211"/>
      <c r="AC132" s="211"/>
      <c r="AD132" s="211"/>
    </row>
    <row r="133" ht="23.25" customHeight="1">
      <c r="A133" s="211"/>
      <c r="B133" s="211"/>
      <c r="C133" s="211"/>
      <c r="D133" s="211"/>
      <c r="E133" s="211"/>
      <c r="F133" s="211"/>
      <c r="G133" s="211"/>
      <c r="H133" s="211"/>
      <c r="I133" s="211"/>
      <c r="J133" s="211"/>
      <c r="K133" s="211"/>
      <c r="L133" s="211"/>
      <c r="M133" s="211"/>
      <c r="N133" s="211"/>
      <c r="O133" s="211"/>
      <c r="P133" s="211"/>
      <c r="Q133" s="211"/>
      <c r="R133" s="211"/>
      <c r="S133" s="211"/>
      <c r="T133" s="211"/>
      <c r="U133" s="211"/>
      <c r="V133" s="211"/>
      <c r="W133" s="211"/>
      <c r="X133" s="211"/>
      <c r="Y133" s="211"/>
      <c r="Z133" s="211"/>
      <c r="AA133" s="211"/>
      <c r="AB133" s="211"/>
      <c r="AC133" s="211"/>
      <c r="AD133" s="211"/>
    </row>
    <row r="134" ht="23.25" customHeight="1">
      <c r="A134" s="211"/>
      <c r="B134" s="211"/>
      <c r="C134" s="211"/>
      <c r="D134" s="211"/>
      <c r="E134" s="211"/>
      <c r="F134" s="211"/>
      <c r="G134" s="211"/>
      <c r="H134" s="211"/>
      <c r="I134" s="211"/>
      <c r="J134" s="211"/>
      <c r="K134" s="211"/>
      <c r="L134" s="211"/>
      <c r="M134" s="211"/>
      <c r="N134" s="211"/>
      <c r="O134" s="211"/>
      <c r="P134" s="211"/>
      <c r="Q134" s="211"/>
      <c r="R134" s="211"/>
      <c r="S134" s="211"/>
      <c r="T134" s="211"/>
      <c r="U134" s="211"/>
      <c r="V134" s="211"/>
      <c r="W134" s="211"/>
      <c r="X134" s="211"/>
      <c r="Y134" s="211"/>
      <c r="Z134" s="211"/>
      <c r="AA134" s="211"/>
      <c r="AB134" s="211"/>
      <c r="AC134" s="211"/>
      <c r="AD134" s="211"/>
    </row>
    <row r="135" ht="23.25" customHeight="1">
      <c r="A135" s="211"/>
      <c r="B135" s="211"/>
      <c r="C135" s="211"/>
      <c r="D135" s="211"/>
      <c r="E135" s="211"/>
      <c r="F135" s="211"/>
      <c r="G135" s="211"/>
      <c r="H135" s="211"/>
      <c r="I135" s="211"/>
      <c r="J135" s="211"/>
      <c r="K135" s="211"/>
      <c r="L135" s="211"/>
      <c r="M135" s="211"/>
      <c r="N135" s="211"/>
      <c r="O135" s="211"/>
      <c r="P135" s="211"/>
      <c r="Q135" s="211"/>
      <c r="R135" s="211"/>
      <c r="S135" s="211"/>
      <c r="T135" s="211"/>
      <c r="U135" s="211"/>
      <c r="V135" s="211"/>
      <c r="W135" s="211"/>
      <c r="X135" s="211"/>
      <c r="Y135" s="211"/>
      <c r="Z135" s="211"/>
      <c r="AA135" s="211"/>
      <c r="AB135" s="211"/>
      <c r="AC135" s="211"/>
      <c r="AD135" s="211"/>
    </row>
    <row r="136" ht="23.25" customHeight="1">
      <c r="A136" s="211"/>
      <c r="B136" s="211"/>
      <c r="C136" s="211"/>
      <c r="D136" s="211"/>
      <c r="E136" s="211"/>
      <c r="F136" s="211"/>
      <c r="G136" s="211"/>
      <c r="H136" s="211"/>
      <c r="I136" s="211"/>
      <c r="J136" s="211"/>
      <c r="K136" s="211"/>
      <c r="L136" s="211"/>
      <c r="M136" s="211"/>
      <c r="N136" s="211"/>
      <c r="O136" s="211"/>
      <c r="P136" s="211"/>
      <c r="Q136" s="211"/>
      <c r="R136" s="211"/>
      <c r="S136" s="211"/>
      <c r="T136" s="211"/>
      <c r="U136" s="211"/>
      <c r="V136" s="211"/>
      <c r="W136" s="211"/>
      <c r="X136" s="211"/>
      <c r="Y136" s="211"/>
      <c r="Z136" s="211"/>
      <c r="AA136" s="211"/>
      <c r="AB136" s="211"/>
      <c r="AC136" s="211"/>
      <c r="AD136" s="211"/>
    </row>
    <row r="137" ht="23.25" customHeight="1">
      <c r="A137" s="211"/>
      <c r="B137" s="211"/>
      <c r="C137" s="211"/>
      <c r="D137" s="211"/>
      <c r="E137" s="211"/>
      <c r="F137" s="211"/>
      <c r="G137" s="211"/>
      <c r="H137" s="211"/>
      <c r="I137" s="211"/>
      <c r="J137" s="211"/>
      <c r="K137" s="211"/>
      <c r="L137" s="211"/>
      <c r="M137" s="211"/>
      <c r="N137" s="211"/>
      <c r="O137" s="211"/>
      <c r="P137" s="211"/>
      <c r="Q137" s="211"/>
      <c r="R137" s="211"/>
      <c r="S137" s="211"/>
      <c r="T137" s="211"/>
      <c r="U137" s="211"/>
      <c r="V137" s="211"/>
      <c r="W137" s="211"/>
      <c r="X137" s="211"/>
      <c r="Y137" s="211"/>
      <c r="Z137" s="211"/>
      <c r="AA137" s="211"/>
      <c r="AB137" s="211"/>
      <c r="AC137" s="211"/>
      <c r="AD137" s="211"/>
    </row>
    <row r="138" ht="23.25" customHeight="1">
      <c r="A138" s="211"/>
      <c r="B138" s="211"/>
      <c r="C138" s="211"/>
      <c r="D138" s="211"/>
      <c r="E138" s="211"/>
      <c r="F138" s="211"/>
      <c r="G138" s="211"/>
      <c r="H138" s="211"/>
      <c r="I138" s="211"/>
      <c r="J138" s="211"/>
      <c r="K138" s="211"/>
      <c r="L138" s="211"/>
      <c r="M138" s="211"/>
      <c r="N138" s="211"/>
      <c r="O138" s="211"/>
      <c r="P138" s="211"/>
      <c r="Q138" s="211"/>
      <c r="R138" s="211"/>
      <c r="S138" s="211"/>
      <c r="T138" s="211"/>
      <c r="U138" s="211"/>
      <c r="V138" s="211"/>
      <c r="W138" s="211"/>
      <c r="X138" s="211"/>
      <c r="Y138" s="211"/>
      <c r="Z138" s="211"/>
      <c r="AA138" s="211"/>
      <c r="AB138" s="211"/>
      <c r="AC138" s="211"/>
      <c r="AD138" s="211"/>
    </row>
    <row r="139" ht="23.25" customHeight="1">
      <c r="A139" s="211"/>
      <c r="B139" s="211"/>
      <c r="C139" s="211"/>
      <c r="D139" s="211"/>
      <c r="E139" s="211"/>
      <c r="F139" s="211"/>
      <c r="G139" s="211"/>
      <c r="H139" s="211"/>
      <c r="I139" s="211"/>
      <c r="J139" s="211"/>
      <c r="K139" s="211"/>
      <c r="L139" s="211"/>
      <c r="M139" s="211"/>
      <c r="N139" s="211"/>
      <c r="O139" s="211"/>
      <c r="P139" s="211"/>
      <c r="Q139" s="211"/>
      <c r="R139" s="211"/>
      <c r="S139" s="211"/>
      <c r="T139" s="211"/>
      <c r="U139" s="211"/>
      <c r="V139" s="211"/>
      <c r="W139" s="211"/>
      <c r="X139" s="211"/>
      <c r="Y139" s="211"/>
      <c r="Z139" s="211"/>
      <c r="AA139" s="211"/>
      <c r="AB139" s="211"/>
      <c r="AC139" s="211"/>
      <c r="AD139" s="211"/>
    </row>
    <row r="140" ht="23.25" customHeight="1">
      <c r="A140" s="211"/>
      <c r="B140" s="211"/>
      <c r="C140" s="211"/>
      <c r="D140" s="211"/>
      <c r="E140" s="211"/>
      <c r="F140" s="211"/>
      <c r="G140" s="211"/>
      <c r="H140" s="211"/>
      <c r="I140" s="211"/>
      <c r="J140" s="211"/>
      <c r="K140" s="211"/>
      <c r="L140" s="211"/>
      <c r="M140" s="211"/>
      <c r="N140" s="211"/>
      <c r="O140" s="211"/>
      <c r="P140" s="211"/>
      <c r="Q140" s="211"/>
      <c r="R140" s="211"/>
      <c r="S140" s="211"/>
      <c r="T140" s="211"/>
      <c r="U140" s="211"/>
      <c r="V140" s="211"/>
      <c r="W140" s="211"/>
      <c r="X140" s="211"/>
      <c r="Y140" s="211"/>
      <c r="Z140" s="211"/>
      <c r="AA140" s="211"/>
      <c r="AB140" s="211"/>
      <c r="AC140" s="211"/>
      <c r="AD140" s="211"/>
    </row>
    <row r="141" ht="23.25" customHeight="1">
      <c r="A141" s="211"/>
      <c r="B141" s="211"/>
      <c r="C141" s="211"/>
      <c r="D141" s="211"/>
      <c r="E141" s="211"/>
      <c r="F141" s="211"/>
      <c r="G141" s="211"/>
      <c r="H141" s="211"/>
      <c r="I141" s="211"/>
      <c r="J141" s="211"/>
      <c r="K141" s="211"/>
      <c r="L141" s="211"/>
      <c r="M141" s="211"/>
      <c r="N141" s="211"/>
      <c r="O141" s="211"/>
      <c r="P141" s="211"/>
      <c r="Q141" s="211"/>
      <c r="R141" s="211"/>
      <c r="S141" s="211"/>
      <c r="T141" s="211"/>
      <c r="U141" s="211"/>
      <c r="V141" s="211"/>
      <c r="W141" s="211"/>
      <c r="X141" s="211"/>
      <c r="Y141" s="211"/>
      <c r="Z141" s="211"/>
      <c r="AA141" s="211"/>
      <c r="AB141" s="211"/>
      <c r="AC141" s="211"/>
      <c r="AD141" s="211"/>
    </row>
    <row r="142" ht="23.25" customHeight="1">
      <c r="A142" s="211"/>
      <c r="B142" s="211"/>
      <c r="C142" s="211"/>
      <c r="D142" s="211"/>
      <c r="E142" s="211"/>
      <c r="F142" s="211"/>
      <c r="G142" s="211"/>
      <c r="H142" s="211"/>
      <c r="I142" s="211"/>
      <c r="J142" s="211"/>
      <c r="K142" s="211"/>
      <c r="L142" s="211"/>
      <c r="M142" s="211"/>
      <c r="N142" s="211"/>
      <c r="O142" s="211"/>
      <c r="P142" s="211"/>
      <c r="Q142" s="211"/>
      <c r="R142" s="211"/>
      <c r="S142" s="211"/>
      <c r="T142" s="211"/>
      <c r="U142" s="211"/>
      <c r="V142" s="211"/>
      <c r="W142" s="211"/>
      <c r="X142" s="211"/>
      <c r="Y142" s="211"/>
      <c r="Z142" s="211"/>
      <c r="AA142" s="211"/>
      <c r="AB142" s="211"/>
      <c r="AC142" s="211"/>
      <c r="AD142" s="211"/>
    </row>
    <row r="143" ht="23.25" customHeight="1">
      <c r="A143" s="211"/>
      <c r="B143" s="211"/>
      <c r="C143" s="211"/>
      <c r="D143" s="211"/>
      <c r="E143" s="211"/>
      <c r="F143" s="211"/>
      <c r="G143" s="211"/>
      <c r="H143" s="211"/>
      <c r="I143" s="211"/>
      <c r="J143" s="211"/>
      <c r="K143" s="211"/>
      <c r="L143" s="211"/>
      <c r="M143" s="211"/>
      <c r="N143" s="211"/>
      <c r="O143" s="211"/>
      <c r="P143" s="211"/>
      <c r="Q143" s="211"/>
      <c r="R143" s="211"/>
      <c r="S143" s="211"/>
      <c r="T143" s="211"/>
      <c r="U143" s="211"/>
      <c r="V143" s="211"/>
      <c r="W143" s="211"/>
      <c r="X143" s="211"/>
      <c r="Y143" s="211"/>
      <c r="Z143" s="211"/>
      <c r="AA143" s="211"/>
      <c r="AB143" s="211"/>
      <c r="AC143" s="211"/>
      <c r="AD143" s="211"/>
    </row>
    <row r="144" ht="23.25" customHeight="1">
      <c r="A144" s="211"/>
      <c r="B144" s="211"/>
      <c r="C144" s="211"/>
      <c r="D144" s="211"/>
      <c r="E144" s="211"/>
      <c r="F144" s="211"/>
      <c r="G144" s="211"/>
      <c r="H144" s="211"/>
      <c r="I144" s="211"/>
      <c r="J144" s="211"/>
      <c r="K144" s="211"/>
      <c r="L144" s="211"/>
      <c r="M144" s="211"/>
      <c r="N144" s="211"/>
      <c r="O144" s="211"/>
      <c r="P144" s="211"/>
      <c r="Q144" s="211"/>
      <c r="R144" s="211"/>
      <c r="S144" s="211"/>
      <c r="T144" s="211"/>
      <c r="U144" s="211"/>
      <c r="V144" s="211"/>
      <c r="W144" s="211"/>
      <c r="X144" s="211"/>
      <c r="Y144" s="211"/>
      <c r="Z144" s="211"/>
      <c r="AA144" s="211"/>
      <c r="AB144" s="211"/>
      <c r="AC144" s="211"/>
      <c r="AD144" s="211"/>
    </row>
    <row r="145" ht="23.25" customHeight="1">
      <c r="A145" s="211"/>
      <c r="B145" s="211"/>
      <c r="C145" s="211"/>
      <c r="D145" s="211"/>
      <c r="E145" s="211"/>
      <c r="F145" s="211"/>
      <c r="G145" s="211"/>
      <c r="H145" s="211"/>
      <c r="I145" s="211"/>
      <c r="J145" s="211"/>
      <c r="K145" s="211"/>
      <c r="L145" s="211"/>
      <c r="M145" s="211"/>
      <c r="N145" s="211"/>
      <c r="O145" s="211"/>
      <c r="P145" s="211"/>
      <c r="Q145" s="211"/>
      <c r="R145" s="211"/>
      <c r="S145" s="211"/>
      <c r="T145" s="211"/>
      <c r="U145" s="211"/>
      <c r="V145" s="211"/>
      <c r="W145" s="211"/>
      <c r="X145" s="211"/>
      <c r="Y145" s="211"/>
      <c r="Z145" s="211"/>
      <c r="AA145" s="211"/>
      <c r="AB145" s="211"/>
      <c r="AC145" s="211"/>
      <c r="AD145" s="211"/>
    </row>
    <row r="146" ht="23.25" customHeight="1">
      <c r="A146" s="211"/>
      <c r="B146" s="211"/>
      <c r="C146" s="211"/>
      <c r="D146" s="211"/>
      <c r="E146" s="211"/>
      <c r="F146" s="211"/>
      <c r="G146" s="211"/>
      <c r="H146" s="211"/>
      <c r="I146" s="211"/>
      <c r="J146" s="211"/>
      <c r="K146" s="211"/>
      <c r="L146" s="211"/>
      <c r="M146" s="211"/>
      <c r="N146" s="211"/>
      <c r="O146" s="211"/>
      <c r="P146" s="211"/>
      <c r="Q146" s="211"/>
      <c r="R146" s="211"/>
      <c r="S146" s="211"/>
      <c r="T146" s="211"/>
      <c r="U146" s="211"/>
      <c r="V146" s="211"/>
      <c r="W146" s="211"/>
      <c r="X146" s="211"/>
      <c r="Y146" s="211"/>
      <c r="Z146" s="211"/>
      <c r="AA146" s="211"/>
      <c r="AB146" s="211"/>
      <c r="AC146" s="211"/>
      <c r="AD146" s="211"/>
    </row>
    <row r="147" ht="23.25" customHeight="1">
      <c r="A147" s="211"/>
      <c r="B147" s="211"/>
      <c r="C147" s="211"/>
      <c r="D147" s="211"/>
      <c r="E147" s="211"/>
      <c r="F147" s="211"/>
      <c r="G147" s="211"/>
      <c r="H147" s="211"/>
      <c r="I147" s="211"/>
      <c r="J147" s="211"/>
      <c r="K147" s="211"/>
      <c r="L147" s="211"/>
      <c r="M147" s="211"/>
      <c r="N147" s="211"/>
      <c r="O147" s="211"/>
      <c r="P147" s="211"/>
      <c r="Q147" s="211"/>
      <c r="R147" s="211"/>
      <c r="S147" s="211"/>
      <c r="T147" s="211"/>
      <c r="U147" s="211"/>
      <c r="V147" s="211"/>
      <c r="W147" s="211"/>
      <c r="X147" s="211"/>
      <c r="Y147" s="211"/>
      <c r="Z147" s="211"/>
      <c r="AA147" s="211"/>
      <c r="AB147" s="211"/>
      <c r="AC147" s="211"/>
      <c r="AD147" s="211"/>
    </row>
    <row r="148" ht="23.25" customHeight="1">
      <c r="A148" s="211"/>
      <c r="B148" s="211"/>
      <c r="C148" s="211"/>
      <c r="D148" s="211"/>
      <c r="E148" s="211"/>
      <c r="F148" s="211"/>
      <c r="G148" s="211"/>
      <c r="H148" s="211"/>
      <c r="I148" s="211"/>
      <c r="J148" s="211"/>
      <c r="K148" s="211"/>
      <c r="L148" s="211"/>
      <c r="M148" s="211"/>
      <c r="N148" s="211"/>
      <c r="O148" s="211"/>
      <c r="P148" s="211"/>
      <c r="Q148" s="211"/>
      <c r="R148" s="211"/>
      <c r="S148" s="211"/>
      <c r="T148" s="211"/>
      <c r="U148" s="211"/>
      <c r="V148" s="211"/>
      <c r="W148" s="211"/>
      <c r="X148" s="211"/>
      <c r="Y148" s="211"/>
      <c r="Z148" s="211"/>
      <c r="AA148" s="211"/>
      <c r="AB148" s="211"/>
      <c r="AC148" s="211"/>
      <c r="AD148" s="211"/>
    </row>
    <row r="149" ht="23.25" customHeight="1">
      <c r="A149" s="211"/>
      <c r="B149" s="211"/>
      <c r="C149" s="211"/>
      <c r="D149" s="211"/>
      <c r="E149" s="211"/>
      <c r="F149" s="211"/>
      <c r="G149" s="211"/>
      <c r="H149" s="211"/>
      <c r="I149" s="211"/>
      <c r="J149" s="211"/>
      <c r="K149" s="211"/>
      <c r="L149" s="211"/>
      <c r="M149" s="211"/>
      <c r="N149" s="211"/>
      <c r="O149" s="211"/>
      <c r="P149" s="211"/>
      <c r="Q149" s="211"/>
      <c r="R149" s="211"/>
      <c r="S149" s="211"/>
      <c r="T149" s="211"/>
      <c r="U149" s="211"/>
      <c r="V149" s="211"/>
      <c r="W149" s="211"/>
      <c r="X149" s="211"/>
      <c r="Y149" s="211"/>
      <c r="Z149" s="211"/>
      <c r="AA149" s="211"/>
      <c r="AB149" s="211"/>
      <c r="AC149" s="211"/>
      <c r="AD149" s="211"/>
    </row>
    <row r="150" ht="23.25" customHeight="1">
      <c r="A150" s="211"/>
      <c r="B150" s="211"/>
      <c r="C150" s="211"/>
      <c r="D150" s="211"/>
      <c r="E150" s="211"/>
      <c r="F150" s="211"/>
      <c r="G150" s="211"/>
      <c r="H150" s="211"/>
      <c r="I150" s="211"/>
      <c r="J150" s="211"/>
      <c r="K150" s="211"/>
      <c r="L150" s="211"/>
      <c r="M150" s="211"/>
      <c r="N150" s="211"/>
      <c r="O150" s="211"/>
      <c r="P150" s="211"/>
      <c r="Q150" s="211"/>
      <c r="R150" s="211"/>
      <c r="S150" s="211"/>
      <c r="T150" s="211"/>
      <c r="U150" s="211"/>
      <c r="V150" s="211"/>
      <c r="W150" s="211"/>
      <c r="X150" s="211"/>
      <c r="Y150" s="211"/>
      <c r="Z150" s="211"/>
      <c r="AA150" s="211"/>
      <c r="AB150" s="211"/>
      <c r="AC150" s="211"/>
      <c r="AD150" s="211"/>
    </row>
    <row r="151" ht="23.25" customHeight="1">
      <c r="A151" s="211"/>
      <c r="B151" s="211"/>
      <c r="C151" s="211"/>
      <c r="D151" s="211"/>
      <c r="E151" s="211"/>
      <c r="F151" s="211"/>
      <c r="G151" s="211"/>
      <c r="H151" s="211"/>
      <c r="I151" s="211"/>
      <c r="J151" s="211"/>
      <c r="K151" s="211"/>
      <c r="L151" s="211"/>
      <c r="M151" s="211"/>
      <c r="N151" s="211"/>
      <c r="O151" s="211"/>
      <c r="P151" s="211"/>
      <c r="Q151" s="211"/>
      <c r="R151" s="211"/>
      <c r="S151" s="211"/>
      <c r="T151" s="211"/>
      <c r="U151" s="211"/>
      <c r="V151" s="211"/>
      <c r="W151" s="211"/>
      <c r="X151" s="211"/>
      <c r="Y151" s="211"/>
      <c r="Z151" s="211"/>
      <c r="AA151" s="211"/>
      <c r="AB151" s="211"/>
      <c r="AC151" s="211"/>
      <c r="AD151" s="211"/>
    </row>
    <row r="152" ht="23.25" customHeight="1">
      <c r="A152" s="211"/>
      <c r="B152" s="211"/>
      <c r="C152" s="211"/>
      <c r="D152" s="211"/>
      <c r="E152" s="211"/>
      <c r="F152" s="211"/>
      <c r="G152" s="211"/>
      <c r="H152" s="211"/>
      <c r="I152" s="211"/>
      <c r="J152" s="211"/>
      <c r="K152" s="211"/>
      <c r="L152" s="211"/>
      <c r="M152" s="211"/>
      <c r="N152" s="211"/>
      <c r="O152" s="211"/>
      <c r="P152" s="211"/>
      <c r="Q152" s="211"/>
      <c r="R152" s="211"/>
      <c r="S152" s="211"/>
      <c r="T152" s="211"/>
      <c r="U152" s="211"/>
      <c r="V152" s="211"/>
      <c r="W152" s="211"/>
      <c r="X152" s="211"/>
      <c r="Y152" s="211"/>
      <c r="Z152" s="211"/>
      <c r="AA152" s="211"/>
      <c r="AB152" s="211"/>
      <c r="AC152" s="211"/>
      <c r="AD152" s="211"/>
    </row>
    <row r="153" ht="23.25" customHeight="1">
      <c r="A153" s="211"/>
      <c r="B153" s="211"/>
      <c r="C153" s="211"/>
      <c r="D153" s="211"/>
      <c r="E153" s="211"/>
      <c r="F153" s="211"/>
      <c r="G153" s="211"/>
      <c r="H153" s="211"/>
      <c r="I153" s="211"/>
      <c r="J153" s="211"/>
      <c r="K153" s="211"/>
      <c r="L153" s="211"/>
      <c r="M153" s="211"/>
      <c r="N153" s="211"/>
      <c r="O153" s="211"/>
      <c r="P153" s="211"/>
      <c r="Q153" s="211"/>
      <c r="R153" s="211"/>
      <c r="S153" s="211"/>
      <c r="T153" s="211"/>
      <c r="U153" s="211"/>
      <c r="V153" s="211"/>
      <c r="W153" s="211"/>
      <c r="X153" s="211"/>
      <c r="Y153" s="211"/>
      <c r="Z153" s="211"/>
      <c r="AA153" s="211"/>
      <c r="AB153" s="211"/>
      <c r="AC153" s="211"/>
      <c r="AD153" s="211"/>
    </row>
    <row r="154" ht="23.25" customHeight="1">
      <c r="A154" s="211"/>
      <c r="B154" s="211"/>
      <c r="C154" s="211"/>
      <c r="D154" s="211"/>
      <c r="E154" s="211"/>
      <c r="F154" s="211"/>
      <c r="G154" s="211"/>
      <c r="H154" s="211"/>
      <c r="I154" s="211"/>
      <c r="J154" s="211"/>
      <c r="K154" s="211"/>
      <c r="L154" s="211"/>
      <c r="M154" s="211"/>
      <c r="N154" s="211"/>
      <c r="O154" s="211"/>
      <c r="P154" s="211"/>
      <c r="Q154" s="211"/>
      <c r="R154" s="211"/>
      <c r="S154" s="211"/>
      <c r="T154" s="211"/>
      <c r="U154" s="211"/>
      <c r="V154" s="211"/>
      <c r="W154" s="211"/>
      <c r="X154" s="211"/>
      <c r="Y154" s="211"/>
      <c r="Z154" s="211"/>
      <c r="AA154" s="211"/>
      <c r="AB154" s="211"/>
      <c r="AC154" s="211"/>
      <c r="AD154" s="211"/>
    </row>
    <row r="155" ht="23.25" customHeight="1">
      <c r="A155" s="211"/>
      <c r="B155" s="211"/>
      <c r="C155" s="211"/>
      <c r="D155" s="211"/>
      <c r="E155" s="211"/>
      <c r="F155" s="211"/>
      <c r="G155" s="211"/>
      <c r="H155" s="211"/>
      <c r="I155" s="211"/>
      <c r="J155" s="211"/>
      <c r="K155" s="211"/>
      <c r="L155" s="211"/>
      <c r="M155" s="211"/>
      <c r="N155" s="211"/>
      <c r="O155" s="211"/>
      <c r="P155" s="211"/>
      <c r="Q155" s="211"/>
      <c r="R155" s="211"/>
      <c r="S155" s="211"/>
      <c r="T155" s="211"/>
      <c r="U155" s="211"/>
      <c r="V155" s="211"/>
      <c r="W155" s="211"/>
      <c r="X155" s="211"/>
      <c r="Y155" s="211"/>
      <c r="Z155" s="211"/>
      <c r="AA155" s="211"/>
      <c r="AB155" s="211"/>
      <c r="AC155" s="211"/>
      <c r="AD155" s="211"/>
    </row>
    <row r="156" ht="23.25" customHeight="1">
      <c r="A156" s="211"/>
      <c r="B156" s="211"/>
      <c r="C156" s="211"/>
      <c r="D156" s="211"/>
      <c r="E156" s="211"/>
      <c r="F156" s="211"/>
      <c r="G156" s="211"/>
      <c r="H156" s="211"/>
      <c r="I156" s="211"/>
      <c r="J156" s="211"/>
      <c r="K156" s="211"/>
      <c r="L156" s="211"/>
      <c r="M156" s="211"/>
      <c r="N156" s="211"/>
      <c r="O156" s="211"/>
      <c r="P156" s="211"/>
      <c r="Q156" s="211"/>
      <c r="R156" s="211"/>
      <c r="S156" s="211"/>
      <c r="T156" s="211"/>
      <c r="U156" s="211"/>
      <c r="V156" s="211"/>
      <c r="W156" s="211"/>
      <c r="X156" s="211"/>
      <c r="Y156" s="211"/>
      <c r="Z156" s="211"/>
      <c r="AA156" s="211"/>
      <c r="AB156" s="211"/>
      <c r="AC156" s="211"/>
      <c r="AD156" s="211"/>
    </row>
    <row r="157" ht="23.25" customHeight="1">
      <c r="A157" s="211"/>
      <c r="B157" s="211"/>
      <c r="C157" s="211"/>
      <c r="D157" s="211"/>
      <c r="E157" s="211"/>
      <c r="F157" s="211"/>
      <c r="G157" s="211"/>
      <c r="H157" s="211"/>
      <c r="I157" s="211"/>
      <c r="J157" s="211"/>
      <c r="K157" s="211"/>
      <c r="L157" s="211"/>
      <c r="M157" s="211"/>
      <c r="N157" s="211"/>
      <c r="O157" s="211"/>
      <c r="P157" s="211"/>
      <c r="Q157" s="211"/>
      <c r="R157" s="211"/>
      <c r="S157" s="211"/>
      <c r="T157" s="211"/>
      <c r="U157" s="211"/>
      <c r="V157" s="211"/>
      <c r="W157" s="211"/>
      <c r="X157" s="211"/>
      <c r="Y157" s="211"/>
      <c r="Z157" s="211"/>
      <c r="AA157" s="211"/>
      <c r="AB157" s="211"/>
      <c r="AC157" s="211"/>
      <c r="AD157" s="211"/>
    </row>
    <row r="158" ht="23.25" customHeight="1">
      <c r="A158" s="211"/>
      <c r="B158" s="211"/>
      <c r="C158" s="211"/>
      <c r="D158" s="211"/>
      <c r="E158" s="211"/>
      <c r="F158" s="211"/>
      <c r="G158" s="211"/>
      <c r="H158" s="211"/>
      <c r="I158" s="211"/>
      <c r="J158" s="211"/>
      <c r="K158" s="211"/>
      <c r="L158" s="211"/>
      <c r="M158" s="211"/>
      <c r="N158" s="211"/>
      <c r="O158" s="211"/>
      <c r="P158" s="211"/>
      <c r="Q158" s="211"/>
      <c r="R158" s="211"/>
      <c r="S158" s="211"/>
      <c r="T158" s="211"/>
      <c r="U158" s="211"/>
      <c r="V158" s="211"/>
      <c r="W158" s="211"/>
      <c r="X158" s="211"/>
      <c r="Y158" s="211"/>
      <c r="Z158" s="211"/>
      <c r="AA158" s="211"/>
      <c r="AB158" s="211"/>
      <c r="AC158" s="211"/>
      <c r="AD158" s="211"/>
    </row>
    <row r="159" ht="23.25" customHeight="1">
      <c r="A159" s="211"/>
      <c r="B159" s="211"/>
      <c r="C159" s="211"/>
      <c r="D159" s="211"/>
      <c r="E159" s="211"/>
      <c r="F159" s="211"/>
      <c r="G159" s="211"/>
      <c r="H159" s="211"/>
      <c r="I159" s="211"/>
      <c r="J159" s="211"/>
      <c r="K159" s="211"/>
      <c r="L159" s="211"/>
      <c r="M159" s="211"/>
      <c r="N159" s="211"/>
      <c r="O159" s="211"/>
      <c r="P159" s="211"/>
      <c r="Q159" s="211"/>
      <c r="R159" s="211"/>
      <c r="S159" s="211"/>
      <c r="T159" s="211"/>
      <c r="U159" s="211"/>
      <c r="V159" s="211"/>
      <c r="W159" s="211"/>
      <c r="X159" s="211"/>
      <c r="Y159" s="211"/>
      <c r="Z159" s="211"/>
      <c r="AA159" s="211"/>
      <c r="AB159" s="211"/>
      <c r="AC159" s="211"/>
      <c r="AD159" s="211"/>
    </row>
    <row r="160" ht="23.25" customHeight="1">
      <c r="A160" s="211"/>
      <c r="B160" s="211"/>
      <c r="C160" s="211"/>
      <c r="D160" s="211"/>
      <c r="E160" s="211"/>
      <c r="F160" s="211"/>
      <c r="G160" s="211"/>
      <c r="H160" s="211"/>
      <c r="I160" s="211"/>
      <c r="J160" s="211"/>
      <c r="K160" s="211"/>
      <c r="L160" s="211"/>
      <c r="M160" s="211"/>
      <c r="N160" s="211"/>
      <c r="O160" s="211"/>
      <c r="P160" s="211"/>
      <c r="Q160" s="211"/>
      <c r="R160" s="211"/>
      <c r="S160" s="211"/>
      <c r="T160" s="211"/>
      <c r="U160" s="211"/>
      <c r="V160" s="211"/>
      <c r="W160" s="211"/>
      <c r="X160" s="211"/>
      <c r="Y160" s="211"/>
      <c r="Z160" s="211"/>
      <c r="AA160" s="211"/>
      <c r="AB160" s="211"/>
      <c r="AC160" s="211"/>
      <c r="AD160" s="211"/>
    </row>
    <row r="161" ht="23.25" customHeight="1">
      <c r="A161" s="211"/>
      <c r="B161" s="211"/>
      <c r="C161" s="211"/>
      <c r="D161" s="211"/>
      <c r="E161" s="211"/>
      <c r="F161" s="211"/>
      <c r="G161" s="211"/>
      <c r="H161" s="211"/>
      <c r="I161" s="211"/>
      <c r="J161" s="211"/>
      <c r="K161" s="211"/>
      <c r="L161" s="211"/>
      <c r="M161" s="211"/>
      <c r="N161" s="211"/>
      <c r="O161" s="211"/>
      <c r="P161" s="211"/>
      <c r="Q161" s="211"/>
      <c r="R161" s="211"/>
      <c r="S161" s="211"/>
      <c r="T161" s="211"/>
      <c r="U161" s="211"/>
      <c r="V161" s="211"/>
      <c r="W161" s="211"/>
      <c r="X161" s="211"/>
      <c r="Y161" s="211"/>
      <c r="Z161" s="211"/>
      <c r="AA161" s="211"/>
      <c r="AB161" s="211"/>
      <c r="AC161" s="211"/>
      <c r="AD161" s="211"/>
    </row>
    <row r="162" ht="23.25" customHeight="1">
      <c r="A162" s="211"/>
      <c r="B162" s="211"/>
      <c r="C162" s="211"/>
      <c r="D162" s="211"/>
      <c r="E162" s="211"/>
      <c r="F162" s="211"/>
      <c r="G162" s="211"/>
      <c r="H162" s="211"/>
      <c r="I162" s="211"/>
      <c r="J162" s="211"/>
      <c r="K162" s="211"/>
      <c r="L162" s="211"/>
      <c r="M162" s="211"/>
      <c r="N162" s="211"/>
      <c r="O162" s="211"/>
      <c r="P162" s="211"/>
      <c r="Q162" s="211"/>
      <c r="R162" s="211"/>
      <c r="S162" s="211"/>
      <c r="T162" s="211"/>
      <c r="U162" s="211"/>
      <c r="V162" s="211"/>
      <c r="W162" s="211"/>
      <c r="X162" s="211"/>
      <c r="Y162" s="211"/>
      <c r="Z162" s="211"/>
      <c r="AA162" s="211"/>
      <c r="AB162" s="211"/>
      <c r="AC162" s="211"/>
      <c r="AD162" s="211"/>
    </row>
    <row r="163" ht="23.25" customHeight="1">
      <c r="A163" s="211"/>
      <c r="B163" s="211"/>
      <c r="C163" s="211"/>
      <c r="D163" s="211"/>
      <c r="E163" s="211"/>
      <c r="F163" s="211"/>
      <c r="G163" s="211"/>
      <c r="H163" s="211"/>
      <c r="I163" s="211"/>
      <c r="J163" s="211"/>
      <c r="K163" s="211"/>
      <c r="L163" s="211"/>
      <c r="M163" s="211"/>
      <c r="N163" s="211"/>
      <c r="O163" s="211"/>
      <c r="P163" s="211"/>
      <c r="Q163" s="211"/>
      <c r="R163" s="211"/>
      <c r="S163" s="211"/>
      <c r="T163" s="211"/>
      <c r="U163" s="211"/>
      <c r="V163" s="211"/>
      <c r="W163" s="211"/>
      <c r="X163" s="211"/>
      <c r="Y163" s="211"/>
      <c r="Z163" s="211"/>
      <c r="AA163" s="211"/>
      <c r="AB163" s="211"/>
      <c r="AC163" s="211"/>
      <c r="AD163" s="211"/>
    </row>
    <row r="164" ht="23.25" customHeight="1">
      <c r="A164" s="211"/>
      <c r="B164" s="211"/>
      <c r="C164" s="211"/>
      <c r="D164" s="211"/>
      <c r="E164" s="211"/>
      <c r="F164" s="211"/>
      <c r="G164" s="211"/>
      <c r="H164" s="211"/>
      <c r="I164" s="211"/>
      <c r="J164" s="211"/>
      <c r="K164" s="211"/>
      <c r="L164" s="211"/>
      <c r="M164" s="211"/>
      <c r="N164" s="211"/>
      <c r="O164" s="211"/>
      <c r="P164" s="211"/>
      <c r="Q164" s="211"/>
      <c r="R164" s="211"/>
      <c r="S164" s="211"/>
      <c r="T164" s="211"/>
      <c r="U164" s="211"/>
      <c r="V164" s="211"/>
      <c r="W164" s="211"/>
      <c r="X164" s="211"/>
      <c r="Y164" s="211"/>
      <c r="Z164" s="211"/>
      <c r="AA164" s="211"/>
      <c r="AB164" s="211"/>
      <c r="AC164" s="211"/>
      <c r="AD164" s="211"/>
    </row>
    <row r="165" ht="23.25" customHeight="1">
      <c r="A165" s="211"/>
      <c r="B165" s="211"/>
      <c r="C165" s="211"/>
      <c r="D165" s="211"/>
      <c r="E165" s="211"/>
      <c r="F165" s="211"/>
      <c r="G165" s="211"/>
      <c r="H165" s="211"/>
      <c r="I165" s="211"/>
      <c r="J165" s="211"/>
      <c r="K165" s="211"/>
      <c r="L165" s="211"/>
      <c r="M165" s="211"/>
      <c r="N165" s="211"/>
      <c r="O165" s="211"/>
      <c r="P165" s="211"/>
      <c r="Q165" s="211"/>
      <c r="R165" s="211"/>
      <c r="S165" s="211"/>
      <c r="T165" s="211"/>
      <c r="U165" s="211"/>
      <c r="V165" s="211"/>
      <c r="W165" s="211"/>
      <c r="X165" s="211"/>
      <c r="Y165" s="211"/>
      <c r="Z165" s="211"/>
      <c r="AA165" s="211"/>
      <c r="AB165" s="211"/>
      <c r="AC165" s="211"/>
      <c r="AD165" s="211"/>
    </row>
    <row r="166" ht="23.25" customHeight="1">
      <c r="A166" s="211"/>
      <c r="B166" s="211"/>
      <c r="C166" s="211"/>
      <c r="D166" s="211"/>
      <c r="E166" s="211"/>
      <c r="F166" s="211"/>
      <c r="G166" s="211"/>
      <c r="H166" s="211"/>
      <c r="I166" s="211"/>
      <c r="J166" s="211"/>
      <c r="K166" s="211"/>
      <c r="L166" s="211"/>
      <c r="M166" s="211"/>
      <c r="N166" s="211"/>
      <c r="O166" s="211"/>
      <c r="P166" s="211"/>
      <c r="Q166" s="211"/>
      <c r="R166" s="211"/>
      <c r="S166" s="211"/>
      <c r="T166" s="211"/>
      <c r="U166" s="211"/>
      <c r="V166" s="211"/>
      <c r="W166" s="211"/>
      <c r="X166" s="211"/>
      <c r="Y166" s="211"/>
      <c r="Z166" s="211"/>
      <c r="AA166" s="211"/>
      <c r="AB166" s="211"/>
      <c r="AC166" s="211"/>
      <c r="AD166" s="211"/>
    </row>
    <row r="167" ht="23.25" customHeight="1">
      <c r="A167" s="211"/>
      <c r="B167" s="211"/>
      <c r="C167" s="211"/>
      <c r="D167" s="211"/>
      <c r="E167" s="211"/>
      <c r="F167" s="211"/>
      <c r="G167" s="211"/>
      <c r="H167" s="211"/>
      <c r="I167" s="211"/>
      <c r="J167" s="211"/>
      <c r="K167" s="211"/>
      <c r="L167" s="211"/>
      <c r="M167" s="211"/>
      <c r="N167" s="211"/>
      <c r="O167" s="211"/>
      <c r="P167" s="211"/>
      <c r="Q167" s="211"/>
      <c r="R167" s="211"/>
      <c r="S167" s="211"/>
      <c r="T167" s="211"/>
      <c r="U167" s="211"/>
      <c r="V167" s="211"/>
      <c r="W167" s="211"/>
      <c r="X167" s="211"/>
      <c r="Y167" s="211"/>
      <c r="Z167" s="211"/>
      <c r="AA167" s="211"/>
      <c r="AB167" s="211"/>
      <c r="AC167" s="211"/>
      <c r="AD167" s="211"/>
    </row>
    <row r="168" ht="23.25" customHeight="1">
      <c r="A168" s="211"/>
      <c r="B168" s="211"/>
      <c r="C168" s="211"/>
      <c r="D168" s="211"/>
      <c r="E168" s="211"/>
      <c r="F168" s="211"/>
      <c r="G168" s="211"/>
      <c r="H168" s="211"/>
      <c r="I168" s="211"/>
      <c r="J168" s="211"/>
      <c r="K168" s="211"/>
      <c r="L168" s="211"/>
      <c r="M168" s="211"/>
      <c r="N168" s="211"/>
      <c r="O168" s="211"/>
      <c r="P168" s="211"/>
      <c r="Q168" s="211"/>
      <c r="R168" s="211"/>
      <c r="S168" s="211"/>
      <c r="T168" s="211"/>
      <c r="U168" s="211"/>
      <c r="V168" s="211"/>
      <c r="W168" s="211"/>
      <c r="X168" s="211"/>
      <c r="Y168" s="211"/>
      <c r="Z168" s="211"/>
      <c r="AA168" s="211"/>
      <c r="AB168" s="211"/>
      <c r="AC168" s="211"/>
      <c r="AD168" s="211"/>
    </row>
    <row r="169" ht="23.25" customHeight="1">
      <c r="A169" s="211"/>
      <c r="B169" s="211"/>
      <c r="C169" s="211"/>
      <c r="D169" s="211"/>
      <c r="E169" s="211"/>
      <c r="F169" s="211"/>
      <c r="G169" s="211"/>
      <c r="H169" s="211"/>
      <c r="I169" s="211"/>
      <c r="J169" s="211"/>
      <c r="K169" s="211"/>
      <c r="L169" s="211"/>
      <c r="M169" s="211"/>
      <c r="N169" s="211"/>
      <c r="O169" s="211"/>
      <c r="P169" s="211"/>
      <c r="Q169" s="211"/>
      <c r="R169" s="211"/>
      <c r="S169" s="211"/>
      <c r="T169" s="211"/>
      <c r="U169" s="211"/>
      <c r="V169" s="211"/>
      <c r="W169" s="211"/>
      <c r="X169" s="211"/>
      <c r="Y169" s="211"/>
      <c r="Z169" s="211"/>
      <c r="AA169" s="211"/>
      <c r="AB169" s="211"/>
      <c r="AC169" s="211"/>
      <c r="AD169" s="211"/>
    </row>
    <row r="170" ht="23.25" customHeight="1">
      <c r="A170" s="211"/>
      <c r="B170" s="211"/>
      <c r="C170" s="211"/>
      <c r="D170" s="211"/>
      <c r="E170" s="211"/>
      <c r="F170" s="211"/>
      <c r="G170" s="211"/>
      <c r="H170" s="211"/>
      <c r="I170" s="211"/>
      <c r="J170" s="211"/>
      <c r="K170" s="211"/>
      <c r="L170" s="211"/>
      <c r="M170" s="211"/>
      <c r="N170" s="211"/>
      <c r="O170" s="211"/>
      <c r="P170" s="211"/>
      <c r="Q170" s="211"/>
      <c r="R170" s="211"/>
      <c r="S170" s="211"/>
      <c r="T170" s="211"/>
      <c r="U170" s="211"/>
      <c r="V170" s="211"/>
      <c r="W170" s="211"/>
      <c r="X170" s="211"/>
      <c r="Y170" s="211"/>
      <c r="Z170" s="211"/>
      <c r="AA170" s="211"/>
      <c r="AB170" s="211"/>
      <c r="AC170" s="211"/>
      <c r="AD170" s="211"/>
    </row>
    <row r="171" ht="23.25" customHeight="1">
      <c r="A171" s="211"/>
      <c r="B171" s="211"/>
      <c r="C171" s="211"/>
      <c r="D171" s="211"/>
      <c r="E171" s="211"/>
      <c r="F171" s="211"/>
      <c r="G171" s="211"/>
      <c r="H171" s="211"/>
      <c r="I171" s="211"/>
      <c r="J171" s="211"/>
      <c r="K171" s="211"/>
      <c r="L171" s="211"/>
      <c r="M171" s="211"/>
      <c r="N171" s="211"/>
      <c r="O171" s="211"/>
      <c r="P171" s="211"/>
      <c r="Q171" s="211"/>
      <c r="R171" s="211"/>
      <c r="S171" s="211"/>
      <c r="T171" s="211"/>
      <c r="U171" s="211"/>
      <c r="V171" s="211"/>
      <c r="W171" s="211"/>
      <c r="X171" s="211"/>
      <c r="Y171" s="211"/>
      <c r="Z171" s="211"/>
      <c r="AA171" s="211"/>
      <c r="AB171" s="211"/>
      <c r="AC171" s="211"/>
      <c r="AD171" s="211"/>
    </row>
    <row r="172" ht="23.25" customHeight="1">
      <c r="A172" s="211"/>
      <c r="B172" s="211"/>
      <c r="C172" s="211"/>
      <c r="D172" s="211"/>
      <c r="E172" s="211"/>
      <c r="F172" s="211"/>
      <c r="G172" s="211"/>
      <c r="H172" s="211"/>
      <c r="I172" s="211"/>
      <c r="J172" s="211"/>
      <c r="K172" s="211"/>
      <c r="L172" s="211"/>
      <c r="M172" s="211"/>
      <c r="N172" s="211"/>
      <c r="O172" s="211"/>
      <c r="P172" s="211"/>
      <c r="Q172" s="211"/>
      <c r="R172" s="211"/>
      <c r="S172" s="211"/>
      <c r="T172" s="211"/>
      <c r="U172" s="211"/>
      <c r="V172" s="211"/>
      <c r="W172" s="211"/>
      <c r="X172" s="211"/>
      <c r="Y172" s="211"/>
      <c r="Z172" s="211"/>
      <c r="AA172" s="211"/>
      <c r="AB172" s="211"/>
      <c r="AC172" s="211"/>
      <c r="AD172" s="211"/>
    </row>
    <row r="173" ht="23.25" customHeight="1">
      <c r="A173" s="211"/>
      <c r="B173" s="211"/>
      <c r="C173" s="211"/>
      <c r="D173" s="211"/>
      <c r="E173" s="211"/>
      <c r="F173" s="211"/>
      <c r="G173" s="211"/>
      <c r="H173" s="211"/>
      <c r="I173" s="211"/>
      <c r="J173" s="211"/>
      <c r="K173" s="211"/>
      <c r="L173" s="211"/>
      <c r="M173" s="211"/>
      <c r="N173" s="211"/>
      <c r="O173" s="211"/>
      <c r="P173" s="211"/>
      <c r="Q173" s="211"/>
      <c r="R173" s="211"/>
      <c r="S173" s="211"/>
      <c r="T173" s="211"/>
      <c r="U173" s="211"/>
      <c r="V173" s="211"/>
      <c r="W173" s="211"/>
      <c r="X173" s="211"/>
      <c r="Y173" s="211"/>
      <c r="Z173" s="211"/>
      <c r="AA173" s="211"/>
      <c r="AB173" s="211"/>
      <c r="AC173" s="211"/>
      <c r="AD173" s="211"/>
    </row>
    <row r="174" ht="23.25" customHeight="1">
      <c r="A174" s="211"/>
      <c r="B174" s="211"/>
      <c r="C174" s="211"/>
      <c r="D174" s="211"/>
      <c r="E174" s="211"/>
      <c r="F174" s="211"/>
      <c r="G174" s="211"/>
      <c r="H174" s="211"/>
      <c r="I174" s="211"/>
      <c r="J174" s="211"/>
      <c r="K174" s="211"/>
      <c r="L174" s="211"/>
      <c r="M174" s="211"/>
      <c r="N174" s="211"/>
      <c r="O174" s="211"/>
      <c r="P174" s="211"/>
      <c r="Q174" s="211"/>
      <c r="R174" s="211"/>
      <c r="S174" s="211"/>
      <c r="T174" s="211"/>
      <c r="U174" s="211"/>
      <c r="V174" s="211"/>
      <c r="W174" s="211"/>
      <c r="X174" s="211"/>
      <c r="Y174" s="211"/>
      <c r="Z174" s="211"/>
      <c r="AA174" s="211"/>
      <c r="AB174" s="211"/>
      <c r="AC174" s="211"/>
      <c r="AD174" s="211"/>
    </row>
    <row r="175" ht="23.25" customHeight="1">
      <c r="A175" s="211"/>
      <c r="B175" s="211"/>
      <c r="C175" s="211"/>
      <c r="D175" s="211"/>
      <c r="E175" s="211"/>
      <c r="F175" s="211"/>
      <c r="G175" s="211"/>
      <c r="H175" s="211"/>
      <c r="I175" s="211"/>
      <c r="J175" s="211"/>
      <c r="K175" s="211"/>
      <c r="L175" s="211"/>
      <c r="M175" s="211"/>
      <c r="N175" s="211"/>
      <c r="O175" s="211"/>
      <c r="P175" s="211"/>
      <c r="Q175" s="211"/>
      <c r="R175" s="211"/>
      <c r="S175" s="211"/>
      <c r="T175" s="211"/>
      <c r="U175" s="211"/>
      <c r="V175" s="211"/>
      <c r="W175" s="211"/>
      <c r="X175" s="211"/>
      <c r="Y175" s="211"/>
      <c r="Z175" s="211"/>
      <c r="AA175" s="211"/>
      <c r="AB175" s="211"/>
      <c r="AC175" s="211"/>
      <c r="AD175" s="211"/>
    </row>
    <row r="176" ht="23.25" customHeight="1">
      <c r="A176" s="211"/>
      <c r="B176" s="211"/>
      <c r="C176" s="211"/>
      <c r="D176" s="211"/>
      <c r="E176" s="211"/>
      <c r="F176" s="211"/>
      <c r="G176" s="211"/>
      <c r="H176" s="211"/>
      <c r="I176" s="211"/>
      <c r="J176" s="211"/>
      <c r="K176" s="211"/>
      <c r="L176" s="211"/>
      <c r="M176" s="211"/>
      <c r="N176" s="211"/>
      <c r="O176" s="211"/>
      <c r="P176" s="211"/>
      <c r="Q176" s="211"/>
      <c r="R176" s="211"/>
      <c r="S176" s="211"/>
      <c r="T176" s="211"/>
      <c r="U176" s="211"/>
      <c r="V176" s="211"/>
      <c r="W176" s="211"/>
      <c r="X176" s="211"/>
      <c r="Y176" s="211"/>
      <c r="Z176" s="211"/>
      <c r="AA176" s="211"/>
      <c r="AB176" s="211"/>
      <c r="AC176" s="211"/>
      <c r="AD176" s="211"/>
    </row>
    <row r="177" ht="23.25" customHeight="1">
      <c r="A177" s="211"/>
      <c r="B177" s="211"/>
      <c r="C177" s="211"/>
      <c r="D177" s="211"/>
      <c r="E177" s="211"/>
      <c r="F177" s="211"/>
      <c r="G177" s="211"/>
      <c r="H177" s="211"/>
      <c r="I177" s="211"/>
      <c r="J177" s="211"/>
      <c r="K177" s="211"/>
      <c r="L177" s="211"/>
      <c r="M177" s="211"/>
      <c r="N177" s="211"/>
      <c r="O177" s="211"/>
      <c r="P177" s="211"/>
      <c r="Q177" s="211"/>
      <c r="R177" s="211"/>
      <c r="S177" s="211"/>
      <c r="T177" s="211"/>
      <c r="U177" s="211"/>
      <c r="V177" s="211"/>
      <c r="W177" s="211"/>
      <c r="X177" s="211"/>
      <c r="Y177" s="211"/>
      <c r="Z177" s="211"/>
      <c r="AA177" s="211"/>
      <c r="AB177" s="211"/>
      <c r="AC177" s="211"/>
      <c r="AD177" s="211"/>
    </row>
    <row r="178" ht="23.25" customHeight="1">
      <c r="A178" s="211"/>
      <c r="B178" s="211"/>
      <c r="C178" s="211"/>
      <c r="D178" s="211"/>
      <c r="E178" s="211"/>
      <c r="F178" s="211"/>
      <c r="G178" s="211"/>
      <c r="H178" s="211"/>
      <c r="I178" s="211"/>
      <c r="J178" s="211"/>
      <c r="K178" s="211"/>
      <c r="L178" s="211"/>
      <c r="M178" s="211"/>
      <c r="N178" s="211"/>
      <c r="O178" s="211"/>
      <c r="P178" s="211"/>
      <c r="Q178" s="211"/>
      <c r="R178" s="211"/>
      <c r="S178" s="211"/>
      <c r="T178" s="211"/>
      <c r="U178" s="211"/>
      <c r="V178" s="211"/>
      <c r="W178" s="211"/>
      <c r="X178" s="211"/>
      <c r="Y178" s="211"/>
      <c r="Z178" s="211"/>
      <c r="AA178" s="211"/>
      <c r="AB178" s="211"/>
      <c r="AC178" s="211"/>
      <c r="AD178" s="211"/>
    </row>
    <row r="179" ht="23.25" customHeight="1">
      <c r="A179" s="211"/>
      <c r="B179" s="211"/>
      <c r="C179" s="211"/>
      <c r="D179" s="211"/>
      <c r="E179" s="211"/>
      <c r="F179" s="211"/>
      <c r="G179" s="211"/>
      <c r="H179" s="211"/>
      <c r="I179" s="211"/>
      <c r="J179" s="211"/>
      <c r="K179" s="211"/>
      <c r="L179" s="211"/>
      <c r="M179" s="211"/>
      <c r="N179" s="211"/>
      <c r="O179" s="211"/>
      <c r="P179" s="211"/>
      <c r="Q179" s="211"/>
      <c r="R179" s="211"/>
      <c r="S179" s="211"/>
      <c r="T179" s="211"/>
      <c r="U179" s="211"/>
      <c r="V179" s="211"/>
      <c r="W179" s="211"/>
      <c r="X179" s="211"/>
      <c r="Y179" s="211"/>
      <c r="Z179" s="211"/>
      <c r="AA179" s="211"/>
      <c r="AB179" s="211"/>
      <c r="AC179" s="211"/>
      <c r="AD179" s="211"/>
    </row>
    <row r="180" ht="23.25" customHeight="1">
      <c r="A180" s="211"/>
      <c r="B180" s="211"/>
      <c r="C180" s="211"/>
      <c r="D180" s="211"/>
      <c r="E180" s="211"/>
      <c r="F180" s="211"/>
      <c r="G180" s="211"/>
      <c r="H180" s="211"/>
      <c r="I180" s="211"/>
      <c r="J180" s="211"/>
      <c r="K180" s="211"/>
      <c r="L180" s="211"/>
      <c r="M180" s="211"/>
      <c r="N180" s="211"/>
      <c r="O180" s="211"/>
      <c r="P180" s="211"/>
      <c r="Q180" s="211"/>
      <c r="R180" s="211"/>
      <c r="S180" s="211"/>
      <c r="T180" s="211"/>
      <c r="U180" s="211"/>
      <c r="V180" s="211"/>
      <c r="W180" s="211"/>
      <c r="X180" s="211"/>
      <c r="Y180" s="211"/>
      <c r="Z180" s="211"/>
      <c r="AA180" s="211"/>
      <c r="AB180" s="211"/>
      <c r="AC180" s="211"/>
      <c r="AD180" s="211"/>
    </row>
    <row r="181" ht="23.25" customHeight="1">
      <c r="A181" s="211"/>
      <c r="B181" s="211"/>
      <c r="C181" s="211"/>
      <c r="D181" s="211"/>
      <c r="E181" s="211"/>
      <c r="F181" s="211"/>
      <c r="G181" s="211"/>
      <c r="H181" s="211"/>
      <c r="I181" s="211"/>
      <c r="J181" s="211"/>
      <c r="K181" s="211"/>
      <c r="L181" s="211"/>
      <c r="M181" s="211"/>
      <c r="N181" s="211"/>
      <c r="O181" s="211"/>
      <c r="P181" s="211"/>
      <c r="Q181" s="211"/>
      <c r="R181" s="211"/>
      <c r="S181" s="211"/>
      <c r="T181" s="211"/>
      <c r="U181" s="211"/>
      <c r="V181" s="211"/>
      <c r="W181" s="211"/>
      <c r="X181" s="211"/>
      <c r="Y181" s="211"/>
      <c r="Z181" s="211"/>
      <c r="AA181" s="211"/>
      <c r="AB181" s="211"/>
      <c r="AC181" s="211"/>
      <c r="AD181" s="211"/>
    </row>
    <row r="182" ht="23.25" customHeight="1">
      <c r="A182" s="211"/>
      <c r="B182" s="211"/>
      <c r="C182" s="211"/>
      <c r="D182" s="211"/>
      <c r="E182" s="211"/>
      <c r="F182" s="211"/>
      <c r="G182" s="211"/>
      <c r="H182" s="211"/>
      <c r="I182" s="211"/>
      <c r="J182" s="211"/>
      <c r="K182" s="211"/>
      <c r="L182" s="211"/>
      <c r="M182" s="211"/>
      <c r="N182" s="211"/>
      <c r="O182" s="211"/>
      <c r="P182" s="211"/>
      <c r="Q182" s="211"/>
      <c r="R182" s="211"/>
      <c r="S182" s="211"/>
      <c r="T182" s="211"/>
      <c r="U182" s="211"/>
      <c r="V182" s="211"/>
      <c r="W182" s="211"/>
      <c r="X182" s="211"/>
      <c r="Y182" s="211"/>
      <c r="Z182" s="211"/>
      <c r="AA182" s="211"/>
      <c r="AB182" s="211"/>
      <c r="AC182" s="211"/>
      <c r="AD182" s="211"/>
    </row>
    <row r="183" ht="23.25" customHeight="1">
      <c r="A183" s="211"/>
      <c r="B183" s="211"/>
      <c r="C183" s="211"/>
      <c r="D183" s="211"/>
      <c r="E183" s="211"/>
      <c r="F183" s="211"/>
      <c r="G183" s="211"/>
      <c r="H183" s="211"/>
      <c r="I183" s="211"/>
      <c r="J183" s="211"/>
      <c r="K183" s="211"/>
      <c r="L183" s="211"/>
      <c r="M183" s="211"/>
      <c r="N183" s="211"/>
      <c r="O183" s="211"/>
      <c r="P183" s="211"/>
      <c r="Q183" s="211"/>
      <c r="R183" s="211"/>
      <c r="S183" s="211"/>
      <c r="T183" s="211"/>
      <c r="U183" s="211"/>
      <c r="V183" s="211"/>
      <c r="W183" s="211"/>
      <c r="X183" s="211"/>
      <c r="Y183" s="211"/>
      <c r="Z183" s="211"/>
      <c r="AA183" s="211"/>
      <c r="AB183" s="211"/>
      <c r="AC183" s="211"/>
      <c r="AD183" s="211"/>
    </row>
    <row r="184" ht="23.25" customHeight="1">
      <c r="A184" s="211"/>
      <c r="B184" s="211"/>
      <c r="C184" s="211"/>
      <c r="D184" s="211"/>
      <c r="E184" s="211"/>
      <c r="F184" s="211"/>
      <c r="G184" s="211"/>
      <c r="H184" s="211"/>
      <c r="I184" s="211"/>
      <c r="J184" s="211"/>
      <c r="K184" s="211"/>
      <c r="L184" s="211"/>
      <c r="M184" s="211"/>
      <c r="N184" s="211"/>
      <c r="O184" s="211"/>
      <c r="P184" s="211"/>
      <c r="Q184" s="211"/>
      <c r="R184" s="211"/>
      <c r="S184" s="211"/>
      <c r="T184" s="211"/>
      <c r="U184" s="211"/>
      <c r="V184" s="211"/>
      <c r="W184" s="211"/>
      <c r="X184" s="211"/>
      <c r="Y184" s="211"/>
      <c r="Z184" s="211"/>
      <c r="AA184" s="211"/>
      <c r="AB184" s="211"/>
      <c r="AC184" s="211"/>
      <c r="AD184" s="211"/>
    </row>
    <row r="185" ht="23.25" customHeight="1">
      <c r="A185" s="211"/>
      <c r="B185" s="211"/>
      <c r="C185" s="211"/>
      <c r="D185" s="211"/>
      <c r="E185" s="211"/>
      <c r="F185" s="211"/>
      <c r="G185" s="211"/>
      <c r="H185" s="211"/>
      <c r="I185" s="211"/>
      <c r="J185" s="211"/>
      <c r="K185" s="211"/>
      <c r="L185" s="211"/>
      <c r="M185" s="211"/>
      <c r="N185" s="211"/>
      <c r="O185" s="211"/>
      <c r="P185" s="211"/>
      <c r="Q185" s="211"/>
      <c r="R185" s="211"/>
      <c r="S185" s="211"/>
      <c r="T185" s="211"/>
      <c r="U185" s="211"/>
      <c r="V185" s="211"/>
      <c r="W185" s="211"/>
      <c r="X185" s="211"/>
      <c r="Y185" s="211"/>
      <c r="Z185" s="211"/>
      <c r="AA185" s="211"/>
      <c r="AB185" s="211"/>
      <c r="AC185" s="211"/>
      <c r="AD185" s="211"/>
    </row>
    <row r="186" ht="23.25" customHeight="1">
      <c r="A186" s="211"/>
      <c r="B186" s="211"/>
      <c r="C186" s="211"/>
      <c r="D186" s="211"/>
      <c r="E186" s="211"/>
      <c r="F186" s="211"/>
      <c r="G186" s="211"/>
      <c r="H186" s="211"/>
      <c r="I186" s="211"/>
      <c r="J186" s="211"/>
      <c r="K186" s="211"/>
      <c r="L186" s="211"/>
      <c r="M186" s="211"/>
      <c r="N186" s="211"/>
      <c r="O186" s="211"/>
      <c r="P186" s="211"/>
      <c r="Q186" s="211"/>
      <c r="R186" s="211"/>
      <c r="S186" s="211"/>
      <c r="T186" s="211"/>
      <c r="U186" s="211"/>
      <c r="V186" s="211"/>
      <c r="W186" s="211"/>
      <c r="X186" s="211"/>
      <c r="Y186" s="211"/>
      <c r="Z186" s="211"/>
      <c r="AA186" s="211"/>
      <c r="AB186" s="211"/>
      <c r="AC186" s="211"/>
      <c r="AD186" s="211"/>
    </row>
    <row r="187" ht="23.25" customHeight="1">
      <c r="A187" s="211"/>
      <c r="B187" s="211"/>
      <c r="C187" s="211"/>
      <c r="D187" s="211"/>
      <c r="E187" s="211"/>
      <c r="F187" s="211"/>
      <c r="G187" s="211"/>
      <c r="H187" s="211"/>
      <c r="I187" s="211"/>
      <c r="J187" s="211"/>
      <c r="K187" s="211"/>
      <c r="L187" s="211"/>
      <c r="M187" s="211"/>
      <c r="N187" s="211"/>
      <c r="O187" s="211"/>
      <c r="P187" s="211"/>
      <c r="Q187" s="211"/>
      <c r="R187" s="211"/>
      <c r="S187" s="211"/>
      <c r="T187" s="211"/>
      <c r="U187" s="211"/>
      <c r="V187" s="211"/>
      <c r="W187" s="211"/>
      <c r="X187" s="211"/>
      <c r="Y187" s="211"/>
      <c r="Z187" s="211"/>
      <c r="AA187" s="211"/>
      <c r="AB187" s="211"/>
      <c r="AC187" s="211"/>
      <c r="AD187" s="211"/>
    </row>
    <row r="188" ht="23.25" customHeight="1">
      <c r="A188" s="211"/>
      <c r="B188" s="211"/>
      <c r="C188" s="211"/>
      <c r="D188" s="211"/>
      <c r="E188" s="211"/>
      <c r="F188" s="211"/>
      <c r="G188" s="211"/>
      <c r="H188" s="211"/>
      <c r="I188" s="211"/>
      <c r="J188" s="211"/>
      <c r="K188" s="211"/>
      <c r="L188" s="211"/>
      <c r="M188" s="211"/>
      <c r="N188" s="211"/>
      <c r="O188" s="211"/>
      <c r="P188" s="211"/>
      <c r="Q188" s="211"/>
      <c r="R188" s="211"/>
      <c r="S188" s="211"/>
      <c r="T188" s="211"/>
      <c r="U188" s="211"/>
      <c r="V188" s="211"/>
      <c r="W188" s="211"/>
      <c r="X188" s="211"/>
      <c r="Y188" s="211"/>
      <c r="Z188" s="211"/>
      <c r="AA188" s="211"/>
      <c r="AB188" s="211"/>
      <c r="AC188" s="211"/>
      <c r="AD188" s="211"/>
    </row>
    <row r="189" ht="23.25" customHeight="1">
      <c r="A189" s="211"/>
      <c r="B189" s="211"/>
      <c r="C189" s="211"/>
      <c r="D189" s="211"/>
      <c r="E189" s="211"/>
      <c r="F189" s="211"/>
      <c r="G189" s="211"/>
      <c r="H189" s="211"/>
      <c r="I189" s="211"/>
      <c r="J189" s="211"/>
      <c r="K189" s="211"/>
      <c r="L189" s="211"/>
      <c r="M189" s="211"/>
      <c r="N189" s="211"/>
      <c r="O189" s="211"/>
      <c r="P189" s="211"/>
      <c r="Q189" s="211"/>
      <c r="R189" s="211"/>
      <c r="S189" s="211"/>
      <c r="T189" s="211"/>
      <c r="U189" s="211"/>
      <c r="V189" s="211"/>
      <c r="W189" s="211"/>
      <c r="X189" s="211"/>
      <c r="Y189" s="211"/>
      <c r="Z189" s="211"/>
      <c r="AA189" s="211"/>
      <c r="AB189" s="211"/>
      <c r="AC189" s="211"/>
      <c r="AD189" s="211"/>
    </row>
    <row r="190" ht="23.25" customHeight="1">
      <c r="A190" s="211"/>
      <c r="B190" s="211"/>
      <c r="C190" s="211"/>
      <c r="D190" s="211"/>
      <c r="E190" s="211"/>
      <c r="F190" s="211"/>
      <c r="G190" s="211"/>
      <c r="H190" s="211"/>
      <c r="I190" s="211"/>
      <c r="J190" s="211"/>
      <c r="K190" s="211"/>
      <c r="L190" s="211"/>
      <c r="M190" s="211"/>
      <c r="N190" s="211"/>
      <c r="O190" s="211"/>
      <c r="P190" s="211"/>
      <c r="Q190" s="211"/>
      <c r="R190" s="211"/>
      <c r="S190" s="211"/>
      <c r="T190" s="211"/>
      <c r="U190" s="211"/>
      <c r="V190" s="211"/>
      <c r="W190" s="211"/>
      <c r="X190" s="211"/>
      <c r="Y190" s="211"/>
      <c r="Z190" s="211"/>
      <c r="AA190" s="211"/>
      <c r="AB190" s="211"/>
      <c r="AC190" s="211"/>
      <c r="AD190" s="211"/>
    </row>
    <row r="191" ht="23.25" customHeight="1">
      <c r="A191" s="211"/>
      <c r="B191" s="211"/>
      <c r="C191" s="211"/>
      <c r="D191" s="211"/>
      <c r="E191" s="211"/>
      <c r="F191" s="211"/>
      <c r="G191" s="211"/>
      <c r="H191" s="211"/>
      <c r="I191" s="211"/>
      <c r="J191" s="211"/>
      <c r="K191" s="211"/>
      <c r="L191" s="211"/>
      <c r="M191" s="211"/>
      <c r="N191" s="211"/>
      <c r="O191" s="211"/>
      <c r="P191" s="211"/>
      <c r="Q191" s="211"/>
      <c r="R191" s="211"/>
      <c r="S191" s="211"/>
      <c r="T191" s="211"/>
      <c r="U191" s="211"/>
      <c r="V191" s="211"/>
      <c r="W191" s="211"/>
      <c r="X191" s="211"/>
      <c r="Y191" s="211"/>
      <c r="Z191" s="211"/>
      <c r="AA191" s="211"/>
      <c r="AB191" s="211"/>
      <c r="AC191" s="211"/>
      <c r="AD191" s="211"/>
    </row>
    <row r="192" ht="23.25" customHeight="1">
      <c r="A192" s="211"/>
      <c r="B192" s="211"/>
      <c r="C192" s="211"/>
      <c r="D192" s="211"/>
      <c r="E192" s="211"/>
      <c r="F192" s="211"/>
      <c r="G192" s="211"/>
      <c r="H192" s="211"/>
      <c r="I192" s="211"/>
      <c r="J192" s="211"/>
      <c r="K192" s="211"/>
      <c r="L192" s="211"/>
      <c r="M192" s="211"/>
      <c r="N192" s="211"/>
      <c r="O192" s="211"/>
      <c r="P192" s="211"/>
      <c r="Q192" s="211"/>
      <c r="R192" s="211"/>
      <c r="S192" s="211"/>
      <c r="T192" s="211"/>
      <c r="U192" s="211"/>
      <c r="V192" s="211"/>
      <c r="W192" s="211"/>
      <c r="X192" s="211"/>
      <c r="Y192" s="211"/>
      <c r="Z192" s="211"/>
      <c r="AA192" s="211"/>
      <c r="AB192" s="211"/>
      <c r="AC192" s="211"/>
      <c r="AD192" s="211"/>
    </row>
    <row r="193" ht="23.25" customHeight="1">
      <c r="A193" s="211"/>
      <c r="B193" s="211"/>
      <c r="C193" s="211"/>
      <c r="D193" s="211"/>
      <c r="E193" s="211"/>
      <c r="F193" s="211"/>
      <c r="G193" s="211"/>
      <c r="H193" s="211"/>
      <c r="I193" s="211"/>
      <c r="J193" s="211"/>
      <c r="K193" s="211"/>
      <c r="L193" s="211"/>
      <c r="M193" s="211"/>
      <c r="N193" s="211"/>
      <c r="O193" s="211"/>
      <c r="P193" s="211"/>
      <c r="Q193" s="211"/>
      <c r="R193" s="211"/>
      <c r="S193" s="211"/>
      <c r="T193" s="211"/>
      <c r="U193" s="211"/>
      <c r="V193" s="211"/>
      <c r="W193" s="211"/>
      <c r="X193" s="211"/>
      <c r="Y193" s="211"/>
      <c r="Z193" s="211"/>
      <c r="AA193" s="211"/>
      <c r="AB193" s="211"/>
      <c r="AC193" s="211"/>
      <c r="AD193" s="211"/>
    </row>
    <row r="194" ht="23.25" customHeight="1">
      <c r="A194" s="211"/>
      <c r="B194" s="211"/>
      <c r="C194" s="211"/>
      <c r="D194" s="211"/>
      <c r="E194" s="211"/>
      <c r="F194" s="211"/>
      <c r="G194" s="211"/>
      <c r="H194" s="211"/>
      <c r="I194" s="211"/>
      <c r="J194" s="211"/>
      <c r="K194" s="211"/>
      <c r="L194" s="211"/>
      <c r="M194" s="211"/>
      <c r="N194" s="211"/>
      <c r="O194" s="211"/>
      <c r="P194" s="211"/>
      <c r="Q194" s="211"/>
      <c r="R194" s="211"/>
      <c r="S194" s="211"/>
      <c r="T194" s="211"/>
      <c r="U194" s="211"/>
      <c r="V194" s="211"/>
      <c r="W194" s="211"/>
      <c r="X194" s="211"/>
      <c r="Y194" s="211"/>
      <c r="Z194" s="211"/>
      <c r="AA194" s="211"/>
      <c r="AB194" s="211"/>
      <c r="AC194" s="211"/>
      <c r="AD194" s="211"/>
    </row>
    <row r="195" ht="23.25" customHeight="1">
      <c r="A195" s="211"/>
      <c r="B195" s="211"/>
      <c r="C195" s="211"/>
      <c r="D195" s="211"/>
      <c r="E195" s="211"/>
      <c r="F195" s="211"/>
      <c r="G195" s="211"/>
      <c r="H195" s="211"/>
      <c r="I195" s="211"/>
      <c r="J195" s="211"/>
      <c r="K195" s="211"/>
      <c r="L195" s="211"/>
      <c r="M195" s="211"/>
      <c r="N195" s="211"/>
      <c r="O195" s="211"/>
      <c r="P195" s="211"/>
      <c r="Q195" s="211"/>
      <c r="R195" s="211"/>
      <c r="S195" s="211"/>
      <c r="T195" s="211"/>
      <c r="U195" s="211"/>
      <c r="V195" s="211"/>
      <c r="W195" s="211"/>
      <c r="X195" s="211"/>
      <c r="Y195" s="211"/>
      <c r="Z195" s="211"/>
      <c r="AA195" s="211"/>
      <c r="AB195" s="211"/>
      <c r="AC195" s="211"/>
      <c r="AD195" s="211"/>
    </row>
    <row r="196" ht="23.25" customHeight="1">
      <c r="A196" s="211"/>
      <c r="B196" s="211"/>
      <c r="C196" s="211"/>
      <c r="D196" s="211"/>
      <c r="E196" s="211"/>
      <c r="F196" s="211"/>
      <c r="G196" s="211"/>
      <c r="H196" s="211"/>
      <c r="I196" s="211"/>
      <c r="J196" s="211"/>
      <c r="K196" s="211"/>
      <c r="L196" s="211"/>
      <c r="M196" s="211"/>
      <c r="N196" s="211"/>
      <c r="O196" s="211"/>
      <c r="P196" s="211"/>
      <c r="Q196" s="211"/>
      <c r="R196" s="211"/>
      <c r="S196" s="211"/>
      <c r="T196" s="211"/>
      <c r="U196" s="211"/>
      <c r="V196" s="211"/>
      <c r="W196" s="211"/>
      <c r="X196" s="211"/>
      <c r="Y196" s="211"/>
      <c r="Z196" s="211"/>
      <c r="AA196" s="211"/>
      <c r="AB196" s="211"/>
      <c r="AC196" s="211"/>
      <c r="AD196" s="211"/>
    </row>
    <row r="197" ht="23.25" customHeight="1">
      <c r="A197" s="211"/>
      <c r="B197" s="211"/>
      <c r="C197" s="211"/>
      <c r="D197" s="211"/>
      <c r="E197" s="211"/>
      <c r="F197" s="211"/>
      <c r="G197" s="211"/>
      <c r="H197" s="211"/>
      <c r="I197" s="211"/>
      <c r="J197" s="211"/>
      <c r="K197" s="211"/>
      <c r="L197" s="211"/>
      <c r="M197" s="211"/>
      <c r="N197" s="211"/>
      <c r="O197" s="211"/>
      <c r="P197" s="211"/>
      <c r="Q197" s="211"/>
      <c r="R197" s="211"/>
      <c r="S197" s="211"/>
      <c r="T197" s="211"/>
      <c r="U197" s="211"/>
      <c r="V197" s="211"/>
      <c r="W197" s="211"/>
      <c r="X197" s="211"/>
      <c r="Y197" s="211"/>
      <c r="Z197" s="211"/>
      <c r="AA197" s="211"/>
      <c r="AB197" s="211"/>
      <c r="AC197" s="211"/>
      <c r="AD197" s="211"/>
    </row>
    <row r="198" ht="23.25" customHeight="1">
      <c r="A198" s="211"/>
      <c r="B198" s="211"/>
      <c r="C198" s="211"/>
      <c r="D198" s="211"/>
      <c r="E198" s="211"/>
      <c r="F198" s="211"/>
      <c r="G198" s="211"/>
      <c r="H198" s="211"/>
      <c r="I198" s="211"/>
      <c r="J198" s="211"/>
      <c r="K198" s="211"/>
      <c r="L198" s="211"/>
      <c r="M198" s="211"/>
      <c r="N198" s="211"/>
      <c r="O198" s="211"/>
      <c r="P198" s="211"/>
      <c r="Q198" s="211"/>
      <c r="R198" s="211"/>
      <c r="S198" s="211"/>
      <c r="T198" s="211"/>
      <c r="U198" s="211"/>
      <c r="V198" s="211"/>
      <c r="W198" s="211"/>
      <c r="X198" s="211"/>
      <c r="Y198" s="211"/>
      <c r="Z198" s="211"/>
      <c r="AA198" s="211"/>
      <c r="AB198" s="211"/>
      <c r="AC198" s="211"/>
      <c r="AD198" s="211"/>
    </row>
    <row r="199" ht="23.25" customHeight="1">
      <c r="A199" s="211"/>
      <c r="B199" s="211"/>
      <c r="C199" s="211"/>
      <c r="D199" s="211"/>
      <c r="E199" s="211"/>
      <c r="F199" s="211"/>
      <c r="G199" s="211"/>
      <c r="H199" s="211"/>
      <c r="I199" s="211"/>
      <c r="J199" s="211"/>
      <c r="K199" s="211"/>
      <c r="L199" s="211"/>
      <c r="M199" s="211"/>
      <c r="N199" s="211"/>
      <c r="O199" s="211"/>
      <c r="P199" s="211"/>
      <c r="Q199" s="211"/>
      <c r="R199" s="211"/>
      <c r="S199" s="211"/>
      <c r="T199" s="211"/>
      <c r="U199" s="211"/>
      <c r="V199" s="211"/>
      <c r="W199" s="211"/>
      <c r="X199" s="211"/>
      <c r="Y199" s="211"/>
      <c r="Z199" s="211"/>
      <c r="AA199" s="211"/>
      <c r="AB199" s="211"/>
      <c r="AC199" s="211"/>
      <c r="AD199" s="211"/>
    </row>
    <row r="200" ht="23.25" customHeight="1">
      <c r="A200" s="211"/>
      <c r="B200" s="211"/>
      <c r="C200" s="211"/>
      <c r="D200" s="211"/>
      <c r="E200" s="211"/>
      <c r="F200" s="211"/>
      <c r="G200" s="211"/>
      <c r="H200" s="211"/>
      <c r="I200" s="211"/>
      <c r="J200" s="211"/>
      <c r="K200" s="211"/>
      <c r="L200" s="211"/>
      <c r="M200" s="211"/>
      <c r="N200" s="211"/>
      <c r="O200" s="211"/>
      <c r="P200" s="211"/>
      <c r="Q200" s="211"/>
      <c r="R200" s="211"/>
      <c r="S200" s="211"/>
      <c r="T200" s="211"/>
      <c r="U200" s="211"/>
      <c r="V200" s="211"/>
      <c r="W200" s="211"/>
      <c r="X200" s="211"/>
      <c r="Y200" s="211"/>
      <c r="Z200" s="211"/>
      <c r="AA200" s="211"/>
      <c r="AB200" s="211"/>
      <c r="AC200" s="211"/>
      <c r="AD200" s="211"/>
    </row>
    <row r="201" ht="23.25" customHeight="1">
      <c r="A201" s="211"/>
      <c r="B201" s="211"/>
      <c r="C201" s="211"/>
      <c r="D201" s="211"/>
      <c r="E201" s="211"/>
      <c r="F201" s="211"/>
      <c r="G201" s="211"/>
      <c r="H201" s="211"/>
      <c r="I201" s="211"/>
      <c r="J201" s="211"/>
      <c r="K201" s="211"/>
      <c r="L201" s="211"/>
      <c r="M201" s="211"/>
      <c r="N201" s="211"/>
      <c r="O201" s="211"/>
      <c r="P201" s="211"/>
      <c r="Q201" s="211"/>
      <c r="R201" s="211"/>
      <c r="S201" s="211"/>
      <c r="T201" s="211"/>
      <c r="U201" s="211"/>
      <c r="V201" s="211"/>
      <c r="W201" s="211"/>
      <c r="X201" s="211"/>
      <c r="Y201" s="211"/>
      <c r="Z201" s="211"/>
      <c r="AA201" s="211"/>
      <c r="AB201" s="211"/>
      <c r="AC201" s="211"/>
      <c r="AD201" s="211"/>
    </row>
    <row r="202" ht="23.25" customHeight="1">
      <c r="A202" s="211"/>
      <c r="B202" s="211"/>
      <c r="C202" s="211"/>
      <c r="D202" s="211"/>
      <c r="E202" s="211"/>
      <c r="F202" s="211"/>
      <c r="G202" s="211"/>
      <c r="H202" s="211"/>
      <c r="I202" s="211"/>
      <c r="J202" s="211"/>
      <c r="K202" s="211"/>
      <c r="L202" s="211"/>
      <c r="M202" s="211"/>
      <c r="N202" s="211"/>
      <c r="O202" s="211"/>
      <c r="P202" s="211"/>
      <c r="Q202" s="211"/>
      <c r="R202" s="211"/>
      <c r="S202" s="211"/>
      <c r="T202" s="211"/>
      <c r="U202" s="211"/>
      <c r="V202" s="211"/>
      <c r="W202" s="211"/>
      <c r="X202" s="211"/>
      <c r="Y202" s="211"/>
      <c r="Z202" s="211"/>
      <c r="AA202" s="211"/>
      <c r="AB202" s="211"/>
      <c r="AC202" s="211"/>
      <c r="AD202" s="211"/>
    </row>
    <row r="203" ht="23.25" customHeight="1">
      <c r="A203" s="211"/>
      <c r="B203" s="211"/>
      <c r="C203" s="211"/>
      <c r="D203" s="211"/>
      <c r="E203" s="211"/>
      <c r="F203" s="211"/>
      <c r="G203" s="211"/>
      <c r="H203" s="211"/>
      <c r="I203" s="211"/>
      <c r="J203" s="211"/>
      <c r="K203" s="211"/>
      <c r="L203" s="211"/>
      <c r="M203" s="211"/>
      <c r="N203" s="211"/>
      <c r="O203" s="211"/>
      <c r="P203" s="211"/>
      <c r="Q203" s="211"/>
      <c r="R203" s="211"/>
      <c r="S203" s="211"/>
      <c r="T203" s="211"/>
      <c r="U203" s="211"/>
      <c r="V203" s="211"/>
      <c r="W203" s="211"/>
      <c r="X203" s="211"/>
      <c r="Y203" s="211"/>
      <c r="Z203" s="211"/>
      <c r="AA203" s="211"/>
      <c r="AB203" s="211"/>
      <c r="AC203" s="211"/>
      <c r="AD203" s="211"/>
    </row>
    <row r="204" ht="23.25" customHeight="1">
      <c r="A204" s="211"/>
      <c r="B204" s="211"/>
      <c r="C204" s="211"/>
      <c r="D204" s="211"/>
      <c r="E204" s="211"/>
      <c r="F204" s="211"/>
      <c r="G204" s="211"/>
      <c r="H204" s="211"/>
      <c r="I204" s="211"/>
      <c r="J204" s="211"/>
      <c r="K204" s="211"/>
      <c r="L204" s="211"/>
      <c r="M204" s="211"/>
      <c r="N204" s="211"/>
      <c r="O204" s="211"/>
      <c r="P204" s="211"/>
      <c r="Q204" s="211"/>
      <c r="R204" s="211"/>
      <c r="S204" s="211"/>
      <c r="T204" s="211"/>
      <c r="U204" s="211"/>
      <c r="V204" s="211"/>
      <c r="W204" s="211"/>
      <c r="X204" s="211"/>
      <c r="Y204" s="211"/>
      <c r="Z204" s="211"/>
      <c r="AA204" s="211"/>
      <c r="AB204" s="211"/>
      <c r="AC204" s="211"/>
      <c r="AD204" s="211"/>
    </row>
    <row r="205" ht="23.25" customHeight="1">
      <c r="A205" s="211"/>
      <c r="B205" s="211"/>
      <c r="C205" s="211"/>
      <c r="D205" s="211"/>
      <c r="E205" s="211"/>
      <c r="F205" s="211"/>
      <c r="G205" s="211"/>
      <c r="H205" s="211"/>
      <c r="I205" s="211"/>
      <c r="J205" s="211"/>
      <c r="K205" s="211"/>
      <c r="L205" s="211"/>
      <c r="M205" s="211"/>
      <c r="N205" s="211"/>
      <c r="O205" s="211"/>
      <c r="P205" s="211"/>
      <c r="Q205" s="211"/>
      <c r="R205" s="211"/>
      <c r="S205" s="211"/>
      <c r="T205" s="211"/>
      <c r="U205" s="211"/>
      <c r="V205" s="211"/>
      <c r="W205" s="211"/>
      <c r="X205" s="211"/>
      <c r="Y205" s="211"/>
      <c r="Z205" s="211"/>
      <c r="AA205" s="211"/>
      <c r="AB205" s="211"/>
      <c r="AC205" s="211"/>
      <c r="AD205" s="211"/>
    </row>
    <row r="206" ht="23.25" customHeight="1">
      <c r="A206" s="211"/>
      <c r="B206" s="211"/>
      <c r="C206" s="211"/>
      <c r="D206" s="211"/>
      <c r="E206" s="211"/>
      <c r="F206" s="211"/>
      <c r="G206" s="211"/>
      <c r="H206" s="211"/>
      <c r="I206" s="211"/>
      <c r="J206" s="211"/>
      <c r="K206" s="211"/>
      <c r="L206" s="211"/>
      <c r="M206" s="211"/>
      <c r="N206" s="211"/>
      <c r="O206" s="211"/>
      <c r="P206" s="211"/>
      <c r="Q206" s="211"/>
      <c r="R206" s="211"/>
      <c r="S206" s="211"/>
      <c r="T206" s="211"/>
      <c r="U206" s="211"/>
      <c r="V206" s="211"/>
      <c r="W206" s="211"/>
      <c r="X206" s="211"/>
      <c r="Y206" s="211"/>
      <c r="Z206" s="211"/>
      <c r="AA206" s="211"/>
      <c r="AB206" s="211"/>
      <c r="AC206" s="211"/>
      <c r="AD206" s="211"/>
    </row>
    <row r="207" ht="23.25" customHeight="1">
      <c r="A207" s="211"/>
      <c r="B207" s="211"/>
      <c r="C207" s="211"/>
      <c r="D207" s="211"/>
      <c r="E207" s="211"/>
      <c r="F207" s="211"/>
      <c r="G207" s="211"/>
      <c r="H207" s="211"/>
      <c r="I207" s="211"/>
      <c r="J207" s="211"/>
      <c r="K207" s="211"/>
      <c r="L207" s="211"/>
      <c r="M207" s="211"/>
      <c r="N207" s="211"/>
      <c r="O207" s="211"/>
      <c r="P207" s="211"/>
      <c r="Q207" s="211"/>
      <c r="R207" s="211"/>
      <c r="S207" s="211"/>
      <c r="T207" s="211"/>
      <c r="U207" s="211"/>
      <c r="V207" s="211"/>
      <c r="W207" s="211"/>
      <c r="X207" s="211"/>
      <c r="Y207" s="211"/>
      <c r="Z207" s="211"/>
      <c r="AA207" s="211"/>
      <c r="AB207" s="211"/>
      <c r="AC207" s="211"/>
      <c r="AD207" s="211"/>
    </row>
    <row r="208" ht="23.25" customHeight="1">
      <c r="A208" s="211"/>
      <c r="B208" s="211"/>
      <c r="C208" s="211"/>
      <c r="D208" s="211"/>
      <c r="E208" s="211"/>
      <c r="F208" s="211"/>
      <c r="G208" s="211"/>
      <c r="H208" s="211"/>
      <c r="I208" s="211"/>
      <c r="J208" s="211"/>
      <c r="K208" s="211"/>
      <c r="L208" s="211"/>
      <c r="M208" s="211"/>
      <c r="N208" s="211"/>
      <c r="O208" s="211"/>
      <c r="P208" s="211"/>
      <c r="Q208" s="211"/>
      <c r="R208" s="211"/>
      <c r="S208" s="211"/>
      <c r="T208" s="211"/>
      <c r="U208" s="211"/>
      <c r="V208" s="211"/>
      <c r="W208" s="211"/>
      <c r="X208" s="211"/>
      <c r="Y208" s="211"/>
      <c r="Z208" s="211"/>
      <c r="AA208" s="211"/>
      <c r="AB208" s="211"/>
      <c r="AC208" s="211"/>
      <c r="AD208" s="211"/>
    </row>
    <row r="209" ht="23.25" customHeight="1">
      <c r="A209" s="211"/>
      <c r="B209" s="211"/>
      <c r="C209" s="211"/>
      <c r="D209" s="211"/>
      <c r="E209" s="211"/>
      <c r="F209" s="211"/>
      <c r="G209" s="211"/>
      <c r="H209" s="211"/>
      <c r="I209" s="211"/>
      <c r="J209" s="211"/>
      <c r="K209" s="211"/>
      <c r="L209" s="211"/>
      <c r="M209" s="211"/>
      <c r="N209" s="211"/>
      <c r="O209" s="211"/>
      <c r="P209" s="211"/>
      <c r="Q209" s="211"/>
      <c r="R209" s="211"/>
      <c r="S209" s="211"/>
      <c r="T209" s="211"/>
      <c r="U209" s="211"/>
      <c r="V209" s="211"/>
      <c r="W209" s="211"/>
      <c r="X209" s="211"/>
      <c r="Y209" s="211"/>
      <c r="Z209" s="211"/>
      <c r="AA209" s="211"/>
      <c r="AB209" s="211"/>
      <c r="AC209" s="211"/>
      <c r="AD209" s="211"/>
    </row>
    <row r="210" ht="23.25" customHeight="1">
      <c r="A210" s="211"/>
      <c r="B210" s="211"/>
      <c r="C210" s="211"/>
      <c r="D210" s="211"/>
      <c r="E210" s="211"/>
      <c r="F210" s="211"/>
      <c r="G210" s="211"/>
      <c r="H210" s="211"/>
      <c r="I210" s="211"/>
      <c r="J210" s="211"/>
      <c r="K210" s="211"/>
      <c r="L210" s="211"/>
      <c r="M210" s="211"/>
      <c r="N210" s="211"/>
      <c r="O210" s="211"/>
      <c r="P210" s="211"/>
      <c r="Q210" s="211"/>
      <c r="R210" s="211"/>
      <c r="S210" s="211"/>
      <c r="T210" s="211"/>
      <c r="U210" s="211"/>
      <c r="V210" s="211"/>
      <c r="W210" s="211"/>
      <c r="X210" s="211"/>
      <c r="Y210" s="211"/>
      <c r="Z210" s="211"/>
      <c r="AA210" s="211"/>
      <c r="AB210" s="211"/>
      <c r="AC210" s="211"/>
      <c r="AD210" s="211"/>
    </row>
    <row r="211" ht="23.25" customHeight="1">
      <c r="A211" s="211"/>
      <c r="B211" s="211"/>
      <c r="C211" s="211"/>
      <c r="D211" s="211"/>
      <c r="E211" s="211"/>
      <c r="F211" s="211"/>
      <c r="G211" s="211"/>
      <c r="H211" s="211"/>
      <c r="I211" s="211"/>
      <c r="J211" s="211"/>
      <c r="K211" s="211"/>
      <c r="L211" s="211"/>
      <c r="M211" s="211"/>
      <c r="N211" s="211"/>
      <c r="O211" s="211"/>
      <c r="P211" s="211"/>
      <c r="Q211" s="211"/>
      <c r="R211" s="211"/>
      <c r="S211" s="211"/>
      <c r="T211" s="211"/>
      <c r="U211" s="211"/>
      <c r="V211" s="211"/>
      <c r="W211" s="211"/>
      <c r="X211" s="211"/>
      <c r="Y211" s="211"/>
      <c r="Z211" s="211"/>
      <c r="AA211" s="211"/>
      <c r="AB211" s="211"/>
      <c r="AC211" s="211"/>
      <c r="AD211" s="211"/>
    </row>
    <row r="212" ht="23.25" customHeight="1">
      <c r="A212" s="211"/>
      <c r="B212" s="211"/>
      <c r="C212" s="211"/>
      <c r="D212" s="211"/>
      <c r="E212" s="211"/>
      <c r="F212" s="211"/>
      <c r="G212" s="211"/>
      <c r="H212" s="211"/>
      <c r="I212" s="211"/>
      <c r="J212" s="211"/>
      <c r="K212" s="211"/>
      <c r="L212" s="211"/>
      <c r="M212" s="211"/>
      <c r="N212" s="211"/>
      <c r="O212" s="211"/>
      <c r="P212" s="211"/>
      <c r="Q212" s="211"/>
      <c r="R212" s="211"/>
      <c r="S212" s="211"/>
      <c r="T212" s="211"/>
      <c r="U212" s="211"/>
      <c r="V212" s="211"/>
      <c r="W212" s="211"/>
      <c r="X212" s="211"/>
      <c r="Y212" s="211"/>
      <c r="Z212" s="211"/>
      <c r="AA212" s="211"/>
      <c r="AB212" s="211"/>
      <c r="AC212" s="211"/>
      <c r="AD212" s="211"/>
    </row>
    <row r="213" ht="23.25" customHeight="1">
      <c r="A213" s="211"/>
      <c r="B213" s="211"/>
      <c r="C213" s="211"/>
      <c r="D213" s="211"/>
      <c r="E213" s="211"/>
      <c r="F213" s="211"/>
      <c r="G213" s="211"/>
      <c r="H213" s="211"/>
      <c r="I213" s="211"/>
      <c r="J213" s="211"/>
      <c r="K213" s="211"/>
      <c r="L213" s="211"/>
      <c r="M213" s="211"/>
      <c r="N213" s="211"/>
      <c r="O213" s="211"/>
      <c r="P213" s="211"/>
      <c r="Q213" s="211"/>
      <c r="R213" s="211"/>
      <c r="S213" s="211"/>
      <c r="T213" s="211"/>
      <c r="U213" s="211"/>
      <c r="V213" s="211"/>
      <c r="W213" s="211"/>
      <c r="X213" s="211"/>
      <c r="Y213" s="211"/>
      <c r="Z213" s="211"/>
      <c r="AA213" s="211"/>
      <c r="AB213" s="211"/>
      <c r="AC213" s="211"/>
      <c r="AD213" s="211"/>
    </row>
    <row r="214" ht="23.25" customHeight="1">
      <c r="A214" s="211"/>
      <c r="B214" s="211"/>
      <c r="C214" s="211"/>
      <c r="D214" s="211"/>
      <c r="E214" s="211"/>
      <c r="F214" s="211"/>
      <c r="G214" s="211"/>
      <c r="H214" s="211"/>
      <c r="I214" s="211"/>
      <c r="J214" s="211"/>
      <c r="K214" s="211"/>
      <c r="L214" s="211"/>
      <c r="M214" s="211"/>
      <c r="N214" s="211"/>
      <c r="O214" s="211"/>
      <c r="P214" s="211"/>
      <c r="Q214" s="211"/>
      <c r="R214" s="211"/>
      <c r="S214" s="211"/>
      <c r="T214" s="211"/>
      <c r="U214" s="211"/>
      <c r="V214" s="211"/>
      <c r="W214" s="211"/>
      <c r="X214" s="211"/>
      <c r="Y214" s="211"/>
      <c r="Z214" s="211"/>
      <c r="AA214" s="211"/>
      <c r="AB214" s="211"/>
      <c r="AC214" s="211"/>
      <c r="AD214" s="211"/>
    </row>
    <row r="215" ht="23.25" customHeight="1">
      <c r="A215" s="211"/>
      <c r="B215" s="211"/>
      <c r="C215" s="211"/>
      <c r="D215" s="211"/>
      <c r="E215" s="211"/>
      <c r="F215" s="211"/>
      <c r="G215" s="211"/>
      <c r="H215" s="211"/>
      <c r="I215" s="211"/>
      <c r="J215" s="211"/>
      <c r="K215" s="211"/>
      <c r="L215" s="211"/>
      <c r="M215" s="211"/>
      <c r="N215" s="211"/>
      <c r="O215" s="211"/>
      <c r="P215" s="211"/>
      <c r="Q215" s="211"/>
      <c r="R215" s="211"/>
      <c r="S215" s="211"/>
      <c r="T215" s="211"/>
      <c r="U215" s="211"/>
      <c r="V215" s="211"/>
      <c r="W215" s="211"/>
      <c r="X215" s="211"/>
      <c r="Y215" s="211"/>
      <c r="Z215" s="211"/>
      <c r="AA215" s="211"/>
      <c r="AB215" s="211"/>
      <c r="AC215" s="211"/>
      <c r="AD215" s="211"/>
    </row>
    <row r="216" ht="23.25" customHeight="1">
      <c r="A216" s="211"/>
      <c r="B216" s="211"/>
      <c r="C216" s="211"/>
      <c r="D216" s="211"/>
      <c r="E216" s="211"/>
      <c r="F216" s="211"/>
      <c r="G216" s="211"/>
      <c r="H216" s="211"/>
      <c r="I216" s="211"/>
      <c r="J216" s="211"/>
      <c r="K216" s="211"/>
      <c r="L216" s="211"/>
      <c r="M216" s="211"/>
      <c r="N216" s="211"/>
      <c r="O216" s="211"/>
      <c r="P216" s="211"/>
      <c r="Q216" s="211"/>
      <c r="R216" s="211"/>
      <c r="S216" s="211"/>
      <c r="T216" s="211"/>
      <c r="U216" s="211"/>
      <c r="V216" s="211"/>
      <c r="W216" s="211"/>
      <c r="X216" s="211"/>
      <c r="Y216" s="211"/>
      <c r="Z216" s="211"/>
      <c r="AA216" s="211"/>
      <c r="AB216" s="211"/>
      <c r="AC216" s="211"/>
      <c r="AD216" s="211"/>
    </row>
    <row r="217" ht="23.25" customHeight="1">
      <c r="A217" s="211"/>
      <c r="B217" s="211"/>
      <c r="C217" s="211"/>
      <c r="D217" s="211"/>
      <c r="E217" s="211"/>
      <c r="F217" s="211"/>
      <c r="G217" s="211"/>
      <c r="H217" s="211"/>
      <c r="I217" s="211"/>
      <c r="J217" s="211"/>
      <c r="K217" s="211"/>
      <c r="L217" s="211"/>
      <c r="M217" s="211"/>
      <c r="N217" s="211"/>
      <c r="O217" s="211"/>
      <c r="P217" s="211"/>
      <c r="Q217" s="211"/>
      <c r="R217" s="211"/>
      <c r="S217" s="211"/>
      <c r="T217" s="211"/>
      <c r="U217" s="211"/>
      <c r="V217" s="211"/>
      <c r="W217" s="211"/>
      <c r="X217" s="211"/>
      <c r="Y217" s="211"/>
      <c r="Z217" s="211"/>
      <c r="AA217" s="211"/>
      <c r="AB217" s="211"/>
      <c r="AC217" s="211"/>
      <c r="AD217" s="211"/>
    </row>
    <row r="218" ht="23.25" customHeight="1">
      <c r="A218" s="211"/>
      <c r="B218" s="211"/>
      <c r="C218" s="211"/>
      <c r="D218" s="211"/>
      <c r="E218" s="211"/>
      <c r="F218" s="211"/>
      <c r="G218" s="211"/>
      <c r="H218" s="211"/>
      <c r="I218" s="211"/>
      <c r="J218" s="211"/>
      <c r="K218" s="211"/>
      <c r="L218" s="211"/>
      <c r="M218" s="211"/>
      <c r="N218" s="211"/>
      <c r="O218" s="211"/>
      <c r="P218" s="211"/>
      <c r="Q218" s="211"/>
      <c r="R218" s="211"/>
      <c r="S218" s="211"/>
      <c r="T218" s="211"/>
      <c r="U218" s="211"/>
      <c r="V218" s="211"/>
      <c r="W218" s="211"/>
      <c r="X218" s="211"/>
      <c r="Y218" s="211"/>
      <c r="Z218" s="211"/>
      <c r="AA218" s="211"/>
      <c r="AB218" s="211"/>
      <c r="AC218" s="211"/>
      <c r="AD218" s="211"/>
    </row>
    <row r="219" ht="23.25" customHeight="1">
      <c r="A219" s="211"/>
      <c r="B219" s="211"/>
      <c r="C219" s="211"/>
      <c r="D219" s="211"/>
      <c r="E219" s="211"/>
      <c r="F219" s="211"/>
      <c r="G219" s="211"/>
      <c r="H219" s="211"/>
      <c r="I219" s="211"/>
      <c r="J219" s="211"/>
      <c r="K219" s="211"/>
      <c r="L219" s="211"/>
      <c r="M219" s="211"/>
      <c r="N219" s="211"/>
      <c r="O219" s="211"/>
      <c r="P219" s="211"/>
      <c r="Q219" s="211"/>
      <c r="R219" s="211"/>
      <c r="S219" s="211"/>
      <c r="T219" s="211"/>
      <c r="U219" s="211"/>
      <c r="V219" s="211"/>
      <c r="W219" s="211"/>
      <c r="X219" s="211"/>
      <c r="Y219" s="211"/>
      <c r="Z219" s="211"/>
      <c r="AA219" s="211"/>
      <c r="AB219" s="211"/>
      <c r="AC219" s="211"/>
      <c r="AD219" s="211"/>
    </row>
    <row r="220" ht="23.25" customHeight="1">
      <c r="A220" s="211"/>
      <c r="B220" s="211"/>
      <c r="C220" s="211"/>
      <c r="D220" s="211"/>
      <c r="E220" s="211"/>
      <c r="F220" s="211"/>
      <c r="G220" s="211"/>
      <c r="H220" s="211"/>
      <c r="I220" s="211"/>
      <c r="J220" s="211"/>
      <c r="K220" s="211"/>
      <c r="L220" s="211"/>
      <c r="M220" s="211"/>
      <c r="N220" s="211"/>
      <c r="O220" s="211"/>
      <c r="P220" s="211"/>
      <c r="Q220" s="211"/>
      <c r="R220" s="211"/>
      <c r="S220" s="211"/>
      <c r="T220" s="211"/>
      <c r="U220" s="211"/>
      <c r="V220" s="211"/>
      <c r="W220" s="211"/>
      <c r="X220" s="211"/>
      <c r="Y220" s="211"/>
      <c r="Z220" s="211"/>
      <c r="AA220" s="211"/>
      <c r="AB220" s="211"/>
      <c r="AC220" s="211"/>
      <c r="AD220" s="211"/>
    </row>
    <row r="221" ht="23.25" customHeight="1">
      <c r="A221" s="211"/>
      <c r="B221" s="211"/>
      <c r="C221" s="211"/>
      <c r="D221" s="211"/>
      <c r="E221" s="211"/>
      <c r="F221" s="211"/>
      <c r="G221" s="211"/>
      <c r="H221" s="211"/>
      <c r="I221" s="211"/>
      <c r="J221" s="211"/>
      <c r="K221" s="211"/>
      <c r="L221" s="211"/>
      <c r="M221" s="211"/>
      <c r="N221" s="211"/>
      <c r="O221" s="211"/>
      <c r="P221" s="211"/>
      <c r="Q221" s="211"/>
      <c r="R221" s="211"/>
      <c r="S221" s="211"/>
      <c r="T221" s="211"/>
      <c r="U221" s="211"/>
      <c r="V221" s="211"/>
      <c r="W221" s="211"/>
      <c r="X221" s="211"/>
      <c r="Y221" s="211"/>
      <c r="Z221" s="211"/>
      <c r="AA221" s="211"/>
      <c r="AB221" s="211"/>
      <c r="AC221" s="211"/>
      <c r="AD221" s="211"/>
    </row>
    <row r="222" ht="23.25" customHeight="1">
      <c r="A222" s="211"/>
      <c r="B222" s="211"/>
      <c r="C222" s="211"/>
      <c r="D222" s="211"/>
      <c r="E222" s="211"/>
      <c r="F222" s="211"/>
      <c r="G222" s="211"/>
      <c r="H222" s="211"/>
      <c r="I222" s="211"/>
      <c r="J222" s="211"/>
      <c r="K222" s="211"/>
      <c r="L222" s="211"/>
      <c r="M222" s="211"/>
      <c r="N222" s="211"/>
      <c r="O222" s="211"/>
      <c r="P222" s="211"/>
      <c r="Q222" s="211"/>
      <c r="R222" s="211"/>
      <c r="S222" s="211"/>
      <c r="T222" s="211"/>
      <c r="U222" s="211"/>
      <c r="V222" s="211"/>
      <c r="W222" s="211"/>
      <c r="X222" s="211"/>
      <c r="Y222" s="211"/>
      <c r="Z222" s="211"/>
      <c r="AA222" s="211"/>
      <c r="AB222" s="211"/>
      <c r="AC222" s="211"/>
      <c r="AD222" s="211"/>
    </row>
    <row r="223" ht="23.25" customHeight="1">
      <c r="A223" s="211"/>
      <c r="B223" s="211"/>
      <c r="C223" s="211"/>
      <c r="D223" s="211"/>
      <c r="E223" s="211"/>
      <c r="F223" s="211"/>
      <c r="G223" s="211"/>
      <c r="H223" s="211"/>
      <c r="I223" s="211"/>
      <c r="J223" s="211"/>
      <c r="K223" s="211"/>
      <c r="L223" s="211"/>
      <c r="M223" s="211"/>
      <c r="N223" s="211"/>
      <c r="O223" s="211"/>
      <c r="P223" s="211"/>
      <c r="Q223" s="211"/>
      <c r="R223" s="211"/>
      <c r="S223" s="211"/>
      <c r="T223" s="211"/>
      <c r="U223" s="211"/>
      <c r="V223" s="211"/>
      <c r="W223" s="211"/>
      <c r="X223" s="211"/>
      <c r="Y223" s="211"/>
      <c r="Z223" s="211"/>
      <c r="AA223" s="211"/>
      <c r="AB223" s="211"/>
      <c r="AC223" s="211"/>
      <c r="AD223" s="211"/>
    </row>
    <row r="224" ht="23.25" customHeight="1">
      <c r="A224" s="211"/>
      <c r="B224" s="211"/>
      <c r="C224" s="211"/>
      <c r="D224" s="211"/>
      <c r="E224" s="211"/>
      <c r="F224" s="211"/>
      <c r="G224" s="211"/>
      <c r="H224" s="211"/>
      <c r="I224" s="211"/>
      <c r="J224" s="211"/>
      <c r="K224" s="211"/>
      <c r="L224" s="211"/>
      <c r="M224" s="211"/>
      <c r="N224" s="211"/>
      <c r="O224" s="211"/>
      <c r="P224" s="211"/>
      <c r="Q224" s="211"/>
      <c r="R224" s="211"/>
      <c r="S224" s="211"/>
      <c r="T224" s="211"/>
      <c r="U224" s="211"/>
      <c r="V224" s="211"/>
      <c r="W224" s="211"/>
      <c r="X224" s="211"/>
      <c r="Y224" s="211"/>
      <c r="Z224" s="211"/>
      <c r="AA224" s="211"/>
      <c r="AB224" s="211"/>
      <c r="AC224" s="211"/>
      <c r="AD224" s="211"/>
    </row>
    <row r="225" ht="23.25" customHeight="1">
      <c r="A225" s="211"/>
      <c r="B225" s="211"/>
      <c r="C225" s="211"/>
      <c r="D225" s="211"/>
      <c r="E225" s="211"/>
      <c r="F225" s="211"/>
      <c r="G225" s="211"/>
      <c r="H225" s="211"/>
      <c r="I225" s="211"/>
      <c r="J225" s="211"/>
      <c r="K225" s="211"/>
      <c r="L225" s="211"/>
      <c r="M225" s="211"/>
      <c r="N225" s="211"/>
      <c r="O225" s="211"/>
      <c r="P225" s="211"/>
      <c r="Q225" s="211"/>
      <c r="R225" s="211"/>
      <c r="S225" s="211"/>
      <c r="T225" s="211"/>
      <c r="U225" s="211"/>
      <c r="V225" s="211"/>
      <c r="W225" s="211"/>
      <c r="X225" s="211"/>
      <c r="Y225" s="211"/>
      <c r="Z225" s="211"/>
      <c r="AA225" s="211"/>
      <c r="AB225" s="211"/>
      <c r="AC225" s="211"/>
      <c r="AD225" s="211"/>
    </row>
    <row r="226" ht="23.25" customHeight="1">
      <c r="A226" s="211"/>
      <c r="B226" s="211"/>
      <c r="C226" s="211"/>
      <c r="D226" s="211"/>
      <c r="E226" s="211"/>
      <c r="F226" s="211"/>
      <c r="G226" s="211"/>
      <c r="H226" s="211"/>
      <c r="I226" s="211"/>
      <c r="J226" s="211"/>
      <c r="K226" s="211"/>
      <c r="L226" s="211"/>
      <c r="M226" s="211"/>
      <c r="N226" s="211"/>
      <c r="O226" s="211"/>
      <c r="P226" s="211"/>
      <c r="Q226" s="211"/>
      <c r="R226" s="211"/>
      <c r="S226" s="211"/>
      <c r="T226" s="211"/>
      <c r="U226" s="211"/>
      <c r="V226" s="211"/>
      <c r="W226" s="211"/>
      <c r="X226" s="211"/>
      <c r="Y226" s="211"/>
      <c r="Z226" s="211"/>
      <c r="AA226" s="211"/>
      <c r="AB226" s="211"/>
      <c r="AC226" s="211"/>
      <c r="AD226" s="211"/>
    </row>
    <row r="227" ht="23.25" customHeight="1">
      <c r="A227" s="211"/>
      <c r="B227" s="211"/>
      <c r="C227" s="211"/>
      <c r="D227" s="211"/>
      <c r="E227" s="211"/>
      <c r="F227" s="211"/>
      <c r="G227" s="211"/>
      <c r="H227" s="211"/>
      <c r="I227" s="211"/>
      <c r="J227" s="211"/>
      <c r="K227" s="211"/>
      <c r="L227" s="211"/>
      <c r="M227" s="211"/>
      <c r="N227" s="211"/>
      <c r="O227" s="211"/>
      <c r="P227" s="211"/>
      <c r="Q227" s="211"/>
      <c r="R227" s="211"/>
      <c r="S227" s="211"/>
      <c r="T227" s="211"/>
      <c r="U227" s="211"/>
      <c r="V227" s="211"/>
      <c r="W227" s="211"/>
      <c r="X227" s="211"/>
      <c r="Y227" s="211"/>
      <c r="Z227" s="211"/>
      <c r="AA227" s="211"/>
      <c r="AB227" s="211"/>
      <c r="AC227" s="211"/>
      <c r="AD227" s="211"/>
    </row>
    <row r="228" ht="23.25" customHeight="1">
      <c r="A228" s="211"/>
      <c r="B228" s="211"/>
      <c r="C228" s="211"/>
      <c r="D228" s="211"/>
      <c r="E228" s="211"/>
      <c r="F228" s="211"/>
      <c r="G228" s="211"/>
      <c r="H228" s="211"/>
      <c r="I228" s="211"/>
      <c r="J228" s="211"/>
      <c r="K228" s="211"/>
      <c r="L228" s="211"/>
      <c r="M228" s="211"/>
      <c r="N228" s="211"/>
      <c r="O228" s="211"/>
      <c r="P228" s="211"/>
      <c r="Q228" s="211"/>
      <c r="R228" s="211"/>
      <c r="S228" s="211"/>
      <c r="T228" s="211"/>
      <c r="U228" s="211"/>
      <c r="V228" s="211"/>
      <c r="W228" s="211"/>
      <c r="X228" s="211"/>
      <c r="Y228" s="211"/>
      <c r="Z228" s="211"/>
      <c r="AA228" s="211"/>
      <c r="AB228" s="211"/>
      <c r="AC228" s="211"/>
      <c r="AD228" s="211"/>
    </row>
    <row r="229" ht="23.25" customHeight="1">
      <c r="A229" s="211"/>
      <c r="B229" s="211"/>
      <c r="C229" s="211"/>
      <c r="D229" s="211"/>
      <c r="E229" s="211"/>
      <c r="F229" s="211"/>
      <c r="G229" s="211"/>
      <c r="H229" s="211"/>
      <c r="I229" s="211"/>
      <c r="J229" s="211"/>
      <c r="K229" s="211"/>
      <c r="L229" s="211"/>
      <c r="M229" s="211"/>
      <c r="N229" s="211"/>
      <c r="O229" s="211"/>
      <c r="P229" s="211"/>
      <c r="Q229" s="211"/>
      <c r="R229" s="211"/>
      <c r="S229" s="211"/>
      <c r="T229" s="211"/>
      <c r="U229" s="211"/>
      <c r="V229" s="211"/>
      <c r="W229" s="211"/>
      <c r="X229" s="211"/>
      <c r="Y229" s="211"/>
      <c r="Z229" s="211"/>
      <c r="AA229" s="211"/>
      <c r="AB229" s="211"/>
      <c r="AC229" s="211"/>
      <c r="AD229" s="211"/>
    </row>
    <row r="230" ht="23.25" customHeight="1">
      <c r="A230" s="211"/>
      <c r="B230" s="211"/>
      <c r="C230" s="211"/>
      <c r="D230" s="211"/>
      <c r="E230" s="211"/>
      <c r="F230" s="211"/>
      <c r="G230" s="211"/>
      <c r="H230" s="211"/>
      <c r="I230" s="211"/>
      <c r="J230" s="211"/>
      <c r="K230" s="211"/>
      <c r="L230" s="211"/>
      <c r="M230" s="211"/>
      <c r="N230" s="211"/>
      <c r="O230" s="211"/>
      <c r="P230" s="211"/>
      <c r="Q230" s="211"/>
      <c r="R230" s="211"/>
      <c r="S230" s="211"/>
      <c r="T230" s="211"/>
      <c r="U230" s="211"/>
      <c r="V230" s="211"/>
      <c r="W230" s="211"/>
      <c r="X230" s="211"/>
      <c r="Y230" s="211"/>
      <c r="Z230" s="211"/>
      <c r="AA230" s="211"/>
      <c r="AB230" s="211"/>
      <c r="AC230" s="211"/>
      <c r="AD230" s="211"/>
    </row>
    <row r="231" ht="23.25" customHeight="1">
      <c r="A231" s="211"/>
      <c r="B231" s="211"/>
      <c r="C231" s="211"/>
      <c r="D231" s="211"/>
      <c r="E231" s="211"/>
      <c r="F231" s="211"/>
      <c r="G231" s="211"/>
      <c r="H231" s="211"/>
      <c r="I231" s="211"/>
      <c r="J231" s="211"/>
      <c r="K231" s="211"/>
      <c r="L231" s="211"/>
      <c r="M231" s="211"/>
      <c r="N231" s="211"/>
      <c r="O231" s="211"/>
      <c r="P231" s="211"/>
      <c r="Q231" s="211"/>
      <c r="R231" s="211"/>
      <c r="S231" s="211"/>
      <c r="T231" s="211"/>
      <c r="U231" s="211"/>
      <c r="V231" s="211"/>
      <c r="W231" s="211"/>
      <c r="X231" s="211"/>
      <c r="Y231" s="211"/>
      <c r="Z231" s="211"/>
      <c r="AA231" s="211"/>
      <c r="AB231" s="211"/>
      <c r="AC231" s="211"/>
      <c r="AD231" s="211"/>
    </row>
    <row r="232" ht="23.25" customHeight="1">
      <c r="A232" s="211"/>
      <c r="B232" s="211"/>
      <c r="C232" s="211"/>
      <c r="D232" s="211"/>
      <c r="E232" s="211"/>
      <c r="F232" s="211"/>
      <c r="G232" s="211"/>
      <c r="H232" s="211"/>
      <c r="I232" s="211"/>
      <c r="J232" s="211"/>
      <c r="K232" s="211"/>
      <c r="L232" s="211"/>
      <c r="M232" s="211"/>
      <c r="N232" s="211"/>
      <c r="O232" s="211"/>
      <c r="P232" s="211"/>
      <c r="Q232" s="211"/>
      <c r="R232" s="211"/>
      <c r="S232" s="211"/>
      <c r="T232" s="211"/>
      <c r="U232" s="211"/>
      <c r="V232" s="211"/>
      <c r="W232" s="211"/>
      <c r="X232" s="211"/>
      <c r="Y232" s="211"/>
      <c r="Z232" s="211"/>
      <c r="AA232" s="211"/>
      <c r="AB232" s="211"/>
      <c r="AC232" s="211"/>
      <c r="AD232" s="211"/>
    </row>
    <row r="233" ht="23.25" customHeight="1">
      <c r="A233" s="211"/>
      <c r="B233" s="211"/>
      <c r="C233" s="211"/>
      <c r="D233" s="211"/>
      <c r="E233" s="211"/>
      <c r="F233" s="211"/>
      <c r="G233" s="211"/>
      <c r="H233" s="211"/>
      <c r="I233" s="211"/>
      <c r="J233" s="211"/>
      <c r="K233" s="211"/>
      <c r="L233" s="211"/>
      <c r="M233" s="211"/>
      <c r="N233" s="211"/>
      <c r="O233" s="211"/>
      <c r="P233" s="211"/>
      <c r="Q233" s="211"/>
      <c r="R233" s="211"/>
      <c r="S233" s="211"/>
      <c r="T233" s="211"/>
      <c r="U233" s="211"/>
      <c r="V233" s="211"/>
      <c r="W233" s="211"/>
      <c r="X233" s="211"/>
      <c r="Y233" s="211"/>
      <c r="Z233" s="211"/>
      <c r="AA233" s="211"/>
      <c r="AB233" s="211"/>
      <c r="AC233" s="211"/>
      <c r="AD233" s="211"/>
    </row>
    <row r="234" ht="23.25" customHeight="1">
      <c r="A234" s="211"/>
      <c r="B234" s="211"/>
      <c r="C234" s="211"/>
      <c r="D234" s="211"/>
      <c r="E234" s="211"/>
      <c r="F234" s="211"/>
      <c r="G234" s="211"/>
      <c r="H234" s="211"/>
      <c r="I234" s="211"/>
      <c r="J234" s="211"/>
      <c r="K234" s="211"/>
      <c r="L234" s="211"/>
      <c r="M234" s="211"/>
      <c r="N234" s="211"/>
      <c r="O234" s="211"/>
      <c r="P234" s="211"/>
      <c r="Q234" s="211"/>
      <c r="R234" s="211"/>
      <c r="S234" s="211"/>
      <c r="T234" s="211"/>
      <c r="U234" s="211"/>
      <c r="V234" s="211"/>
      <c r="W234" s="211"/>
      <c r="X234" s="211"/>
      <c r="Y234" s="211"/>
      <c r="Z234" s="211"/>
      <c r="AA234" s="211"/>
      <c r="AB234" s="211"/>
      <c r="AC234" s="211"/>
      <c r="AD234" s="211"/>
    </row>
    <row r="235" ht="23.25" customHeight="1">
      <c r="A235" s="211"/>
      <c r="B235" s="211"/>
      <c r="C235" s="211"/>
      <c r="D235" s="211"/>
      <c r="E235" s="211"/>
      <c r="F235" s="211"/>
      <c r="G235" s="211"/>
      <c r="H235" s="211"/>
      <c r="I235" s="211"/>
      <c r="J235" s="211"/>
      <c r="K235" s="211"/>
      <c r="L235" s="211"/>
      <c r="M235" s="211"/>
      <c r="N235" s="211"/>
      <c r="O235" s="211"/>
      <c r="P235" s="211"/>
      <c r="Q235" s="211"/>
      <c r="R235" s="211"/>
      <c r="S235" s="211"/>
      <c r="T235" s="211"/>
      <c r="U235" s="211"/>
      <c r="V235" s="211"/>
      <c r="W235" s="211"/>
      <c r="X235" s="211"/>
      <c r="Y235" s="211"/>
      <c r="Z235" s="211"/>
      <c r="AA235" s="211"/>
      <c r="AB235" s="211"/>
      <c r="AC235" s="211"/>
      <c r="AD235" s="211"/>
    </row>
    <row r="236" ht="23.25" customHeight="1">
      <c r="A236" s="211"/>
      <c r="B236" s="211"/>
      <c r="C236" s="211"/>
      <c r="D236" s="211"/>
      <c r="E236" s="211"/>
      <c r="F236" s="211"/>
      <c r="G236" s="211"/>
      <c r="H236" s="211"/>
      <c r="I236" s="211"/>
      <c r="J236" s="211"/>
      <c r="K236" s="211"/>
      <c r="L236" s="211"/>
      <c r="M236" s="211"/>
      <c r="N236" s="211"/>
      <c r="O236" s="211"/>
      <c r="P236" s="211"/>
      <c r="Q236" s="211"/>
      <c r="R236" s="211"/>
      <c r="S236" s="211"/>
      <c r="T236" s="211"/>
      <c r="U236" s="211"/>
      <c r="V236" s="211"/>
      <c r="W236" s="211"/>
      <c r="X236" s="211"/>
      <c r="Y236" s="211"/>
      <c r="Z236" s="211"/>
      <c r="AA236" s="211"/>
      <c r="AB236" s="211"/>
      <c r="AC236" s="211"/>
      <c r="AD236" s="211"/>
    </row>
    <row r="237" ht="23.25" customHeight="1">
      <c r="A237" s="211"/>
      <c r="B237" s="211"/>
      <c r="C237" s="211"/>
      <c r="D237" s="211"/>
      <c r="E237" s="211"/>
      <c r="F237" s="211"/>
      <c r="G237" s="211"/>
      <c r="H237" s="211"/>
      <c r="I237" s="211"/>
      <c r="J237" s="211"/>
      <c r="K237" s="211"/>
      <c r="L237" s="211"/>
      <c r="M237" s="211"/>
      <c r="N237" s="211"/>
      <c r="O237" s="211"/>
      <c r="P237" s="211"/>
      <c r="Q237" s="211"/>
      <c r="R237" s="211"/>
      <c r="S237" s="211"/>
      <c r="T237" s="211"/>
      <c r="U237" s="211"/>
      <c r="V237" s="211"/>
      <c r="W237" s="211"/>
      <c r="X237" s="211"/>
      <c r="Y237" s="211"/>
      <c r="Z237" s="211"/>
      <c r="AA237" s="211"/>
      <c r="AB237" s="211"/>
      <c r="AC237" s="211"/>
      <c r="AD237" s="211"/>
    </row>
    <row r="238" ht="23.25" customHeight="1">
      <c r="A238" s="211"/>
      <c r="B238" s="211"/>
      <c r="C238" s="211"/>
      <c r="D238" s="211"/>
      <c r="E238" s="211"/>
      <c r="F238" s="211"/>
      <c r="G238" s="211"/>
      <c r="H238" s="211"/>
      <c r="I238" s="211"/>
      <c r="J238" s="211"/>
      <c r="K238" s="211"/>
      <c r="L238" s="211"/>
      <c r="M238" s="211"/>
      <c r="N238" s="211"/>
      <c r="O238" s="211"/>
      <c r="P238" s="211"/>
      <c r="Q238" s="211"/>
      <c r="R238" s="211"/>
      <c r="S238" s="211"/>
      <c r="T238" s="211"/>
      <c r="U238" s="211"/>
      <c r="V238" s="211"/>
      <c r="W238" s="211"/>
      <c r="X238" s="211"/>
      <c r="Y238" s="211"/>
      <c r="Z238" s="211"/>
      <c r="AA238" s="211"/>
      <c r="AB238" s="211"/>
      <c r="AC238" s="211"/>
      <c r="AD238" s="211"/>
    </row>
    <row r="239" ht="23.25" customHeight="1">
      <c r="A239" s="211"/>
      <c r="B239" s="211"/>
      <c r="C239" s="211"/>
      <c r="D239" s="211"/>
      <c r="E239" s="211"/>
      <c r="F239" s="211"/>
      <c r="G239" s="211"/>
      <c r="H239" s="211"/>
      <c r="I239" s="211"/>
      <c r="J239" s="211"/>
      <c r="K239" s="211"/>
      <c r="L239" s="211"/>
      <c r="M239" s="211"/>
      <c r="N239" s="211"/>
      <c r="O239" s="211"/>
      <c r="P239" s="211"/>
      <c r="Q239" s="211"/>
      <c r="R239" s="211"/>
      <c r="S239" s="211"/>
      <c r="T239" s="211"/>
      <c r="U239" s="211"/>
      <c r="V239" s="211"/>
      <c r="W239" s="211"/>
      <c r="X239" s="211"/>
      <c r="Y239" s="211"/>
      <c r="Z239" s="211"/>
      <c r="AA239" s="211"/>
      <c r="AB239" s="211"/>
      <c r="AC239" s="211"/>
      <c r="AD239" s="211"/>
    </row>
    <row r="240" ht="23.25" customHeight="1">
      <c r="A240" s="211"/>
      <c r="B240" s="211"/>
      <c r="C240" s="211"/>
      <c r="D240" s="211"/>
      <c r="E240" s="211"/>
      <c r="F240" s="211"/>
      <c r="G240" s="211"/>
      <c r="H240" s="211"/>
      <c r="I240" s="211"/>
      <c r="J240" s="211"/>
      <c r="K240" s="211"/>
      <c r="L240" s="211"/>
      <c r="M240" s="211"/>
      <c r="N240" s="211"/>
      <c r="O240" s="211"/>
      <c r="P240" s="211"/>
      <c r="Q240" s="211"/>
      <c r="R240" s="211"/>
      <c r="S240" s="211"/>
      <c r="T240" s="211"/>
      <c r="U240" s="211"/>
      <c r="V240" s="211"/>
      <c r="W240" s="211"/>
      <c r="X240" s="211"/>
      <c r="Y240" s="211"/>
      <c r="Z240" s="211"/>
      <c r="AA240" s="211"/>
      <c r="AB240" s="211"/>
      <c r="AC240" s="211"/>
      <c r="AD240" s="211"/>
    </row>
    <row r="241" ht="23.25" customHeight="1">
      <c r="A241" s="211"/>
      <c r="B241" s="211"/>
      <c r="C241" s="211"/>
      <c r="D241" s="211"/>
      <c r="E241" s="211"/>
      <c r="F241" s="211"/>
      <c r="G241" s="211"/>
      <c r="H241" s="211"/>
      <c r="I241" s="211"/>
      <c r="J241" s="211"/>
      <c r="K241" s="211"/>
      <c r="L241" s="211"/>
      <c r="M241" s="211"/>
      <c r="N241" s="211"/>
      <c r="O241" s="211"/>
      <c r="P241" s="211"/>
      <c r="Q241" s="211"/>
      <c r="R241" s="211"/>
      <c r="S241" s="211"/>
      <c r="T241" s="211"/>
      <c r="U241" s="211"/>
      <c r="V241" s="211"/>
      <c r="W241" s="211"/>
      <c r="X241" s="211"/>
      <c r="Y241" s="211"/>
      <c r="Z241" s="211"/>
      <c r="AA241" s="211"/>
      <c r="AB241" s="211"/>
      <c r="AC241" s="211"/>
      <c r="AD241" s="211"/>
    </row>
    <row r="242" ht="23.25" customHeight="1">
      <c r="A242" s="211"/>
      <c r="B242" s="211"/>
      <c r="C242" s="211"/>
      <c r="D242" s="211"/>
      <c r="E242" s="211"/>
      <c r="F242" s="211"/>
      <c r="G242" s="211"/>
      <c r="H242" s="211"/>
      <c r="I242" s="211"/>
      <c r="J242" s="211"/>
      <c r="K242" s="211"/>
      <c r="L242" s="211"/>
      <c r="M242" s="211"/>
      <c r="N242" s="211"/>
      <c r="O242" s="211"/>
      <c r="P242" s="211"/>
      <c r="Q242" s="211"/>
      <c r="R242" s="211"/>
      <c r="S242" s="211"/>
      <c r="T242" s="211"/>
      <c r="U242" s="211"/>
      <c r="V242" s="211"/>
      <c r="W242" s="211"/>
      <c r="X242" s="211"/>
      <c r="Y242" s="211"/>
      <c r="Z242" s="211"/>
      <c r="AA242" s="211"/>
      <c r="AB242" s="211"/>
      <c r="AC242" s="211"/>
      <c r="AD242" s="211"/>
    </row>
    <row r="243" ht="23.25" customHeight="1">
      <c r="A243" s="211"/>
      <c r="B243" s="211"/>
      <c r="C243" s="211"/>
      <c r="D243" s="211"/>
      <c r="E243" s="211"/>
      <c r="F243" s="211"/>
      <c r="G243" s="211"/>
      <c r="H243" s="211"/>
      <c r="I243" s="211"/>
      <c r="J243" s="211"/>
      <c r="K243" s="211"/>
      <c r="L243" s="211"/>
      <c r="M243" s="211"/>
      <c r="N243" s="211"/>
      <c r="O243" s="211"/>
      <c r="P243" s="211"/>
      <c r="Q243" s="211"/>
      <c r="R243" s="211"/>
      <c r="S243" s="211"/>
      <c r="T243" s="211"/>
      <c r="U243" s="211"/>
      <c r="V243" s="211"/>
      <c r="W243" s="211"/>
      <c r="X243" s="211"/>
      <c r="Y243" s="211"/>
      <c r="Z243" s="211"/>
      <c r="AA243" s="211"/>
      <c r="AB243" s="211"/>
      <c r="AC243" s="211"/>
      <c r="AD243" s="211"/>
    </row>
    <row r="244" ht="23.25" customHeight="1">
      <c r="A244" s="211"/>
      <c r="B244" s="211"/>
      <c r="C244" s="211"/>
      <c r="D244" s="211"/>
      <c r="E244" s="211"/>
      <c r="F244" s="211"/>
      <c r="G244" s="211"/>
      <c r="H244" s="211"/>
      <c r="I244" s="211"/>
      <c r="J244" s="211"/>
      <c r="K244" s="211"/>
      <c r="L244" s="211"/>
      <c r="M244" s="211"/>
      <c r="N244" s="211"/>
      <c r="O244" s="211"/>
      <c r="P244" s="211"/>
      <c r="Q244" s="211"/>
      <c r="R244" s="211"/>
      <c r="S244" s="211"/>
      <c r="T244" s="211"/>
      <c r="U244" s="211"/>
      <c r="V244" s="211"/>
      <c r="W244" s="211"/>
      <c r="X244" s="211"/>
      <c r="Y244" s="211"/>
      <c r="Z244" s="211"/>
      <c r="AA244" s="211"/>
      <c r="AB244" s="211"/>
      <c r="AC244" s="211"/>
      <c r="AD244" s="211"/>
    </row>
    <row r="245" ht="23.25" customHeight="1">
      <c r="A245" s="211"/>
      <c r="B245" s="211"/>
      <c r="C245" s="211"/>
      <c r="D245" s="211"/>
      <c r="E245" s="211"/>
      <c r="F245" s="211"/>
      <c r="G245" s="211"/>
      <c r="H245" s="211"/>
      <c r="I245" s="211"/>
      <c r="J245" s="211"/>
      <c r="K245" s="211"/>
      <c r="L245" s="211"/>
      <c r="M245" s="211"/>
      <c r="N245" s="211"/>
      <c r="O245" s="211"/>
      <c r="P245" s="211"/>
      <c r="Q245" s="211"/>
      <c r="R245" s="211"/>
      <c r="S245" s="211"/>
      <c r="T245" s="211"/>
      <c r="U245" s="211"/>
      <c r="V245" s="211"/>
      <c r="W245" s="211"/>
      <c r="X245" s="211"/>
      <c r="Y245" s="211"/>
      <c r="Z245" s="211"/>
      <c r="AA245" s="211"/>
      <c r="AB245" s="211"/>
      <c r="AC245" s="211"/>
      <c r="AD245" s="211"/>
    </row>
    <row r="246" ht="23.25" customHeight="1">
      <c r="A246" s="211"/>
      <c r="B246" s="211"/>
      <c r="C246" s="211"/>
      <c r="D246" s="211"/>
      <c r="E246" s="211"/>
      <c r="F246" s="211"/>
      <c r="G246" s="211"/>
      <c r="H246" s="211"/>
      <c r="I246" s="211"/>
      <c r="J246" s="211"/>
      <c r="K246" s="211"/>
      <c r="L246" s="211"/>
      <c r="M246" s="211"/>
      <c r="N246" s="211"/>
      <c r="O246" s="211"/>
      <c r="P246" s="211"/>
      <c r="Q246" s="211"/>
      <c r="R246" s="211"/>
      <c r="S246" s="211"/>
      <c r="T246" s="211"/>
      <c r="U246" s="211"/>
      <c r="V246" s="211"/>
      <c r="W246" s="211"/>
      <c r="X246" s="211"/>
      <c r="Y246" s="211"/>
      <c r="Z246" s="211"/>
      <c r="AA246" s="211"/>
      <c r="AB246" s="211"/>
      <c r="AC246" s="211"/>
      <c r="AD246" s="211"/>
    </row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9.86"/>
    <col customWidth="1" min="2" max="2" width="23.43"/>
    <col customWidth="1" min="3" max="3" width="21.43"/>
    <col customWidth="1" min="4" max="7" width="19.86"/>
    <col customWidth="1" min="8" max="8" width="101.57"/>
    <col customWidth="1" min="9" max="30" width="19.86"/>
  </cols>
  <sheetData>
    <row r="1" ht="20.25" customHeight="1">
      <c r="A1" s="168" t="s">
        <v>0</v>
      </c>
      <c r="B1" s="154"/>
      <c r="C1" s="154"/>
      <c r="D1" s="154"/>
      <c r="E1" s="154"/>
      <c r="F1" s="154"/>
      <c r="G1" s="154"/>
      <c r="H1" s="154"/>
      <c r="I1" s="154"/>
      <c r="J1" s="154"/>
      <c r="K1" s="154"/>
      <c r="L1" s="154"/>
      <c r="M1" s="154"/>
      <c r="N1" s="154"/>
      <c r="O1" s="154"/>
      <c r="P1" s="154"/>
      <c r="Q1" s="154"/>
      <c r="R1" s="154"/>
      <c r="S1" s="154"/>
      <c r="T1" s="154"/>
      <c r="U1" s="154"/>
      <c r="V1" s="154"/>
      <c r="W1" s="154"/>
      <c r="X1" s="154"/>
      <c r="Y1" s="154"/>
      <c r="Z1" s="154"/>
      <c r="AA1" s="154"/>
      <c r="AB1" s="154"/>
      <c r="AC1" s="154"/>
      <c r="AD1" s="154"/>
    </row>
    <row r="2" ht="20.25" customHeight="1">
      <c r="A2" s="154"/>
      <c r="B2" s="154"/>
      <c r="C2" s="154"/>
      <c r="D2" s="154"/>
      <c r="E2" s="154"/>
      <c r="F2" s="154"/>
      <c r="G2" s="154"/>
      <c r="H2" s="154"/>
      <c r="I2" s="154"/>
      <c r="J2" s="154"/>
      <c r="K2" s="154"/>
      <c r="L2" s="154"/>
      <c r="M2" s="154"/>
      <c r="N2" s="154"/>
      <c r="O2" s="154"/>
      <c r="P2" s="154"/>
      <c r="Q2" s="154"/>
      <c r="R2" s="154"/>
      <c r="S2" s="154"/>
      <c r="T2" s="154"/>
      <c r="U2" s="154"/>
      <c r="V2" s="154"/>
      <c r="W2" s="154"/>
      <c r="X2" s="154"/>
      <c r="Y2" s="154"/>
      <c r="Z2" s="154"/>
      <c r="AA2" s="154"/>
      <c r="AB2" s="154"/>
      <c r="AC2" s="154"/>
      <c r="AD2" s="154"/>
    </row>
    <row r="3" ht="20.25" customHeight="1">
      <c r="A3" s="168" t="s">
        <v>128</v>
      </c>
      <c r="B3" s="154"/>
      <c r="C3" s="154"/>
      <c r="D3" s="154"/>
      <c r="E3" s="154"/>
      <c r="F3" s="154"/>
      <c r="G3" s="154"/>
      <c r="H3" s="154"/>
      <c r="I3" s="154"/>
      <c r="J3" s="154"/>
      <c r="K3" s="154"/>
      <c r="L3" s="154"/>
      <c r="M3" s="154"/>
      <c r="N3" s="154"/>
      <c r="O3" s="154"/>
      <c r="P3" s="154"/>
      <c r="Q3" s="154"/>
      <c r="R3" s="154"/>
      <c r="S3" s="154"/>
      <c r="T3" s="154"/>
      <c r="U3" s="154"/>
      <c r="V3" s="154"/>
      <c r="W3" s="154"/>
      <c r="X3" s="154"/>
      <c r="Y3" s="154"/>
      <c r="Z3" s="154"/>
      <c r="AA3" s="154"/>
      <c r="AB3" s="154"/>
      <c r="AC3" s="154"/>
      <c r="AD3" s="154"/>
    </row>
    <row r="4" ht="20.25" customHeight="1">
      <c r="A4" s="168" t="s">
        <v>129</v>
      </c>
      <c r="B4" s="213" t="s">
        <v>149</v>
      </c>
      <c r="C4" s="154"/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54"/>
      <c r="O4" s="154"/>
      <c r="P4" s="154"/>
      <c r="Q4" s="154"/>
      <c r="R4" s="154"/>
      <c r="S4" s="154"/>
      <c r="T4" s="154"/>
      <c r="U4" s="154"/>
      <c r="V4" s="154"/>
      <c r="W4" s="154"/>
      <c r="X4" s="154"/>
      <c r="Y4" s="154"/>
      <c r="Z4" s="154"/>
      <c r="AA4" s="154"/>
      <c r="AB4" s="154"/>
      <c r="AC4" s="154"/>
      <c r="AD4" s="154"/>
    </row>
    <row r="5" ht="20.25" customHeight="1">
      <c r="A5" s="168"/>
      <c r="B5" s="213"/>
      <c r="C5" s="154"/>
      <c r="D5" s="154"/>
      <c r="E5" s="154"/>
      <c r="F5" s="154"/>
      <c r="G5" s="154"/>
      <c r="H5" s="154"/>
      <c r="I5" s="154"/>
      <c r="J5" s="154"/>
      <c r="K5" s="154"/>
      <c r="L5" s="154"/>
      <c r="M5" s="154"/>
      <c r="N5" s="154"/>
      <c r="O5" s="154"/>
      <c r="P5" s="154"/>
      <c r="Q5" s="154"/>
      <c r="R5" s="154"/>
      <c r="S5" s="154"/>
      <c r="T5" s="154"/>
      <c r="U5" s="154"/>
      <c r="V5" s="154"/>
      <c r="W5" s="154"/>
      <c r="X5" s="154"/>
      <c r="Y5" s="154"/>
      <c r="Z5" s="154"/>
      <c r="AA5" s="154"/>
      <c r="AB5" s="154"/>
      <c r="AC5" s="154"/>
      <c r="AD5" s="154"/>
    </row>
    <row r="6" ht="21.0" customHeight="1">
      <c r="A6" s="154"/>
      <c r="B6" s="154"/>
      <c r="C6" s="154"/>
      <c r="D6" s="154"/>
      <c r="E6" s="154"/>
      <c r="F6" s="154"/>
      <c r="G6" s="154"/>
      <c r="H6" s="154"/>
      <c r="I6" s="187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4"/>
      <c r="U6" s="154"/>
      <c r="V6" s="154"/>
      <c r="W6" s="154"/>
      <c r="X6" s="154"/>
      <c r="Y6" s="154"/>
      <c r="Z6" s="154"/>
      <c r="AA6" s="154"/>
      <c r="AB6" s="154"/>
      <c r="AC6" s="154"/>
      <c r="AD6" s="154"/>
    </row>
    <row r="7" ht="61.5" customHeight="1">
      <c r="A7" s="277" t="s">
        <v>131</v>
      </c>
      <c r="B7" s="278" t="s">
        <v>132</v>
      </c>
      <c r="C7" s="160" t="s">
        <v>133</v>
      </c>
      <c r="D7" s="160" t="s">
        <v>134</v>
      </c>
      <c r="E7" s="160" t="s">
        <v>135</v>
      </c>
      <c r="F7" s="160" t="s">
        <v>136</v>
      </c>
      <c r="G7" s="161" t="s">
        <v>137</v>
      </c>
      <c r="H7" s="279" t="s">
        <v>14</v>
      </c>
      <c r="I7" s="280" t="s">
        <v>153</v>
      </c>
      <c r="J7" s="281" t="s">
        <v>151</v>
      </c>
      <c r="K7" s="154"/>
      <c r="L7" s="154"/>
      <c r="M7" s="154"/>
      <c r="N7" s="154"/>
      <c r="O7" s="154"/>
      <c r="P7" s="154"/>
      <c r="Q7" s="154"/>
      <c r="R7" s="154"/>
      <c r="S7" s="154"/>
      <c r="T7" s="154"/>
      <c r="U7" s="154"/>
      <c r="V7" s="154"/>
      <c r="W7" s="154"/>
      <c r="X7" s="154"/>
      <c r="Y7" s="154"/>
      <c r="Z7" s="154"/>
      <c r="AA7" s="154"/>
      <c r="AB7" s="154"/>
      <c r="AC7" s="154"/>
      <c r="AD7" s="154"/>
    </row>
    <row r="8" ht="22.5" customHeight="1">
      <c r="A8" s="282" t="str">
        <f>+SUMMARY!#REF!</f>
        <v>#ERROR!</v>
      </c>
      <c r="B8" s="283" t="str">
        <f>+SUMMARY!#REF!</f>
        <v>#ERROR!</v>
      </c>
      <c r="C8" s="283" t="str">
        <f>+SUMMARY!#REF!</f>
        <v>#ERROR!</v>
      </c>
      <c r="D8" s="283" t="str">
        <f>+SUMMARY!#REF!</f>
        <v>#ERROR!</v>
      </c>
      <c r="E8" s="283" t="str">
        <f>+SUMMARY!#REF!</f>
        <v>#ERROR!</v>
      </c>
      <c r="F8" s="283" t="str">
        <f>+SUMMARY!#REF!</f>
        <v>#ERROR!</v>
      </c>
      <c r="G8" s="283" t="str">
        <f>+SUMMARY!#REF!</f>
        <v>#ERROR!</v>
      </c>
      <c r="H8" s="284" t="str">
        <f>+SUMMARY!#REF!</f>
        <v>#ERROR!</v>
      </c>
      <c r="I8" s="285" t="str">
        <f t="shared" ref="I8:I37" si="1">G8/B8</f>
        <v>#ERROR!</v>
      </c>
      <c r="J8" s="286"/>
      <c r="K8" s="171"/>
      <c r="L8" s="154"/>
      <c r="M8" s="154"/>
      <c r="N8" s="154"/>
      <c r="O8" s="154"/>
      <c r="P8" s="154"/>
      <c r="Q8" s="154"/>
      <c r="R8" s="154"/>
      <c r="S8" s="154"/>
      <c r="T8" s="154"/>
      <c r="U8" s="154"/>
      <c r="V8" s="154"/>
      <c r="W8" s="154"/>
      <c r="X8" s="154"/>
      <c r="Y8" s="154"/>
      <c r="Z8" s="154"/>
      <c r="AA8" s="154"/>
      <c r="AB8" s="154"/>
      <c r="AC8" s="154"/>
      <c r="AD8" s="154"/>
    </row>
    <row r="9" ht="22.5" customHeight="1">
      <c r="A9" s="282">
        <f>+SUMMARY!A7</f>
        <v>44286</v>
      </c>
      <c r="B9" s="283">
        <f>+SUMMARY!B7</f>
        <v>8253.7795</v>
      </c>
      <c r="C9" s="283">
        <f>+SUMMARY!C7</f>
        <v>7330.589778</v>
      </c>
      <c r="D9" s="283">
        <f>+SUMMARY!D7</f>
        <v>48.6855446</v>
      </c>
      <c r="E9" s="283">
        <f>+SUMMARY!E7</f>
        <v>88.2</v>
      </c>
      <c r="F9" s="283">
        <f>+SUMMARY!F7</f>
        <v>776.8575022</v>
      </c>
      <c r="G9" s="283">
        <f>+SUMMARY!G7</f>
        <v>9.4466748</v>
      </c>
      <c r="H9" s="284" t="str">
        <f>+SUMMARY!H7</f>
        <v>B250/D2050/D1650/C630/B930/D2530</v>
      </c>
      <c r="I9" s="285">
        <f t="shared" si="1"/>
        <v>0.001144527159</v>
      </c>
      <c r="J9" s="286"/>
      <c r="K9" s="171"/>
      <c r="L9" s="154"/>
      <c r="M9" s="154"/>
      <c r="N9" s="154"/>
      <c r="O9" s="154"/>
      <c r="P9" s="154"/>
      <c r="Q9" s="154"/>
      <c r="R9" s="154"/>
      <c r="S9" s="154"/>
      <c r="T9" s="154"/>
      <c r="U9" s="154"/>
      <c r="V9" s="154"/>
      <c r="W9" s="154"/>
      <c r="X9" s="154"/>
      <c r="Y9" s="154"/>
      <c r="Z9" s="154"/>
      <c r="AA9" s="154"/>
      <c r="AB9" s="154"/>
      <c r="AC9" s="154"/>
      <c r="AD9" s="154"/>
    </row>
    <row r="10" ht="22.5" customHeight="1">
      <c r="A10" s="282">
        <f>+SUMMARY!A8</f>
        <v>44287</v>
      </c>
      <c r="B10" s="283">
        <f>+SUMMARY!B8</f>
        <v>9139.858</v>
      </c>
      <c r="C10" s="283">
        <f>+SUMMARY!C8</f>
        <v>8027.5982</v>
      </c>
      <c r="D10" s="283">
        <f>+SUMMARY!D8</f>
        <v>13.697775</v>
      </c>
      <c r="E10" s="283">
        <f>+SUMMARY!E8</f>
        <v>75</v>
      </c>
      <c r="F10" s="283">
        <f>+SUMMARY!F8</f>
        <v>992.5885788</v>
      </c>
      <c r="G10" s="283">
        <f>+SUMMARY!G8</f>
        <v>30.9734462</v>
      </c>
      <c r="H10" s="284" t="str">
        <f>+SUMMARY!H8</f>
        <v>D2220</v>
      </c>
      <c r="I10" s="285">
        <f t="shared" si="1"/>
        <v>0.003388832321</v>
      </c>
      <c r="J10" s="286"/>
      <c r="K10" s="171"/>
      <c r="L10" s="154"/>
      <c r="M10" s="154"/>
      <c r="N10" s="154"/>
      <c r="O10" s="154"/>
      <c r="P10" s="154"/>
      <c r="Q10" s="154"/>
      <c r="R10" s="154"/>
      <c r="S10" s="154"/>
      <c r="T10" s="154"/>
      <c r="U10" s="154"/>
      <c r="V10" s="154"/>
      <c r="W10" s="154"/>
      <c r="X10" s="154"/>
      <c r="Y10" s="154"/>
      <c r="Z10" s="154"/>
      <c r="AA10" s="154"/>
      <c r="AB10" s="154"/>
      <c r="AC10" s="154"/>
      <c r="AD10" s="154"/>
    </row>
    <row r="11" ht="22.5" customHeight="1">
      <c r="A11" s="282">
        <f>+SUMMARY!A9</f>
        <v>44288</v>
      </c>
      <c r="B11" s="283">
        <f>+SUMMARY!B9</f>
        <v>22696.446</v>
      </c>
      <c r="C11" s="283">
        <f>+SUMMARY!C9</f>
        <v>20181.93854</v>
      </c>
      <c r="D11" s="283">
        <f>+SUMMARY!D9</f>
        <v>90.228997</v>
      </c>
      <c r="E11" s="283">
        <f>+SUMMARY!E9</f>
        <v>169.8</v>
      </c>
      <c r="F11" s="283">
        <f>+SUMMARY!F9</f>
        <v>2108.058863</v>
      </c>
      <c r="G11" s="283">
        <f>+SUMMARY!G9</f>
        <v>146.4195969</v>
      </c>
      <c r="H11" s="284" t="str">
        <f>+SUMMARY!H9</f>
        <v/>
      </c>
      <c r="I11" s="285">
        <f t="shared" si="1"/>
        <v>0.006451212533</v>
      </c>
      <c r="J11" s="286"/>
      <c r="K11" s="171"/>
      <c r="L11" s="154"/>
      <c r="M11" s="154"/>
      <c r="N11" s="154"/>
      <c r="O11" s="154"/>
      <c r="P11" s="154"/>
      <c r="Q11" s="154"/>
      <c r="R11" s="154"/>
      <c r="S11" s="154"/>
      <c r="T11" s="154"/>
      <c r="U11" s="154"/>
      <c r="V11" s="154"/>
      <c r="W11" s="154"/>
      <c r="X11" s="154"/>
      <c r="Y11" s="154"/>
      <c r="Z11" s="154"/>
      <c r="AA11" s="154"/>
      <c r="AB11" s="154"/>
      <c r="AC11" s="154"/>
      <c r="AD11" s="154"/>
    </row>
    <row r="12" ht="22.5" customHeight="1">
      <c r="A12" s="282">
        <f>+SUMMARY!A10</f>
        <v>44289</v>
      </c>
      <c r="B12" s="283">
        <f>+SUMMARY!B10</f>
        <v>11896.5852</v>
      </c>
      <c r="C12" s="283">
        <f>+SUMMARY!C10</f>
        <v>8859.919038</v>
      </c>
      <c r="D12" s="283">
        <f>+SUMMARY!D10</f>
        <v>62.937</v>
      </c>
      <c r="E12" s="283">
        <f>+SUMMARY!E10</f>
        <v>37.2</v>
      </c>
      <c r="F12" s="283">
        <f>+SUMMARY!F10</f>
        <v>972.7196429</v>
      </c>
      <c r="G12" s="283">
        <f>+SUMMARY!G10</f>
        <v>1963.809519</v>
      </c>
      <c r="H12" s="284" t="str">
        <f>+SUMMARY!H10</f>
        <v/>
      </c>
      <c r="I12" s="285">
        <f t="shared" si="1"/>
        <v>0.1650733791</v>
      </c>
      <c r="J12" s="286"/>
      <c r="K12" s="171"/>
      <c r="L12" s="154"/>
      <c r="M12" s="154"/>
      <c r="N12" s="154"/>
      <c r="O12" s="154"/>
      <c r="P12" s="154"/>
      <c r="Q12" s="154"/>
      <c r="R12" s="154"/>
      <c r="S12" s="154"/>
      <c r="T12" s="154"/>
      <c r="U12" s="154"/>
      <c r="V12" s="154"/>
      <c r="W12" s="154"/>
      <c r="X12" s="154"/>
      <c r="Y12" s="154"/>
      <c r="Z12" s="154"/>
      <c r="AA12" s="154"/>
      <c r="AB12" s="154"/>
      <c r="AC12" s="154"/>
      <c r="AD12" s="154"/>
    </row>
    <row r="13" ht="22.5" customHeight="1">
      <c r="A13" s="282">
        <f>+SUMMARY!A11</f>
        <v>44291</v>
      </c>
      <c r="B13" s="283">
        <f>+SUMMARY!B11</f>
        <v>27174.86</v>
      </c>
      <c r="C13" s="283">
        <f>+SUMMARY!C11</f>
        <v>25402.48232</v>
      </c>
      <c r="D13" s="283">
        <f>+SUMMARY!D11</f>
        <v>74.029764</v>
      </c>
      <c r="E13" s="283">
        <f>+SUMMARY!E11</f>
        <v>141</v>
      </c>
      <c r="F13" s="283">
        <f>+SUMMARY!F11</f>
        <v>1498.720349</v>
      </c>
      <c r="G13" s="283">
        <f>+SUMMARY!G11</f>
        <v>58.6275677</v>
      </c>
      <c r="H13" s="284" t="str">
        <f>+SUMMARY!H11</f>
        <v/>
      </c>
      <c r="I13" s="285">
        <f t="shared" si="1"/>
        <v>0.00215741931</v>
      </c>
      <c r="J13" s="287"/>
      <c r="K13" s="288"/>
      <c r="L13" s="289"/>
      <c r="M13" s="289"/>
      <c r="N13" s="289"/>
      <c r="O13" s="289"/>
      <c r="P13" s="289"/>
      <c r="Q13" s="289"/>
      <c r="R13" s="289"/>
      <c r="S13" s="289"/>
      <c r="T13" s="289"/>
      <c r="U13" s="289"/>
      <c r="V13" s="289"/>
      <c r="W13" s="289"/>
      <c r="X13" s="289"/>
      <c r="Y13" s="289"/>
      <c r="Z13" s="289"/>
      <c r="AA13" s="289"/>
      <c r="AB13" s="289"/>
      <c r="AC13" s="289"/>
      <c r="AD13" s="289"/>
    </row>
    <row r="14" ht="22.5" customHeight="1">
      <c r="A14" s="282">
        <f>+SUMMARY!A12</f>
        <v>44292</v>
      </c>
      <c r="B14" s="283">
        <f>+SUMMARY!B12</f>
        <v>19215.718</v>
      </c>
      <c r="C14" s="283">
        <f>+SUMMARY!C12</f>
        <v>17578.79146</v>
      </c>
      <c r="D14" s="283">
        <f>+SUMMARY!D12</f>
        <v>101.4565924</v>
      </c>
      <c r="E14" s="283">
        <f>+SUMMARY!E12</f>
        <v>153</v>
      </c>
      <c r="F14" s="283">
        <f>+SUMMARY!F12</f>
        <v>1213.252022</v>
      </c>
      <c r="G14" s="283">
        <f>+SUMMARY!G12</f>
        <v>169.2179208</v>
      </c>
      <c r="H14" s="284" t="str">
        <f>+SUMMARY!H12</f>
        <v/>
      </c>
      <c r="I14" s="285">
        <f t="shared" si="1"/>
        <v>0.008806224196</v>
      </c>
      <c r="J14" s="286"/>
      <c r="K14" s="171"/>
      <c r="L14" s="154"/>
      <c r="M14" s="154"/>
      <c r="N14" s="154"/>
      <c r="O14" s="154"/>
      <c r="P14" s="154"/>
      <c r="Q14" s="154"/>
      <c r="R14" s="154"/>
      <c r="S14" s="154"/>
      <c r="T14" s="154"/>
      <c r="U14" s="154"/>
      <c r="V14" s="154"/>
      <c r="W14" s="154"/>
      <c r="X14" s="154"/>
      <c r="Y14" s="154"/>
      <c r="Z14" s="154"/>
      <c r="AA14" s="154"/>
      <c r="AB14" s="154"/>
      <c r="AC14" s="154"/>
      <c r="AD14" s="154"/>
    </row>
    <row r="15" ht="22.5" customHeight="1">
      <c r="A15" s="282">
        <f>+SUMMARY!A13</f>
        <v>44293</v>
      </c>
      <c r="B15" s="283">
        <f>+SUMMARY!B13</f>
        <v>27114.45269</v>
      </c>
      <c r="C15" s="283">
        <f>+SUMMARY!C13</f>
        <v>24809.97313</v>
      </c>
      <c r="D15" s="283">
        <f>+SUMMARY!D13</f>
        <v>63.8252632</v>
      </c>
      <c r="E15" s="283">
        <f>+SUMMARY!E13</f>
        <v>120.6</v>
      </c>
      <c r="F15" s="283">
        <f>+SUMMARY!F13</f>
        <v>1944.655984</v>
      </c>
      <c r="G15" s="283">
        <f>+SUMMARY!G13</f>
        <v>175.3983062</v>
      </c>
      <c r="H15" s="284" t="str">
        <f>+SUMMARY!H13</f>
        <v/>
      </c>
      <c r="I15" s="285">
        <f t="shared" si="1"/>
        <v>0.006468812342</v>
      </c>
      <c r="J15" s="286"/>
      <c r="K15" s="171"/>
      <c r="L15" s="154"/>
      <c r="M15" s="154"/>
      <c r="N15" s="154"/>
      <c r="O15" s="154"/>
      <c r="P15" s="154"/>
      <c r="Q15" s="154"/>
      <c r="R15" s="154"/>
      <c r="S15" s="154"/>
      <c r="T15" s="154"/>
      <c r="U15" s="154"/>
      <c r="V15" s="154"/>
      <c r="W15" s="154"/>
      <c r="X15" s="154"/>
      <c r="Y15" s="154"/>
      <c r="Z15" s="154"/>
      <c r="AA15" s="154"/>
      <c r="AB15" s="154"/>
      <c r="AC15" s="154"/>
      <c r="AD15" s="154"/>
    </row>
    <row r="16" ht="22.5" customHeight="1">
      <c r="A16" s="282">
        <f>+SUMMARY!A14</f>
        <v>44294</v>
      </c>
      <c r="B16" s="283">
        <f>+SUMMARY!B14</f>
        <v>37100.4855</v>
      </c>
      <c r="C16" s="283">
        <f>+SUMMARY!C14</f>
        <v>34474.57569</v>
      </c>
      <c r="D16" s="283">
        <f>+SUMMARY!D14</f>
        <v>57.2145388</v>
      </c>
      <c r="E16" s="283">
        <f>+SUMMARY!E14</f>
        <v>107.4</v>
      </c>
      <c r="F16" s="283">
        <f>+SUMMARY!F14</f>
        <v>2287.904769</v>
      </c>
      <c r="G16" s="283">
        <f>+SUMMARY!G14</f>
        <v>173.3905018</v>
      </c>
      <c r="H16" s="284" t="str">
        <f>+SUMMARY!H14</f>
        <v/>
      </c>
      <c r="I16" s="285">
        <f t="shared" si="1"/>
        <v>0.004673537274</v>
      </c>
      <c r="J16" s="286"/>
      <c r="K16" s="171"/>
      <c r="L16" s="154"/>
      <c r="M16" s="154"/>
      <c r="N16" s="154"/>
      <c r="O16" s="154"/>
      <c r="P16" s="154"/>
      <c r="Q16" s="154"/>
      <c r="R16" s="154"/>
      <c r="S16" s="154"/>
      <c r="T16" s="154"/>
      <c r="U16" s="154"/>
      <c r="V16" s="154"/>
      <c r="W16" s="154"/>
      <c r="X16" s="154"/>
      <c r="Y16" s="154"/>
      <c r="Z16" s="154"/>
      <c r="AA16" s="154"/>
      <c r="AB16" s="154"/>
      <c r="AC16" s="154"/>
      <c r="AD16" s="154"/>
    </row>
    <row r="17" ht="22.5" customHeight="1">
      <c r="A17" s="282">
        <f>+SUMMARY!A15</f>
        <v>44295</v>
      </c>
      <c r="B17" s="283">
        <f>+SUMMARY!B15</f>
        <v>10588.93</v>
      </c>
      <c r="C17" s="283">
        <f>+SUMMARY!C15</f>
        <v>9504.70873</v>
      </c>
      <c r="D17" s="283">
        <f>+SUMMARY!D15</f>
        <v>40.21089804</v>
      </c>
      <c r="E17" s="283">
        <f>+SUMMARY!E15</f>
        <v>79.2</v>
      </c>
      <c r="F17" s="283">
        <f>+SUMMARY!F15</f>
        <v>937.576743</v>
      </c>
      <c r="G17" s="283">
        <f>+SUMMARY!G15</f>
        <v>27.233629</v>
      </c>
      <c r="H17" s="284" t="str">
        <f>+SUMMARY!H15</f>
        <v/>
      </c>
      <c r="I17" s="285">
        <f t="shared" si="1"/>
        <v>0.002571896216</v>
      </c>
      <c r="J17" s="286"/>
      <c r="K17" s="171"/>
      <c r="L17" s="154"/>
      <c r="M17" s="154"/>
      <c r="N17" s="154"/>
      <c r="O17" s="154"/>
      <c r="P17" s="154"/>
      <c r="Q17" s="154"/>
      <c r="R17" s="154"/>
      <c r="S17" s="154"/>
      <c r="T17" s="154"/>
      <c r="U17" s="154"/>
      <c r="V17" s="154"/>
      <c r="W17" s="154"/>
      <c r="X17" s="154"/>
      <c r="Y17" s="154"/>
      <c r="Z17" s="154"/>
      <c r="AA17" s="154"/>
      <c r="AB17" s="154"/>
      <c r="AC17" s="154"/>
      <c r="AD17" s="154"/>
    </row>
    <row r="18" ht="22.5" customHeight="1">
      <c r="A18" s="282">
        <f>+SUMMARY!A16</f>
        <v>44296</v>
      </c>
      <c r="B18" s="283">
        <f>+SUMMARY!B16</f>
        <v>22385.593</v>
      </c>
      <c r="C18" s="283">
        <f>+SUMMARY!C16</f>
        <v>20733.52085</v>
      </c>
      <c r="D18" s="283">
        <f>+SUMMARY!D16</f>
        <v>96.32045703</v>
      </c>
      <c r="E18" s="283">
        <f>+SUMMARY!E16</f>
        <v>159</v>
      </c>
      <c r="F18" s="283">
        <f>+SUMMARY!F16</f>
        <v>1349.735097</v>
      </c>
      <c r="G18" s="283">
        <f>+SUMMARY!G16</f>
        <v>47.0165931</v>
      </c>
      <c r="H18" s="284" t="str">
        <f>+SUMMARY!H16</f>
        <v/>
      </c>
      <c r="I18" s="285">
        <f t="shared" si="1"/>
        <v>0.002100305902</v>
      </c>
      <c r="J18" s="286"/>
      <c r="K18" s="171"/>
      <c r="L18" s="154"/>
      <c r="M18" s="154"/>
      <c r="N18" s="154"/>
      <c r="O18" s="154"/>
      <c r="P18" s="154"/>
      <c r="Q18" s="154"/>
      <c r="R18" s="154"/>
      <c r="S18" s="154"/>
      <c r="T18" s="154"/>
      <c r="U18" s="154"/>
      <c r="V18" s="154"/>
      <c r="W18" s="154"/>
      <c r="X18" s="154"/>
      <c r="Y18" s="154"/>
      <c r="Z18" s="154"/>
      <c r="AA18" s="154"/>
      <c r="AB18" s="154"/>
      <c r="AC18" s="154"/>
      <c r="AD18" s="154"/>
    </row>
    <row r="19" ht="22.5" customHeight="1">
      <c r="A19" s="282">
        <f>+SUMMARY!A17</f>
        <v>44298</v>
      </c>
      <c r="B19" s="283">
        <f>+SUMMARY!B17</f>
        <v>33751.888</v>
      </c>
      <c r="C19" s="283">
        <f>+SUMMARY!C17</f>
        <v>31569.05658</v>
      </c>
      <c r="D19" s="283">
        <f>+SUMMARY!D17</f>
        <v>131.998426</v>
      </c>
      <c r="E19" s="283">
        <f>+SUMMARY!E17</f>
        <v>252.6</v>
      </c>
      <c r="F19" s="283">
        <f>+SUMMARY!F17</f>
        <v>1609.969392</v>
      </c>
      <c r="G19" s="283">
        <f>+SUMMARY!G17</f>
        <v>188.2636044</v>
      </c>
      <c r="H19" s="284" t="str">
        <f>+SUMMARY!H17</f>
        <v/>
      </c>
      <c r="I19" s="285">
        <f t="shared" si="1"/>
        <v>0.005577868841</v>
      </c>
      <c r="J19" s="286"/>
      <c r="K19" s="171"/>
      <c r="L19" s="154"/>
      <c r="M19" s="154"/>
      <c r="N19" s="154"/>
      <c r="O19" s="154"/>
      <c r="P19" s="154"/>
      <c r="Q19" s="154"/>
      <c r="R19" s="154"/>
      <c r="S19" s="154"/>
      <c r="T19" s="154"/>
      <c r="U19" s="154"/>
      <c r="V19" s="154"/>
      <c r="W19" s="154"/>
      <c r="X19" s="154"/>
      <c r="Y19" s="154"/>
      <c r="Z19" s="154"/>
      <c r="AA19" s="154"/>
      <c r="AB19" s="154"/>
      <c r="AC19" s="154"/>
      <c r="AD19" s="154"/>
    </row>
    <row r="20" ht="22.5" customHeight="1">
      <c r="A20" s="282">
        <f>+SUMMARY!A18</f>
        <v>44299</v>
      </c>
      <c r="B20" s="283">
        <f>+SUMMARY!B18</f>
        <v>19677.813</v>
      </c>
      <c r="C20" s="283">
        <f>+SUMMARY!C18</f>
        <v>18777.23356</v>
      </c>
      <c r="D20" s="283">
        <f>+SUMMARY!D18</f>
        <v>125.074776</v>
      </c>
      <c r="E20" s="283">
        <f>+SUMMARY!E18</f>
        <v>185.4</v>
      </c>
      <c r="F20" s="283">
        <f>+SUMMARY!F18</f>
        <v>447.5937217</v>
      </c>
      <c r="G20" s="283">
        <f>+SUMMARY!G18</f>
        <v>142.5109463</v>
      </c>
      <c r="H20" s="284" t="str">
        <f>+SUMMARY!H18</f>
        <v/>
      </c>
      <c r="I20" s="285">
        <f t="shared" si="1"/>
        <v>0.007242214686</v>
      </c>
      <c r="J20" s="286"/>
      <c r="K20" s="171"/>
      <c r="L20" s="154"/>
      <c r="M20" s="154"/>
      <c r="N20" s="154"/>
      <c r="O20" s="154"/>
      <c r="P20" s="154"/>
      <c r="Q20" s="154"/>
      <c r="R20" s="154"/>
      <c r="S20" s="154"/>
      <c r="T20" s="154"/>
      <c r="U20" s="154"/>
      <c r="V20" s="154"/>
      <c r="W20" s="154"/>
      <c r="X20" s="154"/>
      <c r="Y20" s="154"/>
      <c r="Z20" s="154"/>
      <c r="AA20" s="154"/>
      <c r="AB20" s="154"/>
      <c r="AC20" s="154"/>
      <c r="AD20" s="154"/>
    </row>
    <row r="21" ht="22.5" customHeight="1">
      <c r="A21" s="282">
        <f>+SUMMARY!A19</f>
        <v>44300</v>
      </c>
      <c r="B21" s="283">
        <f>+SUMMARY!B19</f>
        <v>29653.101</v>
      </c>
      <c r="C21" s="283">
        <f>+SUMMARY!C19</f>
        <v>28076.61474</v>
      </c>
      <c r="D21" s="283">
        <f>+SUMMARY!D19</f>
        <v>63.1592733</v>
      </c>
      <c r="E21" s="283">
        <f>+SUMMARY!E19</f>
        <v>123.6</v>
      </c>
      <c r="F21" s="283">
        <f>+SUMMARY!F19</f>
        <v>1090.869921</v>
      </c>
      <c r="G21" s="283">
        <f>+SUMMARY!G19</f>
        <v>298.8570628</v>
      </c>
      <c r="H21" s="284" t="str">
        <f>+SUMMARY!H19</f>
        <v/>
      </c>
      <c r="I21" s="285">
        <f t="shared" si="1"/>
        <v>0.01007844214</v>
      </c>
      <c r="J21" s="286"/>
      <c r="K21" s="171"/>
      <c r="L21" s="154"/>
      <c r="M21" s="154"/>
      <c r="N21" s="154"/>
      <c r="O21" s="154"/>
      <c r="P21" s="154"/>
      <c r="Q21" s="154"/>
      <c r="R21" s="154"/>
      <c r="S21" s="154"/>
      <c r="T21" s="154"/>
      <c r="U21" s="154"/>
      <c r="V21" s="154"/>
      <c r="W21" s="154"/>
      <c r="X21" s="154"/>
      <c r="Y21" s="154"/>
      <c r="Z21" s="154"/>
      <c r="AA21" s="154"/>
      <c r="AB21" s="154"/>
      <c r="AC21" s="154"/>
      <c r="AD21" s="154"/>
    </row>
    <row r="22" ht="22.5" customHeight="1">
      <c r="A22" s="282">
        <f>+SUMMARY!A20</f>
        <v>44301</v>
      </c>
      <c r="B22" s="283">
        <f>+SUMMARY!B20</f>
        <v>21507.9041</v>
      </c>
      <c r="C22" s="283">
        <f>+SUMMARY!C20</f>
        <v>20317.59914</v>
      </c>
      <c r="D22" s="283">
        <f>+SUMMARY!D20</f>
        <v>149.930632</v>
      </c>
      <c r="E22" s="283">
        <f>+SUMMARY!E20</f>
        <v>216.6</v>
      </c>
      <c r="F22" s="283">
        <f>+SUMMARY!F20</f>
        <v>740.2529973</v>
      </c>
      <c r="G22" s="283">
        <f>+SUMMARY!G20</f>
        <v>83.52133473</v>
      </c>
      <c r="H22" s="284" t="str">
        <f>+SUMMARY!H20</f>
        <v/>
      </c>
      <c r="I22" s="285">
        <f t="shared" si="1"/>
        <v>0.003883285621</v>
      </c>
      <c r="J22" s="286"/>
      <c r="K22" s="171"/>
      <c r="L22" s="154"/>
      <c r="M22" s="154"/>
      <c r="N22" s="154"/>
      <c r="O22" s="154"/>
      <c r="P22" s="154"/>
      <c r="Q22" s="154"/>
      <c r="R22" s="154"/>
      <c r="S22" s="154"/>
      <c r="T22" s="154"/>
      <c r="U22" s="154"/>
      <c r="V22" s="154"/>
      <c r="W22" s="154"/>
      <c r="X22" s="154"/>
      <c r="Y22" s="154"/>
      <c r="Z22" s="154"/>
      <c r="AA22" s="154"/>
      <c r="AB22" s="154"/>
      <c r="AC22" s="154"/>
      <c r="AD22" s="154"/>
    </row>
    <row r="23" ht="22.5" customHeight="1">
      <c r="A23" s="282">
        <f>+SUMMARY!A21</f>
        <v>44302</v>
      </c>
      <c r="B23" s="283">
        <f>+SUMMARY!B21</f>
        <v>29805.564</v>
      </c>
      <c r="C23" s="283">
        <f>+SUMMARY!C21</f>
        <v>26736.74306</v>
      </c>
      <c r="D23" s="283">
        <f>+SUMMARY!D21</f>
        <v>53.2902762</v>
      </c>
      <c r="E23" s="283">
        <f>+SUMMARY!E21</f>
        <v>95.4</v>
      </c>
      <c r="F23" s="283">
        <f>+SUMMARY!F21</f>
        <v>2448.064227</v>
      </c>
      <c r="G23" s="283">
        <f>+SUMMARY!G21</f>
        <v>472.0664408</v>
      </c>
      <c r="H23" s="284" t="str">
        <f>+SUMMARY!H21</f>
        <v/>
      </c>
      <c r="I23" s="285">
        <f t="shared" si="1"/>
        <v>0.01583819856</v>
      </c>
      <c r="J23" s="286"/>
      <c r="K23" s="171"/>
      <c r="L23" s="154"/>
      <c r="M23" s="154"/>
      <c r="N23" s="154"/>
      <c r="O23" s="154"/>
      <c r="P23" s="154"/>
      <c r="Q23" s="154"/>
      <c r="R23" s="154"/>
      <c r="S23" s="154"/>
      <c r="T23" s="154"/>
      <c r="U23" s="154"/>
      <c r="V23" s="154"/>
      <c r="W23" s="154"/>
      <c r="X23" s="154"/>
      <c r="Y23" s="154"/>
      <c r="Z23" s="154"/>
      <c r="AA23" s="154"/>
      <c r="AB23" s="154"/>
      <c r="AC23" s="154"/>
      <c r="AD23" s="154"/>
    </row>
    <row r="24" ht="22.5" customHeight="1">
      <c r="A24" s="282">
        <f>+SUMMARY!A22</f>
        <v>44303</v>
      </c>
      <c r="B24" s="283">
        <f>+SUMMARY!B22</f>
        <v>26929.692</v>
      </c>
      <c r="C24" s="283">
        <f>+SUMMARY!C22</f>
        <v>25827.73426</v>
      </c>
      <c r="D24" s="283">
        <f>+SUMMARY!D22</f>
        <v>93.3903914</v>
      </c>
      <c r="E24" s="283">
        <f>+SUMMARY!E22</f>
        <v>157.8</v>
      </c>
      <c r="F24" s="283">
        <f>+SUMMARY!F22</f>
        <v>548.9297676</v>
      </c>
      <c r="G24" s="283">
        <f>+SUMMARY!G22</f>
        <v>301.837586</v>
      </c>
      <c r="H24" s="284" t="str">
        <f>+SUMMARY!H22</f>
        <v/>
      </c>
      <c r="I24" s="285">
        <f t="shared" si="1"/>
        <v>0.01120835641</v>
      </c>
      <c r="J24" s="286"/>
      <c r="K24" s="171"/>
      <c r="L24" s="154"/>
      <c r="M24" s="154"/>
      <c r="N24" s="154"/>
      <c r="O24" s="154"/>
      <c r="P24" s="154"/>
      <c r="Q24" s="154"/>
      <c r="R24" s="154"/>
      <c r="S24" s="154"/>
      <c r="T24" s="154"/>
      <c r="U24" s="154"/>
      <c r="V24" s="154"/>
      <c r="W24" s="154"/>
      <c r="X24" s="154"/>
      <c r="Y24" s="154"/>
      <c r="Z24" s="154"/>
      <c r="AA24" s="154"/>
      <c r="AB24" s="154"/>
      <c r="AC24" s="154"/>
      <c r="AD24" s="154"/>
    </row>
    <row r="25" ht="22.5" customHeight="1">
      <c r="A25" s="282">
        <f>+SUMMARY!A23</f>
        <v>44305</v>
      </c>
      <c r="B25" s="283">
        <f>+SUMMARY!B23</f>
        <v>27821.179</v>
      </c>
      <c r="C25" s="283">
        <f>+SUMMARY!C23</f>
        <v>26231.17353</v>
      </c>
      <c r="D25" s="283">
        <f>+SUMMARY!D23</f>
        <v>149.880958</v>
      </c>
      <c r="E25" s="283">
        <f>+SUMMARY!E23</f>
        <v>236.4</v>
      </c>
      <c r="F25" s="283">
        <f>+SUMMARY!F23</f>
        <v>821.0256311</v>
      </c>
      <c r="G25" s="283">
        <f>+SUMMARY!G23</f>
        <v>382.6988769</v>
      </c>
      <c r="H25" s="284" t="str">
        <f>+SUMMARY!H23</f>
        <v/>
      </c>
      <c r="I25" s="285">
        <f t="shared" si="1"/>
        <v>0.01375566711</v>
      </c>
      <c r="J25" s="287"/>
      <c r="K25" s="288"/>
      <c r="L25" s="289"/>
      <c r="M25" s="289"/>
      <c r="N25" s="289"/>
      <c r="O25" s="289"/>
      <c r="P25" s="289"/>
      <c r="Q25" s="289"/>
      <c r="R25" s="289"/>
      <c r="S25" s="289"/>
      <c r="T25" s="289"/>
      <c r="U25" s="289"/>
      <c r="V25" s="289"/>
      <c r="W25" s="289"/>
      <c r="X25" s="289"/>
      <c r="Y25" s="289"/>
      <c r="Z25" s="289"/>
      <c r="AA25" s="289"/>
      <c r="AB25" s="289"/>
      <c r="AC25" s="289"/>
      <c r="AD25" s="289"/>
    </row>
    <row r="26" ht="22.5" customHeight="1">
      <c r="A26" s="282">
        <f>+SUMMARY!A24</f>
        <v>44306</v>
      </c>
      <c r="B26" s="283">
        <f>+SUMMARY!B24</f>
        <v>15253.608</v>
      </c>
      <c r="C26" s="283">
        <f>+SUMMARY!C24</f>
        <v>14635.31116</v>
      </c>
      <c r="D26" s="283">
        <f>+SUMMARY!D24</f>
        <v>68.015556</v>
      </c>
      <c r="E26" s="283">
        <f>+SUMMARY!E24</f>
        <v>147</v>
      </c>
      <c r="F26" s="283">
        <f>+SUMMARY!F24</f>
        <v>224.2855026</v>
      </c>
      <c r="G26" s="283">
        <f>+SUMMARY!G24</f>
        <v>178.9957774</v>
      </c>
      <c r="H26" s="284" t="str">
        <f>+SUMMARY!H24</f>
        <v/>
      </c>
      <c r="I26" s="285">
        <f t="shared" si="1"/>
        <v>0.01173465172</v>
      </c>
      <c r="J26" s="286"/>
      <c r="K26" s="171"/>
      <c r="L26" s="154"/>
      <c r="M26" s="154"/>
      <c r="N26" s="154"/>
      <c r="O26" s="154"/>
      <c r="P26" s="154"/>
      <c r="Q26" s="154"/>
      <c r="R26" s="154"/>
      <c r="S26" s="154"/>
      <c r="T26" s="154"/>
      <c r="U26" s="154"/>
      <c r="V26" s="154"/>
      <c r="W26" s="154"/>
      <c r="X26" s="154"/>
      <c r="Y26" s="154"/>
      <c r="Z26" s="154"/>
      <c r="AA26" s="154"/>
      <c r="AB26" s="154"/>
      <c r="AC26" s="154"/>
      <c r="AD26" s="154"/>
    </row>
    <row r="27" ht="22.5" customHeight="1">
      <c r="A27" s="282">
        <f>+SUMMARY!A25</f>
        <v>44308</v>
      </c>
      <c r="B27" s="283">
        <f>+SUMMARY!B25</f>
        <v>18499.989</v>
      </c>
      <c r="C27" s="283">
        <f>+SUMMARY!C25</f>
        <v>17339.51357</v>
      </c>
      <c r="D27" s="283">
        <f>+SUMMARY!D25</f>
        <v>126.3442188</v>
      </c>
      <c r="E27" s="283">
        <f>+SUMMARY!E25</f>
        <v>294</v>
      </c>
      <c r="F27" s="283">
        <f>+SUMMARY!F25</f>
        <v>723.5719485</v>
      </c>
      <c r="G27" s="283">
        <f>+SUMMARY!G25</f>
        <v>16.5592635</v>
      </c>
      <c r="H27" s="284" t="str">
        <f>+SUMMARY!H25</f>
        <v/>
      </c>
      <c r="I27" s="285">
        <f t="shared" si="1"/>
        <v>0.0008950958565</v>
      </c>
      <c r="J27" s="286"/>
      <c r="K27" s="171"/>
      <c r="L27" s="154"/>
      <c r="M27" s="154"/>
      <c r="N27" s="154"/>
      <c r="O27" s="154"/>
      <c r="P27" s="154"/>
      <c r="Q27" s="154"/>
      <c r="R27" s="154"/>
      <c r="S27" s="154"/>
      <c r="T27" s="154"/>
      <c r="U27" s="154"/>
      <c r="V27" s="154"/>
      <c r="W27" s="154"/>
      <c r="X27" s="154"/>
      <c r="Y27" s="154"/>
      <c r="Z27" s="154"/>
      <c r="AA27" s="154"/>
      <c r="AB27" s="154"/>
      <c r="AC27" s="154"/>
      <c r="AD27" s="154"/>
    </row>
    <row r="28" ht="22.5" customHeight="1">
      <c r="A28" s="282">
        <f>+SUMMARY!A26</f>
        <v>44309</v>
      </c>
      <c r="B28" s="283">
        <f>+SUMMARY!B26</f>
        <v>14111.63335</v>
      </c>
      <c r="C28" s="283">
        <f>+SUMMARY!C26</f>
        <v>12177.87518</v>
      </c>
      <c r="D28" s="283">
        <f>+SUMMARY!D26</f>
        <v>359.71584</v>
      </c>
      <c r="E28" s="283">
        <f>+SUMMARY!E26</f>
        <v>133.2</v>
      </c>
      <c r="F28" s="283">
        <f>+SUMMARY!F26</f>
        <v>654.7844832</v>
      </c>
      <c r="G28" s="283">
        <f>+SUMMARY!G26</f>
        <v>786.0578448</v>
      </c>
      <c r="H28" s="284" t="str">
        <f>+SUMMARY!H26</f>
        <v/>
      </c>
      <c r="I28" s="285">
        <f t="shared" si="1"/>
        <v>0.05570282512</v>
      </c>
      <c r="J28" s="286"/>
      <c r="K28" s="171"/>
      <c r="L28" s="154"/>
      <c r="M28" s="154"/>
      <c r="N28" s="154"/>
      <c r="O28" s="154"/>
      <c r="P28" s="154"/>
      <c r="Q28" s="154"/>
      <c r="R28" s="154"/>
      <c r="S28" s="154"/>
      <c r="T28" s="154"/>
      <c r="U28" s="154"/>
      <c r="V28" s="154"/>
      <c r="W28" s="154"/>
      <c r="X28" s="154"/>
      <c r="Y28" s="154"/>
      <c r="Z28" s="154"/>
      <c r="AA28" s="154"/>
      <c r="AB28" s="154"/>
      <c r="AC28" s="154"/>
      <c r="AD28" s="154"/>
    </row>
    <row r="29" ht="22.5" customHeight="1">
      <c r="A29" s="282">
        <f>+SUMMARY!A27</f>
        <v>44310</v>
      </c>
      <c r="B29" s="283">
        <f>+SUMMARY!B27</f>
        <v>16651.18484</v>
      </c>
      <c r="C29" s="283">
        <f>+SUMMARY!C27</f>
        <v>14718.37238</v>
      </c>
      <c r="D29" s="283">
        <f>+SUMMARY!D27</f>
        <v>405.31349</v>
      </c>
      <c r="E29" s="283">
        <f>+SUMMARY!E27</f>
        <v>280.8</v>
      </c>
      <c r="F29" s="283">
        <f>+SUMMARY!F27</f>
        <v>440.4936984</v>
      </c>
      <c r="G29" s="283">
        <f>+SUMMARY!G27</f>
        <v>806.2052621</v>
      </c>
      <c r="H29" s="284" t="str">
        <f>+SUMMARY!H27</f>
        <v/>
      </c>
      <c r="I29" s="285">
        <f t="shared" si="1"/>
        <v>0.04841729103</v>
      </c>
      <c r="J29" s="286"/>
      <c r="K29" s="171"/>
      <c r="L29" s="154"/>
      <c r="M29" s="154"/>
      <c r="N29" s="154"/>
      <c r="O29" s="154"/>
      <c r="P29" s="154"/>
      <c r="Q29" s="154"/>
      <c r="R29" s="154"/>
      <c r="S29" s="154"/>
      <c r="T29" s="154"/>
      <c r="U29" s="154"/>
      <c r="V29" s="154"/>
      <c r="W29" s="154"/>
      <c r="X29" s="154"/>
      <c r="Y29" s="154"/>
      <c r="Z29" s="154"/>
      <c r="AA29" s="154"/>
      <c r="AB29" s="154"/>
      <c r="AC29" s="154"/>
      <c r="AD29" s="154"/>
    </row>
    <row r="30" ht="22.5" customHeight="1">
      <c r="A30" s="282">
        <f>+SUMMARY!A28</f>
        <v>44312</v>
      </c>
      <c r="B30" s="283">
        <f>+SUMMARY!B28</f>
        <v>22894.48574</v>
      </c>
      <c r="C30" s="283">
        <f>+SUMMARY!C28</f>
        <v>21492.50168</v>
      </c>
      <c r="D30" s="283">
        <f>+SUMMARY!D28</f>
        <v>558.841903</v>
      </c>
      <c r="E30" s="283">
        <f>+SUMMARY!E28</f>
        <v>180</v>
      </c>
      <c r="F30" s="283">
        <f>+SUMMARY!F28</f>
        <v>751.4239666</v>
      </c>
      <c r="G30" s="283">
        <f>+SUMMARY!G28</f>
        <v>-88.2818166</v>
      </c>
      <c r="H30" s="284" t="str">
        <f>+SUMMARY!H28</f>
        <v/>
      </c>
      <c r="I30" s="285">
        <f t="shared" si="1"/>
        <v>-0.003856029684</v>
      </c>
      <c r="J30" s="286"/>
      <c r="K30" s="171"/>
      <c r="L30" s="154"/>
      <c r="M30" s="154"/>
      <c r="N30" s="154"/>
      <c r="O30" s="154"/>
      <c r="P30" s="154"/>
      <c r="Q30" s="154"/>
      <c r="R30" s="154"/>
      <c r="S30" s="154"/>
      <c r="T30" s="154"/>
      <c r="U30" s="154"/>
      <c r="V30" s="154"/>
      <c r="W30" s="154"/>
      <c r="X30" s="154"/>
      <c r="Y30" s="154"/>
      <c r="Z30" s="154"/>
      <c r="AA30" s="154"/>
      <c r="AB30" s="154"/>
      <c r="AC30" s="154"/>
      <c r="AD30" s="154"/>
    </row>
    <row r="31" ht="22.5" customHeight="1">
      <c r="A31" s="282">
        <f>+SUMMARY!A29</f>
        <v>44313</v>
      </c>
      <c r="B31" s="283">
        <f>+SUMMARY!B29</f>
        <v>11760.59698</v>
      </c>
      <c r="C31" s="283">
        <f>+SUMMARY!C29</f>
        <v>9638.44727</v>
      </c>
      <c r="D31" s="283">
        <f>+SUMMARY!D29</f>
        <v>362.973546</v>
      </c>
      <c r="E31" s="283">
        <f>+SUMMARY!E29</f>
        <v>211.2</v>
      </c>
      <c r="F31" s="283">
        <f>+SUMMARY!F29</f>
        <v>564.5165746</v>
      </c>
      <c r="G31" s="283">
        <f>+SUMMARY!G29</f>
        <v>983.4595894</v>
      </c>
      <c r="H31" s="284" t="str">
        <f>+SUMMARY!H29</f>
        <v/>
      </c>
      <c r="I31" s="285">
        <f t="shared" si="1"/>
        <v>0.08362327109</v>
      </c>
      <c r="J31" s="286"/>
      <c r="K31" s="171"/>
      <c r="L31" s="154"/>
      <c r="M31" s="154"/>
      <c r="N31" s="154"/>
      <c r="O31" s="154"/>
      <c r="P31" s="154"/>
      <c r="Q31" s="154"/>
      <c r="R31" s="154"/>
      <c r="S31" s="154"/>
      <c r="T31" s="154"/>
      <c r="U31" s="154"/>
      <c r="V31" s="154"/>
      <c r="W31" s="154"/>
      <c r="X31" s="154"/>
      <c r="Y31" s="154"/>
      <c r="Z31" s="154"/>
      <c r="AA31" s="154"/>
      <c r="AB31" s="154"/>
      <c r="AC31" s="154"/>
      <c r="AD31" s="154"/>
    </row>
    <row r="32" ht="22.5" customHeight="1">
      <c r="A32" s="282" t="str">
        <f>+SUMMARY!#REF!</f>
        <v>#ERROR!</v>
      </c>
      <c r="B32" s="283" t="str">
        <f>+SUMMARY!#REF!</f>
        <v>#ERROR!</v>
      </c>
      <c r="C32" s="283" t="str">
        <f>+SUMMARY!#REF!</f>
        <v>#ERROR!</v>
      </c>
      <c r="D32" s="283" t="str">
        <f>+SUMMARY!#REF!</f>
        <v>#ERROR!</v>
      </c>
      <c r="E32" s="283" t="str">
        <f>+SUMMARY!#REF!</f>
        <v>#ERROR!</v>
      </c>
      <c r="F32" s="283" t="str">
        <f>+SUMMARY!#REF!</f>
        <v>#ERROR!</v>
      </c>
      <c r="G32" s="283" t="str">
        <f>+SUMMARY!#REF!</f>
        <v>#ERROR!</v>
      </c>
      <c r="H32" s="284" t="str">
        <f>+SUMMARY!#REF!</f>
        <v>#ERROR!</v>
      </c>
      <c r="I32" s="285" t="str">
        <f t="shared" si="1"/>
        <v>#ERROR!</v>
      </c>
      <c r="J32" s="286"/>
      <c r="K32" s="171"/>
      <c r="L32" s="154"/>
      <c r="M32" s="154"/>
      <c r="N32" s="154"/>
      <c r="O32" s="154"/>
      <c r="P32" s="154"/>
      <c r="Q32" s="154"/>
      <c r="R32" s="154"/>
      <c r="S32" s="154"/>
      <c r="T32" s="154"/>
      <c r="U32" s="154"/>
      <c r="V32" s="154"/>
      <c r="W32" s="154"/>
      <c r="X32" s="154"/>
      <c r="Y32" s="154"/>
      <c r="Z32" s="154"/>
      <c r="AA32" s="154"/>
      <c r="AB32" s="154"/>
      <c r="AC32" s="154"/>
      <c r="AD32" s="154"/>
    </row>
    <row r="33" ht="22.5" customHeight="1">
      <c r="A33" s="282" t="str">
        <f>+SUMMARY!#REF!</f>
        <v>#ERROR!</v>
      </c>
      <c r="B33" s="283" t="str">
        <f>+SUMMARY!#REF!</f>
        <v>#ERROR!</v>
      </c>
      <c r="C33" s="283" t="str">
        <f>+SUMMARY!#REF!</f>
        <v>#ERROR!</v>
      </c>
      <c r="D33" s="283" t="str">
        <f>+SUMMARY!#REF!</f>
        <v>#ERROR!</v>
      </c>
      <c r="E33" s="283" t="str">
        <f>+SUMMARY!#REF!</f>
        <v>#ERROR!</v>
      </c>
      <c r="F33" s="283" t="str">
        <f>+SUMMARY!#REF!</f>
        <v>#ERROR!</v>
      </c>
      <c r="G33" s="283" t="str">
        <f>+SUMMARY!#REF!</f>
        <v>#ERROR!</v>
      </c>
      <c r="H33" s="284" t="str">
        <f>+SUMMARY!#REF!</f>
        <v>#ERROR!</v>
      </c>
      <c r="I33" s="285" t="str">
        <f t="shared" si="1"/>
        <v>#ERROR!</v>
      </c>
      <c r="J33" s="286"/>
      <c r="K33" s="171"/>
      <c r="L33" s="154"/>
      <c r="M33" s="154"/>
      <c r="N33" s="154"/>
      <c r="O33" s="154"/>
      <c r="P33" s="154"/>
      <c r="Q33" s="154"/>
      <c r="R33" s="154"/>
      <c r="S33" s="154"/>
      <c r="T33" s="154"/>
      <c r="U33" s="154"/>
      <c r="V33" s="154"/>
      <c r="W33" s="154"/>
      <c r="X33" s="154"/>
      <c r="Y33" s="154"/>
      <c r="Z33" s="154"/>
      <c r="AA33" s="154"/>
      <c r="AB33" s="154"/>
      <c r="AC33" s="154"/>
      <c r="AD33" s="154"/>
    </row>
    <row r="34" ht="22.5" customHeight="1">
      <c r="A34" s="282" t="str">
        <f>+SUMMARY!#REF!</f>
        <v>#ERROR!</v>
      </c>
      <c r="B34" s="283" t="str">
        <f>+SUMMARY!#REF!</f>
        <v>#ERROR!</v>
      </c>
      <c r="C34" s="283" t="str">
        <f>+SUMMARY!#REF!</f>
        <v>#ERROR!</v>
      </c>
      <c r="D34" s="283" t="str">
        <f>+SUMMARY!#REF!</f>
        <v>#ERROR!</v>
      </c>
      <c r="E34" s="283" t="str">
        <f>+SUMMARY!#REF!</f>
        <v>#ERROR!</v>
      </c>
      <c r="F34" s="283" t="str">
        <f>+SUMMARY!#REF!</f>
        <v>#ERROR!</v>
      </c>
      <c r="G34" s="283" t="str">
        <f>+SUMMARY!#REF!</f>
        <v>#ERROR!</v>
      </c>
      <c r="H34" s="284" t="str">
        <f>+SUMMARY!#REF!</f>
        <v>#ERROR!</v>
      </c>
      <c r="I34" s="285" t="str">
        <f t="shared" si="1"/>
        <v>#ERROR!</v>
      </c>
      <c r="J34" s="286"/>
      <c r="K34" s="171"/>
      <c r="L34" s="154"/>
      <c r="M34" s="154"/>
      <c r="N34" s="154"/>
      <c r="O34" s="154"/>
      <c r="P34" s="154"/>
      <c r="Q34" s="154"/>
      <c r="R34" s="154"/>
      <c r="S34" s="154"/>
      <c r="T34" s="154"/>
      <c r="U34" s="154"/>
      <c r="V34" s="154"/>
      <c r="W34" s="154"/>
      <c r="X34" s="154"/>
      <c r="Y34" s="154"/>
      <c r="Z34" s="154"/>
      <c r="AA34" s="154"/>
      <c r="AB34" s="154"/>
      <c r="AC34" s="154"/>
      <c r="AD34" s="154"/>
    </row>
    <row r="35" ht="22.5" customHeight="1">
      <c r="A35" s="282" t="str">
        <f>+SUMMARY!#REF!</f>
        <v>#ERROR!</v>
      </c>
      <c r="B35" s="283" t="str">
        <f>+SUMMARY!#REF!</f>
        <v>#ERROR!</v>
      </c>
      <c r="C35" s="283" t="str">
        <f>+SUMMARY!#REF!</f>
        <v>#ERROR!</v>
      </c>
      <c r="D35" s="283" t="str">
        <f>+SUMMARY!#REF!</f>
        <v>#ERROR!</v>
      </c>
      <c r="E35" s="283" t="str">
        <f>+SUMMARY!#REF!</f>
        <v>#ERROR!</v>
      </c>
      <c r="F35" s="283" t="str">
        <f>+SUMMARY!#REF!</f>
        <v>#ERROR!</v>
      </c>
      <c r="G35" s="283" t="str">
        <f>+SUMMARY!#REF!</f>
        <v>#ERROR!</v>
      </c>
      <c r="H35" s="284" t="str">
        <f>+SUMMARY!#REF!</f>
        <v>#ERROR!</v>
      </c>
      <c r="I35" s="285" t="str">
        <f t="shared" si="1"/>
        <v>#ERROR!</v>
      </c>
      <c r="J35" s="286"/>
      <c r="K35" s="171"/>
      <c r="L35" s="154"/>
      <c r="M35" s="154"/>
      <c r="N35" s="154"/>
      <c r="O35" s="154"/>
      <c r="P35" s="154"/>
      <c r="Q35" s="154"/>
      <c r="R35" s="154"/>
      <c r="S35" s="154"/>
      <c r="T35" s="154"/>
      <c r="U35" s="154"/>
      <c r="V35" s="154"/>
      <c r="W35" s="154"/>
      <c r="X35" s="154"/>
      <c r="Y35" s="154"/>
      <c r="Z35" s="154"/>
      <c r="AA35" s="154"/>
      <c r="AB35" s="154"/>
      <c r="AC35" s="154"/>
      <c r="AD35" s="154"/>
    </row>
    <row r="36" ht="22.5" customHeight="1">
      <c r="A36" s="282" t="str">
        <f>+SUMMARY!#REF!</f>
        <v>#ERROR!</v>
      </c>
      <c r="B36" s="283" t="str">
        <f>+SUMMARY!#REF!</f>
        <v>#ERROR!</v>
      </c>
      <c r="C36" s="283" t="str">
        <f>+SUMMARY!#REF!</f>
        <v>#ERROR!</v>
      </c>
      <c r="D36" s="283" t="str">
        <f>+SUMMARY!#REF!</f>
        <v>#ERROR!</v>
      </c>
      <c r="E36" s="283" t="str">
        <f>+SUMMARY!#REF!</f>
        <v>#ERROR!</v>
      </c>
      <c r="F36" s="283" t="str">
        <f>+SUMMARY!#REF!</f>
        <v>#ERROR!</v>
      </c>
      <c r="G36" s="283" t="str">
        <f>+SUMMARY!#REF!</f>
        <v>#ERROR!</v>
      </c>
      <c r="H36" s="284" t="str">
        <f>+SUMMARY!#REF!</f>
        <v>#ERROR!</v>
      </c>
      <c r="I36" s="285" t="str">
        <f t="shared" si="1"/>
        <v>#ERROR!</v>
      </c>
      <c r="J36" s="286"/>
      <c r="K36" s="171"/>
      <c r="L36" s="154"/>
      <c r="M36" s="154"/>
      <c r="N36" s="154"/>
      <c r="O36" s="154"/>
      <c r="P36" s="154"/>
      <c r="Q36" s="154"/>
      <c r="R36" s="154"/>
      <c r="S36" s="154"/>
      <c r="T36" s="154"/>
      <c r="U36" s="154"/>
      <c r="V36" s="154"/>
      <c r="W36" s="154"/>
      <c r="X36" s="154"/>
      <c r="Y36" s="154"/>
      <c r="Z36" s="154"/>
      <c r="AA36" s="154"/>
      <c r="AB36" s="154"/>
      <c r="AC36" s="154"/>
      <c r="AD36" s="154"/>
    </row>
    <row r="37" ht="22.5" customHeight="1">
      <c r="A37" s="282" t="str">
        <f>+SUMMARY!#REF!</f>
        <v>#ERROR!</v>
      </c>
      <c r="B37" s="283" t="str">
        <f>+SUMMARY!#REF!</f>
        <v>#ERROR!</v>
      </c>
      <c r="C37" s="283" t="str">
        <f>+SUMMARY!#REF!</f>
        <v>#ERROR!</v>
      </c>
      <c r="D37" s="283" t="str">
        <f>+SUMMARY!#REF!</f>
        <v>#ERROR!</v>
      </c>
      <c r="E37" s="283" t="str">
        <f>+SUMMARY!#REF!</f>
        <v>#ERROR!</v>
      </c>
      <c r="F37" s="283" t="str">
        <f>+SUMMARY!#REF!</f>
        <v>#ERROR!</v>
      </c>
      <c r="G37" s="283" t="str">
        <f>+SUMMARY!#REF!</f>
        <v>#ERROR!</v>
      </c>
      <c r="H37" s="284" t="str">
        <f>+SUMMARY!#REF!</f>
        <v>#ERROR!</v>
      </c>
      <c r="I37" s="285" t="str">
        <f t="shared" si="1"/>
        <v>#ERROR!</v>
      </c>
      <c r="J37" s="286"/>
      <c r="K37" s="171"/>
      <c r="L37" s="154"/>
      <c r="M37" s="154"/>
      <c r="N37" s="154"/>
      <c r="O37" s="154"/>
      <c r="P37" s="154"/>
      <c r="Q37" s="154"/>
      <c r="R37" s="154"/>
      <c r="S37" s="154"/>
      <c r="T37" s="154"/>
      <c r="U37" s="154"/>
      <c r="V37" s="154"/>
      <c r="W37" s="154"/>
      <c r="X37" s="154"/>
      <c r="Y37" s="154"/>
      <c r="Z37" s="154"/>
      <c r="AA37" s="154"/>
      <c r="AB37" s="154"/>
      <c r="AC37" s="154"/>
      <c r="AD37" s="154"/>
    </row>
    <row r="38" ht="30.0" customHeight="1">
      <c r="A38" s="290" t="s">
        <v>139</v>
      </c>
      <c r="B38" s="291" t="str">
        <f t="shared" ref="B38:G38" si="2">SUM(B8:B37)</f>
        <v>#ERROR!</v>
      </c>
      <c r="C38" s="291" t="str">
        <f t="shared" si="2"/>
        <v>#ERROR!</v>
      </c>
      <c r="D38" s="291" t="str">
        <f t="shared" si="2"/>
        <v>#ERROR!</v>
      </c>
      <c r="E38" s="291" t="str">
        <f t="shared" si="2"/>
        <v>#ERROR!</v>
      </c>
      <c r="F38" s="291" t="str">
        <f t="shared" si="2"/>
        <v>#ERROR!</v>
      </c>
      <c r="G38" s="291" t="str">
        <f t="shared" si="2"/>
        <v>#ERROR!</v>
      </c>
      <c r="H38" s="292" t="str">
        <f>+SUMMARY!H30</f>
        <v/>
      </c>
      <c r="I38" s="293" t="str">
        <f>+G38/B38</f>
        <v>#ERROR!</v>
      </c>
      <c r="J38" s="294"/>
      <c r="K38" s="154"/>
      <c r="L38" s="154"/>
      <c r="M38" s="154"/>
      <c r="N38" s="154"/>
      <c r="O38" s="154"/>
      <c r="P38" s="154"/>
      <c r="Q38" s="154"/>
      <c r="R38" s="154"/>
      <c r="S38" s="154"/>
      <c r="T38" s="154"/>
      <c r="U38" s="154"/>
      <c r="V38" s="154"/>
      <c r="W38" s="154"/>
      <c r="X38" s="154"/>
      <c r="Y38" s="154"/>
      <c r="Z38" s="154"/>
      <c r="AA38" s="154"/>
      <c r="AB38" s="154"/>
      <c r="AC38" s="154"/>
      <c r="AD38" s="154"/>
    </row>
    <row r="39" ht="24.75" customHeight="1">
      <c r="A39" s="295" t="s">
        <v>49</v>
      </c>
      <c r="B39" s="181"/>
      <c r="C39" s="296" t="str">
        <f>+C38/B38</f>
        <v>#ERROR!</v>
      </c>
      <c r="D39" s="296" t="str">
        <f>+D38/B38</f>
        <v>#ERROR!</v>
      </c>
      <c r="E39" s="296" t="str">
        <f>+E38/B38</f>
        <v>#ERROR!</v>
      </c>
      <c r="F39" s="296" t="str">
        <f>+F38/B38</f>
        <v>#ERROR!</v>
      </c>
      <c r="G39" s="297" t="str">
        <f>+G38/B38</f>
        <v>#ERROR!</v>
      </c>
      <c r="H39" s="298" t="str">
        <f>+SUMMARY!H31</f>
        <v/>
      </c>
      <c r="I39" s="199"/>
      <c r="J39" s="299"/>
      <c r="K39" s="154"/>
      <c r="L39" s="154"/>
      <c r="M39" s="154"/>
      <c r="N39" s="154"/>
      <c r="O39" s="154"/>
      <c r="P39" s="154"/>
      <c r="Q39" s="154"/>
      <c r="R39" s="154"/>
      <c r="S39" s="154"/>
      <c r="T39" s="154"/>
      <c r="U39" s="154"/>
      <c r="V39" s="154"/>
      <c r="W39" s="154"/>
      <c r="X39" s="154"/>
      <c r="Y39" s="154"/>
      <c r="Z39" s="154"/>
      <c r="AA39" s="154"/>
      <c r="AB39" s="154"/>
      <c r="AC39" s="154"/>
      <c r="AD39" s="154"/>
    </row>
    <row r="40" ht="24.75" customHeight="1">
      <c r="A40" s="300" t="s">
        <v>140</v>
      </c>
      <c r="B40" s="301"/>
      <c r="C40" s="302"/>
      <c r="D40" s="302">
        <v>0.0053</v>
      </c>
      <c r="E40" s="302">
        <v>0.0084</v>
      </c>
      <c r="F40" s="302"/>
      <c r="G40" s="303">
        <v>0.0061</v>
      </c>
      <c r="H40" s="304"/>
      <c r="I40" s="154"/>
      <c r="J40" s="154"/>
      <c r="K40" s="154"/>
      <c r="L40" s="154"/>
      <c r="M40" s="154"/>
      <c r="N40" s="154"/>
      <c r="O40" s="154"/>
      <c r="P40" s="154"/>
      <c r="Q40" s="154"/>
      <c r="R40" s="154"/>
      <c r="S40" s="154"/>
      <c r="T40" s="154"/>
      <c r="U40" s="154"/>
      <c r="V40" s="154"/>
      <c r="W40" s="154"/>
      <c r="X40" s="154"/>
      <c r="Y40" s="154"/>
      <c r="Z40" s="154"/>
      <c r="AA40" s="154"/>
      <c r="AB40" s="154"/>
      <c r="AC40" s="154"/>
      <c r="AD40" s="154"/>
    </row>
    <row r="41" ht="40.5" customHeight="1">
      <c r="A41" s="305"/>
      <c r="B41" s="154"/>
      <c r="C41" s="154"/>
      <c r="D41" s="154" t="s">
        <v>141</v>
      </c>
      <c r="E41" s="154"/>
      <c r="F41" s="192" t="str">
        <f>+D38+E38+F38+G38</f>
        <v>#ERROR!</v>
      </c>
      <c r="G41" s="154"/>
      <c r="H41" s="306"/>
      <c r="I41" s="154"/>
      <c r="J41" s="154"/>
      <c r="K41" s="154"/>
      <c r="L41" s="154"/>
      <c r="M41" s="154"/>
      <c r="N41" s="154"/>
      <c r="O41" s="154"/>
      <c r="P41" s="154"/>
      <c r="Q41" s="154"/>
      <c r="R41" s="154"/>
      <c r="S41" s="154"/>
      <c r="T41" s="154"/>
      <c r="U41" s="154"/>
      <c r="V41" s="154"/>
      <c r="W41" s="154"/>
      <c r="X41" s="154"/>
      <c r="Y41" s="154"/>
      <c r="Z41" s="154"/>
      <c r="AA41" s="154"/>
      <c r="AB41" s="154"/>
      <c r="AC41" s="154"/>
      <c r="AD41" s="154"/>
    </row>
    <row r="42" ht="20.25" customHeight="1">
      <c r="A42" s="305"/>
      <c r="B42" s="154"/>
      <c r="C42" s="154"/>
      <c r="D42" s="154" t="s">
        <v>142</v>
      </c>
      <c r="E42" s="154"/>
      <c r="F42" s="194" t="str">
        <f>+F41/B38</f>
        <v>#ERROR!</v>
      </c>
      <c r="G42" s="154"/>
      <c r="H42" s="306"/>
      <c r="I42" s="154"/>
      <c r="J42" s="154"/>
      <c r="K42" s="154"/>
      <c r="L42" s="154"/>
      <c r="M42" s="154"/>
      <c r="N42" s="154"/>
      <c r="O42" s="154"/>
      <c r="P42" s="154"/>
      <c r="Q42" s="154"/>
      <c r="R42" s="154"/>
      <c r="S42" s="154"/>
      <c r="T42" s="154"/>
      <c r="U42" s="154"/>
      <c r="V42" s="154"/>
      <c r="W42" s="154"/>
      <c r="X42" s="154"/>
      <c r="Y42" s="154"/>
      <c r="Z42" s="154"/>
      <c r="AA42" s="154"/>
      <c r="AB42" s="154"/>
      <c r="AC42" s="154"/>
      <c r="AD42" s="154"/>
    </row>
    <row r="43" ht="20.25" customHeight="1">
      <c r="A43" s="305"/>
      <c r="B43" s="154"/>
      <c r="C43" s="154"/>
      <c r="D43" s="154" t="s">
        <v>143</v>
      </c>
      <c r="E43" s="154"/>
      <c r="F43" s="194" t="str">
        <f t="shared" ref="F43:F44" si="3">+D39+E39+G39</f>
        <v>#ERROR!</v>
      </c>
      <c r="G43" s="154"/>
      <c r="H43" s="306"/>
      <c r="I43" s="154"/>
      <c r="J43" s="154"/>
      <c r="K43" s="154"/>
      <c r="L43" s="154"/>
      <c r="M43" s="154"/>
      <c r="N43" s="154"/>
      <c r="O43" s="154"/>
      <c r="P43" s="154"/>
      <c r="Q43" s="154"/>
      <c r="R43" s="154"/>
      <c r="S43" s="154"/>
      <c r="T43" s="154"/>
      <c r="U43" s="154"/>
      <c r="V43" s="154"/>
      <c r="W43" s="154"/>
      <c r="X43" s="154"/>
      <c r="Y43" s="154"/>
      <c r="Z43" s="154"/>
      <c r="AA43" s="154"/>
      <c r="AB43" s="154"/>
      <c r="AC43" s="154"/>
      <c r="AD43" s="154"/>
    </row>
    <row r="44" ht="20.25" customHeight="1">
      <c r="A44" s="305"/>
      <c r="B44" s="154"/>
      <c r="C44" s="168" t="s">
        <v>144</v>
      </c>
      <c r="D44" s="168"/>
      <c r="E44" s="168"/>
      <c r="F44" s="187">
        <f t="shared" si="3"/>
        <v>0.0198</v>
      </c>
      <c r="G44" s="154"/>
      <c r="H44" s="306"/>
      <c r="I44" s="154"/>
      <c r="J44" s="154"/>
      <c r="K44" s="154"/>
      <c r="L44" s="154"/>
      <c r="M44" s="154"/>
      <c r="N44" s="154"/>
      <c r="O44" s="154"/>
      <c r="P44" s="154"/>
      <c r="Q44" s="154"/>
      <c r="R44" s="154"/>
      <c r="S44" s="154"/>
      <c r="T44" s="154"/>
      <c r="U44" s="154"/>
      <c r="V44" s="154"/>
      <c r="W44" s="154"/>
      <c r="X44" s="154"/>
      <c r="Y44" s="154"/>
      <c r="Z44" s="154"/>
      <c r="AA44" s="154"/>
      <c r="AB44" s="154"/>
      <c r="AC44" s="154"/>
      <c r="AD44" s="154"/>
    </row>
    <row r="45" ht="20.25" customHeight="1">
      <c r="A45" s="305" t="s">
        <v>145</v>
      </c>
      <c r="B45" s="154"/>
      <c r="C45" s="154"/>
      <c r="D45" s="172">
        <v>9.0</v>
      </c>
      <c r="E45" s="154"/>
      <c r="F45" s="154"/>
      <c r="G45" s="154"/>
      <c r="H45" s="306"/>
      <c r="I45" s="154"/>
      <c r="J45" s="154"/>
      <c r="K45" s="154"/>
      <c r="L45" s="154"/>
      <c r="M45" s="154"/>
      <c r="N45" s="154"/>
      <c r="O45" s="154"/>
      <c r="P45" s="154"/>
      <c r="Q45" s="154"/>
      <c r="R45" s="154"/>
      <c r="S45" s="154"/>
      <c r="T45" s="154"/>
      <c r="U45" s="154"/>
      <c r="V45" s="154"/>
      <c r="W45" s="154"/>
      <c r="X45" s="154"/>
      <c r="Y45" s="154"/>
      <c r="Z45" s="154"/>
      <c r="AA45" s="154"/>
      <c r="AB45" s="154"/>
      <c r="AC45" s="154"/>
      <c r="AD45" s="154"/>
    </row>
    <row r="46" ht="20.25" customHeight="1">
      <c r="A46" s="305"/>
      <c r="B46" s="154"/>
      <c r="C46" s="154" t="s">
        <v>146</v>
      </c>
      <c r="D46" s="197" t="str">
        <f t="shared" ref="D46:E46" si="4">+$D$45*D38</f>
        <v>#ERROR!</v>
      </c>
      <c r="E46" s="197" t="str">
        <f t="shared" si="4"/>
        <v>#ERROR!</v>
      </c>
      <c r="F46" s="197"/>
      <c r="G46" s="197" t="str">
        <f>+$D$45*G38</f>
        <v>#ERROR!</v>
      </c>
      <c r="H46" s="306"/>
      <c r="I46" s="154"/>
      <c r="J46" s="154"/>
      <c r="K46" s="154"/>
      <c r="L46" s="154"/>
      <c r="M46" s="154"/>
      <c r="N46" s="154"/>
      <c r="O46" s="154"/>
      <c r="P46" s="154"/>
      <c r="Q46" s="154"/>
      <c r="R46" s="154"/>
      <c r="S46" s="154"/>
      <c r="T46" s="154"/>
      <c r="U46" s="154"/>
      <c r="V46" s="154"/>
      <c r="W46" s="154"/>
      <c r="X46" s="154"/>
      <c r="Y46" s="154"/>
      <c r="Z46" s="154"/>
      <c r="AA46" s="154"/>
      <c r="AB46" s="154"/>
      <c r="AC46" s="154"/>
      <c r="AD46" s="154"/>
    </row>
    <row r="47" ht="21.0" customHeight="1">
      <c r="A47" s="307"/>
      <c r="B47" s="199"/>
      <c r="C47" s="199"/>
      <c r="D47" s="199"/>
      <c r="E47" s="199"/>
      <c r="F47" s="199"/>
      <c r="G47" s="199"/>
      <c r="H47" s="308"/>
      <c r="I47" s="154"/>
      <c r="J47" s="154"/>
      <c r="K47" s="154"/>
      <c r="L47" s="154"/>
      <c r="M47" s="154"/>
      <c r="N47" s="154"/>
      <c r="O47" s="154"/>
      <c r="P47" s="154"/>
      <c r="Q47" s="154"/>
      <c r="R47" s="154"/>
      <c r="S47" s="154"/>
      <c r="T47" s="154"/>
      <c r="U47" s="154"/>
      <c r="V47" s="154"/>
      <c r="W47" s="154"/>
      <c r="X47" s="154"/>
      <c r="Y47" s="154"/>
      <c r="Z47" s="154"/>
      <c r="AA47" s="154"/>
      <c r="AB47" s="154"/>
      <c r="AC47" s="154"/>
      <c r="AD47" s="154"/>
    </row>
    <row r="48" ht="20.25" customHeight="1">
      <c r="A48" s="154"/>
      <c r="B48" s="154"/>
      <c r="C48" s="154"/>
      <c r="D48" s="154"/>
      <c r="E48" s="154"/>
      <c r="F48" s="154"/>
      <c r="G48" s="154"/>
      <c r="H48" s="154"/>
      <c r="I48" s="154"/>
      <c r="J48" s="154"/>
      <c r="K48" s="154"/>
      <c r="L48" s="154"/>
      <c r="M48" s="154"/>
      <c r="N48" s="154"/>
      <c r="O48" s="154"/>
      <c r="P48" s="154"/>
      <c r="Q48" s="154"/>
      <c r="R48" s="154"/>
      <c r="S48" s="154"/>
      <c r="T48" s="154"/>
      <c r="U48" s="154"/>
      <c r="V48" s="154"/>
      <c r="W48" s="154"/>
      <c r="X48" s="154"/>
      <c r="Y48" s="154"/>
      <c r="Z48" s="154"/>
      <c r="AA48" s="154"/>
      <c r="AB48" s="154"/>
      <c r="AC48" s="154"/>
      <c r="AD48" s="154"/>
    </row>
    <row r="49" ht="20.25" customHeight="1">
      <c r="A49" s="154"/>
      <c r="B49" s="154"/>
      <c r="C49" s="154"/>
      <c r="D49" s="154"/>
      <c r="E49" s="154"/>
      <c r="F49" s="171"/>
      <c r="G49" s="154"/>
      <c r="H49" s="154"/>
      <c r="I49" s="154"/>
      <c r="J49" s="154"/>
      <c r="K49" s="154"/>
      <c r="L49" s="154"/>
      <c r="M49" s="154"/>
      <c r="N49" s="154"/>
      <c r="O49" s="154"/>
      <c r="P49" s="154"/>
      <c r="Q49" s="154"/>
      <c r="R49" s="154"/>
      <c r="S49" s="154"/>
      <c r="T49" s="154"/>
      <c r="U49" s="154"/>
      <c r="V49" s="154"/>
      <c r="W49" s="154"/>
      <c r="X49" s="154"/>
      <c r="Y49" s="154"/>
      <c r="Z49" s="154"/>
      <c r="AA49" s="154"/>
      <c r="AB49" s="154"/>
      <c r="AC49" s="154"/>
      <c r="AD49" s="154"/>
    </row>
    <row r="50" ht="20.25" customHeight="1">
      <c r="A50" s="154"/>
      <c r="B50" s="154"/>
      <c r="C50" s="154"/>
      <c r="D50" s="154"/>
      <c r="E50" s="171"/>
      <c r="F50" s="154"/>
      <c r="G50" s="154"/>
      <c r="H50" s="154"/>
      <c r="I50" s="154"/>
      <c r="J50" s="154"/>
      <c r="K50" s="154"/>
      <c r="L50" s="154"/>
      <c r="M50" s="154"/>
      <c r="N50" s="154"/>
      <c r="O50" s="154"/>
      <c r="P50" s="154"/>
      <c r="Q50" s="154"/>
      <c r="R50" s="154"/>
      <c r="S50" s="154"/>
      <c r="T50" s="154"/>
      <c r="U50" s="154"/>
      <c r="V50" s="154"/>
      <c r="W50" s="154"/>
      <c r="X50" s="154"/>
      <c r="Y50" s="154"/>
      <c r="Z50" s="154"/>
      <c r="AA50" s="154"/>
      <c r="AB50" s="154"/>
      <c r="AC50" s="154"/>
      <c r="AD50" s="154"/>
    </row>
    <row r="51" ht="20.25" customHeight="1">
      <c r="A51" s="154"/>
      <c r="B51" s="154"/>
      <c r="C51" s="154"/>
      <c r="D51" s="154"/>
      <c r="E51" s="154"/>
      <c r="F51" s="154"/>
      <c r="G51" s="154"/>
      <c r="H51" s="154"/>
      <c r="I51" s="154"/>
      <c r="J51" s="154"/>
      <c r="K51" s="154"/>
      <c r="L51" s="154"/>
      <c r="M51" s="154"/>
      <c r="N51" s="154"/>
      <c r="O51" s="154"/>
      <c r="P51" s="154"/>
      <c r="Q51" s="154"/>
      <c r="R51" s="154"/>
      <c r="S51" s="154"/>
      <c r="T51" s="154"/>
      <c r="U51" s="154"/>
      <c r="V51" s="154"/>
      <c r="W51" s="154"/>
      <c r="X51" s="154"/>
      <c r="Y51" s="154"/>
      <c r="Z51" s="154"/>
      <c r="AA51" s="154"/>
      <c r="AB51" s="154"/>
      <c r="AC51" s="154"/>
      <c r="AD51" s="154"/>
    </row>
    <row r="52" ht="20.25" customHeight="1">
      <c r="A52" s="154"/>
      <c r="B52" s="154"/>
      <c r="C52" s="154"/>
      <c r="D52" s="154"/>
      <c r="E52" s="154"/>
      <c r="F52" s="154"/>
      <c r="G52" s="154"/>
      <c r="H52" s="154"/>
      <c r="I52" s="154"/>
      <c r="J52" s="154"/>
      <c r="K52" s="154"/>
      <c r="L52" s="154"/>
      <c r="M52" s="154"/>
      <c r="N52" s="154"/>
      <c r="O52" s="154"/>
      <c r="P52" s="154"/>
      <c r="Q52" s="154"/>
      <c r="R52" s="154"/>
      <c r="S52" s="154"/>
      <c r="T52" s="154"/>
      <c r="U52" s="154"/>
      <c r="V52" s="154"/>
      <c r="W52" s="154"/>
      <c r="X52" s="154"/>
      <c r="Y52" s="154"/>
      <c r="Z52" s="154"/>
      <c r="AA52" s="154"/>
      <c r="AB52" s="154"/>
      <c r="AC52" s="154"/>
      <c r="AD52" s="154"/>
    </row>
    <row r="53" ht="20.25" customHeight="1">
      <c r="A53" s="154"/>
      <c r="B53" s="154"/>
      <c r="C53" s="154"/>
      <c r="D53" s="154"/>
      <c r="E53" s="154"/>
      <c r="F53" s="154"/>
      <c r="G53" s="154"/>
      <c r="H53" s="154"/>
      <c r="I53" s="154"/>
      <c r="J53" s="154"/>
      <c r="K53" s="154"/>
      <c r="L53" s="154"/>
      <c r="M53" s="154"/>
      <c r="N53" s="154"/>
      <c r="O53" s="154"/>
      <c r="P53" s="154"/>
      <c r="Q53" s="154"/>
      <c r="R53" s="154"/>
      <c r="S53" s="154"/>
      <c r="T53" s="154"/>
      <c r="U53" s="154"/>
      <c r="V53" s="154"/>
      <c r="W53" s="154"/>
      <c r="X53" s="154"/>
      <c r="Y53" s="154"/>
      <c r="Z53" s="154"/>
      <c r="AA53" s="154"/>
      <c r="AB53" s="154"/>
      <c r="AC53" s="154"/>
      <c r="AD53" s="154"/>
    </row>
    <row r="54" ht="20.25" customHeight="1">
      <c r="A54" s="154"/>
      <c r="B54" s="154"/>
      <c r="C54" s="154"/>
      <c r="D54" s="154"/>
      <c r="E54" s="154"/>
      <c r="F54" s="154"/>
      <c r="G54" s="154"/>
      <c r="H54" s="154"/>
      <c r="I54" s="154"/>
      <c r="J54" s="154"/>
      <c r="K54" s="154"/>
      <c r="L54" s="154"/>
      <c r="M54" s="154"/>
      <c r="N54" s="154"/>
      <c r="O54" s="154"/>
      <c r="P54" s="154"/>
      <c r="Q54" s="154"/>
      <c r="R54" s="154"/>
      <c r="S54" s="154"/>
      <c r="T54" s="154"/>
      <c r="U54" s="154"/>
      <c r="V54" s="154"/>
      <c r="W54" s="154"/>
      <c r="X54" s="154"/>
      <c r="Y54" s="154"/>
      <c r="Z54" s="154"/>
      <c r="AA54" s="154"/>
      <c r="AB54" s="154"/>
      <c r="AC54" s="154"/>
      <c r="AD54" s="154"/>
    </row>
    <row r="55" ht="20.25" customHeight="1">
      <c r="A55" s="154"/>
      <c r="B55" s="154"/>
      <c r="C55" s="154"/>
      <c r="D55" s="154"/>
      <c r="E55" s="154"/>
      <c r="F55" s="154"/>
      <c r="G55" s="154"/>
      <c r="H55" s="154"/>
      <c r="I55" s="154"/>
      <c r="J55" s="154"/>
      <c r="K55" s="154"/>
      <c r="L55" s="154"/>
      <c r="M55" s="154"/>
      <c r="N55" s="154"/>
      <c r="O55" s="154"/>
      <c r="P55" s="154"/>
      <c r="Q55" s="154"/>
      <c r="R55" s="154"/>
      <c r="S55" s="154"/>
      <c r="T55" s="154"/>
      <c r="U55" s="154"/>
      <c r="V55" s="154"/>
      <c r="W55" s="154"/>
      <c r="X55" s="154"/>
      <c r="Y55" s="154"/>
      <c r="Z55" s="154"/>
      <c r="AA55" s="154"/>
      <c r="AB55" s="154"/>
      <c r="AC55" s="154"/>
      <c r="AD55" s="154"/>
    </row>
    <row r="56" ht="20.25" customHeight="1">
      <c r="A56" s="154"/>
      <c r="B56" s="154"/>
      <c r="C56" s="154"/>
      <c r="D56" s="154"/>
      <c r="E56" s="154"/>
      <c r="F56" s="154"/>
      <c r="G56" s="154"/>
      <c r="H56" s="154"/>
      <c r="I56" s="154"/>
      <c r="J56" s="154"/>
      <c r="K56" s="154"/>
      <c r="L56" s="154"/>
      <c r="M56" s="154"/>
      <c r="N56" s="154"/>
      <c r="O56" s="154"/>
      <c r="P56" s="154"/>
      <c r="Q56" s="154"/>
      <c r="R56" s="154"/>
      <c r="S56" s="154"/>
      <c r="T56" s="154"/>
      <c r="U56" s="154"/>
      <c r="V56" s="154"/>
      <c r="W56" s="154"/>
      <c r="X56" s="154"/>
      <c r="Y56" s="154"/>
      <c r="Z56" s="154"/>
      <c r="AA56" s="154"/>
      <c r="AB56" s="154"/>
      <c r="AC56" s="154"/>
      <c r="AD56" s="154"/>
    </row>
    <row r="57" ht="20.25" customHeight="1">
      <c r="A57" s="154"/>
      <c r="B57" s="154"/>
      <c r="C57" s="154"/>
      <c r="D57" s="154"/>
      <c r="E57" s="154"/>
      <c r="F57" s="154"/>
      <c r="G57" s="154"/>
      <c r="H57" s="154"/>
      <c r="I57" s="154"/>
      <c r="J57" s="154"/>
      <c r="K57" s="154"/>
      <c r="L57" s="154"/>
      <c r="M57" s="154"/>
      <c r="N57" s="154"/>
      <c r="O57" s="154"/>
      <c r="P57" s="154"/>
      <c r="Q57" s="154"/>
      <c r="R57" s="154"/>
      <c r="S57" s="154"/>
      <c r="T57" s="154"/>
      <c r="U57" s="154"/>
      <c r="V57" s="154"/>
      <c r="W57" s="154"/>
      <c r="X57" s="154"/>
      <c r="Y57" s="154"/>
      <c r="Z57" s="154"/>
      <c r="AA57" s="154"/>
      <c r="AB57" s="154"/>
      <c r="AC57" s="154"/>
      <c r="AD57" s="154"/>
    </row>
    <row r="58" ht="20.25" customHeight="1">
      <c r="A58" s="154"/>
      <c r="B58" s="154"/>
      <c r="C58" s="154"/>
      <c r="D58" s="154"/>
      <c r="E58" s="154"/>
      <c r="F58" s="154"/>
      <c r="G58" s="154"/>
      <c r="H58" s="154"/>
      <c r="I58" s="154"/>
      <c r="J58" s="154"/>
      <c r="K58" s="154"/>
      <c r="L58" s="154"/>
      <c r="M58" s="154"/>
      <c r="N58" s="154"/>
      <c r="O58" s="154"/>
      <c r="P58" s="154"/>
      <c r="Q58" s="154"/>
      <c r="R58" s="154"/>
      <c r="S58" s="154"/>
      <c r="T58" s="154"/>
      <c r="U58" s="154"/>
      <c r="V58" s="154"/>
      <c r="W58" s="154"/>
      <c r="X58" s="154"/>
      <c r="Y58" s="154"/>
      <c r="Z58" s="154"/>
      <c r="AA58" s="154"/>
      <c r="AB58" s="154"/>
      <c r="AC58" s="154"/>
      <c r="AD58" s="154"/>
    </row>
    <row r="59" ht="20.25" customHeight="1">
      <c r="A59" s="154"/>
      <c r="B59" s="154"/>
      <c r="C59" s="154"/>
      <c r="D59" s="154"/>
      <c r="E59" s="154"/>
      <c r="F59" s="154"/>
      <c r="G59" s="154"/>
      <c r="H59" s="154"/>
      <c r="I59" s="154"/>
      <c r="J59" s="154"/>
      <c r="K59" s="154"/>
      <c r="L59" s="154"/>
      <c r="M59" s="154"/>
      <c r="N59" s="154"/>
      <c r="O59" s="154"/>
      <c r="P59" s="154"/>
      <c r="Q59" s="154"/>
      <c r="R59" s="154"/>
      <c r="S59" s="154"/>
      <c r="T59" s="154"/>
      <c r="U59" s="154"/>
      <c r="V59" s="154"/>
      <c r="W59" s="154"/>
      <c r="X59" s="154"/>
      <c r="Y59" s="154"/>
      <c r="Z59" s="154"/>
      <c r="AA59" s="154"/>
      <c r="AB59" s="154"/>
      <c r="AC59" s="154"/>
      <c r="AD59" s="154"/>
    </row>
    <row r="60" ht="20.25" customHeight="1">
      <c r="A60" s="154"/>
      <c r="B60" s="154"/>
      <c r="C60" s="154"/>
      <c r="D60" s="154"/>
      <c r="E60" s="154"/>
      <c r="F60" s="154"/>
      <c r="G60" s="154"/>
      <c r="H60" s="154"/>
      <c r="I60" s="154"/>
      <c r="J60" s="154"/>
      <c r="K60" s="154"/>
      <c r="L60" s="154"/>
      <c r="M60" s="154"/>
      <c r="N60" s="154"/>
      <c r="O60" s="154"/>
      <c r="P60" s="154"/>
      <c r="Q60" s="154"/>
      <c r="R60" s="154"/>
      <c r="S60" s="154"/>
      <c r="T60" s="154"/>
      <c r="U60" s="154"/>
      <c r="V60" s="154"/>
      <c r="W60" s="154"/>
      <c r="X60" s="154"/>
      <c r="Y60" s="154"/>
      <c r="Z60" s="154"/>
      <c r="AA60" s="154"/>
      <c r="AB60" s="154"/>
      <c r="AC60" s="154"/>
      <c r="AD60" s="154"/>
    </row>
    <row r="61" ht="20.25" customHeight="1">
      <c r="A61" s="154"/>
      <c r="B61" s="154"/>
      <c r="C61" s="154"/>
      <c r="D61" s="154"/>
      <c r="E61" s="154"/>
      <c r="F61" s="154"/>
      <c r="G61" s="154"/>
      <c r="H61" s="154"/>
      <c r="I61" s="154"/>
      <c r="J61" s="154"/>
      <c r="K61" s="154"/>
      <c r="L61" s="154"/>
      <c r="M61" s="154"/>
      <c r="N61" s="154"/>
      <c r="O61" s="154"/>
      <c r="P61" s="154"/>
      <c r="Q61" s="154"/>
      <c r="R61" s="154"/>
      <c r="S61" s="154"/>
      <c r="T61" s="154"/>
      <c r="U61" s="154"/>
      <c r="V61" s="154"/>
      <c r="W61" s="154"/>
      <c r="X61" s="154"/>
      <c r="Y61" s="154"/>
      <c r="Z61" s="154"/>
      <c r="AA61" s="154"/>
      <c r="AB61" s="154"/>
      <c r="AC61" s="154"/>
      <c r="AD61" s="154"/>
    </row>
    <row r="62" ht="20.25" customHeight="1">
      <c r="A62" s="154"/>
      <c r="B62" s="154"/>
      <c r="C62" s="154"/>
      <c r="D62" s="154"/>
      <c r="E62" s="154"/>
      <c r="F62" s="154"/>
      <c r="G62" s="154"/>
      <c r="H62" s="154"/>
      <c r="I62" s="154"/>
      <c r="J62" s="154"/>
      <c r="K62" s="154"/>
      <c r="L62" s="154"/>
      <c r="M62" s="154"/>
      <c r="N62" s="154"/>
      <c r="O62" s="154"/>
      <c r="P62" s="154"/>
      <c r="Q62" s="154"/>
      <c r="R62" s="154"/>
      <c r="S62" s="154"/>
      <c r="T62" s="154"/>
      <c r="U62" s="154"/>
      <c r="V62" s="154"/>
      <c r="W62" s="154"/>
      <c r="X62" s="154"/>
      <c r="Y62" s="154"/>
      <c r="Z62" s="154"/>
      <c r="AA62" s="154"/>
      <c r="AB62" s="154"/>
      <c r="AC62" s="154"/>
      <c r="AD62" s="154"/>
    </row>
    <row r="63" ht="20.25" customHeight="1">
      <c r="A63" s="154"/>
      <c r="B63" s="154"/>
      <c r="C63" s="154"/>
      <c r="D63" s="154"/>
      <c r="E63" s="154"/>
      <c r="F63" s="154"/>
      <c r="G63" s="154"/>
      <c r="H63" s="154"/>
      <c r="I63" s="154"/>
      <c r="J63" s="154"/>
      <c r="K63" s="154"/>
      <c r="L63" s="154"/>
      <c r="M63" s="154"/>
      <c r="N63" s="154"/>
      <c r="O63" s="154"/>
      <c r="P63" s="154"/>
      <c r="Q63" s="154"/>
      <c r="R63" s="154"/>
      <c r="S63" s="154"/>
      <c r="T63" s="154"/>
      <c r="U63" s="154"/>
      <c r="V63" s="154"/>
      <c r="W63" s="154"/>
      <c r="X63" s="154"/>
      <c r="Y63" s="154"/>
      <c r="Z63" s="154"/>
      <c r="AA63" s="154"/>
      <c r="AB63" s="154"/>
      <c r="AC63" s="154"/>
      <c r="AD63" s="154"/>
    </row>
    <row r="64" ht="20.25" customHeight="1">
      <c r="A64" s="154"/>
      <c r="B64" s="154"/>
      <c r="C64" s="154"/>
      <c r="D64" s="154"/>
      <c r="E64" s="154"/>
      <c r="F64" s="154"/>
      <c r="G64" s="154"/>
      <c r="H64" s="154"/>
      <c r="I64" s="154"/>
      <c r="J64" s="154"/>
      <c r="K64" s="154"/>
      <c r="L64" s="154"/>
      <c r="M64" s="154"/>
      <c r="N64" s="154"/>
      <c r="O64" s="154"/>
      <c r="P64" s="154"/>
      <c r="Q64" s="154"/>
      <c r="R64" s="154"/>
      <c r="S64" s="154"/>
      <c r="T64" s="154"/>
      <c r="U64" s="154"/>
      <c r="V64" s="154"/>
      <c r="W64" s="154"/>
      <c r="X64" s="154"/>
      <c r="Y64" s="154"/>
      <c r="Z64" s="154"/>
      <c r="AA64" s="154"/>
      <c r="AB64" s="154"/>
      <c r="AC64" s="154"/>
      <c r="AD64" s="154"/>
    </row>
    <row r="65" ht="20.25" customHeight="1">
      <c r="A65" s="154"/>
      <c r="B65" s="154"/>
      <c r="C65" s="154"/>
      <c r="D65" s="154"/>
      <c r="E65" s="154"/>
      <c r="F65" s="154"/>
      <c r="G65" s="154"/>
      <c r="H65" s="154"/>
      <c r="I65" s="154"/>
      <c r="J65" s="154"/>
      <c r="K65" s="154"/>
      <c r="L65" s="154"/>
      <c r="M65" s="154"/>
      <c r="N65" s="154"/>
      <c r="O65" s="154"/>
      <c r="P65" s="154"/>
      <c r="Q65" s="154"/>
      <c r="R65" s="154"/>
      <c r="S65" s="154"/>
      <c r="T65" s="154"/>
      <c r="U65" s="154"/>
      <c r="V65" s="154"/>
      <c r="W65" s="154"/>
      <c r="X65" s="154"/>
      <c r="Y65" s="154"/>
      <c r="Z65" s="154"/>
      <c r="AA65" s="154"/>
      <c r="AB65" s="154"/>
      <c r="AC65" s="154"/>
      <c r="AD65" s="154"/>
    </row>
    <row r="66" ht="20.25" customHeight="1">
      <c r="A66" s="154"/>
      <c r="B66" s="154"/>
      <c r="C66" s="154"/>
      <c r="D66" s="154"/>
      <c r="E66" s="154"/>
      <c r="F66" s="154"/>
      <c r="G66" s="154"/>
      <c r="H66" s="154"/>
      <c r="I66" s="154"/>
      <c r="J66" s="154"/>
      <c r="K66" s="154"/>
      <c r="L66" s="154"/>
      <c r="M66" s="154"/>
      <c r="N66" s="154"/>
      <c r="O66" s="154"/>
      <c r="P66" s="154"/>
      <c r="Q66" s="154"/>
      <c r="R66" s="154"/>
      <c r="S66" s="154"/>
      <c r="T66" s="154"/>
      <c r="U66" s="154"/>
      <c r="V66" s="154"/>
      <c r="W66" s="154"/>
      <c r="X66" s="154"/>
      <c r="Y66" s="154"/>
      <c r="Z66" s="154"/>
      <c r="AA66" s="154"/>
      <c r="AB66" s="154"/>
      <c r="AC66" s="154"/>
      <c r="AD66" s="154"/>
    </row>
    <row r="67" ht="20.25" customHeight="1">
      <c r="A67" s="154"/>
      <c r="B67" s="154"/>
      <c r="C67" s="154"/>
      <c r="D67" s="154"/>
      <c r="E67" s="154"/>
      <c r="F67" s="154"/>
      <c r="G67" s="154"/>
      <c r="H67" s="154"/>
      <c r="I67" s="154"/>
      <c r="J67" s="154"/>
      <c r="K67" s="154"/>
      <c r="L67" s="154"/>
      <c r="M67" s="154"/>
      <c r="N67" s="154"/>
      <c r="O67" s="154"/>
      <c r="P67" s="154"/>
      <c r="Q67" s="154"/>
      <c r="R67" s="154"/>
      <c r="S67" s="154"/>
      <c r="T67" s="154"/>
      <c r="U67" s="154"/>
      <c r="V67" s="154"/>
      <c r="W67" s="154"/>
      <c r="X67" s="154"/>
      <c r="Y67" s="154"/>
      <c r="Z67" s="154"/>
      <c r="AA67" s="154"/>
      <c r="AB67" s="154"/>
      <c r="AC67" s="154"/>
      <c r="AD67" s="154"/>
    </row>
    <row r="68" ht="20.25" customHeight="1">
      <c r="A68" s="154"/>
      <c r="B68" s="154"/>
      <c r="C68" s="154"/>
      <c r="D68" s="154"/>
      <c r="E68" s="154"/>
      <c r="F68" s="154"/>
      <c r="G68" s="154"/>
      <c r="H68" s="154"/>
      <c r="I68" s="154"/>
      <c r="J68" s="154"/>
      <c r="K68" s="154"/>
      <c r="L68" s="154"/>
      <c r="M68" s="154"/>
      <c r="N68" s="154"/>
      <c r="O68" s="154"/>
      <c r="P68" s="154"/>
      <c r="Q68" s="154"/>
      <c r="R68" s="154"/>
      <c r="S68" s="154"/>
      <c r="T68" s="154"/>
      <c r="U68" s="154"/>
      <c r="V68" s="154"/>
      <c r="W68" s="154"/>
      <c r="X68" s="154"/>
      <c r="Y68" s="154"/>
      <c r="Z68" s="154"/>
      <c r="AA68" s="154"/>
      <c r="AB68" s="154"/>
      <c r="AC68" s="154"/>
      <c r="AD68" s="154"/>
    </row>
    <row r="69" ht="20.25" customHeight="1">
      <c r="A69" s="154"/>
      <c r="B69" s="154"/>
      <c r="C69" s="154"/>
      <c r="D69" s="154"/>
      <c r="E69" s="154"/>
      <c r="F69" s="154"/>
      <c r="G69" s="154"/>
      <c r="H69" s="154"/>
      <c r="I69" s="154"/>
      <c r="J69" s="154"/>
      <c r="K69" s="154"/>
      <c r="L69" s="154"/>
      <c r="M69" s="154"/>
      <c r="N69" s="154"/>
      <c r="O69" s="154"/>
      <c r="P69" s="154"/>
      <c r="Q69" s="154"/>
      <c r="R69" s="154"/>
      <c r="S69" s="154"/>
      <c r="T69" s="154"/>
      <c r="U69" s="154"/>
      <c r="V69" s="154"/>
      <c r="W69" s="154"/>
      <c r="X69" s="154"/>
      <c r="Y69" s="154"/>
      <c r="Z69" s="154"/>
      <c r="AA69" s="154"/>
      <c r="AB69" s="154"/>
      <c r="AC69" s="154"/>
      <c r="AD69" s="154"/>
    </row>
    <row r="70" ht="20.25" customHeight="1">
      <c r="A70" s="154"/>
      <c r="B70" s="154"/>
      <c r="C70" s="154"/>
      <c r="D70" s="154"/>
      <c r="E70" s="154"/>
      <c r="F70" s="154"/>
      <c r="G70" s="154"/>
      <c r="H70" s="154"/>
      <c r="I70" s="154"/>
      <c r="J70" s="154"/>
      <c r="K70" s="154"/>
      <c r="L70" s="154"/>
      <c r="M70" s="154"/>
      <c r="N70" s="154"/>
      <c r="O70" s="154"/>
      <c r="P70" s="154"/>
      <c r="Q70" s="154"/>
      <c r="R70" s="154"/>
      <c r="S70" s="154"/>
      <c r="T70" s="154"/>
      <c r="U70" s="154"/>
      <c r="V70" s="154"/>
      <c r="W70" s="154"/>
      <c r="X70" s="154"/>
      <c r="Y70" s="154"/>
      <c r="Z70" s="154"/>
      <c r="AA70" s="154"/>
      <c r="AB70" s="154"/>
      <c r="AC70" s="154"/>
      <c r="AD70" s="154"/>
    </row>
    <row r="71" ht="20.25" customHeight="1">
      <c r="A71" s="154"/>
      <c r="B71" s="154"/>
      <c r="C71" s="154"/>
      <c r="D71" s="154"/>
      <c r="E71" s="154"/>
      <c r="F71" s="154"/>
      <c r="G71" s="154"/>
      <c r="H71" s="154"/>
      <c r="I71" s="154"/>
      <c r="J71" s="154"/>
      <c r="K71" s="154"/>
      <c r="L71" s="154"/>
      <c r="M71" s="154"/>
      <c r="N71" s="154"/>
      <c r="O71" s="154"/>
      <c r="P71" s="154"/>
      <c r="Q71" s="154"/>
      <c r="R71" s="154"/>
      <c r="S71" s="154"/>
      <c r="T71" s="154"/>
      <c r="U71" s="154"/>
      <c r="V71" s="154"/>
      <c r="W71" s="154"/>
      <c r="X71" s="154"/>
      <c r="Y71" s="154"/>
      <c r="Z71" s="154"/>
      <c r="AA71" s="154"/>
      <c r="AB71" s="154"/>
      <c r="AC71" s="154"/>
      <c r="AD71" s="154"/>
    </row>
    <row r="72" ht="20.25" customHeight="1">
      <c r="A72" s="154"/>
      <c r="B72" s="154"/>
      <c r="C72" s="154"/>
      <c r="D72" s="154"/>
      <c r="E72" s="154"/>
      <c r="F72" s="154"/>
      <c r="G72" s="154"/>
      <c r="H72" s="154"/>
      <c r="I72" s="154"/>
      <c r="J72" s="154"/>
      <c r="K72" s="154"/>
      <c r="L72" s="154"/>
      <c r="M72" s="154"/>
      <c r="N72" s="154"/>
      <c r="O72" s="154"/>
      <c r="P72" s="154"/>
      <c r="Q72" s="154"/>
      <c r="R72" s="154"/>
      <c r="S72" s="154"/>
      <c r="T72" s="154"/>
      <c r="U72" s="154"/>
      <c r="V72" s="154"/>
      <c r="W72" s="154"/>
      <c r="X72" s="154"/>
      <c r="Y72" s="154"/>
      <c r="Z72" s="154"/>
      <c r="AA72" s="154"/>
      <c r="AB72" s="154"/>
      <c r="AC72" s="154"/>
      <c r="AD72" s="154"/>
    </row>
    <row r="73" ht="20.25" customHeight="1">
      <c r="A73" s="154"/>
      <c r="B73" s="154"/>
      <c r="C73" s="154"/>
      <c r="D73" s="154"/>
      <c r="E73" s="154"/>
      <c r="F73" s="154"/>
      <c r="G73" s="154"/>
      <c r="H73" s="154"/>
      <c r="I73" s="154"/>
      <c r="J73" s="154"/>
      <c r="K73" s="154"/>
      <c r="L73" s="154"/>
      <c r="M73" s="154"/>
      <c r="N73" s="154"/>
      <c r="O73" s="154"/>
      <c r="P73" s="154"/>
      <c r="Q73" s="154"/>
      <c r="R73" s="154"/>
      <c r="S73" s="154"/>
      <c r="T73" s="154"/>
      <c r="U73" s="154"/>
      <c r="V73" s="154"/>
      <c r="W73" s="154"/>
      <c r="X73" s="154"/>
      <c r="Y73" s="154"/>
      <c r="Z73" s="154"/>
      <c r="AA73" s="154"/>
      <c r="AB73" s="154"/>
      <c r="AC73" s="154"/>
      <c r="AD73" s="154"/>
    </row>
    <row r="74" ht="20.25" customHeight="1">
      <c r="A74" s="154"/>
      <c r="B74" s="154"/>
      <c r="C74" s="154"/>
      <c r="D74" s="154"/>
      <c r="E74" s="154"/>
      <c r="F74" s="154"/>
      <c r="G74" s="154"/>
      <c r="H74" s="154"/>
      <c r="I74" s="154"/>
      <c r="J74" s="154"/>
      <c r="K74" s="154"/>
      <c r="L74" s="154"/>
      <c r="M74" s="154"/>
      <c r="N74" s="154"/>
      <c r="O74" s="154"/>
      <c r="P74" s="154"/>
      <c r="Q74" s="154"/>
      <c r="R74" s="154"/>
      <c r="S74" s="154"/>
      <c r="T74" s="154"/>
      <c r="U74" s="154"/>
      <c r="V74" s="154"/>
      <c r="W74" s="154"/>
      <c r="X74" s="154"/>
      <c r="Y74" s="154"/>
      <c r="Z74" s="154"/>
      <c r="AA74" s="154"/>
      <c r="AB74" s="154"/>
      <c r="AC74" s="154"/>
      <c r="AD74" s="154"/>
    </row>
    <row r="75" ht="20.25" customHeight="1">
      <c r="A75" s="154"/>
      <c r="B75" s="154"/>
      <c r="C75" s="154"/>
      <c r="D75" s="154"/>
      <c r="E75" s="154"/>
      <c r="F75" s="154"/>
      <c r="G75" s="154"/>
      <c r="H75" s="154"/>
      <c r="I75" s="154"/>
      <c r="J75" s="154"/>
      <c r="K75" s="154"/>
      <c r="L75" s="154"/>
      <c r="M75" s="154"/>
      <c r="N75" s="154"/>
      <c r="O75" s="154"/>
      <c r="P75" s="154"/>
      <c r="Q75" s="154"/>
      <c r="R75" s="154"/>
      <c r="S75" s="154"/>
      <c r="T75" s="154"/>
      <c r="U75" s="154"/>
      <c r="V75" s="154"/>
      <c r="W75" s="154"/>
      <c r="X75" s="154"/>
      <c r="Y75" s="154"/>
      <c r="Z75" s="154"/>
      <c r="AA75" s="154"/>
      <c r="AB75" s="154"/>
      <c r="AC75" s="154"/>
      <c r="AD75" s="154"/>
    </row>
    <row r="76" ht="20.25" customHeight="1">
      <c r="A76" s="154"/>
      <c r="B76" s="154"/>
      <c r="C76" s="154"/>
      <c r="D76" s="154"/>
      <c r="E76" s="154"/>
      <c r="F76" s="154"/>
      <c r="G76" s="154"/>
      <c r="H76" s="154"/>
      <c r="I76" s="154"/>
      <c r="J76" s="154"/>
      <c r="K76" s="154"/>
      <c r="L76" s="154"/>
      <c r="M76" s="154"/>
      <c r="N76" s="154"/>
      <c r="O76" s="154"/>
      <c r="P76" s="154"/>
      <c r="Q76" s="154"/>
      <c r="R76" s="154"/>
      <c r="S76" s="154"/>
      <c r="T76" s="154"/>
      <c r="U76" s="154"/>
      <c r="V76" s="154"/>
      <c r="W76" s="154"/>
      <c r="X76" s="154"/>
      <c r="Y76" s="154"/>
      <c r="Z76" s="154"/>
      <c r="AA76" s="154"/>
      <c r="AB76" s="154"/>
      <c r="AC76" s="154"/>
      <c r="AD76" s="154"/>
    </row>
    <row r="77" ht="20.25" customHeight="1">
      <c r="A77" s="154"/>
      <c r="B77" s="154"/>
      <c r="C77" s="154"/>
      <c r="D77" s="154"/>
      <c r="E77" s="154"/>
      <c r="F77" s="154"/>
      <c r="G77" s="154"/>
      <c r="H77" s="154"/>
      <c r="I77" s="154"/>
      <c r="J77" s="154"/>
      <c r="K77" s="154"/>
      <c r="L77" s="154"/>
      <c r="M77" s="154"/>
      <c r="N77" s="154"/>
      <c r="O77" s="154"/>
      <c r="P77" s="154"/>
      <c r="Q77" s="154"/>
      <c r="R77" s="154"/>
      <c r="S77" s="154"/>
      <c r="T77" s="154"/>
      <c r="U77" s="154"/>
      <c r="V77" s="154"/>
      <c r="W77" s="154"/>
      <c r="X77" s="154"/>
      <c r="Y77" s="154"/>
      <c r="Z77" s="154"/>
      <c r="AA77" s="154"/>
      <c r="AB77" s="154"/>
      <c r="AC77" s="154"/>
      <c r="AD77" s="154"/>
    </row>
    <row r="78" ht="20.25" customHeight="1">
      <c r="A78" s="154"/>
      <c r="B78" s="154"/>
      <c r="C78" s="154"/>
      <c r="D78" s="154"/>
      <c r="E78" s="154"/>
      <c r="F78" s="154"/>
      <c r="G78" s="154"/>
      <c r="H78" s="154"/>
      <c r="I78" s="154"/>
      <c r="J78" s="154"/>
      <c r="K78" s="154"/>
      <c r="L78" s="154"/>
      <c r="M78" s="154"/>
      <c r="N78" s="154"/>
      <c r="O78" s="154"/>
      <c r="P78" s="154"/>
      <c r="Q78" s="154"/>
      <c r="R78" s="154"/>
      <c r="S78" s="154"/>
      <c r="T78" s="154"/>
      <c r="U78" s="154"/>
      <c r="V78" s="154"/>
      <c r="W78" s="154"/>
      <c r="X78" s="154"/>
      <c r="Y78" s="154"/>
      <c r="Z78" s="154"/>
      <c r="AA78" s="154"/>
      <c r="AB78" s="154"/>
      <c r="AC78" s="154"/>
      <c r="AD78" s="154"/>
    </row>
    <row r="79" ht="20.25" customHeight="1">
      <c r="A79" s="154"/>
      <c r="B79" s="154"/>
      <c r="C79" s="154"/>
      <c r="D79" s="154"/>
      <c r="E79" s="154"/>
      <c r="F79" s="154"/>
      <c r="G79" s="154"/>
      <c r="H79" s="154"/>
      <c r="I79" s="154"/>
      <c r="J79" s="154"/>
      <c r="K79" s="154"/>
      <c r="L79" s="154"/>
      <c r="M79" s="154"/>
      <c r="N79" s="154"/>
      <c r="O79" s="154"/>
      <c r="P79" s="154"/>
      <c r="Q79" s="154"/>
      <c r="R79" s="154"/>
      <c r="S79" s="154"/>
      <c r="T79" s="154"/>
      <c r="U79" s="154"/>
      <c r="V79" s="154"/>
      <c r="W79" s="154"/>
      <c r="X79" s="154"/>
      <c r="Y79" s="154"/>
      <c r="Z79" s="154"/>
      <c r="AA79" s="154"/>
      <c r="AB79" s="154"/>
      <c r="AC79" s="154"/>
      <c r="AD79" s="154"/>
    </row>
    <row r="80" ht="20.25" customHeight="1">
      <c r="A80" s="154"/>
      <c r="B80" s="154"/>
      <c r="C80" s="154"/>
      <c r="D80" s="154"/>
      <c r="E80" s="154"/>
      <c r="F80" s="154"/>
      <c r="G80" s="154"/>
      <c r="H80" s="154"/>
      <c r="I80" s="154"/>
      <c r="J80" s="154"/>
      <c r="K80" s="154"/>
      <c r="L80" s="154"/>
      <c r="M80" s="154"/>
      <c r="N80" s="154"/>
      <c r="O80" s="154"/>
      <c r="P80" s="154"/>
      <c r="Q80" s="154"/>
      <c r="R80" s="154"/>
      <c r="S80" s="154"/>
      <c r="T80" s="154"/>
      <c r="U80" s="154"/>
      <c r="V80" s="154"/>
      <c r="W80" s="154"/>
      <c r="X80" s="154"/>
      <c r="Y80" s="154"/>
      <c r="Z80" s="154"/>
      <c r="AA80" s="154"/>
      <c r="AB80" s="154"/>
      <c r="AC80" s="154"/>
      <c r="AD80" s="154"/>
    </row>
    <row r="81" ht="20.25" customHeight="1">
      <c r="A81" s="154"/>
      <c r="B81" s="154"/>
      <c r="C81" s="154"/>
      <c r="D81" s="154"/>
      <c r="E81" s="154"/>
      <c r="F81" s="154"/>
      <c r="G81" s="154"/>
      <c r="H81" s="154"/>
      <c r="I81" s="154"/>
      <c r="J81" s="154"/>
      <c r="K81" s="154"/>
      <c r="L81" s="154"/>
      <c r="M81" s="154"/>
      <c r="N81" s="154"/>
      <c r="O81" s="154"/>
      <c r="P81" s="154"/>
      <c r="Q81" s="154"/>
      <c r="R81" s="154"/>
      <c r="S81" s="154"/>
      <c r="T81" s="154"/>
      <c r="U81" s="154"/>
      <c r="V81" s="154"/>
      <c r="W81" s="154"/>
      <c r="X81" s="154"/>
      <c r="Y81" s="154"/>
      <c r="Z81" s="154"/>
      <c r="AA81" s="154"/>
      <c r="AB81" s="154"/>
      <c r="AC81" s="154"/>
      <c r="AD81" s="154"/>
    </row>
    <row r="82" ht="20.25" customHeight="1">
      <c r="A82" s="154"/>
      <c r="B82" s="154"/>
      <c r="C82" s="154"/>
      <c r="D82" s="154"/>
      <c r="E82" s="154"/>
      <c r="F82" s="154"/>
      <c r="G82" s="154"/>
      <c r="H82" s="154"/>
      <c r="I82" s="154"/>
      <c r="J82" s="154"/>
      <c r="K82" s="154"/>
      <c r="L82" s="154"/>
      <c r="M82" s="154"/>
      <c r="N82" s="154"/>
      <c r="O82" s="154"/>
      <c r="P82" s="154"/>
      <c r="Q82" s="154"/>
      <c r="R82" s="154"/>
      <c r="S82" s="154"/>
      <c r="T82" s="154"/>
      <c r="U82" s="154"/>
      <c r="V82" s="154"/>
      <c r="W82" s="154"/>
      <c r="X82" s="154"/>
      <c r="Y82" s="154"/>
      <c r="Z82" s="154"/>
      <c r="AA82" s="154"/>
      <c r="AB82" s="154"/>
      <c r="AC82" s="154"/>
      <c r="AD82" s="154"/>
    </row>
    <row r="83" ht="20.25" customHeight="1">
      <c r="A83" s="154"/>
      <c r="B83" s="154"/>
      <c r="C83" s="154"/>
      <c r="D83" s="154"/>
      <c r="E83" s="154"/>
      <c r="F83" s="154"/>
      <c r="G83" s="154"/>
      <c r="H83" s="154"/>
      <c r="I83" s="154"/>
      <c r="J83" s="154"/>
      <c r="K83" s="154"/>
      <c r="L83" s="154"/>
      <c r="M83" s="154"/>
      <c r="N83" s="154"/>
      <c r="O83" s="154"/>
      <c r="P83" s="154"/>
      <c r="Q83" s="154"/>
      <c r="R83" s="154"/>
      <c r="S83" s="154"/>
      <c r="T83" s="154"/>
      <c r="U83" s="154"/>
      <c r="V83" s="154"/>
      <c r="W83" s="154"/>
      <c r="X83" s="154"/>
      <c r="Y83" s="154"/>
      <c r="Z83" s="154"/>
      <c r="AA83" s="154"/>
      <c r="AB83" s="154"/>
      <c r="AC83" s="154"/>
      <c r="AD83" s="154"/>
    </row>
    <row r="84" ht="20.25" customHeight="1">
      <c r="A84" s="154"/>
      <c r="B84" s="154"/>
      <c r="C84" s="154"/>
      <c r="D84" s="154"/>
      <c r="E84" s="154"/>
      <c r="F84" s="154"/>
      <c r="G84" s="154"/>
      <c r="H84" s="154"/>
      <c r="I84" s="154"/>
      <c r="J84" s="154"/>
      <c r="K84" s="154"/>
      <c r="L84" s="154"/>
      <c r="M84" s="154"/>
      <c r="N84" s="154"/>
      <c r="O84" s="154"/>
      <c r="P84" s="154"/>
      <c r="Q84" s="154"/>
      <c r="R84" s="154"/>
      <c r="S84" s="154"/>
      <c r="T84" s="154"/>
      <c r="U84" s="154"/>
      <c r="V84" s="154"/>
      <c r="W84" s="154"/>
      <c r="X84" s="154"/>
      <c r="Y84" s="154"/>
      <c r="Z84" s="154"/>
      <c r="AA84" s="154"/>
      <c r="AB84" s="154"/>
      <c r="AC84" s="154"/>
      <c r="AD84" s="154"/>
    </row>
    <row r="85" ht="20.25" customHeight="1">
      <c r="A85" s="154"/>
      <c r="B85" s="154"/>
      <c r="C85" s="154"/>
      <c r="D85" s="154"/>
      <c r="E85" s="154"/>
      <c r="F85" s="154"/>
      <c r="G85" s="154"/>
      <c r="H85" s="154"/>
      <c r="I85" s="154"/>
      <c r="J85" s="154"/>
      <c r="K85" s="154"/>
      <c r="L85" s="154"/>
      <c r="M85" s="154"/>
      <c r="N85" s="154"/>
      <c r="O85" s="154"/>
      <c r="P85" s="154"/>
      <c r="Q85" s="154"/>
      <c r="R85" s="154"/>
      <c r="S85" s="154"/>
      <c r="T85" s="154"/>
      <c r="U85" s="154"/>
      <c r="V85" s="154"/>
      <c r="W85" s="154"/>
      <c r="X85" s="154"/>
      <c r="Y85" s="154"/>
      <c r="Z85" s="154"/>
      <c r="AA85" s="154"/>
      <c r="AB85" s="154"/>
      <c r="AC85" s="154"/>
      <c r="AD85" s="154"/>
    </row>
    <row r="86" ht="20.25" customHeight="1">
      <c r="A86" s="154"/>
      <c r="B86" s="154"/>
      <c r="C86" s="154"/>
      <c r="D86" s="154"/>
      <c r="E86" s="154"/>
      <c r="F86" s="154"/>
      <c r="G86" s="154"/>
      <c r="H86" s="154"/>
      <c r="I86" s="154"/>
      <c r="J86" s="154"/>
      <c r="K86" s="154"/>
      <c r="L86" s="154"/>
      <c r="M86" s="154"/>
      <c r="N86" s="154"/>
      <c r="O86" s="154"/>
      <c r="P86" s="154"/>
      <c r="Q86" s="154"/>
      <c r="R86" s="154"/>
      <c r="S86" s="154"/>
      <c r="T86" s="154"/>
      <c r="U86" s="154"/>
      <c r="V86" s="154"/>
      <c r="W86" s="154"/>
      <c r="X86" s="154"/>
      <c r="Y86" s="154"/>
      <c r="Z86" s="154"/>
      <c r="AA86" s="154"/>
      <c r="AB86" s="154"/>
      <c r="AC86" s="154"/>
      <c r="AD86" s="154"/>
    </row>
    <row r="87" ht="20.25" customHeight="1">
      <c r="A87" s="154"/>
      <c r="B87" s="154"/>
      <c r="C87" s="154"/>
      <c r="D87" s="154"/>
      <c r="E87" s="154"/>
      <c r="F87" s="154"/>
      <c r="G87" s="154"/>
      <c r="H87" s="154"/>
      <c r="I87" s="154"/>
      <c r="J87" s="154"/>
      <c r="K87" s="154"/>
      <c r="L87" s="154"/>
      <c r="M87" s="154"/>
      <c r="N87" s="154"/>
      <c r="O87" s="154"/>
      <c r="P87" s="154"/>
      <c r="Q87" s="154"/>
      <c r="R87" s="154"/>
      <c r="S87" s="154"/>
      <c r="T87" s="154"/>
      <c r="U87" s="154"/>
      <c r="V87" s="154"/>
      <c r="W87" s="154"/>
      <c r="X87" s="154"/>
      <c r="Y87" s="154"/>
      <c r="Z87" s="154"/>
      <c r="AA87" s="154"/>
      <c r="AB87" s="154"/>
      <c r="AC87" s="154"/>
      <c r="AD87" s="154"/>
    </row>
    <row r="88" ht="20.25" customHeight="1">
      <c r="A88" s="154"/>
      <c r="B88" s="154"/>
      <c r="C88" s="154"/>
      <c r="D88" s="154"/>
      <c r="E88" s="154"/>
      <c r="F88" s="154"/>
      <c r="G88" s="154"/>
      <c r="H88" s="154"/>
      <c r="I88" s="154"/>
      <c r="J88" s="154"/>
      <c r="K88" s="154"/>
      <c r="L88" s="154"/>
      <c r="M88" s="154"/>
      <c r="N88" s="154"/>
      <c r="O88" s="154"/>
      <c r="P88" s="154"/>
      <c r="Q88" s="154"/>
      <c r="R88" s="154"/>
      <c r="S88" s="154"/>
      <c r="T88" s="154"/>
      <c r="U88" s="154"/>
      <c r="V88" s="154"/>
      <c r="W88" s="154"/>
      <c r="X88" s="154"/>
      <c r="Y88" s="154"/>
      <c r="Z88" s="154"/>
      <c r="AA88" s="154"/>
      <c r="AB88" s="154"/>
      <c r="AC88" s="154"/>
      <c r="AD88" s="154"/>
    </row>
    <row r="89" ht="20.25" customHeight="1">
      <c r="A89" s="154"/>
      <c r="B89" s="154"/>
      <c r="C89" s="154"/>
      <c r="D89" s="154"/>
      <c r="E89" s="154"/>
      <c r="F89" s="154"/>
      <c r="G89" s="154"/>
      <c r="H89" s="154"/>
      <c r="I89" s="154"/>
      <c r="J89" s="154"/>
      <c r="K89" s="154"/>
      <c r="L89" s="154"/>
      <c r="M89" s="154"/>
      <c r="N89" s="154"/>
      <c r="O89" s="154"/>
      <c r="P89" s="154"/>
      <c r="Q89" s="154"/>
      <c r="R89" s="154"/>
      <c r="S89" s="154"/>
      <c r="T89" s="154"/>
      <c r="U89" s="154"/>
      <c r="V89" s="154"/>
      <c r="W89" s="154"/>
      <c r="X89" s="154"/>
      <c r="Y89" s="154"/>
      <c r="Z89" s="154"/>
      <c r="AA89" s="154"/>
      <c r="AB89" s="154"/>
      <c r="AC89" s="154"/>
      <c r="AD89" s="154"/>
    </row>
    <row r="90" ht="20.25" customHeight="1">
      <c r="A90" s="154"/>
      <c r="B90" s="154"/>
      <c r="C90" s="154"/>
      <c r="D90" s="154"/>
      <c r="E90" s="154"/>
      <c r="F90" s="154"/>
      <c r="G90" s="154"/>
      <c r="H90" s="154"/>
      <c r="I90" s="154"/>
      <c r="J90" s="154"/>
      <c r="K90" s="154"/>
      <c r="L90" s="154"/>
      <c r="M90" s="154"/>
      <c r="N90" s="154"/>
      <c r="O90" s="154"/>
      <c r="P90" s="154"/>
      <c r="Q90" s="154"/>
      <c r="R90" s="154"/>
      <c r="S90" s="154"/>
      <c r="T90" s="154"/>
      <c r="U90" s="154"/>
      <c r="V90" s="154"/>
      <c r="W90" s="154"/>
      <c r="X90" s="154"/>
      <c r="Y90" s="154"/>
      <c r="Z90" s="154"/>
      <c r="AA90" s="154"/>
      <c r="AB90" s="154"/>
      <c r="AC90" s="154"/>
      <c r="AD90" s="154"/>
    </row>
    <row r="91" ht="20.25" customHeight="1">
      <c r="A91" s="154"/>
      <c r="B91" s="154"/>
      <c r="C91" s="154"/>
      <c r="D91" s="154"/>
      <c r="E91" s="154"/>
      <c r="F91" s="154"/>
      <c r="G91" s="154"/>
      <c r="H91" s="154"/>
      <c r="I91" s="154"/>
      <c r="J91" s="154"/>
      <c r="K91" s="154"/>
      <c r="L91" s="154"/>
      <c r="M91" s="154"/>
      <c r="N91" s="154"/>
      <c r="O91" s="154"/>
      <c r="P91" s="154"/>
      <c r="Q91" s="154"/>
      <c r="R91" s="154"/>
      <c r="S91" s="154"/>
      <c r="T91" s="154"/>
      <c r="U91" s="154"/>
      <c r="V91" s="154"/>
      <c r="W91" s="154"/>
      <c r="X91" s="154"/>
      <c r="Y91" s="154"/>
      <c r="Z91" s="154"/>
      <c r="AA91" s="154"/>
      <c r="AB91" s="154"/>
      <c r="AC91" s="154"/>
      <c r="AD91" s="154"/>
    </row>
    <row r="92" ht="20.25" customHeight="1">
      <c r="A92" s="154"/>
      <c r="B92" s="154"/>
      <c r="C92" s="154"/>
      <c r="D92" s="154"/>
      <c r="E92" s="154"/>
      <c r="F92" s="154"/>
      <c r="G92" s="154"/>
      <c r="H92" s="154"/>
      <c r="I92" s="154"/>
      <c r="J92" s="154"/>
      <c r="K92" s="154"/>
      <c r="L92" s="154"/>
      <c r="M92" s="154"/>
      <c r="N92" s="154"/>
      <c r="O92" s="154"/>
      <c r="P92" s="154"/>
      <c r="Q92" s="154"/>
      <c r="R92" s="154"/>
      <c r="S92" s="154"/>
      <c r="T92" s="154"/>
      <c r="U92" s="154"/>
      <c r="V92" s="154"/>
      <c r="W92" s="154"/>
      <c r="X92" s="154"/>
      <c r="Y92" s="154"/>
      <c r="Z92" s="154"/>
      <c r="AA92" s="154"/>
      <c r="AB92" s="154"/>
      <c r="AC92" s="154"/>
      <c r="AD92" s="154"/>
    </row>
    <row r="93" ht="20.25" customHeight="1">
      <c r="A93" s="154"/>
      <c r="B93" s="154"/>
      <c r="C93" s="154"/>
      <c r="D93" s="154"/>
      <c r="E93" s="154"/>
      <c r="F93" s="154"/>
      <c r="G93" s="154"/>
      <c r="H93" s="154"/>
      <c r="I93" s="154"/>
      <c r="J93" s="154"/>
      <c r="K93" s="154"/>
      <c r="L93" s="154"/>
      <c r="M93" s="154"/>
      <c r="N93" s="154"/>
      <c r="O93" s="154"/>
      <c r="P93" s="154"/>
      <c r="Q93" s="154"/>
      <c r="R93" s="154"/>
      <c r="S93" s="154"/>
      <c r="T93" s="154"/>
      <c r="U93" s="154"/>
      <c r="V93" s="154"/>
      <c r="W93" s="154"/>
      <c r="X93" s="154"/>
      <c r="Y93" s="154"/>
      <c r="Z93" s="154"/>
      <c r="AA93" s="154"/>
      <c r="AB93" s="154"/>
      <c r="AC93" s="154"/>
      <c r="AD93" s="154"/>
    </row>
    <row r="94" ht="20.25" customHeight="1">
      <c r="A94" s="154"/>
      <c r="B94" s="154"/>
      <c r="C94" s="154"/>
      <c r="D94" s="154"/>
      <c r="E94" s="154"/>
      <c r="F94" s="154"/>
      <c r="G94" s="154"/>
      <c r="H94" s="154"/>
      <c r="I94" s="154"/>
      <c r="J94" s="154"/>
      <c r="K94" s="154"/>
      <c r="L94" s="154"/>
      <c r="M94" s="154"/>
      <c r="N94" s="154"/>
      <c r="O94" s="154"/>
      <c r="P94" s="154"/>
      <c r="Q94" s="154"/>
      <c r="R94" s="154"/>
      <c r="S94" s="154"/>
      <c r="T94" s="154"/>
      <c r="U94" s="154"/>
      <c r="V94" s="154"/>
      <c r="W94" s="154"/>
      <c r="X94" s="154"/>
      <c r="Y94" s="154"/>
      <c r="Z94" s="154"/>
      <c r="AA94" s="154"/>
      <c r="AB94" s="154"/>
      <c r="AC94" s="154"/>
      <c r="AD94" s="154"/>
    </row>
    <row r="95" ht="20.25" customHeight="1">
      <c r="A95" s="154"/>
      <c r="B95" s="154"/>
      <c r="C95" s="154"/>
      <c r="D95" s="154"/>
      <c r="E95" s="154"/>
      <c r="F95" s="154"/>
      <c r="G95" s="154"/>
      <c r="H95" s="154"/>
      <c r="I95" s="154"/>
      <c r="J95" s="154"/>
      <c r="K95" s="154"/>
      <c r="L95" s="154"/>
      <c r="M95" s="154"/>
      <c r="N95" s="154"/>
      <c r="O95" s="154"/>
      <c r="P95" s="154"/>
      <c r="Q95" s="154"/>
      <c r="R95" s="154"/>
      <c r="S95" s="154"/>
      <c r="T95" s="154"/>
      <c r="U95" s="154"/>
      <c r="V95" s="154"/>
      <c r="W95" s="154"/>
      <c r="X95" s="154"/>
      <c r="Y95" s="154"/>
      <c r="Z95" s="154"/>
      <c r="AA95" s="154"/>
      <c r="AB95" s="154"/>
      <c r="AC95" s="154"/>
      <c r="AD95" s="154"/>
    </row>
    <row r="96" ht="20.25" customHeight="1">
      <c r="A96" s="154"/>
      <c r="B96" s="154"/>
      <c r="C96" s="154"/>
      <c r="D96" s="154"/>
      <c r="E96" s="154"/>
      <c r="F96" s="154"/>
      <c r="G96" s="154"/>
      <c r="H96" s="154"/>
      <c r="I96" s="154"/>
      <c r="J96" s="154"/>
      <c r="K96" s="154"/>
      <c r="L96" s="154"/>
      <c r="M96" s="154"/>
      <c r="N96" s="154"/>
      <c r="O96" s="154"/>
      <c r="P96" s="154"/>
      <c r="Q96" s="154"/>
      <c r="R96" s="154"/>
      <c r="S96" s="154"/>
      <c r="T96" s="154"/>
      <c r="U96" s="154"/>
      <c r="V96" s="154"/>
      <c r="W96" s="154"/>
      <c r="X96" s="154"/>
      <c r="Y96" s="154"/>
      <c r="Z96" s="154"/>
      <c r="AA96" s="154"/>
      <c r="AB96" s="154"/>
      <c r="AC96" s="154"/>
      <c r="AD96" s="154"/>
    </row>
    <row r="97" ht="20.25" customHeight="1">
      <c r="A97" s="154"/>
      <c r="B97" s="154"/>
      <c r="C97" s="154"/>
      <c r="D97" s="154"/>
      <c r="E97" s="154"/>
      <c r="F97" s="154"/>
      <c r="G97" s="154"/>
      <c r="H97" s="154"/>
      <c r="I97" s="154"/>
      <c r="J97" s="154"/>
      <c r="K97" s="154"/>
      <c r="L97" s="154"/>
      <c r="M97" s="154"/>
      <c r="N97" s="154"/>
      <c r="O97" s="154"/>
      <c r="P97" s="154"/>
      <c r="Q97" s="154"/>
      <c r="R97" s="154"/>
      <c r="S97" s="154"/>
      <c r="T97" s="154"/>
      <c r="U97" s="154"/>
      <c r="V97" s="154"/>
      <c r="W97" s="154"/>
      <c r="X97" s="154"/>
      <c r="Y97" s="154"/>
      <c r="Z97" s="154"/>
      <c r="AA97" s="154"/>
      <c r="AB97" s="154"/>
      <c r="AC97" s="154"/>
      <c r="AD97" s="154"/>
    </row>
    <row r="98" ht="20.25" customHeight="1">
      <c r="A98" s="154"/>
      <c r="B98" s="154"/>
      <c r="C98" s="154"/>
      <c r="D98" s="154"/>
      <c r="E98" s="154"/>
      <c r="F98" s="154"/>
      <c r="G98" s="154"/>
      <c r="H98" s="154"/>
      <c r="I98" s="154"/>
      <c r="J98" s="154"/>
      <c r="K98" s="154"/>
      <c r="L98" s="154"/>
      <c r="M98" s="154"/>
      <c r="N98" s="154"/>
      <c r="O98" s="154"/>
      <c r="P98" s="154"/>
      <c r="Q98" s="154"/>
      <c r="R98" s="154"/>
      <c r="S98" s="154"/>
      <c r="T98" s="154"/>
      <c r="U98" s="154"/>
      <c r="V98" s="154"/>
      <c r="W98" s="154"/>
      <c r="X98" s="154"/>
      <c r="Y98" s="154"/>
      <c r="Z98" s="154"/>
      <c r="AA98" s="154"/>
      <c r="AB98" s="154"/>
      <c r="AC98" s="154"/>
      <c r="AD98" s="154"/>
    </row>
    <row r="99" ht="20.25" customHeight="1">
      <c r="A99" s="154"/>
      <c r="B99" s="154"/>
      <c r="C99" s="154"/>
      <c r="D99" s="154"/>
      <c r="E99" s="154"/>
      <c r="F99" s="154"/>
      <c r="G99" s="154"/>
      <c r="H99" s="154"/>
      <c r="I99" s="154"/>
      <c r="J99" s="154"/>
      <c r="K99" s="154"/>
      <c r="L99" s="154"/>
      <c r="M99" s="154"/>
      <c r="N99" s="154"/>
      <c r="O99" s="154"/>
      <c r="P99" s="154"/>
      <c r="Q99" s="154"/>
      <c r="R99" s="154"/>
      <c r="S99" s="154"/>
      <c r="T99" s="154"/>
      <c r="U99" s="154"/>
      <c r="V99" s="154"/>
      <c r="W99" s="154"/>
      <c r="X99" s="154"/>
      <c r="Y99" s="154"/>
      <c r="Z99" s="154"/>
      <c r="AA99" s="154"/>
      <c r="AB99" s="154"/>
      <c r="AC99" s="154"/>
      <c r="AD99" s="154"/>
    </row>
    <row r="100" ht="20.25" customHeight="1">
      <c r="A100" s="154"/>
      <c r="B100" s="154"/>
      <c r="C100" s="154"/>
      <c r="D100" s="154"/>
      <c r="E100" s="154"/>
      <c r="F100" s="154"/>
      <c r="G100" s="154"/>
      <c r="H100" s="154"/>
      <c r="I100" s="154"/>
      <c r="J100" s="154"/>
      <c r="K100" s="154"/>
      <c r="L100" s="154"/>
      <c r="M100" s="154"/>
      <c r="N100" s="154"/>
      <c r="O100" s="154"/>
      <c r="P100" s="154"/>
      <c r="Q100" s="154"/>
      <c r="R100" s="154"/>
      <c r="S100" s="154"/>
      <c r="T100" s="154"/>
      <c r="U100" s="154"/>
      <c r="V100" s="154"/>
      <c r="W100" s="154"/>
      <c r="X100" s="154"/>
      <c r="Y100" s="154"/>
      <c r="Z100" s="154"/>
      <c r="AA100" s="154"/>
      <c r="AB100" s="154"/>
      <c r="AC100" s="154"/>
      <c r="AD100" s="154"/>
    </row>
    <row r="101" ht="20.25" customHeight="1">
      <c r="A101" s="154"/>
      <c r="B101" s="154"/>
      <c r="C101" s="154"/>
      <c r="D101" s="154"/>
      <c r="E101" s="154"/>
      <c r="F101" s="154"/>
      <c r="G101" s="154"/>
      <c r="H101" s="154"/>
      <c r="I101" s="154"/>
      <c r="J101" s="154"/>
      <c r="K101" s="154"/>
      <c r="L101" s="154"/>
      <c r="M101" s="154"/>
      <c r="N101" s="154"/>
      <c r="O101" s="154"/>
      <c r="P101" s="154"/>
      <c r="Q101" s="154"/>
      <c r="R101" s="154"/>
      <c r="S101" s="154"/>
      <c r="T101" s="154"/>
      <c r="U101" s="154"/>
      <c r="V101" s="154"/>
      <c r="W101" s="154"/>
      <c r="X101" s="154"/>
      <c r="Y101" s="154"/>
      <c r="Z101" s="154"/>
      <c r="AA101" s="154"/>
      <c r="AB101" s="154"/>
      <c r="AC101" s="154"/>
      <c r="AD101" s="154"/>
    </row>
    <row r="102" ht="20.25" customHeight="1">
      <c r="A102" s="154"/>
      <c r="B102" s="154"/>
      <c r="C102" s="154"/>
      <c r="D102" s="154"/>
      <c r="E102" s="154"/>
      <c r="F102" s="154"/>
      <c r="G102" s="154"/>
      <c r="H102" s="154"/>
      <c r="I102" s="154"/>
      <c r="J102" s="154"/>
      <c r="K102" s="154"/>
      <c r="L102" s="154"/>
      <c r="M102" s="154"/>
      <c r="N102" s="154"/>
      <c r="O102" s="154"/>
      <c r="P102" s="154"/>
      <c r="Q102" s="154"/>
      <c r="R102" s="154"/>
      <c r="S102" s="154"/>
      <c r="T102" s="154"/>
      <c r="U102" s="154"/>
      <c r="V102" s="154"/>
      <c r="W102" s="154"/>
      <c r="X102" s="154"/>
      <c r="Y102" s="154"/>
      <c r="Z102" s="154"/>
      <c r="AA102" s="154"/>
      <c r="AB102" s="154"/>
      <c r="AC102" s="154"/>
      <c r="AD102" s="154"/>
    </row>
    <row r="103" ht="20.25" customHeight="1">
      <c r="A103" s="154"/>
      <c r="B103" s="154"/>
      <c r="C103" s="154"/>
      <c r="D103" s="154"/>
      <c r="E103" s="154"/>
      <c r="F103" s="154"/>
      <c r="G103" s="154"/>
      <c r="H103" s="154"/>
      <c r="I103" s="154"/>
      <c r="J103" s="154"/>
      <c r="K103" s="154"/>
      <c r="L103" s="154"/>
      <c r="M103" s="154"/>
      <c r="N103" s="154"/>
      <c r="O103" s="154"/>
      <c r="P103" s="154"/>
      <c r="Q103" s="154"/>
      <c r="R103" s="154"/>
      <c r="S103" s="154"/>
      <c r="T103" s="154"/>
      <c r="U103" s="154"/>
      <c r="V103" s="154"/>
      <c r="W103" s="154"/>
      <c r="X103" s="154"/>
      <c r="Y103" s="154"/>
      <c r="Z103" s="154"/>
      <c r="AA103" s="154"/>
      <c r="AB103" s="154"/>
      <c r="AC103" s="154"/>
      <c r="AD103" s="154"/>
    </row>
    <row r="104" ht="20.25" customHeight="1">
      <c r="A104" s="154"/>
      <c r="B104" s="154"/>
      <c r="C104" s="154"/>
      <c r="D104" s="154"/>
      <c r="E104" s="154"/>
      <c r="F104" s="154"/>
      <c r="G104" s="154"/>
      <c r="H104" s="154"/>
      <c r="I104" s="154"/>
      <c r="J104" s="154"/>
      <c r="K104" s="154"/>
      <c r="L104" s="154"/>
      <c r="M104" s="154"/>
      <c r="N104" s="154"/>
      <c r="O104" s="154"/>
      <c r="P104" s="154"/>
      <c r="Q104" s="154"/>
      <c r="R104" s="154"/>
      <c r="S104" s="154"/>
      <c r="T104" s="154"/>
      <c r="U104" s="154"/>
      <c r="V104" s="154"/>
      <c r="W104" s="154"/>
      <c r="X104" s="154"/>
      <c r="Y104" s="154"/>
      <c r="Z104" s="154"/>
      <c r="AA104" s="154"/>
      <c r="AB104" s="154"/>
      <c r="AC104" s="154"/>
      <c r="AD104" s="154"/>
    </row>
    <row r="105" ht="20.25" customHeight="1">
      <c r="A105" s="154"/>
      <c r="B105" s="154"/>
      <c r="C105" s="154"/>
      <c r="D105" s="154"/>
      <c r="E105" s="154"/>
      <c r="F105" s="154"/>
      <c r="G105" s="154"/>
      <c r="H105" s="154"/>
      <c r="I105" s="154"/>
      <c r="J105" s="154"/>
      <c r="K105" s="154"/>
      <c r="L105" s="154"/>
      <c r="M105" s="154"/>
      <c r="N105" s="154"/>
      <c r="O105" s="154"/>
      <c r="P105" s="154"/>
      <c r="Q105" s="154"/>
      <c r="R105" s="154"/>
      <c r="S105" s="154"/>
      <c r="T105" s="154"/>
      <c r="U105" s="154"/>
      <c r="V105" s="154"/>
      <c r="W105" s="154"/>
      <c r="X105" s="154"/>
      <c r="Y105" s="154"/>
      <c r="Z105" s="154"/>
      <c r="AA105" s="154"/>
      <c r="AB105" s="154"/>
      <c r="AC105" s="154"/>
      <c r="AD105" s="154"/>
    </row>
    <row r="106" ht="20.25" customHeight="1">
      <c r="A106" s="154"/>
      <c r="B106" s="154"/>
      <c r="C106" s="154"/>
      <c r="D106" s="154"/>
      <c r="E106" s="154"/>
      <c r="F106" s="154"/>
      <c r="G106" s="154"/>
      <c r="H106" s="154"/>
      <c r="I106" s="154"/>
      <c r="J106" s="154"/>
      <c r="K106" s="154"/>
      <c r="L106" s="154"/>
      <c r="M106" s="154"/>
      <c r="N106" s="154"/>
      <c r="O106" s="154"/>
      <c r="P106" s="154"/>
      <c r="Q106" s="154"/>
      <c r="R106" s="154"/>
      <c r="S106" s="154"/>
      <c r="T106" s="154"/>
      <c r="U106" s="154"/>
      <c r="V106" s="154"/>
      <c r="W106" s="154"/>
      <c r="X106" s="154"/>
      <c r="Y106" s="154"/>
      <c r="Z106" s="154"/>
      <c r="AA106" s="154"/>
      <c r="AB106" s="154"/>
      <c r="AC106" s="154"/>
      <c r="AD106" s="154"/>
    </row>
    <row r="107" ht="20.25" customHeight="1">
      <c r="A107" s="154"/>
      <c r="B107" s="154"/>
      <c r="C107" s="154"/>
      <c r="D107" s="154"/>
      <c r="E107" s="154"/>
      <c r="F107" s="154"/>
      <c r="G107" s="154"/>
      <c r="H107" s="154"/>
      <c r="I107" s="154"/>
      <c r="J107" s="154"/>
      <c r="K107" s="154"/>
      <c r="L107" s="154"/>
      <c r="M107" s="154"/>
      <c r="N107" s="154"/>
      <c r="O107" s="154"/>
      <c r="P107" s="154"/>
      <c r="Q107" s="154"/>
      <c r="R107" s="154"/>
      <c r="S107" s="154"/>
      <c r="T107" s="154"/>
      <c r="U107" s="154"/>
      <c r="V107" s="154"/>
      <c r="W107" s="154"/>
      <c r="X107" s="154"/>
      <c r="Y107" s="154"/>
      <c r="Z107" s="154"/>
      <c r="AA107" s="154"/>
      <c r="AB107" s="154"/>
      <c r="AC107" s="154"/>
      <c r="AD107" s="154"/>
    </row>
    <row r="108" ht="20.25" customHeight="1">
      <c r="A108" s="154"/>
      <c r="B108" s="154"/>
      <c r="C108" s="154"/>
      <c r="D108" s="154"/>
      <c r="E108" s="154"/>
      <c r="F108" s="154"/>
      <c r="G108" s="154"/>
      <c r="H108" s="154"/>
      <c r="I108" s="154"/>
      <c r="J108" s="154"/>
      <c r="K108" s="154"/>
      <c r="L108" s="154"/>
      <c r="M108" s="154"/>
      <c r="N108" s="154"/>
      <c r="O108" s="154"/>
      <c r="P108" s="154"/>
      <c r="Q108" s="154"/>
      <c r="R108" s="154"/>
      <c r="S108" s="154"/>
      <c r="T108" s="154"/>
      <c r="U108" s="154"/>
      <c r="V108" s="154"/>
      <c r="W108" s="154"/>
      <c r="X108" s="154"/>
      <c r="Y108" s="154"/>
      <c r="Z108" s="154"/>
      <c r="AA108" s="154"/>
      <c r="AB108" s="154"/>
      <c r="AC108" s="154"/>
      <c r="AD108" s="154"/>
    </row>
    <row r="109" ht="20.25" customHeight="1">
      <c r="A109" s="154"/>
      <c r="B109" s="154"/>
      <c r="C109" s="154"/>
      <c r="D109" s="154"/>
      <c r="E109" s="154"/>
      <c r="F109" s="154"/>
      <c r="G109" s="154"/>
      <c r="H109" s="154"/>
      <c r="I109" s="154"/>
      <c r="J109" s="154"/>
      <c r="K109" s="154"/>
      <c r="L109" s="154"/>
      <c r="M109" s="154"/>
      <c r="N109" s="154"/>
      <c r="O109" s="154"/>
      <c r="P109" s="154"/>
      <c r="Q109" s="154"/>
      <c r="R109" s="154"/>
      <c r="S109" s="154"/>
      <c r="T109" s="154"/>
      <c r="U109" s="154"/>
      <c r="V109" s="154"/>
      <c r="W109" s="154"/>
      <c r="X109" s="154"/>
      <c r="Y109" s="154"/>
      <c r="Z109" s="154"/>
      <c r="AA109" s="154"/>
      <c r="AB109" s="154"/>
      <c r="AC109" s="154"/>
      <c r="AD109" s="154"/>
    </row>
    <row r="110" ht="20.25" customHeight="1">
      <c r="A110" s="154"/>
      <c r="B110" s="154"/>
      <c r="C110" s="154"/>
      <c r="D110" s="154"/>
      <c r="E110" s="154"/>
      <c r="F110" s="154"/>
      <c r="G110" s="154"/>
      <c r="H110" s="154"/>
      <c r="I110" s="154"/>
      <c r="J110" s="154"/>
      <c r="K110" s="154"/>
      <c r="L110" s="154"/>
      <c r="M110" s="154"/>
      <c r="N110" s="154"/>
      <c r="O110" s="154"/>
      <c r="P110" s="154"/>
      <c r="Q110" s="154"/>
      <c r="R110" s="154"/>
      <c r="S110" s="154"/>
      <c r="T110" s="154"/>
      <c r="U110" s="154"/>
      <c r="V110" s="154"/>
      <c r="W110" s="154"/>
      <c r="X110" s="154"/>
      <c r="Y110" s="154"/>
      <c r="Z110" s="154"/>
      <c r="AA110" s="154"/>
      <c r="AB110" s="154"/>
      <c r="AC110" s="154"/>
      <c r="AD110" s="154"/>
    </row>
    <row r="111" ht="20.25" customHeight="1">
      <c r="A111" s="154"/>
      <c r="B111" s="154"/>
      <c r="C111" s="154"/>
      <c r="D111" s="154"/>
      <c r="E111" s="154"/>
      <c r="F111" s="154"/>
      <c r="G111" s="154"/>
      <c r="H111" s="154"/>
      <c r="I111" s="154"/>
      <c r="J111" s="154"/>
      <c r="K111" s="154"/>
      <c r="L111" s="154"/>
      <c r="M111" s="154"/>
      <c r="N111" s="154"/>
      <c r="O111" s="154"/>
      <c r="P111" s="154"/>
      <c r="Q111" s="154"/>
      <c r="R111" s="154"/>
      <c r="S111" s="154"/>
      <c r="T111" s="154"/>
      <c r="U111" s="154"/>
      <c r="V111" s="154"/>
      <c r="W111" s="154"/>
      <c r="X111" s="154"/>
      <c r="Y111" s="154"/>
      <c r="Z111" s="154"/>
      <c r="AA111" s="154"/>
      <c r="AB111" s="154"/>
      <c r="AC111" s="154"/>
      <c r="AD111" s="154"/>
    </row>
    <row r="112" ht="20.25" customHeight="1">
      <c r="A112" s="154"/>
      <c r="B112" s="154"/>
      <c r="C112" s="154"/>
      <c r="D112" s="154"/>
      <c r="E112" s="154"/>
      <c r="F112" s="154"/>
      <c r="G112" s="154"/>
      <c r="H112" s="154"/>
      <c r="I112" s="154"/>
      <c r="J112" s="154"/>
      <c r="K112" s="154"/>
      <c r="L112" s="154"/>
      <c r="M112" s="154"/>
      <c r="N112" s="154"/>
      <c r="O112" s="154"/>
      <c r="P112" s="154"/>
      <c r="Q112" s="154"/>
      <c r="R112" s="154"/>
      <c r="S112" s="154"/>
      <c r="T112" s="154"/>
      <c r="U112" s="154"/>
      <c r="V112" s="154"/>
      <c r="W112" s="154"/>
      <c r="X112" s="154"/>
      <c r="Y112" s="154"/>
      <c r="Z112" s="154"/>
      <c r="AA112" s="154"/>
      <c r="AB112" s="154"/>
      <c r="AC112" s="154"/>
      <c r="AD112" s="154"/>
    </row>
    <row r="113" ht="20.25" customHeight="1">
      <c r="A113" s="154"/>
      <c r="B113" s="154"/>
      <c r="C113" s="154"/>
      <c r="D113" s="154"/>
      <c r="E113" s="154"/>
      <c r="F113" s="154"/>
      <c r="G113" s="154"/>
      <c r="H113" s="154"/>
      <c r="I113" s="154"/>
      <c r="J113" s="154"/>
      <c r="K113" s="154"/>
      <c r="L113" s="154"/>
      <c r="M113" s="154"/>
      <c r="N113" s="154"/>
      <c r="O113" s="154"/>
      <c r="P113" s="154"/>
      <c r="Q113" s="154"/>
      <c r="R113" s="154"/>
      <c r="S113" s="154"/>
      <c r="T113" s="154"/>
      <c r="U113" s="154"/>
      <c r="V113" s="154"/>
      <c r="W113" s="154"/>
      <c r="X113" s="154"/>
      <c r="Y113" s="154"/>
      <c r="Z113" s="154"/>
      <c r="AA113" s="154"/>
      <c r="AB113" s="154"/>
      <c r="AC113" s="154"/>
      <c r="AD113" s="154"/>
    </row>
    <row r="114" ht="20.25" customHeight="1">
      <c r="A114" s="154"/>
      <c r="B114" s="154"/>
      <c r="C114" s="154"/>
      <c r="D114" s="154"/>
      <c r="E114" s="154"/>
      <c r="F114" s="154"/>
      <c r="G114" s="154"/>
      <c r="H114" s="154"/>
      <c r="I114" s="154"/>
      <c r="J114" s="154"/>
      <c r="K114" s="154"/>
      <c r="L114" s="154"/>
      <c r="M114" s="154"/>
      <c r="N114" s="154"/>
      <c r="O114" s="154"/>
      <c r="P114" s="154"/>
      <c r="Q114" s="154"/>
      <c r="R114" s="154"/>
      <c r="S114" s="154"/>
      <c r="T114" s="154"/>
      <c r="U114" s="154"/>
      <c r="V114" s="154"/>
      <c r="W114" s="154"/>
      <c r="X114" s="154"/>
      <c r="Y114" s="154"/>
      <c r="Z114" s="154"/>
      <c r="AA114" s="154"/>
      <c r="AB114" s="154"/>
      <c r="AC114" s="154"/>
      <c r="AD114" s="154"/>
    </row>
    <row r="115" ht="20.25" customHeight="1">
      <c r="A115" s="154"/>
      <c r="B115" s="154"/>
      <c r="C115" s="154"/>
      <c r="D115" s="154"/>
      <c r="E115" s="154"/>
      <c r="F115" s="154"/>
      <c r="G115" s="154"/>
      <c r="H115" s="154"/>
      <c r="I115" s="154"/>
      <c r="J115" s="154"/>
      <c r="K115" s="154"/>
      <c r="L115" s="154"/>
      <c r="M115" s="154"/>
      <c r="N115" s="154"/>
      <c r="O115" s="154"/>
      <c r="P115" s="154"/>
      <c r="Q115" s="154"/>
      <c r="R115" s="154"/>
      <c r="S115" s="154"/>
      <c r="T115" s="154"/>
      <c r="U115" s="154"/>
      <c r="V115" s="154"/>
      <c r="W115" s="154"/>
      <c r="X115" s="154"/>
      <c r="Y115" s="154"/>
      <c r="Z115" s="154"/>
      <c r="AA115" s="154"/>
      <c r="AB115" s="154"/>
      <c r="AC115" s="154"/>
      <c r="AD115" s="154"/>
    </row>
    <row r="116" ht="20.25" customHeight="1">
      <c r="A116" s="154"/>
      <c r="B116" s="154"/>
      <c r="C116" s="154"/>
      <c r="D116" s="154"/>
      <c r="E116" s="154"/>
      <c r="F116" s="154"/>
      <c r="G116" s="154"/>
      <c r="H116" s="154"/>
      <c r="I116" s="154"/>
      <c r="J116" s="154"/>
      <c r="K116" s="154"/>
      <c r="L116" s="154"/>
      <c r="M116" s="154"/>
      <c r="N116" s="154"/>
      <c r="O116" s="154"/>
      <c r="P116" s="154"/>
      <c r="Q116" s="154"/>
      <c r="R116" s="154"/>
      <c r="S116" s="154"/>
      <c r="T116" s="154"/>
      <c r="U116" s="154"/>
      <c r="V116" s="154"/>
      <c r="W116" s="154"/>
      <c r="X116" s="154"/>
      <c r="Y116" s="154"/>
      <c r="Z116" s="154"/>
      <c r="AA116" s="154"/>
      <c r="AB116" s="154"/>
      <c r="AC116" s="154"/>
      <c r="AD116" s="154"/>
    </row>
    <row r="117" ht="20.25" customHeight="1">
      <c r="A117" s="154"/>
      <c r="B117" s="154"/>
      <c r="C117" s="154"/>
      <c r="D117" s="154"/>
      <c r="E117" s="154"/>
      <c r="F117" s="154"/>
      <c r="G117" s="154"/>
      <c r="H117" s="154"/>
      <c r="I117" s="154"/>
      <c r="J117" s="154"/>
      <c r="K117" s="154"/>
      <c r="L117" s="154"/>
      <c r="M117" s="154"/>
      <c r="N117" s="154"/>
      <c r="O117" s="154"/>
      <c r="P117" s="154"/>
      <c r="Q117" s="154"/>
      <c r="R117" s="154"/>
      <c r="S117" s="154"/>
      <c r="T117" s="154"/>
      <c r="U117" s="154"/>
      <c r="V117" s="154"/>
      <c r="W117" s="154"/>
      <c r="X117" s="154"/>
      <c r="Y117" s="154"/>
      <c r="Z117" s="154"/>
      <c r="AA117" s="154"/>
      <c r="AB117" s="154"/>
      <c r="AC117" s="154"/>
      <c r="AD117" s="154"/>
    </row>
    <row r="118" ht="20.25" customHeight="1">
      <c r="A118" s="154"/>
      <c r="B118" s="154"/>
      <c r="C118" s="154"/>
      <c r="D118" s="154"/>
      <c r="E118" s="154"/>
      <c r="F118" s="154"/>
      <c r="G118" s="154"/>
      <c r="H118" s="154"/>
      <c r="I118" s="154"/>
      <c r="J118" s="154"/>
      <c r="K118" s="154"/>
      <c r="L118" s="154"/>
      <c r="M118" s="154"/>
      <c r="N118" s="154"/>
      <c r="O118" s="154"/>
      <c r="P118" s="154"/>
      <c r="Q118" s="154"/>
      <c r="R118" s="154"/>
      <c r="S118" s="154"/>
      <c r="T118" s="154"/>
      <c r="U118" s="154"/>
      <c r="V118" s="154"/>
      <c r="W118" s="154"/>
      <c r="X118" s="154"/>
      <c r="Y118" s="154"/>
      <c r="Z118" s="154"/>
      <c r="AA118" s="154"/>
      <c r="AB118" s="154"/>
      <c r="AC118" s="154"/>
      <c r="AD118" s="154"/>
    </row>
    <row r="119" ht="20.25" customHeight="1">
      <c r="A119" s="154"/>
      <c r="B119" s="154"/>
      <c r="C119" s="154"/>
      <c r="D119" s="154"/>
      <c r="E119" s="154"/>
      <c r="F119" s="154"/>
      <c r="G119" s="154"/>
      <c r="H119" s="154"/>
      <c r="I119" s="154"/>
      <c r="J119" s="154"/>
      <c r="K119" s="154"/>
      <c r="L119" s="154"/>
      <c r="M119" s="154"/>
      <c r="N119" s="154"/>
      <c r="O119" s="154"/>
      <c r="P119" s="154"/>
      <c r="Q119" s="154"/>
      <c r="R119" s="154"/>
      <c r="S119" s="154"/>
      <c r="T119" s="154"/>
      <c r="U119" s="154"/>
      <c r="V119" s="154"/>
      <c r="W119" s="154"/>
      <c r="X119" s="154"/>
      <c r="Y119" s="154"/>
      <c r="Z119" s="154"/>
      <c r="AA119" s="154"/>
      <c r="AB119" s="154"/>
      <c r="AC119" s="154"/>
      <c r="AD119" s="154"/>
    </row>
    <row r="120" ht="20.25" customHeight="1">
      <c r="A120" s="154"/>
      <c r="B120" s="154"/>
      <c r="C120" s="154"/>
      <c r="D120" s="154"/>
      <c r="E120" s="154"/>
      <c r="F120" s="154"/>
      <c r="G120" s="154"/>
      <c r="H120" s="154"/>
      <c r="I120" s="154"/>
      <c r="J120" s="154"/>
      <c r="K120" s="154"/>
      <c r="L120" s="154"/>
      <c r="M120" s="154"/>
      <c r="N120" s="154"/>
      <c r="O120" s="154"/>
      <c r="P120" s="154"/>
      <c r="Q120" s="154"/>
      <c r="R120" s="154"/>
      <c r="S120" s="154"/>
      <c r="T120" s="154"/>
      <c r="U120" s="154"/>
      <c r="V120" s="154"/>
      <c r="W120" s="154"/>
      <c r="X120" s="154"/>
      <c r="Y120" s="154"/>
      <c r="Z120" s="154"/>
      <c r="AA120" s="154"/>
      <c r="AB120" s="154"/>
      <c r="AC120" s="154"/>
      <c r="AD120" s="154"/>
    </row>
    <row r="121" ht="20.25" customHeight="1">
      <c r="A121" s="154"/>
      <c r="B121" s="154"/>
      <c r="C121" s="154"/>
      <c r="D121" s="154"/>
      <c r="E121" s="154"/>
      <c r="F121" s="154"/>
      <c r="G121" s="154"/>
      <c r="H121" s="154"/>
      <c r="I121" s="154"/>
      <c r="J121" s="154"/>
      <c r="K121" s="154"/>
      <c r="L121" s="154"/>
      <c r="M121" s="154"/>
      <c r="N121" s="154"/>
      <c r="O121" s="154"/>
      <c r="P121" s="154"/>
      <c r="Q121" s="154"/>
      <c r="R121" s="154"/>
      <c r="S121" s="154"/>
      <c r="T121" s="154"/>
      <c r="U121" s="154"/>
      <c r="V121" s="154"/>
      <c r="W121" s="154"/>
      <c r="X121" s="154"/>
      <c r="Y121" s="154"/>
      <c r="Z121" s="154"/>
      <c r="AA121" s="154"/>
      <c r="AB121" s="154"/>
      <c r="AC121" s="154"/>
      <c r="AD121" s="154"/>
    </row>
    <row r="122" ht="20.25" customHeight="1">
      <c r="A122" s="154"/>
      <c r="B122" s="154"/>
      <c r="C122" s="154"/>
      <c r="D122" s="154"/>
      <c r="E122" s="154"/>
      <c r="F122" s="154"/>
      <c r="G122" s="154"/>
      <c r="H122" s="154"/>
      <c r="I122" s="154"/>
      <c r="J122" s="154"/>
      <c r="K122" s="154"/>
      <c r="L122" s="154"/>
      <c r="M122" s="154"/>
      <c r="N122" s="154"/>
      <c r="O122" s="154"/>
      <c r="P122" s="154"/>
      <c r="Q122" s="154"/>
      <c r="R122" s="154"/>
      <c r="S122" s="154"/>
      <c r="T122" s="154"/>
      <c r="U122" s="154"/>
      <c r="V122" s="154"/>
      <c r="W122" s="154"/>
      <c r="X122" s="154"/>
      <c r="Y122" s="154"/>
      <c r="Z122" s="154"/>
      <c r="AA122" s="154"/>
      <c r="AB122" s="154"/>
      <c r="AC122" s="154"/>
      <c r="AD122" s="154"/>
    </row>
    <row r="123" ht="20.25" customHeight="1">
      <c r="A123" s="154"/>
      <c r="B123" s="154"/>
      <c r="C123" s="154"/>
      <c r="D123" s="154"/>
      <c r="E123" s="154"/>
      <c r="F123" s="154"/>
      <c r="G123" s="154"/>
      <c r="H123" s="154"/>
      <c r="I123" s="154"/>
      <c r="J123" s="154"/>
      <c r="K123" s="154"/>
      <c r="L123" s="154"/>
      <c r="M123" s="154"/>
      <c r="N123" s="154"/>
      <c r="O123" s="154"/>
      <c r="P123" s="154"/>
      <c r="Q123" s="154"/>
      <c r="R123" s="154"/>
      <c r="S123" s="154"/>
      <c r="T123" s="154"/>
      <c r="U123" s="154"/>
      <c r="V123" s="154"/>
      <c r="W123" s="154"/>
      <c r="X123" s="154"/>
      <c r="Y123" s="154"/>
      <c r="Z123" s="154"/>
      <c r="AA123" s="154"/>
      <c r="AB123" s="154"/>
      <c r="AC123" s="154"/>
      <c r="AD123" s="154"/>
    </row>
    <row r="124" ht="20.25" customHeight="1">
      <c r="A124" s="154"/>
      <c r="B124" s="154"/>
      <c r="C124" s="154"/>
      <c r="D124" s="154"/>
      <c r="E124" s="154"/>
      <c r="F124" s="154"/>
      <c r="G124" s="154"/>
      <c r="H124" s="154"/>
      <c r="I124" s="154"/>
      <c r="J124" s="154"/>
      <c r="K124" s="154"/>
      <c r="L124" s="154"/>
      <c r="M124" s="154"/>
      <c r="N124" s="154"/>
      <c r="O124" s="154"/>
      <c r="P124" s="154"/>
      <c r="Q124" s="154"/>
      <c r="R124" s="154"/>
      <c r="S124" s="154"/>
      <c r="T124" s="154"/>
      <c r="U124" s="154"/>
      <c r="V124" s="154"/>
      <c r="W124" s="154"/>
      <c r="X124" s="154"/>
      <c r="Y124" s="154"/>
      <c r="Z124" s="154"/>
      <c r="AA124" s="154"/>
      <c r="AB124" s="154"/>
      <c r="AC124" s="154"/>
      <c r="AD124" s="154"/>
    </row>
    <row r="125" ht="20.25" customHeight="1">
      <c r="A125" s="154"/>
      <c r="B125" s="154"/>
      <c r="C125" s="154"/>
      <c r="D125" s="154"/>
      <c r="E125" s="154"/>
      <c r="F125" s="154"/>
      <c r="G125" s="154"/>
      <c r="H125" s="154"/>
      <c r="I125" s="154"/>
      <c r="J125" s="154"/>
      <c r="K125" s="154"/>
      <c r="L125" s="154"/>
      <c r="M125" s="154"/>
      <c r="N125" s="154"/>
      <c r="O125" s="154"/>
      <c r="P125" s="154"/>
      <c r="Q125" s="154"/>
      <c r="R125" s="154"/>
      <c r="S125" s="154"/>
      <c r="T125" s="154"/>
      <c r="U125" s="154"/>
      <c r="V125" s="154"/>
      <c r="W125" s="154"/>
      <c r="X125" s="154"/>
      <c r="Y125" s="154"/>
      <c r="Z125" s="154"/>
      <c r="AA125" s="154"/>
      <c r="AB125" s="154"/>
      <c r="AC125" s="154"/>
      <c r="AD125" s="154"/>
    </row>
    <row r="126" ht="20.25" customHeight="1">
      <c r="A126" s="154"/>
      <c r="B126" s="154"/>
      <c r="C126" s="154"/>
      <c r="D126" s="154"/>
      <c r="E126" s="154"/>
      <c r="F126" s="154"/>
      <c r="G126" s="154"/>
      <c r="H126" s="154"/>
      <c r="I126" s="154"/>
      <c r="J126" s="154"/>
      <c r="K126" s="154"/>
      <c r="L126" s="154"/>
      <c r="M126" s="154"/>
      <c r="N126" s="154"/>
      <c r="O126" s="154"/>
      <c r="P126" s="154"/>
      <c r="Q126" s="154"/>
      <c r="R126" s="154"/>
      <c r="S126" s="154"/>
      <c r="T126" s="154"/>
      <c r="U126" s="154"/>
      <c r="V126" s="154"/>
      <c r="W126" s="154"/>
      <c r="X126" s="154"/>
      <c r="Y126" s="154"/>
      <c r="Z126" s="154"/>
      <c r="AA126" s="154"/>
      <c r="AB126" s="154"/>
      <c r="AC126" s="154"/>
      <c r="AD126" s="154"/>
    </row>
    <row r="127" ht="20.25" customHeight="1">
      <c r="A127" s="154"/>
      <c r="B127" s="154"/>
      <c r="C127" s="154"/>
      <c r="D127" s="154"/>
      <c r="E127" s="154"/>
      <c r="F127" s="154"/>
      <c r="G127" s="154"/>
      <c r="H127" s="154"/>
      <c r="I127" s="154"/>
      <c r="J127" s="154"/>
      <c r="K127" s="154"/>
      <c r="L127" s="154"/>
      <c r="M127" s="154"/>
      <c r="N127" s="154"/>
      <c r="O127" s="154"/>
      <c r="P127" s="154"/>
      <c r="Q127" s="154"/>
      <c r="R127" s="154"/>
      <c r="S127" s="154"/>
      <c r="T127" s="154"/>
      <c r="U127" s="154"/>
      <c r="V127" s="154"/>
      <c r="W127" s="154"/>
      <c r="X127" s="154"/>
      <c r="Y127" s="154"/>
      <c r="Z127" s="154"/>
      <c r="AA127" s="154"/>
      <c r="AB127" s="154"/>
      <c r="AC127" s="154"/>
      <c r="AD127" s="154"/>
    </row>
    <row r="128" ht="20.25" customHeight="1">
      <c r="A128" s="154"/>
      <c r="B128" s="154"/>
      <c r="C128" s="154"/>
      <c r="D128" s="154"/>
      <c r="E128" s="154"/>
      <c r="F128" s="154"/>
      <c r="G128" s="154"/>
      <c r="H128" s="154"/>
      <c r="I128" s="154"/>
      <c r="J128" s="154"/>
      <c r="K128" s="154"/>
      <c r="L128" s="154"/>
      <c r="M128" s="154"/>
      <c r="N128" s="154"/>
      <c r="O128" s="154"/>
      <c r="P128" s="154"/>
      <c r="Q128" s="154"/>
      <c r="R128" s="154"/>
      <c r="S128" s="154"/>
      <c r="T128" s="154"/>
      <c r="U128" s="154"/>
      <c r="V128" s="154"/>
      <c r="W128" s="154"/>
      <c r="X128" s="154"/>
      <c r="Y128" s="154"/>
      <c r="Z128" s="154"/>
      <c r="AA128" s="154"/>
      <c r="AB128" s="154"/>
      <c r="AC128" s="154"/>
      <c r="AD128" s="154"/>
    </row>
    <row r="129" ht="20.25" customHeight="1">
      <c r="A129" s="154"/>
      <c r="B129" s="154"/>
      <c r="C129" s="154"/>
      <c r="D129" s="154"/>
      <c r="E129" s="154"/>
      <c r="F129" s="154"/>
      <c r="G129" s="154"/>
      <c r="H129" s="154"/>
      <c r="I129" s="154"/>
      <c r="J129" s="154"/>
      <c r="K129" s="154"/>
      <c r="L129" s="154"/>
      <c r="M129" s="154"/>
      <c r="N129" s="154"/>
      <c r="O129" s="154"/>
      <c r="P129" s="154"/>
      <c r="Q129" s="154"/>
      <c r="R129" s="154"/>
      <c r="S129" s="154"/>
      <c r="T129" s="154"/>
      <c r="U129" s="154"/>
      <c r="V129" s="154"/>
      <c r="W129" s="154"/>
      <c r="X129" s="154"/>
      <c r="Y129" s="154"/>
      <c r="Z129" s="154"/>
      <c r="AA129" s="154"/>
      <c r="AB129" s="154"/>
      <c r="AC129" s="154"/>
      <c r="AD129" s="154"/>
    </row>
    <row r="130" ht="20.25" customHeight="1">
      <c r="A130" s="154"/>
      <c r="B130" s="154"/>
      <c r="C130" s="154"/>
      <c r="D130" s="154"/>
      <c r="E130" s="154"/>
      <c r="F130" s="154"/>
      <c r="G130" s="154"/>
      <c r="H130" s="154"/>
      <c r="I130" s="154"/>
      <c r="J130" s="154"/>
      <c r="K130" s="154"/>
      <c r="L130" s="154"/>
      <c r="M130" s="154"/>
      <c r="N130" s="154"/>
      <c r="O130" s="154"/>
      <c r="P130" s="154"/>
      <c r="Q130" s="154"/>
      <c r="R130" s="154"/>
      <c r="S130" s="154"/>
      <c r="T130" s="154"/>
      <c r="U130" s="154"/>
      <c r="V130" s="154"/>
      <c r="W130" s="154"/>
      <c r="X130" s="154"/>
      <c r="Y130" s="154"/>
      <c r="Z130" s="154"/>
      <c r="AA130" s="154"/>
      <c r="AB130" s="154"/>
      <c r="AC130" s="154"/>
      <c r="AD130" s="154"/>
    </row>
    <row r="131" ht="20.25" customHeight="1">
      <c r="A131" s="154"/>
      <c r="B131" s="154"/>
      <c r="C131" s="154"/>
      <c r="D131" s="154"/>
      <c r="E131" s="154"/>
      <c r="F131" s="154"/>
      <c r="G131" s="154"/>
      <c r="H131" s="154"/>
      <c r="I131" s="154"/>
      <c r="J131" s="154"/>
      <c r="K131" s="154"/>
      <c r="L131" s="154"/>
      <c r="M131" s="154"/>
      <c r="N131" s="154"/>
      <c r="O131" s="154"/>
      <c r="P131" s="154"/>
      <c r="Q131" s="154"/>
      <c r="R131" s="154"/>
      <c r="S131" s="154"/>
      <c r="T131" s="154"/>
      <c r="U131" s="154"/>
      <c r="V131" s="154"/>
      <c r="W131" s="154"/>
      <c r="X131" s="154"/>
      <c r="Y131" s="154"/>
      <c r="Z131" s="154"/>
      <c r="AA131" s="154"/>
      <c r="AB131" s="154"/>
      <c r="AC131" s="154"/>
      <c r="AD131" s="154"/>
    </row>
    <row r="132" ht="20.25" customHeight="1">
      <c r="A132" s="154"/>
      <c r="B132" s="154"/>
      <c r="C132" s="154"/>
      <c r="D132" s="154"/>
      <c r="E132" s="154"/>
      <c r="F132" s="154"/>
      <c r="G132" s="154"/>
      <c r="H132" s="154"/>
      <c r="I132" s="154"/>
      <c r="J132" s="154"/>
      <c r="K132" s="154"/>
      <c r="L132" s="154"/>
      <c r="M132" s="154"/>
      <c r="N132" s="154"/>
      <c r="O132" s="154"/>
      <c r="P132" s="154"/>
      <c r="Q132" s="154"/>
      <c r="R132" s="154"/>
      <c r="S132" s="154"/>
      <c r="T132" s="154"/>
      <c r="U132" s="154"/>
      <c r="V132" s="154"/>
      <c r="W132" s="154"/>
      <c r="X132" s="154"/>
      <c r="Y132" s="154"/>
      <c r="Z132" s="154"/>
      <c r="AA132" s="154"/>
      <c r="AB132" s="154"/>
      <c r="AC132" s="154"/>
      <c r="AD132" s="154"/>
    </row>
    <row r="133" ht="20.25" customHeight="1">
      <c r="A133" s="154"/>
      <c r="B133" s="154"/>
      <c r="C133" s="154"/>
      <c r="D133" s="154"/>
      <c r="E133" s="154"/>
      <c r="F133" s="154"/>
      <c r="G133" s="154"/>
      <c r="H133" s="154"/>
      <c r="I133" s="154"/>
      <c r="J133" s="154"/>
      <c r="K133" s="154"/>
      <c r="L133" s="154"/>
      <c r="M133" s="154"/>
      <c r="N133" s="154"/>
      <c r="O133" s="154"/>
      <c r="P133" s="154"/>
      <c r="Q133" s="154"/>
      <c r="R133" s="154"/>
      <c r="S133" s="154"/>
      <c r="T133" s="154"/>
      <c r="U133" s="154"/>
      <c r="V133" s="154"/>
      <c r="W133" s="154"/>
      <c r="X133" s="154"/>
      <c r="Y133" s="154"/>
      <c r="Z133" s="154"/>
      <c r="AA133" s="154"/>
      <c r="AB133" s="154"/>
      <c r="AC133" s="154"/>
      <c r="AD133" s="154"/>
    </row>
    <row r="134" ht="20.25" customHeight="1">
      <c r="A134" s="154"/>
      <c r="B134" s="154"/>
      <c r="C134" s="154"/>
      <c r="D134" s="154"/>
      <c r="E134" s="154"/>
      <c r="F134" s="154"/>
      <c r="G134" s="154"/>
      <c r="H134" s="154"/>
      <c r="I134" s="154"/>
      <c r="J134" s="154"/>
      <c r="K134" s="154"/>
      <c r="L134" s="154"/>
      <c r="M134" s="154"/>
      <c r="N134" s="154"/>
      <c r="O134" s="154"/>
      <c r="P134" s="154"/>
      <c r="Q134" s="154"/>
      <c r="R134" s="154"/>
      <c r="S134" s="154"/>
      <c r="T134" s="154"/>
      <c r="U134" s="154"/>
      <c r="V134" s="154"/>
      <c r="W134" s="154"/>
      <c r="X134" s="154"/>
      <c r="Y134" s="154"/>
      <c r="Z134" s="154"/>
      <c r="AA134" s="154"/>
      <c r="AB134" s="154"/>
      <c r="AC134" s="154"/>
      <c r="AD134" s="154"/>
    </row>
    <row r="135" ht="20.25" customHeight="1">
      <c r="A135" s="154"/>
      <c r="B135" s="154"/>
      <c r="C135" s="154"/>
      <c r="D135" s="154"/>
      <c r="E135" s="154"/>
      <c r="F135" s="154"/>
      <c r="G135" s="154"/>
      <c r="H135" s="154"/>
      <c r="I135" s="154"/>
      <c r="J135" s="154"/>
      <c r="K135" s="154"/>
      <c r="L135" s="154"/>
      <c r="M135" s="154"/>
      <c r="N135" s="154"/>
      <c r="O135" s="154"/>
      <c r="P135" s="154"/>
      <c r="Q135" s="154"/>
      <c r="R135" s="154"/>
      <c r="S135" s="154"/>
      <c r="T135" s="154"/>
      <c r="U135" s="154"/>
      <c r="V135" s="154"/>
      <c r="W135" s="154"/>
      <c r="X135" s="154"/>
      <c r="Y135" s="154"/>
      <c r="Z135" s="154"/>
      <c r="AA135" s="154"/>
      <c r="AB135" s="154"/>
      <c r="AC135" s="154"/>
      <c r="AD135" s="154"/>
    </row>
    <row r="136" ht="20.25" customHeight="1">
      <c r="A136" s="154"/>
      <c r="B136" s="154"/>
      <c r="C136" s="154"/>
      <c r="D136" s="154"/>
      <c r="E136" s="154"/>
      <c r="F136" s="154"/>
      <c r="G136" s="154"/>
      <c r="H136" s="154"/>
      <c r="I136" s="154"/>
      <c r="J136" s="154"/>
      <c r="K136" s="154"/>
      <c r="L136" s="154"/>
      <c r="M136" s="154"/>
      <c r="N136" s="154"/>
      <c r="O136" s="154"/>
      <c r="P136" s="154"/>
      <c r="Q136" s="154"/>
      <c r="R136" s="154"/>
      <c r="S136" s="154"/>
      <c r="T136" s="154"/>
      <c r="U136" s="154"/>
      <c r="V136" s="154"/>
      <c r="W136" s="154"/>
      <c r="X136" s="154"/>
      <c r="Y136" s="154"/>
      <c r="Z136" s="154"/>
      <c r="AA136" s="154"/>
      <c r="AB136" s="154"/>
      <c r="AC136" s="154"/>
      <c r="AD136" s="154"/>
    </row>
    <row r="137" ht="20.25" customHeight="1">
      <c r="A137" s="154"/>
      <c r="B137" s="154"/>
      <c r="C137" s="154"/>
      <c r="D137" s="154"/>
      <c r="E137" s="154"/>
      <c r="F137" s="154"/>
      <c r="G137" s="154"/>
      <c r="H137" s="154"/>
      <c r="I137" s="154"/>
      <c r="J137" s="154"/>
      <c r="K137" s="154"/>
      <c r="L137" s="154"/>
      <c r="M137" s="154"/>
      <c r="N137" s="154"/>
      <c r="O137" s="154"/>
      <c r="P137" s="154"/>
      <c r="Q137" s="154"/>
      <c r="R137" s="154"/>
      <c r="S137" s="154"/>
      <c r="T137" s="154"/>
      <c r="U137" s="154"/>
      <c r="V137" s="154"/>
      <c r="W137" s="154"/>
      <c r="X137" s="154"/>
      <c r="Y137" s="154"/>
      <c r="Z137" s="154"/>
      <c r="AA137" s="154"/>
      <c r="AB137" s="154"/>
      <c r="AC137" s="154"/>
      <c r="AD137" s="154"/>
    </row>
    <row r="138" ht="20.25" customHeight="1">
      <c r="A138" s="154"/>
      <c r="B138" s="154"/>
      <c r="C138" s="154"/>
      <c r="D138" s="154"/>
      <c r="E138" s="154"/>
      <c r="F138" s="154"/>
      <c r="G138" s="154"/>
      <c r="H138" s="154"/>
      <c r="I138" s="154"/>
      <c r="J138" s="154"/>
      <c r="K138" s="154"/>
      <c r="L138" s="154"/>
      <c r="M138" s="154"/>
      <c r="N138" s="154"/>
      <c r="O138" s="154"/>
      <c r="P138" s="154"/>
      <c r="Q138" s="154"/>
      <c r="R138" s="154"/>
      <c r="S138" s="154"/>
      <c r="T138" s="154"/>
      <c r="U138" s="154"/>
      <c r="V138" s="154"/>
      <c r="W138" s="154"/>
      <c r="X138" s="154"/>
      <c r="Y138" s="154"/>
      <c r="Z138" s="154"/>
      <c r="AA138" s="154"/>
      <c r="AB138" s="154"/>
      <c r="AC138" s="154"/>
      <c r="AD138" s="154"/>
    </row>
    <row r="139" ht="20.25" customHeight="1">
      <c r="A139" s="154"/>
      <c r="B139" s="154"/>
      <c r="C139" s="154"/>
      <c r="D139" s="154"/>
      <c r="E139" s="154"/>
      <c r="F139" s="154"/>
      <c r="G139" s="154"/>
      <c r="H139" s="154"/>
      <c r="I139" s="154"/>
      <c r="J139" s="154"/>
      <c r="K139" s="154"/>
      <c r="L139" s="154"/>
      <c r="M139" s="154"/>
      <c r="N139" s="154"/>
      <c r="O139" s="154"/>
      <c r="P139" s="154"/>
      <c r="Q139" s="154"/>
      <c r="R139" s="154"/>
      <c r="S139" s="154"/>
      <c r="T139" s="154"/>
      <c r="U139" s="154"/>
      <c r="V139" s="154"/>
      <c r="W139" s="154"/>
      <c r="X139" s="154"/>
      <c r="Y139" s="154"/>
      <c r="Z139" s="154"/>
      <c r="AA139" s="154"/>
      <c r="AB139" s="154"/>
      <c r="AC139" s="154"/>
      <c r="AD139" s="154"/>
    </row>
    <row r="140" ht="20.25" customHeight="1">
      <c r="A140" s="154"/>
      <c r="B140" s="154"/>
      <c r="C140" s="154"/>
      <c r="D140" s="154"/>
      <c r="E140" s="154"/>
      <c r="F140" s="154"/>
      <c r="G140" s="154"/>
      <c r="H140" s="154"/>
      <c r="I140" s="154"/>
      <c r="J140" s="154"/>
      <c r="K140" s="154"/>
      <c r="L140" s="154"/>
      <c r="M140" s="154"/>
      <c r="N140" s="154"/>
      <c r="O140" s="154"/>
      <c r="P140" s="154"/>
      <c r="Q140" s="154"/>
      <c r="R140" s="154"/>
      <c r="S140" s="154"/>
      <c r="T140" s="154"/>
      <c r="U140" s="154"/>
      <c r="V140" s="154"/>
      <c r="W140" s="154"/>
      <c r="X140" s="154"/>
      <c r="Y140" s="154"/>
      <c r="Z140" s="154"/>
      <c r="AA140" s="154"/>
      <c r="AB140" s="154"/>
      <c r="AC140" s="154"/>
      <c r="AD140" s="154"/>
    </row>
    <row r="141" ht="20.25" customHeight="1">
      <c r="A141" s="154"/>
      <c r="B141" s="154"/>
      <c r="C141" s="154"/>
      <c r="D141" s="154"/>
      <c r="E141" s="154"/>
      <c r="F141" s="154"/>
      <c r="G141" s="154"/>
      <c r="H141" s="154"/>
      <c r="I141" s="154"/>
      <c r="J141" s="154"/>
      <c r="K141" s="154"/>
      <c r="L141" s="154"/>
      <c r="M141" s="154"/>
      <c r="N141" s="154"/>
      <c r="O141" s="154"/>
      <c r="P141" s="154"/>
      <c r="Q141" s="154"/>
      <c r="R141" s="154"/>
      <c r="S141" s="154"/>
      <c r="T141" s="154"/>
      <c r="U141" s="154"/>
      <c r="V141" s="154"/>
      <c r="W141" s="154"/>
      <c r="X141" s="154"/>
      <c r="Y141" s="154"/>
      <c r="Z141" s="154"/>
      <c r="AA141" s="154"/>
      <c r="AB141" s="154"/>
      <c r="AC141" s="154"/>
      <c r="AD141" s="154"/>
    </row>
    <row r="142" ht="20.25" customHeight="1">
      <c r="A142" s="154"/>
      <c r="B142" s="154"/>
      <c r="C142" s="154"/>
      <c r="D142" s="154"/>
      <c r="E142" s="154"/>
      <c r="F142" s="154"/>
      <c r="G142" s="154"/>
      <c r="H142" s="154"/>
      <c r="I142" s="154"/>
      <c r="J142" s="154"/>
      <c r="K142" s="154"/>
      <c r="L142" s="154"/>
      <c r="M142" s="154"/>
      <c r="N142" s="154"/>
      <c r="O142" s="154"/>
      <c r="P142" s="154"/>
      <c r="Q142" s="154"/>
      <c r="R142" s="154"/>
      <c r="S142" s="154"/>
      <c r="T142" s="154"/>
      <c r="U142" s="154"/>
      <c r="V142" s="154"/>
      <c r="W142" s="154"/>
      <c r="X142" s="154"/>
      <c r="Y142" s="154"/>
      <c r="Z142" s="154"/>
      <c r="AA142" s="154"/>
      <c r="AB142" s="154"/>
      <c r="AC142" s="154"/>
      <c r="AD142" s="154"/>
    </row>
    <row r="143" ht="20.25" customHeight="1">
      <c r="A143" s="154"/>
      <c r="B143" s="154"/>
      <c r="C143" s="154"/>
      <c r="D143" s="154"/>
      <c r="E143" s="154"/>
      <c r="F143" s="154"/>
      <c r="G143" s="154"/>
      <c r="H143" s="154"/>
      <c r="I143" s="154"/>
      <c r="J143" s="154"/>
      <c r="K143" s="154"/>
      <c r="L143" s="154"/>
      <c r="M143" s="154"/>
      <c r="N143" s="154"/>
      <c r="O143" s="154"/>
      <c r="P143" s="154"/>
      <c r="Q143" s="154"/>
      <c r="R143" s="154"/>
      <c r="S143" s="154"/>
      <c r="T143" s="154"/>
      <c r="U143" s="154"/>
      <c r="V143" s="154"/>
      <c r="W143" s="154"/>
      <c r="X143" s="154"/>
      <c r="Y143" s="154"/>
      <c r="Z143" s="154"/>
      <c r="AA143" s="154"/>
      <c r="AB143" s="154"/>
      <c r="AC143" s="154"/>
      <c r="AD143" s="154"/>
    </row>
    <row r="144" ht="20.25" customHeight="1">
      <c r="A144" s="154"/>
      <c r="B144" s="154"/>
      <c r="C144" s="154"/>
      <c r="D144" s="154"/>
      <c r="E144" s="154"/>
      <c r="F144" s="154"/>
      <c r="G144" s="154"/>
      <c r="H144" s="154"/>
      <c r="I144" s="154"/>
      <c r="J144" s="154"/>
      <c r="K144" s="154"/>
      <c r="L144" s="154"/>
      <c r="M144" s="154"/>
      <c r="N144" s="154"/>
      <c r="O144" s="154"/>
      <c r="P144" s="154"/>
      <c r="Q144" s="154"/>
      <c r="R144" s="154"/>
      <c r="S144" s="154"/>
      <c r="T144" s="154"/>
      <c r="U144" s="154"/>
      <c r="V144" s="154"/>
      <c r="W144" s="154"/>
      <c r="X144" s="154"/>
      <c r="Y144" s="154"/>
      <c r="Z144" s="154"/>
      <c r="AA144" s="154"/>
      <c r="AB144" s="154"/>
      <c r="AC144" s="154"/>
      <c r="AD144" s="154"/>
    </row>
    <row r="145" ht="20.25" customHeight="1">
      <c r="A145" s="154"/>
      <c r="B145" s="154"/>
      <c r="C145" s="154"/>
      <c r="D145" s="154"/>
      <c r="E145" s="154"/>
      <c r="F145" s="154"/>
      <c r="G145" s="154"/>
      <c r="H145" s="154"/>
      <c r="I145" s="154"/>
      <c r="J145" s="154"/>
      <c r="K145" s="154"/>
      <c r="L145" s="154"/>
      <c r="M145" s="154"/>
      <c r="N145" s="154"/>
      <c r="O145" s="154"/>
      <c r="P145" s="154"/>
      <c r="Q145" s="154"/>
      <c r="R145" s="154"/>
      <c r="S145" s="154"/>
      <c r="T145" s="154"/>
      <c r="U145" s="154"/>
      <c r="V145" s="154"/>
      <c r="W145" s="154"/>
      <c r="X145" s="154"/>
      <c r="Y145" s="154"/>
      <c r="Z145" s="154"/>
      <c r="AA145" s="154"/>
      <c r="AB145" s="154"/>
      <c r="AC145" s="154"/>
      <c r="AD145" s="154"/>
    </row>
    <row r="146" ht="20.25" customHeight="1">
      <c r="A146" s="154"/>
      <c r="B146" s="154"/>
      <c r="C146" s="154"/>
      <c r="D146" s="154"/>
      <c r="E146" s="154"/>
      <c r="F146" s="154"/>
      <c r="G146" s="154"/>
      <c r="H146" s="154"/>
      <c r="I146" s="154"/>
      <c r="J146" s="154"/>
      <c r="K146" s="154"/>
      <c r="L146" s="154"/>
      <c r="M146" s="154"/>
      <c r="N146" s="154"/>
      <c r="O146" s="154"/>
      <c r="P146" s="154"/>
      <c r="Q146" s="154"/>
      <c r="R146" s="154"/>
      <c r="S146" s="154"/>
      <c r="T146" s="154"/>
      <c r="U146" s="154"/>
      <c r="V146" s="154"/>
      <c r="W146" s="154"/>
      <c r="X146" s="154"/>
      <c r="Y146" s="154"/>
      <c r="Z146" s="154"/>
      <c r="AA146" s="154"/>
      <c r="AB146" s="154"/>
      <c r="AC146" s="154"/>
      <c r="AD146" s="154"/>
    </row>
    <row r="147" ht="20.25" customHeight="1">
      <c r="A147" s="154"/>
      <c r="B147" s="154"/>
      <c r="C147" s="154"/>
      <c r="D147" s="154"/>
      <c r="E147" s="154"/>
      <c r="F147" s="154"/>
      <c r="G147" s="154"/>
      <c r="H147" s="154"/>
      <c r="I147" s="154"/>
      <c r="J147" s="154"/>
      <c r="K147" s="154"/>
      <c r="L147" s="154"/>
      <c r="M147" s="154"/>
      <c r="N147" s="154"/>
      <c r="O147" s="154"/>
      <c r="P147" s="154"/>
      <c r="Q147" s="154"/>
      <c r="R147" s="154"/>
      <c r="S147" s="154"/>
      <c r="T147" s="154"/>
      <c r="U147" s="154"/>
      <c r="V147" s="154"/>
      <c r="W147" s="154"/>
      <c r="X147" s="154"/>
      <c r="Y147" s="154"/>
      <c r="Z147" s="154"/>
      <c r="AA147" s="154"/>
      <c r="AB147" s="154"/>
      <c r="AC147" s="154"/>
      <c r="AD147" s="154"/>
    </row>
    <row r="148" ht="20.25" customHeight="1">
      <c r="A148" s="154"/>
      <c r="B148" s="154"/>
      <c r="C148" s="154"/>
      <c r="D148" s="154"/>
      <c r="E148" s="154"/>
      <c r="F148" s="154"/>
      <c r="G148" s="154"/>
      <c r="H148" s="154"/>
      <c r="I148" s="154"/>
      <c r="J148" s="154"/>
      <c r="K148" s="154"/>
      <c r="L148" s="154"/>
      <c r="M148" s="154"/>
      <c r="N148" s="154"/>
      <c r="O148" s="154"/>
      <c r="P148" s="154"/>
      <c r="Q148" s="154"/>
      <c r="R148" s="154"/>
      <c r="S148" s="154"/>
      <c r="T148" s="154"/>
      <c r="U148" s="154"/>
      <c r="V148" s="154"/>
      <c r="W148" s="154"/>
      <c r="X148" s="154"/>
      <c r="Y148" s="154"/>
      <c r="Z148" s="154"/>
      <c r="AA148" s="154"/>
      <c r="AB148" s="154"/>
      <c r="AC148" s="154"/>
      <c r="AD148" s="154"/>
    </row>
    <row r="149" ht="20.25" customHeight="1">
      <c r="A149" s="154"/>
      <c r="B149" s="154"/>
      <c r="C149" s="154"/>
      <c r="D149" s="154"/>
      <c r="E149" s="154"/>
      <c r="F149" s="154"/>
      <c r="G149" s="154"/>
      <c r="H149" s="154"/>
      <c r="I149" s="154"/>
      <c r="J149" s="154"/>
      <c r="K149" s="154"/>
      <c r="L149" s="154"/>
      <c r="M149" s="154"/>
      <c r="N149" s="154"/>
      <c r="O149" s="154"/>
      <c r="P149" s="154"/>
      <c r="Q149" s="154"/>
      <c r="R149" s="154"/>
      <c r="S149" s="154"/>
      <c r="T149" s="154"/>
      <c r="U149" s="154"/>
      <c r="V149" s="154"/>
      <c r="W149" s="154"/>
      <c r="X149" s="154"/>
      <c r="Y149" s="154"/>
      <c r="Z149" s="154"/>
      <c r="AA149" s="154"/>
      <c r="AB149" s="154"/>
      <c r="AC149" s="154"/>
      <c r="AD149" s="154"/>
    </row>
    <row r="150" ht="20.25" customHeight="1">
      <c r="A150" s="154"/>
      <c r="B150" s="154"/>
      <c r="C150" s="154"/>
      <c r="D150" s="154"/>
      <c r="E150" s="154"/>
      <c r="F150" s="154"/>
      <c r="G150" s="154"/>
      <c r="H150" s="154"/>
      <c r="I150" s="154"/>
      <c r="J150" s="154"/>
      <c r="K150" s="154"/>
      <c r="L150" s="154"/>
      <c r="M150" s="154"/>
      <c r="N150" s="154"/>
      <c r="O150" s="154"/>
      <c r="P150" s="154"/>
      <c r="Q150" s="154"/>
      <c r="R150" s="154"/>
      <c r="S150" s="154"/>
      <c r="T150" s="154"/>
      <c r="U150" s="154"/>
      <c r="V150" s="154"/>
      <c r="W150" s="154"/>
      <c r="X150" s="154"/>
      <c r="Y150" s="154"/>
      <c r="Z150" s="154"/>
      <c r="AA150" s="154"/>
      <c r="AB150" s="154"/>
      <c r="AC150" s="154"/>
      <c r="AD150" s="154"/>
    </row>
    <row r="151" ht="20.25" customHeight="1">
      <c r="A151" s="154"/>
      <c r="B151" s="154"/>
      <c r="C151" s="154"/>
      <c r="D151" s="154"/>
      <c r="E151" s="154"/>
      <c r="F151" s="154"/>
      <c r="G151" s="154"/>
      <c r="H151" s="154"/>
      <c r="I151" s="154"/>
      <c r="J151" s="154"/>
      <c r="K151" s="154"/>
      <c r="L151" s="154"/>
      <c r="M151" s="154"/>
      <c r="N151" s="154"/>
      <c r="O151" s="154"/>
      <c r="P151" s="154"/>
      <c r="Q151" s="154"/>
      <c r="R151" s="154"/>
      <c r="S151" s="154"/>
      <c r="T151" s="154"/>
      <c r="U151" s="154"/>
      <c r="V151" s="154"/>
      <c r="W151" s="154"/>
      <c r="X151" s="154"/>
      <c r="Y151" s="154"/>
      <c r="Z151" s="154"/>
      <c r="AA151" s="154"/>
      <c r="AB151" s="154"/>
      <c r="AC151" s="154"/>
      <c r="AD151" s="154"/>
    </row>
    <row r="152" ht="20.25" customHeight="1">
      <c r="A152" s="154"/>
      <c r="B152" s="154"/>
      <c r="C152" s="154"/>
      <c r="D152" s="154"/>
      <c r="E152" s="154"/>
      <c r="F152" s="154"/>
      <c r="G152" s="154"/>
      <c r="H152" s="154"/>
      <c r="I152" s="154"/>
      <c r="J152" s="154"/>
      <c r="K152" s="154"/>
      <c r="L152" s="154"/>
      <c r="M152" s="154"/>
      <c r="N152" s="154"/>
      <c r="O152" s="154"/>
      <c r="P152" s="154"/>
      <c r="Q152" s="154"/>
      <c r="R152" s="154"/>
      <c r="S152" s="154"/>
      <c r="T152" s="154"/>
      <c r="U152" s="154"/>
      <c r="V152" s="154"/>
      <c r="W152" s="154"/>
      <c r="X152" s="154"/>
      <c r="Y152" s="154"/>
      <c r="Z152" s="154"/>
      <c r="AA152" s="154"/>
      <c r="AB152" s="154"/>
      <c r="AC152" s="154"/>
      <c r="AD152" s="154"/>
    </row>
    <row r="153" ht="20.25" customHeight="1">
      <c r="A153" s="154"/>
      <c r="B153" s="154"/>
      <c r="C153" s="154"/>
      <c r="D153" s="154"/>
      <c r="E153" s="154"/>
      <c r="F153" s="154"/>
      <c r="G153" s="154"/>
      <c r="H153" s="154"/>
      <c r="I153" s="154"/>
      <c r="J153" s="154"/>
      <c r="K153" s="154"/>
      <c r="L153" s="154"/>
      <c r="M153" s="154"/>
      <c r="N153" s="154"/>
      <c r="O153" s="154"/>
      <c r="P153" s="154"/>
      <c r="Q153" s="154"/>
      <c r="R153" s="154"/>
      <c r="S153" s="154"/>
      <c r="T153" s="154"/>
      <c r="U153" s="154"/>
      <c r="V153" s="154"/>
      <c r="W153" s="154"/>
      <c r="X153" s="154"/>
      <c r="Y153" s="154"/>
      <c r="Z153" s="154"/>
      <c r="AA153" s="154"/>
      <c r="AB153" s="154"/>
      <c r="AC153" s="154"/>
      <c r="AD153" s="154"/>
    </row>
    <row r="154" ht="20.25" customHeight="1">
      <c r="A154" s="154"/>
      <c r="B154" s="154"/>
      <c r="C154" s="154"/>
      <c r="D154" s="154"/>
      <c r="E154" s="154"/>
      <c r="F154" s="154"/>
      <c r="G154" s="154"/>
      <c r="H154" s="154"/>
      <c r="I154" s="154"/>
      <c r="J154" s="154"/>
      <c r="K154" s="154"/>
      <c r="L154" s="154"/>
      <c r="M154" s="154"/>
      <c r="N154" s="154"/>
      <c r="O154" s="154"/>
      <c r="P154" s="154"/>
      <c r="Q154" s="154"/>
      <c r="R154" s="154"/>
      <c r="S154" s="154"/>
      <c r="T154" s="154"/>
      <c r="U154" s="154"/>
      <c r="V154" s="154"/>
      <c r="W154" s="154"/>
      <c r="X154" s="154"/>
      <c r="Y154" s="154"/>
      <c r="Z154" s="154"/>
      <c r="AA154" s="154"/>
      <c r="AB154" s="154"/>
      <c r="AC154" s="154"/>
      <c r="AD154" s="154"/>
    </row>
    <row r="155" ht="20.25" customHeight="1">
      <c r="A155" s="154"/>
      <c r="B155" s="154"/>
      <c r="C155" s="154"/>
      <c r="D155" s="154"/>
      <c r="E155" s="154"/>
      <c r="F155" s="154"/>
      <c r="G155" s="154"/>
      <c r="H155" s="154"/>
      <c r="I155" s="154"/>
      <c r="J155" s="154"/>
      <c r="K155" s="154"/>
      <c r="L155" s="154"/>
      <c r="M155" s="154"/>
      <c r="N155" s="154"/>
      <c r="O155" s="154"/>
      <c r="P155" s="154"/>
      <c r="Q155" s="154"/>
      <c r="R155" s="154"/>
      <c r="S155" s="154"/>
      <c r="T155" s="154"/>
      <c r="U155" s="154"/>
      <c r="V155" s="154"/>
      <c r="W155" s="154"/>
      <c r="X155" s="154"/>
      <c r="Y155" s="154"/>
      <c r="Z155" s="154"/>
      <c r="AA155" s="154"/>
      <c r="AB155" s="154"/>
      <c r="AC155" s="154"/>
      <c r="AD155" s="154"/>
    </row>
    <row r="156" ht="20.25" customHeight="1">
      <c r="A156" s="154"/>
      <c r="B156" s="154"/>
      <c r="C156" s="154"/>
      <c r="D156" s="154"/>
      <c r="E156" s="154"/>
      <c r="F156" s="154"/>
      <c r="G156" s="154"/>
      <c r="H156" s="154"/>
      <c r="I156" s="154"/>
      <c r="J156" s="154"/>
      <c r="K156" s="154"/>
      <c r="L156" s="154"/>
      <c r="M156" s="154"/>
      <c r="N156" s="154"/>
      <c r="O156" s="154"/>
      <c r="P156" s="154"/>
      <c r="Q156" s="154"/>
      <c r="R156" s="154"/>
      <c r="S156" s="154"/>
      <c r="T156" s="154"/>
      <c r="U156" s="154"/>
      <c r="V156" s="154"/>
      <c r="W156" s="154"/>
      <c r="X156" s="154"/>
      <c r="Y156" s="154"/>
      <c r="Z156" s="154"/>
      <c r="AA156" s="154"/>
      <c r="AB156" s="154"/>
      <c r="AC156" s="154"/>
      <c r="AD156" s="154"/>
    </row>
    <row r="157" ht="20.25" customHeight="1">
      <c r="A157" s="154"/>
      <c r="B157" s="154"/>
      <c r="C157" s="154"/>
      <c r="D157" s="154"/>
      <c r="E157" s="154"/>
      <c r="F157" s="154"/>
      <c r="G157" s="154"/>
      <c r="H157" s="154"/>
      <c r="I157" s="154"/>
      <c r="J157" s="154"/>
      <c r="K157" s="154"/>
      <c r="L157" s="154"/>
      <c r="M157" s="154"/>
      <c r="N157" s="154"/>
      <c r="O157" s="154"/>
      <c r="P157" s="154"/>
      <c r="Q157" s="154"/>
      <c r="R157" s="154"/>
      <c r="S157" s="154"/>
      <c r="T157" s="154"/>
      <c r="U157" s="154"/>
      <c r="V157" s="154"/>
      <c r="W157" s="154"/>
      <c r="X157" s="154"/>
      <c r="Y157" s="154"/>
      <c r="Z157" s="154"/>
      <c r="AA157" s="154"/>
      <c r="AB157" s="154"/>
      <c r="AC157" s="154"/>
      <c r="AD157" s="154"/>
    </row>
    <row r="158" ht="20.25" customHeight="1">
      <c r="A158" s="154"/>
      <c r="B158" s="154"/>
      <c r="C158" s="154"/>
      <c r="D158" s="154"/>
      <c r="E158" s="154"/>
      <c r="F158" s="154"/>
      <c r="G158" s="154"/>
      <c r="H158" s="154"/>
      <c r="I158" s="154"/>
      <c r="J158" s="154"/>
      <c r="K158" s="154"/>
      <c r="L158" s="154"/>
      <c r="M158" s="154"/>
      <c r="N158" s="154"/>
      <c r="O158" s="154"/>
      <c r="P158" s="154"/>
      <c r="Q158" s="154"/>
      <c r="R158" s="154"/>
      <c r="S158" s="154"/>
      <c r="T158" s="154"/>
      <c r="U158" s="154"/>
      <c r="V158" s="154"/>
      <c r="W158" s="154"/>
      <c r="X158" s="154"/>
      <c r="Y158" s="154"/>
      <c r="Z158" s="154"/>
      <c r="AA158" s="154"/>
      <c r="AB158" s="154"/>
      <c r="AC158" s="154"/>
      <c r="AD158" s="154"/>
    </row>
    <row r="159" ht="20.25" customHeight="1">
      <c r="A159" s="154"/>
      <c r="B159" s="154"/>
      <c r="C159" s="154"/>
      <c r="D159" s="154"/>
      <c r="E159" s="154"/>
      <c r="F159" s="154"/>
      <c r="G159" s="154"/>
      <c r="H159" s="154"/>
      <c r="I159" s="154"/>
      <c r="J159" s="154"/>
      <c r="K159" s="154"/>
      <c r="L159" s="154"/>
      <c r="M159" s="154"/>
      <c r="N159" s="154"/>
      <c r="O159" s="154"/>
      <c r="P159" s="154"/>
      <c r="Q159" s="154"/>
      <c r="R159" s="154"/>
      <c r="S159" s="154"/>
      <c r="T159" s="154"/>
      <c r="U159" s="154"/>
      <c r="V159" s="154"/>
      <c r="W159" s="154"/>
      <c r="X159" s="154"/>
      <c r="Y159" s="154"/>
      <c r="Z159" s="154"/>
      <c r="AA159" s="154"/>
      <c r="AB159" s="154"/>
      <c r="AC159" s="154"/>
      <c r="AD159" s="154"/>
    </row>
    <row r="160" ht="20.25" customHeight="1">
      <c r="A160" s="154"/>
      <c r="B160" s="154"/>
      <c r="C160" s="154"/>
      <c r="D160" s="154"/>
      <c r="E160" s="154"/>
      <c r="F160" s="154"/>
      <c r="G160" s="154"/>
      <c r="H160" s="154"/>
      <c r="I160" s="154"/>
      <c r="J160" s="154"/>
      <c r="K160" s="154"/>
      <c r="L160" s="154"/>
      <c r="M160" s="154"/>
      <c r="N160" s="154"/>
      <c r="O160" s="154"/>
      <c r="P160" s="154"/>
      <c r="Q160" s="154"/>
      <c r="R160" s="154"/>
      <c r="S160" s="154"/>
      <c r="T160" s="154"/>
      <c r="U160" s="154"/>
      <c r="V160" s="154"/>
      <c r="W160" s="154"/>
      <c r="X160" s="154"/>
      <c r="Y160" s="154"/>
      <c r="Z160" s="154"/>
      <c r="AA160" s="154"/>
      <c r="AB160" s="154"/>
      <c r="AC160" s="154"/>
      <c r="AD160" s="154"/>
    </row>
    <row r="161" ht="20.25" customHeight="1">
      <c r="A161" s="154"/>
      <c r="B161" s="154"/>
      <c r="C161" s="154"/>
      <c r="D161" s="154"/>
      <c r="E161" s="154"/>
      <c r="F161" s="154"/>
      <c r="G161" s="154"/>
      <c r="H161" s="154"/>
      <c r="I161" s="154"/>
      <c r="J161" s="154"/>
      <c r="K161" s="154"/>
      <c r="L161" s="154"/>
      <c r="M161" s="154"/>
      <c r="N161" s="154"/>
      <c r="O161" s="154"/>
      <c r="P161" s="154"/>
      <c r="Q161" s="154"/>
      <c r="R161" s="154"/>
      <c r="S161" s="154"/>
      <c r="T161" s="154"/>
      <c r="U161" s="154"/>
      <c r="V161" s="154"/>
      <c r="W161" s="154"/>
      <c r="X161" s="154"/>
      <c r="Y161" s="154"/>
      <c r="Z161" s="154"/>
      <c r="AA161" s="154"/>
      <c r="AB161" s="154"/>
      <c r="AC161" s="154"/>
      <c r="AD161" s="154"/>
    </row>
    <row r="162" ht="20.25" customHeight="1">
      <c r="A162" s="154"/>
      <c r="B162" s="154"/>
      <c r="C162" s="154"/>
      <c r="D162" s="154"/>
      <c r="E162" s="154"/>
      <c r="F162" s="154"/>
      <c r="G162" s="154"/>
      <c r="H162" s="154"/>
      <c r="I162" s="154"/>
      <c r="J162" s="154"/>
      <c r="K162" s="154"/>
      <c r="L162" s="154"/>
      <c r="M162" s="154"/>
      <c r="N162" s="154"/>
      <c r="O162" s="154"/>
      <c r="P162" s="154"/>
      <c r="Q162" s="154"/>
      <c r="R162" s="154"/>
      <c r="S162" s="154"/>
      <c r="T162" s="154"/>
      <c r="U162" s="154"/>
      <c r="V162" s="154"/>
      <c r="W162" s="154"/>
      <c r="X162" s="154"/>
      <c r="Y162" s="154"/>
      <c r="Z162" s="154"/>
      <c r="AA162" s="154"/>
      <c r="AB162" s="154"/>
      <c r="AC162" s="154"/>
      <c r="AD162" s="154"/>
    </row>
    <row r="163" ht="20.25" customHeight="1">
      <c r="A163" s="154"/>
      <c r="B163" s="154"/>
      <c r="C163" s="154"/>
      <c r="D163" s="154"/>
      <c r="E163" s="154"/>
      <c r="F163" s="154"/>
      <c r="G163" s="154"/>
      <c r="H163" s="154"/>
      <c r="I163" s="154"/>
      <c r="J163" s="154"/>
      <c r="K163" s="154"/>
      <c r="L163" s="154"/>
      <c r="M163" s="154"/>
      <c r="N163" s="154"/>
      <c r="O163" s="154"/>
      <c r="P163" s="154"/>
      <c r="Q163" s="154"/>
      <c r="R163" s="154"/>
      <c r="S163" s="154"/>
      <c r="T163" s="154"/>
      <c r="U163" s="154"/>
      <c r="V163" s="154"/>
      <c r="W163" s="154"/>
      <c r="X163" s="154"/>
      <c r="Y163" s="154"/>
      <c r="Z163" s="154"/>
      <c r="AA163" s="154"/>
      <c r="AB163" s="154"/>
      <c r="AC163" s="154"/>
      <c r="AD163" s="154"/>
    </row>
    <row r="164" ht="20.25" customHeight="1">
      <c r="A164" s="154"/>
      <c r="B164" s="154"/>
      <c r="C164" s="154"/>
      <c r="D164" s="154"/>
      <c r="E164" s="154"/>
      <c r="F164" s="154"/>
      <c r="G164" s="154"/>
      <c r="H164" s="154"/>
      <c r="I164" s="154"/>
      <c r="J164" s="154"/>
      <c r="K164" s="154"/>
      <c r="L164" s="154"/>
      <c r="M164" s="154"/>
      <c r="N164" s="154"/>
      <c r="O164" s="154"/>
      <c r="P164" s="154"/>
      <c r="Q164" s="154"/>
      <c r="R164" s="154"/>
      <c r="S164" s="154"/>
      <c r="T164" s="154"/>
      <c r="U164" s="154"/>
      <c r="V164" s="154"/>
      <c r="W164" s="154"/>
      <c r="X164" s="154"/>
      <c r="Y164" s="154"/>
      <c r="Z164" s="154"/>
      <c r="AA164" s="154"/>
      <c r="AB164" s="154"/>
      <c r="AC164" s="154"/>
      <c r="AD164" s="154"/>
    </row>
    <row r="165" ht="20.25" customHeight="1">
      <c r="A165" s="154"/>
      <c r="B165" s="154"/>
      <c r="C165" s="154"/>
      <c r="D165" s="154"/>
      <c r="E165" s="154"/>
      <c r="F165" s="154"/>
      <c r="G165" s="154"/>
      <c r="H165" s="154"/>
      <c r="I165" s="154"/>
      <c r="J165" s="154"/>
      <c r="K165" s="154"/>
      <c r="L165" s="154"/>
      <c r="M165" s="154"/>
      <c r="N165" s="154"/>
      <c r="O165" s="154"/>
      <c r="P165" s="154"/>
      <c r="Q165" s="154"/>
      <c r="R165" s="154"/>
      <c r="S165" s="154"/>
      <c r="T165" s="154"/>
      <c r="U165" s="154"/>
      <c r="V165" s="154"/>
      <c r="W165" s="154"/>
      <c r="X165" s="154"/>
      <c r="Y165" s="154"/>
      <c r="Z165" s="154"/>
      <c r="AA165" s="154"/>
      <c r="AB165" s="154"/>
      <c r="AC165" s="154"/>
      <c r="AD165" s="154"/>
    </row>
    <row r="166" ht="20.25" customHeight="1">
      <c r="A166" s="154"/>
      <c r="B166" s="154"/>
      <c r="C166" s="154"/>
      <c r="D166" s="154"/>
      <c r="E166" s="154"/>
      <c r="F166" s="154"/>
      <c r="G166" s="154"/>
      <c r="H166" s="154"/>
      <c r="I166" s="154"/>
      <c r="J166" s="154"/>
      <c r="K166" s="154"/>
      <c r="L166" s="154"/>
      <c r="M166" s="154"/>
      <c r="N166" s="154"/>
      <c r="O166" s="154"/>
      <c r="P166" s="154"/>
      <c r="Q166" s="154"/>
      <c r="R166" s="154"/>
      <c r="S166" s="154"/>
      <c r="T166" s="154"/>
      <c r="U166" s="154"/>
      <c r="V166" s="154"/>
      <c r="W166" s="154"/>
      <c r="X166" s="154"/>
      <c r="Y166" s="154"/>
      <c r="Z166" s="154"/>
      <c r="AA166" s="154"/>
      <c r="AB166" s="154"/>
      <c r="AC166" s="154"/>
      <c r="AD166" s="154"/>
    </row>
    <row r="167" ht="20.25" customHeight="1">
      <c r="A167" s="154"/>
      <c r="B167" s="154"/>
      <c r="C167" s="154"/>
      <c r="D167" s="154"/>
      <c r="E167" s="154"/>
      <c r="F167" s="154"/>
      <c r="G167" s="154"/>
      <c r="H167" s="154"/>
      <c r="I167" s="154"/>
      <c r="J167" s="154"/>
      <c r="K167" s="154"/>
      <c r="L167" s="154"/>
      <c r="M167" s="154"/>
      <c r="N167" s="154"/>
      <c r="O167" s="154"/>
      <c r="P167" s="154"/>
      <c r="Q167" s="154"/>
      <c r="R167" s="154"/>
      <c r="S167" s="154"/>
      <c r="T167" s="154"/>
      <c r="U167" s="154"/>
      <c r="V167" s="154"/>
      <c r="W167" s="154"/>
      <c r="X167" s="154"/>
      <c r="Y167" s="154"/>
      <c r="Z167" s="154"/>
      <c r="AA167" s="154"/>
      <c r="AB167" s="154"/>
      <c r="AC167" s="154"/>
      <c r="AD167" s="154"/>
    </row>
    <row r="168" ht="20.25" customHeight="1">
      <c r="A168" s="154"/>
      <c r="B168" s="154"/>
      <c r="C168" s="154"/>
      <c r="D168" s="154"/>
      <c r="E168" s="154"/>
      <c r="F168" s="154"/>
      <c r="G168" s="154"/>
      <c r="H168" s="154"/>
      <c r="I168" s="154"/>
      <c r="J168" s="154"/>
      <c r="K168" s="154"/>
      <c r="L168" s="154"/>
      <c r="M168" s="154"/>
      <c r="N168" s="154"/>
      <c r="O168" s="154"/>
      <c r="P168" s="154"/>
      <c r="Q168" s="154"/>
      <c r="R168" s="154"/>
      <c r="S168" s="154"/>
      <c r="T168" s="154"/>
      <c r="U168" s="154"/>
      <c r="V168" s="154"/>
      <c r="W168" s="154"/>
      <c r="X168" s="154"/>
      <c r="Y168" s="154"/>
      <c r="Z168" s="154"/>
      <c r="AA168" s="154"/>
      <c r="AB168" s="154"/>
      <c r="AC168" s="154"/>
      <c r="AD168" s="154"/>
    </row>
    <row r="169" ht="20.25" customHeight="1">
      <c r="A169" s="154"/>
      <c r="B169" s="154"/>
      <c r="C169" s="154"/>
      <c r="D169" s="154"/>
      <c r="E169" s="154"/>
      <c r="F169" s="154"/>
      <c r="G169" s="154"/>
      <c r="H169" s="154"/>
      <c r="I169" s="154"/>
      <c r="J169" s="154"/>
      <c r="K169" s="154"/>
      <c r="L169" s="154"/>
      <c r="M169" s="154"/>
      <c r="N169" s="154"/>
      <c r="O169" s="154"/>
      <c r="P169" s="154"/>
      <c r="Q169" s="154"/>
      <c r="R169" s="154"/>
      <c r="S169" s="154"/>
      <c r="T169" s="154"/>
      <c r="U169" s="154"/>
      <c r="V169" s="154"/>
      <c r="W169" s="154"/>
      <c r="X169" s="154"/>
      <c r="Y169" s="154"/>
      <c r="Z169" s="154"/>
      <c r="AA169" s="154"/>
      <c r="AB169" s="154"/>
      <c r="AC169" s="154"/>
      <c r="AD169" s="154"/>
    </row>
    <row r="170" ht="20.25" customHeight="1">
      <c r="A170" s="154"/>
      <c r="B170" s="154"/>
      <c r="C170" s="154"/>
      <c r="D170" s="154"/>
      <c r="E170" s="154"/>
      <c r="F170" s="154"/>
      <c r="G170" s="154"/>
      <c r="H170" s="154"/>
      <c r="I170" s="154"/>
      <c r="J170" s="154"/>
      <c r="K170" s="154"/>
      <c r="L170" s="154"/>
      <c r="M170" s="154"/>
      <c r="N170" s="154"/>
      <c r="O170" s="154"/>
      <c r="P170" s="154"/>
      <c r="Q170" s="154"/>
      <c r="R170" s="154"/>
      <c r="S170" s="154"/>
      <c r="T170" s="154"/>
      <c r="U170" s="154"/>
      <c r="V170" s="154"/>
      <c r="W170" s="154"/>
      <c r="X170" s="154"/>
      <c r="Y170" s="154"/>
      <c r="Z170" s="154"/>
      <c r="AA170" s="154"/>
      <c r="AB170" s="154"/>
      <c r="AC170" s="154"/>
      <c r="AD170" s="154"/>
    </row>
    <row r="171" ht="20.25" customHeight="1">
      <c r="A171" s="154"/>
      <c r="B171" s="154"/>
      <c r="C171" s="154"/>
      <c r="D171" s="154"/>
      <c r="E171" s="154"/>
      <c r="F171" s="154"/>
      <c r="G171" s="154"/>
      <c r="H171" s="154"/>
      <c r="I171" s="154"/>
      <c r="J171" s="154"/>
      <c r="K171" s="154"/>
      <c r="L171" s="154"/>
      <c r="M171" s="154"/>
      <c r="N171" s="154"/>
      <c r="O171" s="154"/>
      <c r="P171" s="154"/>
      <c r="Q171" s="154"/>
      <c r="R171" s="154"/>
      <c r="S171" s="154"/>
      <c r="T171" s="154"/>
      <c r="U171" s="154"/>
      <c r="V171" s="154"/>
      <c r="W171" s="154"/>
      <c r="X171" s="154"/>
      <c r="Y171" s="154"/>
      <c r="Z171" s="154"/>
      <c r="AA171" s="154"/>
      <c r="AB171" s="154"/>
      <c r="AC171" s="154"/>
      <c r="AD171" s="154"/>
    </row>
    <row r="172" ht="20.25" customHeight="1">
      <c r="A172" s="154"/>
      <c r="B172" s="154"/>
      <c r="C172" s="154"/>
      <c r="D172" s="154"/>
      <c r="E172" s="154"/>
      <c r="F172" s="154"/>
      <c r="G172" s="154"/>
      <c r="H172" s="154"/>
      <c r="I172" s="154"/>
      <c r="J172" s="154"/>
      <c r="K172" s="154"/>
      <c r="L172" s="154"/>
      <c r="M172" s="154"/>
      <c r="N172" s="154"/>
      <c r="O172" s="154"/>
      <c r="P172" s="154"/>
      <c r="Q172" s="154"/>
      <c r="R172" s="154"/>
      <c r="S172" s="154"/>
      <c r="T172" s="154"/>
      <c r="U172" s="154"/>
      <c r="V172" s="154"/>
      <c r="W172" s="154"/>
      <c r="X172" s="154"/>
      <c r="Y172" s="154"/>
      <c r="Z172" s="154"/>
      <c r="AA172" s="154"/>
      <c r="AB172" s="154"/>
      <c r="AC172" s="154"/>
      <c r="AD172" s="154"/>
    </row>
    <row r="173" ht="20.25" customHeight="1">
      <c r="A173" s="154"/>
      <c r="B173" s="154"/>
      <c r="C173" s="154"/>
      <c r="D173" s="154"/>
      <c r="E173" s="154"/>
      <c r="F173" s="154"/>
      <c r="G173" s="154"/>
      <c r="H173" s="154"/>
      <c r="I173" s="154"/>
      <c r="J173" s="154"/>
      <c r="K173" s="154"/>
      <c r="L173" s="154"/>
      <c r="M173" s="154"/>
      <c r="N173" s="154"/>
      <c r="O173" s="154"/>
      <c r="P173" s="154"/>
      <c r="Q173" s="154"/>
      <c r="R173" s="154"/>
      <c r="S173" s="154"/>
      <c r="T173" s="154"/>
      <c r="U173" s="154"/>
      <c r="V173" s="154"/>
      <c r="W173" s="154"/>
      <c r="X173" s="154"/>
      <c r="Y173" s="154"/>
      <c r="Z173" s="154"/>
      <c r="AA173" s="154"/>
      <c r="AB173" s="154"/>
      <c r="AC173" s="154"/>
      <c r="AD173" s="154"/>
    </row>
    <row r="174" ht="20.25" customHeight="1">
      <c r="A174" s="154"/>
      <c r="B174" s="154"/>
      <c r="C174" s="154"/>
      <c r="D174" s="154"/>
      <c r="E174" s="154"/>
      <c r="F174" s="154"/>
      <c r="G174" s="154"/>
      <c r="H174" s="154"/>
      <c r="I174" s="154"/>
      <c r="J174" s="154"/>
      <c r="K174" s="154"/>
      <c r="L174" s="154"/>
      <c r="M174" s="154"/>
      <c r="N174" s="154"/>
      <c r="O174" s="154"/>
      <c r="P174" s="154"/>
      <c r="Q174" s="154"/>
      <c r="R174" s="154"/>
      <c r="S174" s="154"/>
      <c r="T174" s="154"/>
      <c r="U174" s="154"/>
      <c r="V174" s="154"/>
      <c r="W174" s="154"/>
      <c r="X174" s="154"/>
      <c r="Y174" s="154"/>
      <c r="Z174" s="154"/>
      <c r="AA174" s="154"/>
      <c r="AB174" s="154"/>
      <c r="AC174" s="154"/>
      <c r="AD174" s="154"/>
    </row>
    <row r="175" ht="20.25" customHeight="1">
      <c r="A175" s="154"/>
      <c r="B175" s="154"/>
      <c r="C175" s="154"/>
      <c r="D175" s="154"/>
      <c r="E175" s="154"/>
      <c r="F175" s="154"/>
      <c r="G175" s="154"/>
      <c r="H175" s="154"/>
      <c r="I175" s="154"/>
      <c r="J175" s="154"/>
      <c r="K175" s="154"/>
      <c r="L175" s="154"/>
      <c r="M175" s="154"/>
      <c r="N175" s="154"/>
      <c r="O175" s="154"/>
      <c r="P175" s="154"/>
      <c r="Q175" s="154"/>
      <c r="R175" s="154"/>
      <c r="S175" s="154"/>
      <c r="T175" s="154"/>
      <c r="U175" s="154"/>
      <c r="V175" s="154"/>
      <c r="W175" s="154"/>
      <c r="X175" s="154"/>
      <c r="Y175" s="154"/>
      <c r="Z175" s="154"/>
      <c r="AA175" s="154"/>
      <c r="AB175" s="154"/>
      <c r="AC175" s="154"/>
      <c r="AD175" s="154"/>
    </row>
    <row r="176" ht="20.25" customHeight="1">
      <c r="A176" s="154"/>
      <c r="B176" s="154"/>
      <c r="C176" s="154"/>
      <c r="D176" s="154"/>
      <c r="E176" s="154"/>
      <c r="F176" s="154"/>
      <c r="G176" s="154"/>
      <c r="H176" s="154"/>
      <c r="I176" s="154"/>
      <c r="J176" s="154"/>
      <c r="K176" s="154"/>
      <c r="L176" s="154"/>
      <c r="M176" s="154"/>
      <c r="N176" s="154"/>
      <c r="O176" s="154"/>
      <c r="P176" s="154"/>
      <c r="Q176" s="154"/>
      <c r="R176" s="154"/>
      <c r="S176" s="154"/>
      <c r="T176" s="154"/>
      <c r="U176" s="154"/>
      <c r="V176" s="154"/>
      <c r="W176" s="154"/>
      <c r="X176" s="154"/>
      <c r="Y176" s="154"/>
      <c r="Z176" s="154"/>
      <c r="AA176" s="154"/>
      <c r="AB176" s="154"/>
      <c r="AC176" s="154"/>
      <c r="AD176" s="154"/>
    </row>
    <row r="177" ht="20.25" customHeight="1">
      <c r="A177" s="154"/>
      <c r="B177" s="154"/>
      <c r="C177" s="154"/>
      <c r="D177" s="154"/>
      <c r="E177" s="154"/>
      <c r="F177" s="154"/>
      <c r="G177" s="154"/>
      <c r="H177" s="154"/>
      <c r="I177" s="154"/>
      <c r="J177" s="154"/>
      <c r="K177" s="154"/>
      <c r="L177" s="154"/>
      <c r="M177" s="154"/>
      <c r="N177" s="154"/>
      <c r="O177" s="154"/>
      <c r="P177" s="154"/>
      <c r="Q177" s="154"/>
      <c r="R177" s="154"/>
      <c r="S177" s="154"/>
      <c r="T177" s="154"/>
      <c r="U177" s="154"/>
      <c r="V177" s="154"/>
      <c r="W177" s="154"/>
      <c r="X177" s="154"/>
      <c r="Y177" s="154"/>
      <c r="Z177" s="154"/>
      <c r="AA177" s="154"/>
      <c r="AB177" s="154"/>
      <c r="AC177" s="154"/>
      <c r="AD177" s="154"/>
    </row>
    <row r="178" ht="20.25" customHeight="1">
      <c r="A178" s="154"/>
      <c r="B178" s="154"/>
      <c r="C178" s="154"/>
      <c r="D178" s="154"/>
      <c r="E178" s="154"/>
      <c r="F178" s="154"/>
      <c r="G178" s="154"/>
      <c r="H178" s="154"/>
      <c r="I178" s="154"/>
      <c r="J178" s="154"/>
      <c r="K178" s="154"/>
      <c r="L178" s="154"/>
      <c r="M178" s="154"/>
      <c r="N178" s="154"/>
      <c r="O178" s="154"/>
      <c r="P178" s="154"/>
      <c r="Q178" s="154"/>
      <c r="R178" s="154"/>
      <c r="S178" s="154"/>
      <c r="T178" s="154"/>
      <c r="U178" s="154"/>
      <c r="V178" s="154"/>
      <c r="W178" s="154"/>
      <c r="X178" s="154"/>
      <c r="Y178" s="154"/>
      <c r="Z178" s="154"/>
      <c r="AA178" s="154"/>
      <c r="AB178" s="154"/>
      <c r="AC178" s="154"/>
      <c r="AD178" s="154"/>
    </row>
    <row r="179" ht="20.25" customHeight="1">
      <c r="A179" s="154"/>
      <c r="B179" s="154"/>
      <c r="C179" s="154"/>
      <c r="D179" s="154"/>
      <c r="E179" s="154"/>
      <c r="F179" s="154"/>
      <c r="G179" s="154"/>
      <c r="H179" s="154"/>
      <c r="I179" s="154"/>
      <c r="J179" s="154"/>
      <c r="K179" s="154"/>
      <c r="L179" s="154"/>
      <c r="M179" s="154"/>
      <c r="N179" s="154"/>
      <c r="O179" s="154"/>
      <c r="P179" s="154"/>
      <c r="Q179" s="154"/>
      <c r="R179" s="154"/>
      <c r="S179" s="154"/>
      <c r="T179" s="154"/>
      <c r="U179" s="154"/>
      <c r="V179" s="154"/>
      <c r="W179" s="154"/>
      <c r="X179" s="154"/>
      <c r="Y179" s="154"/>
      <c r="Z179" s="154"/>
      <c r="AA179" s="154"/>
      <c r="AB179" s="154"/>
      <c r="AC179" s="154"/>
      <c r="AD179" s="154"/>
    </row>
    <row r="180" ht="20.25" customHeight="1">
      <c r="A180" s="154"/>
      <c r="B180" s="154"/>
      <c r="C180" s="154"/>
      <c r="D180" s="154"/>
      <c r="E180" s="154"/>
      <c r="F180" s="154"/>
      <c r="G180" s="154"/>
      <c r="H180" s="154"/>
      <c r="I180" s="154"/>
      <c r="J180" s="154"/>
      <c r="K180" s="154"/>
      <c r="L180" s="154"/>
      <c r="M180" s="154"/>
      <c r="N180" s="154"/>
      <c r="O180" s="154"/>
      <c r="P180" s="154"/>
      <c r="Q180" s="154"/>
      <c r="R180" s="154"/>
      <c r="S180" s="154"/>
      <c r="T180" s="154"/>
      <c r="U180" s="154"/>
      <c r="V180" s="154"/>
      <c r="W180" s="154"/>
      <c r="X180" s="154"/>
      <c r="Y180" s="154"/>
      <c r="Z180" s="154"/>
      <c r="AA180" s="154"/>
      <c r="AB180" s="154"/>
      <c r="AC180" s="154"/>
      <c r="AD180" s="154"/>
    </row>
    <row r="181" ht="20.25" customHeight="1">
      <c r="A181" s="154"/>
      <c r="B181" s="154"/>
      <c r="C181" s="154"/>
      <c r="D181" s="154"/>
      <c r="E181" s="154"/>
      <c r="F181" s="154"/>
      <c r="G181" s="154"/>
      <c r="H181" s="154"/>
      <c r="I181" s="154"/>
      <c r="J181" s="154"/>
      <c r="K181" s="154"/>
      <c r="L181" s="154"/>
      <c r="M181" s="154"/>
      <c r="N181" s="154"/>
      <c r="O181" s="154"/>
      <c r="P181" s="154"/>
      <c r="Q181" s="154"/>
      <c r="R181" s="154"/>
      <c r="S181" s="154"/>
      <c r="T181" s="154"/>
      <c r="U181" s="154"/>
      <c r="V181" s="154"/>
      <c r="W181" s="154"/>
      <c r="X181" s="154"/>
      <c r="Y181" s="154"/>
      <c r="Z181" s="154"/>
      <c r="AA181" s="154"/>
      <c r="AB181" s="154"/>
      <c r="AC181" s="154"/>
      <c r="AD181" s="154"/>
    </row>
    <row r="182" ht="20.25" customHeight="1">
      <c r="A182" s="154"/>
      <c r="B182" s="154"/>
      <c r="C182" s="154"/>
      <c r="D182" s="154"/>
      <c r="E182" s="154"/>
      <c r="F182" s="154"/>
      <c r="G182" s="154"/>
      <c r="H182" s="154"/>
      <c r="I182" s="154"/>
      <c r="J182" s="154"/>
      <c r="K182" s="154"/>
      <c r="L182" s="154"/>
      <c r="M182" s="154"/>
      <c r="N182" s="154"/>
      <c r="O182" s="154"/>
      <c r="P182" s="154"/>
      <c r="Q182" s="154"/>
      <c r="R182" s="154"/>
      <c r="S182" s="154"/>
      <c r="T182" s="154"/>
      <c r="U182" s="154"/>
      <c r="V182" s="154"/>
      <c r="W182" s="154"/>
      <c r="X182" s="154"/>
      <c r="Y182" s="154"/>
      <c r="Z182" s="154"/>
      <c r="AA182" s="154"/>
      <c r="AB182" s="154"/>
      <c r="AC182" s="154"/>
      <c r="AD182" s="154"/>
    </row>
    <row r="183" ht="20.25" customHeight="1">
      <c r="A183" s="154"/>
      <c r="B183" s="154"/>
      <c r="C183" s="154"/>
      <c r="D183" s="154"/>
      <c r="E183" s="154"/>
      <c r="F183" s="154"/>
      <c r="G183" s="154"/>
      <c r="H183" s="154"/>
      <c r="I183" s="154"/>
      <c r="J183" s="154"/>
      <c r="K183" s="154"/>
      <c r="L183" s="154"/>
      <c r="M183" s="154"/>
      <c r="N183" s="154"/>
      <c r="O183" s="154"/>
      <c r="P183" s="154"/>
      <c r="Q183" s="154"/>
      <c r="R183" s="154"/>
      <c r="S183" s="154"/>
      <c r="T183" s="154"/>
      <c r="U183" s="154"/>
      <c r="V183" s="154"/>
      <c r="W183" s="154"/>
      <c r="X183" s="154"/>
      <c r="Y183" s="154"/>
      <c r="Z183" s="154"/>
      <c r="AA183" s="154"/>
      <c r="AB183" s="154"/>
      <c r="AC183" s="154"/>
      <c r="AD183" s="154"/>
    </row>
    <row r="184" ht="20.25" customHeight="1">
      <c r="A184" s="154"/>
      <c r="B184" s="154"/>
      <c r="C184" s="154"/>
      <c r="D184" s="154"/>
      <c r="E184" s="154"/>
      <c r="F184" s="154"/>
      <c r="G184" s="154"/>
      <c r="H184" s="154"/>
      <c r="I184" s="154"/>
      <c r="J184" s="154"/>
      <c r="K184" s="154"/>
      <c r="L184" s="154"/>
      <c r="M184" s="154"/>
      <c r="N184" s="154"/>
      <c r="O184" s="154"/>
      <c r="P184" s="154"/>
      <c r="Q184" s="154"/>
      <c r="R184" s="154"/>
      <c r="S184" s="154"/>
      <c r="T184" s="154"/>
      <c r="U184" s="154"/>
      <c r="V184" s="154"/>
      <c r="W184" s="154"/>
      <c r="X184" s="154"/>
      <c r="Y184" s="154"/>
      <c r="Z184" s="154"/>
      <c r="AA184" s="154"/>
      <c r="AB184" s="154"/>
      <c r="AC184" s="154"/>
      <c r="AD184" s="154"/>
    </row>
    <row r="185" ht="20.25" customHeight="1">
      <c r="A185" s="154"/>
      <c r="B185" s="154"/>
      <c r="C185" s="154"/>
      <c r="D185" s="154"/>
      <c r="E185" s="154"/>
      <c r="F185" s="154"/>
      <c r="G185" s="154"/>
      <c r="H185" s="154"/>
      <c r="I185" s="154"/>
      <c r="J185" s="154"/>
      <c r="K185" s="154"/>
      <c r="L185" s="154"/>
      <c r="M185" s="154"/>
      <c r="N185" s="154"/>
      <c r="O185" s="154"/>
      <c r="P185" s="154"/>
      <c r="Q185" s="154"/>
      <c r="R185" s="154"/>
      <c r="S185" s="154"/>
      <c r="T185" s="154"/>
      <c r="U185" s="154"/>
      <c r="V185" s="154"/>
      <c r="W185" s="154"/>
      <c r="X185" s="154"/>
      <c r="Y185" s="154"/>
      <c r="Z185" s="154"/>
      <c r="AA185" s="154"/>
      <c r="AB185" s="154"/>
      <c r="AC185" s="154"/>
      <c r="AD185" s="154"/>
    </row>
    <row r="186" ht="20.25" customHeight="1">
      <c r="A186" s="154"/>
      <c r="B186" s="154"/>
      <c r="C186" s="154"/>
      <c r="D186" s="154"/>
      <c r="E186" s="154"/>
      <c r="F186" s="154"/>
      <c r="G186" s="154"/>
      <c r="H186" s="154"/>
      <c r="I186" s="154"/>
      <c r="J186" s="154"/>
      <c r="K186" s="154"/>
      <c r="L186" s="154"/>
      <c r="M186" s="154"/>
      <c r="N186" s="154"/>
      <c r="O186" s="154"/>
      <c r="P186" s="154"/>
      <c r="Q186" s="154"/>
      <c r="R186" s="154"/>
      <c r="S186" s="154"/>
      <c r="T186" s="154"/>
      <c r="U186" s="154"/>
      <c r="V186" s="154"/>
      <c r="W186" s="154"/>
      <c r="X186" s="154"/>
      <c r="Y186" s="154"/>
      <c r="Z186" s="154"/>
      <c r="AA186" s="154"/>
      <c r="AB186" s="154"/>
      <c r="AC186" s="154"/>
      <c r="AD186" s="154"/>
    </row>
    <row r="187" ht="20.25" customHeight="1">
      <c r="A187" s="154"/>
      <c r="B187" s="154"/>
      <c r="C187" s="154"/>
      <c r="D187" s="154"/>
      <c r="E187" s="154"/>
      <c r="F187" s="154"/>
      <c r="G187" s="154"/>
      <c r="H187" s="154"/>
      <c r="I187" s="154"/>
      <c r="J187" s="154"/>
      <c r="K187" s="154"/>
      <c r="L187" s="154"/>
      <c r="M187" s="154"/>
      <c r="N187" s="154"/>
      <c r="O187" s="154"/>
      <c r="P187" s="154"/>
      <c r="Q187" s="154"/>
      <c r="R187" s="154"/>
      <c r="S187" s="154"/>
      <c r="T187" s="154"/>
      <c r="U187" s="154"/>
      <c r="V187" s="154"/>
      <c r="W187" s="154"/>
      <c r="X187" s="154"/>
      <c r="Y187" s="154"/>
      <c r="Z187" s="154"/>
      <c r="AA187" s="154"/>
      <c r="AB187" s="154"/>
      <c r="AC187" s="154"/>
      <c r="AD187" s="154"/>
    </row>
    <row r="188" ht="20.25" customHeight="1">
      <c r="A188" s="154"/>
      <c r="B188" s="154"/>
      <c r="C188" s="154"/>
      <c r="D188" s="154"/>
      <c r="E188" s="154"/>
      <c r="F188" s="154"/>
      <c r="G188" s="154"/>
      <c r="H188" s="154"/>
      <c r="I188" s="154"/>
      <c r="J188" s="154"/>
      <c r="K188" s="154"/>
      <c r="L188" s="154"/>
      <c r="M188" s="154"/>
      <c r="N188" s="154"/>
      <c r="O188" s="154"/>
      <c r="P188" s="154"/>
      <c r="Q188" s="154"/>
      <c r="R188" s="154"/>
      <c r="S188" s="154"/>
      <c r="T188" s="154"/>
      <c r="U188" s="154"/>
      <c r="V188" s="154"/>
      <c r="W188" s="154"/>
      <c r="X188" s="154"/>
      <c r="Y188" s="154"/>
      <c r="Z188" s="154"/>
      <c r="AA188" s="154"/>
      <c r="AB188" s="154"/>
      <c r="AC188" s="154"/>
      <c r="AD188" s="154"/>
    </row>
    <row r="189" ht="20.25" customHeight="1">
      <c r="A189" s="154"/>
      <c r="B189" s="154"/>
      <c r="C189" s="154"/>
      <c r="D189" s="154"/>
      <c r="E189" s="154"/>
      <c r="F189" s="154"/>
      <c r="G189" s="154"/>
      <c r="H189" s="154"/>
      <c r="I189" s="154"/>
      <c r="J189" s="154"/>
      <c r="K189" s="154"/>
      <c r="L189" s="154"/>
      <c r="M189" s="154"/>
      <c r="N189" s="154"/>
      <c r="O189" s="154"/>
      <c r="P189" s="154"/>
      <c r="Q189" s="154"/>
      <c r="R189" s="154"/>
      <c r="S189" s="154"/>
      <c r="T189" s="154"/>
      <c r="U189" s="154"/>
      <c r="V189" s="154"/>
      <c r="W189" s="154"/>
      <c r="X189" s="154"/>
      <c r="Y189" s="154"/>
      <c r="Z189" s="154"/>
      <c r="AA189" s="154"/>
      <c r="AB189" s="154"/>
      <c r="AC189" s="154"/>
      <c r="AD189" s="154"/>
    </row>
    <row r="190" ht="20.25" customHeight="1">
      <c r="A190" s="154"/>
      <c r="B190" s="154"/>
      <c r="C190" s="154"/>
      <c r="D190" s="154"/>
      <c r="E190" s="154"/>
      <c r="F190" s="154"/>
      <c r="G190" s="154"/>
      <c r="H190" s="154"/>
      <c r="I190" s="154"/>
      <c r="J190" s="154"/>
      <c r="K190" s="154"/>
      <c r="L190" s="154"/>
      <c r="M190" s="154"/>
      <c r="N190" s="154"/>
      <c r="O190" s="154"/>
      <c r="P190" s="154"/>
      <c r="Q190" s="154"/>
      <c r="R190" s="154"/>
      <c r="S190" s="154"/>
      <c r="T190" s="154"/>
      <c r="U190" s="154"/>
      <c r="V190" s="154"/>
      <c r="W190" s="154"/>
      <c r="X190" s="154"/>
      <c r="Y190" s="154"/>
      <c r="Z190" s="154"/>
      <c r="AA190" s="154"/>
      <c r="AB190" s="154"/>
      <c r="AC190" s="154"/>
      <c r="AD190" s="154"/>
    </row>
    <row r="191" ht="20.25" customHeight="1">
      <c r="A191" s="154"/>
      <c r="B191" s="154"/>
      <c r="C191" s="154"/>
      <c r="D191" s="154"/>
      <c r="E191" s="154"/>
      <c r="F191" s="154"/>
      <c r="G191" s="154"/>
      <c r="H191" s="154"/>
      <c r="I191" s="154"/>
      <c r="J191" s="154"/>
      <c r="K191" s="154"/>
      <c r="L191" s="154"/>
      <c r="M191" s="154"/>
      <c r="N191" s="154"/>
      <c r="O191" s="154"/>
      <c r="P191" s="154"/>
      <c r="Q191" s="154"/>
      <c r="R191" s="154"/>
      <c r="S191" s="154"/>
      <c r="T191" s="154"/>
      <c r="U191" s="154"/>
      <c r="V191" s="154"/>
      <c r="W191" s="154"/>
      <c r="X191" s="154"/>
      <c r="Y191" s="154"/>
      <c r="Z191" s="154"/>
      <c r="AA191" s="154"/>
      <c r="AB191" s="154"/>
      <c r="AC191" s="154"/>
      <c r="AD191" s="154"/>
    </row>
    <row r="192" ht="20.25" customHeight="1">
      <c r="A192" s="154"/>
      <c r="B192" s="154"/>
      <c r="C192" s="154"/>
      <c r="D192" s="154"/>
      <c r="E192" s="154"/>
      <c r="F192" s="154"/>
      <c r="G192" s="154"/>
      <c r="H192" s="154"/>
      <c r="I192" s="154"/>
      <c r="J192" s="154"/>
      <c r="K192" s="154"/>
      <c r="L192" s="154"/>
      <c r="M192" s="154"/>
      <c r="N192" s="154"/>
      <c r="O192" s="154"/>
      <c r="P192" s="154"/>
      <c r="Q192" s="154"/>
      <c r="R192" s="154"/>
      <c r="S192" s="154"/>
      <c r="T192" s="154"/>
      <c r="U192" s="154"/>
      <c r="V192" s="154"/>
      <c r="W192" s="154"/>
      <c r="X192" s="154"/>
      <c r="Y192" s="154"/>
      <c r="Z192" s="154"/>
      <c r="AA192" s="154"/>
      <c r="AB192" s="154"/>
      <c r="AC192" s="154"/>
      <c r="AD192" s="154"/>
    </row>
    <row r="193" ht="20.25" customHeight="1">
      <c r="A193" s="154"/>
      <c r="B193" s="154"/>
      <c r="C193" s="154"/>
      <c r="D193" s="154"/>
      <c r="E193" s="154"/>
      <c r="F193" s="154"/>
      <c r="G193" s="154"/>
      <c r="H193" s="154"/>
      <c r="I193" s="154"/>
      <c r="J193" s="154"/>
      <c r="K193" s="154"/>
      <c r="L193" s="154"/>
      <c r="M193" s="154"/>
      <c r="N193" s="154"/>
      <c r="O193" s="154"/>
      <c r="P193" s="154"/>
      <c r="Q193" s="154"/>
      <c r="R193" s="154"/>
      <c r="S193" s="154"/>
      <c r="T193" s="154"/>
      <c r="U193" s="154"/>
      <c r="V193" s="154"/>
      <c r="W193" s="154"/>
      <c r="X193" s="154"/>
      <c r="Y193" s="154"/>
      <c r="Z193" s="154"/>
      <c r="AA193" s="154"/>
      <c r="AB193" s="154"/>
      <c r="AC193" s="154"/>
      <c r="AD193" s="154"/>
    </row>
    <row r="194" ht="20.25" customHeight="1">
      <c r="A194" s="154"/>
      <c r="B194" s="154"/>
      <c r="C194" s="154"/>
      <c r="D194" s="154"/>
      <c r="E194" s="154"/>
      <c r="F194" s="154"/>
      <c r="G194" s="154"/>
      <c r="H194" s="154"/>
      <c r="I194" s="154"/>
      <c r="J194" s="154"/>
      <c r="K194" s="154"/>
      <c r="L194" s="154"/>
      <c r="M194" s="154"/>
      <c r="N194" s="154"/>
      <c r="O194" s="154"/>
      <c r="P194" s="154"/>
      <c r="Q194" s="154"/>
      <c r="R194" s="154"/>
      <c r="S194" s="154"/>
      <c r="T194" s="154"/>
      <c r="U194" s="154"/>
      <c r="V194" s="154"/>
      <c r="W194" s="154"/>
      <c r="X194" s="154"/>
      <c r="Y194" s="154"/>
      <c r="Z194" s="154"/>
      <c r="AA194" s="154"/>
      <c r="AB194" s="154"/>
      <c r="AC194" s="154"/>
      <c r="AD194" s="154"/>
    </row>
    <row r="195" ht="20.25" customHeight="1">
      <c r="A195" s="154"/>
      <c r="B195" s="154"/>
      <c r="C195" s="154"/>
      <c r="D195" s="154"/>
      <c r="E195" s="154"/>
      <c r="F195" s="154"/>
      <c r="G195" s="154"/>
      <c r="H195" s="154"/>
      <c r="I195" s="154"/>
      <c r="J195" s="154"/>
      <c r="K195" s="154"/>
      <c r="L195" s="154"/>
      <c r="M195" s="154"/>
      <c r="N195" s="154"/>
      <c r="O195" s="154"/>
      <c r="P195" s="154"/>
      <c r="Q195" s="154"/>
      <c r="R195" s="154"/>
      <c r="S195" s="154"/>
      <c r="T195" s="154"/>
      <c r="U195" s="154"/>
      <c r="V195" s="154"/>
      <c r="W195" s="154"/>
      <c r="X195" s="154"/>
      <c r="Y195" s="154"/>
      <c r="Z195" s="154"/>
      <c r="AA195" s="154"/>
      <c r="AB195" s="154"/>
      <c r="AC195" s="154"/>
      <c r="AD195" s="154"/>
    </row>
    <row r="196" ht="20.25" customHeight="1">
      <c r="A196" s="154"/>
      <c r="B196" s="154"/>
      <c r="C196" s="154"/>
      <c r="D196" s="154"/>
      <c r="E196" s="154"/>
      <c r="F196" s="154"/>
      <c r="G196" s="154"/>
      <c r="H196" s="154"/>
      <c r="I196" s="154"/>
      <c r="J196" s="154"/>
      <c r="K196" s="154"/>
      <c r="L196" s="154"/>
      <c r="M196" s="154"/>
      <c r="N196" s="154"/>
      <c r="O196" s="154"/>
      <c r="P196" s="154"/>
      <c r="Q196" s="154"/>
      <c r="R196" s="154"/>
      <c r="S196" s="154"/>
      <c r="T196" s="154"/>
      <c r="U196" s="154"/>
      <c r="V196" s="154"/>
      <c r="W196" s="154"/>
      <c r="X196" s="154"/>
      <c r="Y196" s="154"/>
      <c r="Z196" s="154"/>
      <c r="AA196" s="154"/>
      <c r="AB196" s="154"/>
      <c r="AC196" s="154"/>
      <c r="AD196" s="154"/>
    </row>
    <row r="197" ht="20.25" customHeight="1">
      <c r="A197" s="154"/>
      <c r="B197" s="154"/>
      <c r="C197" s="154"/>
      <c r="D197" s="154"/>
      <c r="E197" s="154"/>
      <c r="F197" s="154"/>
      <c r="G197" s="154"/>
      <c r="H197" s="154"/>
      <c r="I197" s="154"/>
      <c r="J197" s="154"/>
      <c r="K197" s="154"/>
      <c r="L197" s="154"/>
      <c r="M197" s="154"/>
      <c r="N197" s="154"/>
      <c r="O197" s="154"/>
      <c r="P197" s="154"/>
      <c r="Q197" s="154"/>
      <c r="R197" s="154"/>
      <c r="S197" s="154"/>
      <c r="T197" s="154"/>
      <c r="U197" s="154"/>
      <c r="V197" s="154"/>
      <c r="W197" s="154"/>
      <c r="X197" s="154"/>
      <c r="Y197" s="154"/>
      <c r="Z197" s="154"/>
      <c r="AA197" s="154"/>
      <c r="AB197" s="154"/>
      <c r="AC197" s="154"/>
      <c r="AD197" s="154"/>
    </row>
    <row r="198" ht="20.25" customHeight="1">
      <c r="A198" s="154"/>
      <c r="B198" s="154"/>
      <c r="C198" s="154"/>
      <c r="D198" s="154"/>
      <c r="E198" s="154"/>
      <c r="F198" s="154"/>
      <c r="G198" s="154"/>
      <c r="H198" s="154"/>
      <c r="I198" s="154"/>
      <c r="J198" s="154"/>
      <c r="K198" s="154"/>
      <c r="L198" s="154"/>
      <c r="M198" s="154"/>
      <c r="N198" s="154"/>
      <c r="O198" s="154"/>
      <c r="P198" s="154"/>
      <c r="Q198" s="154"/>
      <c r="R198" s="154"/>
      <c r="S198" s="154"/>
      <c r="T198" s="154"/>
      <c r="U198" s="154"/>
      <c r="V198" s="154"/>
      <c r="W198" s="154"/>
      <c r="X198" s="154"/>
      <c r="Y198" s="154"/>
      <c r="Z198" s="154"/>
      <c r="AA198" s="154"/>
      <c r="AB198" s="154"/>
      <c r="AC198" s="154"/>
      <c r="AD198" s="154"/>
    </row>
    <row r="199" ht="20.25" customHeight="1">
      <c r="A199" s="154"/>
      <c r="B199" s="154"/>
      <c r="C199" s="154"/>
      <c r="D199" s="154"/>
      <c r="E199" s="154"/>
      <c r="F199" s="154"/>
      <c r="G199" s="154"/>
      <c r="H199" s="154"/>
      <c r="I199" s="154"/>
      <c r="J199" s="154"/>
      <c r="K199" s="154"/>
      <c r="L199" s="154"/>
      <c r="M199" s="154"/>
      <c r="N199" s="154"/>
      <c r="O199" s="154"/>
      <c r="P199" s="154"/>
      <c r="Q199" s="154"/>
      <c r="R199" s="154"/>
      <c r="S199" s="154"/>
      <c r="T199" s="154"/>
      <c r="U199" s="154"/>
      <c r="V199" s="154"/>
      <c r="W199" s="154"/>
      <c r="X199" s="154"/>
      <c r="Y199" s="154"/>
      <c r="Z199" s="154"/>
      <c r="AA199" s="154"/>
      <c r="AB199" s="154"/>
      <c r="AC199" s="154"/>
      <c r="AD199" s="154"/>
    </row>
    <row r="200" ht="20.25" customHeight="1">
      <c r="A200" s="154"/>
      <c r="B200" s="154"/>
      <c r="C200" s="154"/>
      <c r="D200" s="154"/>
      <c r="E200" s="154"/>
      <c r="F200" s="154"/>
      <c r="G200" s="154"/>
      <c r="H200" s="154"/>
      <c r="I200" s="154"/>
      <c r="J200" s="154"/>
      <c r="K200" s="154"/>
      <c r="L200" s="154"/>
      <c r="M200" s="154"/>
      <c r="N200" s="154"/>
      <c r="O200" s="154"/>
      <c r="P200" s="154"/>
      <c r="Q200" s="154"/>
      <c r="R200" s="154"/>
      <c r="S200" s="154"/>
      <c r="T200" s="154"/>
      <c r="U200" s="154"/>
      <c r="V200" s="154"/>
      <c r="W200" s="154"/>
      <c r="X200" s="154"/>
      <c r="Y200" s="154"/>
      <c r="Z200" s="154"/>
      <c r="AA200" s="154"/>
      <c r="AB200" s="154"/>
      <c r="AC200" s="154"/>
      <c r="AD200" s="154"/>
    </row>
    <row r="201" ht="20.25" customHeight="1">
      <c r="A201" s="154"/>
      <c r="B201" s="154"/>
      <c r="C201" s="154"/>
      <c r="D201" s="154"/>
      <c r="E201" s="154"/>
      <c r="F201" s="154"/>
      <c r="G201" s="154"/>
      <c r="H201" s="154"/>
      <c r="I201" s="154"/>
      <c r="J201" s="154"/>
      <c r="K201" s="154"/>
      <c r="L201" s="154"/>
      <c r="M201" s="154"/>
      <c r="N201" s="154"/>
      <c r="O201" s="154"/>
      <c r="P201" s="154"/>
      <c r="Q201" s="154"/>
      <c r="R201" s="154"/>
      <c r="S201" s="154"/>
      <c r="T201" s="154"/>
      <c r="U201" s="154"/>
      <c r="V201" s="154"/>
      <c r="W201" s="154"/>
      <c r="X201" s="154"/>
      <c r="Y201" s="154"/>
      <c r="Z201" s="154"/>
      <c r="AA201" s="154"/>
      <c r="AB201" s="154"/>
      <c r="AC201" s="154"/>
      <c r="AD201" s="154"/>
    </row>
    <row r="202" ht="20.25" customHeight="1">
      <c r="A202" s="154"/>
      <c r="B202" s="154"/>
      <c r="C202" s="154"/>
      <c r="D202" s="154"/>
      <c r="E202" s="154"/>
      <c r="F202" s="154"/>
      <c r="G202" s="154"/>
      <c r="H202" s="154"/>
      <c r="I202" s="154"/>
      <c r="J202" s="154"/>
      <c r="K202" s="154"/>
      <c r="L202" s="154"/>
      <c r="M202" s="154"/>
      <c r="N202" s="154"/>
      <c r="O202" s="154"/>
      <c r="P202" s="154"/>
      <c r="Q202" s="154"/>
      <c r="R202" s="154"/>
      <c r="S202" s="154"/>
      <c r="T202" s="154"/>
      <c r="U202" s="154"/>
      <c r="V202" s="154"/>
      <c r="W202" s="154"/>
      <c r="X202" s="154"/>
      <c r="Y202" s="154"/>
      <c r="Z202" s="154"/>
      <c r="AA202" s="154"/>
      <c r="AB202" s="154"/>
      <c r="AC202" s="154"/>
      <c r="AD202" s="154"/>
    </row>
    <row r="203" ht="20.25" customHeight="1">
      <c r="A203" s="154"/>
      <c r="B203" s="154"/>
      <c r="C203" s="154"/>
      <c r="D203" s="154"/>
      <c r="E203" s="154"/>
      <c r="F203" s="154"/>
      <c r="G203" s="154"/>
      <c r="H203" s="154"/>
      <c r="I203" s="154"/>
      <c r="J203" s="154"/>
      <c r="K203" s="154"/>
      <c r="L203" s="154"/>
      <c r="M203" s="154"/>
      <c r="N203" s="154"/>
      <c r="O203" s="154"/>
      <c r="P203" s="154"/>
      <c r="Q203" s="154"/>
      <c r="R203" s="154"/>
      <c r="S203" s="154"/>
      <c r="T203" s="154"/>
      <c r="U203" s="154"/>
      <c r="V203" s="154"/>
      <c r="W203" s="154"/>
      <c r="X203" s="154"/>
      <c r="Y203" s="154"/>
      <c r="Z203" s="154"/>
      <c r="AA203" s="154"/>
      <c r="AB203" s="154"/>
      <c r="AC203" s="154"/>
      <c r="AD203" s="154"/>
    </row>
    <row r="204" ht="20.25" customHeight="1">
      <c r="A204" s="154"/>
      <c r="B204" s="154"/>
      <c r="C204" s="154"/>
      <c r="D204" s="154"/>
      <c r="E204" s="154"/>
      <c r="F204" s="154"/>
      <c r="G204" s="154"/>
      <c r="H204" s="154"/>
      <c r="I204" s="154"/>
      <c r="J204" s="154"/>
      <c r="K204" s="154"/>
      <c r="L204" s="154"/>
      <c r="M204" s="154"/>
      <c r="N204" s="154"/>
      <c r="O204" s="154"/>
      <c r="P204" s="154"/>
      <c r="Q204" s="154"/>
      <c r="R204" s="154"/>
      <c r="S204" s="154"/>
      <c r="T204" s="154"/>
      <c r="U204" s="154"/>
      <c r="V204" s="154"/>
      <c r="W204" s="154"/>
      <c r="X204" s="154"/>
      <c r="Y204" s="154"/>
      <c r="Z204" s="154"/>
      <c r="AA204" s="154"/>
      <c r="AB204" s="154"/>
      <c r="AC204" s="154"/>
      <c r="AD204" s="154"/>
    </row>
    <row r="205" ht="20.25" customHeight="1">
      <c r="A205" s="154"/>
      <c r="B205" s="154"/>
      <c r="C205" s="154"/>
      <c r="D205" s="154"/>
      <c r="E205" s="154"/>
      <c r="F205" s="154"/>
      <c r="G205" s="154"/>
      <c r="H205" s="154"/>
      <c r="I205" s="154"/>
      <c r="J205" s="154"/>
      <c r="K205" s="154"/>
      <c r="L205" s="154"/>
      <c r="M205" s="154"/>
      <c r="N205" s="154"/>
      <c r="O205" s="154"/>
      <c r="P205" s="154"/>
      <c r="Q205" s="154"/>
      <c r="R205" s="154"/>
      <c r="S205" s="154"/>
      <c r="T205" s="154"/>
      <c r="U205" s="154"/>
      <c r="V205" s="154"/>
      <c r="W205" s="154"/>
      <c r="X205" s="154"/>
      <c r="Y205" s="154"/>
      <c r="Z205" s="154"/>
      <c r="AA205" s="154"/>
      <c r="AB205" s="154"/>
      <c r="AC205" s="154"/>
      <c r="AD205" s="154"/>
    </row>
    <row r="206" ht="20.25" customHeight="1">
      <c r="A206" s="154"/>
      <c r="B206" s="154"/>
      <c r="C206" s="154"/>
      <c r="D206" s="154"/>
      <c r="E206" s="154"/>
      <c r="F206" s="154"/>
      <c r="G206" s="154"/>
      <c r="H206" s="154"/>
      <c r="I206" s="154"/>
      <c r="J206" s="154"/>
      <c r="K206" s="154"/>
      <c r="L206" s="154"/>
      <c r="M206" s="154"/>
      <c r="N206" s="154"/>
      <c r="O206" s="154"/>
      <c r="P206" s="154"/>
      <c r="Q206" s="154"/>
      <c r="R206" s="154"/>
      <c r="S206" s="154"/>
      <c r="T206" s="154"/>
      <c r="U206" s="154"/>
      <c r="V206" s="154"/>
      <c r="W206" s="154"/>
      <c r="X206" s="154"/>
      <c r="Y206" s="154"/>
      <c r="Z206" s="154"/>
      <c r="AA206" s="154"/>
      <c r="AB206" s="154"/>
      <c r="AC206" s="154"/>
      <c r="AD206" s="154"/>
    </row>
    <row r="207" ht="20.25" customHeight="1">
      <c r="A207" s="154"/>
      <c r="B207" s="154"/>
      <c r="C207" s="154"/>
      <c r="D207" s="154"/>
      <c r="E207" s="154"/>
      <c r="F207" s="154"/>
      <c r="G207" s="154"/>
      <c r="H207" s="154"/>
      <c r="I207" s="154"/>
      <c r="J207" s="154"/>
      <c r="K207" s="154"/>
      <c r="L207" s="154"/>
      <c r="M207" s="154"/>
      <c r="N207" s="154"/>
      <c r="O207" s="154"/>
      <c r="P207" s="154"/>
      <c r="Q207" s="154"/>
      <c r="R207" s="154"/>
      <c r="S207" s="154"/>
      <c r="T207" s="154"/>
      <c r="U207" s="154"/>
      <c r="V207" s="154"/>
      <c r="W207" s="154"/>
      <c r="X207" s="154"/>
      <c r="Y207" s="154"/>
      <c r="Z207" s="154"/>
      <c r="AA207" s="154"/>
      <c r="AB207" s="154"/>
      <c r="AC207" s="154"/>
      <c r="AD207" s="154"/>
    </row>
    <row r="208" ht="20.25" customHeight="1">
      <c r="A208" s="154"/>
      <c r="B208" s="154"/>
      <c r="C208" s="154"/>
      <c r="D208" s="154"/>
      <c r="E208" s="154"/>
      <c r="F208" s="154"/>
      <c r="G208" s="154"/>
      <c r="H208" s="154"/>
      <c r="I208" s="154"/>
      <c r="J208" s="154"/>
      <c r="K208" s="154"/>
      <c r="L208" s="154"/>
      <c r="M208" s="154"/>
      <c r="N208" s="154"/>
      <c r="O208" s="154"/>
      <c r="P208" s="154"/>
      <c r="Q208" s="154"/>
      <c r="R208" s="154"/>
      <c r="S208" s="154"/>
      <c r="T208" s="154"/>
      <c r="U208" s="154"/>
      <c r="V208" s="154"/>
      <c r="W208" s="154"/>
      <c r="X208" s="154"/>
      <c r="Y208" s="154"/>
      <c r="Z208" s="154"/>
      <c r="AA208" s="154"/>
      <c r="AB208" s="154"/>
      <c r="AC208" s="154"/>
      <c r="AD208" s="154"/>
    </row>
    <row r="209" ht="20.25" customHeight="1">
      <c r="A209" s="154"/>
      <c r="B209" s="154"/>
      <c r="C209" s="154"/>
      <c r="D209" s="154"/>
      <c r="E209" s="154"/>
      <c r="F209" s="154"/>
      <c r="G209" s="154"/>
      <c r="H209" s="154"/>
      <c r="I209" s="154"/>
      <c r="J209" s="154"/>
      <c r="K209" s="154"/>
      <c r="L209" s="154"/>
      <c r="M209" s="154"/>
      <c r="N209" s="154"/>
      <c r="O209" s="154"/>
      <c r="P209" s="154"/>
      <c r="Q209" s="154"/>
      <c r="R209" s="154"/>
      <c r="S209" s="154"/>
      <c r="T209" s="154"/>
      <c r="U209" s="154"/>
      <c r="V209" s="154"/>
      <c r="W209" s="154"/>
      <c r="X209" s="154"/>
      <c r="Y209" s="154"/>
      <c r="Z209" s="154"/>
      <c r="AA209" s="154"/>
      <c r="AB209" s="154"/>
      <c r="AC209" s="154"/>
      <c r="AD209" s="154"/>
    </row>
    <row r="210" ht="20.25" customHeight="1">
      <c r="A210" s="154"/>
      <c r="B210" s="154"/>
      <c r="C210" s="154"/>
      <c r="D210" s="154"/>
      <c r="E210" s="154"/>
      <c r="F210" s="154"/>
      <c r="G210" s="154"/>
      <c r="H210" s="154"/>
      <c r="I210" s="154"/>
      <c r="J210" s="154"/>
      <c r="K210" s="154"/>
      <c r="L210" s="154"/>
      <c r="M210" s="154"/>
      <c r="N210" s="154"/>
      <c r="O210" s="154"/>
      <c r="P210" s="154"/>
      <c r="Q210" s="154"/>
      <c r="R210" s="154"/>
      <c r="S210" s="154"/>
      <c r="T210" s="154"/>
      <c r="U210" s="154"/>
      <c r="V210" s="154"/>
      <c r="W210" s="154"/>
      <c r="X210" s="154"/>
      <c r="Y210" s="154"/>
      <c r="Z210" s="154"/>
      <c r="AA210" s="154"/>
      <c r="AB210" s="154"/>
      <c r="AC210" s="154"/>
      <c r="AD210" s="154"/>
    </row>
    <row r="211" ht="20.25" customHeight="1">
      <c r="A211" s="154"/>
      <c r="B211" s="154"/>
      <c r="C211" s="154"/>
      <c r="D211" s="154"/>
      <c r="E211" s="154"/>
      <c r="F211" s="154"/>
      <c r="G211" s="154"/>
      <c r="H211" s="154"/>
      <c r="I211" s="154"/>
      <c r="J211" s="154"/>
      <c r="K211" s="154"/>
      <c r="L211" s="154"/>
      <c r="M211" s="154"/>
      <c r="N211" s="154"/>
      <c r="O211" s="154"/>
      <c r="P211" s="154"/>
      <c r="Q211" s="154"/>
      <c r="R211" s="154"/>
      <c r="S211" s="154"/>
      <c r="T211" s="154"/>
      <c r="U211" s="154"/>
      <c r="V211" s="154"/>
      <c r="W211" s="154"/>
      <c r="X211" s="154"/>
      <c r="Y211" s="154"/>
      <c r="Z211" s="154"/>
      <c r="AA211" s="154"/>
      <c r="AB211" s="154"/>
      <c r="AC211" s="154"/>
      <c r="AD211" s="154"/>
    </row>
    <row r="212" ht="20.25" customHeight="1">
      <c r="A212" s="154"/>
      <c r="B212" s="154"/>
      <c r="C212" s="154"/>
      <c r="D212" s="154"/>
      <c r="E212" s="154"/>
      <c r="F212" s="154"/>
      <c r="G212" s="154"/>
      <c r="H212" s="154"/>
      <c r="I212" s="154"/>
      <c r="J212" s="154"/>
      <c r="K212" s="154"/>
      <c r="L212" s="154"/>
      <c r="M212" s="154"/>
      <c r="N212" s="154"/>
      <c r="O212" s="154"/>
      <c r="P212" s="154"/>
      <c r="Q212" s="154"/>
      <c r="R212" s="154"/>
      <c r="S212" s="154"/>
      <c r="T212" s="154"/>
      <c r="U212" s="154"/>
      <c r="V212" s="154"/>
      <c r="W212" s="154"/>
      <c r="X212" s="154"/>
      <c r="Y212" s="154"/>
      <c r="Z212" s="154"/>
      <c r="AA212" s="154"/>
      <c r="AB212" s="154"/>
      <c r="AC212" s="154"/>
      <c r="AD212" s="154"/>
    </row>
    <row r="213" ht="20.25" customHeight="1">
      <c r="A213" s="154"/>
      <c r="B213" s="154"/>
      <c r="C213" s="154"/>
      <c r="D213" s="154"/>
      <c r="E213" s="154"/>
      <c r="F213" s="154"/>
      <c r="G213" s="154"/>
      <c r="H213" s="154"/>
      <c r="I213" s="154"/>
      <c r="J213" s="154"/>
      <c r="K213" s="154"/>
      <c r="L213" s="154"/>
      <c r="M213" s="154"/>
      <c r="N213" s="154"/>
      <c r="O213" s="154"/>
      <c r="P213" s="154"/>
      <c r="Q213" s="154"/>
      <c r="R213" s="154"/>
      <c r="S213" s="154"/>
      <c r="T213" s="154"/>
      <c r="U213" s="154"/>
      <c r="V213" s="154"/>
      <c r="W213" s="154"/>
      <c r="X213" s="154"/>
      <c r="Y213" s="154"/>
      <c r="Z213" s="154"/>
      <c r="AA213" s="154"/>
      <c r="AB213" s="154"/>
      <c r="AC213" s="154"/>
      <c r="AD213" s="154"/>
    </row>
    <row r="214" ht="20.25" customHeight="1">
      <c r="A214" s="154"/>
      <c r="B214" s="154"/>
      <c r="C214" s="154"/>
      <c r="D214" s="154"/>
      <c r="E214" s="154"/>
      <c r="F214" s="154"/>
      <c r="G214" s="154"/>
      <c r="H214" s="154"/>
      <c r="I214" s="154"/>
      <c r="J214" s="154"/>
      <c r="K214" s="154"/>
      <c r="L214" s="154"/>
      <c r="M214" s="154"/>
      <c r="N214" s="154"/>
      <c r="O214" s="154"/>
      <c r="P214" s="154"/>
      <c r="Q214" s="154"/>
      <c r="R214" s="154"/>
      <c r="S214" s="154"/>
      <c r="T214" s="154"/>
      <c r="U214" s="154"/>
      <c r="V214" s="154"/>
      <c r="W214" s="154"/>
      <c r="X214" s="154"/>
      <c r="Y214" s="154"/>
      <c r="Z214" s="154"/>
      <c r="AA214" s="154"/>
      <c r="AB214" s="154"/>
      <c r="AC214" s="154"/>
      <c r="AD214" s="154"/>
    </row>
    <row r="215" ht="20.25" customHeight="1">
      <c r="A215" s="154"/>
      <c r="B215" s="154"/>
      <c r="C215" s="154"/>
      <c r="D215" s="154"/>
      <c r="E215" s="154"/>
      <c r="F215" s="154"/>
      <c r="G215" s="154"/>
      <c r="H215" s="154"/>
      <c r="I215" s="154"/>
      <c r="J215" s="154"/>
      <c r="K215" s="154"/>
      <c r="L215" s="154"/>
      <c r="M215" s="154"/>
      <c r="N215" s="154"/>
      <c r="O215" s="154"/>
      <c r="P215" s="154"/>
      <c r="Q215" s="154"/>
      <c r="R215" s="154"/>
      <c r="S215" s="154"/>
      <c r="T215" s="154"/>
      <c r="U215" s="154"/>
      <c r="V215" s="154"/>
      <c r="W215" s="154"/>
      <c r="X215" s="154"/>
      <c r="Y215" s="154"/>
      <c r="Z215" s="154"/>
      <c r="AA215" s="154"/>
      <c r="AB215" s="154"/>
      <c r="AC215" s="154"/>
      <c r="AD215" s="154"/>
    </row>
    <row r="216" ht="20.25" customHeight="1">
      <c r="A216" s="154"/>
      <c r="B216" s="154"/>
      <c r="C216" s="154"/>
      <c r="D216" s="154"/>
      <c r="E216" s="154"/>
      <c r="F216" s="154"/>
      <c r="G216" s="154"/>
      <c r="H216" s="154"/>
      <c r="I216" s="154"/>
      <c r="J216" s="154"/>
      <c r="K216" s="154"/>
      <c r="L216" s="154"/>
      <c r="M216" s="154"/>
      <c r="N216" s="154"/>
      <c r="O216" s="154"/>
      <c r="P216" s="154"/>
      <c r="Q216" s="154"/>
      <c r="R216" s="154"/>
      <c r="S216" s="154"/>
      <c r="T216" s="154"/>
      <c r="U216" s="154"/>
      <c r="V216" s="154"/>
      <c r="W216" s="154"/>
      <c r="X216" s="154"/>
      <c r="Y216" s="154"/>
      <c r="Z216" s="154"/>
      <c r="AA216" s="154"/>
      <c r="AB216" s="154"/>
      <c r="AC216" s="154"/>
      <c r="AD216" s="154"/>
    </row>
    <row r="217" ht="20.25" customHeight="1">
      <c r="A217" s="154"/>
      <c r="B217" s="154"/>
      <c r="C217" s="154"/>
      <c r="D217" s="154"/>
      <c r="E217" s="154"/>
      <c r="F217" s="154"/>
      <c r="G217" s="154"/>
      <c r="H217" s="154"/>
      <c r="I217" s="154"/>
      <c r="J217" s="154"/>
      <c r="K217" s="154"/>
      <c r="L217" s="154"/>
      <c r="M217" s="154"/>
      <c r="N217" s="154"/>
      <c r="O217" s="154"/>
      <c r="P217" s="154"/>
      <c r="Q217" s="154"/>
      <c r="R217" s="154"/>
      <c r="S217" s="154"/>
      <c r="T217" s="154"/>
      <c r="U217" s="154"/>
      <c r="V217" s="154"/>
      <c r="W217" s="154"/>
      <c r="X217" s="154"/>
      <c r="Y217" s="154"/>
      <c r="Z217" s="154"/>
      <c r="AA217" s="154"/>
      <c r="AB217" s="154"/>
      <c r="AC217" s="154"/>
      <c r="AD217" s="154"/>
    </row>
    <row r="218" ht="20.25" customHeight="1">
      <c r="A218" s="154"/>
      <c r="B218" s="154"/>
      <c r="C218" s="154"/>
      <c r="D218" s="154"/>
      <c r="E218" s="154"/>
      <c r="F218" s="154"/>
      <c r="G218" s="154"/>
      <c r="H218" s="154"/>
      <c r="I218" s="154"/>
      <c r="J218" s="154"/>
      <c r="K218" s="154"/>
      <c r="L218" s="154"/>
      <c r="M218" s="154"/>
      <c r="N218" s="154"/>
      <c r="O218" s="154"/>
      <c r="P218" s="154"/>
      <c r="Q218" s="154"/>
      <c r="R218" s="154"/>
      <c r="S218" s="154"/>
      <c r="T218" s="154"/>
      <c r="U218" s="154"/>
      <c r="V218" s="154"/>
      <c r="W218" s="154"/>
      <c r="X218" s="154"/>
      <c r="Y218" s="154"/>
      <c r="Z218" s="154"/>
      <c r="AA218" s="154"/>
      <c r="AB218" s="154"/>
      <c r="AC218" s="154"/>
      <c r="AD218" s="154"/>
    </row>
    <row r="219" ht="20.25" customHeight="1">
      <c r="A219" s="154"/>
      <c r="B219" s="154"/>
      <c r="C219" s="154"/>
      <c r="D219" s="154"/>
      <c r="E219" s="154"/>
      <c r="F219" s="154"/>
      <c r="G219" s="154"/>
      <c r="H219" s="154"/>
      <c r="I219" s="154"/>
      <c r="J219" s="154"/>
      <c r="K219" s="154"/>
      <c r="L219" s="154"/>
      <c r="M219" s="154"/>
      <c r="N219" s="154"/>
      <c r="O219" s="154"/>
      <c r="P219" s="154"/>
      <c r="Q219" s="154"/>
      <c r="R219" s="154"/>
      <c r="S219" s="154"/>
      <c r="T219" s="154"/>
      <c r="U219" s="154"/>
      <c r="V219" s="154"/>
      <c r="W219" s="154"/>
      <c r="X219" s="154"/>
      <c r="Y219" s="154"/>
      <c r="Z219" s="154"/>
      <c r="AA219" s="154"/>
      <c r="AB219" s="154"/>
      <c r="AC219" s="154"/>
      <c r="AD219" s="154"/>
    </row>
    <row r="220" ht="20.25" customHeight="1">
      <c r="A220" s="154"/>
      <c r="B220" s="154"/>
      <c r="C220" s="154"/>
      <c r="D220" s="154"/>
      <c r="E220" s="154"/>
      <c r="F220" s="154"/>
      <c r="G220" s="154"/>
      <c r="H220" s="154"/>
      <c r="I220" s="154"/>
      <c r="J220" s="154"/>
      <c r="K220" s="154"/>
      <c r="L220" s="154"/>
      <c r="M220" s="154"/>
      <c r="N220" s="154"/>
      <c r="O220" s="154"/>
      <c r="P220" s="154"/>
      <c r="Q220" s="154"/>
      <c r="R220" s="154"/>
      <c r="S220" s="154"/>
      <c r="T220" s="154"/>
      <c r="U220" s="154"/>
      <c r="V220" s="154"/>
      <c r="W220" s="154"/>
      <c r="X220" s="154"/>
      <c r="Y220" s="154"/>
      <c r="Z220" s="154"/>
      <c r="AA220" s="154"/>
      <c r="AB220" s="154"/>
      <c r="AC220" s="154"/>
      <c r="AD220" s="154"/>
    </row>
    <row r="221" ht="20.25" customHeight="1">
      <c r="A221" s="154"/>
      <c r="B221" s="154"/>
      <c r="C221" s="154"/>
      <c r="D221" s="154"/>
      <c r="E221" s="154"/>
      <c r="F221" s="154"/>
      <c r="G221" s="154"/>
      <c r="H221" s="154"/>
      <c r="I221" s="154"/>
      <c r="J221" s="154"/>
      <c r="K221" s="154"/>
      <c r="L221" s="154"/>
      <c r="M221" s="154"/>
      <c r="N221" s="154"/>
      <c r="O221" s="154"/>
      <c r="P221" s="154"/>
      <c r="Q221" s="154"/>
      <c r="R221" s="154"/>
      <c r="S221" s="154"/>
      <c r="T221" s="154"/>
      <c r="U221" s="154"/>
      <c r="V221" s="154"/>
      <c r="W221" s="154"/>
      <c r="X221" s="154"/>
      <c r="Y221" s="154"/>
      <c r="Z221" s="154"/>
      <c r="AA221" s="154"/>
      <c r="AB221" s="154"/>
      <c r="AC221" s="154"/>
      <c r="AD221" s="154"/>
    </row>
    <row r="222" ht="20.25" customHeight="1">
      <c r="A222" s="154"/>
      <c r="B222" s="154"/>
      <c r="C222" s="154"/>
      <c r="D222" s="154"/>
      <c r="E222" s="154"/>
      <c r="F222" s="154"/>
      <c r="G222" s="154"/>
      <c r="H222" s="154"/>
      <c r="I222" s="154"/>
      <c r="J222" s="154"/>
      <c r="K222" s="154"/>
      <c r="L222" s="154"/>
      <c r="M222" s="154"/>
      <c r="N222" s="154"/>
      <c r="O222" s="154"/>
      <c r="P222" s="154"/>
      <c r="Q222" s="154"/>
      <c r="R222" s="154"/>
      <c r="S222" s="154"/>
      <c r="T222" s="154"/>
      <c r="U222" s="154"/>
      <c r="V222" s="154"/>
      <c r="W222" s="154"/>
      <c r="X222" s="154"/>
      <c r="Y222" s="154"/>
      <c r="Z222" s="154"/>
      <c r="AA222" s="154"/>
      <c r="AB222" s="154"/>
      <c r="AC222" s="154"/>
      <c r="AD222" s="154"/>
    </row>
    <row r="223" ht="20.25" customHeight="1">
      <c r="A223" s="154"/>
      <c r="B223" s="154"/>
      <c r="C223" s="154"/>
      <c r="D223" s="154"/>
      <c r="E223" s="154"/>
      <c r="F223" s="154"/>
      <c r="G223" s="154"/>
      <c r="H223" s="154"/>
      <c r="I223" s="154"/>
      <c r="J223" s="154"/>
      <c r="K223" s="154"/>
      <c r="L223" s="154"/>
      <c r="M223" s="154"/>
      <c r="N223" s="154"/>
      <c r="O223" s="154"/>
      <c r="P223" s="154"/>
      <c r="Q223" s="154"/>
      <c r="R223" s="154"/>
      <c r="S223" s="154"/>
      <c r="T223" s="154"/>
      <c r="U223" s="154"/>
      <c r="V223" s="154"/>
      <c r="W223" s="154"/>
      <c r="X223" s="154"/>
      <c r="Y223" s="154"/>
      <c r="Z223" s="154"/>
      <c r="AA223" s="154"/>
      <c r="AB223" s="154"/>
      <c r="AC223" s="154"/>
      <c r="AD223" s="154"/>
    </row>
    <row r="224" ht="20.25" customHeight="1">
      <c r="A224" s="154"/>
      <c r="B224" s="154"/>
      <c r="C224" s="154"/>
      <c r="D224" s="154"/>
      <c r="E224" s="154"/>
      <c r="F224" s="154"/>
      <c r="G224" s="154"/>
      <c r="H224" s="154"/>
      <c r="I224" s="154"/>
      <c r="J224" s="154"/>
      <c r="K224" s="154"/>
      <c r="L224" s="154"/>
      <c r="M224" s="154"/>
      <c r="N224" s="154"/>
      <c r="O224" s="154"/>
      <c r="P224" s="154"/>
      <c r="Q224" s="154"/>
      <c r="R224" s="154"/>
      <c r="S224" s="154"/>
      <c r="T224" s="154"/>
      <c r="U224" s="154"/>
      <c r="V224" s="154"/>
      <c r="W224" s="154"/>
      <c r="X224" s="154"/>
      <c r="Y224" s="154"/>
      <c r="Z224" s="154"/>
      <c r="AA224" s="154"/>
      <c r="AB224" s="154"/>
      <c r="AC224" s="154"/>
      <c r="AD224" s="154"/>
    </row>
    <row r="225" ht="20.25" customHeight="1">
      <c r="A225" s="154"/>
      <c r="B225" s="154"/>
      <c r="C225" s="154"/>
      <c r="D225" s="154"/>
      <c r="E225" s="154"/>
      <c r="F225" s="154"/>
      <c r="G225" s="154"/>
      <c r="H225" s="154"/>
      <c r="I225" s="154"/>
      <c r="J225" s="154"/>
      <c r="K225" s="154"/>
      <c r="L225" s="154"/>
      <c r="M225" s="154"/>
      <c r="N225" s="154"/>
      <c r="O225" s="154"/>
      <c r="P225" s="154"/>
      <c r="Q225" s="154"/>
      <c r="R225" s="154"/>
      <c r="S225" s="154"/>
      <c r="T225" s="154"/>
      <c r="U225" s="154"/>
      <c r="V225" s="154"/>
      <c r="W225" s="154"/>
      <c r="X225" s="154"/>
      <c r="Y225" s="154"/>
      <c r="Z225" s="154"/>
      <c r="AA225" s="154"/>
      <c r="AB225" s="154"/>
      <c r="AC225" s="154"/>
      <c r="AD225" s="154"/>
    </row>
    <row r="226" ht="20.25" customHeight="1">
      <c r="A226" s="154"/>
      <c r="B226" s="154"/>
      <c r="C226" s="154"/>
      <c r="D226" s="154"/>
      <c r="E226" s="154"/>
      <c r="F226" s="154"/>
      <c r="G226" s="154"/>
      <c r="H226" s="154"/>
      <c r="I226" s="154"/>
      <c r="J226" s="154"/>
      <c r="K226" s="154"/>
      <c r="L226" s="154"/>
      <c r="M226" s="154"/>
      <c r="N226" s="154"/>
      <c r="O226" s="154"/>
      <c r="P226" s="154"/>
      <c r="Q226" s="154"/>
      <c r="R226" s="154"/>
      <c r="S226" s="154"/>
      <c r="T226" s="154"/>
      <c r="U226" s="154"/>
      <c r="V226" s="154"/>
      <c r="W226" s="154"/>
      <c r="X226" s="154"/>
      <c r="Y226" s="154"/>
      <c r="Z226" s="154"/>
      <c r="AA226" s="154"/>
      <c r="AB226" s="154"/>
      <c r="AC226" s="154"/>
      <c r="AD226" s="154"/>
    </row>
    <row r="227" ht="20.25" customHeight="1">
      <c r="A227" s="154"/>
      <c r="B227" s="154"/>
      <c r="C227" s="154"/>
      <c r="D227" s="154"/>
      <c r="E227" s="154"/>
      <c r="F227" s="154"/>
      <c r="G227" s="154"/>
      <c r="H227" s="154"/>
      <c r="I227" s="154"/>
      <c r="J227" s="154"/>
      <c r="K227" s="154"/>
      <c r="L227" s="154"/>
      <c r="M227" s="154"/>
      <c r="N227" s="154"/>
      <c r="O227" s="154"/>
      <c r="P227" s="154"/>
      <c r="Q227" s="154"/>
      <c r="R227" s="154"/>
      <c r="S227" s="154"/>
      <c r="T227" s="154"/>
      <c r="U227" s="154"/>
      <c r="V227" s="154"/>
      <c r="W227" s="154"/>
      <c r="X227" s="154"/>
      <c r="Y227" s="154"/>
      <c r="Z227" s="154"/>
      <c r="AA227" s="154"/>
      <c r="AB227" s="154"/>
      <c r="AC227" s="154"/>
      <c r="AD227" s="154"/>
    </row>
    <row r="228" ht="20.25" customHeight="1">
      <c r="A228" s="154"/>
      <c r="B228" s="154"/>
      <c r="C228" s="154"/>
      <c r="D228" s="154"/>
      <c r="E228" s="154"/>
      <c r="F228" s="154"/>
      <c r="G228" s="154"/>
      <c r="H228" s="154"/>
      <c r="I228" s="154"/>
      <c r="J228" s="154"/>
      <c r="K228" s="154"/>
      <c r="L228" s="154"/>
      <c r="M228" s="154"/>
      <c r="N228" s="154"/>
      <c r="O228" s="154"/>
      <c r="P228" s="154"/>
      <c r="Q228" s="154"/>
      <c r="R228" s="154"/>
      <c r="S228" s="154"/>
      <c r="T228" s="154"/>
      <c r="U228" s="154"/>
      <c r="V228" s="154"/>
      <c r="W228" s="154"/>
      <c r="X228" s="154"/>
      <c r="Y228" s="154"/>
      <c r="Z228" s="154"/>
      <c r="AA228" s="154"/>
      <c r="AB228" s="154"/>
      <c r="AC228" s="154"/>
      <c r="AD228" s="154"/>
    </row>
    <row r="229" ht="20.25" customHeight="1">
      <c r="A229" s="154"/>
      <c r="B229" s="154"/>
      <c r="C229" s="154"/>
      <c r="D229" s="154"/>
      <c r="E229" s="154"/>
      <c r="F229" s="154"/>
      <c r="G229" s="154"/>
      <c r="H229" s="154"/>
      <c r="I229" s="154"/>
      <c r="J229" s="154"/>
      <c r="K229" s="154"/>
      <c r="L229" s="154"/>
      <c r="M229" s="154"/>
      <c r="N229" s="154"/>
      <c r="O229" s="154"/>
      <c r="P229" s="154"/>
      <c r="Q229" s="154"/>
      <c r="R229" s="154"/>
      <c r="S229" s="154"/>
      <c r="T229" s="154"/>
      <c r="U229" s="154"/>
      <c r="V229" s="154"/>
      <c r="W229" s="154"/>
      <c r="X229" s="154"/>
      <c r="Y229" s="154"/>
      <c r="Z229" s="154"/>
      <c r="AA229" s="154"/>
      <c r="AB229" s="154"/>
      <c r="AC229" s="154"/>
      <c r="AD229" s="154"/>
    </row>
    <row r="230" ht="20.25" customHeight="1">
      <c r="A230" s="154"/>
      <c r="B230" s="154"/>
      <c r="C230" s="154"/>
      <c r="D230" s="154"/>
      <c r="E230" s="154"/>
      <c r="F230" s="154"/>
      <c r="G230" s="154"/>
      <c r="H230" s="154"/>
      <c r="I230" s="154"/>
      <c r="J230" s="154"/>
      <c r="K230" s="154"/>
      <c r="L230" s="154"/>
      <c r="M230" s="154"/>
      <c r="N230" s="154"/>
      <c r="O230" s="154"/>
      <c r="P230" s="154"/>
      <c r="Q230" s="154"/>
      <c r="R230" s="154"/>
      <c r="S230" s="154"/>
      <c r="T230" s="154"/>
      <c r="U230" s="154"/>
      <c r="V230" s="154"/>
      <c r="W230" s="154"/>
      <c r="X230" s="154"/>
      <c r="Y230" s="154"/>
      <c r="Z230" s="154"/>
      <c r="AA230" s="154"/>
      <c r="AB230" s="154"/>
      <c r="AC230" s="154"/>
      <c r="AD230" s="154"/>
    </row>
    <row r="231" ht="20.25" customHeight="1">
      <c r="A231" s="154"/>
      <c r="B231" s="154"/>
      <c r="C231" s="154"/>
      <c r="D231" s="154"/>
      <c r="E231" s="154"/>
      <c r="F231" s="154"/>
      <c r="G231" s="154"/>
      <c r="H231" s="154"/>
      <c r="I231" s="154"/>
      <c r="J231" s="154"/>
      <c r="K231" s="154"/>
      <c r="L231" s="154"/>
      <c r="M231" s="154"/>
      <c r="N231" s="154"/>
      <c r="O231" s="154"/>
      <c r="P231" s="154"/>
      <c r="Q231" s="154"/>
      <c r="R231" s="154"/>
      <c r="S231" s="154"/>
      <c r="T231" s="154"/>
      <c r="U231" s="154"/>
      <c r="V231" s="154"/>
      <c r="W231" s="154"/>
      <c r="X231" s="154"/>
      <c r="Y231" s="154"/>
      <c r="Z231" s="154"/>
      <c r="AA231" s="154"/>
      <c r="AB231" s="154"/>
      <c r="AC231" s="154"/>
      <c r="AD231" s="154"/>
    </row>
    <row r="232" ht="20.25" customHeight="1">
      <c r="A232" s="154"/>
      <c r="B232" s="154"/>
      <c r="C232" s="154"/>
      <c r="D232" s="154"/>
      <c r="E232" s="154"/>
      <c r="F232" s="154"/>
      <c r="G232" s="154"/>
      <c r="H232" s="154"/>
      <c r="I232" s="154"/>
      <c r="J232" s="154"/>
      <c r="K232" s="154"/>
      <c r="L232" s="154"/>
      <c r="M232" s="154"/>
      <c r="N232" s="154"/>
      <c r="O232" s="154"/>
      <c r="P232" s="154"/>
      <c r="Q232" s="154"/>
      <c r="R232" s="154"/>
      <c r="S232" s="154"/>
      <c r="T232" s="154"/>
      <c r="U232" s="154"/>
      <c r="V232" s="154"/>
      <c r="W232" s="154"/>
      <c r="X232" s="154"/>
      <c r="Y232" s="154"/>
      <c r="Z232" s="154"/>
      <c r="AA232" s="154"/>
      <c r="AB232" s="154"/>
      <c r="AC232" s="154"/>
      <c r="AD232" s="154"/>
    </row>
    <row r="233" ht="20.25" customHeight="1">
      <c r="A233" s="154"/>
      <c r="B233" s="154"/>
      <c r="C233" s="154"/>
      <c r="D233" s="154"/>
      <c r="E233" s="154"/>
      <c r="F233" s="154"/>
      <c r="G233" s="154"/>
      <c r="H233" s="154"/>
      <c r="I233" s="154"/>
      <c r="J233" s="154"/>
      <c r="K233" s="154"/>
      <c r="L233" s="154"/>
      <c r="M233" s="154"/>
      <c r="N233" s="154"/>
      <c r="O233" s="154"/>
      <c r="P233" s="154"/>
      <c r="Q233" s="154"/>
      <c r="R233" s="154"/>
      <c r="S233" s="154"/>
      <c r="T233" s="154"/>
      <c r="U233" s="154"/>
      <c r="V233" s="154"/>
      <c r="W233" s="154"/>
      <c r="X233" s="154"/>
      <c r="Y233" s="154"/>
      <c r="Z233" s="154"/>
      <c r="AA233" s="154"/>
      <c r="AB233" s="154"/>
      <c r="AC233" s="154"/>
      <c r="AD233" s="154"/>
    </row>
    <row r="234" ht="20.25" customHeight="1">
      <c r="A234" s="154"/>
      <c r="B234" s="154"/>
      <c r="C234" s="154"/>
      <c r="D234" s="154"/>
      <c r="E234" s="154"/>
      <c r="F234" s="154"/>
      <c r="G234" s="154"/>
      <c r="H234" s="154"/>
      <c r="I234" s="154"/>
      <c r="J234" s="154"/>
      <c r="K234" s="154"/>
      <c r="L234" s="154"/>
      <c r="M234" s="154"/>
      <c r="N234" s="154"/>
      <c r="O234" s="154"/>
      <c r="P234" s="154"/>
      <c r="Q234" s="154"/>
      <c r="R234" s="154"/>
      <c r="S234" s="154"/>
      <c r="T234" s="154"/>
      <c r="U234" s="154"/>
      <c r="V234" s="154"/>
      <c r="W234" s="154"/>
      <c r="X234" s="154"/>
      <c r="Y234" s="154"/>
      <c r="Z234" s="154"/>
      <c r="AA234" s="154"/>
      <c r="AB234" s="154"/>
      <c r="AC234" s="154"/>
      <c r="AD234" s="154"/>
    </row>
    <row r="235" ht="20.25" customHeight="1">
      <c r="A235" s="154"/>
      <c r="B235" s="154"/>
      <c r="C235" s="154"/>
      <c r="D235" s="154"/>
      <c r="E235" s="154"/>
      <c r="F235" s="154"/>
      <c r="G235" s="154"/>
      <c r="H235" s="154"/>
      <c r="I235" s="154"/>
      <c r="J235" s="154"/>
      <c r="K235" s="154"/>
      <c r="L235" s="154"/>
      <c r="M235" s="154"/>
      <c r="N235" s="154"/>
      <c r="O235" s="154"/>
      <c r="P235" s="154"/>
      <c r="Q235" s="154"/>
      <c r="R235" s="154"/>
      <c r="S235" s="154"/>
      <c r="T235" s="154"/>
      <c r="U235" s="154"/>
      <c r="V235" s="154"/>
      <c r="W235" s="154"/>
      <c r="X235" s="154"/>
      <c r="Y235" s="154"/>
      <c r="Z235" s="154"/>
      <c r="AA235" s="154"/>
      <c r="AB235" s="154"/>
      <c r="AC235" s="154"/>
      <c r="AD235" s="154"/>
    </row>
    <row r="236" ht="20.25" customHeight="1">
      <c r="A236" s="154"/>
      <c r="B236" s="154"/>
      <c r="C236" s="154"/>
      <c r="D236" s="154"/>
      <c r="E236" s="154"/>
      <c r="F236" s="154"/>
      <c r="G236" s="154"/>
      <c r="H236" s="154"/>
      <c r="I236" s="154"/>
      <c r="J236" s="154"/>
      <c r="K236" s="154"/>
      <c r="L236" s="154"/>
      <c r="M236" s="154"/>
      <c r="N236" s="154"/>
      <c r="O236" s="154"/>
      <c r="P236" s="154"/>
      <c r="Q236" s="154"/>
      <c r="R236" s="154"/>
      <c r="S236" s="154"/>
      <c r="T236" s="154"/>
      <c r="U236" s="154"/>
      <c r="V236" s="154"/>
      <c r="W236" s="154"/>
      <c r="X236" s="154"/>
      <c r="Y236" s="154"/>
      <c r="Z236" s="154"/>
      <c r="AA236" s="154"/>
      <c r="AB236" s="154"/>
      <c r="AC236" s="154"/>
      <c r="AD236" s="154"/>
    </row>
    <row r="237" ht="20.25" customHeight="1">
      <c r="A237" s="154"/>
      <c r="B237" s="154"/>
      <c r="C237" s="154"/>
      <c r="D237" s="154"/>
      <c r="E237" s="154"/>
      <c r="F237" s="154"/>
      <c r="G237" s="154"/>
      <c r="H237" s="154"/>
      <c r="I237" s="154"/>
      <c r="J237" s="154"/>
      <c r="K237" s="154"/>
      <c r="L237" s="154"/>
      <c r="M237" s="154"/>
      <c r="N237" s="154"/>
      <c r="O237" s="154"/>
      <c r="P237" s="154"/>
      <c r="Q237" s="154"/>
      <c r="R237" s="154"/>
      <c r="S237" s="154"/>
      <c r="T237" s="154"/>
      <c r="U237" s="154"/>
      <c r="V237" s="154"/>
      <c r="W237" s="154"/>
      <c r="X237" s="154"/>
      <c r="Y237" s="154"/>
      <c r="Z237" s="154"/>
      <c r="AA237" s="154"/>
      <c r="AB237" s="154"/>
      <c r="AC237" s="154"/>
      <c r="AD237" s="154"/>
    </row>
    <row r="238" ht="20.25" customHeight="1">
      <c r="A238" s="154"/>
      <c r="B238" s="154"/>
      <c r="C238" s="154"/>
      <c r="D238" s="154"/>
      <c r="E238" s="154"/>
      <c r="F238" s="154"/>
      <c r="G238" s="154"/>
      <c r="H238" s="154"/>
      <c r="I238" s="154"/>
      <c r="J238" s="154"/>
      <c r="K238" s="154"/>
      <c r="L238" s="154"/>
      <c r="M238" s="154"/>
      <c r="N238" s="154"/>
      <c r="O238" s="154"/>
      <c r="P238" s="154"/>
      <c r="Q238" s="154"/>
      <c r="R238" s="154"/>
      <c r="S238" s="154"/>
      <c r="T238" s="154"/>
      <c r="U238" s="154"/>
      <c r="V238" s="154"/>
      <c r="W238" s="154"/>
      <c r="X238" s="154"/>
      <c r="Y238" s="154"/>
      <c r="Z238" s="154"/>
      <c r="AA238" s="154"/>
      <c r="AB238" s="154"/>
      <c r="AC238" s="154"/>
      <c r="AD238" s="154"/>
    </row>
    <row r="239" ht="20.25" customHeight="1">
      <c r="A239" s="154"/>
      <c r="B239" s="154"/>
      <c r="C239" s="154"/>
      <c r="D239" s="154"/>
      <c r="E239" s="154"/>
      <c r="F239" s="154"/>
      <c r="G239" s="154"/>
      <c r="H239" s="154"/>
      <c r="I239" s="154"/>
      <c r="J239" s="154"/>
      <c r="K239" s="154"/>
      <c r="L239" s="154"/>
      <c r="M239" s="154"/>
      <c r="N239" s="154"/>
      <c r="O239" s="154"/>
      <c r="P239" s="154"/>
      <c r="Q239" s="154"/>
      <c r="R239" s="154"/>
      <c r="S239" s="154"/>
      <c r="T239" s="154"/>
      <c r="U239" s="154"/>
      <c r="V239" s="154"/>
      <c r="W239" s="154"/>
      <c r="X239" s="154"/>
      <c r="Y239" s="154"/>
      <c r="Z239" s="154"/>
      <c r="AA239" s="154"/>
      <c r="AB239" s="154"/>
      <c r="AC239" s="154"/>
      <c r="AD239" s="154"/>
    </row>
    <row r="240" ht="20.25" customHeight="1">
      <c r="A240" s="154"/>
      <c r="B240" s="154"/>
      <c r="C240" s="154"/>
      <c r="D240" s="154"/>
      <c r="E240" s="154"/>
      <c r="F240" s="154"/>
      <c r="G240" s="154"/>
      <c r="H240" s="154"/>
      <c r="I240" s="154"/>
      <c r="J240" s="154"/>
      <c r="K240" s="154"/>
      <c r="L240" s="154"/>
      <c r="M240" s="154"/>
      <c r="N240" s="154"/>
      <c r="O240" s="154"/>
      <c r="P240" s="154"/>
      <c r="Q240" s="154"/>
      <c r="R240" s="154"/>
      <c r="S240" s="154"/>
      <c r="T240" s="154"/>
      <c r="U240" s="154"/>
      <c r="V240" s="154"/>
      <c r="W240" s="154"/>
      <c r="X240" s="154"/>
      <c r="Y240" s="154"/>
      <c r="Z240" s="154"/>
      <c r="AA240" s="154"/>
      <c r="AB240" s="154"/>
      <c r="AC240" s="154"/>
      <c r="AD240" s="154"/>
    </row>
    <row r="241" ht="20.25" customHeight="1">
      <c r="A241" s="154"/>
      <c r="B241" s="154"/>
      <c r="C241" s="154"/>
      <c r="D241" s="154"/>
      <c r="E241" s="154"/>
      <c r="F241" s="154"/>
      <c r="G241" s="154"/>
      <c r="H241" s="154"/>
      <c r="I241" s="154"/>
      <c r="J241" s="154"/>
      <c r="K241" s="154"/>
      <c r="L241" s="154"/>
      <c r="M241" s="154"/>
      <c r="N241" s="154"/>
      <c r="O241" s="154"/>
      <c r="P241" s="154"/>
      <c r="Q241" s="154"/>
      <c r="R241" s="154"/>
      <c r="S241" s="154"/>
      <c r="T241" s="154"/>
      <c r="U241" s="154"/>
      <c r="V241" s="154"/>
      <c r="W241" s="154"/>
      <c r="X241" s="154"/>
      <c r="Y241" s="154"/>
      <c r="Z241" s="154"/>
      <c r="AA241" s="154"/>
      <c r="AB241" s="154"/>
      <c r="AC241" s="154"/>
      <c r="AD241" s="154"/>
    </row>
    <row r="242" ht="20.25" customHeight="1">
      <c r="A242" s="154"/>
      <c r="B242" s="154"/>
      <c r="C242" s="154"/>
      <c r="D242" s="154"/>
      <c r="E242" s="154"/>
      <c r="F242" s="154"/>
      <c r="G242" s="154"/>
      <c r="H242" s="154"/>
      <c r="I242" s="154"/>
      <c r="J242" s="154"/>
      <c r="K242" s="154"/>
      <c r="L242" s="154"/>
      <c r="M242" s="154"/>
      <c r="N242" s="154"/>
      <c r="O242" s="154"/>
      <c r="P242" s="154"/>
      <c r="Q242" s="154"/>
      <c r="R242" s="154"/>
      <c r="S242" s="154"/>
      <c r="T242" s="154"/>
      <c r="U242" s="154"/>
      <c r="V242" s="154"/>
      <c r="W242" s="154"/>
      <c r="X242" s="154"/>
      <c r="Y242" s="154"/>
      <c r="Z242" s="154"/>
      <c r="AA242" s="154"/>
      <c r="AB242" s="154"/>
      <c r="AC242" s="154"/>
      <c r="AD242" s="154"/>
    </row>
    <row r="243" ht="20.25" customHeight="1">
      <c r="A243" s="154"/>
      <c r="B243" s="154"/>
      <c r="C243" s="154"/>
      <c r="D243" s="154"/>
      <c r="E243" s="154"/>
      <c r="F243" s="154"/>
      <c r="G243" s="154"/>
      <c r="H243" s="154"/>
      <c r="I243" s="154"/>
      <c r="J243" s="154"/>
      <c r="K243" s="154"/>
      <c r="L243" s="154"/>
      <c r="M243" s="154"/>
      <c r="N243" s="154"/>
      <c r="O243" s="154"/>
      <c r="P243" s="154"/>
      <c r="Q243" s="154"/>
      <c r="R243" s="154"/>
      <c r="S243" s="154"/>
      <c r="T243" s="154"/>
      <c r="U243" s="154"/>
      <c r="V243" s="154"/>
      <c r="W243" s="154"/>
      <c r="X243" s="154"/>
      <c r="Y243" s="154"/>
      <c r="Z243" s="154"/>
      <c r="AA243" s="154"/>
      <c r="AB243" s="154"/>
      <c r="AC243" s="154"/>
      <c r="AD243" s="154"/>
    </row>
    <row r="244" ht="20.25" customHeight="1">
      <c r="A244" s="154"/>
      <c r="B244" s="154"/>
      <c r="C244" s="154"/>
      <c r="D244" s="154"/>
      <c r="E244" s="154"/>
      <c r="F244" s="154"/>
      <c r="G244" s="154"/>
      <c r="H244" s="154"/>
      <c r="I244" s="154"/>
      <c r="J244" s="154"/>
      <c r="K244" s="154"/>
      <c r="L244" s="154"/>
      <c r="M244" s="154"/>
      <c r="N244" s="154"/>
      <c r="O244" s="154"/>
      <c r="P244" s="154"/>
      <c r="Q244" s="154"/>
      <c r="R244" s="154"/>
      <c r="S244" s="154"/>
      <c r="T244" s="154"/>
      <c r="U244" s="154"/>
      <c r="V244" s="154"/>
      <c r="W244" s="154"/>
      <c r="X244" s="154"/>
      <c r="Y244" s="154"/>
      <c r="Z244" s="154"/>
      <c r="AA244" s="154"/>
      <c r="AB244" s="154"/>
      <c r="AC244" s="154"/>
      <c r="AD244" s="154"/>
    </row>
    <row r="245" ht="20.25" customHeight="1">
      <c r="A245" s="154"/>
      <c r="B245" s="154"/>
      <c r="C245" s="154"/>
      <c r="D245" s="154"/>
      <c r="E245" s="154"/>
      <c r="F245" s="154"/>
      <c r="G245" s="154"/>
      <c r="H245" s="154"/>
      <c r="I245" s="154"/>
      <c r="J245" s="154"/>
      <c r="K245" s="154"/>
      <c r="L245" s="154"/>
      <c r="M245" s="154"/>
      <c r="N245" s="154"/>
      <c r="O245" s="154"/>
      <c r="P245" s="154"/>
      <c r="Q245" s="154"/>
      <c r="R245" s="154"/>
      <c r="S245" s="154"/>
      <c r="T245" s="154"/>
      <c r="U245" s="154"/>
      <c r="V245" s="154"/>
      <c r="W245" s="154"/>
      <c r="X245" s="154"/>
      <c r="Y245" s="154"/>
      <c r="Z245" s="154"/>
      <c r="AA245" s="154"/>
      <c r="AB245" s="154"/>
      <c r="AC245" s="154"/>
      <c r="AD245" s="154"/>
    </row>
    <row r="246" ht="20.25" customHeight="1">
      <c r="A246" s="154"/>
      <c r="B246" s="154"/>
      <c r="C246" s="154"/>
      <c r="D246" s="154"/>
      <c r="E246" s="154"/>
      <c r="F246" s="154"/>
      <c r="G246" s="154"/>
      <c r="H246" s="154"/>
      <c r="I246" s="154"/>
      <c r="J246" s="154"/>
      <c r="K246" s="154"/>
      <c r="L246" s="154"/>
      <c r="M246" s="154"/>
      <c r="N246" s="154"/>
      <c r="O246" s="154"/>
      <c r="P246" s="154"/>
      <c r="Q246" s="154"/>
      <c r="R246" s="154"/>
      <c r="S246" s="154"/>
      <c r="T246" s="154"/>
      <c r="U246" s="154"/>
      <c r="V246" s="154"/>
      <c r="W246" s="154"/>
      <c r="X246" s="154"/>
      <c r="Y246" s="154"/>
      <c r="Z246" s="154"/>
      <c r="AA246" s="154"/>
      <c r="AB246" s="154"/>
      <c r="AC246" s="154"/>
      <c r="AD246" s="154"/>
    </row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9.86"/>
    <col customWidth="1" min="2" max="3" width="22.71"/>
    <col customWidth="1" min="4" max="7" width="19.86"/>
    <col customWidth="1" min="8" max="8" width="98.43"/>
    <col customWidth="1" min="9" max="9" width="27.14"/>
    <col customWidth="1" min="10" max="30" width="19.86"/>
  </cols>
  <sheetData>
    <row r="1" ht="20.25" customHeight="1">
      <c r="A1" s="168" t="s">
        <v>0</v>
      </c>
      <c r="B1" s="154"/>
      <c r="C1" s="154"/>
      <c r="D1" s="154"/>
      <c r="E1" s="154"/>
      <c r="F1" s="154"/>
      <c r="G1" s="154"/>
      <c r="H1" s="154"/>
      <c r="I1" s="154"/>
      <c r="J1" s="154"/>
      <c r="K1" s="154"/>
      <c r="L1" s="154"/>
      <c r="M1" s="154"/>
      <c r="N1" s="154"/>
      <c r="O1" s="154"/>
      <c r="P1" s="154"/>
      <c r="Q1" s="154"/>
      <c r="R1" s="154"/>
      <c r="S1" s="154"/>
      <c r="T1" s="154"/>
      <c r="U1" s="154"/>
      <c r="V1" s="154"/>
      <c r="W1" s="154"/>
      <c r="X1" s="154"/>
      <c r="Y1" s="154"/>
      <c r="Z1" s="154"/>
      <c r="AA1" s="154"/>
      <c r="AB1" s="154"/>
      <c r="AC1" s="154"/>
      <c r="AD1" s="154"/>
    </row>
    <row r="2" ht="20.25" customHeight="1">
      <c r="A2" s="154"/>
      <c r="B2" s="154"/>
      <c r="C2" s="154"/>
      <c r="D2" s="154"/>
      <c r="E2" s="154"/>
      <c r="F2" s="154"/>
      <c r="G2" s="154"/>
      <c r="H2" s="154"/>
      <c r="I2" s="154"/>
      <c r="J2" s="154"/>
      <c r="K2" s="154"/>
      <c r="L2" s="154"/>
      <c r="M2" s="154"/>
      <c r="N2" s="154"/>
      <c r="O2" s="154"/>
      <c r="P2" s="154"/>
      <c r="Q2" s="154"/>
      <c r="R2" s="154"/>
      <c r="S2" s="154"/>
      <c r="T2" s="154"/>
      <c r="U2" s="154"/>
      <c r="V2" s="154"/>
      <c r="W2" s="154"/>
      <c r="X2" s="154"/>
      <c r="Y2" s="154"/>
      <c r="Z2" s="154"/>
      <c r="AA2" s="154"/>
      <c r="AB2" s="154"/>
      <c r="AC2" s="154"/>
      <c r="AD2" s="154"/>
    </row>
    <row r="3" ht="20.25" customHeight="1">
      <c r="A3" s="168" t="s">
        <v>128</v>
      </c>
      <c r="B3" s="154"/>
      <c r="C3" s="154"/>
      <c r="D3" s="154"/>
      <c r="E3" s="154"/>
      <c r="F3" s="154"/>
      <c r="G3" s="154"/>
      <c r="H3" s="154"/>
      <c r="I3" s="154"/>
      <c r="J3" s="154"/>
      <c r="K3" s="154"/>
      <c r="L3" s="154"/>
      <c r="M3" s="154"/>
      <c r="N3" s="154"/>
      <c r="O3" s="154"/>
      <c r="P3" s="154"/>
      <c r="Q3" s="154"/>
      <c r="R3" s="154"/>
      <c r="S3" s="154"/>
      <c r="T3" s="154"/>
      <c r="U3" s="154"/>
      <c r="V3" s="154"/>
      <c r="W3" s="154"/>
      <c r="X3" s="154"/>
      <c r="Y3" s="154"/>
      <c r="Z3" s="154"/>
      <c r="AA3" s="154"/>
      <c r="AB3" s="154"/>
      <c r="AC3" s="154"/>
      <c r="AD3" s="154"/>
    </row>
    <row r="4" ht="20.25" customHeight="1">
      <c r="A4" s="154"/>
      <c r="B4" s="154"/>
      <c r="C4" s="154"/>
      <c r="D4" s="154"/>
      <c r="E4" s="154"/>
      <c r="F4" s="154"/>
      <c r="G4" s="154"/>
      <c r="H4" s="163"/>
      <c r="I4" s="163"/>
      <c r="J4" s="163"/>
      <c r="K4" s="163"/>
      <c r="L4" s="163"/>
      <c r="M4" s="163"/>
      <c r="N4" s="154"/>
      <c r="O4" s="154"/>
      <c r="P4" s="154"/>
      <c r="Q4" s="154"/>
      <c r="R4" s="154"/>
      <c r="S4" s="154"/>
      <c r="T4" s="154"/>
      <c r="U4" s="154"/>
      <c r="V4" s="154"/>
      <c r="W4" s="154"/>
      <c r="X4" s="154"/>
      <c r="Y4" s="154"/>
      <c r="Z4" s="154"/>
      <c r="AA4" s="154"/>
      <c r="AB4" s="154"/>
      <c r="AC4" s="154"/>
      <c r="AD4" s="154"/>
    </row>
    <row r="5" ht="20.25" customHeight="1">
      <c r="A5" s="168" t="s">
        <v>129</v>
      </c>
      <c r="B5" s="213" t="s">
        <v>149</v>
      </c>
      <c r="C5" s="154"/>
      <c r="D5" s="154"/>
      <c r="E5" s="154"/>
      <c r="F5" s="154"/>
      <c r="G5" s="154"/>
      <c r="H5" s="154"/>
      <c r="I5" s="154"/>
      <c r="J5" s="154"/>
      <c r="K5" s="154"/>
      <c r="L5" s="154"/>
      <c r="M5" s="154"/>
      <c r="N5" s="154"/>
      <c r="O5" s="154"/>
      <c r="P5" s="154"/>
      <c r="Q5" s="154"/>
      <c r="R5" s="154"/>
      <c r="S5" s="154"/>
      <c r="T5" s="154"/>
      <c r="U5" s="154"/>
      <c r="V5" s="154"/>
      <c r="W5" s="154"/>
      <c r="X5" s="154"/>
      <c r="Y5" s="154"/>
      <c r="Z5" s="154"/>
      <c r="AA5" s="154"/>
      <c r="AB5" s="154"/>
      <c r="AC5" s="154"/>
      <c r="AD5" s="154"/>
    </row>
    <row r="6" ht="21.0" customHeight="1">
      <c r="A6" s="154"/>
      <c r="B6" s="154"/>
      <c r="C6" s="154"/>
      <c r="D6" s="154"/>
      <c r="E6" s="154"/>
      <c r="F6" s="154"/>
      <c r="G6" s="154"/>
      <c r="H6" s="154"/>
      <c r="I6" s="187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4"/>
      <c r="U6" s="154"/>
      <c r="V6" s="154"/>
      <c r="W6" s="154"/>
      <c r="X6" s="154"/>
      <c r="Y6" s="154"/>
      <c r="Z6" s="154"/>
      <c r="AA6" s="154"/>
      <c r="AB6" s="154"/>
      <c r="AC6" s="154"/>
      <c r="AD6" s="154"/>
    </row>
    <row r="7" ht="41.25" customHeight="1">
      <c r="A7" s="277" t="s">
        <v>131</v>
      </c>
      <c r="B7" s="278" t="s">
        <v>132</v>
      </c>
      <c r="C7" s="160" t="s">
        <v>133</v>
      </c>
      <c r="D7" s="160" t="s">
        <v>134</v>
      </c>
      <c r="E7" s="160" t="s">
        <v>135</v>
      </c>
      <c r="F7" s="160" t="s">
        <v>136</v>
      </c>
      <c r="G7" s="161" t="s">
        <v>137</v>
      </c>
      <c r="H7" s="309" t="s">
        <v>14</v>
      </c>
      <c r="I7" s="280" t="s">
        <v>154</v>
      </c>
      <c r="J7" s="310" t="s">
        <v>151</v>
      </c>
      <c r="K7" s="154"/>
      <c r="L7" s="154"/>
      <c r="M7" s="154"/>
      <c r="N7" s="154"/>
      <c r="O7" s="154"/>
      <c r="P7" s="154"/>
      <c r="Q7" s="154"/>
      <c r="R7" s="154"/>
      <c r="S7" s="154"/>
      <c r="T7" s="154"/>
      <c r="U7" s="154"/>
      <c r="V7" s="154"/>
      <c r="W7" s="154"/>
      <c r="X7" s="154"/>
      <c r="Y7" s="154"/>
      <c r="Z7" s="154"/>
      <c r="AA7" s="154"/>
      <c r="AB7" s="154"/>
      <c r="AC7" s="154"/>
      <c r="AD7" s="154"/>
    </row>
    <row r="8" ht="22.5" customHeight="1">
      <c r="A8" s="282" t="str">
        <f>+SUMMARY!#REF!</f>
        <v>#ERROR!</v>
      </c>
      <c r="B8" s="283" t="str">
        <f>+SUMMARY!#REF!</f>
        <v>#ERROR!</v>
      </c>
      <c r="C8" s="283" t="str">
        <f>+SUMMARY!#REF!</f>
        <v>#ERROR!</v>
      </c>
      <c r="D8" s="283" t="str">
        <f>+SUMMARY!#REF!</f>
        <v>#ERROR!</v>
      </c>
      <c r="E8" s="283" t="str">
        <f>+SUMMARY!#REF!</f>
        <v>#ERROR!</v>
      </c>
      <c r="F8" s="283" t="str">
        <f>+SUMMARY!#REF!</f>
        <v>#ERROR!</v>
      </c>
      <c r="G8" s="283" t="str">
        <f>+SUMMARY!#REF!</f>
        <v>#ERROR!</v>
      </c>
      <c r="H8" s="311" t="str">
        <f>+SUMMARY!#REF!</f>
        <v>#ERROR!</v>
      </c>
      <c r="I8" s="312" t="str">
        <f t="shared" ref="I8:I38" si="1">F8/B8</f>
        <v>#ERROR!</v>
      </c>
      <c r="J8" s="286"/>
      <c r="K8" s="154"/>
      <c r="L8" s="154"/>
      <c r="M8" s="154"/>
      <c r="N8" s="154"/>
      <c r="O8" s="154"/>
      <c r="P8" s="154"/>
      <c r="Q8" s="154"/>
      <c r="R8" s="154"/>
      <c r="S8" s="154"/>
      <c r="T8" s="154"/>
      <c r="U8" s="154"/>
      <c r="V8" s="154"/>
      <c r="W8" s="154"/>
      <c r="X8" s="154"/>
      <c r="Y8" s="154"/>
      <c r="Z8" s="154"/>
      <c r="AA8" s="154"/>
      <c r="AB8" s="154"/>
      <c r="AC8" s="154"/>
      <c r="AD8" s="154"/>
    </row>
    <row r="9" ht="22.5" customHeight="1">
      <c r="A9" s="282">
        <f>+SUMMARY!A7</f>
        <v>44286</v>
      </c>
      <c r="B9" s="283">
        <f>+SUMMARY!B7</f>
        <v>8253.7795</v>
      </c>
      <c r="C9" s="283">
        <f>+SUMMARY!C7</f>
        <v>7330.589778</v>
      </c>
      <c r="D9" s="283">
        <f>+SUMMARY!D7</f>
        <v>48.6855446</v>
      </c>
      <c r="E9" s="283">
        <f>+SUMMARY!E7</f>
        <v>88.2</v>
      </c>
      <c r="F9" s="283">
        <f>+SUMMARY!F7</f>
        <v>776.8575022</v>
      </c>
      <c r="G9" s="283">
        <f>+SUMMARY!G7</f>
        <v>9.4466748</v>
      </c>
      <c r="H9" s="311" t="str">
        <f>+SUMMARY!H7</f>
        <v>B250/D2050/D1650/C630/B930/D2530</v>
      </c>
      <c r="I9" s="312">
        <f t="shared" si="1"/>
        <v>0.0941214267</v>
      </c>
      <c r="J9" s="286"/>
      <c r="K9" s="154"/>
      <c r="L9" s="154"/>
      <c r="M9" s="154"/>
      <c r="N9" s="154"/>
      <c r="O9" s="154"/>
      <c r="P9" s="154"/>
      <c r="Q9" s="154"/>
      <c r="R9" s="154"/>
      <c r="S9" s="154"/>
      <c r="T9" s="154"/>
      <c r="U9" s="154"/>
      <c r="V9" s="154"/>
      <c r="W9" s="154"/>
      <c r="X9" s="154"/>
      <c r="Y9" s="154"/>
      <c r="Z9" s="154"/>
      <c r="AA9" s="154"/>
      <c r="AB9" s="154"/>
      <c r="AC9" s="154"/>
      <c r="AD9" s="154"/>
    </row>
    <row r="10" ht="22.5" customHeight="1">
      <c r="A10" s="282">
        <f>+SUMMARY!A8</f>
        <v>44287</v>
      </c>
      <c r="B10" s="283">
        <f>+SUMMARY!B8</f>
        <v>9139.858</v>
      </c>
      <c r="C10" s="283">
        <f>+SUMMARY!C8</f>
        <v>8027.5982</v>
      </c>
      <c r="D10" s="283">
        <f>+SUMMARY!D8</f>
        <v>13.697775</v>
      </c>
      <c r="E10" s="283">
        <f>+SUMMARY!E8</f>
        <v>75</v>
      </c>
      <c r="F10" s="283">
        <f>+SUMMARY!F8</f>
        <v>992.5885788</v>
      </c>
      <c r="G10" s="283">
        <f>+SUMMARY!G8</f>
        <v>30.9734462</v>
      </c>
      <c r="H10" s="311" t="str">
        <f>+SUMMARY!H8</f>
        <v>D2220</v>
      </c>
      <c r="I10" s="312">
        <f t="shared" si="1"/>
        <v>0.1086</v>
      </c>
      <c r="J10" s="286"/>
      <c r="K10" s="154"/>
      <c r="L10" s="154"/>
      <c r="M10" s="154"/>
      <c r="N10" s="154"/>
      <c r="O10" s="154"/>
      <c r="P10" s="154"/>
      <c r="Q10" s="154"/>
      <c r="R10" s="154"/>
      <c r="S10" s="154"/>
      <c r="T10" s="154"/>
      <c r="U10" s="154"/>
      <c r="V10" s="154"/>
      <c r="W10" s="154"/>
      <c r="X10" s="154"/>
      <c r="Y10" s="154"/>
      <c r="Z10" s="154"/>
      <c r="AA10" s="154"/>
      <c r="AB10" s="154"/>
      <c r="AC10" s="154"/>
      <c r="AD10" s="154"/>
    </row>
    <row r="11" ht="22.5" customHeight="1">
      <c r="A11" s="282">
        <f>+SUMMARY!A9</f>
        <v>44288</v>
      </c>
      <c r="B11" s="283">
        <f>+SUMMARY!B9</f>
        <v>22696.446</v>
      </c>
      <c r="C11" s="283">
        <f>+SUMMARY!C9</f>
        <v>20181.93854</v>
      </c>
      <c r="D11" s="283">
        <f>+SUMMARY!D9</f>
        <v>90.228997</v>
      </c>
      <c r="E11" s="283">
        <f>+SUMMARY!E9</f>
        <v>169.8</v>
      </c>
      <c r="F11" s="283">
        <f>+SUMMARY!F9</f>
        <v>2108.058863</v>
      </c>
      <c r="G11" s="283">
        <f>+SUMMARY!G9</f>
        <v>146.4195969</v>
      </c>
      <c r="H11" s="311" t="str">
        <f>+SUMMARY!H9</f>
        <v/>
      </c>
      <c r="I11" s="312">
        <f t="shared" si="1"/>
        <v>0.09288057093</v>
      </c>
      <c r="J11" s="286"/>
      <c r="K11" s="154"/>
      <c r="L11" s="154"/>
      <c r="M11" s="154"/>
      <c r="N11" s="154"/>
      <c r="O11" s="154"/>
      <c r="P11" s="154"/>
      <c r="Q11" s="154"/>
      <c r="R11" s="154"/>
      <c r="S11" s="154"/>
      <c r="T11" s="154"/>
      <c r="U11" s="154"/>
      <c r="V11" s="154"/>
      <c r="W11" s="154"/>
      <c r="X11" s="154"/>
      <c r="Y11" s="154"/>
      <c r="Z11" s="154"/>
      <c r="AA11" s="154"/>
      <c r="AB11" s="154"/>
      <c r="AC11" s="154"/>
      <c r="AD11" s="154"/>
    </row>
    <row r="12" ht="22.5" customHeight="1">
      <c r="A12" s="282">
        <f>+SUMMARY!A10</f>
        <v>44289</v>
      </c>
      <c r="B12" s="283">
        <f>+SUMMARY!B10</f>
        <v>11896.5852</v>
      </c>
      <c r="C12" s="283">
        <f>+SUMMARY!C10</f>
        <v>8859.919038</v>
      </c>
      <c r="D12" s="283">
        <f>+SUMMARY!D10</f>
        <v>62.937</v>
      </c>
      <c r="E12" s="283">
        <f>+SUMMARY!E10</f>
        <v>37.2</v>
      </c>
      <c r="F12" s="283">
        <f>+SUMMARY!F10</f>
        <v>972.7196429</v>
      </c>
      <c r="G12" s="283">
        <f>+SUMMARY!G10</f>
        <v>1963.809519</v>
      </c>
      <c r="H12" s="311" t="str">
        <f>+SUMMARY!H10</f>
        <v/>
      </c>
      <c r="I12" s="312">
        <f t="shared" si="1"/>
        <v>0.08176460947</v>
      </c>
      <c r="J12" s="286"/>
      <c r="K12" s="154"/>
      <c r="L12" s="154"/>
      <c r="M12" s="154"/>
      <c r="N12" s="154"/>
      <c r="O12" s="154"/>
      <c r="P12" s="154"/>
      <c r="Q12" s="154"/>
      <c r="R12" s="154"/>
      <c r="S12" s="154"/>
      <c r="T12" s="154"/>
      <c r="U12" s="154"/>
      <c r="V12" s="154"/>
      <c r="W12" s="154"/>
      <c r="X12" s="154"/>
      <c r="Y12" s="154"/>
      <c r="Z12" s="154"/>
      <c r="AA12" s="154"/>
      <c r="AB12" s="154"/>
      <c r="AC12" s="154"/>
      <c r="AD12" s="154"/>
    </row>
    <row r="13" ht="22.5" customHeight="1">
      <c r="A13" s="282">
        <f>+SUMMARY!A11</f>
        <v>44291</v>
      </c>
      <c r="B13" s="283">
        <f>+SUMMARY!B11</f>
        <v>27174.86</v>
      </c>
      <c r="C13" s="283">
        <f>+SUMMARY!C11</f>
        <v>25402.48232</v>
      </c>
      <c r="D13" s="283">
        <f>+SUMMARY!D11</f>
        <v>74.029764</v>
      </c>
      <c r="E13" s="283">
        <f>+SUMMARY!E11</f>
        <v>141</v>
      </c>
      <c r="F13" s="283">
        <f>+SUMMARY!F11</f>
        <v>1498.720349</v>
      </c>
      <c r="G13" s="283">
        <f>+SUMMARY!G11</f>
        <v>58.6275677</v>
      </c>
      <c r="H13" s="311" t="str">
        <f>+SUMMARY!H11</f>
        <v/>
      </c>
      <c r="I13" s="312">
        <f t="shared" si="1"/>
        <v>0.05515098693</v>
      </c>
      <c r="J13" s="286"/>
      <c r="K13" s="313"/>
      <c r="L13" s="313"/>
      <c r="M13" s="313"/>
      <c r="N13" s="313"/>
      <c r="O13" s="313"/>
      <c r="P13" s="313"/>
      <c r="Q13" s="313"/>
      <c r="R13" s="313"/>
      <c r="S13" s="313"/>
      <c r="T13" s="313"/>
      <c r="U13" s="313"/>
      <c r="V13" s="313"/>
      <c r="W13" s="313"/>
      <c r="X13" s="313"/>
      <c r="Y13" s="313"/>
      <c r="Z13" s="313"/>
      <c r="AA13" s="313"/>
      <c r="AB13" s="313"/>
      <c r="AC13" s="313"/>
      <c r="AD13" s="313"/>
    </row>
    <row r="14" ht="24.0" customHeight="1">
      <c r="A14" s="282">
        <f>+SUMMARY!A12</f>
        <v>44292</v>
      </c>
      <c r="B14" s="283">
        <f>+SUMMARY!B12</f>
        <v>19215.718</v>
      </c>
      <c r="C14" s="283">
        <f>+SUMMARY!C12</f>
        <v>17578.79146</v>
      </c>
      <c r="D14" s="283">
        <f>+SUMMARY!D12</f>
        <v>101.4565924</v>
      </c>
      <c r="E14" s="283">
        <f>+SUMMARY!E12</f>
        <v>153</v>
      </c>
      <c r="F14" s="283">
        <f>+SUMMARY!F12</f>
        <v>1213.252022</v>
      </c>
      <c r="G14" s="283">
        <f>+SUMMARY!G12</f>
        <v>169.2179208</v>
      </c>
      <c r="H14" s="311" t="str">
        <f>+SUMMARY!H12</f>
        <v/>
      </c>
      <c r="I14" s="312">
        <f t="shared" si="1"/>
        <v>0.0631385214</v>
      </c>
      <c r="J14" s="286"/>
      <c r="K14" s="154"/>
      <c r="L14" s="154"/>
      <c r="M14" s="154"/>
      <c r="N14" s="154"/>
      <c r="O14" s="154"/>
      <c r="P14" s="154"/>
      <c r="Q14" s="154"/>
      <c r="R14" s="154"/>
      <c r="S14" s="154"/>
      <c r="T14" s="154"/>
      <c r="U14" s="154"/>
      <c r="V14" s="154"/>
      <c r="W14" s="154"/>
      <c r="X14" s="154"/>
      <c r="Y14" s="154"/>
      <c r="Z14" s="154"/>
      <c r="AA14" s="154"/>
      <c r="AB14" s="154"/>
      <c r="AC14" s="154"/>
      <c r="AD14" s="154"/>
    </row>
    <row r="15" ht="24.0" customHeight="1">
      <c r="A15" s="282">
        <f>+SUMMARY!A13</f>
        <v>44293</v>
      </c>
      <c r="B15" s="283">
        <f>+SUMMARY!B13</f>
        <v>27114.45269</v>
      </c>
      <c r="C15" s="283">
        <f>+SUMMARY!C13</f>
        <v>24809.97313</v>
      </c>
      <c r="D15" s="283">
        <f>+SUMMARY!D13</f>
        <v>63.8252632</v>
      </c>
      <c r="E15" s="283">
        <f>+SUMMARY!E13</f>
        <v>120.6</v>
      </c>
      <c r="F15" s="283">
        <f>+SUMMARY!F13</f>
        <v>1944.655984</v>
      </c>
      <c r="G15" s="283">
        <f>+SUMMARY!G13</f>
        <v>175.3983062</v>
      </c>
      <c r="H15" s="311" t="str">
        <f>+SUMMARY!H13</f>
        <v/>
      </c>
      <c r="I15" s="312">
        <f t="shared" si="1"/>
        <v>0.07172027429</v>
      </c>
      <c r="J15" s="286"/>
      <c r="K15" s="154"/>
      <c r="L15" s="154"/>
      <c r="M15" s="154"/>
      <c r="N15" s="154"/>
      <c r="O15" s="154"/>
      <c r="P15" s="154"/>
      <c r="Q15" s="154"/>
      <c r="R15" s="154"/>
      <c r="S15" s="154"/>
      <c r="T15" s="154"/>
      <c r="U15" s="154"/>
      <c r="V15" s="154"/>
      <c r="W15" s="154"/>
      <c r="X15" s="154"/>
      <c r="Y15" s="154"/>
      <c r="Z15" s="154"/>
      <c r="AA15" s="154"/>
      <c r="AB15" s="154"/>
      <c r="AC15" s="154"/>
      <c r="AD15" s="154"/>
    </row>
    <row r="16" ht="24.0" customHeight="1">
      <c r="A16" s="282">
        <f>+SUMMARY!A14</f>
        <v>44294</v>
      </c>
      <c r="B16" s="283">
        <f>+SUMMARY!B14</f>
        <v>37100.4855</v>
      </c>
      <c r="C16" s="283">
        <f>+SUMMARY!C14</f>
        <v>34474.57569</v>
      </c>
      <c r="D16" s="283">
        <f>+SUMMARY!D14</f>
        <v>57.2145388</v>
      </c>
      <c r="E16" s="283">
        <f>+SUMMARY!E14</f>
        <v>107.4</v>
      </c>
      <c r="F16" s="283">
        <f>+SUMMARY!F14</f>
        <v>2287.904769</v>
      </c>
      <c r="G16" s="283">
        <f>+SUMMARY!G14</f>
        <v>173.3905018</v>
      </c>
      <c r="H16" s="311" t="str">
        <f>+SUMMARY!H14</f>
        <v/>
      </c>
      <c r="I16" s="312">
        <f t="shared" si="1"/>
        <v>0.06166778516</v>
      </c>
      <c r="J16" s="286"/>
      <c r="K16" s="154"/>
      <c r="L16" s="154"/>
      <c r="M16" s="154"/>
      <c r="N16" s="154"/>
      <c r="O16" s="154"/>
      <c r="P16" s="154"/>
      <c r="Q16" s="154"/>
      <c r="R16" s="154"/>
      <c r="S16" s="154"/>
      <c r="T16" s="154"/>
      <c r="U16" s="154"/>
      <c r="V16" s="154"/>
      <c r="W16" s="154"/>
      <c r="X16" s="154"/>
      <c r="Y16" s="154"/>
      <c r="Z16" s="154"/>
      <c r="AA16" s="154"/>
      <c r="AB16" s="154"/>
      <c r="AC16" s="154"/>
      <c r="AD16" s="154"/>
    </row>
    <row r="17" ht="24.0" customHeight="1">
      <c r="A17" s="282">
        <f>+SUMMARY!A15</f>
        <v>44295</v>
      </c>
      <c r="B17" s="283">
        <f>+SUMMARY!B15</f>
        <v>10588.93</v>
      </c>
      <c r="C17" s="283">
        <f>+SUMMARY!C15</f>
        <v>9504.70873</v>
      </c>
      <c r="D17" s="283">
        <f>+SUMMARY!D15</f>
        <v>40.21089804</v>
      </c>
      <c r="E17" s="283">
        <f>+SUMMARY!E15</f>
        <v>79.2</v>
      </c>
      <c r="F17" s="283">
        <f>+SUMMARY!F15</f>
        <v>937.576743</v>
      </c>
      <c r="G17" s="283">
        <f>+SUMMARY!G15</f>
        <v>27.233629</v>
      </c>
      <c r="H17" s="311" t="str">
        <f>+SUMMARY!H15</f>
        <v/>
      </c>
      <c r="I17" s="312">
        <f t="shared" si="1"/>
        <v>0.08854310521</v>
      </c>
      <c r="J17" s="286"/>
      <c r="K17" s="154"/>
      <c r="L17" s="154"/>
      <c r="M17" s="154"/>
      <c r="N17" s="154"/>
      <c r="O17" s="154"/>
      <c r="P17" s="154"/>
      <c r="Q17" s="154"/>
      <c r="R17" s="154"/>
      <c r="S17" s="154"/>
      <c r="T17" s="154"/>
      <c r="U17" s="154"/>
      <c r="V17" s="154"/>
      <c r="W17" s="154"/>
      <c r="X17" s="154"/>
      <c r="Y17" s="154"/>
      <c r="Z17" s="154"/>
      <c r="AA17" s="154"/>
      <c r="AB17" s="154"/>
      <c r="AC17" s="154"/>
      <c r="AD17" s="154"/>
    </row>
    <row r="18" ht="24.0" customHeight="1">
      <c r="A18" s="282">
        <f>+SUMMARY!A16</f>
        <v>44296</v>
      </c>
      <c r="B18" s="283">
        <f>+SUMMARY!B16</f>
        <v>22385.593</v>
      </c>
      <c r="C18" s="283">
        <f>+SUMMARY!C16</f>
        <v>20733.52085</v>
      </c>
      <c r="D18" s="283">
        <f>+SUMMARY!D16</f>
        <v>96.32045703</v>
      </c>
      <c r="E18" s="283">
        <f>+SUMMARY!E16</f>
        <v>159</v>
      </c>
      <c r="F18" s="283">
        <f>+SUMMARY!F16</f>
        <v>1349.735097</v>
      </c>
      <c r="G18" s="283">
        <f>+SUMMARY!G16</f>
        <v>47.0165931</v>
      </c>
      <c r="H18" s="311" t="str">
        <f>+SUMMARY!H16</f>
        <v/>
      </c>
      <c r="I18" s="312">
        <f t="shared" si="1"/>
        <v>0.0602948109</v>
      </c>
      <c r="J18" s="286"/>
      <c r="K18" s="154"/>
      <c r="L18" s="154"/>
      <c r="M18" s="154"/>
      <c r="N18" s="154"/>
      <c r="O18" s="154"/>
      <c r="P18" s="154"/>
      <c r="Q18" s="154"/>
      <c r="R18" s="154"/>
      <c r="S18" s="154"/>
      <c r="T18" s="154"/>
      <c r="U18" s="154"/>
      <c r="V18" s="154"/>
      <c r="W18" s="154"/>
      <c r="X18" s="154"/>
      <c r="Y18" s="154"/>
      <c r="Z18" s="154"/>
      <c r="AA18" s="154"/>
      <c r="AB18" s="154"/>
      <c r="AC18" s="154"/>
      <c r="AD18" s="154"/>
    </row>
    <row r="19" ht="24.0" customHeight="1">
      <c r="A19" s="282">
        <f>+SUMMARY!A17</f>
        <v>44298</v>
      </c>
      <c r="B19" s="283">
        <f>+SUMMARY!B17</f>
        <v>33751.888</v>
      </c>
      <c r="C19" s="283">
        <f>+SUMMARY!C17</f>
        <v>31569.05658</v>
      </c>
      <c r="D19" s="283">
        <f>+SUMMARY!D17</f>
        <v>131.998426</v>
      </c>
      <c r="E19" s="283">
        <f>+SUMMARY!E17</f>
        <v>252.6</v>
      </c>
      <c r="F19" s="283">
        <f>+SUMMARY!F17</f>
        <v>1609.969392</v>
      </c>
      <c r="G19" s="283">
        <f>+SUMMARY!G17</f>
        <v>188.2636044</v>
      </c>
      <c r="H19" s="311" t="str">
        <f>+SUMMARY!H17</f>
        <v/>
      </c>
      <c r="I19" s="312">
        <f t="shared" si="1"/>
        <v>0.04770012841</v>
      </c>
      <c r="J19" s="286"/>
      <c r="K19" s="154"/>
      <c r="L19" s="154"/>
      <c r="M19" s="154"/>
      <c r="N19" s="154"/>
      <c r="O19" s="154"/>
      <c r="P19" s="154"/>
      <c r="Q19" s="154"/>
      <c r="R19" s="154"/>
      <c r="S19" s="154"/>
      <c r="T19" s="154"/>
      <c r="U19" s="154"/>
      <c r="V19" s="154"/>
      <c r="W19" s="154"/>
      <c r="X19" s="154"/>
      <c r="Y19" s="154"/>
      <c r="Z19" s="154"/>
      <c r="AA19" s="154"/>
      <c r="AB19" s="154"/>
      <c r="AC19" s="154"/>
      <c r="AD19" s="154"/>
    </row>
    <row r="20" ht="24.0" customHeight="1">
      <c r="A20" s="282">
        <f>+SUMMARY!A18</f>
        <v>44299</v>
      </c>
      <c r="B20" s="283">
        <f>+SUMMARY!B18</f>
        <v>19677.813</v>
      </c>
      <c r="C20" s="283">
        <f>+SUMMARY!C18</f>
        <v>18777.23356</v>
      </c>
      <c r="D20" s="283">
        <f>+SUMMARY!D18</f>
        <v>125.074776</v>
      </c>
      <c r="E20" s="283">
        <f>+SUMMARY!E18</f>
        <v>185.4</v>
      </c>
      <c r="F20" s="283">
        <f>+SUMMARY!F18</f>
        <v>447.5937217</v>
      </c>
      <c r="G20" s="283">
        <f>+SUMMARY!G18</f>
        <v>142.5109463</v>
      </c>
      <c r="H20" s="311" t="str">
        <f>+SUMMARY!H18</f>
        <v/>
      </c>
      <c r="I20" s="312">
        <f t="shared" si="1"/>
        <v>0.02274611115</v>
      </c>
      <c r="J20" s="286"/>
      <c r="K20" s="154"/>
      <c r="L20" s="154"/>
      <c r="M20" s="154"/>
      <c r="N20" s="154"/>
      <c r="O20" s="154"/>
      <c r="P20" s="154"/>
      <c r="Q20" s="154"/>
      <c r="R20" s="154"/>
      <c r="S20" s="154"/>
      <c r="T20" s="154"/>
      <c r="U20" s="154"/>
      <c r="V20" s="154"/>
      <c r="W20" s="154"/>
      <c r="X20" s="154"/>
      <c r="Y20" s="154"/>
      <c r="Z20" s="154"/>
      <c r="AA20" s="154"/>
      <c r="AB20" s="154"/>
      <c r="AC20" s="154"/>
      <c r="AD20" s="154"/>
    </row>
    <row r="21" ht="24.0" customHeight="1">
      <c r="A21" s="282">
        <f>+SUMMARY!A19</f>
        <v>44300</v>
      </c>
      <c r="B21" s="283">
        <f>+SUMMARY!B19</f>
        <v>29653.101</v>
      </c>
      <c r="C21" s="283">
        <f>+SUMMARY!C19</f>
        <v>28076.61474</v>
      </c>
      <c r="D21" s="283">
        <f>+SUMMARY!D19</f>
        <v>63.1592733</v>
      </c>
      <c r="E21" s="283">
        <f>+SUMMARY!E19</f>
        <v>123.6</v>
      </c>
      <c r="F21" s="283">
        <f>+SUMMARY!F19</f>
        <v>1090.869921</v>
      </c>
      <c r="G21" s="283">
        <f>+SUMMARY!G19</f>
        <v>298.8570628</v>
      </c>
      <c r="H21" s="311" t="str">
        <f>+SUMMARY!H19</f>
        <v/>
      </c>
      <c r="I21" s="312">
        <f t="shared" si="1"/>
        <v>0.03678771811</v>
      </c>
      <c r="J21" s="286"/>
      <c r="K21" s="154"/>
      <c r="L21" s="154"/>
      <c r="M21" s="154"/>
      <c r="N21" s="154"/>
      <c r="O21" s="154"/>
      <c r="P21" s="154"/>
      <c r="Q21" s="154"/>
      <c r="R21" s="154"/>
      <c r="S21" s="154"/>
      <c r="T21" s="154"/>
      <c r="U21" s="154"/>
      <c r="V21" s="154"/>
      <c r="W21" s="154"/>
      <c r="X21" s="154"/>
      <c r="Y21" s="154"/>
      <c r="Z21" s="154"/>
      <c r="AA21" s="154"/>
      <c r="AB21" s="154"/>
      <c r="AC21" s="154"/>
      <c r="AD21" s="154"/>
    </row>
    <row r="22" ht="24.0" customHeight="1">
      <c r="A22" s="282">
        <f>+SUMMARY!A20</f>
        <v>44301</v>
      </c>
      <c r="B22" s="283">
        <f>+SUMMARY!B20</f>
        <v>21507.9041</v>
      </c>
      <c r="C22" s="283">
        <f>+SUMMARY!C20</f>
        <v>20317.59914</v>
      </c>
      <c r="D22" s="283">
        <f>+SUMMARY!D20</f>
        <v>149.930632</v>
      </c>
      <c r="E22" s="283">
        <f>+SUMMARY!E20</f>
        <v>216.6</v>
      </c>
      <c r="F22" s="283">
        <f>+SUMMARY!F20</f>
        <v>740.2529973</v>
      </c>
      <c r="G22" s="283">
        <f>+SUMMARY!G20</f>
        <v>83.52133473</v>
      </c>
      <c r="H22" s="311" t="str">
        <f>+SUMMARY!H20</f>
        <v/>
      </c>
      <c r="I22" s="312">
        <f t="shared" si="1"/>
        <v>0.03441771889</v>
      </c>
      <c r="J22" s="286"/>
      <c r="K22" s="154"/>
      <c r="L22" s="154"/>
      <c r="M22" s="154"/>
      <c r="N22" s="154"/>
      <c r="O22" s="154"/>
      <c r="P22" s="154"/>
      <c r="Q22" s="154"/>
      <c r="R22" s="154"/>
      <c r="S22" s="154"/>
      <c r="T22" s="154"/>
      <c r="U22" s="154"/>
      <c r="V22" s="154"/>
      <c r="W22" s="154"/>
      <c r="X22" s="154"/>
      <c r="Y22" s="154"/>
      <c r="Z22" s="154"/>
      <c r="AA22" s="154"/>
      <c r="AB22" s="154"/>
      <c r="AC22" s="154"/>
      <c r="AD22" s="154"/>
    </row>
    <row r="23" ht="24.0" customHeight="1">
      <c r="A23" s="282">
        <f>+SUMMARY!A21</f>
        <v>44302</v>
      </c>
      <c r="B23" s="283">
        <f>+SUMMARY!B21</f>
        <v>29805.564</v>
      </c>
      <c r="C23" s="283">
        <f>+SUMMARY!C21</f>
        <v>26736.74306</v>
      </c>
      <c r="D23" s="283">
        <f>+SUMMARY!D21</f>
        <v>53.2902762</v>
      </c>
      <c r="E23" s="283">
        <f>+SUMMARY!E21</f>
        <v>95.4</v>
      </c>
      <c r="F23" s="283">
        <f>+SUMMARY!F21</f>
        <v>2448.064227</v>
      </c>
      <c r="G23" s="283">
        <f>+SUMMARY!G21</f>
        <v>472.0664408</v>
      </c>
      <c r="H23" s="311" t="str">
        <f>+SUMMARY!H21</f>
        <v/>
      </c>
      <c r="I23" s="312">
        <f t="shared" si="1"/>
        <v>0.08213447083</v>
      </c>
      <c r="J23" s="286"/>
      <c r="K23" s="154"/>
      <c r="L23" s="154"/>
      <c r="M23" s="154"/>
      <c r="N23" s="154"/>
      <c r="O23" s="154"/>
      <c r="P23" s="154"/>
      <c r="Q23" s="154"/>
      <c r="R23" s="154"/>
      <c r="S23" s="154"/>
      <c r="T23" s="154"/>
      <c r="U23" s="154"/>
      <c r="V23" s="154"/>
      <c r="W23" s="154"/>
      <c r="X23" s="154"/>
      <c r="Y23" s="154"/>
      <c r="Z23" s="154"/>
      <c r="AA23" s="154"/>
      <c r="AB23" s="154"/>
      <c r="AC23" s="154"/>
      <c r="AD23" s="154"/>
    </row>
    <row r="24" ht="24.0" customHeight="1">
      <c r="A24" s="282">
        <f>+SUMMARY!A22</f>
        <v>44303</v>
      </c>
      <c r="B24" s="283">
        <f>+SUMMARY!B22</f>
        <v>26929.692</v>
      </c>
      <c r="C24" s="283">
        <f>+SUMMARY!C22</f>
        <v>25827.73426</v>
      </c>
      <c r="D24" s="283">
        <f>+SUMMARY!D22</f>
        <v>93.3903914</v>
      </c>
      <c r="E24" s="283">
        <f>+SUMMARY!E22</f>
        <v>157.8</v>
      </c>
      <c r="F24" s="283">
        <f>+SUMMARY!F22</f>
        <v>548.9297676</v>
      </c>
      <c r="G24" s="283">
        <f>+SUMMARY!G22</f>
        <v>301.837586</v>
      </c>
      <c r="H24" s="311" t="str">
        <f>+SUMMARY!H22</f>
        <v/>
      </c>
      <c r="I24" s="312">
        <f t="shared" si="1"/>
        <v>0.02038381158</v>
      </c>
      <c r="J24" s="286"/>
      <c r="K24" s="154"/>
      <c r="L24" s="154"/>
      <c r="M24" s="154"/>
      <c r="N24" s="154"/>
      <c r="O24" s="154"/>
      <c r="P24" s="154"/>
      <c r="Q24" s="154"/>
      <c r="R24" s="154"/>
      <c r="S24" s="154"/>
      <c r="T24" s="154"/>
      <c r="U24" s="154"/>
      <c r="V24" s="154"/>
      <c r="W24" s="154"/>
      <c r="X24" s="154"/>
      <c r="Y24" s="154"/>
      <c r="Z24" s="154"/>
      <c r="AA24" s="154"/>
      <c r="AB24" s="154"/>
      <c r="AC24" s="154"/>
      <c r="AD24" s="154"/>
    </row>
    <row r="25" ht="24.0" customHeight="1">
      <c r="A25" s="282">
        <f>+SUMMARY!A23</f>
        <v>44305</v>
      </c>
      <c r="B25" s="283">
        <f>+SUMMARY!B23</f>
        <v>27821.179</v>
      </c>
      <c r="C25" s="283">
        <f>+SUMMARY!C23</f>
        <v>26231.17353</v>
      </c>
      <c r="D25" s="283">
        <f>+SUMMARY!D23</f>
        <v>149.880958</v>
      </c>
      <c r="E25" s="283">
        <f>+SUMMARY!E23</f>
        <v>236.4</v>
      </c>
      <c r="F25" s="283">
        <f>+SUMMARY!F23</f>
        <v>821.0256311</v>
      </c>
      <c r="G25" s="283">
        <f>+SUMMARY!G23</f>
        <v>382.6988769</v>
      </c>
      <c r="H25" s="311" t="str">
        <f>+SUMMARY!H23</f>
        <v/>
      </c>
      <c r="I25" s="312">
        <f t="shared" si="1"/>
        <v>0.02951081373</v>
      </c>
      <c r="J25" s="286"/>
      <c r="K25" s="313"/>
      <c r="L25" s="313"/>
      <c r="M25" s="313"/>
      <c r="N25" s="313"/>
      <c r="O25" s="313"/>
      <c r="P25" s="313"/>
      <c r="Q25" s="313"/>
      <c r="R25" s="313"/>
      <c r="S25" s="313"/>
      <c r="T25" s="313"/>
      <c r="U25" s="313"/>
      <c r="V25" s="313"/>
      <c r="W25" s="313"/>
      <c r="X25" s="313"/>
      <c r="Y25" s="313"/>
      <c r="Z25" s="313"/>
      <c r="AA25" s="313"/>
      <c r="AB25" s="313"/>
      <c r="AC25" s="313"/>
      <c r="AD25" s="313"/>
    </row>
    <row r="26" ht="24.0" customHeight="1">
      <c r="A26" s="282">
        <f>+SUMMARY!A24</f>
        <v>44306</v>
      </c>
      <c r="B26" s="283">
        <f>+SUMMARY!B24</f>
        <v>15253.608</v>
      </c>
      <c r="C26" s="283">
        <f>+SUMMARY!C24</f>
        <v>14635.31116</v>
      </c>
      <c r="D26" s="283">
        <f>+SUMMARY!D24</f>
        <v>68.015556</v>
      </c>
      <c r="E26" s="283">
        <f>+SUMMARY!E24</f>
        <v>147</v>
      </c>
      <c r="F26" s="283">
        <f>+SUMMARY!F24</f>
        <v>224.2855026</v>
      </c>
      <c r="G26" s="283">
        <f>+SUMMARY!G24</f>
        <v>178.9957774</v>
      </c>
      <c r="H26" s="311" t="str">
        <f>+SUMMARY!H24</f>
        <v/>
      </c>
      <c r="I26" s="312">
        <f t="shared" si="1"/>
        <v>0.01470376731</v>
      </c>
      <c r="J26" s="286"/>
      <c r="K26" s="154"/>
      <c r="L26" s="154"/>
      <c r="M26" s="154"/>
      <c r="N26" s="154"/>
      <c r="O26" s="154"/>
      <c r="P26" s="154"/>
      <c r="Q26" s="154"/>
      <c r="R26" s="154"/>
      <c r="S26" s="154"/>
      <c r="T26" s="154"/>
      <c r="U26" s="154"/>
      <c r="V26" s="154"/>
      <c r="W26" s="154"/>
      <c r="X26" s="154"/>
      <c r="Y26" s="154"/>
      <c r="Z26" s="154"/>
      <c r="AA26" s="154"/>
      <c r="AB26" s="154"/>
      <c r="AC26" s="154"/>
      <c r="AD26" s="154"/>
    </row>
    <row r="27" ht="24.0" customHeight="1">
      <c r="A27" s="282">
        <f>+SUMMARY!A25</f>
        <v>44308</v>
      </c>
      <c r="B27" s="283">
        <f>+SUMMARY!B25</f>
        <v>18499.989</v>
      </c>
      <c r="C27" s="283">
        <f>+SUMMARY!C25</f>
        <v>17339.51357</v>
      </c>
      <c r="D27" s="283">
        <f>+SUMMARY!D25</f>
        <v>126.3442188</v>
      </c>
      <c r="E27" s="283">
        <f>+SUMMARY!E25</f>
        <v>294</v>
      </c>
      <c r="F27" s="283">
        <f>+SUMMARY!F25</f>
        <v>723.5719485</v>
      </c>
      <c r="G27" s="283">
        <f>+SUMMARY!G25</f>
        <v>16.5592635</v>
      </c>
      <c r="H27" s="311" t="str">
        <f>+SUMMARY!H25</f>
        <v/>
      </c>
      <c r="I27" s="312">
        <f t="shared" si="1"/>
        <v>0.03911202047</v>
      </c>
      <c r="J27" s="286"/>
      <c r="K27" s="154"/>
      <c r="L27" s="154"/>
      <c r="M27" s="154"/>
      <c r="N27" s="154"/>
      <c r="O27" s="154"/>
      <c r="P27" s="154"/>
      <c r="Q27" s="154"/>
      <c r="R27" s="154"/>
      <c r="S27" s="154"/>
      <c r="T27" s="154"/>
      <c r="U27" s="154"/>
      <c r="V27" s="154"/>
      <c r="W27" s="154"/>
      <c r="X27" s="154"/>
      <c r="Y27" s="154"/>
      <c r="Z27" s="154"/>
      <c r="AA27" s="154"/>
      <c r="AB27" s="154"/>
      <c r="AC27" s="154"/>
      <c r="AD27" s="154"/>
    </row>
    <row r="28" ht="24.0" customHeight="1">
      <c r="A28" s="282">
        <f>+SUMMARY!A26</f>
        <v>44309</v>
      </c>
      <c r="B28" s="283">
        <f>+SUMMARY!B26</f>
        <v>14111.63335</v>
      </c>
      <c r="C28" s="283">
        <f>+SUMMARY!C26</f>
        <v>12177.87518</v>
      </c>
      <c r="D28" s="283">
        <f>+SUMMARY!D26</f>
        <v>359.71584</v>
      </c>
      <c r="E28" s="283">
        <f>+SUMMARY!E26</f>
        <v>133.2</v>
      </c>
      <c r="F28" s="283">
        <f>+SUMMARY!F26</f>
        <v>654.7844832</v>
      </c>
      <c r="G28" s="283">
        <f>+SUMMARY!G26</f>
        <v>786.0578448</v>
      </c>
      <c r="H28" s="311" t="str">
        <f>+SUMMARY!H26</f>
        <v/>
      </c>
      <c r="I28" s="312">
        <f t="shared" si="1"/>
        <v>0.04640033275</v>
      </c>
      <c r="J28" s="286"/>
      <c r="K28" s="154"/>
      <c r="L28" s="154"/>
      <c r="M28" s="154"/>
      <c r="N28" s="154"/>
      <c r="O28" s="154"/>
      <c r="P28" s="154"/>
      <c r="Q28" s="154"/>
      <c r="R28" s="154"/>
      <c r="S28" s="154"/>
      <c r="T28" s="154"/>
      <c r="U28" s="154"/>
      <c r="V28" s="154"/>
      <c r="W28" s="154"/>
      <c r="X28" s="154"/>
      <c r="Y28" s="154"/>
      <c r="Z28" s="154"/>
      <c r="AA28" s="154"/>
      <c r="AB28" s="154"/>
      <c r="AC28" s="154"/>
      <c r="AD28" s="154"/>
    </row>
    <row r="29" ht="24.0" customHeight="1">
      <c r="A29" s="282">
        <f>+SUMMARY!A27</f>
        <v>44310</v>
      </c>
      <c r="B29" s="283">
        <f>+SUMMARY!B27</f>
        <v>16651.18484</v>
      </c>
      <c r="C29" s="283">
        <f>+SUMMARY!C27</f>
        <v>14718.37238</v>
      </c>
      <c r="D29" s="283">
        <f>+SUMMARY!D27</f>
        <v>405.31349</v>
      </c>
      <c r="E29" s="283">
        <f>+SUMMARY!E27</f>
        <v>280.8</v>
      </c>
      <c r="F29" s="283">
        <f>+SUMMARY!F27</f>
        <v>440.4936984</v>
      </c>
      <c r="G29" s="283">
        <f>+SUMMARY!G27</f>
        <v>806.2052621</v>
      </c>
      <c r="H29" s="311" t="str">
        <f>+SUMMARY!H27</f>
        <v/>
      </c>
      <c r="I29" s="312">
        <f t="shared" si="1"/>
        <v>0.02645419547</v>
      </c>
      <c r="J29" s="286"/>
      <c r="K29" s="154"/>
      <c r="L29" s="154"/>
      <c r="M29" s="154"/>
      <c r="N29" s="154"/>
      <c r="O29" s="154"/>
      <c r="P29" s="154"/>
      <c r="Q29" s="154"/>
      <c r="R29" s="154"/>
      <c r="S29" s="154"/>
      <c r="T29" s="154"/>
      <c r="U29" s="154"/>
      <c r="V29" s="154"/>
      <c r="W29" s="154"/>
      <c r="X29" s="154"/>
      <c r="Y29" s="154"/>
      <c r="Z29" s="154"/>
      <c r="AA29" s="154"/>
      <c r="AB29" s="154"/>
      <c r="AC29" s="154"/>
      <c r="AD29" s="154"/>
    </row>
    <row r="30" ht="24.0" customHeight="1">
      <c r="A30" s="282">
        <f>+SUMMARY!A28</f>
        <v>44312</v>
      </c>
      <c r="B30" s="283">
        <f>+SUMMARY!B28</f>
        <v>22894.48574</v>
      </c>
      <c r="C30" s="283">
        <f>+SUMMARY!C28</f>
        <v>21492.50168</v>
      </c>
      <c r="D30" s="283">
        <f>+SUMMARY!D28</f>
        <v>558.841903</v>
      </c>
      <c r="E30" s="283">
        <f>+SUMMARY!E28</f>
        <v>180</v>
      </c>
      <c r="F30" s="283">
        <f>+SUMMARY!F28</f>
        <v>751.4239666</v>
      </c>
      <c r="G30" s="283">
        <f>+SUMMARY!G28</f>
        <v>-88.2818166</v>
      </c>
      <c r="H30" s="311" t="str">
        <f>+SUMMARY!H28</f>
        <v/>
      </c>
      <c r="I30" s="312">
        <f t="shared" si="1"/>
        <v>0.03282117691</v>
      </c>
      <c r="J30" s="286"/>
      <c r="K30" s="154"/>
      <c r="L30" s="154"/>
      <c r="M30" s="154"/>
      <c r="N30" s="154"/>
      <c r="O30" s="154"/>
      <c r="P30" s="154"/>
      <c r="Q30" s="154"/>
      <c r="R30" s="154"/>
      <c r="S30" s="154"/>
      <c r="T30" s="154"/>
      <c r="U30" s="154"/>
      <c r="V30" s="154"/>
      <c r="W30" s="154"/>
      <c r="X30" s="154"/>
      <c r="Y30" s="154"/>
      <c r="Z30" s="154"/>
      <c r="AA30" s="154"/>
      <c r="AB30" s="154"/>
      <c r="AC30" s="154"/>
      <c r="AD30" s="154"/>
    </row>
    <row r="31" ht="24.0" customHeight="1">
      <c r="A31" s="282">
        <f>+SUMMARY!A29</f>
        <v>44313</v>
      </c>
      <c r="B31" s="283">
        <f>+SUMMARY!B29</f>
        <v>11760.59698</v>
      </c>
      <c r="C31" s="283">
        <f>+SUMMARY!C29</f>
        <v>9638.44727</v>
      </c>
      <c r="D31" s="283">
        <f>+SUMMARY!D29</f>
        <v>362.973546</v>
      </c>
      <c r="E31" s="283">
        <f>+SUMMARY!E29</f>
        <v>211.2</v>
      </c>
      <c r="F31" s="283">
        <f>+SUMMARY!F29</f>
        <v>564.5165746</v>
      </c>
      <c r="G31" s="283">
        <f>+SUMMARY!G29</f>
        <v>983.4595894</v>
      </c>
      <c r="H31" s="311" t="str">
        <f>+SUMMARY!H29</f>
        <v/>
      </c>
      <c r="I31" s="312">
        <f t="shared" si="1"/>
        <v>0.04800067339</v>
      </c>
      <c r="J31" s="286"/>
      <c r="K31" s="154"/>
      <c r="L31" s="154"/>
      <c r="M31" s="154"/>
      <c r="N31" s="154"/>
      <c r="O31" s="154"/>
      <c r="P31" s="154"/>
      <c r="Q31" s="154"/>
      <c r="R31" s="154"/>
      <c r="S31" s="154"/>
      <c r="T31" s="154"/>
      <c r="U31" s="154"/>
      <c r="V31" s="154"/>
      <c r="W31" s="154"/>
      <c r="X31" s="154"/>
      <c r="Y31" s="154"/>
      <c r="Z31" s="154"/>
      <c r="AA31" s="154"/>
      <c r="AB31" s="154"/>
      <c r="AC31" s="154"/>
      <c r="AD31" s="154"/>
    </row>
    <row r="32" ht="24.0" customHeight="1">
      <c r="A32" s="282" t="str">
        <f>+SUMMARY!#REF!</f>
        <v>#ERROR!</v>
      </c>
      <c r="B32" s="283" t="str">
        <f>+SUMMARY!#REF!</f>
        <v>#ERROR!</v>
      </c>
      <c r="C32" s="283" t="str">
        <f>+SUMMARY!#REF!</f>
        <v>#ERROR!</v>
      </c>
      <c r="D32" s="283" t="str">
        <f>+SUMMARY!#REF!</f>
        <v>#ERROR!</v>
      </c>
      <c r="E32" s="283" t="str">
        <f>+SUMMARY!#REF!</f>
        <v>#ERROR!</v>
      </c>
      <c r="F32" s="283" t="str">
        <f>+SUMMARY!#REF!</f>
        <v>#ERROR!</v>
      </c>
      <c r="G32" s="283" t="str">
        <f>+SUMMARY!#REF!</f>
        <v>#ERROR!</v>
      </c>
      <c r="H32" s="311" t="str">
        <f>+SUMMARY!#REF!</f>
        <v>#ERROR!</v>
      </c>
      <c r="I32" s="312" t="str">
        <f t="shared" si="1"/>
        <v>#ERROR!</v>
      </c>
      <c r="J32" s="286"/>
      <c r="K32" s="154"/>
      <c r="L32" s="154"/>
      <c r="M32" s="154"/>
      <c r="N32" s="154"/>
      <c r="O32" s="154"/>
      <c r="P32" s="154"/>
      <c r="Q32" s="154"/>
      <c r="R32" s="154"/>
      <c r="S32" s="154"/>
      <c r="T32" s="154"/>
      <c r="U32" s="154"/>
      <c r="V32" s="154"/>
      <c r="W32" s="154"/>
      <c r="X32" s="154"/>
      <c r="Y32" s="154"/>
      <c r="Z32" s="154"/>
      <c r="AA32" s="154"/>
      <c r="AB32" s="154"/>
      <c r="AC32" s="154"/>
      <c r="AD32" s="154"/>
    </row>
    <row r="33" ht="24.0" customHeight="1">
      <c r="A33" s="282" t="str">
        <f>+SUMMARY!#REF!</f>
        <v>#ERROR!</v>
      </c>
      <c r="B33" s="283" t="str">
        <f>+SUMMARY!#REF!</f>
        <v>#ERROR!</v>
      </c>
      <c r="C33" s="283" t="str">
        <f>+SUMMARY!#REF!</f>
        <v>#ERROR!</v>
      </c>
      <c r="D33" s="283" t="str">
        <f>+SUMMARY!#REF!</f>
        <v>#ERROR!</v>
      </c>
      <c r="E33" s="283" t="str">
        <f>+SUMMARY!#REF!</f>
        <v>#ERROR!</v>
      </c>
      <c r="F33" s="283" t="str">
        <f>+SUMMARY!#REF!</f>
        <v>#ERROR!</v>
      </c>
      <c r="G33" s="283" t="str">
        <f>+SUMMARY!#REF!</f>
        <v>#ERROR!</v>
      </c>
      <c r="H33" s="311" t="str">
        <f>+SUMMARY!#REF!</f>
        <v>#ERROR!</v>
      </c>
      <c r="I33" s="312" t="str">
        <f t="shared" si="1"/>
        <v>#ERROR!</v>
      </c>
      <c r="J33" s="286"/>
      <c r="K33" s="154"/>
      <c r="L33" s="154"/>
      <c r="M33" s="154"/>
      <c r="N33" s="154"/>
      <c r="O33" s="154"/>
      <c r="P33" s="154"/>
      <c r="Q33" s="154"/>
      <c r="R33" s="154"/>
      <c r="S33" s="154"/>
      <c r="T33" s="154"/>
      <c r="U33" s="154"/>
      <c r="V33" s="154"/>
      <c r="W33" s="154"/>
      <c r="X33" s="154"/>
      <c r="Y33" s="154"/>
      <c r="Z33" s="154"/>
      <c r="AA33" s="154"/>
      <c r="AB33" s="154"/>
      <c r="AC33" s="154"/>
      <c r="AD33" s="154"/>
    </row>
    <row r="34" ht="24.0" customHeight="1">
      <c r="A34" s="282" t="str">
        <f>+SUMMARY!#REF!</f>
        <v>#ERROR!</v>
      </c>
      <c r="B34" s="283" t="str">
        <f>+SUMMARY!#REF!</f>
        <v>#ERROR!</v>
      </c>
      <c r="C34" s="283" t="str">
        <f>+SUMMARY!#REF!</f>
        <v>#ERROR!</v>
      </c>
      <c r="D34" s="283" t="str">
        <f>+SUMMARY!#REF!</f>
        <v>#ERROR!</v>
      </c>
      <c r="E34" s="283" t="str">
        <f>+SUMMARY!#REF!</f>
        <v>#ERROR!</v>
      </c>
      <c r="F34" s="283" t="str">
        <f>+SUMMARY!#REF!</f>
        <v>#ERROR!</v>
      </c>
      <c r="G34" s="283" t="str">
        <f>+SUMMARY!#REF!</f>
        <v>#ERROR!</v>
      </c>
      <c r="H34" s="311" t="str">
        <f>+SUMMARY!#REF!</f>
        <v>#ERROR!</v>
      </c>
      <c r="I34" s="312" t="str">
        <f t="shared" si="1"/>
        <v>#ERROR!</v>
      </c>
      <c r="J34" s="286"/>
      <c r="K34" s="154"/>
      <c r="L34" s="154"/>
      <c r="M34" s="154"/>
      <c r="N34" s="154"/>
      <c r="O34" s="154"/>
      <c r="P34" s="154"/>
      <c r="Q34" s="154"/>
      <c r="R34" s="154"/>
      <c r="S34" s="154"/>
      <c r="T34" s="154"/>
      <c r="U34" s="154"/>
      <c r="V34" s="154"/>
      <c r="W34" s="154"/>
      <c r="X34" s="154"/>
      <c r="Y34" s="154"/>
      <c r="Z34" s="154"/>
      <c r="AA34" s="154"/>
      <c r="AB34" s="154"/>
      <c r="AC34" s="154"/>
      <c r="AD34" s="154"/>
    </row>
    <row r="35" ht="24.0" customHeight="1">
      <c r="A35" s="282" t="str">
        <f>+SUMMARY!#REF!</f>
        <v>#ERROR!</v>
      </c>
      <c r="B35" s="283" t="str">
        <f>+SUMMARY!#REF!</f>
        <v>#ERROR!</v>
      </c>
      <c r="C35" s="283" t="str">
        <f>+SUMMARY!#REF!</f>
        <v>#ERROR!</v>
      </c>
      <c r="D35" s="283" t="str">
        <f>+SUMMARY!#REF!</f>
        <v>#ERROR!</v>
      </c>
      <c r="E35" s="283" t="str">
        <f>+SUMMARY!#REF!</f>
        <v>#ERROR!</v>
      </c>
      <c r="F35" s="283" t="str">
        <f>+SUMMARY!#REF!</f>
        <v>#ERROR!</v>
      </c>
      <c r="G35" s="283" t="str">
        <f>+SUMMARY!#REF!</f>
        <v>#ERROR!</v>
      </c>
      <c r="H35" s="311" t="str">
        <f>+SUMMARY!#REF!</f>
        <v>#ERROR!</v>
      </c>
      <c r="I35" s="312" t="str">
        <f t="shared" si="1"/>
        <v>#ERROR!</v>
      </c>
      <c r="J35" s="286"/>
      <c r="K35" s="154"/>
      <c r="L35" s="154"/>
      <c r="M35" s="154"/>
      <c r="N35" s="154"/>
      <c r="O35" s="154"/>
      <c r="P35" s="154"/>
      <c r="Q35" s="154"/>
      <c r="R35" s="154"/>
      <c r="S35" s="154"/>
      <c r="T35" s="154"/>
      <c r="U35" s="154"/>
      <c r="V35" s="154"/>
      <c r="W35" s="154"/>
      <c r="X35" s="154"/>
      <c r="Y35" s="154"/>
      <c r="Z35" s="154"/>
      <c r="AA35" s="154"/>
      <c r="AB35" s="154"/>
      <c r="AC35" s="154"/>
      <c r="AD35" s="154"/>
    </row>
    <row r="36" ht="24.0" customHeight="1">
      <c r="A36" s="282" t="str">
        <f>+SUMMARY!#REF!</f>
        <v>#ERROR!</v>
      </c>
      <c r="B36" s="283" t="str">
        <f>+SUMMARY!#REF!</f>
        <v>#ERROR!</v>
      </c>
      <c r="C36" s="283" t="str">
        <f>+SUMMARY!#REF!</f>
        <v>#ERROR!</v>
      </c>
      <c r="D36" s="283" t="str">
        <f>+SUMMARY!#REF!</f>
        <v>#ERROR!</v>
      </c>
      <c r="E36" s="283" t="str">
        <f>+SUMMARY!#REF!</f>
        <v>#ERROR!</v>
      </c>
      <c r="F36" s="283" t="str">
        <f>+SUMMARY!#REF!</f>
        <v>#ERROR!</v>
      </c>
      <c r="G36" s="283" t="str">
        <f>+SUMMARY!#REF!</f>
        <v>#ERROR!</v>
      </c>
      <c r="H36" s="311" t="str">
        <f>+SUMMARY!#REF!</f>
        <v>#ERROR!</v>
      </c>
      <c r="I36" s="312" t="str">
        <f t="shared" si="1"/>
        <v>#ERROR!</v>
      </c>
      <c r="J36" s="286"/>
      <c r="K36" s="154"/>
      <c r="L36" s="154"/>
      <c r="M36" s="154"/>
      <c r="N36" s="154"/>
      <c r="O36" s="154"/>
      <c r="P36" s="154"/>
      <c r="Q36" s="154"/>
      <c r="R36" s="154"/>
      <c r="S36" s="154"/>
      <c r="T36" s="154"/>
      <c r="U36" s="154"/>
      <c r="V36" s="154"/>
      <c r="W36" s="154"/>
      <c r="X36" s="154"/>
      <c r="Y36" s="154"/>
      <c r="Z36" s="154"/>
      <c r="AA36" s="154"/>
      <c r="AB36" s="154"/>
      <c r="AC36" s="154"/>
      <c r="AD36" s="154"/>
    </row>
    <row r="37" ht="24.0" customHeight="1">
      <c r="A37" s="282" t="str">
        <f>+SUMMARY!#REF!</f>
        <v>#ERROR!</v>
      </c>
      <c r="B37" s="283" t="str">
        <f>+SUMMARY!#REF!</f>
        <v>#ERROR!</v>
      </c>
      <c r="C37" s="283" t="str">
        <f>+SUMMARY!#REF!</f>
        <v>#ERROR!</v>
      </c>
      <c r="D37" s="283" t="str">
        <f>+SUMMARY!#REF!</f>
        <v>#ERROR!</v>
      </c>
      <c r="E37" s="283" t="str">
        <f>+SUMMARY!#REF!</f>
        <v>#ERROR!</v>
      </c>
      <c r="F37" s="283" t="str">
        <f>+SUMMARY!#REF!</f>
        <v>#ERROR!</v>
      </c>
      <c r="G37" s="283" t="str">
        <f>+SUMMARY!#REF!</f>
        <v>#ERROR!</v>
      </c>
      <c r="H37" s="311" t="str">
        <f>+SUMMARY!#REF!</f>
        <v>#ERROR!</v>
      </c>
      <c r="I37" s="312" t="str">
        <f t="shared" si="1"/>
        <v>#ERROR!</v>
      </c>
      <c r="J37" s="286"/>
      <c r="K37" s="154"/>
      <c r="L37" s="154"/>
      <c r="M37" s="154"/>
      <c r="N37" s="154"/>
      <c r="O37" s="154"/>
      <c r="P37" s="154"/>
      <c r="Q37" s="154"/>
      <c r="R37" s="154"/>
      <c r="S37" s="154"/>
      <c r="T37" s="154"/>
      <c r="U37" s="154"/>
      <c r="V37" s="154"/>
      <c r="W37" s="154"/>
      <c r="X37" s="154"/>
      <c r="Y37" s="154"/>
      <c r="Z37" s="154"/>
      <c r="AA37" s="154"/>
      <c r="AB37" s="154"/>
      <c r="AC37" s="154"/>
      <c r="AD37" s="154"/>
    </row>
    <row r="38" ht="30.0" customHeight="1">
      <c r="A38" s="314" t="s">
        <v>139</v>
      </c>
      <c r="B38" s="315" t="str">
        <f t="shared" ref="B38:G38" si="2">SUM(B8:B37)</f>
        <v>#ERROR!</v>
      </c>
      <c r="C38" s="315" t="str">
        <f t="shared" si="2"/>
        <v>#ERROR!</v>
      </c>
      <c r="D38" s="315" t="str">
        <f t="shared" si="2"/>
        <v>#ERROR!</v>
      </c>
      <c r="E38" s="315" t="str">
        <f t="shared" si="2"/>
        <v>#ERROR!</v>
      </c>
      <c r="F38" s="315" t="str">
        <f t="shared" si="2"/>
        <v>#ERROR!</v>
      </c>
      <c r="G38" s="315" t="str">
        <f t="shared" si="2"/>
        <v>#ERROR!</v>
      </c>
      <c r="H38" s="316" t="str">
        <f>+SUMMARY!H30</f>
        <v/>
      </c>
      <c r="I38" s="317" t="str">
        <f t="shared" si="1"/>
        <v>#ERROR!</v>
      </c>
      <c r="J38" s="294"/>
      <c r="K38" s="154"/>
      <c r="L38" s="154"/>
      <c r="M38" s="154"/>
      <c r="N38" s="154"/>
      <c r="O38" s="154"/>
      <c r="P38" s="154"/>
      <c r="Q38" s="154"/>
      <c r="R38" s="154"/>
      <c r="S38" s="154"/>
      <c r="T38" s="154"/>
      <c r="U38" s="154"/>
      <c r="V38" s="154"/>
      <c r="W38" s="154"/>
      <c r="X38" s="154"/>
      <c r="Y38" s="154"/>
      <c r="Z38" s="154"/>
      <c r="AA38" s="154"/>
      <c r="AB38" s="154"/>
      <c r="AC38" s="154"/>
      <c r="AD38" s="154"/>
    </row>
    <row r="39" ht="24.75" customHeight="1">
      <c r="A39" s="318" t="s">
        <v>49</v>
      </c>
      <c r="B39" s="319"/>
      <c r="C39" s="320" t="str">
        <f>+C38/B38</f>
        <v>#ERROR!</v>
      </c>
      <c r="D39" s="320" t="str">
        <f>+D38/B38</f>
        <v>#ERROR!</v>
      </c>
      <c r="E39" s="320" t="str">
        <f>+E38/B38</f>
        <v>#ERROR!</v>
      </c>
      <c r="F39" s="321" t="str">
        <f>+F38/B38</f>
        <v>#ERROR!</v>
      </c>
      <c r="G39" s="296" t="str">
        <f>+G38/B38</f>
        <v>#ERROR!</v>
      </c>
      <c r="H39" s="316" t="str">
        <f>+SUMMARY!H31</f>
        <v/>
      </c>
      <c r="I39" s="199"/>
      <c r="J39" s="299"/>
      <c r="K39" s="154"/>
      <c r="L39" s="154"/>
      <c r="M39" s="154"/>
      <c r="N39" s="154"/>
      <c r="O39" s="154"/>
      <c r="P39" s="154"/>
      <c r="Q39" s="154"/>
      <c r="R39" s="154"/>
      <c r="S39" s="154"/>
      <c r="T39" s="154"/>
      <c r="U39" s="154"/>
      <c r="V39" s="154"/>
      <c r="W39" s="154"/>
      <c r="X39" s="154"/>
      <c r="Y39" s="154"/>
      <c r="Z39" s="154"/>
      <c r="AA39" s="154"/>
      <c r="AB39" s="154"/>
      <c r="AC39" s="154"/>
      <c r="AD39" s="154"/>
    </row>
    <row r="40" ht="33.75" customHeight="1">
      <c r="A40" s="300" t="s">
        <v>140</v>
      </c>
      <c r="B40" s="301"/>
      <c r="C40" s="302"/>
      <c r="D40" s="302">
        <v>0.0053</v>
      </c>
      <c r="E40" s="302">
        <v>0.0084</v>
      </c>
      <c r="F40" s="302"/>
      <c r="G40" s="322">
        <v>0.0061</v>
      </c>
      <c r="H40" s="304"/>
      <c r="I40" s="154"/>
      <c r="J40" s="154"/>
      <c r="K40" s="154"/>
      <c r="L40" s="154"/>
      <c r="M40" s="154"/>
      <c r="N40" s="154"/>
      <c r="O40" s="154"/>
      <c r="P40" s="154"/>
      <c r="Q40" s="154"/>
      <c r="R40" s="154"/>
      <c r="S40" s="154"/>
      <c r="T40" s="154"/>
      <c r="U40" s="154"/>
      <c r="V40" s="154"/>
      <c r="W40" s="154"/>
      <c r="X40" s="154"/>
      <c r="Y40" s="154"/>
      <c r="Z40" s="154"/>
      <c r="AA40" s="154"/>
      <c r="AB40" s="154"/>
      <c r="AC40" s="154"/>
      <c r="AD40" s="154"/>
    </row>
    <row r="41" ht="40.5" customHeight="1">
      <c r="A41" s="305"/>
      <c r="B41" s="154"/>
      <c r="C41" s="154"/>
      <c r="D41" s="154" t="s">
        <v>141</v>
      </c>
      <c r="E41" s="154"/>
      <c r="F41" s="192" t="str">
        <f>+D38+E38+F38+G38</f>
        <v>#ERROR!</v>
      </c>
      <c r="G41" s="154"/>
      <c r="H41" s="306"/>
      <c r="I41" s="154"/>
      <c r="J41" s="154"/>
      <c r="K41" s="154"/>
      <c r="L41" s="154"/>
      <c r="M41" s="154"/>
      <c r="N41" s="154"/>
      <c r="O41" s="154"/>
      <c r="P41" s="154"/>
      <c r="Q41" s="154"/>
      <c r="R41" s="154"/>
      <c r="S41" s="154"/>
      <c r="T41" s="154"/>
      <c r="U41" s="154"/>
      <c r="V41" s="154"/>
      <c r="W41" s="154"/>
      <c r="X41" s="154"/>
      <c r="Y41" s="154"/>
      <c r="Z41" s="154"/>
      <c r="AA41" s="154"/>
      <c r="AB41" s="154"/>
      <c r="AC41" s="154"/>
      <c r="AD41" s="154"/>
    </row>
    <row r="42" ht="20.25" customHeight="1">
      <c r="A42" s="305"/>
      <c r="B42" s="154"/>
      <c r="C42" s="154"/>
      <c r="D42" s="154" t="s">
        <v>142</v>
      </c>
      <c r="E42" s="154"/>
      <c r="F42" s="194" t="str">
        <f>+F41/B38</f>
        <v>#ERROR!</v>
      </c>
      <c r="G42" s="154"/>
      <c r="H42" s="306"/>
      <c r="I42" s="154"/>
      <c r="J42" s="154"/>
      <c r="K42" s="154"/>
      <c r="L42" s="154"/>
      <c r="M42" s="154"/>
      <c r="N42" s="154"/>
      <c r="O42" s="154"/>
      <c r="P42" s="154"/>
      <c r="Q42" s="154"/>
      <c r="R42" s="154"/>
      <c r="S42" s="154"/>
      <c r="T42" s="154"/>
      <c r="U42" s="154"/>
      <c r="V42" s="154"/>
      <c r="W42" s="154"/>
      <c r="X42" s="154"/>
      <c r="Y42" s="154"/>
      <c r="Z42" s="154"/>
      <c r="AA42" s="154"/>
      <c r="AB42" s="154"/>
      <c r="AC42" s="154"/>
      <c r="AD42" s="154"/>
    </row>
    <row r="43" ht="20.25" customHeight="1">
      <c r="A43" s="305"/>
      <c r="B43" s="154"/>
      <c r="C43" s="154"/>
      <c r="D43" s="154" t="s">
        <v>143</v>
      </c>
      <c r="E43" s="154"/>
      <c r="F43" s="194" t="str">
        <f t="shared" ref="F43:F44" si="3">+D39+E39+G39</f>
        <v>#ERROR!</v>
      </c>
      <c r="G43" s="154"/>
      <c r="H43" s="306"/>
      <c r="I43" s="154"/>
      <c r="J43" s="154"/>
      <c r="K43" s="154"/>
      <c r="L43" s="154"/>
      <c r="M43" s="154"/>
      <c r="N43" s="154"/>
      <c r="O43" s="154"/>
      <c r="P43" s="154"/>
      <c r="Q43" s="154"/>
      <c r="R43" s="154"/>
      <c r="S43" s="154"/>
      <c r="T43" s="154"/>
      <c r="U43" s="154"/>
      <c r="V43" s="154"/>
      <c r="W43" s="154"/>
      <c r="X43" s="154"/>
      <c r="Y43" s="154"/>
      <c r="Z43" s="154"/>
      <c r="AA43" s="154"/>
      <c r="AB43" s="154"/>
      <c r="AC43" s="154"/>
      <c r="AD43" s="154"/>
    </row>
    <row r="44" ht="20.25" customHeight="1">
      <c r="A44" s="305"/>
      <c r="B44" s="154"/>
      <c r="C44" s="168" t="s">
        <v>144</v>
      </c>
      <c r="D44" s="168"/>
      <c r="E44" s="168"/>
      <c r="F44" s="187">
        <f t="shared" si="3"/>
        <v>0.0198</v>
      </c>
      <c r="G44" s="154"/>
      <c r="H44" s="306"/>
      <c r="I44" s="154"/>
      <c r="J44" s="154"/>
      <c r="K44" s="154"/>
      <c r="L44" s="154"/>
      <c r="M44" s="154"/>
      <c r="N44" s="154"/>
      <c r="O44" s="154"/>
      <c r="P44" s="154"/>
      <c r="Q44" s="154"/>
      <c r="R44" s="154"/>
      <c r="S44" s="154"/>
      <c r="T44" s="154"/>
      <c r="U44" s="154"/>
      <c r="V44" s="154"/>
      <c r="W44" s="154"/>
      <c r="X44" s="154"/>
      <c r="Y44" s="154"/>
      <c r="Z44" s="154"/>
      <c r="AA44" s="154"/>
      <c r="AB44" s="154"/>
      <c r="AC44" s="154"/>
      <c r="AD44" s="154"/>
    </row>
    <row r="45" ht="20.25" customHeight="1">
      <c r="A45" s="305" t="s">
        <v>145</v>
      </c>
      <c r="B45" s="154"/>
      <c r="C45" s="154"/>
      <c r="D45" s="172">
        <v>9.0</v>
      </c>
      <c r="E45" s="154"/>
      <c r="F45" s="154"/>
      <c r="G45" s="154"/>
      <c r="H45" s="306"/>
      <c r="I45" s="154"/>
      <c r="J45" s="154"/>
      <c r="K45" s="154"/>
      <c r="L45" s="154"/>
      <c r="M45" s="154"/>
      <c r="N45" s="154"/>
      <c r="O45" s="154"/>
      <c r="P45" s="154"/>
      <c r="Q45" s="154"/>
      <c r="R45" s="154"/>
      <c r="S45" s="154"/>
      <c r="T45" s="154"/>
      <c r="U45" s="154"/>
      <c r="V45" s="154"/>
      <c r="W45" s="154"/>
      <c r="X45" s="154"/>
      <c r="Y45" s="154"/>
      <c r="Z45" s="154"/>
      <c r="AA45" s="154"/>
      <c r="AB45" s="154"/>
      <c r="AC45" s="154"/>
      <c r="AD45" s="154"/>
    </row>
    <row r="46" ht="20.25" customHeight="1">
      <c r="A46" s="305"/>
      <c r="B46" s="154"/>
      <c r="C46" s="154" t="s">
        <v>146</v>
      </c>
      <c r="D46" s="197" t="str">
        <f t="shared" ref="D46:E46" si="4">+$D$45*D38</f>
        <v>#ERROR!</v>
      </c>
      <c r="E46" s="197" t="str">
        <f t="shared" si="4"/>
        <v>#ERROR!</v>
      </c>
      <c r="F46" s="197"/>
      <c r="G46" s="197" t="str">
        <f>+$D$45*G38</f>
        <v>#ERROR!</v>
      </c>
      <c r="H46" s="306"/>
      <c r="I46" s="154"/>
      <c r="J46" s="154"/>
      <c r="K46" s="154"/>
      <c r="L46" s="154"/>
      <c r="M46" s="154"/>
      <c r="N46" s="154"/>
      <c r="O46" s="154"/>
      <c r="P46" s="154"/>
      <c r="Q46" s="154"/>
      <c r="R46" s="154"/>
      <c r="S46" s="154"/>
      <c r="T46" s="154"/>
      <c r="U46" s="154"/>
      <c r="V46" s="154"/>
      <c r="W46" s="154"/>
      <c r="X46" s="154"/>
      <c r="Y46" s="154"/>
      <c r="Z46" s="154"/>
      <c r="AA46" s="154"/>
      <c r="AB46" s="154"/>
      <c r="AC46" s="154"/>
      <c r="AD46" s="154"/>
    </row>
    <row r="47" ht="21.0" customHeight="1">
      <c r="A47" s="307"/>
      <c r="B47" s="199"/>
      <c r="C47" s="199"/>
      <c r="D47" s="199"/>
      <c r="E47" s="199"/>
      <c r="F47" s="199"/>
      <c r="G47" s="199"/>
      <c r="H47" s="308"/>
      <c r="I47" s="154"/>
      <c r="J47" s="154"/>
      <c r="K47" s="154"/>
      <c r="L47" s="154"/>
      <c r="M47" s="154"/>
      <c r="N47" s="154"/>
      <c r="O47" s="154"/>
      <c r="P47" s="154"/>
      <c r="Q47" s="154"/>
      <c r="R47" s="154"/>
      <c r="S47" s="154"/>
      <c r="T47" s="154"/>
      <c r="U47" s="154"/>
      <c r="V47" s="154"/>
      <c r="W47" s="154"/>
      <c r="X47" s="154"/>
      <c r="Y47" s="154"/>
      <c r="Z47" s="154"/>
      <c r="AA47" s="154"/>
      <c r="AB47" s="154"/>
      <c r="AC47" s="154"/>
      <c r="AD47" s="154"/>
    </row>
    <row r="48" ht="20.25" customHeight="1">
      <c r="A48" s="154"/>
      <c r="B48" s="154"/>
      <c r="C48" s="154"/>
      <c r="D48" s="154"/>
      <c r="E48" s="154"/>
      <c r="F48" s="154"/>
      <c r="G48" s="154"/>
      <c r="H48" s="154"/>
      <c r="I48" s="154"/>
      <c r="J48" s="154"/>
      <c r="K48" s="154"/>
      <c r="L48" s="154"/>
      <c r="M48" s="154"/>
      <c r="N48" s="154"/>
      <c r="O48" s="154"/>
      <c r="P48" s="154"/>
      <c r="Q48" s="154"/>
      <c r="R48" s="154"/>
      <c r="S48" s="154"/>
      <c r="T48" s="154"/>
      <c r="U48" s="154"/>
      <c r="V48" s="154"/>
      <c r="W48" s="154"/>
      <c r="X48" s="154"/>
      <c r="Y48" s="154"/>
      <c r="Z48" s="154"/>
      <c r="AA48" s="154"/>
      <c r="AB48" s="154"/>
      <c r="AC48" s="154"/>
      <c r="AD48" s="154"/>
    </row>
    <row r="49" ht="20.25" customHeight="1">
      <c r="A49" s="154"/>
      <c r="B49" s="154"/>
      <c r="C49" s="154"/>
      <c r="D49" s="154"/>
      <c r="E49" s="154"/>
      <c r="F49" s="171"/>
      <c r="G49" s="154"/>
      <c r="H49" s="154"/>
      <c r="I49" s="154"/>
      <c r="J49" s="154"/>
      <c r="K49" s="154"/>
      <c r="L49" s="154"/>
      <c r="M49" s="154"/>
      <c r="N49" s="154"/>
      <c r="O49" s="154"/>
      <c r="P49" s="154"/>
      <c r="Q49" s="154"/>
      <c r="R49" s="154"/>
      <c r="S49" s="154"/>
      <c r="T49" s="154"/>
      <c r="U49" s="154"/>
      <c r="V49" s="154"/>
      <c r="W49" s="154"/>
      <c r="X49" s="154"/>
      <c r="Y49" s="154"/>
      <c r="Z49" s="154"/>
      <c r="AA49" s="154"/>
      <c r="AB49" s="154"/>
      <c r="AC49" s="154"/>
      <c r="AD49" s="154"/>
    </row>
    <row r="50" ht="20.25" customHeight="1">
      <c r="A50" s="154"/>
      <c r="B50" s="154"/>
      <c r="C50" s="154"/>
      <c r="D50" s="154"/>
      <c r="E50" s="171"/>
      <c r="F50" s="154"/>
      <c r="G50" s="154"/>
      <c r="H50" s="154"/>
      <c r="I50" s="154"/>
      <c r="J50" s="154"/>
      <c r="K50" s="154"/>
      <c r="L50" s="154"/>
      <c r="M50" s="154"/>
      <c r="N50" s="154"/>
      <c r="O50" s="154"/>
      <c r="P50" s="154"/>
      <c r="Q50" s="154"/>
      <c r="R50" s="154"/>
      <c r="S50" s="154"/>
      <c r="T50" s="154"/>
      <c r="U50" s="154"/>
      <c r="V50" s="154"/>
      <c r="W50" s="154"/>
      <c r="X50" s="154"/>
      <c r="Y50" s="154"/>
      <c r="Z50" s="154"/>
      <c r="AA50" s="154"/>
      <c r="AB50" s="154"/>
      <c r="AC50" s="154"/>
      <c r="AD50" s="154"/>
    </row>
    <row r="51" ht="20.25" customHeight="1">
      <c r="A51" s="154"/>
      <c r="B51" s="154"/>
      <c r="C51" s="154"/>
      <c r="D51" s="154"/>
      <c r="E51" s="154"/>
      <c r="F51" s="154"/>
      <c r="G51" s="154"/>
      <c r="H51" s="154"/>
      <c r="I51" s="154"/>
      <c r="J51" s="154"/>
      <c r="K51" s="154"/>
      <c r="L51" s="154"/>
      <c r="M51" s="154"/>
      <c r="N51" s="154"/>
      <c r="O51" s="154"/>
      <c r="P51" s="154"/>
      <c r="Q51" s="154"/>
      <c r="R51" s="154"/>
      <c r="S51" s="154"/>
      <c r="T51" s="154"/>
      <c r="U51" s="154"/>
      <c r="V51" s="154"/>
      <c r="W51" s="154"/>
      <c r="X51" s="154"/>
      <c r="Y51" s="154"/>
      <c r="Z51" s="154"/>
      <c r="AA51" s="154"/>
      <c r="AB51" s="154"/>
      <c r="AC51" s="154"/>
      <c r="AD51" s="154"/>
    </row>
    <row r="52" ht="20.25" customHeight="1">
      <c r="A52" s="154"/>
      <c r="B52" s="154"/>
      <c r="C52" s="154"/>
      <c r="D52" s="154"/>
      <c r="E52" s="154"/>
      <c r="F52" s="154"/>
      <c r="G52" s="154"/>
      <c r="H52" s="154"/>
      <c r="I52" s="154"/>
      <c r="J52" s="154"/>
      <c r="K52" s="154"/>
      <c r="L52" s="154"/>
      <c r="M52" s="154"/>
      <c r="N52" s="154"/>
      <c r="O52" s="154"/>
      <c r="P52" s="154"/>
      <c r="Q52" s="154"/>
      <c r="R52" s="154"/>
      <c r="S52" s="154"/>
      <c r="T52" s="154"/>
      <c r="U52" s="154"/>
      <c r="V52" s="154"/>
      <c r="W52" s="154"/>
      <c r="X52" s="154"/>
      <c r="Y52" s="154"/>
      <c r="Z52" s="154"/>
      <c r="AA52" s="154"/>
      <c r="AB52" s="154"/>
      <c r="AC52" s="154"/>
      <c r="AD52" s="154"/>
    </row>
    <row r="53" ht="20.25" customHeight="1">
      <c r="A53" s="154"/>
      <c r="B53" s="154"/>
      <c r="C53" s="154"/>
      <c r="D53" s="154"/>
      <c r="E53" s="154"/>
      <c r="F53" s="154"/>
      <c r="G53" s="154"/>
      <c r="H53" s="154"/>
      <c r="I53" s="154"/>
      <c r="J53" s="154"/>
      <c r="K53" s="154"/>
      <c r="L53" s="154"/>
      <c r="M53" s="154"/>
      <c r="N53" s="154"/>
      <c r="O53" s="154"/>
      <c r="P53" s="154"/>
      <c r="Q53" s="154"/>
      <c r="R53" s="154"/>
      <c r="S53" s="154"/>
      <c r="T53" s="154"/>
      <c r="U53" s="154"/>
      <c r="V53" s="154"/>
      <c r="W53" s="154"/>
      <c r="X53" s="154"/>
      <c r="Y53" s="154"/>
      <c r="Z53" s="154"/>
      <c r="AA53" s="154"/>
      <c r="AB53" s="154"/>
      <c r="AC53" s="154"/>
      <c r="AD53" s="154"/>
    </row>
    <row r="54" ht="20.25" customHeight="1">
      <c r="A54" s="154"/>
      <c r="B54" s="154"/>
      <c r="C54" s="154"/>
      <c r="D54" s="154"/>
      <c r="E54" s="154"/>
      <c r="F54" s="154"/>
      <c r="G54" s="154"/>
      <c r="H54" s="154"/>
      <c r="I54" s="154"/>
      <c r="J54" s="154"/>
      <c r="K54" s="154"/>
      <c r="L54" s="154"/>
      <c r="M54" s="154"/>
      <c r="N54" s="154"/>
      <c r="O54" s="154"/>
      <c r="P54" s="154"/>
      <c r="Q54" s="154"/>
      <c r="R54" s="154"/>
      <c r="S54" s="154"/>
      <c r="T54" s="154"/>
      <c r="U54" s="154"/>
      <c r="V54" s="154"/>
      <c r="W54" s="154"/>
      <c r="X54" s="154"/>
      <c r="Y54" s="154"/>
      <c r="Z54" s="154"/>
      <c r="AA54" s="154"/>
      <c r="AB54" s="154"/>
      <c r="AC54" s="154"/>
      <c r="AD54" s="154"/>
    </row>
    <row r="55" ht="20.25" customHeight="1">
      <c r="A55" s="154"/>
      <c r="B55" s="154"/>
      <c r="C55" s="154"/>
      <c r="D55" s="154"/>
      <c r="E55" s="154"/>
      <c r="F55" s="154"/>
      <c r="G55" s="154"/>
      <c r="H55" s="154"/>
      <c r="I55" s="154"/>
      <c r="J55" s="154"/>
      <c r="K55" s="154"/>
      <c r="L55" s="154"/>
      <c r="M55" s="154"/>
      <c r="N55" s="154"/>
      <c r="O55" s="154"/>
      <c r="P55" s="154"/>
      <c r="Q55" s="154"/>
      <c r="R55" s="154"/>
      <c r="S55" s="154"/>
      <c r="T55" s="154"/>
      <c r="U55" s="154"/>
      <c r="V55" s="154"/>
      <c r="W55" s="154"/>
      <c r="X55" s="154"/>
      <c r="Y55" s="154"/>
      <c r="Z55" s="154"/>
      <c r="AA55" s="154"/>
      <c r="AB55" s="154"/>
      <c r="AC55" s="154"/>
      <c r="AD55" s="154"/>
    </row>
    <row r="56" ht="20.25" customHeight="1">
      <c r="A56" s="154"/>
      <c r="B56" s="154"/>
      <c r="C56" s="154"/>
      <c r="D56" s="154"/>
      <c r="E56" s="154"/>
      <c r="F56" s="154"/>
      <c r="G56" s="154"/>
      <c r="H56" s="154"/>
      <c r="I56" s="154"/>
      <c r="J56" s="154"/>
      <c r="K56" s="154"/>
      <c r="L56" s="154"/>
      <c r="M56" s="154"/>
      <c r="N56" s="154"/>
      <c r="O56" s="154"/>
      <c r="P56" s="154"/>
      <c r="Q56" s="154"/>
      <c r="R56" s="154"/>
      <c r="S56" s="154"/>
      <c r="T56" s="154"/>
      <c r="U56" s="154"/>
      <c r="V56" s="154"/>
      <c r="W56" s="154"/>
      <c r="X56" s="154"/>
      <c r="Y56" s="154"/>
      <c r="Z56" s="154"/>
      <c r="AA56" s="154"/>
      <c r="AB56" s="154"/>
      <c r="AC56" s="154"/>
      <c r="AD56" s="154"/>
    </row>
    <row r="57" ht="20.25" customHeight="1">
      <c r="A57" s="154"/>
      <c r="B57" s="154"/>
      <c r="C57" s="154"/>
      <c r="D57" s="154"/>
      <c r="E57" s="154"/>
      <c r="F57" s="154"/>
      <c r="G57" s="154"/>
      <c r="H57" s="154"/>
      <c r="I57" s="154"/>
      <c r="J57" s="154"/>
      <c r="K57" s="154"/>
      <c r="L57" s="154"/>
      <c r="M57" s="154"/>
      <c r="N57" s="154"/>
      <c r="O57" s="154"/>
      <c r="P57" s="154"/>
      <c r="Q57" s="154"/>
      <c r="R57" s="154"/>
      <c r="S57" s="154"/>
      <c r="T57" s="154"/>
      <c r="U57" s="154"/>
      <c r="V57" s="154"/>
      <c r="W57" s="154"/>
      <c r="X57" s="154"/>
      <c r="Y57" s="154"/>
      <c r="Z57" s="154"/>
      <c r="AA57" s="154"/>
      <c r="AB57" s="154"/>
      <c r="AC57" s="154"/>
      <c r="AD57" s="154"/>
    </row>
    <row r="58" ht="20.25" customHeight="1">
      <c r="A58" s="154"/>
      <c r="B58" s="154"/>
      <c r="C58" s="154"/>
      <c r="D58" s="154"/>
      <c r="E58" s="154"/>
      <c r="F58" s="154"/>
      <c r="G58" s="154"/>
      <c r="H58" s="154"/>
      <c r="I58" s="154"/>
      <c r="J58" s="154"/>
      <c r="K58" s="154"/>
      <c r="L58" s="154"/>
      <c r="M58" s="154"/>
      <c r="N58" s="154"/>
      <c r="O58" s="154"/>
      <c r="P58" s="154"/>
      <c r="Q58" s="154"/>
      <c r="R58" s="154"/>
      <c r="S58" s="154"/>
      <c r="T58" s="154"/>
      <c r="U58" s="154"/>
      <c r="V58" s="154"/>
      <c r="W58" s="154"/>
      <c r="X58" s="154"/>
      <c r="Y58" s="154"/>
      <c r="Z58" s="154"/>
      <c r="AA58" s="154"/>
      <c r="AB58" s="154"/>
      <c r="AC58" s="154"/>
      <c r="AD58" s="154"/>
    </row>
    <row r="59" ht="20.25" customHeight="1">
      <c r="A59" s="154"/>
      <c r="B59" s="154"/>
      <c r="C59" s="154"/>
      <c r="D59" s="154"/>
      <c r="E59" s="154"/>
      <c r="F59" s="154"/>
      <c r="G59" s="154"/>
      <c r="H59" s="154"/>
      <c r="I59" s="154"/>
      <c r="J59" s="154"/>
      <c r="K59" s="154"/>
      <c r="L59" s="154"/>
      <c r="M59" s="154"/>
      <c r="N59" s="154"/>
      <c r="O59" s="154"/>
      <c r="P59" s="154"/>
      <c r="Q59" s="154"/>
      <c r="R59" s="154"/>
      <c r="S59" s="154"/>
      <c r="T59" s="154"/>
      <c r="U59" s="154"/>
      <c r="V59" s="154"/>
      <c r="W59" s="154"/>
      <c r="X59" s="154"/>
      <c r="Y59" s="154"/>
      <c r="Z59" s="154"/>
      <c r="AA59" s="154"/>
      <c r="AB59" s="154"/>
      <c r="AC59" s="154"/>
      <c r="AD59" s="154"/>
    </row>
    <row r="60" ht="20.25" customHeight="1">
      <c r="A60" s="154"/>
      <c r="B60" s="154"/>
      <c r="C60" s="154"/>
      <c r="D60" s="154"/>
      <c r="E60" s="154"/>
      <c r="F60" s="154"/>
      <c r="G60" s="154"/>
      <c r="H60" s="154"/>
      <c r="I60" s="154"/>
      <c r="J60" s="154"/>
      <c r="K60" s="154"/>
      <c r="L60" s="154"/>
      <c r="M60" s="154"/>
      <c r="N60" s="154"/>
      <c r="O60" s="154"/>
      <c r="P60" s="154"/>
      <c r="Q60" s="154"/>
      <c r="R60" s="154"/>
      <c r="S60" s="154"/>
      <c r="T60" s="154"/>
      <c r="U60" s="154"/>
      <c r="V60" s="154"/>
      <c r="W60" s="154"/>
      <c r="X60" s="154"/>
      <c r="Y60" s="154"/>
      <c r="Z60" s="154"/>
      <c r="AA60" s="154"/>
      <c r="AB60" s="154"/>
      <c r="AC60" s="154"/>
      <c r="AD60" s="154"/>
    </row>
    <row r="61" ht="20.25" customHeight="1">
      <c r="A61" s="154"/>
      <c r="B61" s="154"/>
      <c r="C61" s="154"/>
      <c r="D61" s="154"/>
      <c r="E61" s="154"/>
      <c r="F61" s="154"/>
      <c r="G61" s="154"/>
      <c r="H61" s="154"/>
      <c r="I61" s="154"/>
      <c r="J61" s="154"/>
      <c r="K61" s="154"/>
      <c r="L61" s="154"/>
      <c r="M61" s="154"/>
      <c r="N61" s="154"/>
      <c r="O61" s="154"/>
      <c r="P61" s="154"/>
      <c r="Q61" s="154"/>
      <c r="R61" s="154"/>
      <c r="S61" s="154"/>
      <c r="T61" s="154"/>
      <c r="U61" s="154"/>
      <c r="V61" s="154"/>
      <c r="W61" s="154"/>
      <c r="X61" s="154"/>
      <c r="Y61" s="154"/>
      <c r="Z61" s="154"/>
      <c r="AA61" s="154"/>
      <c r="AB61" s="154"/>
      <c r="AC61" s="154"/>
      <c r="AD61" s="154"/>
    </row>
    <row r="62" ht="20.25" customHeight="1">
      <c r="A62" s="154"/>
      <c r="B62" s="154"/>
      <c r="C62" s="154"/>
      <c r="D62" s="154"/>
      <c r="E62" s="154"/>
      <c r="F62" s="154"/>
      <c r="G62" s="154"/>
      <c r="H62" s="154"/>
      <c r="I62" s="154"/>
      <c r="J62" s="154"/>
      <c r="K62" s="154"/>
      <c r="L62" s="154"/>
      <c r="M62" s="154"/>
      <c r="N62" s="154"/>
      <c r="O62" s="154"/>
      <c r="P62" s="154"/>
      <c r="Q62" s="154"/>
      <c r="R62" s="154"/>
      <c r="S62" s="154"/>
      <c r="T62" s="154"/>
      <c r="U62" s="154"/>
      <c r="V62" s="154"/>
      <c r="W62" s="154"/>
      <c r="X62" s="154"/>
      <c r="Y62" s="154"/>
      <c r="Z62" s="154"/>
      <c r="AA62" s="154"/>
      <c r="AB62" s="154"/>
      <c r="AC62" s="154"/>
      <c r="AD62" s="154"/>
    </row>
    <row r="63" ht="20.25" customHeight="1">
      <c r="A63" s="154"/>
      <c r="B63" s="154"/>
      <c r="C63" s="154"/>
      <c r="D63" s="154"/>
      <c r="E63" s="154"/>
      <c r="F63" s="154"/>
      <c r="G63" s="154"/>
      <c r="H63" s="154"/>
      <c r="I63" s="154"/>
      <c r="J63" s="154"/>
      <c r="K63" s="154"/>
      <c r="L63" s="154"/>
      <c r="M63" s="154"/>
      <c r="N63" s="154"/>
      <c r="O63" s="154"/>
      <c r="P63" s="154"/>
      <c r="Q63" s="154"/>
      <c r="R63" s="154"/>
      <c r="S63" s="154"/>
      <c r="T63" s="154"/>
      <c r="U63" s="154"/>
      <c r="V63" s="154"/>
      <c r="W63" s="154"/>
      <c r="X63" s="154"/>
      <c r="Y63" s="154"/>
      <c r="Z63" s="154"/>
      <c r="AA63" s="154"/>
      <c r="AB63" s="154"/>
      <c r="AC63" s="154"/>
      <c r="AD63" s="154"/>
    </row>
    <row r="64" ht="20.25" customHeight="1">
      <c r="A64" s="154"/>
      <c r="B64" s="154"/>
      <c r="C64" s="154"/>
      <c r="D64" s="154"/>
      <c r="E64" s="154"/>
      <c r="F64" s="154"/>
      <c r="G64" s="154"/>
      <c r="H64" s="154"/>
      <c r="I64" s="154"/>
      <c r="J64" s="154"/>
      <c r="K64" s="154"/>
      <c r="L64" s="154"/>
      <c r="M64" s="154"/>
      <c r="N64" s="154"/>
      <c r="O64" s="154"/>
      <c r="P64" s="154"/>
      <c r="Q64" s="154"/>
      <c r="R64" s="154"/>
      <c r="S64" s="154"/>
      <c r="T64" s="154"/>
      <c r="U64" s="154"/>
      <c r="V64" s="154"/>
      <c r="W64" s="154"/>
      <c r="X64" s="154"/>
      <c r="Y64" s="154"/>
      <c r="Z64" s="154"/>
      <c r="AA64" s="154"/>
      <c r="AB64" s="154"/>
      <c r="AC64" s="154"/>
      <c r="AD64" s="154"/>
    </row>
    <row r="65" ht="20.25" customHeight="1">
      <c r="A65" s="154"/>
      <c r="B65" s="154"/>
      <c r="C65" s="154"/>
      <c r="D65" s="154"/>
      <c r="E65" s="154"/>
      <c r="F65" s="154"/>
      <c r="G65" s="154"/>
      <c r="H65" s="154"/>
      <c r="I65" s="154"/>
      <c r="J65" s="154"/>
      <c r="K65" s="154"/>
      <c r="L65" s="154"/>
      <c r="M65" s="154"/>
      <c r="N65" s="154"/>
      <c r="O65" s="154"/>
      <c r="P65" s="154"/>
      <c r="Q65" s="154"/>
      <c r="R65" s="154"/>
      <c r="S65" s="154"/>
      <c r="T65" s="154"/>
      <c r="U65" s="154"/>
      <c r="V65" s="154"/>
      <c r="W65" s="154"/>
      <c r="X65" s="154"/>
      <c r="Y65" s="154"/>
      <c r="Z65" s="154"/>
      <c r="AA65" s="154"/>
      <c r="AB65" s="154"/>
      <c r="AC65" s="154"/>
      <c r="AD65" s="154"/>
    </row>
    <row r="66" ht="20.25" customHeight="1">
      <c r="A66" s="154"/>
      <c r="B66" s="154"/>
      <c r="C66" s="154"/>
      <c r="D66" s="154"/>
      <c r="E66" s="154"/>
      <c r="F66" s="154"/>
      <c r="G66" s="154"/>
      <c r="H66" s="154"/>
      <c r="I66" s="154"/>
      <c r="J66" s="154"/>
      <c r="K66" s="154"/>
      <c r="L66" s="154"/>
      <c r="M66" s="154"/>
      <c r="N66" s="154"/>
      <c r="O66" s="154"/>
      <c r="P66" s="154"/>
      <c r="Q66" s="154"/>
      <c r="R66" s="154"/>
      <c r="S66" s="154"/>
      <c r="T66" s="154"/>
      <c r="U66" s="154"/>
      <c r="V66" s="154"/>
      <c r="W66" s="154"/>
      <c r="X66" s="154"/>
      <c r="Y66" s="154"/>
      <c r="Z66" s="154"/>
      <c r="AA66" s="154"/>
      <c r="AB66" s="154"/>
      <c r="AC66" s="154"/>
      <c r="AD66" s="154"/>
    </row>
    <row r="67" ht="20.25" customHeight="1">
      <c r="A67" s="154"/>
      <c r="B67" s="154"/>
      <c r="C67" s="154"/>
      <c r="D67" s="154"/>
      <c r="E67" s="154"/>
      <c r="F67" s="154"/>
      <c r="G67" s="154"/>
      <c r="H67" s="154"/>
      <c r="I67" s="154"/>
      <c r="J67" s="154"/>
      <c r="K67" s="154"/>
      <c r="L67" s="154"/>
      <c r="M67" s="154"/>
      <c r="N67" s="154"/>
      <c r="O67" s="154"/>
      <c r="P67" s="154"/>
      <c r="Q67" s="154"/>
      <c r="R67" s="154"/>
      <c r="S67" s="154"/>
      <c r="T67" s="154"/>
      <c r="U67" s="154"/>
      <c r="V67" s="154"/>
      <c r="W67" s="154"/>
      <c r="X67" s="154"/>
      <c r="Y67" s="154"/>
      <c r="Z67" s="154"/>
      <c r="AA67" s="154"/>
      <c r="AB67" s="154"/>
      <c r="AC67" s="154"/>
      <c r="AD67" s="154"/>
    </row>
    <row r="68" ht="20.25" customHeight="1">
      <c r="A68" s="154"/>
      <c r="B68" s="154"/>
      <c r="C68" s="154"/>
      <c r="D68" s="154"/>
      <c r="E68" s="154"/>
      <c r="F68" s="154"/>
      <c r="G68" s="154"/>
      <c r="H68" s="154"/>
      <c r="I68" s="154"/>
      <c r="J68" s="154"/>
      <c r="K68" s="154"/>
      <c r="L68" s="154"/>
      <c r="M68" s="154"/>
      <c r="N68" s="154"/>
      <c r="O68" s="154"/>
      <c r="P68" s="154"/>
      <c r="Q68" s="154"/>
      <c r="R68" s="154"/>
      <c r="S68" s="154"/>
      <c r="T68" s="154"/>
      <c r="U68" s="154"/>
      <c r="V68" s="154"/>
      <c r="W68" s="154"/>
      <c r="X68" s="154"/>
      <c r="Y68" s="154"/>
      <c r="Z68" s="154"/>
      <c r="AA68" s="154"/>
      <c r="AB68" s="154"/>
      <c r="AC68" s="154"/>
      <c r="AD68" s="154"/>
    </row>
    <row r="69" ht="20.25" customHeight="1">
      <c r="A69" s="154"/>
      <c r="B69" s="154"/>
      <c r="C69" s="154"/>
      <c r="D69" s="154"/>
      <c r="E69" s="154"/>
      <c r="F69" s="154"/>
      <c r="G69" s="154"/>
      <c r="H69" s="154"/>
      <c r="I69" s="154"/>
      <c r="J69" s="154"/>
      <c r="K69" s="154"/>
      <c r="L69" s="154"/>
      <c r="M69" s="154"/>
      <c r="N69" s="154"/>
      <c r="O69" s="154"/>
      <c r="P69" s="154"/>
      <c r="Q69" s="154"/>
      <c r="R69" s="154"/>
      <c r="S69" s="154"/>
      <c r="T69" s="154"/>
      <c r="U69" s="154"/>
      <c r="V69" s="154"/>
      <c r="W69" s="154"/>
      <c r="X69" s="154"/>
      <c r="Y69" s="154"/>
      <c r="Z69" s="154"/>
      <c r="AA69" s="154"/>
      <c r="AB69" s="154"/>
      <c r="AC69" s="154"/>
      <c r="AD69" s="154"/>
    </row>
    <row r="70" ht="20.25" customHeight="1">
      <c r="A70" s="154"/>
      <c r="B70" s="154"/>
      <c r="C70" s="154"/>
      <c r="D70" s="154"/>
      <c r="E70" s="154"/>
      <c r="F70" s="154"/>
      <c r="G70" s="154"/>
      <c r="H70" s="154"/>
      <c r="I70" s="154"/>
      <c r="J70" s="154"/>
      <c r="K70" s="154"/>
      <c r="L70" s="154"/>
      <c r="M70" s="154"/>
      <c r="N70" s="154"/>
      <c r="O70" s="154"/>
      <c r="P70" s="154"/>
      <c r="Q70" s="154"/>
      <c r="R70" s="154"/>
      <c r="S70" s="154"/>
      <c r="T70" s="154"/>
      <c r="U70" s="154"/>
      <c r="V70" s="154"/>
      <c r="W70" s="154"/>
      <c r="X70" s="154"/>
      <c r="Y70" s="154"/>
      <c r="Z70" s="154"/>
      <c r="AA70" s="154"/>
      <c r="AB70" s="154"/>
      <c r="AC70" s="154"/>
      <c r="AD70" s="154"/>
    </row>
    <row r="71" ht="20.25" customHeight="1">
      <c r="A71" s="154"/>
      <c r="B71" s="154"/>
      <c r="C71" s="154"/>
      <c r="D71" s="154"/>
      <c r="E71" s="154"/>
      <c r="F71" s="154"/>
      <c r="G71" s="154"/>
      <c r="H71" s="154"/>
      <c r="I71" s="154"/>
      <c r="J71" s="154"/>
      <c r="K71" s="154"/>
      <c r="L71" s="154"/>
      <c r="M71" s="154"/>
      <c r="N71" s="154"/>
      <c r="O71" s="154"/>
      <c r="P71" s="154"/>
      <c r="Q71" s="154"/>
      <c r="R71" s="154"/>
      <c r="S71" s="154"/>
      <c r="T71" s="154"/>
      <c r="U71" s="154"/>
      <c r="V71" s="154"/>
      <c r="W71" s="154"/>
      <c r="X71" s="154"/>
      <c r="Y71" s="154"/>
      <c r="Z71" s="154"/>
      <c r="AA71" s="154"/>
      <c r="AB71" s="154"/>
      <c r="AC71" s="154"/>
      <c r="AD71" s="154"/>
    </row>
    <row r="72" ht="20.25" customHeight="1">
      <c r="A72" s="154"/>
      <c r="B72" s="154"/>
      <c r="C72" s="154"/>
      <c r="D72" s="154"/>
      <c r="E72" s="154"/>
      <c r="F72" s="154"/>
      <c r="G72" s="154"/>
      <c r="H72" s="154"/>
      <c r="I72" s="154"/>
      <c r="J72" s="154"/>
      <c r="K72" s="154"/>
      <c r="L72" s="154"/>
      <c r="M72" s="154"/>
      <c r="N72" s="154"/>
      <c r="O72" s="154"/>
      <c r="P72" s="154"/>
      <c r="Q72" s="154"/>
      <c r="R72" s="154"/>
      <c r="S72" s="154"/>
      <c r="T72" s="154"/>
      <c r="U72" s="154"/>
      <c r="V72" s="154"/>
      <c r="W72" s="154"/>
      <c r="X72" s="154"/>
      <c r="Y72" s="154"/>
      <c r="Z72" s="154"/>
      <c r="AA72" s="154"/>
      <c r="AB72" s="154"/>
      <c r="AC72" s="154"/>
      <c r="AD72" s="154"/>
    </row>
    <row r="73" ht="20.25" customHeight="1">
      <c r="A73" s="154"/>
      <c r="B73" s="154"/>
      <c r="C73" s="154"/>
      <c r="D73" s="154"/>
      <c r="E73" s="154"/>
      <c r="F73" s="154"/>
      <c r="G73" s="154"/>
      <c r="H73" s="154"/>
      <c r="I73" s="154"/>
      <c r="J73" s="154"/>
      <c r="K73" s="154"/>
      <c r="L73" s="154"/>
      <c r="M73" s="154"/>
      <c r="N73" s="154"/>
      <c r="O73" s="154"/>
      <c r="P73" s="154"/>
      <c r="Q73" s="154"/>
      <c r="R73" s="154"/>
      <c r="S73" s="154"/>
      <c r="T73" s="154"/>
      <c r="U73" s="154"/>
      <c r="V73" s="154"/>
      <c r="W73" s="154"/>
      <c r="X73" s="154"/>
      <c r="Y73" s="154"/>
      <c r="Z73" s="154"/>
      <c r="AA73" s="154"/>
      <c r="AB73" s="154"/>
      <c r="AC73" s="154"/>
      <c r="AD73" s="154"/>
    </row>
    <row r="74" ht="20.25" customHeight="1">
      <c r="A74" s="154"/>
      <c r="B74" s="154"/>
      <c r="C74" s="154"/>
      <c r="D74" s="154"/>
      <c r="E74" s="154"/>
      <c r="F74" s="154"/>
      <c r="G74" s="154"/>
      <c r="H74" s="154"/>
      <c r="I74" s="154"/>
      <c r="J74" s="154"/>
      <c r="K74" s="154"/>
      <c r="L74" s="154"/>
      <c r="M74" s="154"/>
      <c r="N74" s="154"/>
      <c r="O74" s="154"/>
      <c r="P74" s="154"/>
      <c r="Q74" s="154"/>
      <c r="R74" s="154"/>
      <c r="S74" s="154"/>
      <c r="T74" s="154"/>
      <c r="U74" s="154"/>
      <c r="V74" s="154"/>
      <c r="W74" s="154"/>
      <c r="X74" s="154"/>
      <c r="Y74" s="154"/>
      <c r="Z74" s="154"/>
      <c r="AA74" s="154"/>
      <c r="AB74" s="154"/>
      <c r="AC74" s="154"/>
      <c r="AD74" s="154"/>
    </row>
    <row r="75" ht="20.25" customHeight="1">
      <c r="A75" s="154"/>
      <c r="B75" s="154"/>
      <c r="C75" s="154"/>
      <c r="D75" s="154"/>
      <c r="E75" s="154"/>
      <c r="F75" s="154"/>
      <c r="G75" s="154"/>
      <c r="H75" s="154"/>
      <c r="I75" s="154"/>
      <c r="J75" s="154"/>
      <c r="K75" s="154"/>
      <c r="L75" s="154"/>
      <c r="M75" s="154"/>
      <c r="N75" s="154"/>
      <c r="O75" s="154"/>
      <c r="P75" s="154"/>
      <c r="Q75" s="154"/>
      <c r="R75" s="154"/>
      <c r="S75" s="154"/>
      <c r="T75" s="154"/>
      <c r="U75" s="154"/>
      <c r="V75" s="154"/>
      <c r="W75" s="154"/>
      <c r="X75" s="154"/>
      <c r="Y75" s="154"/>
      <c r="Z75" s="154"/>
      <c r="AA75" s="154"/>
      <c r="AB75" s="154"/>
      <c r="AC75" s="154"/>
      <c r="AD75" s="154"/>
    </row>
    <row r="76" ht="20.25" customHeight="1">
      <c r="A76" s="154"/>
      <c r="B76" s="154"/>
      <c r="C76" s="154"/>
      <c r="D76" s="154"/>
      <c r="E76" s="154"/>
      <c r="F76" s="154"/>
      <c r="G76" s="154"/>
      <c r="H76" s="154"/>
      <c r="I76" s="154"/>
      <c r="J76" s="154"/>
      <c r="K76" s="154"/>
      <c r="L76" s="154"/>
      <c r="M76" s="154"/>
      <c r="N76" s="154"/>
      <c r="O76" s="154"/>
      <c r="P76" s="154"/>
      <c r="Q76" s="154"/>
      <c r="R76" s="154"/>
      <c r="S76" s="154"/>
      <c r="T76" s="154"/>
      <c r="U76" s="154"/>
      <c r="V76" s="154"/>
      <c r="W76" s="154"/>
      <c r="X76" s="154"/>
      <c r="Y76" s="154"/>
      <c r="Z76" s="154"/>
      <c r="AA76" s="154"/>
      <c r="AB76" s="154"/>
      <c r="AC76" s="154"/>
      <c r="AD76" s="154"/>
    </row>
    <row r="77" ht="20.25" customHeight="1">
      <c r="A77" s="154"/>
      <c r="B77" s="154"/>
      <c r="C77" s="154"/>
      <c r="D77" s="154"/>
      <c r="E77" s="154"/>
      <c r="F77" s="154"/>
      <c r="G77" s="154"/>
      <c r="H77" s="154"/>
      <c r="I77" s="154"/>
      <c r="J77" s="154"/>
      <c r="K77" s="154"/>
      <c r="L77" s="154"/>
      <c r="M77" s="154"/>
      <c r="N77" s="154"/>
      <c r="O77" s="154"/>
      <c r="P77" s="154"/>
      <c r="Q77" s="154"/>
      <c r="R77" s="154"/>
      <c r="S77" s="154"/>
      <c r="T77" s="154"/>
      <c r="U77" s="154"/>
      <c r="V77" s="154"/>
      <c r="W77" s="154"/>
      <c r="X77" s="154"/>
      <c r="Y77" s="154"/>
      <c r="Z77" s="154"/>
      <c r="AA77" s="154"/>
      <c r="AB77" s="154"/>
      <c r="AC77" s="154"/>
      <c r="AD77" s="154"/>
    </row>
    <row r="78" ht="20.25" customHeight="1">
      <c r="A78" s="154"/>
      <c r="B78" s="154"/>
      <c r="C78" s="154"/>
      <c r="D78" s="154"/>
      <c r="E78" s="154"/>
      <c r="F78" s="154"/>
      <c r="G78" s="154"/>
      <c r="H78" s="154"/>
      <c r="I78" s="154"/>
      <c r="J78" s="154"/>
      <c r="K78" s="154"/>
      <c r="L78" s="154"/>
      <c r="M78" s="154"/>
      <c r="N78" s="154"/>
      <c r="O78" s="154"/>
      <c r="P78" s="154"/>
      <c r="Q78" s="154"/>
      <c r="R78" s="154"/>
      <c r="S78" s="154"/>
      <c r="T78" s="154"/>
      <c r="U78" s="154"/>
      <c r="V78" s="154"/>
      <c r="W78" s="154"/>
      <c r="X78" s="154"/>
      <c r="Y78" s="154"/>
      <c r="Z78" s="154"/>
      <c r="AA78" s="154"/>
      <c r="AB78" s="154"/>
      <c r="AC78" s="154"/>
      <c r="AD78" s="154"/>
    </row>
    <row r="79" ht="20.25" customHeight="1">
      <c r="A79" s="154"/>
      <c r="B79" s="154"/>
      <c r="C79" s="154"/>
      <c r="D79" s="154"/>
      <c r="E79" s="154"/>
      <c r="F79" s="154"/>
      <c r="G79" s="154"/>
      <c r="H79" s="154"/>
      <c r="I79" s="154"/>
      <c r="J79" s="154"/>
      <c r="K79" s="154"/>
      <c r="L79" s="154"/>
      <c r="M79" s="154"/>
      <c r="N79" s="154"/>
      <c r="O79" s="154"/>
      <c r="P79" s="154"/>
      <c r="Q79" s="154"/>
      <c r="R79" s="154"/>
      <c r="S79" s="154"/>
      <c r="T79" s="154"/>
      <c r="U79" s="154"/>
      <c r="V79" s="154"/>
      <c r="W79" s="154"/>
      <c r="X79" s="154"/>
      <c r="Y79" s="154"/>
      <c r="Z79" s="154"/>
      <c r="AA79" s="154"/>
      <c r="AB79" s="154"/>
      <c r="AC79" s="154"/>
      <c r="AD79" s="154"/>
    </row>
    <row r="80" ht="20.25" customHeight="1">
      <c r="A80" s="154"/>
      <c r="B80" s="154"/>
      <c r="C80" s="154"/>
      <c r="D80" s="154"/>
      <c r="E80" s="154"/>
      <c r="F80" s="154"/>
      <c r="G80" s="154"/>
      <c r="H80" s="154"/>
      <c r="I80" s="154"/>
      <c r="J80" s="154"/>
      <c r="K80" s="154"/>
      <c r="L80" s="154"/>
      <c r="M80" s="154"/>
      <c r="N80" s="154"/>
      <c r="O80" s="154"/>
      <c r="P80" s="154"/>
      <c r="Q80" s="154"/>
      <c r="R80" s="154"/>
      <c r="S80" s="154"/>
      <c r="T80" s="154"/>
      <c r="U80" s="154"/>
      <c r="V80" s="154"/>
      <c r="W80" s="154"/>
      <c r="X80" s="154"/>
      <c r="Y80" s="154"/>
      <c r="Z80" s="154"/>
      <c r="AA80" s="154"/>
      <c r="AB80" s="154"/>
      <c r="AC80" s="154"/>
      <c r="AD80" s="154"/>
    </row>
    <row r="81" ht="20.25" customHeight="1">
      <c r="A81" s="154"/>
      <c r="B81" s="154"/>
      <c r="C81" s="154"/>
      <c r="D81" s="154"/>
      <c r="E81" s="154"/>
      <c r="F81" s="154"/>
      <c r="G81" s="154"/>
      <c r="H81" s="154"/>
      <c r="I81" s="154"/>
      <c r="J81" s="154"/>
      <c r="K81" s="154"/>
      <c r="L81" s="154"/>
      <c r="M81" s="154"/>
      <c r="N81" s="154"/>
      <c r="O81" s="154"/>
      <c r="P81" s="154"/>
      <c r="Q81" s="154"/>
      <c r="R81" s="154"/>
      <c r="S81" s="154"/>
      <c r="T81" s="154"/>
      <c r="U81" s="154"/>
      <c r="V81" s="154"/>
      <c r="W81" s="154"/>
      <c r="X81" s="154"/>
      <c r="Y81" s="154"/>
      <c r="Z81" s="154"/>
      <c r="AA81" s="154"/>
      <c r="AB81" s="154"/>
      <c r="AC81" s="154"/>
      <c r="AD81" s="154"/>
    </row>
    <row r="82" ht="20.25" customHeight="1">
      <c r="A82" s="154"/>
      <c r="B82" s="154"/>
      <c r="C82" s="154"/>
      <c r="D82" s="154"/>
      <c r="E82" s="154"/>
      <c r="F82" s="154"/>
      <c r="G82" s="154"/>
      <c r="H82" s="154"/>
      <c r="I82" s="154"/>
      <c r="J82" s="154"/>
      <c r="K82" s="154"/>
      <c r="L82" s="154"/>
      <c r="M82" s="154"/>
      <c r="N82" s="154"/>
      <c r="O82" s="154"/>
      <c r="P82" s="154"/>
      <c r="Q82" s="154"/>
      <c r="R82" s="154"/>
      <c r="S82" s="154"/>
      <c r="T82" s="154"/>
      <c r="U82" s="154"/>
      <c r="V82" s="154"/>
      <c r="W82" s="154"/>
      <c r="X82" s="154"/>
      <c r="Y82" s="154"/>
      <c r="Z82" s="154"/>
      <c r="AA82" s="154"/>
      <c r="AB82" s="154"/>
      <c r="AC82" s="154"/>
      <c r="AD82" s="154"/>
    </row>
    <row r="83" ht="20.25" customHeight="1">
      <c r="A83" s="154"/>
      <c r="B83" s="154"/>
      <c r="C83" s="154"/>
      <c r="D83" s="154"/>
      <c r="E83" s="154"/>
      <c r="F83" s="154"/>
      <c r="G83" s="154"/>
      <c r="H83" s="154"/>
      <c r="I83" s="154"/>
      <c r="J83" s="154"/>
      <c r="K83" s="154"/>
      <c r="L83" s="154"/>
      <c r="M83" s="154"/>
      <c r="N83" s="154"/>
      <c r="O83" s="154"/>
      <c r="P83" s="154"/>
      <c r="Q83" s="154"/>
      <c r="R83" s="154"/>
      <c r="S83" s="154"/>
      <c r="T83" s="154"/>
      <c r="U83" s="154"/>
      <c r="V83" s="154"/>
      <c r="W83" s="154"/>
      <c r="X83" s="154"/>
      <c r="Y83" s="154"/>
      <c r="Z83" s="154"/>
      <c r="AA83" s="154"/>
      <c r="AB83" s="154"/>
      <c r="AC83" s="154"/>
      <c r="AD83" s="154"/>
    </row>
    <row r="84" ht="20.25" customHeight="1">
      <c r="A84" s="154"/>
      <c r="B84" s="154"/>
      <c r="C84" s="154"/>
      <c r="D84" s="154"/>
      <c r="E84" s="154"/>
      <c r="F84" s="154"/>
      <c r="G84" s="154"/>
      <c r="H84" s="154"/>
      <c r="I84" s="154"/>
      <c r="J84" s="154"/>
      <c r="K84" s="154"/>
      <c r="L84" s="154"/>
      <c r="M84" s="154"/>
      <c r="N84" s="154"/>
      <c r="O84" s="154"/>
      <c r="P84" s="154"/>
      <c r="Q84" s="154"/>
      <c r="R84" s="154"/>
      <c r="S84" s="154"/>
      <c r="T84" s="154"/>
      <c r="U84" s="154"/>
      <c r="V84" s="154"/>
      <c r="W84" s="154"/>
      <c r="X84" s="154"/>
      <c r="Y84" s="154"/>
      <c r="Z84" s="154"/>
      <c r="AA84" s="154"/>
      <c r="AB84" s="154"/>
      <c r="AC84" s="154"/>
      <c r="AD84" s="154"/>
    </row>
    <row r="85" ht="20.25" customHeight="1">
      <c r="A85" s="154"/>
      <c r="B85" s="154"/>
      <c r="C85" s="154"/>
      <c r="D85" s="154"/>
      <c r="E85" s="154"/>
      <c r="F85" s="154"/>
      <c r="G85" s="154"/>
      <c r="H85" s="154"/>
      <c r="I85" s="154"/>
      <c r="J85" s="154"/>
      <c r="K85" s="154"/>
      <c r="L85" s="154"/>
      <c r="M85" s="154"/>
      <c r="N85" s="154"/>
      <c r="O85" s="154"/>
      <c r="P85" s="154"/>
      <c r="Q85" s="154"/>
      <c r="R85" s="154"/>
      <c r="S85" s="154"/>
      <c r="T85" s="154"/>
      <c r="U85" s="154"/>
      <c r="V85" s="154"/>
      <c r="W85" s="154"/>
      <c r="X85" s="154"/>
      <c r="Y85" s="154"/>
      <c r="Z85" s="154"/>
      <c r="AA85" s="154"/>
      <c r="AB85" s="154"/>
      <c r="AC85" s="154"/>
      <c r="AD85" s="154"/>
    </row>
    <row r="86" ht="20.25" customHeight="1">
      <c r="A86" s="154"/>
      <c r="B86" s="154"/>
      <c r="C86" s="154"/>
      <c r="D86" s="154"/>
      <c r="E86" s="154"/>
      <c r="F86" s="154"/>
      <c r="G86" s="154"/>
      <c r="H86" s="154"/>
      <c r="I86" s="154"/>
      <c r="J86" s="154"/>
      <c r="K86" s="154"/>
      <c r="L86" s="154"/>
      <c r="M86" s="154"/>
      <c r="N86" s="154"/>
      <c r="O86" s="154"/>
      <c r="P86" s="154"/>
      <c r="Q86" s="154"/>
      <c r="R86" s="154"/>
      <c r="S86" s="154"/>
      <c r="T86" s="154"/>
      <c r="U86" s="154"/>
      <c r="V86" s="154"/>
      <c r="W86" s="154"/>
      <c r="X86" s="154"/>
      <c r="Y86" s="154"/>
      <c r="Z86" s="154"/>
      <c r="AA86" s="154"/>
      <c r="AB86" s="154"/>
      <c r="AC86" s="154"/>
      <c r="AD86" s="154"/>
    </row>
    <row r="87" ht="20.25" customHeight="1">
      <c r="A87" s="154"/>
      <c r="B87" s="154"/>
      <c r="C87" s="154"/>
      <c r="D87" s="154"/>
      <c r="E87" s="154"/>
      <c r="F87" s="154"/>
      <c r="G87" s="154"/>
      <c r="H87" s="154"/>
      <c r="I87" s="154"/>
      <c r="J87" s="154"/>
      <c r="K87" s="154"/>
      <c r="L87" s="154"/>
      <c r="M87" s="154"/>
      <c r="N87" s="154"/>
      <c r="O87" s="154"/>
      <c r="P87" s="154"/>
      <c r="Q87" s="154"/>
      <c r="R87" s="154"/>
      <c r="S87" s="154"/>
      <c r="T87" s="154"/>
      <c r="U87" s="154"/>
      <c r="V87" s="154"/>
      <c r="W87" s="154"/>
      <c r="X87" s="154"/>
      <c r="Y87" s="154"/>
      <c r="Z87" s="154"/>
      <c r="AA87" s="154"/>
      <c r="AB87" s="154"/>
      <c r="AC87" s="154"/>
      <c r="AD87" s="154"/>
    </row>
    <row r="88" ht="20.25" customHeight="1">
      <c r="A88" s="154"/>
      <c r="B88" s="154"/>
      <c r="C88" s="154"/>
      <c r="D88" s="154"/>
      <c r="E88" s="154"/>
      <c r="F88" s="154"/>
      <c r="G88" s="154"/>
      <c r="H88" s="154"/>
      <c r="I88" s="154"/>
      <c r="J88" s="154"/>
      <c r="K88" s="154"/>
      <c r="L88" s="154"/>
      <c r="M88" s="154"/>
      <c r="N88" s="154"/>
      <c r="O88" s="154"/>
      <c r="P88" s="154"/>
      <c r="Q88" s="154"/>
      <c r="R88" s="154"/>
      <c r="S88" s="154"/>
      <c r="T88" s="154"/>
      <c r="U88" s="154"/>
      <c r="V88" s="154"/>
      <c r="W88" s="154"/>
      <c r="X88" s="154"/>
      <c r="Y88" s="154"/>
      <c r="Z88" s="154"/>
      <c r="AA88" s="154"/>
      <c r="AB88" s="154"/>
      <c r="AC88" s="154"/>
      <c r="AD88" s="154"/>
    </row>
    <row r="89" ht="20.25" customHeight="1">
      <c r="A89" s="154"/>
      <c r="B89" s="154"/>
      <c r="C89" s="154"/>
      <c r="D89" s="154"/>
      <c r="E89" s="154"/>
      <c r="F89" s="154"/>
      <c r="G89" s="154"/>
      <c r="H89" s="154"/>
      <c r="I89" s="154"/>
      <c r="J89" s="154"/>
      <c r="K89" s="154"/>
      <c r="L89" s="154"/>
      <c r="M89" s="154"/>
      <c r="N89" s="154"/>
      <c r="O89" s="154"/>
      <c r="P89" s="154"/>
      <c r="Q89" s="154"/>
      <c r="R89" s="154"/>
      <c r="S89" s="154"/>
      <c r="T89" s="154"/>
      <c r="U89" s="154"/>
      <c r="V89" s="154"/>
      <c r="W89" s="154"/>
      <c r="X89" s="154"/>
      <c r="Y89" s="154"/>
      <c r="Z89" s="154"/>
      <c r="AA89" s="154"/>
      <c r="AB89" s="154"/>
      <c r="AC89" s="154"/>
      <c r="AD89" s="154"/>
    </row>
    <row r="90" ht="20.25" customHeight="1">
      <c r="A90" s="154"/>
      <c r="B90" s="154"/>
      <c r="C90" s="154"/>
      <c r="D90" s="154"/>
      <c r="E90" s="154"/>
      <c r="F90" s="154"/>
      <c r="G90" s="154"/>
      <c r="H90" s="154"/>
      <c r="I90" s="154"/>
      <c r="J90" s="154"/>
      <c r="K90" s="154"/>
      <c r="L90" s="154"/>
      <c r="M90" s="154"/>
      <c r="N90" s="154"/>
      <c r="O90" s="154"/>
      <c r="P90" s="154"/>
      <c r="Q90" s="154"/>
      <c r="R90" s="154"/>
      <c r="S90" s="154"/>
      <c r="T90" s="154"/>
      <c r="U90" s="154"/>
      <c r="V90" s="154"/>
      <c r="W90" s="154"/>
      <c r="X90" s="154"/>
      <c r="Y90" s="154"/>
      <c r="Z90" s="154"/>
      <c r="AA90" s="154"/>
      <c r="AB90" s="154"/>
      <c r="AC90" s="154"/>
      <c r="AD90" s="154"/>
    </row>
    <row r="91" ht="20.25" customHeight="1">
      <c r="A91" s="154"/>
      <c r="B91" s="154"/>
      <c r="C91" s="154"/>
      <c r="D91" s="154"/>
      <c r="E91" s="154"/>
      <c r="F91" s="154"/>
      <c r="G91" s="154"/>
      <c r="H91" s="154"/>
      <c r="I91" s="154"/>
      <c r="J91" s="154"/>
      <c r="K91" s="154"/>
      <c r="L91" s="154"/>
      <c r="M91" s="154"/>
      <c r="N91" s="154"/>
      <c r="O91" s="154"/>
      <c r="P91" s="154"/>
      <c r="Q91" s="154"/>
      <c r="R91" s="154"/>
      <c r="S91" s="154"/>
      <c r="T91" s="154"/>
      <c r="U91" s="154"/>
      <c r="V91" s="154"/>
      <c r="W91" s="154"/>
      <c r="X91" s="154"/>
      <c r="Y91" s="154"/>
      <c r="Z91" s="154"/>
      <c r="AA91" s="154"/>
      <c r="AB91" s="154"/>
      <c r="AC91" s="154"/>
      <c r="AD91" s="154"/>
    </row>
    <row r="92" ht="20.25" customHeight="1">
      <c r="A92" s="154"/>
      <c r="B92" s="154"/>
      <c r="C92" s="154"/>
      <c r="D92" s="154"/>
      <c r="E92" s="154"/>
      <c r="F92" s="154"/>
      <c r="G92" s="154"/>
      <c r="H92" s="154"/>
      <c r="I92" s="154"/>
      <c r="J92" s="154"/>
      <c r="K92" s="154"/>
      <c r="L92" s="154"/>
      <c r="M92" s="154"/>
      <c r="N92" s="154"/>
      <c r="O92" s="154"/>
      <c r="P92" s="154"/>
      <c r="Q92" s="154"/>
      <c r="R92" s="154"/>
      <c r="S92" s="154"/>
      <c r="T92" s="154"/>
      <c r="U92" s="154"/>
      <c r="V92" s="154"/>
      <c r="W92" s="154"/>
      <c r="X92" s="154"/>
      <c r="Y92" s="154"/>
      <c r="Z92" s="154"/>
      <c r="AA92" s="154"/>
      <c r="AB92" s="154"/>
      <c r="AC92" s="154"/>
      <c r="AD92" s="154"/>
    </row>
    <row r="93" ht="20.25" customHeight="1">
      <c r="A93" s="154"/>
      <c r="B93" s="154"/>
      <c r="C93" s="154"/>
      <c r="D93" s="154"/>
      <c r="E93" s="154"/>
      <c r="F93" s="154"/>
      <c r="G93" s="154"/>
      <c r="H93" s="154"/>
      <c r="I93" s="154"/>
      <c r="J93" s="154"/>
      <c r="K93" s="154"/>
      <c r="L93" s="154"/>
      <c r="M93" s="154"/>
      <c r="N93" s="154"/>
      <c r="O93" s="154"/>
      <c r="P93" s="154"/>
      <c r="Q93" s="154"/>
      <c r="R93" s="154"/>
      <c r="S93" s="154"/>
      <c r="T93" s="154"/>
      <c r="U93" s="154"/>
      <c r="V93" s="154"/>
      <c r="W93" s="154"/>
      <c r="X93" s="154"/>
      <c r="Y93" s="154"/>
      <c r="Z93" s="154"/>
      <c r="AA93" s="154"/>
      <c r="AB93" s="154"/>
      <c r="AC93" s="154"/>
      <c r="AD93" s="154"/>
    </row>
    <row r="94" ht="20.25" customHeight="1">
      <c r="A94" s="154"/>
      <c r="B94" s="154"/>
      <c r="C94" s="154"/>
      <c r="D94" s="154"/>
      <c r="E94" s="154"/>
      <c r="F94" s="154"/>
      <c r="G94" s="154"/>
      <c r="H94" s="154"/>
      <c r="I94" s="154"/>
      <c r="J94" s="154"/>
      <c r="K94" s="154"/>
      <c r="L94" s="154"/>
      <c r="M94" s="154"/>
      <c r="N94" s="154"/>
      <c r="O94" s="154"/>
      <c r="P94" s="154"/>
      <c r="Q94" s="154"/>
      <c r="R94" s="154"/>
      <c r="S94" s="154"/>
      <c r="T94" s="154"/>
      <c r="U94" s="154"/>
      <c r="V94" s="154"/>
      <c r="W94" s="154"/>
      <c r="X94" s="154"/>
      <c r="Y94" s="154"/>
      <c r="Z94" s="154"/>
      <c r="AA94" s="154"/>
      <c r="AB94" s="154"/>
      <c r="AC94" s="154"/>
      <c r="AD94" s="154"/>
    </row>
    <row r="95" ht="20.25" customHeight="1">
      <c r="A95" s="154"/>
      <c r="B95" s="154"/>
      <c r="C95" s="154"/>
      <c r="D95" s="154"/>
      <c r="E95" s="154"/>
      <c r="F95" s="154"/>
      <c r="G95" s="154"/>
      <c r="H95" s="154"/>
      <c r="I95" s="154"/>
      <c r="J95" s="154"/>
      <c r="K95" s="154"/>
      <c r="L95" s="154"/>
      <c r="M95" s="154"/>
      <c r="N95" s="154"/>
      <c r="O95" s="154"/>
      <c r="P95" s="154"/>
      <c r="Q95" s="154"/>
      <c r="R95" s="154"/>
      <c r="S95" s="154"/>
      <c r="T95" s="154"/>
      <c r="U95" s="154"/>
      <c r="V95" s="154"/>
      <c r="W95" s="154"/>
      <c r="X95" s="154"/>
      <c r="Y95" s="154"/>
      <c r="Z95" s="154"/>
      <c r="AA95" s="154"/>
      <c r="AB95" s="154"/>
      <c r="AC95" s="154"/>
      <c r="AD95" s="154"/>
    </row>
    <row r="96" ht="20.25" customHeight="1">
      <c r="A96" s="154"/>
      <c r="B96" s="154"/>
      <c r="C96" s="154"/>
      <c r="D96" s="154"/>
      <c r="E96" s="154"/>
      <c r="F96" s="154"/>
      <c r="G96" s="154"/>
      <c r="H96" s="154"/>
      <c r="I96" s="154"/>
      <c r="J96" s="154"/>
      <c r="K96" s="154"/>
      <c r="L96" s="154"/>
      <c r="M96" s="154"/>
      <c r="N96" s="154"/>
      <c r="O96" s="154"/>
      <c r="P96" s="154"/>
      <c r="Q96" s="154"/>
      <c r="R96" s="154"/>
      <c r="S96" s="154"/>
      <c r="T96" s="154"/>
      <c r="U96" s="154"/>
      <c r="V96" s="154"/>
      <c r="W96" s="154"/>
      <c r="X96" s="154"/>
      <c r="Y96" s="154"/>
      <c r="Z96" s="154"/>
      <c r="AA96" s="154"/>
      <c r="AB96" s="154"/>
      <c r="AC96" s="154"/>
      <c r="AD96" s="154"/>
    </row>
    <row r="97" ht="20.25" customHeight="1">
      <c r="A97" s="154"/>
      <c r="B97" s="154"/>
      <c r="C97" s="154"/>
      <c r="D97" s="154"/>
      <c r="E97" s="154"/>
      <c r="F97" s="154"/>
      <c r="G97" s="154"/>
      <c r="H97" s="154"/>
      <c r="I97" s="154"/>
      <c r="J97" s="154"/>
      <c r="K97" s="154"/>
      <c r="L97" s="154"/>
      <c r="M97" s="154"/>
      <c r="N97" s="154"/>
      <c r="O97" s="154"/>
      <c r="P97" s="154"/>
      <c r="Q97" s="154"/>
      <c r="R97" s="154"/>
      <c r="S97" s="154"/>
      <c r="T97" s="154"/>
      <c r="U97" s="154"/>
      <c r="V97" s="154"/>
      <c r="W97" s="154"/>
      <c r="X97" s="154"/>
      <c r="Y97" s="154"/>
      <c r="Z97" s="154"/>
      <c r="AA97" s="154"/>
      <c r="AB97" s="154"/>
      <c r="AC97" s="154"/>
      <c r="AD97" s="154"/>
    </row>
    <row r="98" ht="20.25" customHeight="1">
      <c r="A98" s="154"/>
      <c r="B98" s="154"/>
      <c r="C98" s="154"/>
      <c r="D98" s="154"/>
      <c r="E98" s="154"/>
      <c r="F98" s="154"/>
      <c r="G98" s="154"/>
      <c r="H98" s="154"/>
      <c r="I98" s="154"/>
      <c r="J98" s="154"/>
      <c r="K98" s="154"/>
      <c r="L98" s="154"/>
      <c r="M98" s="154"/>
      <c r="N98" s="154"/>
      <c r="O98" s="154"/>
      <c r="P98" s="154"/>
      <c r="Q98" s="154"/>
      <c r="R98" s="154"/>
      <c r="S98" s="154"/>
      <c r="T98" s="154"/>
      <c r="U98" s="154"/>
      <c r="V98" s="154"/>
      <c r="W98" s="154"/>
      <c r="X98" s="154"/>
      <c r="Y98" s="154"/>
      <c r="Z98" s="154"/>
      <c r="AA98" s="154"/>
      <c r="AB98" s="154"/>
      <c r="AC98" s="154"/>
      <c r="AD98" s="154"/>
    </row>
    <row r="99" ht="20.25" customHeight="1">
      <c r="A99" s="154"/>
      <c r="B99" s="154"/>
      <c r="C99" s="154"/>
      <c r="D99" s="154"/>
      <c r="E99" s="154"/>
      <c r="F99" s="154"/>
      <c r="G99" s="154"/>
      <c r="H99" s="154"/>
      <c r="I99" s="154"/>
      <c r="J99" s="154"/>
      <c r="K99" s="154"/>
      <c r="L99" s="154"/>
      <c r="M99" s="154"/>
      <c r="N99" s="154"/>
      <c r="O99" s="154"/>
      <c r="P99" s="154"/>
      <c r="Q99" s="154"/>
      <c r="R99" s="154"/>
      <c r="S99" s="154"/>
      <c r="T99" s="154"/>
      <c r="U99" s="154"/>
      <c r="V99" s="154"/>
      <c r="W99" s="154"/>
      <c r="X99" s="154"/>
      <c r="Y99" s="154"/>
      <c r="Z99" s="154"/>
      <c r="AA99" s="154"/>
      <c r="AB99" s="154"/>
      <c r="AC99" s="154"/>
      <c r="AD99" s="154"/>
    </row>
    <row r="100" ht="20.25" customHeight="1">
      <c r="A100" s="154"/>
      <c r="B100" s="154"/>
      <c r="C100" s="154"/>
      <c r="D100" s="154"/>
      <c r="E100" s="154"/>
      <c r="F100" s="154"/>
      <c r="G100" s="154"/>
      <c r="H100" s="154"/>
      <c r="I100" s="154"/>
      <c r="J100" s="154"/>
      <c r="K100" s="154"/>
      <c r="L100" s="154"/>
      <c r="M100" s="154"/>
      <c r="N100" s="154"/>
      <c r="O100" s="154"/>
      <c r="P100" s="154"/>
      <c r="Q100" s="154"/>
      <c r="R100" s="154"/>
      <c r="S100" s="154"/>
      <c r="T100" s="154"/>
      <c r="U100" s="154"/>
      <c r="V100" s="154"/>
      <c r="W100" s="154"/>
      <c r="X100" s="154"/>
      <c r="Y100" s="154"/>
      <c r="Z100" s="154"/>
      <c r="AA100" s="154"/>
      <c r="AB100" s="154"/>
      <c r="AC100" s="154"/>
      <c r="AD100" s="154"/>
    </row>
    <row r="101" ht="20.25" customHeight="1">
      <c r="A101" s="154"/>
      <c r="B101" s="154"/>
      <c r="C101" s="154"/>
      <c r="D101" s="154"/>
      <c r="E101" s="154"/>
      <c r="F101" s="154"/>
      <c r="G101" s="154"/>
      <c r="H101" s="154"/>
      <c r="I101" s="154"/>
      <c r="J101" s="154"/>
      <c r="K101" s="154"/>
      <c r="L101" s="154"/>
      <c r="M101" s="154"/>
      <c r="N101" s="154"/>
      <c r="O101" s="154"/>
      <c r="P101" s="154"/>
      <c r="Q101" s="154"/>
      <c r="R101" s="154"/>
      <c r="S101" s="154"/>
      <c r="T101" s="154"/>
      <c r="U101" s="154"/>
      <c r="V101" s="154"/>
      <c r="W101" s="154"/>
      <c r="X101" s="154"/>
      <c r="Y101" s="154"/>
      <c r="Z101" s="154"/>
      <c r="AA101" s="154"/>
      <c r="AB101" s="154"/>
      <c r="AC101" s="154"/>
      <c r="AD101" s="154"/>
    </row>
    <row r="102" ht="20.25" customHeight="1">
      <c r="A102" s="154"/>
      <c r="B102" s="154"/>
      <c r="C102" s="154"/>
      <c r="D102" s="154"/>
      <c r="E102" s="154"/>
      <c r="F102" s="154"/>
      <c r="G102" s="154"/>
      <c r="H102" s="154"/>
      <c r="I102" s="154"/>
      <c r="J102" s="154"/>
      <c r="K102" s="154"/>
      <c r="L102" s="154"/>
      <c r="M102" s="154"/>
      <c r="N102" s="154"/>
      <c r="O102" s="154"/>
      <c r="P102" s="154"/>
      <c r="Q102" s="154"/>
      <c r="R102" s="154"/>
      <c r="S102" s="154"/>
      <c r="T102" s="154"/>
      <c r="U102" s="154"/>
      <c r="V102" s="154"/>
      <c r="W102" s="154"/>
      <c r="X102" s="154"/>
      <c r="Y102" s="154"/>
      <c r="Z102" s="154"/>
      <c r="AA102" s="154"/>
      <c r="AB102" s="154"/>
      <c r="AC102" s="154"/>
      <c r="AD102" s="154"/>
    </row>
    <row r="103" ht="20.25" customHeight="1">
      <c r="A103" s="154"/>
      <c r="B103" s="154"/>
      <c r="C103" s="154"/>
      <c r="D103" s="154"/>
      <c r="E103" s="154"/>
      <c r="F103" s="154"/>
      <c r="G103" s="154"/>
      <c r="H103" s="154"/>
      <c r="I103" s="154"/>
      <c r="J103" s="154"/>
      <c r="K103" s="154"/>
      <c r="L103" s="154"/>
      <c r="M103" s="154"/>
      <c r="N103" s="154"/>
      <c r="O103" s="154"/>
      <c r="P103" s="154"/>
      <c r="Q103" s="154"/>
      <c r="R103" s="154"/>
      <c r="S103" s="154"/>
      <c r="T103" s="154"/>
      <c r="U103" s="154"/>
      <c r="V103" s="154"/>
      <c r="W103" s="154"/>
      <c r="X103" s="154"/>
      <c r="Y103" s="154"/>
      <c r="Z103" s="154"/>
      <c r="AA103" s="154"/>
      <c r="AB103" s="154"/>
      <c r="AC103" s="154"/>
      <c r="AD103" s="154"/>
    </row>
    <row r="104" ht="20.25" customHeight="1">
      <c r="A104" s="154"/>
      <c r="B104" s="154"/>
      <c r="C104" s="154"/>
      <c r="D104" s="154"/>
      <c r="E104" s="154"/>
      <c r="F104" s="154"/>
      <c r="G104" s="154"/>
      <c r="H104" s="154"/>
      <c r="I104" s="154"/>
      <c r="J104" s="154"/>
      <c r="K104" s="154"/>
      <c r="L104" s="154"/>
      <c r="M104" s="154"/>
      <c r="N104" s="154"/>
      <c r="O104" s="154"/>
      <c r="P104" s="154"/>
      <c r="Q104" s="154"/>
      <c r="R104" s="154"/>
      <c r="S104" s="154"/>
      <c r="T104" s="154"/>
      <c r="U104" s="154"/>
      <c r="V104" s="154"/>
      <c r="W104" s="154"/>
      <c r="X104" s="154"/>
      <c r="Y104" s="154"/>
      <c r="Z104" s="154"/>
      <c r="AA104" s="154"/>
      <c r="AB104" s="154"/>
      <c r="AC104" s="154"/>
      <c r="AD104" s="154"/>
    </row>
    <row r="105" ht="20.25" customHeight="1">
      <c r="A105" s="154"/>
      <c r="B105" s="154"/>
      <c r="C105" s="154"/>
      <c r="D105" s="154"/>
      <c r="E105" s="154"/>
      <c r="F105" s="154"/>
      <c r="G105" s="154"/>
      <c r="H105" s="154"/>
      <c r="I105" s="154"/>
      <c r="J105" s="154"/>
      <c r="K105" s="154"/>
      <c r="L105" s="154"/>
      <c r="M105" s="154"/>
      <c r="N105" s="154"/>
      <c r="O105" s="154"/>
      <c r="P105" s="154"/>
      <c r="Q105" s="154"/>
      <c r="R105" s="154"/>
      <c r="S105" s="154"/>
      <c r="T105" s="154"/>
      <c r="U105" s="154"/>
      <c r="V105" s="154"/>
      <c r="W105" s="154"/>
      <c r="X105" s="154"/>
      <c r="Y105" s="154"/>
      <c r="Z105" s="154"/>
      <c r="AA105" s="154"/>
      <c r="AB105" s="154"/>
      <c r="AC105" s="154"/>
      <c r="AD105" s="154"/>
    </row>
    <row r="106" ht="20.25" customHeight="1">
      <c r="A106" s="154"/>
      <c r="B106" s="154"/>
      <c r="C106" s="154"/>
      <c r="D106" s="154"/>
      <c r="E106" s="154"/>
      <c r="F106" s="154"/>
      <c r="G106" s="154"/>
      <c r="H106" s="154"/>
      <c r="I106" s="154"/>
      <c r="J106" s="154"/>
      <c r="K106" s="154"/>
      <c r="L106" s="154"/>
      <c r="M106" s="154"/>
      <c r="N106" s="154"/>
      <c r="O106" s="154"/>
      <c r="P106" s="154"/>
      <c r="Q106" s="154"/>
      <c r="R106" s="154"/>
      <c r="S106" s="154"/>
      <c r="T106" s="154"/>
      <c r="U106" s="154"/>
      <c r="V106" s="154"/>
      <c r="W106" s="154"/>
      <c r="X106" s="154"/>
      <c r="Y106" s="154"/>
      <c r="Z106" s="154"/>
      <c r="AA106" s="154"/>
      <c r="AB106" s="154"/>
      <c r="AC106" s="154"/>
      <c r="AD106" s="154"/>
    </row>
    <row r="107" ht="20.25" customHeight="1">
      <c r="A107" s="154"/>
      <c r="B107" s="154"/>
      <c r="C107" s="154"/>
      <c r="D107" s="154"/>
      <c r="E107" s="154"/>
      <c r="F107" s="154"/>
      <c r="G107" s="154"/>
      <c r="H107" s="154"/>
      <c r="I107" s="154"/>
      <c r="J107" s="154"/>
      <c r="K107" s="154"/>
      <c r="L107" s="154"/>
      <c r="M107" s="154"/>
      <c r="N107" s="154"/>
      <c r="O107" s="154"/>
      <c r="P107" s="154"/>
      <c r="Q107" s="154"/>
      <c r="R107" s="154"/>
      <c r="S107" s="154"/>
      <c r="T107" s="154"/>
      <c r="U107" s="154"/>
      <c r="V107" s="154"/>
      <c r="W107" s="154"/>
      <c r="X107" s="154"/>
      <c r="Y107" s="154"/>
      <c r="Z107" s="154"/>
      <c r="AA107" s="154"/>
      <c r="AB107" s="154"/>
      <c r="AC107" s="154"/>
      <c r="AD107" s="154"/>
    </row>
    <row r="108" ht="20.25" customHeight="1">
      <c r="A108" s="154"/>
      <c r="B108" s="154"/>
      <c r="C108" s="154"/>
      <c r="D108" s="154"/>
      <c r="E108" s="154"/>
      <c r="F108" s="154"/>
      <c r="G108" s="154"/>
      <c r="H108" s="154"/>
      <c r="I108" s="154"/>
      <c r="J108" s="154"/>
      <c r="K108" s="154"/>
      <c r="L108" s="154"/>
      <c r="M108" s="154"/>
      <c r="N108" s="154"/>
      <c r="O108" s="154"/>
      <c r="P108" s="154"/>
      <c r="Q108" s="154"/>
      <c r="R108" s="154"/>
      <c r="S108" s="154"/>
      <c r="T108" s="154"/>
      <c r="U108" s="154"/>
      <c r="V108" s="154"/>
      <c r="W108" s="154"/>
      <c r="X108" s="154"/>
      <c r="Y108" s="154"/>
      <c r="Z108" s="154"/>
      <c r="AA108" s="154"/>
      <c r="AB108" s="154"/>
      <c r="AC108" s="154"/>
      <c r="AD108" s="154"/>
    </row>
    <row r="109" ht="20.25" customHeight="1">
      <c r="A109" s="154"/>
      <c r="B109" s="154"/>
      <c r="C109" s="154"/>
      <c r="D109" s="154"/>
      <c r="E109" s="154"/>
      <c r="F109" s="154"/>
      <c r="G109" s="154"/>
      <c r="H109" s="154"/>
      <c r="I109" s="154"/>
      <c r="J109" s="154"/>
      <c r="K109" s="154"/>
      <c r="L109" s="154"/>
      <c r="M109" s="154"/>
      <c r="N109" s="154"/>
      <c r="O109" s="154"/>
      <c r="P109" s="154"/>
      <c r="Q109" s="154"/>
      <c r="R109" s="154"/>
      <c r="S109" s="154"/>
      <c r="T109" s="154"/>
      <c r="U109" s="154"/>
      <c r="V109" s="154"/>
      <c r="W109" s="154"/>
      <c r="X109" s="154"/>
      <c r="Y109" s="154"/>
      <c r="Z109" s="154"/>
      <c r="AA109" s="154"/>
      <c r="AB109" s="154"/>
      <c r="AC109" s="154"/>
      <c r="AD109" s="154"/>
    </row>
    <row r="110" ht="20.25" customHeight="1">
      <c r="A110" s="154"/>
      <c r="B110" s="154"/>
      <c r="C110" s="154"/>
      <c r="D110" s="154"/>
      <c r="E110" s="154"/>
      <c r="F110" s="154"/>
      <c r="G110" s="154"/>
      <c r="H110" s="154"/>
      <c r="I110" s="154"/>
      <c r="J110" s="154"/>
      <c r="K110" s="154"/>
      <c r="L110" s="154"/>
      <c r="M110" s="154"/>
      <c r="N110" s="154"/>
      <c r="O110" s="154"/>
      <c r="P110" s="154"/>
      <c r="Q110" s="154"/>
      <c r="R110" s="154"/>
      <c r="S110" s="154"/>
      <c r="T110" s="154"/>
      <c r="U110" s="154"/>
      <c r="V110" s="154"/>
      <c r="W110" s="154"/>
      <c r="X110" s="154"/>
      <c r="Y110" s="154"/>
      <c r="Z110" s="154"/>
      <c r="AA110" s="154"/>
      <c r="AB110" s="154"/>
      <c r="AC110" s="154"/>
      <c r="AD110" s="154"/>
    </row>
    <row r="111" ht="20.25" customHeight="1">
      <c r="A111" s="154"/>
      <c r="B111" s="154"/>
      <c r="C111" s="154"/>
      <c r="D111" s="154"/>
      <c r="E111" s="154"/>
      <c r="F111" s="154"/>
      <c r="G111" s="154"/>
      <c r="H111" s="154"/>
      <c r="I111" s="154"/>
      <c r="J111" s="154"/>
      <c r="K111" s="154"/>
      <c r="L111" s="154"/>
      <c r="M111" s="154"/>
      <c r="N111" s="154"/>
      <c r="O111" s="154"/>
      <c r="P111" s="154"/>
      <c r="Q111" s="154"/>
      <c r="R111" s="154"/>
      <c r="S111" s="154"/>
      <c r="T111" s="154"/>
      <c r="U111" s="154"/>
      <c r="V111" s="154"/>
      <c r="W111" s="154"/>
      <c r="X111" s="154"/>
      <c r="Y111" s="154"/>
      <c r="Z111" s="154"/>
      <c r="AA111" s="154"/>
      <c r="AB111" s="154"/>
      <c r="AC111" s="154"/>
      <c r="AD111" s="154"/>
    </row>
    <row r="112" ht="20.25" customHeight="1">
      <c r="A112" s="154"/>
      <c r="B112" s="154"/>
      <c r="C112" s="154"/>
      <c r="D112" s="154"/>
      <c r="E112" s="154"/>
      <c r="F112" s="154"/>
      <c r="G112" s="154"/>
      <c r="H112" s="154"/>
      <c r="I112" s="154"/>
      <c r="J112" s="154"/>
      <c r="K112" s="154"/>
      <c r="L112" s="154"/>
      <c r="M112" s="154"/>
      <c r="N112" s="154"/>
      <c r="O112" s="154"/>
      <c r="P112" s="154"/>
      <c r="Q112" s="154"/>
      <c r="R112" s="154"/>
      <c r="S112" s="154"/>
      <c r="T112" s="154"/>
      <c r="U112" s="154"/>
      <c r="V112" s="154"/>
      <c r="W112" s="154"/>
      <c r="X112" s="154"/>
      <c r="Y112" s="154"/>
      <c r="Z112" s="154"/>
      <c r="AA112" s="154"/>
      <c r="AB112" s="154"/>
      <c r="AC112" s="154"/>
      <c r="AD112" s="154"/>
    </row>
    <row r="113" ht="20.25" customHeight="1">
      <c r="A113" s="154"/>
      <c r="B113" s="154"/>
      <c r="C113" s="154"/>
      <c r="D113" s="154"/>
      <c r="E113" s="154"/>
      <c r="F113" s="154"/>
      <c r="G113" s="154"/>
      <c r="H113" s="154"/>
      <c r="I113" s="154"/>
      <c r="J113" s="154"/>
      <c r="K113" s="154"/>
      <c r="L113" s="154"/>
      <c r="M113" s="154"/>
      <c r="N113" s="154"/>
      <c r="O113" s="154"/>
      <c r="P113" s="154"/>
      <c r="Q113" s="154"/>
      <c r="R113" s="154"/>
      <c r="S113" s="154"/>
      <c r="T113" s="154"/>
      <c r="U113" s="154"/>
      <c r="V113" s="154"/>
      <c r="W113" s="154"/>
      <c r="X113" s="154"/>
      <c r="Y113" s="154"/>
      <c r="Z113" s="154"/>
      <c r="AA113" s="154"/>
      <c r="AB113" s="154"/>
      <c r="AC113" s="154"/>
      <c r="AD113" s="154"/>
    </row>
    <row r="114" ht="20.25" customHeight="1">
      <c r="A114" s="154"/>
      <c r="B114" s="154"/>
      <c r="C114" s="154"/>
      <c r="D114" s="154"/>
      <c r="E114" s="154"/>
      <c r="F114" s="154"/>
      <c r="G114" s="154"/>
      <c r="H114" s="154"/>
      <c r="I114" s="154"/>
      <c r="J114" s="154"/>
      <c r="K114" s="154"/>
      <c r="L114" s="154"/>
      <c r="M114" s="154"/>
      <c r="N114" s="154"/>
      <c r="O114" s="154"/>
      <c r="P114" s="154"/>
      <c r="Q114" s="154"/>
      <c r="R114" s="154"/>
      <c r="S114" s="154"/>
      <c r="T114" s="154"/>
      <c r="U114" s="154"/>
      <c r="V114" s="154"/>
      <c r="W114" s="154"/>
      <c r="X114" s="154"/>
      <c r="Y114" s="154"/>
      <c r="Z114" s="154"/>
      <c r="AA114" s="154"/>
      <c r="AB114" s="154"/>
      <c r="AC114" s="154"/>
      <c r="AD114" s="154"/>
    </row>
    <row r="115" ht="20.25" customHeight="1">
      <c r="A115" s="154"/>
      <c r="B115" s="154"/>
      <c r="C115" s="154"/>
      <c r="D115" s="154"/>
      <c r="E115" s="154"/>
      <c r="F115" s="154"/>
      <c r="G115" s="154"/>
      <c r="H115" s="154"/>
      <c r="I115" s="154"/>
      <c r="J115" s="154"/>
      <c r="K115" s="154"/>
      <c r="L115" s="154"/>
      <c r="M115" s="154"/>
      <c r="N115" s="154"/>
      <c r="O115" s="154"/>
      <c r="P115" s="154"/>
      <c r="Q115" s="154"/>
      <c r="R115" s="154"/>
      <c r="S115" s="154"/>
      <c r="T115" s="154"/>
      <c r="U115" s="154"/>
      <c r="V115" s="154"/>
      <c r="W115" s="154"/>
      <c r="X115" s="154"/>
      <c r="Y115" s="154"/>
      <c r="Z115" s="154"/>
      <c r="AA115" s="154"/>
      <c r="AB115" s="154"/>
      <c r="AC115" s="154"/>
      <c r="AD115" s="154"/>
    </row>
    <row r="116" ht="20.25" customHeight="1">
      <c r="A116" s="154"/>
      <c r="B116" s="154"/>
      <c r="C116" s="154"/>
      <c r="D116" s="154"/>
      <c r="E116" s="154"/>
      <c r="F116" s="154"/>
      <c r="G116" s="154"/>
      <c r="H116" s="154"/>
      <c r="I116" s="154"/>
      <c r="J116" s="154"/>
      <c r="K116" s="154"/>
      <c r="L116" s="154"/>
      <c r="M116" s="154"/>
      <c r="N116" s="154"/>
      <c r="O116" s="154"/>
      <c r="P116" s="154"/>
      <c r="Q116" s="154"/>
      <c r="R116" s="154"/>
      <c r="S116" s="154"/>
      <c r="T116" s="154"/>
      <c r="U116" s="154"/>
      <c r="V116" s="154"/>
      <c r="W116" s="154"/>
      <c r="X116" s="154"/>
      <c r="Y116" s="154"/>
      <c r="Z116" s="154"/>
      <c r="AA116" s="154"/>
      <c r="AB116" s="154"/>
      <c r="AC116" s="154"/>
      <c r="AD116" s="154"/>
    </row>
    <row r="117" ht="20.25" customHeight="1">
      <c r="A117" s="154"/>
      <c r="B117" s="154"/>
      <c r="C117" s="154"/>
      <c r="D117" s="154"/>
      <c r="E117" s="154"/>
      <c r="F117" s="154"/>
      <c r="G117" s="154"/>
      <c r="H117" s="154"/>
      <c r="I117" s="154"/>
      <c r="J117" s="154"/>
      <c r="K117" s="154"/>
      <c r="L117" s="154"/>
      <c r="M117" s="154"/>
      <c r="N117" s="154"/>
      <c r="O117" s="154"/>
      <c r="P117" s="154"/>
      <c r="Q117" s="154"/>
      <c r="R117" s="154"/>
      <c r="S117" s="154"/>
      <c r="T117" s="154"/>
      <c r="U117" s="154"/>
      <c r="V117" s="154"/>
      <c r="W117" s="154"/>
      <c r="X117" s="154"/>
      <c r="Y117" s="154"/>
      <c r="Z117" s="154"/>
      <c r="AA117" s="154"/>
      <c r="AB117" s="154"/>
      <c r="AC117" s="154"/>
      <c r="AD117" s="154"/>
    </row>
    <row r="118" ht="20.25" customHeight="1">
      <c r="A118" s="154"/>
      <c r="B118" s="154"/>
      <c r="C118" s="154"/>
      <c r="D118" s="154"/>
      <c r="E118" s="154"/>
      <c r="F118" s="154"/>
      <c r="G118" s="154"/>
      <c r="H118" s="154"/>
      <c r="I118" s="154"/>
      <c r="J118" s="154"/>
      <c r="K118" s="154"/>
      <c r="L118" s="154"/>
      <c r="M118" s="154"/>
      <c r="N118" s="154"/>
      <c r="O118" s="154"/>
      <c r="P118" s="154"/>
      <c r="Q118" s="154"/>
      <c r="R118" s="154"/>
      <c r="S118" s="154"/>
      <c r="T118" s="154"/>
      <c r="U118" s="154"/>
      <c r="V118" s="154"/>
      <c r="W118" s="154"/>
      <c r="X118" s="154"/>
      <c r="Y118" s="154"/>
      <c r="Z118" s="154"/>
      <c r="AA118" s="154"/>
      <c r="AB118" s="154"/>
      <c r="AC118" s="154"/>
      <c r="AD118" s="154"/>
    </row>
    <row r="119" ht="20.25" customHeight="1">
      <c r="A119" s="154"/>
      <c r="B119" s="154"/>
      <c r="C119" s="154"/>
      <c r="D119" s="154"/>
      <c r="E119" s="154"/>
      <c r="F119" s="154"/>
      <c r="G119" s="154"/>
      <c r="H119" s="154"/>
      <c r="I119" s="154"/>
      <c r="J119" s="154"/>
      <c r="K119" s="154"/>
      <c r="L119" s="154"/>
      <c r="M119" s="154"/>
      <c r="N119" s="154"/>
      <c r="O119" s="154"/>
      <c r="P119" s="154"/>
      <c r="Q119" s="154"/>
      <c r="R119" s="154"/>
      <c r="S119" s="154"/>
      <c r="T119" s="154"/>
      <c r="U119" s="154"/>
      <c r="V119" s="154"/>
      <c r="W119" s="154"/>
      <c r="X119" s="154"/>
      <c r="Y119" s="154"/>
      <c r="Z119" s="154"/>
      <c r="AA119" s="154"/>
      <c r="AB119" s="154"/>
      <c r="AC119" s="154"/>
      <c r="AD119" s="154"/>
    </row>
    <row r="120" ht="20.25" customHeight="1">
      <c r="A120" s="154"/>
      <c r="B120" s="154"/>
      <c r="C120" s="154"/>
      <c r="D120" s="154"/>
      <c r="E120" s="154"/>
      <c r="F120" s="154"/>
      <c r="G120" s="154"/>
      <c r="H120" s="154"/>
      <c r="I120" s="154"/>
      <c r="J120" s="154"/>
      <c r="K120" s="154"/>
      <c r="L120" s="154"/>
      <c r="M120" s="154"/>
      <c r="N120" s="154"/>
      <c r="O120" s="154"/>
      <c r="P120" s="154"/>
      <c r="Q120" s="154"/>
      <c r="R120" s="154"/>
      <c r="S120" s="154"/>
      <c r="T120" s="154"/>
      <c r="U120" s="154"/>
      <c r="V120" s="154"/>
      <c r="W120" s="154"/>
      <c r="X120" s="154"/>
      <c r="Y120" s="154"/>
      <c r="Z120" s="154"/>
      <c r="AA120" s="154"/>
      <c r="AB120" s="154"/>
      <c r="AC120" s="154"/>
      <c r="AD120" s="154"/>
    </row>
    <row r="121" ht="20.25" customHeight="1">
      <c r="A121" s="154"/>
      <c r="B121" s="154"/>
      <c r="C121" s="154"/>
      <c r="D121" s="154"/>
      <c r="E121" s="154"/>
      <c r="F121" s="154"/>
      <c r="G121" s="154"/>
      <c r="H121" s="154"/>
      <c r="I121" s="154"/>
      <c r="J121" s="154"/>
      <c r="K121" s="154"/>
      <c r="L121" s="154"/>
      <c r="M121" s="154"/>
      <c r="N121" s="154"/>
      <c r="O121" s="154"/>
      <c r="P121" s="154"/>
      <c r="Q121" s="154"/>
      <c r="R121" s="154"/>
      <c r="S121" s="154"/>
      <c r="T121" s="154"/>
      <c r="U121" s="154"/>
      <c r="V121" s="154"/>
      <c r="W121" s="154"/>
      <c r="X121" s="154"/>
      <c r="Y121" s="154"/>
      <c r="Z121" s="154"/>
      <c r="AA121" s="154"/>
      <c r="AB121" s="154"/>
      <c r="AC121" s="154"/>
      <c r="AD121" s="154"/>
    </row>
    <row r="122" ht="20.25" customHeight="1">
      <c r="A122" s="154"/>
      <c r="B122" s="154"/>
      <c r="C122" s="154"/>
      <c r="D122" s="154"/>
      <c r="E122" s="154"/>
      <c r="F122" s="154"/>
      <c r="G122" s="154"/>
      <c r="H122" s="154"/>
      <c r="I122" s="154"/>
      <c r="J122" s="154"/>
      <c r="K122" s="154"/>
      <c r="L122" s="154"/>
      <c r="M122" s="154"/>
      <c r="N122" s="154"/>
      <c r="O122" s="154"/>
      <c r="P122" s="154"/>
      <c r="Q122" s="154"/>
      <c r="R122" s="154"/>
      <c r="S122" s="154"/>
      <c r="T122" s="154"/>
      <c r="U122" s="154"/>
      <c r="V122" s="154"/>
      <c r="W122" s="154"/>
      <c r="X122" s="154"/>
      <c r="Y122" s="154"/>
      <c r="Z122" s="154"/>
      <c r="AA122" s="154"/>
      <c r="AB122" s="154"/>
      <c r="AC122" s="154"/>
      <c r="AD122" s="154"/>
    </row>
    <row r="123" ht="20.25" customHeight="1">
      <c r="A123" s="154"/>
      <c r="B123" s="154"/>
      <c r="C123" s="154"/>
      <c r="D123" s="154"/>
      <c r="E123" s="154"/>
      <c r="F123" s="154"/>
      <c r="G123" s="154"/>
      <c r="H123" s="154"/>
      <c r="I123" s="154"/>
      <c r="J123" s="154"/>
      <c r="K123" s="154"/>
      <c r="L123" s="154"/>
      <c r="M123" s="154"/>
      <c r="N123" s="154"/>
      <c r="O123" s="154"/>
      <c r="P123" s="154"/>
      <c r="Q123" s="154"/>
      <c r="R123" s="154"/>
      <c r="S123" s="154"/>
      <c r="T123" s="154"/>
      <c r="U123" s="154"/>
      <c r="V123" s="154"/>
      <c r="W123" s="154"/>
      <c r="X123" s="154"/>
      <c r="Y123" s="154"/>
      <c r="Z123" s="154"/>
      <c r="AA123" s="154"/>
      <c r="AB123" s="154"/>
      <c r="AC123" s="154"/>
      <c r="AD123" s="154"/>
    </row>
    <row r="124" ht="20.25" customHeight="1">
      <c r="A124" s="154"/>
      <c r="B124" s="154"/>
      <c r="C124" s="154"/>
      <c r="D124" s="154"/>
      <c r="E124" s="154"/>
      <c r="F124" s="154"/>
      <c r="G124" s="154"/>
      <c r="H124" s="154"/>
      <c r="I124" s="154"/>
      <c r="J124" s="154"/>
      <c r="K124" s="154"/>
      <c r="L124" s="154"/>
      <c r="M124" s="154"/>
      <c r="N124" s="154"/>
      <c r="O124" s="154"/>
      <c r="P124" s="154"/>
      <c r="Q124" s="154"/>
      <c r="R124" s="154"/>
      <c r="S124" s="154"/>
      <c r="T124" s="154"/>
      <c r="U124" s="154"/>
      <c r="V124" s="154"/>
      <c r="W124" s="154"/>
      <c r="X124" s="154"/>
      <c r="Y124" s="154"/>
      <c r="Z124" s="154"/>
      <c r="AA124" s="154"/>
      <c r="AB124" s="154"/>
      <c r="AC124" s="154"/>
      <c r="AD124" s="154"/>
    </row>
    <row r="125" ht="20.25" customHeight="1">
      <c r="A125" s="154"/>
      <c r="B125" s="154"/>
      <c r="C125" s="154"/>
      <c r="D125" s="154"/>
      <c r="E125" s="154"/>
      <c r="F125" s="154"/>
      <c r="G125" s="154"/>
      <c r="H125" s="154"/>
      <c r="I125" s="154"/>
      <c r="J125" s="154"/>
      <c r="K125" s="154"/>
      <c r="L125" s="154"/>
      <c r="M125" s="154"/>
      <c r="N125" s="154"/>
      <c r="O125" s="154"/>
      <c r="P125" s="154"/>
      <c r="Q125" s="154"/>
      <c r="R125" s="154"/>
      <c r="S125" s="154"/>
      <c r="T125" s="154"/>
      <c r="U125" s="154"/>
      <c r="V125" s="154"/>
      <c r="W125" s="154"/>
      <c r="X125" s="154"/>
      <c r="Y125" s="154"/>
      <c r="Z125" s="154"/>
      <c r="AA125" s="154"/>
      <c r="AB125" s="154"/>
      <c r="AC125" s="154"/>
      <c r="AD125" s="154"/>
    </row>
    <row r="126" ht="20.25" customHeight="1">
      <c r="A126" s="154"/>
      <c r="B126" s="154"/>
      <c r="C126" s="154"/>
      <c r="D126" s="154"/>
      <c r="E126" s="154"/>
      <c r="F126" s="154"/>
      <c r="G126" s="154"/>
      <c r="H126" s="154"/>
      <c r="I126" s="154"/>
      <c r="J126" s="154"/>
      <c r="K126" s="154"/>
      <c r="L126" s="154"/>
      <c r="M126" s="154"/>
      <c r="N126" s="154"/>
      <c r="O126" s="154"/>
      <c r="P126" s="154"/>
      <c r="Q126" s="154"/>
      <c r="R126" s="154"/>
      <c r="S126" s="154"/>
      <c r="T126" s="154"/>
      <c r="U126" s="154"/>
      <c r="V126" s="154"/>
      <c r="W126" s="154"/>
      <c r="X126" s="154"/>
      <c r="Y126" s="154"/>
      <c r="Z126" s="154"/>
      <c r="AA126" s="154"/>
      <c r="AB126" s="154"/>
      <c r="AC126" s="154"/>
      <c r="AD126" s="154"/>
    </row>
    <row r="127" ht="20.25" customHeight="1">
      <c r="A127" s="154"/>
      <c r="B127" s="154"/>
      <c r="C127" s="154"/>
      <c r="D127" s="154"/>
      <c r="E127" s="154"/>
      <c r="F127" s="154"/>
      <c r="G127" s="154"/>
      <c r="H127" s="154"/>
      <c r="I127" s="154"/>
      <c r="J127" s="154"/>
      <c r="K127" s="154"/>
      <c r="L127" s="154"/>
      <c r="M127" s="154"/>
      <c r="N127" s="154"/>
      <c r="O127" s="154"/>
      <c r="P127" s="154"/>
      <c r="Q127" s="154"/>
      <c r="R127" s="154"/>
      <c r="S127" s="154"/>
      <c r="T127" s="154"/>
      <c r="U127" s="154"/>
      <c r="V127" s="154"/>
      <c r="W127" s="154"/>
      <c r="X127" s="154"/>
      <c r="Y127" s="154"/>
      <c r="Z127" s="154"/>
      <c r="AA127" s="154"/>
      <c r="AB127" s="154"/>
      <c r="AC127" s="154"/>
      <c r="AD127" s="154"/>
    </row>
    <row r="128" ht="20.25" customHeight="1">
      <c r="A128" s="154"/>
      <c r="B128" s="154"/>
      <c r="C128" s="154"/>
      <c r="D128" s="154"/>
      <c r="E128" s="154"/>
      <c r="F128" s="154"/>
      <c r="G128" s="154"/>
      <c r="H128" s="154"/>
      <c r="I128" s="154"/>
      <c r="J128" s="154"/>
      <c r="K128" s="154"/>
      <c r="L128" s="154"/>
      <c r="M128" s="154"/>
      <c r="N128" s="154"/>
      <c r="O128" s="154"/>
      <c r="P128" s="154"/>
      <c r="Q128" s="154"/>
      <c r="R128" s="154"/>
      <c r="S128" s="154"/>
      <c r="T128" s="154"/>
      <c r="U128" s="154"/>
      <c r="V128" s="154"/>
      <c r="W128" s="154"/>
      <c r="X128" s="154"/>
      <c r="Y128" s="154"/>
      <c r="Z128" s="154"/>
      <c r="AA128" s="154"/>
      <c r="AB128" s="154"/>
      <c r="AC128" s="154"/>
      <c r="AD128" s="154"/>
    </row>
    <row r="129" ht="20.25" customHeight="1">
      <c r="A129" s="154"/>
      <c r="B129" s="154"/>
      <c r="C129" s="154"/>
      <c r="D129" s="154"/>
      <c r="E129" s="154"/>
      <c r="F129" s="154"/>
      <c r="G129" s="154"/>
      <c r="H129" s="154"/>
      <c r="I129" s="154"/>
      <c r="J129" s="154"/>
      <c r="K129" s="154"/>
      <c r="L129" s="154"/>
      <c r="M129" s="154"/>
      <c r="N129" s="154"/>
      <c r="O129" s="154"/>
      <c r="P129" s="154"/>
      <c r="Q129" s="154"/>
      <c r="R129" s="154"/>
      <c r="S129" s="154"/>
      <c r="T129" s="154"/>
      <c r="U129" s="154"/>
      <c r="V129" s="154"/>
      <c r="W129" s="154"/>
      <c r="X129" s="154"/>
      <c r="Y129" s="154"/>
      <c r="Z129" s="154"/>
      <c r="AA129" s="154"/>
      <c r="AB129" s="154"/>
      <c r="AC129" s="154"/>
      <c r="AD129" s="154"/>
    </row>
    <row r="130" ht="20.25" customHeight="1">
      <c r="A130" s="154"/>
      <c r="B130" s="154"/>
      <c r="C130" s="154"/>
      <c r="D130" s="154"/>
      <c r="E130" s="154"/>
      <c r="F130" s="154"/>
      <c r="G130" s="154"/>
      <c r="H130" s="154"/>
      <c r="I130" s="154"/>
      <c r="J130" s="154"/>
      <c r="K130" s="154"/>
      <c r="L130" s="154"/>
      <c r="M130" s="154"/>
      <c r="N130" s="154"/>
      <c r="O130" s="154"/>
      <c r="P130" s="154"/>
      <c r="Q130" s="154"/>
      <c r="R130" s="154"/>
      <c r="S130" s="154"/>
      <c r="T130" s="154"/>
      <c r="U130" s="154"/>
      <c r="V130" s="154"/>
      <c r="W130" s="154"/>
      <c r="X130" s="154"/>
      <c r="Y130" s="154"/>
      <c r="Z130" s="154"/>
      <c r="AA130" s="154"/>
      <c r="AB130" s="154"/>
      <c r="AC130" s="154"/>
      <c r="AD130" s="154"/>
    </row>
    <row r="131" ht="20.25" customHeight="1">
      <c r="A131" s="154"/>
      <c r="B131" s="154"/>
      <c r="C131" s="154"/>
      <c r="D131" s="154"/>
      <c r="E131" s="154"/>
      <c r="F131" s="154"/>
      <c r="G131" s="154"/>
      <c r="H131" s="154"/>
      <c r="I131" s="154"/>
      <c r="J131" s="154"/>
      <c r="K131" s="154"/>
      <c r="L131" s="154"/>
      <c r="M131" s="154"/>
      <c r="N131" s="154"/>
      <c r="O131" s="154"/>
      <c r="P131" s="154"/>
      <c r="Q131" s="154"/>
      <c r="R131" s="154"/>
      <c r="S131" s="154"/>
      <c r="T131" s="154"/>
      <c r="U131" s="154"/>
      <c r="V131" s="154"/>
      <c r="W131" s="154"/>
      <c r="X131" s="154"/>
      <c r="Y131" s="154"/>
      <c r="Z131" s="154"/>
      <c r="AA131" s="154"/>
      <c r="AB131" s="154"/>
      <c r="AC131" s="154"/>
      <c r="AD131" s="154"/>
    </row>
    <row r="132" ht="20.25" customHeight="1">
      <c r="A132" s="154"/>
      <c r="B132" s="154"/>
      <c r="C132" s="154"/>
      <c r="D132" s="154"/>
      <c r="E132" s="154"/>
      <c r="F132" s="154"/>
      <c r="G132" s="154"/>
      <c r="H132" s="154"/>
      <c r="I132" s="154"/>
      <c r="J132" s="154"/>
      <c r="K132" s="154"/>
      <c r="L132" s="154"/>
      <c r="M132" s="154"/>
      <c r="N132" s="154"/>
      <c r="O132" s="154"/>
      <c r="P132" s="154"/>
      <c r="Q132" s="154"/>
      <c r="R132" s="154"/>
      <c r="S132" s="154"/>
      <c r="T132" s="154"/>
      <c r="U132" s="154"/>
      <c r="V132" s="154"/>
      <c r="W132" s="154"/>
      <c r="X132" s="154"/>
      <c r="Y132" s="154"/>
      <c r="Z132" s="154"/>
      <c r="AA132" s="154"/>
      <c r="AB132" s="154"/>
      <c r="AC132" s="154"/>
      <c r="AD132" s="154"/>
    </row>
    <row r="133" ht="20.25" customHeight="1">
      <c r="A133" s="154"/>
      <c r="B133" s="154"/>
      <c r="C133" s="154"/>
      <c r="D133" s="154"/>
      <c r="E133" s="154"/>
      <c r="F133" s="154"/>
      <c r="G133" s="154"/>
      <c r="H133" s="154"/>
      <c r="I133" s="154"/>
      <c r="J133" s="154"/>
      <c r="K133" s="154"/>
      <c r="L133" s="154"/>
      <c r="M133" s="154"/>
      <c r="N133" s="154"/>
      <c r="O133" s="154"/>
      <c r="P133" s="154"/>
      <c r="Q133" s="154"/>
      <c r="R133" s="154"/>
      <c r="S133" s="154"/>
      <c r="T133" s="154"/>
      <c r="U133" s="154"/>
      <c r="V133" s="154"/>
      <c r="W133" s="154"/>
      <c r="X133" s="154"/>
      <c r="Y133" s="154"/>
      <c r="Z133" s="154"/>
      <c r="AA133" s="154"/>
      <c r="AB133" s="154"/>
      <c r="AC133" s="154"/>
      <c r="AD133" s="154"/>
    </row>
    <row r="134" ht="20.25" customHeight="1">
      <c r="A134" s="154"/>
      <c r="B134" s="154"/>
      <c r="C134" s="154"/>
      <c r="D134" s="154"/>
      <c r="E134" s="154"/>
      <c r="F134" s="154"/>
      <c r="G134" s="154"/>
      <c r="H134" s="154"/>
      <c r="I134" s="154"/>
      <c r="J134" s="154"/>
      <c r="K134" s="154"/>
      <c r="L134" s="154"/>
      <c r="M134" s="154"/>
      <c r="N134" s="154"/>
      <c r="O134" s="154"/>
      <c r="P134" s="154"/>
      <c r="Q134" s="154"/>
      <c r="R134" s="154"/>
      <c r="S134" s="154"/>
      <c r="T134" s="154"/>
      <c r="U134" s="154"/>
      <c r="V134" s="154"/>
      <c r="W134" s="154"/>
      <c r="X134" s="154"/>
      <c r="Y134" s="154"/>
      <c r="Z134" s="154"/>
      <c r="AA134" s="154"/>
      <c r="AB134" s="154"/>
      <c r="AC134" s="154"/>
      <c r="AD134" s="154"/>
    </row>
    <row r="135" ht="20.25" customHeight="1">
      <c r="A135" s="154"/>
      <c r="B135" s="154"/>
      <c r="C135" s="154"/>
      <c r="D135" s="154"/>
      <c r="E135" s="154"/>
      <c r="F135" s="154"/>
      <c r="G135" s="154"/>
      <c r="H135" s="154"/>
      <c r="I135" s="154"/>
      <c r="J135" s="154"/>
      <c r="K135" s="154"/>
      <c r="L135" s="154"/>
      <c r="M135" s="154"/>
      <c r="N135" s="154"/>
      <c r="O135" s="154"/>
      <c r="P135" s="154"/>
      <c r="Q135" s="154"/>
      <c r="R135" s="154"/>
      <c r="S135" s="154"/>
      <c r="T135" s="154"/>
      <c r="U135" s="154"/>
      <c r="V135" s="154"/>
      <c r="W135" s="154"/>
      <c r="X135" s="154"/>
      <c r="Y135" s="154"/>
      <c r="Z135" s="154"/>
      <c r="AA135" s="154"/>
      <c r="AB135" s="154"/>
      <c r="AC135" s="154"/>
      <c r="AD135" s="154"/>
    </row>
    <row r="136" ht="20.25" customHeight="1">
      <c r="A136" s="154"/>
      <c r="B136" s="154"/>
      <c r="C136" s="154"/>
      <c r="D136" s="154"/>
      <c r="E136" s="154"/>
      <c r="F136" s="154"/>
      <c r="G136" s="154"/>
      <c r="H136" s="154"/>
      <c r="I136" s="154"/>
      <c r="J136" s="154"/>
      <c r="K136" s="154"/>
      <c r="L136" s="154"/>
      <c r="M136" s="154"/>
      <c r="N136" s="154"/>
      <c r="O136" s="154"/>
      <c r="P136" s="154"/>
      <c r="Q136" s="154"/>
      <c r="R136" s="154"/>
      <c r="S136" s="154"/>
      <c r="T136" s="154"/>
      <c r="U136" s="154"/>
      <c r="V136" s="154"/>
      <c r="W136" s="154"/>
      <c r="X136" s="154"/>
      <c r="Y136" s="154"/>
      <c r="Z136" s="154"/>
      <c r="AA136" s="154"/>
      <c r="AB136" s="154"/>
      <c r="AC136" s="154"/>
      <c r="AD136" s="154"/>
    </row>
    <row r="137" ht="20.25" customHeight="1">
      <c r="A137" s="154"/>
      <c r="B137" s="154"/>
      <c r="C137" s="154"/>
      <c r="D137" s="154"/>
      <c r="E137" s="154"/>
      <c r="F137" s="154"/>
      <c r="G137" s="154"/>
      <c r="H137" s="154"/>
      <c r="I137" s="154"/>
      <c r="J137" s="154"/>
      <c r="K137" s="154"/>
      <c r="L137" s="154"/>
      <c r="M137" s="154"/>
      <c r="N137" s="154"/>
      <c r="O137" s="154"/>
      <c r="P137" s="154"/>
      <c r="Q137" s="154"/>
      <c r="R137" s="154"/>
      <c r="S137" s="154"/>
      <c r="T137" s="154"/>
      <c r="U137" s="154"/>
      <c r="V137" s="154"/>
      <c r="W137" s="154"/>
      <c r="X137" s="154"/>
      <c r="Y137" s="154"/>
      <c r="Z137" s="154"/>
      <c r="AA137" s="154"/>
      <c r="AB137" s="154"/>
      <c r="AC137" s="154"/>
      <c r="AD137" s="154"/>
    </row>
    <row r="138" ht="20.25" customHeight="1">
      <c r="A138" s="154"/>
      <c r="B138" s="154"/>
      <c r="C138" s="154"/>
      <c r="D138" s="154"/>
      <c r="E138" s="154"/>
      <c r="F138" s="154"/>
      <c r="G138" s="154"/>
      <c r="H138" s="154"/>
      <c r="I138" s="154"/>
      <c r="J138" s="154"/>
      <c r="K138" s="154"/>
      <c r="L138" s="154"/>
      <c r="M138" s="154"/>
      <c r="N138" s="154"/>
      <c r="O138" s="154"/>
      <c r="P138" s="154"/>
      <c r="Q138" s="154"/>
      <c r="R138" s="154"/>
      <c r="S138" s="154"/>
      <c r="T138" s="154"/>
      <c r="U138" s="154"/>
      <c r="V138" s="154"/>
      <c r="W138" s="154"/>
      <c r="X138" s="154"/>
      <c r="Y138" s="154"/>
      <c r="Z138" s="154"/>
      <c r="AA138" s="154"/>
      <c r="AB138" s="154"/>
      <c r="AC138" s="154"/>
      <c r="AD138" s="154"/>
    </row>
    <row r="139" ht="20.25" customHeight="1">
      <c r="A139" s="154"/>
      <c r="B139" s="154"/>
      <c r="C139" s="154"/>
      <c r="D139" s="154"/>
      <c r="E139" s="154"/>
      <c r="F139" s="154"/>
      <c r="G139" s="154"/>
      <c r="H139" s="154"/>
      <c r="I139" s="154"/>
      <c r="J139" s="154"/>
      <c r="K139" s="154"/>
      <c r="L139" s="154"/>
      <c r="M139" s="154"/>
      <c r="N139" s="154"/>
      <c r="O139" s="154"/>
      <c r="P139" s="154"/>
      <c r="Q139" s="154"/>
      <c r="R139" s="154"/>
      <c r="S139" s="154"/>
      <c r="T139" s="154"/>
      <c r="U139" s="154"/>
      <c r="V139" s="154"/>
      <c r="W139" s="154"/>
      <c r="X139" s="154"/>
      <c r="Y139" s="154"/>
      <c r="Z139" s="154"/>
      <c r="AA139" s="154"/>
      <c r="AB139" s="154"/>
      <c r="AC139" s="154"/>
      <c r="AD139" s="154"/>
    </row>
    <row r="140" ht="20.25" customHeight="1">
      <c r="A140" s="154"/>
      <c r="B140" s="154"/>
      <c r="C140" s="154"/>
      <c r="D140" s="154"/>
      <c r="E140" s="154"/>
      <c r="F140" s="154"/>
      <c r="G140" s="154"/>
      <c r="H140" s="154"/>
      <c r="I140" s="154"/>
      <c r="J140" s="154"/>
      <c r="K140" s="154"/>
      <c r="L140" s="154"/>
      <c r="M140" s="154"/>
      <c r="N140" s="154"/>
      <c r="O140" s="154"/>
      <c r="P140" s="154"/>
      <c r="Q140" s="154"/>
      <c r="R140" s="154"/>
      <c r="S140" s="154"/>
      <c r="T140" s="154"/>
      <c r="U140" s="154"/>
      <c r="V140" s="154"/>
      <c r="W140" s="154"/>
      <c r="X140" s="154"/>
      <c r="Y140" s="154"/>
      <c r="Z140" s="154"/>
      <c r="AA140" s="154"/>
      <c r="AB140" s="154"/>
      <c r="AC140" s="154"/>
      <c r="AD140" s="154"/>
    </row>
    <row r="141" ht="20.25" customHeight="1">
      <c r="A141" s="154"/>
      <c r="B141" s="154"/>
      <c r="C141" s="154"/>
      <c r="D141" s="154"/>
      <c r="E141" s="154"/>
      <c r="F141" s="154"/>
      <c r="G141" s="154"/>
      <c r="H141" s="154"/>
      <c r="I141" s="154"/>
      <c r="J141" s="154"/>
      <c r="K141" s="154"/>
      <c r="L141" s="154"/>
      <c r="M141" s="154"/>
      <c r="N141" s="154"/>
      <c r="O141" s="154"/>
      <c r="P141" s="154"/>
      <c r="Q141" s="154"/>
      <c r="R141" s="154"/>
      <c r="S141" s="154"/>
      <c r="T141" s="154"/>
      <c r="U141" s="154"/>
      <c r="V141" s="154"/>
      <c r="W141" s="154"/>
      <c r="X141" s="154"/>
      <c r="Y141" s="154"/>
      <c r="Z141" s="154"/>
      <c r="AA141" s="154"/>
      <c r="AB141" s="154"/>
      <c r="AC141" s="154"/>
      <c r="AD141" s="154"/>
    </row>
    <row r="142" ht="20.25" customHeight="1">
      <c r="A142" s="154"/>
      <c r="B142" s="154"/>
      <c r="C142" s="154"/>
      <c r="D142" s="154"/>
      <c r="E142" s="154"/>
      <c r="F142" s="154"/>
      <c r="G142" s="154"/>
      <c r="H142" s="154"/>
      <c r="I142" s="154"/>
      <c r="J142" s="154"/>
      <c r="K142" s="154"/>
      <c r="L142" s="154"/>
      <c r="M142" s="154"/>
      <c r="N142" s="154"/>
      <c r="O142" s="154"/>
      <c r="P142" s="154"/>
      <c r="Q142" s="154"/>
      <c r="R142" s="154"/>
      <c r="S142" s="154"/>
      <c r="T142" s="154"/>
      <c r="U142" s="154"/>
      <c r="V142" s="154"/>
      <c r="W142" s="154"/>
      <c r="X142" s="154"/>
      <c r="Y142" s="154"/>
      <c r="Z142" s="154"/>
      <c r="AA142" s="154"/>
      <c r="AB142" s="154"/>
      <c r="AC142" s="154"/>
      <c r="AD142" s="154"/>
    </row>
    <row r="143" ht="20.25" customHeight="1">
      <c r="A143" s="154"/>
      <c r="B143" s="154"/>
      <c r="C143" s="154"/>
      <c r="D143" s="154"/>
      <c r="E143" s="154"/>
      <c r="F143" s="154"/>
      <c r="G143" s="154"/>
      <c r="H143" s="154"/>
      <c r="I143" s="154"/>
      <c r="J143" s="154"/>
      <c r="K143" s="154"/>
      <c r="L143" s="154"/>
      <c r="M143" s="154"/>
      <c r="N143" s="154"/>
      <c r="O143" s="154"/>
      <c r="P143" s="154"/>
      <c r="Q143" s="154"/>
      <c r="R143" s="154"/>
      <c r="S143" s="154"/>
      <c r="T143" s="154"/>
      <c r="U143" s="154"/>
      <c r="V143" s="154"/>
      <c r="W143" s="154"/>
      <c r="X143" s="154"/>
      <c r="Y143" s="154"/>
      <c r="Z143" s="154"/>
      <c r="AA143" s="154"/>
      <c r="AB143" s="154"/>
      <c r="AC143" s="154"/>
      <c r="AD143" s="154"/>
    </row>
    <row r="144" ht="20.25" customHeight="1">
      <c r="A144" s="154"/>
      <c r="B144" s="154"/>
      <c r="C144" s="154"/>
      <c r="D144" s="154"/>
      <c r="E144" s="154"/>
      <c r="F144" s="154"/>
      <c r="G144" s="154"/>
      <c r="H144" s="154"/>
      <c r="I144" s="154"/>
      <c r="J144" s="154"/>
      <c r="K144" s="154"/>
      <c r="L144" s="154"/>
      <c r="M144" s="154"/>
      <c r="N144" s="154"/>
      <c r="O144" s="154"/>
      <c r="P144" s="154"/>
      <c r="Q144" s="154"/>
      <c r="R144" s="154"/>
      <c r="S144" s="154"/>
      <c r="T144" s="154"/>
      <c r="U144" s="154"/>
      <c r="V144" s="154"/>
      <c r="W144" s="154"/>
      <c r="X144" s="154"/>
      <c r="Y144" s="154"/>
      <c r="Z144" s="154"/>
      <c r="AA144" s="154"/>
      <c r="AB144" s="154"/>
      <c r="AC144" s="154"/>
      <c r="AD144" s="154"/>
    </row>
    <row r="145" ht="20.25" customHeight="1">
      <c r="A145" s="154"/>
      <c r="B145" s="154"/>
      <c r="C145" s="154"/>
      <c r="D145" s="154"/>
      <c r="E145" s="154"/>
      <c r="F145" s="154"/>
      <c r="G145" s="154"/>
      <c r="H145" s="154"/>
      <c r="I145" s="154"/>
      <c r="J145" s="154"/>
      <c r="K145" s="154"/>
      <c r="L145" s="154"/>
      <c r="M145" s="154"/>
      <c r="N145" s="154"/>
      <c r="O145" s="154"/>
      <c r="P145" s="154"/>
      <c r="Q145" s="154"/>
      <c r="R145" s="154"/>
      <c r="S145" s="154"/>
      <c r="T145" s="154"/>
      <c r="U145" s="154"/>
      <c r="V145" s="154"/>
      <c r="W145" s="154"/>
      <c r="X145" s="154"/>
      <c r="Y145" s="154"/>
      <c r="Z145" s="154"/>
      <c r="AA145" s="154"/>
      <c r="AB145" s="154"/>
      <c r="AC145" s="154"/>
      <c r="AD145" s="154"/>
    </row>
    <row r="146" ht="20.25" customHeight="1">
      <c r="A146" s="154"/>
      <c r="B146" s="154"/>
      <c r="C146" s="154"/>
      <c r="D146" s="154"/>
      <c r="E146" s="154"/>
      <c r="F146" s="154"/>
      <c r="G146" s="154"/>
      <c r="H146" s="154"/>
      <c r="I146" s="154"/>
      <c r="J146" s="154"/>
      <c r="K146" s="154"/>
      <c r="L146" s="154"/>
      <c r="M146" s="154"/>
      <c r="N146" s="154"/>
      <c r="O146" s="154"/>
      <c r="P146" s="154"/>
      <c r="Q146" s="154"/>
      <c r="R146" s="154"/>
      <c r="S146" s="154"/>
      <c r="T146" s="154"/>
      <c r="U146" s="154"/>
      <c r="V146" s="154"/>
      <c r="W146" s="154"/>
      <c r="X146" s="154"/>
      <c r="Y146" s="154"/>
      <c r="Z146" s="154"/>
      <c r="AA146" s="154"/>
      <c r="AB146" s="154"/>
      <c r="AC146" s="154"/>
      <c r="AD146" s="154"/>
    </row>
    <row r="147" ht="20.25" customHeight="1">
      <c r="A147" s="154"/>
      <c r="B147" s="154"/>
      <c r="C147" s="154"/>
      <c r="D147" s="154"/>
      <c r="E147" s="154"/>
      <c r="F147" s="154"/>
      <c r="G147" s="154"/>
      <c r="H147" s="154"/>
      <c r="I147" s="154"/>
      <c r="J147" s="154"/>
      <c r="K147" s="154"/>
      <c r="L147" s="154"/>
      <c r="M147" s="154"/>
      <c r="N147" s="154"/>
      <c r="O147" s="154"/>
      <c r="P147" s="154"/>
      <c r="Q147" s="154"/>
      <c r="R147" s="154"/>
      <c r="S147" s="154"/>
      <c r="T147" s="154"/>
      <c r="U147" s="154"/>
      <c r="V147" s="154"/>
      <c r="W147" s="154"/>
      <c r="X147" s="154"/>
      <c r="Y147" s="154"/>
      <c r="Z147" s="154"/>
      <c r="AA147" s="154"/>
      <c r="AB147" s="154"/>
      <c r="AC147" s="154"/>
      <c r="AD147" s="154"/>
    </row>
    <row r="148" ht="20.25" customHeight="1">
      <c r="A148" s="154"/>
      <c r="B148" s="154"/>
      <c r="C148" s="154"/>
      <c r="D148" s="154"/>
      <c r="E148" s="154"/>
      <c r="F148" s="154"/>
      <c r="G148" s="154"/>
      <c r="H148" s="154"/>
      <c r="I148" s="154"/>
      <c r="J148" s="154"/>
      <c r="K148" s="154"/>
      <c r="L148" s="154"/>
      <c r="M148" s="154"/>
      <c r="N148" s="154"/>
      <c r="O148" s="154"/>
      <c r="P148" s="154"/>
      <c r="Q148" s="154"/>
      <c r="R148" s="154"/>
      <c r="S148" s="154"/>
      <c r="T148" s="154"/>
      <c r="U148" s="154"/>
      <c r="V148" s="154"/>
      <c r="W148" s="154"/>
      <c r="X148" s="154"/>
      <c r="Y148" s="154"/>
      <c r="Z148" s="154"/>
      <c r="AA148" s="154"/>
      <c r="AB148" s="154"/>
      <c r="AC148" s="154"/>
      <c r="AD148" s="154"/>
    </row>
    <row r="149" ht="20.25" customHeight="1">
      <c r="A149" s="154"/>
      <c r="B149" s="154"/>
      <c r="C149" s="154"/>
      <c r="D149" s="154"/>
      <c r="E149" s="154"/>
      <c r="F149" s="154"/>
      <c r="G149" s="154"/>
      <c r="H149" s="154"/>
      <c r="I149" s="154"/>
      <c r="J149" s="154"/>
      <c r="K149" s="154"/>
      <c r="L149" s="154"/>
      <c r="M149" s="154"/>
      <c r="N149" s="154"/>
      <c r="O149" s="154"/>
      <c r="P149" s="154"/>
      <c r="Q149" s="154"/>
      <c r="R149" s="154"/>
      <c r="S149" s="154"/>
      <c r="T149" s="154"/>
      <c r="U149" s="154"/>
      <c r="V149" s="154"/>
      <c r="W149" s="154"/>
      <c r="X149" s="154"/>
      <c r="Y149" s="154"/>
      <c r="Z149" s="154"/>
      <c r="AA149" s="154"/>
      <c r="AB149" s="154"/>
      <c r="AC149" s="154"/>
      <c r="AD149" s="154"/>
    </row>
    <row r="150" ht="20.25" customHeight="1">
      <c r="A150" s="154"/>
      <c r="B150" s="154"/>
      <c r="C150" s="154"/>
      <c r="D150" s="154"/>
      <c r="E150" s="154"/>
      <c r="F150" s="154"/>
      <c r="G150" s="154"/>
      <c r="H150" s="154"/>
      <c r="I150" s="154"/>
      <c r="J150" s="154"/>
      <c r="K150" s="154"/>
      <c r="L150" s="154"/>
      <c r="M150" s="154"/>
      <c r="N150" s="154"/>
      <c r="O150" s="154"/>
      <c r="P150" s="154"/>
      <c r="Q150" s="154"/>
      <c r="R150" s="154"/>
      <c r="S150" s="154"/>
      <c r="T150" s="154"/>
      <c r="U150" s="154"/>
      <c r="V150" s="154"/>
      <c r="W150" s="154"/>
      <c r="X150" s="154"/>
      <c r="Y150" s="154"/>
      <c r="Z150" s="154"/>
      <c r="AA150" s="154"/>
      <c r="AB150" s="154"/>
      <c r="AC150" s="154"/>
      <c r="AD150" s="154"/>
    </row>
    <row r="151" ht="20.25" customHeight="1">
      <c r="A151" s="154"/>
      <c r="B151" s="154"/>
      <c r="C151" s="154"/>
      <c r="D151" s="154"/>
      <c r="E151" s="154"/>
      <c r="F151" s="154"/>
      <c r="G151" s="154"/>
      <c r="H151" s="154"/>
      <c r="I151" s="154"/>
      <c r="J151" s="154"/>
      <c r="K151" s="154"/>
      <c r="L151" s="154"/>
      <c r="M151" s="154"/>
      <c r="N151" s="154"/>
      <c r="O151" s="154"/>
      <c r="P151" s="154"/>
      <c r="Q151" s="154"/>
      <c r="R151" s="154"/>
      <c r="S151" s="154"/>
      <c r="T151" s="154"/>
      <c r="U151" s="154"/>
      <c r="V151" s="154"/>
      <c r="W151" s="154"/>
      <c r="X151" s="154"/>
      <c r="Y151" s="154"/>
      <c r="Z151" s="154"/>
      <c r="AA151" s="154"/>
      <c r="AB151" s="154"/>
      <c r="AC151" s="154"/>
      <c r="AD151" s="154"/>
    </row>
    <row r="152" ht="20.25" customHeight="1">
      <c r="A152" s="154"/>
      <c r="B152" s="154"/>
      <c r="C152" s="154"/>
      <c r="D152" s="154"/>
      <c r="E152" s="154"/>
      <c r="F152" s="154"/>
      <c r="G152" s="154"/>
      <c r="H152" s="154"/>
      <c r="I152" s="154"/>
      <c r="J152" s="154"/>
      <c r="K152" s="154"/>
      <c r="L152" s="154"/>
      <c r="M152" s="154"/>
      <c r="N152" s="154"/>
      <c r="O152" s="154"/>
      <c r="P152" s="154"/>
      <c r="Q152" s="154"/>
      <c r="R152" s="154"/>
      <c r="S152" s="154"/>
      <c r="T152" s="154"/>
      <c r="U152" s="154"/>
      <c r="V152" s="154"/>
      <c r="W152" s="154"/>
      <c r="X152" s="154"/>
      <c r="Y152" s="154"/>
      <c r="Z152" s="154"/>
      <c r="AA152" s="154"/>
      <c r="AB152" s="154"/>
      <c r="AC152" s="154"/>
      <c r="AD152" s="154"/>
    </row>
    <row r="153" ht="20.25" customHeight="1">
      <c r="A153" s="154"/>
      <c r="B153" s="154"/>
      <c r="C153" s="154"/>
      <c r="D153" s="154"/>
      <c r="E153" s="154"/>
      <c r="F153" s="154"/>
      <c r="G153" s="154"/>
      <c r="H153" s="154"/>
      <c r="I153" s="154"/>
      <c r="J153" s="154"/>
      <c r="K153" s="154"/>
      <c r="L153" s="154"/>
      <c r="M153" s="154"/>
      <c r="N153" s="154"/>
      <c r="O153" s="154"/>
      <c r="P153" s="154"/>
      <c r="Q153" s="154"/>
      <c r="R153" s="154"/>
      <c r="S153" s="154"/>
      <c r="T153" s="154"/>
      <c r="U153" s="154"/>
      <c r="V153" s="154"/>
      <c r="W153" s="154"/>
      <c r="X153" s="154"/>
      <c r="Y153" s="154"/>
      <c r="Z153" s="154"/>
      <c r="AA153" s="154"/>
      <c r="AB153" s="154"/>
      <c r="AC153" s="154"/>
      <c r="AD153" s="154"/>
    </row>
    <row r="154" ht="20.25" customHeight="1">
      <c r="A154" s="154"/>
      <c r="B154" s="154"/>
      <c r="C154" s="154"/>
      <c r="D154" s="154"/>
      <c r="E154" s="154"/>
      <c r="F154" s="154"/>
      <c r="G154" s="154"/>
      <c r="H154" s="154"/>
      <c r="I154" s="154"/>
      <c r="J154" s="154"/>
      <c r="K154" s="154"/>
      <c r="L154" s="154"/>
      <c r="M154" s="154"/>
      <c r="N154" s="154"/>
      <c r="O154" s="154"/>
      <c r="P154" s="154"/>
      <c r="Q154" s="154"/>
      <c r="R154" s="154"/>
      <c r="S154" s="154"/>
      <c r="T154" s="154"/>
      <c r="U154" s="154"/>
      <c r="V154" s="154"/>
      <c r="W154" s="154"/>
      <c r="X154" s="154"/>
      <c r="Y154" s="154"/>
      <c r="Z154" s="154"/>
      <c r="AA154" s="154"/>
      <c r="AB154" s="154"/>
      <c r="AC154" s="154"/>
      <c r="AD154" s="154"/>
    </row>
    <row r="155" ht="20.25" customHeight="1">
      <c r="A155" s="154"/>
      <c r="B155" s="154"/>
      <c r="C155" s="154"/>
      <c r="D155" s="154"/>
      <c r="E155" s="154"/>
      <c r="F155" s="154"/>
      <c r="G155" s="154"/>
      <c r="H155" s="154"/>
      <c r="I155" s="154"/>
      <c r="J155" s="154"/>
      <c r="K155" s="154"/>
      <c r="L155" s="154"/>
      <c r="M155" s="154"/>
      <c r="N155" s="154"/>
      <c r="O155" s="154"/>
      <c r="P155" s="154"/>
      <c r="Q155" s="154"/>
      <c r="R155" s="154"/>
      <c r="S155" s="154"/>
      <c r="T155" s="154"/>
      <c r="U155" s="154"/>
      <c r="V155" s="154"/>
      <c r="W155" s="154"/>
      <c r="X155" s="154"/>
      <c r="Y155" s="154"/>
      <c r="Z155" s="154"/>
      <c r="AA155" s="154"/>
      <c r="AB155" s="154"/>
      <c r="AC155" s="154"/>
      <c r="AD155" s="154"/>
    </row>
    <row r="156" ht="20.25" customHeight="1">
      <c r="A156" s="154"/>
      <c r="B156" s="154"/>
      <c r="C156" s="154"/>
      <c r="D156" s="154"/>
      <c r="E156" s="154"/>
      <c r="F156" s="154"/>
      <c r="G156" s="154"/>
      <c r="H156" s="154"/>
      <c r="I156" s="154"/>
      <c r="J156" s="154"/>
      <c r="K156" s="154"/>
      <c r="L156" s="154"/>
      <c r="M156" s="154"/>
      <c r="N156" s="154"/>
      <c r="O156" s="154"/>
      <c r="P156" s="154"/>
      <c r="Q156" s="154"/>
      <c r="R156" s="154"/>
      <c r="S156" s="154"/>
      <c r="T156" s="154"/>
      <c r="U156" s="154"/>
      <c r="V156" s="154"/>
      <c r="W156" s="154"/>
      <c r="X156" s="154"/>
      <c r="Y156" s="154"/>
      <c r="Z156" s="154"/>
      <c r="AA156" s="154"/>
      <c r="AB156" s="154"/>
      <c r="AC156" s="154"/>
      <c r="AD156" s="154"/>
    </row>
    <row r="157" ht="20.25" customHeight="1">
      <c r="A157" s="154"/>
      <c r="B157" s="154"/>
      <c r="C157" s="154"/>
      <c r="D157" s="154"/>
      <c r="E157" s="154"/>
      <c r="F157" s="154"/>
      <c r="G157" s="154"/>
      <c r="H157" s="154"/>
      <c r="I157" s="154"/>
      <c r="J157" s="154"/>
      <c r="K157" s="154"/>
      <c r="L157" s="154"/>
      <c r="M157" s="154"/>
      <c r="N157" s="154"/>
      <c r="O157" s="154"/>
      <c r="P157" s="154"/>
      <c r="Q157" s="154"/>
      <c r="R157" s="154"/>
      <c r="S157" s="154"/>
      <c r="T157" s="154"/>
      <c r="U157" s="154"/>
      <c r="V157" s="154"/>
      <c r="W157" s="154"/>
      <c r="X157" s="154"/>
      <c r="Y157" s="154"/>
      <c r="Z157" s="154"/>
      <c r="AA157" s="154"/>
      <c r="AB157" s="154"/>
      <c r="AC157" s="154"/>
      <c r="AD157" s="154"/>
    </row>
    <row r="158" ht="20.25" customHeight="1">
      <c r="A158" s="154"/>
      <c r="B158" s="154"/>
      <c r="C158" s="154"/>
      <c r="D158" s="154"/>
      <c r="E158" s="154"/>
      <c r="F158" s="154"/>
      <c r="G158" s="154"/>
      <c r="H158" s="154"/>
      <c r="I158" s="154"/>
      <c r="J158" s="154"/>
      <c r="K158" s="154"/>
      <c r="L158" s="154"/>
      <c r="M158" s="154"/>
      <c r="N158" s="154"/>
      <c r="O158" s="154"/>
      <c r="P158" s="154"/>
      <c r="Q158" s="154"/>
      <c r="R158" s="154"/>
      <c r="S158" s="154"/>
      <c r="T158" s="154"/>
      <c r="U158" s="154"/>
      <c r="V158" s="154"/>
      <c r="W158" s="154"/>
      <c r="X158" s="154"/>
      <c r="Y158" s="154"/>
      <c r="Z158" s="154"/>
      <c r="AA158" s="154"/>
      <c r="AB158" s="154"/>
      <c r="AC158" s="154"/>
      <c r="AD158" s="154"/>
    </row>
    <row r="159" ht="20.25" customHeight="1">
      <c r="A159" s="154"/>
      <c r="B159" s="154"/>
      <c r="C159" s="154"/>
      <c r="D159" s="154"/>
      <c r="E159" s="154"/>
      <c r="F159" s="154"/>
      <c r="G159" s="154"/>
      <c r="H159" s="154"/>
      <c r="I159" s="154"/>
      <c r="J159" s="154"/>
      <c r="K159" s="154"/>
      <c r="L159" s="154"/>
      <c r="M159" s="154"/>
      <c r="N159" s="154"/>
      <c r="O159" s="154"/>
      <c r="P159" s="154"/>
      <c r="Q159" s="154"/>
      <c r="R159" s="154"/>
      <c r="S159" s="154"/>
      <c r="T159" s="154"/>
      <c r="U159" s="154"/>
      <c r="V159" s="154"/>
      <c r="W159" s="154"/>
      <c r="X159" s="154"/>
      <c r="Y159" s="154"/>
      <c r="Z159" s="154"/>
      <c r="AA159" s="154"/>
      <c r="AB159" s="154"/>
      <c r="AC159" s="154"/>
      <c r="AD159" s="154"/>
    </row>
    <row r="160" ht="20.25" customHeight="1">
      <c r="A160" s="154"/>
      <c r="B160" s="154"/>
      <c r="C160" s="154"/>
      <c r="D160" s="154"/>
      <c r="E160" s="154"/>
      <c r="F160" s="154"/>
      <c r="G160" s="154"/>
      <c r="H160" s="154"/>
      <c r="I160" s="154"/>
      <c r="J160" s="154"/>
      <c r="K160" s="154"/>
      <c r="L160" s="154"/>
      <c r="M160" s="154"/>
      <c r="N160" s="154"/>
      <c r="O160" s="154"/>
      <c r="P160" s="154"/>
      <c r="Q160" s="154"/>
      <c r="R160" s="154"/>
      <c r="S160" s="154"/>
      <c r="T160" s="154"/>
      <c r="U160" s="154"/>
      <c r="V160" s="154"/>
      <c r="W160" s="154"/>
      <c r="X160" s="154"/>
      <c r="Y160" s="154"/>
      <c r="Z160" s="154"/>
      <c r="AA160" s="154"/>
      <c r="AB160" s="154"/>
      <c r="AC160" s="154"/>
      <c r="AD160" s="154"/>
    </row>
    <row r="161" ht="20.25" customHeight="1">
      <c r="A161" s="154"/>
      <c r="B161" s="154"/>
      <c r="C161" s="154"/>
      <c r="D161" s="154"/>
      <c r="E161" s="154"/>
      <c r="F161" s="154"/>
      <c r="G161" s="154"/>
      <c r="H161" s="154"/>
      <c r="I161" s="154"/>
      <c r="J161" s="154"/>
      <c r="K161" s="154"/>
      <c r="L161" s="154"/>
      <c r="M161" s="154"/>
      <c r="N161" s="154"/>
      <c r="O161" s="154"/>
      <c r="P161" s="154"/>
      <c r="Q161" s="154"/>
      <c r="R161" s="154"/>
      <c r="S161" s="154"/>
      <c r="T161" s="154"/>
      <c r="U161" s="154"/>
      <c r="V161" s="154"/>
      <c r="W161" s="154"/>
      <c r="X161" s="154"/>
      <c r="Y161" s="154"/>
      <c r="Z161" s="154"/>
      <c r="AA161" s="154"/>
      <c r="AB161" s="154"/>
      <c r="AC161" s="154"/>
      <c r="AD161" s="154"/>
    </row>
    <row r="162" ht="20.25" customHeight="1">
      <c r="A162" s="154"/>
      <c r="B162" s="154"/>
      <c r="C162" s="154"/>
      <c r="D162" s="154"/>
      <c r="E162" s="154"/>
      <c r="F162" s="154"/>
      <c r="G162" s="154"/>
      <c r="H162" s="154"/>
      <c r="I162" s="154"/>
      <c r="J162" s="154"/>
      <c r="K162" s="154"/>
      <c r="L162" s="154"/>
      <c r="M162" s="154"/>
      <c r="N162" s="154"/>
      <c r="O162" s="154"/>
      <c r="P162" s="154"/>
      <c r="Q162" s="154"/>
      <c r="R162" s="154"/>
      <c r="S162" s="154"/>
      <c r="T162" s="154"/>
      <c r="U162" s="154"/>
      <c r="V162" s="154"/>
      <c r="W162" s="154"/>
      <c r="X162" s="154"/>
      <c r="Y162" s="154"/>
      <c r="Z162" s="154"/>
      <c r="AA162" s="154"/>
      <c r="AB162" s="154"/>
      <c r="AC162" s="154"/>
      <c r="AD162" s="154"/>
    </row>
    <row r="163" ht="20.25" customHeight="1">
      <c r="A163" s="154"/>
      <c r="B163" s="154"/>
      <c r="C163" s="154"/>
      <c r="D163" s="154"/>
      <c r="E163" s="154"/>
      <c r="F163" s="154"/>
      <c r="G163" s="154"/>
      <c r="H163" s="154"/>
      <c r="I163" s="154"/>
      <c r="J163" s="154"/>
      <c r="K163" s="154"/>
      <c r="L163" s="154"/>
      <c r="M163" s="154"/>
      <c r="N163" s="154"/>
      <c r="O163" s="154"/>
      <c r="P163" s="154"/>
      <c r="Q163" s="154"/>
      <c r="R163" s="154"/>
      <c r="S163" s="154"/>
      <c r="T163" s="154"/>
      <c r="U163" s="154"/>
      <c r="V163" s="154"/>
      <c r="W163" s="154"/>
      <c r="X163" s="154"/>
      <c r="Y163" s="154"/>
      <c r="Z163" s="154"/>
      <c r="AA163" s="154"/>
      <c r="AB163" s="154"/>
      <c r="AC163" s="154"/>
      <c r="AD163" s="154"/>
    </row>
    <row r="164" ht="20.25" customHeight="1">
      <c r="A164" s="154"/>
      <c r="B164" s="154"/>
      <c r="C164" s="154"/>
      <c r="D164" s="154"/>
      <c r="E164" s="154"/>
      <c r="F164" s="154"/>
      <c r="G164" s="154"/>
      <c r="H164" s="154"/>
      <c r="I164" s="154"/>
      <c r="J164" s="154"/>
      <c r="K164" s="154"/>
      <c r="L164" s="154"/>
      <c r="M164" s="154"/>
      <c r="N164" s="154"/>
      <c r="O164" s="154"/>
      <c r="P164" s="154"/>
      <c r="Q164" s="154"/>
      <c r="R164" s="154"/>
      <c r="S164" s="154"/>
      <c r="T164" s="154"/>
      <c r="U164" s="154"/>
      <c r="V164" s="154"/>
      <c r="W164" s="154"/>
      <c r="X164" s="154"/>
      <c r="Y164" s="154"/>
      <c r="Z164" s="154"/>
      <c r="AA164" s="154"/>
      <c r="AB164" s="154"/>
      <c r="AC164" s="154"/>
      <c r="AD164" s="154"/>
    </row>
    <row r="165" ht="20.25" customHeight="1">
      <c r="A165" s="154"/>
      <c r="B165" s="154"/>
      <c r="C165" s="154"/>
      <c r="D165" s="154"/>
      <c r="E165" s="154"/>
      <c r="F165" s="154"/>
      <c r="G165" s="154"/>
      <c r="H165" s="154"/>
      <c r="I165" s="154"/>
      <c r="J165" s="154"/>
      <c r="K165" s="154"/>
      <c r="L165" s="154"/>
      <c r="M165" s="154"/>
      <c r="N165" s="154"/>
      <c r="O165" s="154"/>
      <c r="P165" s="154"/>
      <c r="Q165" s="154"/>
      <c r="R165" s="154"/>
      <c r="S165" s="154"/>
      <c r="T165" s="154"/>
      <c r="U165" s="154"/>
      <c r="V165" s="154"/>
      <c r="W165" s="154"/>
      <c r="X165" s="154"/>
      <c r="Y165" s="154"/>
      <c r="Z165" s="154"/>
      <c r="AA165" s="154"/>
      <c r="AB165" s="154"/>
      <c r="AC165" s="154"/>
      <c r="AD165" s="154"/>
    </row>
    <row r="166" ht="20.25" customHeight="1">
      <c r="A166" s="154"/>
      <c r="B166" s="154"/>
      <c r="C166" s="154"/>
      <c r="D166" s="154"/>
      <c r="E166" s="154"/>
      <c r="F166" s="154"/>
      <c r="G166" s="154"/>
      <c r="H166" s="154"/>
      <c r="I166" s="154"/>
      <c r="J166" s="154"/>
      <c r="K166" s="154"/>
      <c r="L166" s="154"/>
      <c r="M166" s="154"/>
      <c r="N166" s="154"/>
      <c r="O166" s="154"/>
      <c r="P166" s="154"/>
      <c r="Q166" s="154"/>
      <c r="R166" s="154"/>
      <c r="S166" s="154"/>
      <c r="T166" s="154"/>
      <c r="U166" s="154"/>
      <c r="V166" s="154"/>
      <c r="W166" s="154"/>
      <c r="X166" s="154"/>
      <c r="Y166" s="154"/>
      <c r="Z166" s="154"/>
      <c r="AA166" s="154"/>
      <c r="AB166" s="154"/>
      <c r="AC166" s="154"/>
      <c r="AD166" s="154"/>
    </row>
    <row r="167" ht="20.25" customHeight="1">
      <c r="A167" s="154"/>
      <c r="B167" s="154"/>
      <c r="C167" s="154"/>
      <c r="D167" s="154"/>
      <c r="E167" s="154"/>
      <c r="F167" s="154"/>
      <c r="G167" s="154"/>
      <c r="H167" s="154"/>
      <c r="I167" s="154"/>
      <c r="J167" s="154"/>
      <c r="K167" s="154"/>
      <c r="L167" s="154"/>
      <c r="M167" s="154"/>
      <c r="N167" s="154"/>
      <c r="O167" s="154"/>
      <c r="P167" s="154"/>
      <c r="Q167" s="154"/>
      <c r="R167" s="154"/>
      <c r="S167" s="154"/>
      <c r="T167" s="154"/>
      <c r="U167" s="154"/>
      <c r="V167" s="154"/>
      <c r="W167" s="154"/>
      <c r="X167" s="154"/>
      <c r="Y167" s="154"/>
      <c r="Z167" s="154"/>
      <c r="AA167" s="154"/>
      <c r="AB167" s="154"/>
      <c r="AC167" s="154"/>
      <c r="AD167" s="154"/>
    </row>
    <row r="168" ht="20.25" customHeight="1">
      <c r="A168" s="154"/>
      <c r="B168" s="154"/>
      <c r="C168" s="154"/>
      <c r="D168" s="154"/>
      <c r="E168" s="154"/>
      <c r="F168" s="154"/>
      <c r="G168" s="154"/>
      <c r="H168" s="154"/>
      <c r="I168" s="154"/>
      <c r="J168" s="154"/>
      <c r="K168" s="154"/>
      <c r="L168" s="154"/>
      <c r="M168" s="154"/>
      <c r="N168" s="154"/>
      <c r="O168" s="154"/>
      <c r="P168" s="154"/>
      <c r="Q168" s="154"/>
      <c r="R168" s="154"/>
      <c r="S168" s="154"/>
      <c r="T168" s="154"/>
      <c r="U168" s="154"/>
      <c r="V168" s="154"/>
      <c r="W168" s="154"/>
      <c r="X168" s="154"/>
      <c r="Y168" s="154"/>
      <c r="Z168" s="154"/>
      <c r="AA168" s="154"/>
      <c r="AB168" s="154"/>
      <c r="AC168" s="154"/>
      <c r="AD168" s="154"/>
    </row>
    <row r="169" ht="20.25" customHeight="1">
      <c r="A169" s="154"/>
      <c r="B169" s="154"/>
      <c r="C169" s="154"/>
      <c r="D169" s="154"/>
      <c r="E169" s="154"/>
      <c r="F169" s="154"/>
      <c r="G169" s="154"/>
      <c r="H169" s="154"/>
      <c r="I169" s="154"/>
      <c r="J169" s="154"/>
      <c r="K169" s="154"/>
      <c r="L169" s="154"/>
      <c r="M169" s="154"/>
      <c r="N169" s="154"/>
      <c r="O169" s="154"/>
      <c r="P169" s="154"/>
      <c r="Q169" s="154"/>
      <c r="R169" s="154"/>
      <c r="S169" s="154"/>
      <c r="T169" s="154"/>
      <c r="U169" s="154"/>
      <c r="V169" s="154"/>
      <c r="W169" s="154"/>
      <c r="X169" s="154"/>
      <c r="Y169" s="154"/>
      <c r="Z169" s="154"/>
      <c r="AA169" s="154"/>
      <c r="AB169" s="154"/>
      <c r="AC169" s="154"/>
      <c r="AD169" s="154"/>
    </row>
    <row r="170" ht="20.25" customHeight="1">
      <c r="A170" s="154"/>
      <c r="B170" s="154"/>
      <c r="C170" s="154"/>
      <c r="D170" s="154"/>
      <c r="E170" s="154"/>
      <c r="F170" s="154"/>
      <c r="G170" s="154"/>
      <c r="H170" s="154"/>
      <c r="I170" s="154"/>
      <c r="J170" s="154"/>
      <c r="K170" s="154"/>
      <c r="L170" s="154"/>
      <c r="M170" s="154"/>
      <c r="N170" s="154"/>
      <c r="O170" s="154"/>
      <c r="P170" s="154"/>
      <c r="Q170" s="154"/>
      <c r="R170" s="154"/>
      <c r="S170" s="154"/>
      <c r="T170" s="154"/>
      <c r="U170" s="154"/>
      <c r="V170" s="154"/>
      <c r="W170" s="154"/>
      <c r="X170" s="154"/>
      <c r="Y170" s="154"/>
      <c r="Z170" s="154"/>
      <c r="AA170" s="154"/>
      <c r="AB170" s="154"/>
      <c r="AC170" s="154"/>
      <c r="AD170" s="154"/>
    </row>
    <row r="171" ht="20.25" customHeight="1">
      <c r="A171" s="154"/>
      <c r="B171" s="154"/>
      <c r="C171" s="154"/>
      <c r="D171" s="154"/>
      <c r="E171" s="154"/>
      <c r="F171" s="154"/>
      <c r="G171" s="154"/>
      <c r="H171" s="154"/>
      <c r="I171" s="154"/>
      <c r="J171" s="154"/>
      <c r="K171" s="154"/>
      <c r="L171" s="154"/>
      <c r="M171" s="154"/>
      <c r="N171" s="154"/>
      <c r="O171" s="154"/>
      <c r="P171" s="154"/>
      <c r="Q171" s="154"/>
      <c r="R171" s="154"/>
      <c r="S171" s="154"/>
      <c r="T171" s="154"/>
      <c r="U171" s="154"/>
      <c r="V171" s="154"/>
      <c r="W171" s="154"/>
      <c r="X171" s="154"/>
      <c r="Y171" s="154"/>
      <c r="Z171" s="154"/>
      <c r="AA171" s="154"/>
      <c r="AB171" s="154"/>
      <c r="AC171" s="154"/>
      <c r="AD171" s="154"/>
    </row>
    <row r="172" ht="20.25" customHeight="1">
      <c r="A172" s="154"/>
      <c r="B172" s="154"/>
      <c r="C172" s="154"/>
      <c r="D172" s="154"/>
      <c r="E172" s="154"/>
      <c r="F172" s="154"/>
      <c r="G172" s="154"/>
      <c r="H172" s="154"/>
      <c r="I172" s="154"/>
      <c r="J172" s="154"/>
      <c r="K172" s="154"/>
      <c r="L172" s="154"/>
      <c r="M172" s="154"/>
      <c r="N172" s="154"/>
      <c r="O172" s="154"/>
      <c r="P172" s="154"/>
      <c r="Q172" s="154"/>
      <c r="R172" s="154"/>
      <c r="S172" s="154"/>
      <c r="T172" s="154"/>
      <c r="U172" s="154"/>
      <c r="V172" s="154"/>
      <c r="W172" s="154"/>
      <c r="X172" s="154"/>
      <c r="Y172" s="154"/>
      <c r="Z172" s="154"/>
      <c r="AA172" s="154"/>
      <c r="AB172" s="154"/>
      <c r="AC172" s="154"/>
      <c r="AD172" s="154"/>
    </row>
    <row r="173" ht="20.25" customHeight="1">
      <c r="A173" s="154"/>
      <c r="B173" s="154"/>
      <c r="C173" s="154"/>
      <c r="D173" s="154"/>
      <c r="E173" s="154"/>
      <c r="F173" s="154"/>
      <c r="G173" s="154"/>
      <c r="H173" s="154"/>
      <c r="I173" s="154"/>
      <c r="J173" s="154"/>
      <c r="K173" s="154"/>
      <c r="L173" s="154"/>
      <c r="M173" s="154"/>
      <c r="N173" s="154"/>
      <c r="O173" s="154"/>
      <c r="P173" s="154"/>
      <c r="Q173" s="154"/>
      <c r="R173" s="154"/>
      <c r="S173" s="154"/>
      <c r="T173" s="154"/>
      <c r="U173" s="154"/>
      <c r="V173" s="154"/>
      <c r="W173" s="154"/>
      <c r="X173" s="154"/>
      <c r="Y173" s="154"/>
      <c r="Z173" s="154"/>
      <c r="AA173" s="154"/>
      <c r="AB173" s="154"/>
      <c r="AC173" s="154"/>
      <c r="AD173" s="154"/>
    </row>
    <row r="174" ht="20.25" customHeight="1">
      <c r="A174" s="154"/>
      <c r="B174" s="154"/>
      <c r="C174" s="154"/>
      <c r="D174" s="154"/>
      <c r="E174" s="154"/>
      <c r="F174" s="154"/>
      <c r="G174" s="154"/>
      <c r="H174" s="154"/>
      <c r="I174" s="154"/>
      <c r="J174" s="154"/>
      <c r="K174" s="154"/>
      <c r="L174" s="154"/>
      <c r="M174" s="154"/>
      <c r="N174" s="154"/>
      <c r="O174" s="154"/>
      <c r="P174" s="154"/>
      <c r="Q174" s="154"/>
      <c r="R174" s="154"/>
      <c r="S174" s="154"/>
      <c r="T174" s="154"/>
      <c r="U174" s="154"/>
      <c r="V174" s="154"/>
      <c r="W174" s="154"/>
      <c r="X174" s="154"/>
      <c r="Y174" s="154"/>
      <c r="Z174" s="154"/>
      <c r="AA174" s="154"/>
      <c r="AB174" s="154"/>
      <c r="AC174" s="154"/>
      <c r="AD174" s="154"/>
    </row>
    <row r="175" ht="20.25" customHeight="1">
      <c r="A175" s="154"/>
      <c r="B175" s="154"/>
      <c r="C175" s="154"/>
      <c r="D175" s="154"/>
      <c r="E175" s="154"/>
      <c r="F175" s="154"/>
      <c r="G175" s="154"/>
      <c r="H175" s="154"/>
      <c r="I175" s="154"/>
      <c r="J175" s="154"/>
      <c r="K175" s="154"/>
      <c r="L175" s="154"/>
      <c r="M175" s="154"/>
      <c r="N175" s="154"/>
      <c r="O175" s="154"/>
      <c r="P175" s="154"/>
      <c r="Q175" s="154"/>
      <c r="R175" s="154"/>
      <c r="S175" s="154"/>
      <c r="T175" s="154"/>
      <c r="U175" s="154"/>
      <c r="V175" s="154"/>
      <c r="W175" s="154"/>
      <c r="X175" s="154"/>
      <c r="Y175" s="154"/>
      <c r="Z175" s="154"/>
      <c r="AA175" s="154"/>
      <c r="AB175" s="154"/>
      <c r="AC175" s="154"/>
      <c r="AD175" s="154"/>
    </row>
    <row r="176" ht="20.25" customHeight="1">
      <c r="A176" s="154"/>
      <c r="B176" s="154"/>
      <c r="C176" s="154"/>
      <c r="D176" s="154"/>
      <c r="E176" s="154"/>
      <c r="F176" s="154"/>
      <c r="G176" s="154"/>
      <c r="H176" s="154"/>
      <c r="I176" s="154"/>
      <c r="J176" s="154"/>
      <c r="K176" s="154"/>
      <c r="L176" s="154"/>
      <c r="M176" s="154"/>
      <c r="N176" s="154"/>
      <c r="O176" s="154"/>
      <c r="P176" s="154"/>
      <c r="Q176" s="154"/>
      <c r="R176" s="154"/>
      <c r="S176" s="154"/>
      <c r="T176" s="154"/>
      <c r="U176" s="154"/>
      <c r="V176" s="154"/>
      <c r="W176" s="154"/>
      <c r="X176" s="154"/>
      <c r="Y176" s="154"/>
      <c r="Z176" s="154"/>
      <c r="AA176" s="154"/>
      <c r="AB176" s="154"/>
      <c r="AC176" s="154"/>
      <c r="AD176" s="154"/>
    </row>
    <row r="177" ht="20.25" customHeight="1">
      <c r="A177" s="154"/>
      <c r="B177" s="154"/>
      <c r="C177" s="154"/>
      <c r="D177" s="154"/>
      <c r="E177" s="154"/>
      <c r="F177" s="154"/>
      <c r="G177" s="154"/>
      <c r="H177" s="154"/>
      <c r="I177" s="154"/>
      <c r="J177" s="154"/>
      <c r="K177" s="154"/>
      <c r="L177" s="154"/>
      <c r="M177" s="154"/>
      <c r="N177" s="154"/>
      <c r="O177" s="154"/>
      <c r="P177" s="154"/>
      <c r="Q177" s="154"/>
      <c r="R177" s="154"/>
      <c r="S177" s="154"/>
      <c r="T177" s="154"/>
      <c r="U177" s="154"/>
      <c r="V177" s="154"/>
      <c r="W177" s="154"/>
      <c r="X177" s="154"/>
      <c r="Y177" s="154"/>
      <c r="Z177" s="154"/>
      <c r="AA177" s="154"/>
      <c r="AB177" s="154"/>
      <c r="AC177" s="154"/>
      <c r="AD177" s="154"/>
    </row>
    <row r="178" ht="20.25" customHeight="1">
      <c r="A178" s="154"/>
      <c r="B178" s="154"/>
      <c r="C178" s="154"/>
      <c r="D178" s="154"/>
      <c r="E178" s="154"/>
      <c r="F178" s="154"/>
      <c r="G178" s="154"/>
      <c r="H178" s="154"/>
      <c r="I178" s="154"/>
      <c r="J178" s="154"/>
      <c r="K178" s="154"/>
      <c r="L178" s="154"/>
      <c r="M178" s="154"/>
      <c r="N178" s="154"/>
      <c r="O178" s="154"/>
      <c r="P178" s="154"/>
      <c r="Q178" s="154"/>
      <c r="R178" s="154"/>
      <c r="S178" s="154"/>
      <c r="T178" s="154"/>
      <c r="U178" s="154"/>
      <c r="V178" s="154"/>
      <c r="W178" s="154"/>
      <c r="X178" s="154"/>
      <c r="Y178" s="154"/>
      <c r="Z178" s="154"/>
      <c r="AA178" s="154"/>
      <c r="AB178" s="154"/>
      <c r="AC178" s="154"/>
      <c r="AD178" s="154"/>
    </row>
    <row r="179" ht="20.25" customHeight="1">
      <c r="A179" s="154"/>
      <c r="B179" s="154"/>
      <c r="C179" s="154"/>
      <c r="D179" s="154"/>
      <c r="E179" s="154"/>
      <c r="F179" s="154"/>
      <c r="G179" s="154"/>
      <c r="H179" s="154"/>
      <c r="I179" s="154"/>
      <c r="J179" s="154"/>
      <c r="K179" s="154"/>
      <c r="L179" s="154"/>
      <c r="M179" s="154"/>
      <c r="N179" s="154"/>
      <c r="O179" s="154"/>
      <c r="P179" s="154"/>
      <c r="Q179" s="154"/>
      <c r="R179" s="154"/>
      <c r="S179" s="154"/>
      <c r="T179" s="154"/>
      <c r="U179" s="154"/>
      <c r="V179" s="154"/>
      <c r="W179" s="154"/>
      <c r="X179" s="154"/>
      <c r="Y179" s="154"/>
      <c r="Z179" s="154"/>
      <c r="AA179" s="154"/>
      <c r="AB179" s="154"/>
      <c r="AC179" s="154"/>
      <c r="AD179" s="154"/>
    </row>
    <row r="180" ht="20.25" customHeight="1">
      <c r="A180" s="154"/>
      <c r="B180" s="154"/>
      <c r="C180" s="154"/>
      <c r="D180" s="154"/>
      <c r="E180" s="154"/>
      <c r="F180" s="154"/>
      <c r="G180" s="154"/>
      <c r="H180" s="154"/>
      <c r="I180" s="154"/>
      <c r="J180" s="154"/>
      <c r="K180" s="154"/>
      <c r="L180" s="154"/>
      <c r="M180" s="154"/>
      <c r="N180" s="154"/>
      <c r="O180" s="154"/>
      <c r="P180" s="154"/>
      <c r="Q180" s="154"/>
      <c r="R180" s="154"/>
      <c r="S180" s="154"/>
      <c r="T180" s="154"/>
      <c r="U180" s="154"/>
      <c r="V180" s="154"/>
      <c r="W180" s="154"/>
      <c r="X180" s="154"/>
      <c r="Y180" s="154"/>
      <c r="Z180" s="154"/>
      <c r="AA180" s="154"/>
      <c r="AB180" s="154"/>
      <c r="AC180" s="154"/>
      <c r="AD180" s="154"/>
    </row>
    <row r="181" ht="20.25" customHeight="1">
      <c r="A181" s="154"/>
      <c r="B181" s="154"/>
      <c r="C181" s="154"/>
      <c r="D181" s="154"/>
      <c r="E181" s="154"/>
      <c r="F181" s="154"/>
      <c r="G181" s="154"/>
      <c r="H181" s="154"/>
      <c r="I181" s="154"/>
      <c r="J181" s="154"/>
      <c r="K181" s="154"/>
      <c r="L181" s="154"/>
      <c r="M181" s="154"/>
      <c r="N181" s="154"/>
      <c r="O181" s="154"/>
      <c r="P181" s="154"/>
      <c r="Q181" s="154"/>
      <c r="R181" s="154"/>
      <c r="S181" s="154"/>
      <c r="T181" s="154"/>
      <c r="U181" s="154"/>
      <c r="V181" s="154"/>
      <c r="W181" s="154"/>
      <c r="X181" s="154"/>
      <c r="Y181" s="154"/>
      <c r="Z181" s="154"/>
      <c r="AA181" s="154"/>
      <c r="AB181" s="154"/>
      <c r="AC181" s="154"/>
      <c r="AD181" s="154"/>
    </row>
    <row r="182" ht="20.25" customHeight="1">
      <c r="A182" s="154"/>
      <c r="B182" s="154"/>
      <c r="C182" s="154"/>
      <c r="D182" s="154"/>
      <c r="E182" s="154"/>
      <c r="F182" s="154"/>
      <c r="G182" s="154"/>
      <c r="H182" s="154"/>
      <c r="I182" s="154"/>
      <c r="J182" s="154"/>
      <c r="K182" s="154"/>
      <c r="L182" s="154"/>
      <c r="M182" s="154"/>
      <c r="N182" s="154"/>
      <c r="O182" s="154"/>
      <c r="P182" s="154"/>
      <c r="Q182" s="154"/>
      <c r="R182" s="154"/>
      <c r="S182" s="154"/>
      <c r="T182" s="154"/>
      <c r="U182" s="154"/>
      <c r="V182" s="154"/>
      <c r="W182" s="154"/>
      <c r="X182" s="154"/>
      <c r="Y182" s="154"/>
      <c r="Z182" s="154"/>
      <c r="AA182" s="154"/>
      <c r="AB182" s="154"/>
      <c r="AC182" s="154"/>
      <c r="AD182" s="154"/>
    </row>
    <row r="183" ht="20.25" customHeight="1">
      <c r="A183" s="154"/>
      <c r="B183" s="154"/>
      <c r="C183" s="154"/>
      <c r="D183" s="154"/>
      <c r="E183" s="154"/>
      <c r="F183" s="154"/>
      <c r="G183" s="154"/>
      <c r="H183" s="154"/>
      <c r="I183" s="154"/>
      <c r="J183" s="154"/>
      <c r="K183" s="154"/>
      <c r="L183" s="154"/>
      <c r="M183" s="154"/>
      <c r="N183" s="154"/>
      <c r="O183" s="154"/>
      <c r="P183" s="154"/>
      <c r="Q183" s="154"/>
      <c r="R183" s="154"/>
      <c r="S183" s="154"/>
      <c r="T183" s="154"/>
      <c r="U183" s="154"/>
      <c r="V183" s="154"/>
      <c r="W183" s="154"/>
      <c r="X183" s="154"/>
      <c r="Y183" s="154"/>
      <c r="Z183" s="154"/>
      <c r="AA183" s="154"/>
      <c r="AB183" s="154"/>
      <c r="AC183" s="154"/>
      <c r="AD183" s="154"/>
    </row>
    <row r="184" ht="20.25" customHeight="1">
      <c r="A184" s="154"/>
      <c r="B184" s="154"/>
      <c r="C184" s="154"/>
      <c r="D184" s="154"/>
      <c r="E184" s="154"/>
      <c r="F184" s="154"/>
      <c r="G184" s="154"/>
      <c r="H184" s="154"/>
      <c r="I184" s="154"/>
      <c r="J184" s="154"/>
      <c r="K184" s="154"/>
      <c r="L184" s="154"/>
      <c r="M184" s="154"/>
      <c r="N184" s="154"/>
      <c r="O184" s="154"/>
      <c r="P184" s="154"/>
      <c r="Q184" s="154"/>
      <c r="R184" s="154"/>
      <c r="S184" s="154"/>
      <c r="T184" s="154"/>
      <c r="U184" s="154"/>
      <c r="V184" s="154"/>
      <c r="W184" s="154"/>
      <c r="X184" s="154"/>
      <c r="Y184" s="154"/>
      <c r="Z184" s="154"/>
      <c r="AA184" s="154"/>
      <c r="AB184" s="154"/>
      <c r="AC184" s="154"/>
      <c r="AD184" s="154"/>
    </row>
    <row r="185" ht="20.25" customHeight="1">
      <c r="A185" s="154"/>
      <c r="B185" s="154"/>
      <c r="C185" s="154"/>
      <c r="D185" s="154"/>
      <c r="E185" s="154"/>
      <c r="F185" s="154"/>
      <c r="G185" s="154"/>
      <c r="H185" s="154"/>
      <c r="I185" s="154"/>
      <c r="J185" s="154"/>
      <c r="K185" s="154"/>
      <c r="L185" s="154"/>
      <c r="M185" s="154"/>
      <c r="N185" s="154"/>
      <c r="O185" s="154"/>
      <c r="P185" s="154"/>
      <c r="Q185" s="154"/>
      <c r="R185" s="154"/>
      <c r="S185" s="154"/>
      <c r="T185" s="154"/>
      <c r="U185" s="154"/>
      <c r="V185" s="154"/>
      <c r="W185" s="154"/>
      <c r="X185" s="154"/>
      <c r="Y185" s="154"/>
      <c r="Z185" s="154"/>
      <c r="AA185" s="154"/>
      <c r="AB185" s="154"/>
      <c r="AC185" s="154"/>
      <c r="AD185" s="154"/>
    </row>
    <row r="186" ht="20.25" customHeight="1">
      <c r="A186" s="154"/>
      <c r="B186" s="154"/>
      <c r="C186" s="154"/>
      <c r="D186" s="154"/>
      <c r="E186" s="154"/>
      <c r="F186" s="154"/>
      <c r="G186" s="154"/>
      <c r="H186" s="154"/>
      <c r="I186" s="154"/>
      <c r="J186" s="154"/>
      <c r="K186" s="154"/>
      <c r="L186" s="154"/>
      <c r="M186" s="154"/>
      <c r="N186" s="154"/>
      <c r="O186" s="154"/>
      <c r="P186" s="154"/>
      <c r="Q186" s="154"/>
      <c r="R186" s="154"/>
      <c r="S186" s="154"/>
      <c r="T186" s="154"/>
      <c r="U186" s="154"/>
      <c r="V186" s="154"/>
      <c r="W186" s="154"/>
      <c r="X186" s="154"/>
      <c r="Y186" s="154"/>
      <c r="Z186" s="154"/>
      <c r="AA186" s="154"/>
      <c r="AB186" s="154"/>
      <c r="AC186" s="154"/>
      <c r="AD186" s="154"/>
    </row>
    <row r="187" ht="20.25" customHeight="1">
      <c r="A187" s="154"/>
      <c r="B187" s="154"/>
      <c r="C187" s="154"/>
      <c r="D187" s="154"/>
      <c r="E187" s="154"/>
      <c r="F187" s="154"/>
      <c r="G187" s="154"/>
      <c r="H187" s="154"/>
      <c r="I187" s="154"/>
      <c r="J187" s="154"/>
      <c r="K187" s="154"/>
      <c r="L187" s="154"/>
      <c r="M187" s="154"/>
      <c r="N187" s="154"/>
      <c r="O187" s="154"/>
      <c r="P187" s="154"/>
      <c r="Q187" s="154"/>
      <c r="R187" s="154"/>
      <c r="S187" s="154"/>
      <c r="T187" s="154"/>
      <c r="U187" s="154"/>
      <c r="V187" s="154"/>
      <c r="W187" s="154"/>
      <c r="X187" s="154"/>
      <c r="Y187" s="154"/>
      <c r="Z187" s="154"/>
      <c r="AA187" s="154"/>
      <c r="AB187" s="154"/>
      <c r="AC187" s="154"/>
      <c r="AD187" s="154"/>
    </row>
    <row r="188" ht="20.25" customHeight="1">
      <c r="A188" s="154"/>
      <c r="B188" s="154"/>
      <c r="C188" s="154"/>
      <c r="D188" s="154"/>
      <c r="E188" s="154"/>
      <c r="F188" s="154"/>
      <c r="G188" s="154"/>
      <c r="H188" s="154"/>
      <c r="I188" s="154"/>
      <c r="J188" s="154"/>
      <c r="K188" s="154"/>
      <c r="L188" s="154"/>
      <c r="M188" s="154"/>
      <c r="N188" s="154"/>
      <c r="O188" s="154"/>
      <c r="P188" s="154"/>
      <c r="Q188" s="154"/>
      <c r="R188" s="154"/>
      <c r="S188" s="154"/>
      <c r="T188" s="154"/>
      <c r="U188" s="154"/>
      <c r="V188" s="154"/>
      <c r="W188" s="154"/>
      <c r="X188" s="154"/>
      <c r="Y188" s="154"/>
      <c r="Z188" s="154"/>
      <c r="AA188" s="154"/>
      <c r="AB188" s="154"/>
      <c r="AC188" s="154"/>
      <c r="AD188" s="154"/>
    </row>
    <row r="189" ht="20.25" customHeight="1">
      <c r="A189" s="154"/>
      <c r="B189" s="154"/>
      <c r="C189" s="154"/>
      <c r="D189" s="154"/>
      <c r="E189" s="154"/>
      <c r="F189" s="154"/>
      <c r="G189" s="154"/>
      <c r="H189" s="154"/>
      <c r="I189" s="154"/>
      <c r="J189" s="154"/>
      <c r="K189" s="154"/>
      <c r="L189" s="154"/>
      <c r="M189" s="154"/>
      <c r="N189" s="154"/>
      <c r="O189" s="154"/>
      <c r="P189" s="154"/>
      <c r="Q189" s="154"/>
      <c r="R189" s="154"/>
      <c r="S189" s="154"/>
      <c r="T189" s="154"/>
      <c r="U189" s="154"/>
      <c r="V189" s="154"/>
      <c r="W189" s="154"/>
      <c r="X189" s="154"/>
      <c r="Y189" s="154"/>
      <c r="Z189" s="154"/>
      <c r="AA189" s="154"/>
      <c r="AB189" s="154"/>
      <c r="AC189" s="154"/>
      <c r="AD189" s="154"/>
    </row>
    <row r="190" ht="20.25" customHeight="1">
      <c r="A190" s="154"/>
      <c r="B190" s="154"/>
      <c r="C190" s="154"/>
      <c r="D190" s="154"/>
      <c r="E190" s="154"/>
      <c r="F190" s="154"/>
      <c r="G190" s="154"/>
      <c r="H190" s="154"/>
      <c r="I190" s="154"/>
      <c r="J190" s="154"/>
      <c r="K190" s="154"/>
      <c r="L190" s="154"/>
      <c r="M190" s="154"/>
      <c r="N190" s="154"/>
      <c r="O190" s="154"/>
      <c r="P190" s="154"/>
      <c r="Q190" s="154"/>
      <c r="R190" s="154"/>
      <c r="S190" s="154"/>
      <c r="T190" s="154"/>
      <c r="U190" s="154"/>
      <c r="V190" s="154"/>
      <c r="W190" s="154"/>
      <c r="X190" s="154"/>
      <c r="Y190" s="154"/>
      <c r="Z190" s="154"/>
      <c r="AA190" s="154"/>
      <c r="AB190" s="154"/>
      <c r="AC190" s="154"/>
      <c r="AD190" s="154"/>
    </row>
    <row r="191" ht="20.25" customHeight="1">
      <c r="A191" s="154"/>
      <c r="B191" s="154"/>
      <c r="C191" s="154"/>
      <c r="D191" s="154"/>
      <c r="E191" s="154"/>
      <c r="F191" s="154"/>
      <c r="G191" s="154"/>
      <c r="H191" s="154"/>
      <c r="I191" s="154"/>
      <c r="J191" s="154"/>
      <c r="K191" s="154"/>
      <c r="L191" s="154"/>
      <c r="M191" s="154"/>
      <c r="N191" s="154"/>
      <c r="O191" s="154"/>
      <c r="P191" s="154"/>
      <c r="Q191" s="154"/>
      <c r="R191" s="154"/>
      <c r="S191" s="154"/>
      <c r="T191" s="154"/>
      <c r="U191" s="154"/>
      <c r="V191" s="154"/>
      <c r="W191" s="154"/>
      <c r="X191" s="154"/>
      <c r="Y191" s="154"/>
      <c r="Z191" s="154"/>
      <c r="AA191" s="154"/>
      <c r="AB191" s="154"/>
      <c r="AC191" s="154"/>
      <c r="AD191" s="154"/>
    </row>
    <row r="192" ht="20.25" customHeight="1">
      <c r="A192" s="154"/>
      <c r="B192" s="154"/>
      <c r="C192" s="154"/>
      <c r="D192" s="154"/>
      <c r="E192" s="154"/>
      <c r="F192" s="154"/>
      <c r="G192" s="154"/>
      <c r="H192" s="154"/>
      <c r="I192" s="154"/>
      <c r="J192" s="154"/>
      <c r="K192" s="154"/>
      <c r="L192" s="154"/>
      <c r="M192" s="154"/>
      <c r="N192" s="154"/>
      <c r="O192" s="154"/>
      <c r="P192" s="154"/>
      <c r="Q192" s="154"/>
      <c r="R192" s="154"/>
      <c r="S192" s="154"/>
      <c r="T192" s="154"/>
      <c r="U192" s="154"/>
      <c r="V192" s="154"/>
      <c r="W192" s="154"/>
      <c r="X192" s="154"/>
      <c r="Y192" s="154"/>
      <c r="Z192" s="154"/>
      <c r="AA192" s="154"/>
      <c r="AB192" s="154"/>
      <c r="AC192" s="154"/>
      <c r="AD192" s="154"/>
    </row>
    <row r="193" ht="20.25" customHeight="1">
      <c r="A193" s="154"/>
      <c r="B193" s="154"/>
      <c r="C193" s="154"/>
      <c r="D193" s="154"/>
      <c r="E193" s="154"/>
      <c r="F193" s="154"/>
      <c r="G193" s="154"/>
      <c r="H193" s="154"/>
      <c r="I193" s="154"/>
      <c r="J193" s="154"/>
      <c r="K193" s="154"/>
      <c r="L193" s="154"/>
      <c r="M193" s="154"/>
      <c r="N193" s="154"/>
      <c r="O193" s="154"/>
      <c r="P193" s="154"/>
      <c r="Q193" s="154"/>
      <c r="R193" s="154"/>
      <c r="S193" s="154"/>
      <c r="T193" s="154"/>
      <c r="U193" s="154"/>
      <c r="V193" s="154"/>
      <c r="W193" s="154"/>
      <c r="X193" s="154"/>
      <c r="Y193" s="154"/>
      <c r="Z193" s="154"/>
      <c r="AA193" s="154"/>
      <c r="AB193" s="154"/>
      <c r="AC193" s="154"/>
      <c r="AD193" s="154"/>
    </row>
    <row r="194" ht="20.25" customHeight="1">
      <c r="A194" s="154"/>
      <c r="B194" s="154"/>
      <c r="C194" s="154"/>
      <c r="D194" s="154"/>
      <c r="E194" s="154"/>
      <c r="F194" s="154"/>
      <c r="G194" s="154"/>
      <c r="H194" s="154"/>
      <c r="I194" s="154"/>
      <c r="J194" s="154"/>
      <c r="K194" s="154"/>
      <c r="L194" s="154"/>
      <c r="M194" s="154"/>
      <c r="N194" s="154"/>
      <c r="O194" s="154"/>
      <c r="P194" s="154"/>
      <c r="Q194" s="154"/>
      <c r="R194" s="154"/>
      <c r="S194" s="154"/>
      <c r="T194" s="154"/>
      <c r="U194" s="154"/>
      <c r="V194" s="154"/>
      <c r="W194" s="154"/>
      <c r="X194" s="154"/>
      <c r="Y194" s="154"/>
      <c r="Z194" s="154"/>
      <c r="AA194" s="154"/>
      <c r="AB194" s="154"/>
      <c r="AC194" s="154"/>
      <c r="AD194" s="154"/>
    </row>
    <row r="195" ht="20.25" customHeight="1">
      <c r="A195" s="154"/>
      <c r="B195" s="154"/>
      <c r="C195" s="154"/>
      <c r="D195" s="154"/>
      <c r="E195" s="154"/>
      <c r="F195" s="154"/>
      <c r="G195" s="154"/>
      <c r="H195" s="154"/>
      <c r="I195" s="154"/>
      <c r="J195" s="154"/>
      <c r="K195" s="154"/>
      <c r="L195" s="154"/>
      <c r="M195" s="154"/>
      <c r="N195" s="154"/>
      <c r="O195" s="154"/>
      <c r="P195" s="154"/>
      <c r="Q195" s="154"/>
      <c r="R195" s="154"/>
      <c r="S195" s="154"/>
      <c r="T195" s="154"/>
      <c r="U195" s="154"/>
      <c r="V195" s="154"/>
      <c r="W195" s="154"/>
      <c r="X195" s="154"/>
      <c r="Y195" s="154"/>
      <c r="Z195" s="154"/>
      <c r="AA195" s="154"/>
      <c r="AB195" s="154"/>
      <c r="AC195" s="154"/>
      <c r="AD195" s="154"/>
    </row>
    <row r="196" ht="20.25" customHeight="1">
      <c r="A196" s="154"/>
      <c r="B196" s="154"/>
      <c r="C196" s="154"/>
      <c r="D196" s="154"/>
      <c r="E196" s="154"/>
      <c r="F196" s="154"/>
      <c r="G196" s="154"/>
      <c r="H196" s="154"/>
      <c r="I196" s="154"/>
      <c r="J196" s="154"/>
      <c r="K196" s="154"/>
      <c r="L196" s="154"/>
      <c r="M196" s="154"/>
      <c r="N196" s="154"/>
      <c r="O196" s="154"/>
      <c r="P196" s="154"/>
      <c r="Q196" s="154"/>
      <c r="R196" s="154"/>
      <c r="S196" s="154"/>
      <c r="T196" s="154"/>
      <c r="U196" s="154"/>
      <c r="V196" s="154"/>
      <c r="W196" s="154"/>
      <c r="X196" s="154"/>
      <c r="Y196" s="154"/>
      <c r="Z196" s="154"/>
      <c r="AA196" s="154"/>
      <c r="AB196" s="154"/>
      <c r="AC196" s="154"/>
      <c r="AD196" s="154"/>
    </row>
    <row r="197" ht="20.25" customHeight="1">
      <c r="A197" s="154"/>
      <c r="B197" s="154"/>
      <c r="C197" s="154"/>
      <c r="D197" s="154"/>
      <c r="E197" s="154"/>
      <c r="F197" s="154"/>
      <c r="G197" s="154"/>
      <c r="H197" s="154"/>
      <c r="I197" s="154"/>
      <c r="J197" s="154"/>
      <c r="K197" s="154"/>
      <c r="L197" s="154"/>
      <c r="M197" s="154"/>
      <c r="N197" s="154"/>
      <c r="O197" s="154"/>
      <c r="P197" s="154"/>
      <c r="Q197" s="154"/>
      <c r="R197" s="154"/>
      <c r="S197" s="154"/>
      <c r="T197" s="154"/>
      <c r="U197" s="154"/>
      <c r="V197" s="154"/>
      <c r="W197" s="154"/>
      <c r="X197" s="154"/>
      <c r="Y197" s="154"/>
      <c r="Z197" s="154"/>
      <c r="AA197" s="154"/>
      <c r="AB197" s="154"/>
      <c r="AC197" s="154"/>
      <c r="AD197" s="154"/>
    </row>
    <row r="198" ht="20.25" customHeight="1">
      <c r="A198" s="154"/>
      <c r="B198" s="154"/>
      <c r="C198" s="154"/>
      <c r="D198" s="154"/>
      <c r="E198" s="154"/>
      <c r="F198" s="154"/>
      <c r="G198" s="154"/>
      <c r="H198" s="154"/>
      <c r="I198" s="154"/>
      <c r="J198" s="154"/>
      <c r="K198" s="154"/>
      <c r="L198" s="154"/>
      <c r="M198" s="154"/>
      <c r="N198" s="154"/>
      <c r="O198" s="154"/>
      <c r="P198" s="154"/>
      <c r="Q198" s="154"/>
      <c r="R198" s="154"/>
      <c r="S198" s="154"/>
      <c r="T198" s="154"/>
      <c r="U198" s="154"/>
      <c r="V198" s="154"/>
      <c r="W198" s="154"/>
      <c r="X198" s="154"/>
      <c r="Y198" s="154"/>
      <c r="Z198" s="154"/>
      <c r="AA198" s="154"/>
      <c r="AB198" s="154"/>
      <c r="AC198" s="154"/>
      <c r="AD198" s="154"/>
    </row>
    <row r="199" ht="20.25" customHeight="1">
      <c r="A199" s="154"/>
      <c r="B199" s="154"/>
      <c r="C199" s="154"/>
      <c r="D199" s="154"/>
      <c r="E199" s="154"/>
      <c r="F199" s="154"/>
      <c r="G199" s="154"/>
      <c r="H199" s="154"/>
      <c r="I199" s="154"/>
      <c r="J199" s="154"/>
      <c r="K199" s="154"/>
      <c r="L199" s="154"/>
      <c r="M199" s="154"/>
      <c r="N199" s="154"/>
      <c r="O199" s="154"/>
      <c r="P199" s="154"/>
      <c r="Q199" s="154"/>
      <c r="R199" s="154"/>
      <c r="S199" s="154"/>
      <c r="T199" s="154"/>
      <c r="U199" s="154"/>
      <c r="V199" s="154"/>
      <c r="W199" s="154"/>
      <c r="X199" s="154"/>
      <c r="Y199" s="154"/>
      <c r="Z199" s="154"/>
      <c r="AA199" s="154"/>
      <c r="AB199" s="154"/>
      <c r="AC199" s="154"/>
      <c r="AD199" s="154"/>
    </row>
    <row r="200" ht="20.25" customHeight="1">
      <c r="A200" s="154"/>
      <c r="B200" s="154"/>
      <c r="C200" s="154"/>
      <c r="D200" s="154"/>
      <c r="E200" s="154"/>
      <c r="F200" s="154"/>
      <c r="G200" s="154"/>
      <c r="H200" s="154"/>
      <c r="I200" s="154"/>
      <c r="J200" s="154"/>
      <c r="K200" s="154"/>
      <c r="L200" s="154"/>
      <c r="M200" s="154"/>
      <c r="N200" s="154"/>
      <c r="O200" s="154"/>
      <c r="P200" s="154"/>
      <c r="Q200" s="154"/>
      <c r="R200" s="154"/>
      <c r="S200" s="154"/>
      <c r="T200" s="154"/>
      <c r="U200" s="154"/>
      <c r="V200" s="154"/>
      <c r="W200" s="154"/>
      <c r="X200" s="154"/>
      <c r="Y200" s="154"/>
      <c r="Z200" s="154"/>
      <c r="AA200" s="154"/>
      <c r="AB200" s="154"/>
      <c r="AC200" s="154"/>
      <c r="AD200" s="154"/>
    </row>
    <row r="201" ht="20.25" customHeight="1">
      <c r="A201" s="154"/>
      <c r="B201" s="154"/>
      <c r="C201" s="154"/>
      <c r="D201" s="154"/>
      <c r="E201" s="154"/>
      <c r="F201" s="154"/>
      <c r="G201" s="154"/>
      <c r="H201" s="154"/>
      <c r="I201" s="154"/>
      <c r="J201" s="154"/>
      <c r="K201" s="154"/>
      <c r="L201" s="154"/>
      <c r="M201" s="154"/>
      <c r="N201" s="154"/>
      <c r="O201" s="154"/>
      <c r="P201" s="154"/>
      <c r="Q201" s="154"/>
      <c r="R201" s="154"/>
      <c r="S201" s="154"/>
      <c r="T201" s="154"/>
      <c r="U201" s="154"/>
      <c r="V201" s="154"/>
      <c r="W201" s="154"/>
      <c r="X201" s="154"/>
      <c r="Y201" s="154"/>
      <c r="Z201" s="154"/>
      <c r="AA201" s="154"/>
      <c r="AB201" s="154"/>
      <c r="AC201" s="154"/>
      <c r="AD201" s="154"/>
    </row>
    <row r="202" ht="20.25" customHeight="1">
      <c r="A202" s="154"/>
      <c r="B202" s="154"/>
      <c r="C202" s="154"/>
      <c r="D202" s="154"/>
      <c r="E202" s="154"/>
      <c r="F202" s="154"/>
      <c r="G202" s="154"/>
      <c r="H202" s="154"/>
      <c r="I202" s="154"/>
      <c r="J202" s="154"/>
      <c r="K202" s="154"/>
      <c r="L202" s="154"/>
      <c r="M202" s="154"/>
      <c r="N202" s="154"/>
      <c r="O202" s="154"/>
      <c r="P202" s="154"/>
      <c r="Q202" s="154"/>
      <c r="R202" s="154"/>
      <c r="S202" s="154"/>
      <c r="T202" s="154"/>
      <c r="U202" s="154"/>
      <c r="V202" s="154"/>
      <c r="W202" s="154"/>
      <c r="X202" s="154"/>
      <c r="Y202" s="154"/>
      <c r="Z202" s="154"/>
      <c r="AA202" s="154"/>
      <c r="AB202" s="154"/>
      <c r="AC202" s="154"/>
      <c r="AD202" s="154"/>
    </row>
    <row r="203" ht="20.25" customHeight="1">
      <c r="A203" s="154"/>
      <c r="B203" s="154"/>
      <c r="C203" s="154"/>
      <c r="D203" s="154"/>
      <c r="E203" s="154"/>
      <c r="F203" s="154"/>
      <c r="G203" s="154"/>
      <c r="H203" s="154"/>
      <c r="I203" s="154"/>
      <c r="J203" s="154"/>
      <c r="K203" s="154"/>
      <c r="L203" s="154"/>
      <c r="M203" s="154"/>
      <c r="N203" s="154"/>
      <c r="O203" s="154"/>
      <c r="P203" s="154"/>
      <c r="Q203" s="154"/>
      <c r="R203" s="154"/>
      <c r="S203" s="154"/>
      <c r="T203" s="154"/>
      <c r="U203" s="154"/>
      <c r="V203" s="154"/>
      <c r="W203" s="154"/>
      <c r="X203" s="154"/>
      <c r="Y203" s="154"/>
      <c r="Z203" s="154"/>
      <c r="AA203" s="154"/>
      <c r="AB203" s="154"/>
      <c r="AC203" s="154"/>
      <c r="AD203" s="154"/>
    </row>
    <row r="204" ht="20.25" customHeight="1">
      <c r="A204" s="154"/>
      <c r="B204" s="154"/>
      <c r="C204" s="154"/>
      <c r="D204" s="154"/>
      <c r="E204" s="154"/>
      <c r="F204" s="154"/>
      <c r="G204" s="154"/>
      <c r="H204" s="154"/>
      <c r="I204" s="154"/>
      <c r="J204" s="154"/>
      <c r="K204" s="154"/>
      <c r="L204" s="154"/>
      <c r="M204" s="154"/>
      <c r="N204" s="154"/>
      <c r="O204" s="154"/>
      <c r="P204" s="154"/>
      <c r="Q204" s="154"/>
      <c r="R204" s="154"/>
      <c r="S204" s="154"/>
      <c r="T204" s="154"/>
      <c r="U204" s="154"/>
      <c r="V204" s="154"/>
      <c r="W204" s="154"/>
      <c r="X204" s="154"/>
      <c r="Y204" s="154"/>
      <c r="Z204" s="154"/>
      <c r="AA204" s="154"/>
      <c r="AB204" s="154"/>
      <c r="AC204" s="154"/>
      <c r="AD204" s="154"/>
    </row>
    <row r="205" ht="20.25" customHeight="1">
      <c r="A205" s="154"/>
      <c r="B205" s="154"/>
      <c r="C205" s="154"/>
      <c r="D205" s="154"/>
      <c r="E205" s="154"/>
      <c r="F205" s="154"/>
      <c r="G205" s="154"/>
      <c r="H205" s="154"/>
      <c r="I205" s="154"/>
      <c r="J205" s="154"/>
      <c r="K205" s="154"/>
      <c r="L205" s="154"/>
      <c r="M205" s="154"/>
      <c r="N205" s="154"/>
      <c r="O205" s="154"/>
      <c r="P205" s="154"/>
      <c r="Q205" s="154"/>
      <c r="R205" s="154"/>
      <c r="S205" s="154"/>
      <c r="T205" s="154"/>
      <c r="U205" s="154"/>
      <c r="V205" s="154"/>
      <c r="W205" s="154"/>
      <c r="X205" s="154"/>
      <c r="Y205" s="154"/>
      <c r="Z205" s="154"/>
      <c r="AA205" s="154"/>
      <c r="AB205" s="154"/>
      <c r="AC205" s="154"/>
      <c r="AD205" s="154"/>
    </row>
    <row r="206" ht="20.25" customHeight="1">
      <c r="A206" s="154"/>
      <c r="B206" s="154"/>
      <c r="C206" s="154"/>
      <c r="D206" s="154"/>
      <c r="E206" s="154"/>
      <c r="F206" s="154"/>
      <c r="G206" s="154"/>
      <c r="H206" s="154"/>
      <c r="I206" s="154"/>
      <c r="J206" s="154"/>
      <c r="K206" s="154"/>
      <c r="L206" s="154"/>
      <c r="M206" s="154"/>
      <c r="N206" s="154"/>
      <c r="O206" s="154"/>
      <c r="P206" s="154"/>
      <c r="Q206" s="154"/>
      <c r="R206" s="154"/>
      <c r="S206" s="154"/>
      <c r="T206" s="154"/>
      <c r="U206" s="154"/>
      <c r="V206" s="154"/>
      <c r="W206" s="154"/>
      <c r="X206" s="154"/>
      <c r="Y206" s="154"/>
      <c r="Z206" s="154"/>
      <c r="AA206" s="154"/>
      <c r="AB206" s="154"/>
      <c r="AC206" s="154"/>
      <c r="AD206" s="154"/>
    </row>
    <row r="207" ht="20.25" customHeight="1">
      <c r="A207" s="154"/>
      <c r="B207" s="154"/>
      <c r="C207" s="154"/>
      <c r="D207" s="154"/>
      <c r="E207" s="154"/>
      <c r="F207" s="154"/>
      <c r="G207" s="154"/>
      <c r="H207" s="154"/>
      <c r="I207" s="154"/>
      <c r="J207" s="154"/>
      <c r="K207" s="154"/>
      <c r="L207" s="154"/>
      <c r="M207" s="154"/>
      <c r="N207" s="154"/>
      <c r="O207" s="154"/>
      <c r="P207" s="154"/>
      <c r="Q207" s="154"/>
      <c r="R207" s="154"/>
      <c r="S207" s="154"/>
      <c r="T207" s="154"/>
      <c r="U207" s="154"/>
      <c r="V207" s="154"/>
      <c r="W207" s="154"/>
      <c r="X207" s="154"/>
      <c r="Y207" s="154"/>
      <c r="Z207" s="154"/>
      <c r="AA207" s="154"/>
      <c r="AB207" s="154"/>
      <c r="AC207" s="154"/>
      <c r="AD207" s="154"/>
    </row>
    <row r="208" ht="20.25" customHeight="1">
      <c r="A208" s="154"/>
      <c r="B208" s="154"/>
      <c r="C208" s="154"/>
      <c r="D208" s="154"/>
      <c r="E208" s="154"/>
      <c r="F208" s="154"/>
      <c r="G208" s="154"/>
      <c r="H208" s="154"/>
      <c r="I208" s="154"/>
      <c r="J208" s="154"/>
      <c r="K208" s="154"/>
      <c r="L208" s="154"/>
      <c r="M208" s="154"/>
      <c r="N208" s="154"/>
      <c r="O208" s="154"/>
      <c r="P208" s="154"/>
      <c r="Q208" s="154"/>
      <c r="R208" s="154"/>
      <c r="S208" s="154"/>
      <c r="T208" s="154"/>
      <c r="U208" s="154"/>
      <c r="V208" s="154"/>
      <c r="W208" s="154"/>
      <c r="X208" s="154"/>
      <c r="Y208" s="154"/>
      <c r="Z208" s="154"/>
      <c r="AA208" s="154"/>
      <c r="AB208" s="154"/>
      <c r="AC208" s="154"/>
      <c r="AD208" s="154"/>
    </row>
    <row r="209" ht="20.25" customHeight="1">
      <c r="A209" s="154"/>
      <c r="B209" s="154"/>
      <c r="C209" s="154"/>
      <c r="D209" s="154"/>
      <c r="E209" s="154"/>
      <c r="F209" s="154"/>
      <c r="G209" s="154"/>
      <c r="H209" s="154"/>
      <c r="I209" s="154"/>
      <c r="J209" s="154"/>
      <c r="K209" s="154"/>
      <c r="L209" s="154"/>
      <c r="M209" s="154"/>
      <c r="N209" s="154"/>
      <c r="O209" s="154"/>
      <c r="P209" s="154"/>
      <c r="Q209" s="154"/>
      <c r="R209" s="154"/>
      <c r="S209" s="154"/>
      <c r="T209" s="154"/>
      <c r="U209" s="154"/>
      <c r="V209" s="154"/>
      <c r="W209" s="154"/>
      <c r="X209" s="154"/>
      <c r="Y209" s="154"/>
      <c r="Z209" s="154"/>
      <c r="AA209" s="154"/>
      <c r="AB209" s="154"/>
      <c r="AC209" s="154"/>
      <c r="AD209" s="154"/>
    </row>
    <row r="210" ht="20.25" customHeight="1">
      <c r="A210" s="154"/>
      <c r="B210" s="154"/>
      <c r="C210" s="154"/>
      <c r="D210" s="154"/>
      <c r="E210" s="154"/>
      <c r="F210" s="154"/>
      <c r="G210" s="154"/>
      <c r="H210" s="154"/>
      <c r="I210" s="154"/>
      <c r="J210" s="154"/>
      <c r="K210" s="154"/>
      <c r="L210" s="154"/>
      <c r="M210" s="154"/>
      <c r="N210" s="154"/>
      <c r="O210" s="154"/>
      <c r="P210" s="154"/>
      <c r="Q210" s="154"/>
      <c r="R210" s="154"/>
      <c r="S210" s="154"/>
      <c r="T210" s="154"/>
      <c r="U210" s="154"/>
      <c r="V210" s="154"/>
      <c r="W210" s="154"/>
      <c r="X210" s="154"/>
      <c r="Y210" s="154"/>
      <c r="Z210" s="154"/>
      <c r="AA210" s="154"/>
      <c r="AB210" s="154"/>
      <c r="AC210" s="154"/>
      <c r="AD210" s="154"/>
    </row>
    <row r="211" ht="20.25" customHeight="1">
      <c r="A211" s="154"/>
      <c r="B211" s="154"/>
      <c r="C211" s="154"/>
      <c r="D211" s="154"/>
      <c r="E211" s="154"/>
      <c r="F211" s="154"/>
      <c r="G211" s="154"/>
      <c r="H211" s="154"/>
      <c r="I211" s="154"/>
      <c r="J211" s="154"/>
      <c r="K211" s="154"/>
      <c r="L211" s="154"/>
      <c r="M211" s="154"/>
      <c r="N211" s="154"/>
      <c r="O211" s="154"/>
      <c r="P211" s="154"/>
      <c r="Q211" s="154"/>
      <c r="R211" s="154"/>
      <c r="S211" s="154"/>
      <c r="T211" s="154"/>
      <c r="U211" s="154"/>
      <c r="V211" s="154"/>
      <c r="W211" s="154"/>
      <c r="X211" s="154"/>
      <c r="Y211" s="154"/>
      <c r="Z211" s="154"/>
      <c r="AA211" s="154"/>
      <c r="AB211" s="154"/>
      <c r="AC211" s="154"/>
      <c r="AD211" s="154"/>
    </row>
    <row r="212" ht="20.25" customHeight="1">
      <c r="A212" s="154"/>
      <c r="B212" s="154"/>
      <c r="C212" s="154"/>
      <c r="D212" s="154"/>
      <c r="E212" s="154"/>
      <c r="F212" s="154"/>
      <c r="G212" s="154"/>
      <c r="H212" s="154"/>
      <c r="I212" s="154"/>
      <c r="J212" s="154"/>
      <c r="K212" s="154"/>
      <c r="L212" s="154"/>
      <c r="M212" s="154"/>
      <c r="N212" s="154"/>
      <c r="O212" s="154"/>
      <c r="P212" s="154"/>
      <c r="Q212" s="154"/>
      <c r="R212" s="154"/>
      <c r="S212" s="154"/>
      <c r="T212" s="154"/>
      <c r="U212" s="154"/>
      <c r="V212" s="154"/>
      <c r="W212" s="154"/>
      <c r="X212" s="154"/>
      <c r="Y212" s="154"/>
      <c r="Z212" s="154"/>
      <c r="AA212" s="154"/>
      <c r="AB212" s="154"/>
      <c r="AC212" s="154"/>
      <c r="AD212" s="154"/>
    </row>
    <row r="213" ht="20.25" customHeight="1">
      <c r="A213" s="154"/>
      <c r="B213" s="154"/>
      <c r="C213" s="154"/>
      <c r="D213" s="154"/>
      <c r="E213" s="154"/>
      <c r="F213" s="154"/>
      <c r="G213" s="154"/>
      <c r="H213" s="154"/>
      <c r="I213" s="154"/>
      <c r="J213" s="154"/>
      <c r="K213" s="154"/>
      <c r="L213" s="154"/>
      <c r="M213" s="154"/>
      <c r="N213" s="154"/>
      <c r="O213" s="154"/>
      <c r="P213" s="154"/>
      <c r="Q213" s="154"/>
      <c r="R213" s="154"/>
      <c r="S213" s="154"/>
      <c r="T213" s="154"/>
      <c r="U213" s="154"/>
      <c r="V213" s="154"/>
      <c r="W213" s="154"/>
      <c r="X213" s="154"/>
      <c r="Y213" s="154"/>
      <c r="Z213" s="154"/>
      <c r="AA213" s="154"/>
      <c r="AB213" s="154"/>
      <c r="AC213" s="154"/>
      <c r="AD213" s="154"/>
    </row>
    <row r="214" ht="20.25" customHeight="1">
      <c r="A214" s="154"/>
      <c r="B214" s="154"/>
      <c r="C214" s="154"/>
      <c r="D214" s="154"/>
      <c r="E214" s="154"/>
      <c r="F214" s="154"/>
      <c r="G214" s="154"/>
      <c r="H214" s="154"/>
      <c r="I214" s="154"/>
      <c r="J214" s="154"/>
      <c r="K214" s="154"/>
      <c r="L214" s="154"/>
      <c r="M214" s="154"/>
      <c r="N214" s="154"/>
      <c r="O214" s="154"/>
      <c r="P214" s="154"/>
      <c r="Q214" s="154"/>
      <c r="R214" s="154"/>
      <c r="S214" s="154"/>
      <c r="T214" s="154"/>
      <c r="U214" s="154"/>
      <c r="V214" s="154"/>
      <c r="W214" s="154"/>
      <c r="X214" s="154"/>
      <c r="Y214" s="154"/>
      <c r="Z214" s="154"/>
      <c r="AA214" s="154"/>
      <c r="AB214" s="154"/>
      <c r="AC214" s="154"/>
      <c r="AD214" s="154"/>
    </row>
    <row r="215" ht="20.25" customHeight="1">
      <c r="A215" s="154"/>
      <c r="B215" s="154"/>
      <c r="C215" s="154"/>
      <c r="D215" s="154"/>
      <c r="E215" s="154"/>
      <c r="F215" s="154"/>
      <c r="G215" s="154"/>
      <c r="H215" s="154"/>
      <c r="I215" s="154"/>
      <c r="J215" s="154"/>
      <c r="K215" s="154"/>
      <c r="L215" s="154"/>
      <c r="M215" s="154"/>
      <c r="N215" s="154"/>
      <c r="O215" s="154"/>
      <c r="P215" s="154"/>
      <c r="Q215" s="154"/>
      <c r="R215" s="154"/>
      <c r="S215" s="154"/>
      <c r="T215" s="154"/>
      <c r="U215" s="154"/>
      <c r="V215" s="154"/>
      <c r="W215" s="154"/>
      <c r="X215" s="154"/>
      <c r="Y215" s="154"/>
      <c r="Z215" s="154"/>
      <c r="AA215" s="154"/>
      <c r="AB215" s="154"/>
      <c r="AC215" s="154"/>
      <c r="AD215" s="154"/>
    </row>
    <row r="216" ht="20.25" customHeight="1">
      <c r="A216" s="154"/>
      <c r="B216" s="154"/>
      <c r="C216" s="154"/>
      <c r="D216" s="154"/>
      <c r="E216" s="154"/>
      <c r="F216" s="154"/>
      <c r="G216" s="154"/>
      <c r="H216" s="154"/>
      <c r="I216" s="154"/>
      <c r="J216" s="154"/>
      <c r="K216" s="154"/>
      <c r="L216" s="154"/>
      <c r="M216" s="154"/>
      <c r="N216" s="154"/>
      <c r="O216" s="154"/>
      <c r="P216" s="154"/>
      <c r="Q216" s="154"/>
      <c r="R216" s="154"/>
      <c r="S216" s="154"/>
      <c r="T216" s="154"/>
      <c r="U216" s="154"/>
      <c r="V216" s="154"/>
      <c r="W216" s="154"/>
      <c r="X216" s="154"/>
      <c r="Y216" s="154"/>
      <c r="Z216" s="154"/>
      <c r="AA216" s="154"/>
      <c r="AB216" s="154"/>
      <c r="AC216" s="154"/>
      <c r="AD216" s="154"/>
    </row>
    <row r="217" ht="20.25" customHeight="1">
      <c r="A217" s="154"/>
      <c r="B217" s="154"/>
      <c r="C217" s="154"/>
      <c r="D217" s="154"/>
      <c r="E217" s="154"/>
      <c r="F217" s="154"/>
      <c r="G217" s="154"/>
      <c r="H217" s="154"/>
      <c r="I217" s="154"/>
      <c r="J217" s="154"/>
      <c r="K217" s="154"/>
      <c r="L217" s="154"/>
      <c r="M217" s="154"/>
      <c r="N217" s="154"/>
      <c r="O217" s="154"/>
      <c r="P217" s="154"/>
      <c r="Q217" s="154"/>
      <c r="R217" s="154"/>
      <c r="S217" s="154"/>
      <c r="T217" s="154"/>
      <c r="U217" s="154"/>
      <c r="V217" s="154"/>
      <c r="W217" s="154"/>
      <c r="X217" s="154"/>
      <c r="Y217" s="154"/>
      <c r="Z217" s="154"/>
      <c r="AA217" s="154"/>
      <c r="AB217" s="154"/>
      <c r="AC217" s="154"/>
      <c r="AD217" s="154"/>
    </row>
    <row r="218" ht="20.25" customHeight="1">
      <c r="A218" s="154"/>
      <c r="B218" s="154"/>
      <c r="C218" s="154"/>
      <c r="D218" s="154"/>
      <c r="E218" s="154"/>
      <c r="F218" s="154"/>
      <c r="G218" s="154"/>
      <c r="H218" s="154"/>
      <c r="I218" s="154"/>
      <c r="J218" s="154"/>
      <c r="K218" s="154"/>
      <c r="L218" s="154"/>
      <c r="M218" s="154"/>
      <c r="N218" s="154"/>
      <c r="O218" s="154"/>
      <c r="P218" s="154"/>
      <c r="Q218" s="154"/>
      <c r="R218" s="154"/>
      <c r="S218" s="154"/>
      <c r="T218" s="154"/>
      <c r="U218" s="154"/>
      <c r="V218" s="154"/>
      <c r="W218" s="154"/>
      <c r="X218" s="154"/>
      <c r="Y218" s="154"/>
      <c r="Z218" s="154"/>
      <c r="AA218" s="154"/>
      <c r="AB218" s="154"/>
      <c r="AC218" s="154"/>
      <c r="AD218" s="154"/>
    </row>
    <row r="219" ht="20.25" customHeight="1">
      <c r="A219" s="154"/>
      <c r="B219" s="154"/>
      <c r="C219" s="154"/>
      <c r="D219" s="154"/>
      <c r="E219" s="154"/>
      <c r="F219" s="154"/>
      <c r="G219" s="154"/>
      <c r="H219" s="154"/>
      <c r="I219" s="154"/>
      <c r="J219" s="154"/>
      <c r="K219" s="154"/>
      <c r="L219" s="154"/>
      <c r="M219" s="154"/>
      <c r="N219" s="154"/>
      <c r="O219" s="154"/>
      <c r="P219" s="154"/>
      <c r="Q219" s="154"/>
      <c r="R219" s="154"/>
      <c r="S219" s="154"/>
      <c r="T219" s="154"/>
      <c r="U219" s="154"/>
      <c r="V219" s="154"/>
      <c r="W219" s="154"/>
      <c r="X219" s="154"/>
      <c r="Y219" s="154"/>
      <c r="Z219" s="154"/>
      <c r="AA219" s="154"/>
      <c r="AB219" s="154"/>
      <c r="AC219" s="154"/>
      <c r="AD219" s="154"/>
    </row>
    <row r="220" ht="20.25" customHeight="1">
      <c r="A220" s="154"/>
      <c r="B220" s="154"/>
      <c r="C220" s="154"/>
      <c r="D220" s="154"/>
      <c r="E220" s="154"/>
      <c r="F220" s="154"/>
      <c r="G220" s="154"/>
      <c r="H220" s="154"/>
      <c r="I220" s="154"/>
      <c r="J220" s="154"/>
      <c r="K220" s="154"/>
      <c r="L220" s="154"/>
      <c r="M220" s="154"/>
      <c r="N220" s="154"/>
      <c r="O220" s="154"/>
      <c r="P220" s="154"/>
      <c r="Q220" s="154"/>
      <c r="R220" s="154"/>
      <c r="S220" s="154"/>
      <c r="T220" s="154"/>
      <c r="U220" s="154"/>
      <c r="V220" s="154"/>
      <c r="W220" s="154"/>
      <c r="X220" s="154"/>
      <c r="Y220" s="154"/>
      <c r="Z220" s="154"/>
      <c r="AA220" s="154"/>
      <c r="AB220" s="154"/>
      <c r="AC220" s="154"/>
      <c r="AD220" s="154"/>
    </row>
    <row r="221" ht="20.25" customHeight="1">
      <c r="A221" s="154"/>
      <c r="B221" s="154"/>
      <c r="C221" s="154"/>
      <c r="D221" s="154"/>
      <c r="E221" s="154"/>
      <c r="F221" s="154"/>
      <c r="G221" s="154"/>
      <c r="H221" s="154"/>
      <c r="I221" s="154"/>
      <c r="J221" s="154"/>
      <c r="K221" s="154"/>
      <c r="L221" s="154"/>
      <c r="M221" s="154"/>
      <c r="N221" s="154"/>
      <c r="O221" s="154"/>
      <c r="P221" s="154"/>
      <c r="Q221" s="154"/>
      <c r="R221" s="154"/>
      <c r="S221" s="154"/>
      <c r="T221" s="154"/>
      <c r="U221" s="154"/>
      <c r="V221" s="154"/>
      <c r="W221" s="154"/>
      <c r="X221" s="154"/>
      <c r="Y221" s="154"/>
      <c r="Z221" s="154"/>
      <c r="AA221" s="154"/>
      <c r="AB221" s="154"/>
      <c r="AC221" s="154"/>
      <c r="AD221" s="154"/>
    </row>
    <row r="222" ht="20.25" customHeight="1">
      <c r="A222" s="154"/>
      <c r="B222" s="154"/>
      <c r="C222" s="154"/>
      <c r="D222" s="154"/>
      <c r="E222" s="154"/>
      <c r="F222" s="154"/>
      <c r="G222" s="154"/>
      <c r="H222" s="154"/>
      <c r="I222" s="154"/>
      <c r="J222" s="154"/>
      <c r="K222" s="154"/>
      <c r="L222" s="154"/>
      <c r="M222" s="154"/>
      <c r="N222" s="154"/>
      <c r="O222" s="154"/>
      <c r="P222" s="154"/>
      <c r="Q222" s="154"/>
      <c r="R222" s="154"/>
      <c r="S222" s="154"/>
      <c r="T222" s="154"/>
      <c r="U222" s="154"/>
      <c r="V222" s="154"/>
      <c r="W222" s="154"/>
      <c r="X222" s="154"/>
      <c r="Y222" s="154"/>
      <c r="Z222" s="154"/>
      <c r="AA222" s="154"/>
      <c r="AB222" s="154"/>
      <c r="AC222" s="154"/>
      <c r="AD222" s="154"/>
    </row>
    <row r="223" ht="20.25" customHeight="1">
      <c r="A223" s="154"/>
      <c r="B223" s="154"/>
      <c r="C223" s="154"/>
      <c r="D223" s="154"/>
      <c r="E223" s="154"/>
      <c r="F223" s="154"/>
      <c r="G223" s="154"/>
      <c r="H223" s="154"/>
      <c r="I223" s="154"/>
      <c r="J223" s="154"/>
      <c r="K223" s="154"/>
      <c r="L223" s="154"/>
      <c r="M223" s="154"/>
      <c r="N223" s="154"/>
      <c r="O223" s="154"/>
      <c r="P223" s="154"/>
      <c r="Q223" s="154"/>
      <c r="R223" s="154"/>
      <c r="S223" s="154"/>
      <c r="T223" s="154"/>
      <c r="U223" s="154"/>
      <c r="V223" s="154"/>
      <c r="W223" s="154"/>
      <c r="X223" s="154"/>
      <c r="Y223" s="154"/>
      <c r="Z223" s="154"/>
      <c r="AA223" s="154"/>
      <c r="AB223" s="154"/>
      <c r="AC223" s="154"/>
      <c r="AD223" s="154"/>
    </row>
    <row r="224" ht="20.25" customHeight="1">
      <c r="A224" s="154"/>
      <c r="B224" s="154"/>
      <c r="C224" s="154"/>
      <c r="D224" s="154"/>
      <c r="E224" s="154"/>
      <c r="F224" s="154"/>
      <c r="G224" s="154"/>
      <c r="H224" s="154"/>
      <c r="I224" s="154"/>
      <c r="J224" s="154"/>
      <c r="K224" s="154"/>
      <c r="L224" s="154"/>
      <c r="M224" s="154"/>
      <c r="N224" s="154"/>
      <c r="O224" s="154"/>
      <c r="P224" s="154"/>
      <c r="Q224" s="154"/>
      <c r="R224" s="154"/>
      <c r="S224" s="154"/>
      <c r="T224" s="154"/>
      <c r="U224" s="154"/>
      <c r="V224" s="154"/>
      <c r="W224" s="154"/>
      <c r="X224" s="154"/>
      <c r="Y224" s="154"/>
      <c r="Z224" s="154"/>
      <c r="AA224" s="154"/>
      <c r="AB224" s="154"/>
      <c r="AC224" s="154"/>
      <c r="AD224" s="154"/>
    </row>
    <row r="225" ht="20.25" customHeight="1">
      <c r="A225" s="154"/>
      <c r="B225" s="154"/>
      <c r="C225" s="154"/>
      <c r="D225" s="154"/>
      <c r="E225" s="154"/>
      <c r="F225" s="154"/>
      <c r="G225" s="154"/>
      <c r="H225" s="154"/>
      <c r="I225" s="154"/>
      <c r="J225" s="154"/>
      <c r="K225" s="154"/>
      <c r="L225" s="154"/>
      <c r="M225" s="154"/>
      <c r="N225" s="154"/>
      <c r="O225" s="154"/>
      <c r="P225" s="154"/>
      <c r="Q225" s="154"/>
      <c r="R225" s="154"/>
      <c r="S225" s="154"/>
      <c r="T225" s="154"/>
      <c r="U225" s="154"/>
      <c r="V225" s="154"/>
      <c r="W225" s="154"/>
      <c r="X225" s="154"/>
      <c r="Y225" s="154"/>
      <c r="Z225" s="154"/>
      <c r="AA225" s="154"/>
      <c r="AB225" s="154"/>
      <c r="AC225" s="154"/>
      <c r="AD225" s="154"/>
    </row>
    <row r="226" ht="20.25" customHeight="1">
      <c r="A226" s="154"/>
      <c r="B226" s="154"/>
      <c r="C226" s="154"/>
      <c r="D226" s="154"/>
      <c r="E226" s="154"/>
      <c r="F226" s="154"/>
      <c r="G226" s="154"/>
      <c r="H226" s="154"/>
      <c r="I226" s="154"/>
      <c r="J226" s="154"/>
      <c r="K226" s="154"/>
      <c r="L226" s="154"/>
      <c r="M226" s="154"/>
      <c r="N226" s="154"/>
      <c r="O226" s="154"/>
      <c r="P226" s="154"/>
      <c r="Q226" s="154"/>
      <c r="R226" s="154"/>
      <c r="S226" s="154"/>
      <c r="T226" s="154"/>
      <c r="U226" s="154"/>
      <c r="V226" s="154"/>
      <c r="W226" s="154"/>
      <c r="X226" s="154"/>
      <c r="Y226" s="154"/>
      <c r="Z226" s="154"/>
      <c r="AA226" s="154"/>
      <c r="AB226" s="154"/>
      <c r="AC226" s="154"/>
      <c r="AD226" s="154"/>
    </row>
    <row r="227" ht="20.25" customHeight="1">
      <c r="A227" s="154"/>
      <c r="B227" s="154"/>
      <c r="C227" s="154"/>
      <c r="D227" s="154"/>
      <c r="E227" s="154"/>
      <c r="F227" s="154"/>
      <c r="G227" s="154"/>
      <c r="H227" s="154"/>
      <c r="I227" s="154"/>
      <c r="J227" s="154"/>
      <c r="K227" s="154"/>
      <c r="L227" s="154"/>
      <c r="M227" s="154"/>
      <c r="N227" s="154"/>
      <c r="O227" s="154"/>
      <c r="P227" s="154"/>
      <c r="Q227" s="154"/>
      <c r="R227" s="154"/>
      <c r="S227" s="154"/>
      <c r="T227" s="154"/>
      <c r="U227" s="154"/>
      <c r="V227" s="154"/>
      <c r="W227" s="154"/>
      <c r="X227" s="154"/>
      <c r="Y227" s="154"/>
      <c r="Z227" s="154"/>
      <c r="AA227" s="154"/>
      <c r="AB227" s="154"/>
      <c r="AC227" s="154"/>
      <c r="AD227" s="154"/>
    </row>
    <row r="228" ht="20.25" customHeight="1">
      <c r="A228" s="154"/>
      <c r="B228" s="154"/>
      <c r="C228" s="154"/>
      <c r="D228" s="154"/>
      <c r="E228" s="154"/>
      <c r="F228" s="154"/>
      <c r="G228" s="154"/>
      <c r="H228" s="154"/>
      <c r="I228" s="154"/>
      <c r="J228" s="154"/>
      <c r="K228" s="154"/>
      <c r="L228" s="154"/>
      <c r="M228" s="154"/>
      <c r="N228" s="154"/>
      <c r="O228" s="154"/>
      <c r="P228" s="154"/>
      <c r="Q228" s="154"/>
      <c r="R228" s="154"/>
      <c r="S228" s="154"/>
      <c r="T228" s="154"/>
      <c r="U228" s="154"/>
      <c r="V228" s="154"/>
      <c r="W228" s="154"/>
      <c r="X228" s="154"/>
      <c r="Y228" s="154"/>
      <c r="Z228" s="154"/>
      <c r="AA228" s="154"/>
      <c r="AB228" s="154"/>
      <c r="AC228" s="154"/>
      <c r="AD228" s="154"/>
    </row>
    <row r="229" ht="20.25" customHeight="1">
      <c r="A229" s="154"/>
      <c r="B229" s="154"/>
      <c r="C229" s="154"/>
      <c r="D229" s="154"/>
      <c r="E229" s="154"/>
      <c r="F229" s="154"/>
      <c r="G229" s="154"/>
      <c r="H229" s="154"/>
      <c r="I229" s="154"/>
      <c r="J229" s="154"/>
      <c r="K229" s="154"/>
      <c r="L229" s="154"/>
      <c r="M229" s="154"/>
      <c r="N229" s="154"/>
      <c r="O229" s="154"/>
      <c r="P229" s="154"/>
      <c r="Q229" s="154"/>
      <c r="R229" s="154"/>
      <c r="S229" s="154"/>
      <c r="T229" s="154"/>
      <c r="U229" s="154"/>
      <c r="V229" s="154"/>
      <c r="W229" s="154"/>
      <c r="X229" s="154"/>
      <c r="Y229" s="154"/>
      <c r="Z229" s="154"/>
      <c r="AA229" s="154"/>
      <c r="AB229" s="154"/>
      <c r="AC229" s="154"/>
      <c r="AD229" s="154"/>
    </row>
    <row r="230" ht="20.25" customHeight="1">
      <c r="A230" s="154"/>
      <c r="B230" s="154"/>
      <c r="C230" s="154"/>
      <c r="D230" s="154"/>
      <c r="E230" s="154"/>
      <c r="F230" s="154"/>
      <c r="G230" s="154"/>
      <c r="H230" s="154"/>
      <c r="I230" s="154"/>
      <c r="J230" s="154"/>
      <c r="K230" s="154"/>
      <c r="L230" s="154"/>
      <c r="M230" s="154"/>
      <c r="N230" s="154"/>
      <c r="O230" s="154"/>
      <c r="P230" s="154"/>
      <c r="Q230" s="154"/>
      <c r="R230" s="154"/>
      <c r="S230" s="154"/>
      <c r="T230" s="154"/>
      <c r="U230" s="154"/>
      <c r="V230" s="154"/>
      <c r="W230" s="154"/>
      <c r="X230" s="154"/>
      <c r="Y230" s="154"/>
      <c r="Z230" s="154"/>
      <c r="AA230" s="154"/>
      <c r="AB230" s="154"/>
      <c r="AC230" s="154"/>
      <c r="AD230" s="154"/>
    </row>
    <row r="231" ht="20.25" customHeight="1">
      <c r="A231" s="154"/>
      <c r="B231" s="154"/>
      <c r="C231" s="154"/>
      <c r="D231" s="154"/>
      <c r="E231" s="154"/>
      <c r="F231" s="154"/>
      <c r="G231" s="154"/>
      <c r="H231" s="154"/>
      <c r="I231" s="154"/>
      <c r="J231" s="154"/>
      <c r="K231" s="154"/>
      <c r="L231" s="154"/>
      <c r="M231" s="154"/>
      <c r="N231" s="154"/>
      <c r="O231" s="154"/>
      <c r="P231" s="154"/>
      <c r="Q231" s="154"/>
      <c r="R231" s="154"/>
      <c r="S231" s="154"/>
      <c r="T231" s="154"/>
      <c r="U231" s="154"/>
      <c r="V231" s="154"/>
      <c r="W231" s="154"/>
      <c r="X231" s="154"/>
      <c r="Y231" s="154"/>
      <c r="Z231" s="154"/>
      <c r="AA231" s="154"/>
      <c r="AB231" s="154"/>
      <c r="AC231" s="154"/>
      <c r="AD231" s="154"/>
    </row>
    <row r="232" ht="20.25" customHeight="1">
      <c r="A232" s="154"/>
      <c r="B232" s="154"/>
      <c r="C232" s="154"/>
      <c r="D232" s="154"/>
      <c r="E232" s="154"/>
      <c r="F232" s="154"/>
      <c r="G232" s="154"/>
      <c r="H232" s="154"/>
      <c r="I232" s="154"/>
      <c r="J232" s="154"/>
      <c r="K232" s="154"/>
      <c r="L232" s="154"/>
      <c r="M232" s="154"/>
      <c r="N232" s="154"/>
      <c r="O232" s="154"/>
      <c r="P232" s="154"/>
      <c r="Q232" s="154"/>
      <c r="R232" s="154"/>
      <c r="S232" s="154"/>
      <c r="T232" s="154"/>
      <c r="U232" s="154"/>
      <c r="V232" s="154"/>
      <c r="W232" s="154"/>
      <c r="X232" s="154"/>
      <c r="Y232" s="154"/>
      <c r="Z232" s="154"/>
      <c r="AA232" s="154"/>
      <c r="AB232" s="154"/>
      <c r="AC232" s="154"/>
      <c r="AD232" s="154"/>
    </row>
    <row r="233" ht="20.25" customHeight="1">
      <c r="A233" s="154"/>
      <c r="B233" s="154"/>
      <c r="C233" s="154"/>
      <c r="D233" s="154"/>
      <c r="E233" s="154"/>
      <c r="F233" s="154"/>
      <c r="G233" s="154"/>
      <c r="H233" s="154"/>
      <c r="I233" s="154"/>
      <c r="J233" s="154"/>
      <c r="K233" s="154"/>
      <c r="L233" s="154"/>
      <c r="M233" s="154"/>
      <c r="N233" s="154"/>
      <c r="O233" s="154"/>
      <c r="P233" s="154"/>
      <c r="Q233" s="154"/>
      <c r="R233" s="154"/>
      <c r="S233" s="154"/>
      <c r="T233" s="154"/>
      <c r="U233" s="154"/>
      <c r="V233" s="154"/>
      <c r="W233" s="154"/>
      <c r="X233" s="154"/>
      <c r="Y233" s="154"/>
      <c r="Z233" s="154"/>
      <c r="AA233" s="154"/>
      <c r="AB233" s="154"/>
      <c r="AC233" s="154"/>
      <c r="AD233" s="154"/>
    </row>
    <row r="234" ht="20.25" customHeight="1">
      <c r="A234" s="154"/>
      <c r="B234" s="154"/>
      <c r="C234" s="154"/>
      <c r="D234" s="154"/>
      <c r="E234" s="154"/>
      <c r="F234" s="154"/>
      <c r="G234" s="154"/>
      <c r="H234" s="154"/>
      <c r="I234" s="154"/>
      <c r="J234" s="154"/>
      <c r="K234" s="154"/>
      <c r="L234" s="154"/>
      <c r="M234" s="154"/>
      <c r="N234" s="154"/>
      <c r="O234" s="154"/>
      <c r="P234" s="154"/>
      <c r="Q234" s="154"/>
      <c r="R234" s="154"/>
      <c r="S234" s="154"/>
      <c r="T234" s="154"/>
      <c r="U234" s="154"/>
      <c r="V234" s="154"/>
      <c r="W234" s="154"/>
      <c r="X234" s="154"/>
      <c r="Y234" s="154"/>
      <c r="Z234" s="154"/>
      <c r="AA234" s="154"/>
      <c r="AB234" s="154"/>
      <c r="AC234" s="154"/>
      <c r="AD234" s="154"/>
    </row>
    <row r="235" ht="20.25" customHeight="1">
      <c r="A235" s="154"/>
      <c r="B235" s="154"/>
      <c r="C235" s="154"/>
      <c r="D235" s="154"/>
      <c r="E235" s="154"/>
      <c r="F235" s="154"/>
      <c r="G235" s="154"/>
      <c r="H235" s="154"/>
      <c r="I235" s="154"/>
      <c r="J235" s="154"/>
      <c r="K235" s="154"/>
      <c r="L235" s="154"/>
      <c r="M235" s="154"/>
      <c r="N235" s="154"/>
      <c r="O235" s="154"/>
      <c r="P235" s="154"/>
      <c r="Q235" s="154"/>
      <c r="R235" s="154"/>
      <c r="S235" s="154"/>
      <c r="T235" s="154"/>
      <c r="U235" s="154"/>
      <c r="V235" s="154"/>
      <c r="W235" s="154"/>
      <c r="X235" s="154"/>
      <c r="Y235" s="154"/>
      <c r="Z235" s="154"/>
      <c r="AA235" s="154"/>
      <c r="AB235" s="154"/>
      <c r="AC235" s="154"/>
      <c r="AD235" s="154"/>
    </row>
    <row r="236" ht="20.25" customHeight="1">
      <c r="A236" s="154"/>
      <c r="B236" s="154"/>
      <c r="C236" s="154"/>
      <c r="D236" s="154"/>
      <c r="E236" s="154"/>
      <c r="F236" s="154"/>
      <c r="G236" s="154"/>
      <c r="H236" s="154"/>
      <c r="I236" s="154"/>
      <c r="J236" s="154"/>
      <c r="K236" s="154"/>
      <c r="L236" s="154"/>
      <c r="M236" s="154"/>
      <c r="N236" s="154"/>
      <c r="O236" s="154"/>
      <c r="P236" s="154"/>
      <c r="Q236" s="154"/>
      <c r="R236" s="154"/>
      <c r="S236" s="154"/>
      <c r="T236" s="154"/>
      <c r="U236" s="154"/>
      <c r="V236" s="154"/>
      <c r="W236" s="154"/>
      <c r="X236" s="154"/>
      <c r="Y236" s="154"/>
      <c r="Z236" s="154"/>
      <c r="AA236" s="154"/>
      <c r="AB236" s="154"/>
      <c r="AC236" s="154"/>
      <c r="AD236" s="154"/>
    </row>
    <row r="237" ht="20.25" customHeight="1">
      <c r="A237" s="154"/>
      <c r="B237" s="154"/>
      <c r="C237" s="154"/>
      <c r="D237" s="154"/>
      <c r="E237" s="154"/>
      <c r="F237" s="154"/>
      <c r="G237" s="154"/>
      <c r="H237" s="154"/>
      <c r="I237" s="154"/>
      <c r="J237" s="154"/>
      <c r="K237" s="154"/>
      <c r="L237" s="154"/>
      <c r="M237" s="154"/>
      <c r="N237" s="154"/>
      <c r="O237" s="154"/>
      <c r="P237" s="154"/>
      <c r="Q237" s="154"/>
      <c r="R237" s="154"/>
      <c r="S237" s="154"/>
      <c r="T237" s="154"/>
      <c r="U237" s="154"/>
      <c r="V237" s="154"/>
      <c r="W237" s="154"/>
      <c r="X237" s="154"/>
      <c r="Y237" s="154"/>
      <c r="Z237" s="154"/>
      <c r="AA237" s="154"/>
      <c r="AB237" s="154"/>
      <c r="AC237" s="154"/>
      <c r="AD237" s="154"/>
    </row>
    <row r="238" ht="20.25" customHeight="1">
      <c r="A238" s="154"/>
      <c r="B238" s="154"/>
      <c r="C238" s="154"/>
      <c r="D238" s="154"/>
      <c r="E238" s="154"/>
      <c r="F238" s="154"/>
      <c r="G238" s="154"/>
      <c r="H238" s="154"/>
      <c r="I238" s="154"/>
      <c r="J238" s="154"/>
      <c r="K238" s="154"/>
      <c r="L238" s="154"/>
      <c r="M238" s="154"/>
      <c r="N238" s="154"/>
      <c r="O238" s="154"/>
      <c r="P238" s="154"/>
      <c r="Q238" s="154"/>
      <c r="R238" s="154"/>
      <c r="S238" s="154"/>
      <c r="T238" s="154"/>
      <c r="U238" s="154"/>
      <c r="V238" s="154"/>
      <c r="W238" s="154"/>
      <c r="X238" s="154"/>
      <c r="Y238" s="154"/>
      <c r="Z238" s="154"/>
      <c r="AA238" s="154"/>
      <c r="AB238" s="154"/>
      <c r="AC238" s="154"/>
      <c r="AD238" s="154"/>
    </row>
    <row r="239" ht="20.25" customHeight="1">
      <c r="A239" s="154"/>
      <c r="B239" s="154"/>
      <c r="C239" s="154"/>
      <c r="D239" s="154"/>
      <c r="E239" s="154"/>
      <c r="F239" s="154"/>
      <c r="G239" s="154"/>
      <c r="H239" s="154"/>
      <c r="I239" s="154"/>
      <c r="J239" s="154"/>
      <c r="K239" s="154"/>
      <c r="L239" s="154"/>
      <c r="M239" s="154"/>
      <c r="N239" s="154"/>
      <c r="O239" s="154"/>
      <c r="P239" s="154"/>
      <c r="Q239" s="154"/>
      <c r="R239" s="154"/>
      <c r="S239" s="154"/>
      <c r="T239" s="154"/>
      <c r="U239" s="154"/>
      <c r="V239" s="154"/>
      <c r="W239" s="154"/>
      <c r="X239" s="154"/>
      <c r="Y239" s="154"/>
      <c r="Z239" s="154"/>
      <c r="AA239" s="154"/>
      <c r="AB239" s="154"/>
      <c r="AC239" s="154"/>
      <c r="AD239" s="154"/>
    </row>
    <row r="240" ht="20.25" customHeight="1">
      <c r="A240" s="154"/>
      <c r="B240" s="154"/>
      <c r="C240" s="154"/>
      <c r="D240" s="154"/>
      <c r="E240" s="154"/>
      <c r="F240" s="154"/>
      <c r="G240" s="154"/>
      <c r="H240" s="154"/>
      <c r="I240" s="154"/>
      <c r="J240" s="154"/>
      <c r="K240" s="154"/>
      <c r="L240" s="154"/>
      <c r="M240" s="154"/>
      <c r="N240" s="154"/>
      <c r="O240" s="154"/>
      <c r="P240" s="154"/>
      <c r="Q240" s="154"/>
      <c r="R240" s="154"/>
      <c r="S240" s="154"/>
      <c r="T240" s="154"/>
      <c r="U240" s="154"/>
      <c r="V240" s="154"/>
      <c r="W240" s="154"/>
      <c r="X240" s="154"/>
      <c r="Y240" s="154"/>
      <c r="Z240" s="154"/>
      <c r="AA240" s="154"/>
      <c r="AB240" s="154"/>
      <c r="AC240" s="154"/>
      <c r="AD240" s="154"/>
    </row>
    <row r="241" ht="20.25" customHeight="1">
      <c r="A241" s="154"/>
      <c r="B241" s="154"/>
      <c r="C241" s="154"/>
      <c r="D241" s="154"/>
      <c r="E241" s="154"/>
      <c r="F241" s="154"/>
      <c r="G241" s="154"/>
      <c r="H241" s="154"/>
      <c r="I241" s="154"/>
      <c r="J241" s="154"/>
      <c r="K241" s="154"/>
      <c r="L241" s="154"/>
      <c r="M241" s="154"/>
      <c r="N241" s="154"/>
      <c r="O241" s="154"/>
      <c r="P241" s="154"/>
      <c r="Q241" s="154"/>
      <c r="R241" s="154"/>
      <c r="S241" s="154"/>
      <c r="T241" s="154"/>
      <c r="U241" s="154"/>
      <c r="V241" s="154"/>
      <c r="W241" s="154"/>
      <c r="X241" s="154"/>
      <c r="Y241" s="154"/>
      <c r="Z241" s="154"/>
      <c r="AA241" s="154"/>
      <c r="AB241" s="154"/>
      <c r="AC241" s="154"/>
      <c r="AD241" s="154"/>
    </row>
    <row r="242" ht="20.25" customHeight="1">
      <c r="A242" s="154"/>
      <c r="B242" s="154"/>
      <c r="C242" s="154"/>
      <c r="D242" s="154"/>
      <c r="E242" s="154"/>
      <c r="F242" s="154"/>
      <c r="G242" s="154"/>
      <c r="H242" s="154"/>
      <c r="I242" s="154"/>
      <c r="J242" s="154"/>
      <c r="K242" s="154"/>
      <c r="L242" s="154"/>
      <c r="M242" s="154"/>
      <c r="N242" s="154"/>
      <c r="O242" s="154"/>
      <c r="P242" s="154"/>
      <c r="Q242" s="154"/>
      <c r="R242" s="154"/>
      <c r="S242" s="154"/>
      <c r="T242" s="154"/>
      <c r="U242" s="154"/>
      <c r="V242" s="154"/>
      <c r="W242" s="154"/>
      <c r="X242" s="154"/>
      <c r="Y242" s="154"/>
      <c r="Z242" s="154"/>
      <c r="AA242" s="154"/>
      <c r="AB242" s="154"/>
      <c r="AC242" s="154"/>
      <c r="AD242" s="154"/>
    </row>
    <row r="243" ht="20.25" customHeight="1">
      <c r="A243" s="154"/>
      <c r="B243" s="154"/>
      <c r="C243" s="154"/>
      <c r="D243" s="154"/>
      <c r="E243" s="154"/>
      <c r="F243" s="154"/>
      <c r="G243" s="154"/>
      <c r="H243" s="154"/>
      <c r="I243" s="154"/>
      <c r="J243" s="154"/>
      <c r="K243" s="154"/>
      <c r="L243" s="154"/>
      <c r="M243" s="154"/>
      <c r="N243" s="154"/>
      <c r="O243" s="154"/>
      <c r="P243" s="154"/>
      <c r="Q243" s="154"/>
      <c r="R243" s="154"/>
      <c r="S243" s="154"/>
      <c r="T243" s="154"/>
      <c r="U243" s="154"/>
      <c r="V243" s="154"/>
      <c r="W243" s="154"/>
      <c r="X243" s="154"/>
      <c r="Y243" s="154"/>
      <c r="Z243" s="154"/>
      <c r="AA243" s="154"/>
      <c r="AB243" s="154"/>
      <c r="AC243" s="154"/>
      <c r="AD243" s="154"/>
    </row>
    <row r="244" ht="20.25" customHeight="1">
      <c r="A244" s="154"/>
      <c r="B244" s="154"/>
      <c r="C244" s="154"/>
      <c r="D244" s="154"/>
      <c r="E244" s="154"/>
      <c r="F244" s="154"/>
      <c r="G244" s="154"/>
      <c r="H244" s="154"/>
      <c r="I244" s="154"/>
      <c r="J244" s="154"/>
      <c r="K244" s="154"/>
      <c r="L244" s="154"/>
      <c r="M244" s="154"/>
      <c r="N244" s="154"/>
      <c r="O244" s="154"/>
      <c r="P244" s="154"/>
      <c r="Q244" s="154"/>
      <c r="R244" s="154"/>
      <c r="S244" s="154"/>
      <c r="T244" s="154"/>
      <c r="U244" s="154"/>
      <c r="V244" s="154"/>
      <c r="W244" s="154"/>
      <c r="X244" s="154"/>
      <c r="Y244" s="154"/>
      <c r="Z244" s="154"/>
      <c r="AA244" s="154"/>
      <c r="AB244" s="154"/>
      <c r="AC244" s="154"/>
      <c r="AD244" s="154"/>
    </row>
    <row r="245" ht="20.25" customHeight="1">
      <c r="A245" s="154"/>
      <c r="B245" s="154"/>
      <c r="C245" s="154"/>
      <c r="D245" s="154"/>
      <c r="E245" s="154"/>
      <c r="F245" s="154"/>
      <c r="G245" s="154"/>
      <c r="H245" s="154"/>
      <c r="I245" s="154"/>
      <c r="J245" s="154"/>
      <c r="K245" s="154"/>
      <c r="L245" s="154"/>
      <c r="M245" s="154"/>
      <c r="N245" s="154"/>
      <c r="O245" s="154"/>
      <c r="P245" s="154"/>
      <c r="Q245" s="154"/>
      <c r="R245" s="154"/>
      <c r="S245" s="154"/>
      <c r="T245" s="154"/>
      <c r="U245" s="154"/>
      <c r="V245" s="154"/>
      <c r="W245" s="154"/>
      <c r="X245" s="154"/>
      <c r="Y245" s="154"/>
      <c r="Z245" s="154"/>
      <c r="AA245" s="154"/>
      <c r="AB245" s="154"/>
      <c r="AC245" s="154"/>
      <c r="AD245" s="154"/>
    </row>
    <row r="246" ht="20.25" customHeight="1">
      <c r="A246" s="154"/>
      <c r="B246" s="154"/>
      <c r="C246" s="154"/>
      <c r="D246" s="154"/>
      <c r="E246" s="154"/>
      <c r="F246" s="154"/>
      <c r="G246" s="154"/>
      <c r="H246" s="154"/>
      <c r="I246" s="154"/>
      <c r="J246" s="154"/>
      <c r="K246" s="154"/>
      <c r="L246" s="154"/>
      <c r="M246" s="154"/>
      <c r="N246" s="154"/>
      <c r="O246" s="154"/>
      <c r="P246" s="154"/>
      <c r="Q246" s="154"/>
      <c r="R246" s="154"/>
      <c r="S246" s="154"/>
      <c r="T246" s="154"/>
      <c r="U246" s="154"/>
      <c r="V246" s="154"/>
      <c r="W246" s="154"/>
      <c r="X246" s="154"/>
      <c r="Y246" s="154"/>
      <c r="Z246" s="154"/>
      <c r="AA246" s="154"/>
      <c r="AB246" s="154"/>
      <c r="AC246" s="154"/>
      <c r="AD246" s="154"/>
    </row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31.14"/>
    <col customWidth="1" min="3" max="5" width="19.86"/>
    <col customWidth="1" min="6" max="6" width="98.43"/>
    <col customWidth="1" min="7" max="7" width="27.14"/>
    <col customWidth="1" min="8" max="11" width="19.86"/>
    <col customWidth="1" min="12" max="22" width="8.0"/>
  </cols>
  <sheetData>
    <row r="1" ht="18.0" customHeight="1">
      <c r="A1" s="323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</row>
    <row r="2" ht="18.0" customHeight="1">
      <c r="A2" s="137"/>
      <c r="B2" s="137"/>
      <c r="C2" s="137"/>
      <c r="D2" s="137"/>
      <c r="E2" s="137"/>
      <c r="F2" s="137"/>
      <c r="G2" s="137"/>
      <c r="H2" s="137"/>
      <c r="I2" s="137"/>
      <c r="J2" s="137"/>
      <c r="K2" s="137"/>
      <c r="L2" s="137"/>
      <c r="M2" s="137"/>
      <c r="N2" s="137"/>
      <c r="O2" s="137"/>
      <c r="P2" s="137"/>
      <c r="Q2" s="137"/>
      <c r="R2" s="137"/>
      <c r="S2" s="137"/>
      <c r="T2" s="137"/>
      <c r="U2" s="137"/>
      <c r="V2" s="137"/>
    </row>
    <row r="3" ht="18.0" customHeight="1">
      <c r="A3" s="323" t="s">
        <v>128</v>
      </c>
      <c r="B3" s="137"/>
      <c r="C3" s="137"/>
      <c r="D3" s="137"/>
      <c r="E3" s="137"/>
      <c r="F3" s="137"/>
      <c r="G3" s="137"/>
      <c r="H3" s="137"/>
      <c r="I3" s="137"/>
      <c r="J3" s="137"/>
      <c r="K3" s="137"/>
      <c r="L3" s="137"/>
      <c r="M3" s="137"/>
      <c r="N3" s="137"/>
      <c r="O3" s="137"/>
      <c r="P3" s="137"/>
      <c r="Q3" s="137"/>
      <c r="R3" s="137"/>
      <c r="S3" s="137"/>
      <c r="T3" s="137"/>
      <c r="U3" s="137"/>
      <c r="V3" s="137"/>
    </row>
    <row r="4" ht="18.0" customHeight="1">
      <c r="A4" s="137"/>
      <c r="B4" s="137"/>
      <c r="C4" s="137"/>
      <c r="D4" s="137"/>
      <c r="E4" s="137"/>
      <c r="F4" s="324"/>
      <c r="G4" s="324"/>
      <c r="H4" s="324"/>
      <c r="I4" s="324"/>
      <c r="J4" s="324"/>
      <c r="K4" s="324"/>
      <c r="L4" s="137"/>
      <c r="M4" s="137"/>
      <c r="N4" s="137"/>
      <c r="O4" s="137"/>
      <c r="P4" s="137"/>
      <c r="Q4" s="137"/>
      <c r="R4" s="137"/>
      <c r="S4" s="137"/>
      <c r="T4" s="137"/>
      <c r="U4" s="137"/>
      <c r="V4" s="137"/>
    </row>
    <row r="5" ht="20.25" customHeight="1">
      <c r="A5" s="323" t="s">
        <v>129</v>
      </c>
      <c r="B5" s="213" t="s">
        <v>149</v>
      </c>
      <c r="C5" s="137"/>
      <c r="D5" s="137"/>
      <c r="E5" s="137"/>
      <c r="F5" s="137"/>
      <c r="G5" s="137"/>
      <c r="H5" s="137"/>
      <c r="I5" s="137"/>
      <c r="J5" s="137"/>
      <c r="K5" s="137"/>
      <c r="L5" s="137"/>
      <c r="M5" s="137"/>
      <c r="N5" s="137"/>
      <c r="O5" s="137"/>
      <c r="P5" s="137"/>
      <c r="Q5" s="137"/>
      <c r="R5" s="137"/>
      <c r="S5" s="137"/>
      <c r="T5" s="137"/>
      <c r="U5" s="137"/>
      <c r="V5" s="137"/>
    </row>
    <row r="6" ht="18.75" customHeight="1">
      <c r="A6" s="137"/>
      <c r="B6" s="137"/>
      <c r="C6" s="137"/>
      <c r="D6" s="137"/>
      <c r="E6" s="137"/>
      <c r="F6" s="137"/>
      <c r="G6" s="325"/>
      <c r="H6" s="137"/>
      <c r="I6" s="137"/>
      <c r="J6" s="137"/>
      <c r="K6" s="137"/>
      <c r="L6" s="137"/>
      <c r="M6" s="137"/>
      <c r="N6" s="137"/>
      <c r="O6" s="137"/>
      <c r="P6" s="137"/>
      <c r="Q6" s="137"/>
      <c r="R6" s="137"/>
      <c r="S6" s="137"/>
      <c r="T6" s="137"/>
      <c r="U6" s="137"/>
      <c r="V6" s="137"/>
    </row>
    <row r="7" ht="33.0" customHeight="1">
      <c r="A7" s="326"/>
      <c r="B7" s="327"/>
      <c r="C7" s="328"/>
      <c r="D7" s="329"/>
      <c r="E7" s="330"/>
      <c r="F7" s="330"/>
      <c r="G7" s="330"/>
      <c r="H7" s="330"/>
      <c r="I7" s="330"/>
      <c r="J7" s="330"/>
      <c r="K7" s="330"/>
      <c r="L7" s="330"/>
      <c r="M7" s="330"/>
      <c r="N7" s="330"/>
      <c r="O7" s="330"/>
      <c r="P7" s="330"/>
      <c r="Q7" s="330"/>
      <c r="R7" s="330"/>
      <c r="S7" s="330"/>
      <c r="T7" s="330"/>
      <c r="U7" s="330"/>
      <c r="V7" s="330"/>
    </row>
    <row r="8" ht="33.0" customHeight="1">
      <c r="A8" s="331"/>
      <c r="B8" s="332"/>
      <c r="C8" s="328"/>
      <c r="D8" s="329"/>
      <c r="E8" s="330"/>
      <c r="F8" s="330"/>
      <c r="G8" s="330"/>
      <c r="H8" s="330"/>
      <c r="I8" s="330"/>
      <c r="J8" s="330"/>
      <c r="K8" s="330"/>
      <c r="L8" s="330"/>
      <c r="M8" s="330"/>
      <c r="N8" s="330"/>
      <c r="O8" s="330"/>
      <c r="P8" s="330"/>
      <c r="Q8" s="330"/>
      <c r="R8" s="330"/>
      <c r="S8" s="330"/>
      <c r="T8" s="330"/>
      <c r="U8" s="330"/>
      <c r="V8" s="330"/>
    </row>
    <row r="9" ht="33.0" customHeight="1">
      <c r="A9" s="326"/>
      <c r="B9" s="327"/>
      <c r="C9" s="328"/>
      <c r="D9" s="329"/>
      <c r="E9" s="333"/>
      <c r="F9" s="333"/>
      <c r="G9" s="333"/>
      <c r="H9" s="333"/>
      <c r="I9" s="333"/>
      <c r="J9" s="333"/>
      <c r="K9" s="333"/>
      <c r="L9" s="333"/>
      <c r="M9" s="333"/>
      <c r="N9" s="333"/>
      <c r="O9" s="333"/>
      <c r="P9" s="333"/>
      <c r="Q9" s="333"/>
      <c r="R9" s="333"/>
      <c r="S9" s="333"/>
      <c r="T9" s="333"/>
      <c r="U9" s="333"/>
      <c r="V9" s="333"/>
    </row>
    <row r="10" ht="33.0" customHeight="1">
      <c r="A10" s="326"/>
      <c r="B10" s="327"/>
      <c r="C10" s="328"/>
      <c r="D10" s="329"/>
      <c r="E10" s="330"/>
      <c r="F10" s="330"/>
      <c r="G10" s="330"/>
      <c r="H10" s="330"/>
      <c r="I10" s="330"/>
      <c r="J10" s="330"/>
      <c r="K10" s="330"/>
      <c r="L10" s="330"/>
      <c r="M10" s="330"/>
      <c r="N10" s="330"/>
      <c r="O10" s="330"/>
      <c r="P10" s="330"/>
      <c r="Q10" s="330"/>
      <c r="R10" s="330"/>
      <c r="S10" s="330"/>
      <c r="T10" s="330"/>
      <c r="U10" s="330"/>
      <c r="V10" s="330"/>
    </row>
    <row r="11" ht="33.0" customHeight="1">
      <c r="A11" s="326"/>
      <c r="B11" s="327"/>
      <c r="C11" s="328"/>
      <c r="D11" s="329"/>
      <c r="E11" s="330"/>
      <c r="F11" s="330"/>
      <c r="G11" s="330"/>
      <c r="H11" s="330"/>
      <c r="I11" s="330"/>
      <c r="J11" s="330"/>
      <c r="K11" s="330"/>
      <c r="L11" s="330"/>
      <c r="M11" s="330"/>
      <c r="N11" s="330"/>
      <c r="O11" s="330"/>
      <c r="P11" s="330"/>
      <c r="Q11" s="330"/>
      <c r="R11" s="330"/>
      <c r="S11" s="330"/>
      <c r="T11" s="330"/>
      <c r="U11" s="330"/>
      <c r="V11" s="330"/>
    </row>
    <row r="12" ht="33.0" customHeight="1">
      <c r="A12" s="326"/>
      <c r="B12" s="327"/>
      <c r="C12" s="328"/>
      <c r="D12" s="329"/>
      <c r="E12" s="330"/>
      <c r="F12" s="330"/>
      <c r="G12" s="330"/>
      <c r="H12" s="330"/>
      <c r="I12" s="330"/>
      <c r="J12" s="330"/>
      <c r="K12" s="330"/>
      <c r="L12" s="330"/>
      <c r="M12" s="330"/>
      <c r="N12" s="330"/>
      <c r="O12" s="330"/>
      <c r="P12" s="330"/>
      <c r="Q12" s="330"/>
      <c r="R12" s="330"/>
      <c r="S12" s="330"/>
      <c r="T12" s="330"/>
      <c r="U12" s="330"/>
      <c r="V12" s="330"/>
    </row>
    <row r="13" ht="33.0" customHeight="1">
      <c r="A13" s="326"/>
      <c r="B13" s="327"/>
      <c r="C13" s="328"/>
      <c r="D13" s="329"/>
      <c r="E13" s="330"/>
      <c r="F13" s="330"/>
      <c r="G13" s="330"/>
      <c r="H13" s="330"/>
      <c r="I13" s="330"/>
      <c r="J13" s="330"/>
      <c r="K13" s="330"/>
      <c r="L13" s="330"/>
      <c r="M13" s="330"/>
      <c r="N13" s="330"/>
      <c r="O13" s="330"/>
      <c r="P13" s="330"/>
      <c r="Q13" s="330"/>
      <c r="R13" s="330"/>
      <c r="S13" s="330"/>
      <c r="T13" s="330"/>
      <c r="U13" s="330"/>
      <c r="V13" s="330"/>
    </row>
    <row r="14" ht="33.0" customHeight="1">
      <c r="A14" s="326"/>
      <c r="B14" s="327"/>
      <c r="C14" s="326"/>
      <c r="D14" s="329"/>
      <c r="E14" s="330"/>
      <c r="F14" s="330"/>
      <c r="G14" s="330"/>
      <c r="H14" s="330"/>
      <c r="I14" s="330"/>
      <c r="J14" s="330"/>
      <c r="K14" s="330"/>
      <c r="L14" s="330"/>
      <c r="M14" s="330"/>
      <c r="N14" s="330"/>
      <c r="O14" s="330"/>
      <c r="P14" s="330"/>
      <c r="Q14" s="330"/>
      <c r="R14" s="330"/>
      <c r="S14" s="330"/>
      <c r="T14" s="330"/>
      <c r="U14" s="330"/>
      <c r="V14" s="330"/>
    </row>
    <row r="15" ht="33.0" customHeight="1">
      <c r="A15" s="326"/>
      <c r="B15" s="327"/>
      <c r="C15" s="328"/>
      <c r="D15" s="329"/>
      <c r="E15" s="330"/>
      <c r="F15" s="330"/>
      <c r="G15" s="330"/>
      <c r="H15" s="330"/>
      <c r="I15" s="330"/>
      <c r="J15" s="330"/>
      <c r="K15" s="330"/>
      <c r="L15" s="330"/>
      <c r="M15" s="330"/>
      <c r="N15" s="330"/>
      <c r="O15" s="330"/>
      <c r="P15" s="330"/>
      <c r="Q15" s="330"/>
      <c r="R15" s="330"/>
      <c r="S15" s="330"/>
      <c r="T15" s="330"/>
      <c r="U15" s="330"/>
      <c r="V15" s="330"/>
    </row>
    <row r="16" ht="33.0" customHeight="1">
      <c r="A16" s="326"/>
      <c r="B16" s="327"/>
      <c r="C16" s="328"/>
      <c r="D16" s="329"/>
      <c r="E16" s="333"/>
      <c r="F16" s="333"/>
      <c r="G16" s="333"/>
      <c r="H16" s="333"/>
      <c r="I16" s="333"/>
      <c r="J16" s="333"/>
      <c r="K16" s="333"/>
      <c r="L16" s="333"/>
      <c r="M16" s="333"/>
      <c r="N16" s="333"/>
      <c r="O16" s="333"/>
      <c r="P16" s="333"/>
      <c r="Q16" s="333"/>
      <c r="R16" s="333"/>
      <c r="S16" s="333"/>
      <c r="T16" s="333"/>
      <c r="U16" s="333"/>
      <c r="V16" s="333"/>
    </row>
    <row r="17" ht="33.0" customHeight="1">
      <c r="A17" s="326"/>
      <c r="B17" s="327"/>
      <c r="C17" s="328"/>
      <c r="D17" s="329"/>
      <c r="E17" s="330"/>
      <c r="F17" s="330"/>
      <c r="G17" s="330"/>
      <c r="H17" s="330"/>
      <c r="I17" s="330"/>
      <c r="J17" s="330"/>
      <c r="K17" s="330"/>
      <c r="L17" s="330"/>
      <c r="M17" s="330"/>
      <c r="N17" s="330"/>
      <c r="O17" s="330"/>
      <c r="P17" s="330"/>
      <c r="Q17" s="330"/>
      <c r="R17" s="330"/>
      <c r="S17" s="330"/>
      <c r="T17" s="330"/>
      <c r="U17" s="330"/>
      <c r="V17" s="330"/>
    </row>
    <row r="18" ht="33.0" customHeight="1">
      <c r="A18" s="326"/>
      <c r="B18" s="327"/>
      <c r="C18" s="328"/>
      <c r="D18" s="329"/>
      <c r="E18" s="333"/>
      <c r="F18" s="333"/>
      <c r="G18" s="333"/>
      <c r="H18" s="333"/>
      <c r="I18" s="333"/>
      <c r="J18" s="333"/>
      <c r="K18" s="333"/>
      <c r="L18" s="333"/>
      <c r="M18" s="333"/>
      <c r="N18" s="333"/>
      <c r="O18" s="333"/>
      <c r="P18" s="333"/>
      <c r="Q18" s="333"/>
      <c r="R18" s="333"/>
      <c r="S18" s="333"/>
      <c r="T18" s="333"/>
      <c r="U18" s="333"/>
      <c r="V18" s="333"/>
    </row>
    <row r="19" ht="33.0" customHeight="1">
      <c r="A19" s="326"/>
      <c r="B19" s="327"/>
      <c r="C19" s="328"/>
      <c r="D19" s="329"/>
      <c r="E19" s="330"/>
      <c r="F19" s="330"/>
      <c r="G19" s="330"/>
      <c r="H19" s="330"/>
      <c r="I19" s="330"/>
      <c r="J19" s="330"/>
      <c r="K19" s="330"/>
      <c r="L19" s="330"/>
      <c r="M19" s="330"/>
      <c r="N19" s="330"/>
      <c r="O19" s="330"/>
      <c r="P19" s="330"/>
      <c r="Q19" s="330"/>
      <c r="R19" s="330"/>
      <c r="S19" s="330"/>
      <c r="T19" s="330"/>
      <c r="U19" s="330"/>
      <c r="V19" s="330"/>
    </row>
    <row r="20" ht="33.0" customHeight="1">
      <c r="A20" s="326"/>
      <c r="B20" s="327"/>
      <c r="C20" s="328"/>
      <c r="D20" s="329"/>
      <c r="E20" s="330"/>
      <c r="F20" s="330"/>
      <c r="G20" s="330"/>
      <c r="H20" s="330"/>
      <c r="I20" s="330"/>
      <c r="J20" s="330"/>
      <c r="K20" s="330"/>
      <c r="L20" s="330"/>
      <c r="M20" s="330"/>
      <c r="N20" s="330"/>
      <c r="O20" s="330"/>
      <c r="P20" s="330"/>
      <c r="Q20" s="330"/>
      <c r="R20" s="330"/>
      <c r="S20" s="330"/>
      <c r="T20" s="330"/>
      <c r="U20" s="330"/>
      <c r="V20" s="330"/>
    </row>
    <row r="21" ht="33.0" customHeight="1">
      <c r="A21" s="326"/>
      <c r="B21" s="327"/>
      <c r="C21" s="328"/>
      <c r="D21" s="329"/>
      <c r="E21" s="330"/>
      <c r="F21" s="330"/>
      <c r="G21" s="330"/>
      <c r="H21" s="330"/>
      <c r="I21" s="330"/>
      <c r="J21" s="330"/>
      <c r="K21" s="330"/>
      <c r="L21" s="330"/>
      <c r="M21" s="330"/>
      <c r="N21" s="330"/>
      <c r="O21" s="330"/>
      <c r="P21" s="330"/>
      <c r="Q21" s="330"/>
      <c r="R21" s="330"/>
      <c r="S21" s="330"/>
      <c r="T21" s="330"/>
      <c r="U21" s="330"/>
      <c r="V21" s="330"/>
    </row>
    <row r="22" ht="33.0" customHeight="1">
      <c r="A22" s="326"/>
      <c r="B22" s="327"/>
      <c r="C22" s="328"/>
      <c r="D22" s="329"/>
      <c r="E22" s="330"/>
      <c r="F22" s="330"/>
      <c r="G22" s="330"/>
      <c r="H22" s="330"/>
      <c r="I22" s="330"/>
      <c r="J22" s="330"/>
      <c r="K22" s="330"/>
      <c r="L22" s="330"/>
      <c r="M22" s="330"/>
      <c r="N22" s="330"/>
      <c r="O22" s="330"/>
      <c r="P22" s="330"/>
      <c r="Q22" s="330"/>
      <c r="R22" s="330"/>
      <c r="S22" s="330"/>
      <c r="T22" s="330"/>
      <c r="U22" s="330"/>
      <c r="V22" s="330"/>
    </row>
    <row r="23" ht="33.0" customHeight="1">
      <c r="A23" s="326"/>
      <c r="B23" s="327"/>
      <c r="C23" s="328"/>
      <c r="D23" s="329"/>
      <c r="E23" s="330"/>
      <c r="F23" s="330"/>
      <c r="G23" s="330"/>
      <c r="H23" s="330"/>
      <c r="I23" s="330"/>
      <c r="J23" s="330"/>
      <c r="K23" s="330"/>
      <c r="L23" s="330"/>
      <c r="M23" s="330"/>
      <c r="N23" s="330"/>
      <c r="O23" s="330"/>
      <c r="P23" s="330"/>
      <c r="Q23" s="330"/>
      <c r="R23" s="330"/>
      <c r="S23" s="330"/>
      <c r="T23" s="330"/>
      <c r="U23" s="330"/>
      <c r="V23" s="330"/>
    </row>
    <row r="24" ht="33.0" customHeight="1">
      <c r="A24" s="326"/>
      <c r="B24" s="327"/>
      <c r="C24" s="328"/>
      <c r="D24" s="334"/>
      <c r="E24" s="330"/>
      <c r="F24" s="330"/>
      <c r="G24" s="330"/>
      <c r="H24" s="330"/>
      <c r="I24" s="330"/>
      <c r="J24" s="330"/>
      <c r="K24" s="330"/>
      <c r="L24" s="330"/>
      <c r="M24" s="330"/>
      <c r="N24" s="330"/>
      <c r="O24" s="330"/>
      <c r="P24" s="330"/>
      <c r="Q24" s="330"/>
      <c r="R24" s="330"/>
      <c r="S24" s="330"/>
      <c r="T24" s="330"/>
      <c r="U24" s="330"/>
      <c r="V24" s="330"/>
    </row>
    <row r="25" ht="33.0" customHeight="1">
      <c r="A25" s="326"/>
      <c r="B25" s="327"/>
      <c r="C25" s="328"/>
      <c r="D25" s="334"/>
      <c r="E25" s="330"/>
      <c r="F25" s="330"/>
      <c r="G25" s="330"/>
      <c r="H25" s="330"/>
      <c r="I25" s="330"/>
      <c r="J25" s="330"/>
      <c r="K25" s="330"/>
      <c r="L25" s="330"/>
      <c r="M25" s="330"/>
      <c r="N25" s="330"/>
      <c r="O25" s="330"/>
      <c r="P25" s="330"/>
      <c r="Q25" s="330"/>
      <c r="R25" s="330"/>
      <c r="S25" s="330"/>
      <c r="T25" s="330"/>
      <c r="U25" s="330"/>
      <c r="V25" s="330"/>
    </row>
    <row r="26" ht="33.0" customHeight="1">
      <c r="A26" s="326"/>
      <c r="B26" s="327"/>
      <c r="C26" s="328"/>
      <c r="D26" s="334"/>
      <c r="E26" s="330"/>
      <c r="F26" s="330"/>
      <c r="G26" s="330"/>
      <c r="H26" s="330"/>
      <c r="I26" s="330"/>
      <c r="J26" s="330"/>
      <c r="K26" s="330"/>
      <c r="L26" s="330"/>
      <c r="M26" s="330"/>
      <c r="N26" s="330"/>
      <c r="O26" s="330"/>
      <c r="P26" s="330"/>
      <c r="Q26" s="330"/>
      <c r="R26" s="330"/>
      <c r="S26" s="330"/>
      <c r="T26" s="330"/>
      <c r="U26" s="330"/>
      <c r="V26" s="330"/>
    </row>
    <row r="27" ht="33.0" customHeight="1">
      <c r="A27" s="326"/>
      <c r="B27" s="327"/>
      <c r="C27" s="328"/>
      <c r="D27" s="334"/>
      <c r="E27" s="330"/>
      <c r="F27" s="330"/>
      <c r="G27" s="330"/>
      <c r="H27" s="330"/>
      <c r="I27" s="330"/>
      <c r="J27" s="330"/>
      <c r="K27" s="330"/>
      <c r="L27" s="330"/>
      <c r="M27" s="330"/>
      <c r="N27" s="330"/>
      <c r="O27" s="330"/>
      <c r="P27" s="330"/>
      <c r="Q27" s="330"/>
      <c r="R27" s="330"/>
      <c r="S27" s="330"/>
      <c r="T27" s="330"/>
      <c r="U27" s="330"/>
      <c r="V27" s="330"/>
    </row>
    <row r="28" ht="33.0" customHeight="1">
      <c r="A28" s="326"/>
      <c r="B28" s="327"/>
      <c r="C28" s="328"/>
      <c r="D28" s="334"/>
      <c r="E28" s="330"/>
      <c r="F28" s="330"/>
      <c r="G28" s="330"/>
      <c r="H28" s="330"/>
      <c r="I28" s="330"/>
      <c r="J28" s="330"/>
      <c r="K28" s="330"/>
      <c r="L28" s="330"/>
      <c r="M28" s="330"/>
      <c r="N28" s="330"/>
      <c r="O28" s="330"/>
      <c r="P28" s="330"/>
      <c r="Q28" s="330"/>
      <c r="R28" s="330"/>
      <c r="S28" s="330"/>
      <c r="T28" s="330"/>
      <c r="U28" s="330"/>
      <c r="V28" s="330"/>
    </row>
    <row r="29" ht="33.0" customHeight="1">
      <c r="A29" s="326"/>
      <c r="B29" s="327"/>
      <c r="C29" s="328"/>
      <c r="D29" s="329"/>
      <c r="E29" s="330"/>
      <c r="F29" s="330"/>
      <c r="G29" s="330"/>
      <c r="H29" s="330"/>
      <c r="I29" s="330"/>
      <c r="J29" s="330"/>
      <c r="K29" s="330"/>
      <c r="L29" s="330"/>
      <c r="M29" s="330"/>
      <c r="N29" s="330"/>
      <c r="O29" s="330"/>
      <c r="P29" s="330"/>
      <c r="Q29" s="330"/>
      <c r="R29" s="330"/>
      <c r="S29" s="330"/>
      <c r="T29" s="330"/>
      <c r="U29" s="330"/>
      <c r="V29" s="330"/>
    </row>
    <row r="30" ht="33.0" customHeight="1">
      <c r="A30" s="335"/>
      <c r="B30" s="213"/>
      <c r="C30" s="329"/>
      <c r="D30" s="329"/>
      <c r="E30" s="330"/>
      <c r="F30" s="330"/>
      <c r="G30" s="330"/>
      <c r="H30" s="330"/>
      <c r="I30" s="330"/>
      <c r="J30" s="330"/>
      <c r="K30" s="330"/>
      <c r="L30" s="330"/>
      <c r="M30" s="330"/>
      <c r="N30" s="330"/>
      <c r="O30" s="330"/>
      <c r="P30" s="330"/>
      <c r="Q30" s="330"/>
      <c r="R30" s="330"/>
      <c r="S30" s="330"/>
      <c r="T30" s="330"/>
      <c r="U30" s="330"/>
      <c r="V30" s="330"/>
    </row>
    <row r="31" ht="23.25" customHeight="1">
      <c r="A31" s="330"/>
      <c r="B31" s="330"/>
      <c r="C31" s="330"/>
      <c r="D31" s="330"/>
      <c r="E31" s="330"/>
      <c r="F31" s="330"/>
      <c r="G31" s="330"/>
      <c r="H31" s="330"/>
      <c r="I31" s="330"/>
      <c r="J31" s="330"/>
      <c r="K31" s="330"/>
      <c r="L31" s="330"/>
      <c r="M31" s="330"/>
      <c r="N31" s="330"/>
      <c r="O31" s="330"/>
      <c r="P31" s="330"/>
      <c r="Q31" s="330"/>
      <c r="R31" s="330"/>
      <c r="S31" s="330"/>
      <c r="T31" s="330"/>
      <c r="U31" s="330"/>
      <c r="V31" s="330"/>
    </row>
    <row r="32" ht="23.25" customHeight="1">
      <c r="A32" s="330"/>
      <c r="B32" s="330"/>
      <c r="C32" s="330"/>
      <c r="D32" s="330"/>
      <c r="E32" s="330"/>
      <c r="F32" s="330"/>
      <c r="G32" s="330"/>
      <c r="H32" s="330"/>
      <c r="I32" s="330"/>
      <c r="J32" s="330"/>
      <c r="K32" s="330"/>
      <c r="L32" s="330"/>
      <c r="M32" s="330"/>
      <c r="N32" s="330"/>
      <c r="O32" s="330"/>
      <c r="P32" s="330"/>
      <c r="Q32" s="330"/>
      <c r="R32" s="330"/>
      <c r="S32" s="330"/>
      <c r="T32" s="330"/>
      <c r="U32" s="330"/>
      <c r="V32" s="330"/>
    </row>
    <row r="33" ht="23.25" customHeight="1">
      <c r="A33" s="330"/>
      <c r="B33" s="330"/>
      <c r="C33" s="330"/>
      <c r="D33" s="330"/>
      <c r="E33" s="330"/>
      <c r="F33" s="330"/>
      <c r="G33" s="330"/>
      <c r="H33" s="330"/>
      <c r="I33" s="330"/>
      <c r="J33" s="330"/>
      <c r="K33" s="330"/>
      <c r="L33" s="330"/>
      <c r="M33" s="330"/>
      <c r="N33" s="330"/>
      <c r="O33" s="330"/>
      <c r="P33" s="330"/>
      <c r="Q33" s="330"/>
      <c r="R33" s="330"/>
      <c r="S33" s="330"/>
      <c r="T33" s="330"/>
      <c r="U33" s="330"/>
      <c r="V33" s="330"/>
    </row>
    <row r="34" ht="23.25" customHeight="1">
      <c r="A34" s="330"/>
      <c r="B34" s="330"/>
      <c r="C34" s="330"/>
      <c r="D34" s="330"/>
      <c r="E34" s="330"/>
      <c r="F34" s="330"/>
      <c r="G34" s="330"/>
      <c r="H34" s="330"/>
      <c r="I34" s="330"/>
      <c r="J34" s="330"/>
      <c r="K34" s="330"/>
      <c r="L34" s="330"/>
      <c r="M34" s="330"/>
      <c r="N34" s="330"/>
      <c r="O34" s="330"/>
      <c r="P34" s="330"/>
      <c r="Q34" s="330"/>
      <c r="R34" s="330"/>
      <c r="S34" s="330"/>
      <c r="T34" s="330"/>
      <c r="U34" s="330"/>
      <c r="V34" s="330"/>
    </row>
    <row r="35" ht="23.25" customHeight="1">
      <c r="A35" s="330"/>
      <c r="B35" s="330"/>
      <c r="C35" s="330"/>
      <c r="D35" s="330"/>
      <c r="E35" s="330"/>
      <c r="F35" s="330"/>
      <c r="G35" s="330"/>
      <c r="H35" s="330"/>
      <c r="I35" s="330"/>
      <c r="J35" s="330"/>
      <c r="K35" s="330"/>
      <c r="L35" s="330"/>
      <c r="M35" s="330"/>
      <c r="N35" s="330"/>
      <c r="O35" s="330"/>
      <c r="P35" s="330"/>
      <c r="Q35" s="330"/>
      <c r="R35" s="330"/>
      <c r="S35" s="330"/>
      <c r="T35" s="330"/>
      <c r="U35" s="330"/>
      <c r="V35" s="330"/>
    </row>
    <row r="36" ht="23.25" customHeight="1">
      <c r="A36" s="330"/>
      <c r="B36" s="330"/>
      <c r="C36" s="330"/>
      <c r="D36" s="330"/>
      <c r="E36" s="330"/>
      <c r="F36" s="330"/>
      <c r="G36" s="330"/>
      <c r="H36" s="330"/>
      <c r="I36" s="330"/>
      <c r="J36" s="330"/>
      <c r="K36" s="330"/>
      <c r="L36" s="330"/>
      <c r="M36" s="330"/>
      <c r="N36" s="330"/>
      <c r="O36" s="330"/>
      <c r="P36" s="330"/>
      <c r="Q36" s="330"/>
      <c r="R36" s="330"/>
      <c r="S36" s="330"/>
      <c r="T36" s="330"/>
      <c r="U36" s="330"/>
      <c r="V36" s="330"/>
    </row>
    <row r="37" ht="23.25" customHeight="1">
      <c r="A37" s="330"/>
      <c r="B37" s="330"/>
      <c r="C37" s="330"/>
      <c r="D37" s="330"/>
      <c r="E37" s="330"/>
      <c r="F37" s="330"/>
      <c r="G37" s="330"/>
      <c r="H37" s="330"/>
      <c r="I37" s="330"/>
      <c r="J37" s="330"/>
      <c r="K37" s="330"/>
      <c r="L37" s="330"/>
      <c r="M37" s="330"/>
      <c r="N37" s="330"/>
      <c r="O37" s="330"/>
      <c r="P37" s="330"/>
      <c r="Q37" s="330"/>
      <c r="R37" s="330"/>
      <c r="S37" s="330"/>
      <c r="T37" s="330"/>
      <c r="U37" s="330"/>
      <c r="V37" s="330"/>
    </row>
    <row r="38" ht="23.25" customHeight="1">
      <c r="A38" s="330"/>
      <c r="B38" s="330"/>
      <c r="C38" s="330"/>
      <c r="D38" s="330"/>
      <c r="E38" s="330"/>
      <c r="F38" s="330"/>
      <c r="G38" s="330"/>
      <c r="H38" s="330"/>
      <c r="I38" s="330"/>
      <c r="J38" s="330"/>
      <c r="K38" s="330"/>
      <c r="L38" s="330"/>
      <c r="M38" s="330"/>
      <c r="N38" s="330"/>
      <c r="O38" s="330"/>
      <c r="P38" s="330"/>
      <c r="Q38" s="330"/>
      <c r="R38" s="330"/>
      <c r="S38" s="330"/>
      <c r="T38" s="330"/>
      <c r="U38" s="330"/>
      <c r="V38" s="330"/>
    </row>
    <row r="39" ht="23.25" customHeight="1">
      <c r="A39" s="330"/>
      <c r="B39" s="330"/>
      <c r="C39" s="330"/>
      <c r="D39" s="330"/>
      <c r="E39" s="330"/>
      <c r="F39" s="330"/>
      <c r="G39" s="330"/>
      <c r="H39" s="330"/>
      <c r="I39" s="330"/>
      <c r="J39" s="330"/>
      <c r="K39" s="330"/>
      <c r="L39" s="330"/>
      <c r="M39" s="330"/>
      <c r="N39" s="330"/>
      <c r="O39" s="330"/>
      <c r="P39" s="330"/>
      <c r="Q39" s="330"/>
      <c r="R39" s="330"/>
      <c r="S39" s="330"/>
      <c r="T39" s="330"/>
      <c r="U39" s="330"/>
      <c r="V39" s="330"/>
    </row>
    <row r="40" ht="23.25" customHeight="1">
      <c r="A40" s="330"/>
      <c r="B40" s="330"/>
      <c r="C40" s="330"/>
      <c r="D40" s="330"/>
      <c r="E40" s="330"/>
      <c r="F40" s="330"/>
      <c r="G40" s="330"/>
      <c r="H40" s="330"/>
      <c r="I40" s="330"/>
      <c r="J40" s="330"/>
      <c r="K40" s="330"/>
      <c r="L40" s="330"/>
      <c r="M40" s="330"/>
      <c r="N40" s="330"/>
      <c r="O40" s="330"/>
      <c r="P40" s="330"/>
      <c r="Q40" s="330"/>
      <c r="R40" s="330"/>
      <c r="S40" s="330"/>
      <c r="T40" s="330"/>
      <c r="U40" s="330"/>
      <c r="V40" s="330"/>
    </row>
    <row r="41" ht="23.25" customHeight="1">
      <c r="A41" s="330"/>
      <c r="B41" s="330"/>
      <c r="C41" s="330"/>
      <c r="D41" s="330"/>
      <c r="E41" s="330"/>
      <c r="F41" s="330"/>
      <c r="G41" s="330"/>
      <c r="H41" s="330"/>
      <c r="I41" s="330"/>
      <c r="J41" s="330"/>
      <c r="K41" s="330"/>
      <c r="L41" s="330"/>
      <c r="M41" s="330"/>
      <c r="N41" s="330"/>
      <c r="O41" s="330"/>
      <c r="P41" s="330"/>
      <c r="Q41" s="330"/>
      <c r="R41" s="330"/>
      <c r="S41" s="330"/>
      <c r="T41" s="330"/>
      <c r="U41" s="330"/>
      <c r="V41" s="330"/>
    </row>
    <row r="42" ht="23.25" customHeight="1">
      <c r="A42" s="330"/>
      <c r="B42" s="330"/>
      <c r="C42" s="330"/>
      <c r="D42" s="330"/>
      <c r="E42" s="330"/>
      <c r="F42" s="330"/>
      <c r="G42" s="330"/>
      <c r="H42" s="330"/>
      <c r="I42" s="330"/>
      <c r="J42" s="330"/>
      <c r="K42" s="330"/>
      <c r="L42" s="330"/>
      <c r="M42" s="330"/>
      <c r="N42" s="330"/>
      <c r="O42" s="330"/>
      <c r="P42" s="330"/>
      <c r="Q42" s="330"/>
      <c r="R42" s="330"/>
      <c r="S42" s="330"/>
      <c r="T42" s="330"/>
      <c r="U42" s="330"/>
      <c r="V42" s="330"/>
    </row>
    <row r="43" ht="23.25" customHeight="1">
      <c r="A43" s="330"/>
      <c r="B43" s="330"/>
      <c r="C43" s="330"/>
      <c r="D43" s="330"/>
      <c r="E43" s="330"/>
      <c r="F43" s="330"/>
      <c r="G43" s="330"/>
      <c r="H43" s="330"/>
      <c r="I43" s="330"/>
      <c r="J43" s="330"/>
      <c r="K43" s="330"/>
      <c r="L43" s="330"/>
      <c r="M43" s="330"/>
      <c r="N43" s="330"/>
      <c r="O43" s="330"/>
      <c r="P43" s="330"/>
      <c r="Q43" s="330"/>
      <c r="R43" s="330"/>
      <c r="S43" s="330"/>
      <c r="T43" s="330"/>
      <c r="U43" s="330"/>
      <c r="V43" s="330"/>
    </row>
    <row r="44" ht="23.25" customHeight="1">
      <c r="A44" s="330"/>
      <c r="B44" s="330"/>
      <c r="C44" s="330"/>
      <c r="D44" s="330"/>
      <c r="E44" s="330"/>
      <c r="F44" s="330"/>
      <c r="G44" s="330"/>
      <c r="H44" s="330"/>
      <c r="I44" s="330"/>
      <c r="J44" s="330"/>
      <c r="K44" s="330"/>
      <c r="L44" s="330"/>
      <c r="M44" s="330"/>
      <c r="N44" s="330"/>
      <c r="O44" s="330"/>
      <c r="P44" s="330"/>
      <c r="Q44" s="330"/>
      <c r="R44" s="330"/>
      <c r="S44" s="330"/>
      <c r="T44" s="330"/>
      <c r="U44" s="330"/>
      <c r="V44" s="330"/>
    </row>
    <row r="45" ht="23.25" customHeight="1">
      <c r="A45" s="330"/>
      <c r="B45" s="330"/>
      <c r="C45" s="330"/>
      <c r="D45" s="330"/>
      <c r="E45" s="330"/>
      <c r="F45" s="330"/>
      <c r="G45" s="330"/>
      <c r="H45" s="330"/>
      <c r="I45" s="330"/>
      <c r="J45" s="330"/>
      <c r="K45" s="330"/>
      <c r="L45" s="330"/>
      <c r="M45" s="330"/>
      <c r="N45" s="330"/>
      <c r="O45" s="330"/>
      <c r="P45" s="330"/>
      <c r="Q45" s="330"/>
      <c r="R45" s="330"/>
      <c r="S45" s="330"/>
      <c r="T45" s="330"/>
      <c r="U45" s="330"/>
      <c r="V45" s="330"/>
    </row>
    <row r="46" ht="23.25" customHeight="1">
      <c r="A46" s="330"/>
      <c r="B46" s="330"/>
      <c r="C46" s="330"/>
      <c r="D46" s="330"/>
      <c r="E46" s="330"/>
      <c r="F46" s="330"/>
      <c r="G46" s="330"/>
      <c r="H46" s="330"/>
      <c r="I46" s="330"/>
      <c r="J46" s="330"/>
      <c r="K46" s="330"/>
      <c r="L46" s="330"/>
      <c r="M46" s="330"/>
      <c r="N46" s="330"/>
      <c r="O46" s="330"/>
      <c r="P46" s="330"/>
      <c r="Q46" s="330"/>
      <c r="R46" s="330"/>
      <c r="S46" s="330"/>
      <c r="T46" s="330"/>
      <c r="U46" s="330"/>
      <c r="V46" s="330"/>
    </row>
    <row r="47" ht="23.25" customHeight="1">
      <c r="A47" s="330"/>
      <c r="B47" s="330"/>
      <c r="C47" s="330"/>
      <c r="D47" s="330"/>
      <c r="E47" s="330"/>
      <c r="F47" s="330"/>
      <c r="G47" s="330"/>
      <c r="H47" s="330"/>
      <c r="I47" s="330"/>
      <c r="J47" s="330"/>
      <c r="K47" s="330"/>
      <c r="L47" s="330"/>
      <c r="M47" s="330"/>
      <c r="N47" s="330"/>
      <c r="O47" s="330"/>
      <c r="P47" s="330"/>
      <c r="Q47" s="330"/>
      <c r="R47" s="330"/>
      <c r="S47" s="330"/>
      <c r="T47" s="330"/>
      <c r="U47" s="330"/>
      <c r="V47" s="330"/>
    </row>
    <row r="48" ht="23.25" customHeight="1">
      <c r="A48" s="330"/>
      <c r="B48" s="330"/>
      <c r="C48" s="330"/>
      <c r="D48" s="330"/>
      <c r="E48" s="330"/>
      <c r="F48" s="330"/>
      <c r="G48" s="330"/>
      <c r="H48" s="330"/>
      <c r="I48" s="330"/>
      <c r="J48" s="330"/>
      <c r="K48" s="330"/>
      <c r="L48" s="330"/>
      <c r="M48" s="330"/>
      <c r="N48" s="330"/>
      <c r="O48" s="330"/>
      <c r="P48" s="330"/>
      <c r="Q48" s="330"/>
      <c r="R48" s="330"/>
      <c r="S48" s="330"/>
      <c r="T48" s="330"/>
      <c r="U48" s="330"/>
      <c r="V48" s="330"/>
    </row>
    <row r="49" ht="23.25" customHeight="1">
      <c r="A49" s="330"/>
      <c r="B49" s="330"/>
      <c r="C49" s="330"/>
      <c r="D49" s="330"/>
      <c r="E49" s="330"/>
      <c r="F49" s="330"/>
      <c r="G49" s="330"/>
      <c r="H49" s="330"/>
      <c r="I49" s="330"/>
      <c r="J49" s="330"/>
      <c r="K49" s="330"/>
      <c r="L49" s="330"/>
      <c r="M49" s="330"/>
      <c r="N49" s="330"/>
      <c r="O49" s="330"/>
      <c r="P49" s="330"/>
      <c r="Q49" s="330"/>
      <c r="R49" s="330"/>
      <c r="S49" s="330"/>
      <c r="T49" s="330"/>
      <c r="U49" s="330"/>
      <c r="V49" s="330"/>
    </row>
    <row r="50" ht="23.25" customHeight="1">
      <c r="A50" s="330"/>
      <c r="B50" s="330"/>
      <c r="C50" s="330"/>
      <c r="D50" s="330"/>
      <c r="E50" s="330"/>
      <c r="F50" s="330"/>
      <c r="G50" s="330"/>
      <c r="H50" s="330"/>
      <c r="I50" s="330"/>
      <c r="J50" s="330"/>
      <c r="K50" s="330"/>
      <c r="L50" s="330"/>
      <c r="M50" s="330"/>
      <c r="N50" s="330"/>
      <c r="O50" s="330"/>
      <c r="P50" s="330"/>
      <c r="Q50" s="330"/>
      <c r="R50" s="330"/>
      <c r="S50" s="330"/>
      <c r="T50" s="330"/>
      <c r="U50" s="330"/>
      <c r="V50" s="330"/>
    </row>
    <row r="51" ht="23.25" customHeight="1">
      <c r="A51" s="330"/>
      <c r="B51" s="330"/>
      <c r="C51" s="330"/>
      <c r="D51" s="330"/>
      <c r="E51" s="330"/>
      <c r="F51" s="330"/>
      <c r="G51" s="330"/>
      <c r="H51" s="330"/>
      <c r="I51" s="330"/>
      <c r="J51" s="330"/>
      <c r="K51" s="330"/>
      <c r="L51" s="330"/>
      <c r="M51" s="330"/>
      <c r="N51" s="330"/>
      <c r="O51" s="330"/>
      <c r="P51" s="330"/>
      <c r="Q51" s="330"/>
      <c r="R51" s="330"/>
      <c r="S51" s="330"/>
      <c r="T51" s="330"/>
      <c r="U51" s="330"/>
      <c r="V51" s="330"/>
    </row>
    <row r="52" ht="23.25" customHeight="1">
      <c r="A52" s="330"/>
      <c r="B52" s="330"/>
      <c r="C52" s="330"/>
      <c r="D52" s="330"/>
      <c r="E52" s="330"/>
      <c r="F52" s="330"/>
      <c r="G52" s="330"/>
      <c r="H52" s="330"/>
      <c r="I52" s="330"/>
      <c r="J52" s="330"/>
      <c r="K52" s="330"/>
      <c r="L52" s="330"/>
      <c r="M52" s="330"/>
      <c r="N52" s="330"/>
      <c r="O52" s="330"/>
      <c r="P52" s="330"/>
      <c r="Q52" s="330"/>
      <c r="R52" s="330"/>
      <c r="S52" s="330"/>
      <c r="T52" s="330"/>
      <c r="U52" s="330"/>
      <c r="V52" s="330"/>
    </row>
    <row r="53" ht="23.25" customHeight="1">
      <c r="A53" s="330"/>
      <c r="B53" s="330"/>
      <c r="C53" s="330"/>
      <c r="D53" s="330"/>
      <c r="E53" s="330"/>
      <c r="F53" s="330"/>
      <c r="G53" s="330"/>
      <c r="H53" s="330"/>
      <c r="I53" s="330"/>
      <c r="J53" s="330"/>
      <c r="K53" s="330"/>
      <c r="L53" s="330"/>
      <c r="M53" s="330"/>
      <c r="N53" s="330"/>
      <c r="O53" s="330"/>
      <c r="P53" s="330"/>
      <c r="Q53" s="330"/>
      <c r="R53" s="330"/>
      <c r="S53" s="330"/>
      <c r="T53" s="330"/>
      <c r="U53" s="330"/>
      <c r="V53" s="330"/>
    </row>
    <row r="54" ht="23.25" customHeight="1">
      <c r="A54" s="330"/>
      <c r="B54" s="330"/>
      <c r="C54" s="330"/>
      <c r="D54" s="330"/>
      <c r="E54" s="330"/>
      <c r="F54" s="330"/>
      <c r="G54" s="330"/>
      <c r="H54" s="330"/>
      <c r="I54" s="330"/>
      <c r="J54" s="330"/>
      <c r="K54" s="330"/>
      <c r="L54" s="330"/>
      <c r="M54" s="330"/>
      <c r="N54" s="330"/>
      <c r="O54" s="330"/>
      <c r="P54" s="330"/>
      <c r="Q54" s="330"/>
      <c r="R54" s="330"/>
      <c r="S54" s="330"/>
      <c r="T54" s="330"/>
      <c r="U54" s="330"/>
      <c r="V54" s="330"/>
    </row>
    <row r="55" ht="23.25" customHeight="1">
      <c r="A55" s="330"/>
      <c r="B55" s="330"/>
      <c r="C55" s="330"/>
      <c r="D55" s="330"/>
      <c r="E55" s="330"/>
      <c r="F55" s="330"/>
      <c r="G55" s="330"/>
      <c r="H55" s="330"/>
      <c r="I55" s="330"/>
      <c r="J55" s="330"/>
      <c r="K55" s="330"/>
      <c r="L55" s="330"/>
      <c r="M55" s="330"/>
      <c r="N55" s="330"/>
      <c r="O55" s="330"/>
      <c r="P55" s="330"/>
      <c r="Q55" s="330"/>
      <c r="R55" s="330"/>
      <c r="S55" s="330"/>
      <c r="T55" s="330"/>
      <c r="U55" s="330"/>
      <c r="V55" s="330"/>
    </row>
    <row r="56" ht="23.25" customHeight="1">
      <c r="A56" s="330"/>
      <c r="B56" s="330"/>
      <c r="C56" s="330"/>
      <c r="D56" s="330"/>
      <c r="E56" s="330"/>
      <c r="F56" s="330"/>
      <c r="G56" s="330"/>
      <c r="H56" s="330"/>
      <c r="I56" s="330"/>
      <c r="J56" s="330"/>
      <c r="K56" s="330"/>
      <c r="L56" s="330"/>
      <c r="M56" s="330"/>
      <c r="N56" s="330"/>
      <c r="O56" s="330"/>
      <c r="P56" s="330"/>
      <c r="Q56" s="330"/>
      <c r="R56" s="330"/>
      <c r="S56" s="330"/>
      <c r="T56" s="330"/>
      <c r="U56" s="330"/>
      <c r="V56" s="330"/>
    </row>
    <row r="57" ht="23.25" customHeight="1">
      <c r="A57" s="330"/>
      <c r="B57" s="330"/>
      <c r="C57" s="330"/>
      <c r="D57" s="330"/>
      <c r="E57" s="330"/>
      <c r="F57" s="330"/>
      <c r="G57" s="330"/>
      <c r="H57" s="330"/>
      <c r="I57" s="330"/>
      <c r="J57" s="330"/>
      <c r="K57" s="330"/>
      <c r="L57" s="330"/>
      <c r="M57" s="330"/>
      <c r="N57" s="330"/>
      <c r="O57" s="330"/>
      <c r="P57" s="330"/>
      <c r="Q57" s="330"/>
      <c r="R57" s="330"/>
      <c r="S57" s="330"/>
      <c r="T57" s="330"/>
      <c r="U57" s="330"/>
      <c r="V57" s="330"/>
    </row>
    <row r="58" ht="23.25" customHeight="1">
      <c r="A58" s="330"/>
      <c r="B58" s="330"/>
      <c r="C58" s="330"/>
      <c r="D58" s="330"/>
      <c r="E58" s="330"/>
      <c r="F58" s="330"/>
      <c r="G58" s="330"/>
      <c r="H58" s="330"/>
      <c r="I58" s="330"/>
      <c r="J58" s="330"/>
      <c r="K58" s="330"/>
      <c r="L58" s="330"/>
      <c r="M58" s="330"/>
      <c r="N58" s="330"/>
      <c r="O58" s="330"/>
      <c r="P58" s="330"/>
      <c r="Q58" s="330"/>
      <c r="R58" s="330"/>
      <c r="S58" s="330"/>
      <c r="T58" s="330"/>
      <c r="U58" s="330"/>
      <c r="V58" s="330"/>
    </row>
    <row r="59" ht="23.25" customHeight="1">
      <c r="A59" s="330"/>
      <c r="B59" s="330"/>
      <c r="C59" s="330"/>
      <c r="D59" s="330"/>
      <c r="E59" s="330"/>
      <c r="F59" s="330"/>
      <c r="G59" s="330"/>
      <c r="H59" s="330"/>
      <c r="I59" s="330"/>
      <c r="J59" s="330"/>
      <c r="K59" s="330"/>
      <c r="L59" s="330"/>
      <c r="M59" s="330"/>
      <c r="N59" s="330"/>
      <c r="O59" s="330"/>
      <c r="P59" s="330"/>
      <c r="Q59" s="330"/>
      <c r="R59" s="330"/>
      <c r="S59" s="330"/>
      <c r="T59" s="330"/>
      <c r="U59" s="330"/>
      <c r="V59" s="330"/>
    </row>
    <row r="60" ht="23.25" customHeight="1">
      <c r="A60" s="330"/>
      <c r="B60" s="330"/>
      <c r="C60" s="330"/>
      <c r="D60" s="330"/>
      <c r="E60" s="330"/>
      <c r="F60" s="330"/>
      <c r="G60" s="330"/>
      <c r="H60" s="330"/>
      <c r="I60" s="330"/>
      <c r="J60" s="330"/>
      <c r="K60" s="330"/>
      <c r="L60" s="330"/>
      <c r="M60" s="330"/>
      <c r="N60" s="330"/>
      <c r="O60" s="330"/>
      <c r="P60" s="330"/>
      <c r="Q60" s="330"/>
      <c r="R60" s="330"/>
      <c r="S60" s="330"/>
      <c r="T60" s="330"/>
      <c r="U60" s="330"/>
      <c r="V60" s="330"/>
    </row>
    <row r="61" ht="23.25" customHeight="1">
      <c r="A61" s="330"/>
      <c r="B61" s="330"/>
      <c r="C61" s="330"/>
      <c r="D61" s="330"/>
      <c r="E61" s="330"/>
      <c r="F61" s="330"/>
      <c r="G61" s="330"/>
      <c r="H61" s="330"/>
      <c r="I61" s="330"/>
      <c r="J61" s="330"/>
      <c r="K61" s="330"/>
      <c r="L61" s="330"/>
      <c r="M61" s="330"/>
      <c r="N61" s="330"/>
      <c r="O61" s="330"/>
      <c r="P61" s="330"/>
      <c r="Q61" s="330"/>
      <c r="R61" s="330"/>
      <c r="S61" s="330"/>
      <c r="T61" s="330"/>
      <c r="U61" s="330"/>
      <c r="V61" s="330"/>
    </row>
    <row r="62" ht="23.25" customHeight="1">
      <c r="A62" s="330"/>
      <c r="B62" s="330"/>
      <c r="C62" s="330"/>
      <c r="D62" s="330"/>
      <c r="E62" s="330"/>
      <c r="F62" s="330"/>
      <c r="G62" s="330"/>
      <c r="H62" s="330"/>
      <c r="I62" s="330"/>
      <c r="J62" s="330"/>
      <c r="K62" s="330"/>
      <c r="L62" s="330"/>
      <c r="M62" s="330"/>
      <c r="N62" s="330"/>
      <c r="O62" s="330"/>
      <c r="P62" s="330"/>
      <c r="Q62" s="330"/>
      <c r="R62" s="330"/>
      <c r="S62" s="330"/>
      <c r="T62" s="330"/>
      <c r="U62" s="330"/>
      <c r="V62" s="330"/>
    </row>
    <row r="63" ht="23.25" customHeight="1">
      <c r="A63" s="330"/>
      <c r="B63" s="330"/>
      <c r="C63" s="330"/>
      <c r="D63" s="330"/>
      <c r="E63" s="330"/>
      <c r="F63" s="330"/>
      <c r="G63" s="330"/>
      <c r="H63" s="330"/>
      <c r="I63" s="330"/>
      <c r="J63" s="330"/>
      <c r="K63" s="330"/>
      <c r="L63" s="330"/>
      <c r="M63" s="330"/>
      <c r="N63" s="330"/>
      <c r="O63" s="330"/>
      <c r="P63" s="330"/>
      <c r="Q63" s="330"/>
      <c r="R63" s="330"/>
      <c r="S63" s="330"/>
      <c r="T63" s="330"/>
      <c r="U63" s="330"/>
      <c r="V63" s="330"/>
    </row>
    <row r="64" ht="23.25" customHeight="1">
      <c r="A64" s="330"/>
      <c r="B64" s="330"/>
      <c r="C64" s="330"/>
      <c r="D64" s="330"/>
      <c r="E64" s="330"/>
      <c r="F64" s="330"/>
      <c r="G64" s="330"/>
      <c r="H64" s="330"/>
      <c r="I64" s="330"/>
      <c r="J64" s="330"/>
      <c r="K64" s="330"/>
      <c r="L64" s="330"/>
      <c r="M64" s="330"/>
      <c r="N64" s="330"/>
      <c r="O64" s="330"/>
      <c r="P64" s="330"/>
      <c r="Q64" s="330"/>
      <c r="R64" s="330"/>
      <c r="S64" s="330"/>
      <c r="T64" s="330"/>
      <c r="U64" s="330"/>
      <c r="V64" s="330"/>
    </row>
    <row r="65" ht="23.25" customHeight="1">
      <c r="A65" s="330"/>
      <c r="B65" s="330"/>
      <c r="C65" s="330"/>
      <c r="D65" s="330"/>
      <c r="E65" s="330"/>
      <c r="F65" s="330"/>
      <c r="G65" s="330"/>
      <c r="H65" s="330"/>
      <c r="I65" s="330"/>
      <c r="J65" s="330"/>
      <c r="K65" s="330"/>
      <c r="L65" s="330"/>
      <c r="M65" s="330"/>
      <c r="N65" s="330"/>
      <c r="O65" s="330"/>
      <c r="P65" s="330"/>
      <c r="Q65" s="330"/>
      <c r="R65" s="330"/>
      <c r="S65" s="330"/>
      <c r="T65" s="330"/>
      <c r="U65" s="330"/>
      <c r="V65" s="330"/>
    </row>
    <row r="66" ht="23.25" customHeight="1">
      <c r="A66" s="330"/>
      <c r="B66" s="330"/>
      <c r="C66" s="330"/>
      <c r="D66" s="330"/>
      <c r="E66" s="330"/>
      <c r="F66" s="330"/>
      <c r="G66" s="330"/>
      <c r="H66" s="330"/>
      <c r="I66" s="330"/>
      <c r="J66" s="330"/>
      <c r="K66" s="330"/>
      <c r="L66" s="330"/>
      <c r="M66" s="330"/>
      <c r="N66" s="330"/>
      <c r="O66" s="330"/>
      <c r="P66" s="330"/>
      <c r="Q66" s="330"/>
      <c r="R66" s="330"/>
      <c r="S66" s="330"/>
      <c r="T66" s="330"/>
      <c r="U66" s="330"/>
      <c r="V66" s="330"/>
    </row>
    <row r="67" ht="23.25" customHeight="1">
      <c r="A67" s="330"/>
      <c r="B67" s="330"/>
      <c r="C67" s="330"/>
      <c r="D67" s="330"/>
      <c r="E67" s="330"/>
      <c r="F67" s="330"/>
      <c r="G67" s="330"/>
      <c r="H67" s="330"/>
      <c r="I67" s="330"/>
      <c r="J67" s="330"/>
      <c r="K67" s="330"/>
      <c r="L67" s="330"/>
      <c r="M67" s="330"/>
      <c r="N67" s="330"/>
      <c r="O67" s="330"/>
      <c r="P67" s="330"/>
      <c r="Q67" s="330"/>
      <c r="R67" s="330"/>
      <c r="S67" s="330"/>
      <c r="T67" s="330"/>
      <c r="U67" s="330"/>
      <c r="V67" s="330"/>
    </row>
    <row r="68" ht="23.25" customHeight="1">
      <c r="A68" s="330"/>
      <c r="B68" s="330"/>
      <c r="C68" s="330"/>
      <c r="D68" s="330"/>
      <c r="E68" s="330"/>
      <c r="F68" s="330"/>
      <c r="G68" s="330"/>
      <c r="H68" s="330"/>
      <c r="I68" s="330"/>
      <c r="J68" s="330"/>
      <c r="K68" s="330"/>
      <c r="L68" s="330"/>
      <c r="M68" s="330"/>
      <c r="N68" s="330"/>
      <c r="O68" s="330"/>
      <c r="P68" s="330"/>
      <c r="Q68" s="330"/>
      <c r="R68" s="330"/>
      <c r="S68" s="330"/>
      <c r="T68" s="330"/>
      <c r="U68" s="330"/>
      <c r="V68" s="330"/>
    </row>
    <row r="69" ht="23.25" customHeight="1">
      <c r="A69" s="330"/>
      <c r="B69" s="330"/>
      <c r="C69" s="330"/>
      <c r="D69" s="330"/>
      <c r="E69" s="330"/>
      <c r="F69" s="330"/>
      <c r="G69" s="330"/>
      <c r="H69" s="330"/>
      <c r="I69" s="330"/>
      <c r="J69" s="330"/>
      <c r="K69" s="330"/>
      <c r="L69" s="330"/>
      <c r="M69" s="330"/>
      <c r="N69" s="330"/>
      <c r="O69" s="330"/>
      <c r="P69" s="330"/>
      <c r="Q69" s="330"/>
      <c r="R69" s="330"/>
      <c r="S69" s="330"/>
      <c r="T69" s="330"/>
      <c r="U69" s="330"/>
      <c r="V69" s="330"/>
    </row>
    <row r="70" ht="23.25" customHeight="1">
      <c r="A70" s="330"/>
      <c r="B70" s="330"/>
      <c r="C70" s="330"/>
      <c r="D70" s="330"/>
      <c r="E70" s="330"/>
      <c r="F70" s="330"/>
      <c r="G70" s="330"/>
      <c r="H70" s="330"/>
      <c r="I70" s="330"/>
      <c r="J70" s="330"/>
      <c r="K70" s="330"/>
      <c r="L70" s="330"/>
      <c r="M70" s="330"/>
      <c r="N70" s="330"/>
      <c r="O70" s="330"/>
      <c r="P70" s="330"/>
      <c r="Q70" s="330"/>
      <c r="R70" s="330"/>
      <c r="S70" s="330"/>
      <c r="T70" s="330"/>
      <c r="U70" s="330"/>
      <c r="V70" s="330"/>
    </row>
    <row r="71" ht="23.25" customHeight="1">
      <c r="A71" s="330"/>
      <c r="B71" s="330"/>
      <c r="C71" s="330"/>
      <c r="D71" s="330"/>
      <c r="E71" s="330"/>
      <c r="F71" s="330"/>
      <c r="G71" s="330"/>
      <c r="H71" s="330"/>
      <c r="I71" s="330"/>
      <c r="J71" s="330"/>
      <c r="K71" s="330"/>
      <c r="L71" s="330"/>
      <c r="M71" s="330"/>
      <c r="N71" s="330"/>
      <c r="O71" s="330"/>
      <c r="P71" s="330"/>
      <c r="Q71" s="330"/>
      <c r="R71" s="330"/>
      <c r="S71" s="330"/>
      <c r="T71" s="330"/>
      <c r="U71" s="330"/>
      <c r="V71" s="330"/>
    </row>
    <row r="72" ht="23.25" customHeight="1">
      <c r="A72" s="330"/>
      <c r="B72" s="330"/>
      <c r="C72" s="330"/>
      <c r="D72" s="330"/>
      <c r="E72" s="330"/>
      <c r="F72" s="330"/>
      <c r="G72" s="330"/>
      <c r="H72" s="330"/>
      <c r="I72" s="330"/>
      <c r="J72" s="330"/>
      <c r="K72" s="330"/>
      <c r="L72" s="330"/>
      <c r="M72" s="330"/>
      <c r="N72" s="330"/>
      <c r="O72" s="330"/>
      <c r="P72" s="330"/>
      <c r="Q72" s="330"/>
      <c r="R72" s="330"/>
      <c r="S72" s="330"/>
      <c r="T72" s="330"/>
      <c r="U72" s="330"/>
      <c r="V72" s="330"/>
    </row>
    <row r="73" ht="23.25" customHeight="1">
      <c r="A73" s="330"/>
      <c r="B73" s="330"/>
      <c r="C73" s="330"/>
      <c r="D73" s="330"/>
      <c r="E73" s="330"/>
      <c r="F73" s="330"/>
      <c r="G73" s="330"/>
      <c r="H73" s="330"/>
      <c r="I73" s="330"/>
      <c r="J73" s="330"/>
      <c r="K73" s="330"/>
      <c r="L73" s="330"/>
      <c r="M73" s="330"/>
      <c r="N73" s="330"/>
      <c r="O73" s="330"/>
      <c r="P73" s="330"/>
      <c r="Q73" s="330"/>
      <c r="R73" s="330"/>
      <c r="S73" s="330"/>
      <c r="T73" s="330"/>
      <c r="U73" s="330"/>
      <c r="V73" s="330"/>
    </row>
    <row r="74" ht="23.25" customHeight="1">
      <c r="A74" s="330"/>
      <c r="B74" s="330"/>
      <c r="C74" s="330"/>
      <c r="D74" s="330"/>
      <c r="E74" s="330"/>
      <c r="F74" s="330"/>
      <c r="G74" s="330"/>
      <c r="H74" s="330"/>
      <c r="I74" s="330"/>
      <c r="J74" s="330"/>
      <c r="K74" s="330"/>
      <c r="L74" s="330"/>
      <c r="M74" s="330"/>
      <c r="N74" s="330"/>
      <c r="O74" s="330"/>
      <c r="P74" s="330"/>
      <c r="Q74" s="330"/>
      <c r="R74" s="330"/>
      <c r="S74" s="330"/>
      <c r="T74" s="330"/>
      <c r="U74" s="330"/>
      <c r="V74" s="330"/>
    </row>
    <row r="75" ht="23.25" customHeight="1">
      <c r="A75" s="330"/>
      <c r="B75" s="330"/>
      <c r="C75" s="330"/>
      <c r="D75" s="330"/>
      <c r="E75" s="330"/>
      <c r="F75" s="330"/>
      <c r="G75" s="330"/>
      <c r="H75" s="330"/>
      <c r="I75" s="330"/>
      <c r="J75" s="330"/>
      <c r="K75" s="330"/>
      <c r="L75" s="330"/>
      <c r="M75" s="330"/>
      <c r="N75" s="330"/>
      <c r="O75" s="330"/>
      <c r="P75" s="330"/>
      <c r="Q75" s="330"/>
      <c r="R75" s="330"/>
      <c r="S75" s="330"/>
      <c r="T75" s="330"/>
      <c r="U75" s="330"/>
      <c r="V75" s="330"/>
    </row>
    <row r="76" ht="23.25" customHeight="1">
      <c r="A76" s="330"/>
      <c r="B76" s="330"/>
      <c r="C76" s="330"/>
      <c r="D76" s="330"/>
      <c r="E76" s="330"/>
      <c r="F76" s="330"/>
      <c r="G76" s="330"/>
      <c r="H76" s="330"/>
      <c r="I76" s="330"/>
      <c r="J76" s="330"/>
      <c r="K76" s="330"/>
      <c r="L76" s="330"/>
      <c r="M76" s="330"/>
      <c r="N76" s="330"/>
      <c r="O76" s="330"/>
      <c r="P76" s="330"/>
      <c r="Q76" s="330"/>
      <c r="R76" s="330"/>
      <c r="S76" s="330"/>
      <c r="T76" s="330"/>
      <c r="U76" s="330"/>
      <c r="V76" s="330"/>
    </row>
    <row r="77" ht="23.25" customHeight="1">
      <c r="A77" s="330"/>
      <c r="B77" s="330"/>
      <c r="C77" s="330"/>
      <c r="D77" s="330"/>
      <c r="E77" s="330"/>
      <c r="F77" s="330"/>
      <c r="G77" s="330"/>
      <c r="H77" s="330"/>
      <c r="I77" s="330"/>
      <c r="J77" s="330"/>
      <c r="K77" s="330"/>
      <c r="L77" s="330"/>
      <c r="M77" s="330"/>
      <c r="N77" s="330"/>
      <c r="O77" s="330"/>
      <c r="P77" s="330"/>
      <c r="Q77" s="330"/>
      <c r="R77" s="330"/>
      <c r="S77" s="330"/>
      <c r="T77" s="330"/>
      <c r="U77" s="330"/>
      <c r="V77" s="330"/>
    </row>
    <row r="78" ht="23.25" customHeight="1">
      <c r="A78" s="330"/>
      <c r="B78" s="330"/>
      <c r="C78" s="330"/>
      <c r="D78" s="330"/>
      <c r="E78" s="330"/>
      <c r="F78" s="330"/>
      <c r="G78" s="330"/>
      <c r="H78" s="330"/>
      <c r="I78" s="330"/>
      <c r="J78" s="330"/>
      <c r="K78" s="330"/>
      <c r="L78" s="330"/>
      <c r="M78" s="330"/>
      <c r="N78" s="330"/>
      <c r="O78" s="330"/>
      <c r="P78" s="330"/>
      <c r="Q78" s="330"/>
      <c r="R78" s="330"/>
      <c r="S78" s="330"/>
      <c r="T78" s="330"/>
      <c r="U78" s="330"/>
      <c r="V78" s="330"/>
    </row>
    <row r="79" ht="23.25" customHeight="1">
      <c r="A79" s="330"/>
      <c r="B79" s="330"/>
      <c r="C79" s="330"/>
      <c r="D79" s="330"/>
      <c r="E79" s="330"/>
      <c r="F79" s="330"/>
      <c r="G79" s="330"/>
      <c r="H79" s="330"/>
      <c r="I79" s="330"/>
      <c r="J79" s="330"/>
      <c r="K79" s="330"/>
      <c r="L79" s="330"/>
      <c r="M79" s="330"/>
      <c r="N79" s="330"/>
      <c r="O79" s="330"/>
      <c r="P79" s="330"/>
      <c r="Q79" s="330"/>
      <c r="R79" s="330"/>
      <c r="S79" s="330"/>
      <c r="T79" s="330"/>
      <c r="U79" s="330"/>
      <c r="V79" s="330"/>
    </row>
    <row r="80" ht="23.25" customHeight="1">
      <c r="A80" s="330"/>
      <c r="B80" s="330"/>
      <c r="C80" s="330"/>
      <c r="D80" s="330"/>
      <c r="E80" s="330"/>
      <c r="F80" s="330"/>
      <c r="G80" s="330"/>
      <c r="H80" s="330"/>
      <c r="I80" s="330"/>
      <c r="J80" s="330"/>
      <c r="K80" s="330"/>
      <c r="L80" s="330"/>
      <c r="M80" s="330"/>
      <c r="N80" s="330"/>
      <c r="O80" s="330"/>
      <c r="P80" s="330"/>
      <c r="Q80" s="330"/>
      <c r="R80" s="330"/>
      <c r="S80" s="330"/>
      <c r="T80" s="330"/>
      <c r="U80" s="330"/>
      <c r="V80" s="330"/>
    </row>
    <row r="81" ht="23.25" customHeight="1">
      <c r="A81" s="330"/>
      <c r="B81" s="330"/>
      <c r="C81" s="330"/>
      <c r="D81" s="330"/>
      <c r="E81" s="330"/>
      <c r="F81" s="330"/>
      <c r="G81" s="330"/>
      <c r="H81" s="330"/>
      <c r="I81" s="330"/>
      <c r="J81" s="330"/>
      <c r="K81" s="330"/>
      <c r="L81" s="330"/>
      <c r="M81" s="330"/>
      <c r="N81" s="330"/>
      <c r="O81" s="330"/>
      <c r="P81" s="330"/>
      <c r="Q81" s="330"/>
      <c r="R81" s="330"/>
      <c r="S81" s="330"/>
      <c r="T81" s="330"/>
      <c r="U81" s="330"/>
      <c r="V81" s="330"/>
    </row>
    <row r="82" ht="23.25" customHeight="1">
      <c r="A82" s="330"/>
      <c r="B82" s="330"/>
      <c r="C82" s="330"/>
      <c r="D82" s="330"/>
      <c r="E82" s="330"/>
      <c r="F82" s="330"/>
      <c r="G82" s="330"/>
      <c r="H82" s="330"/>
      <c r="I82" s="330"/>
      <c r="J82" s="330"/>
      <c r="K82" s="330"/>
      <c r="L82" s="330"/>
      <c r="M82" s="330"/>
      <c r="N82" s="330"/>
      <c r="O82" s="330"/>
      <c r="P82" s="330"/>
      <c r="Q82" s="330"/>
      <c r="R82" s="330"/>
      <c r="S82" s="330"/>
      <c r="T82" s="330"/>
      <c r="U82" s="330"/>
      <c r="V82" s="330"/>
    </row>
    <row r="83" ht="23.25" customHeight="1">
      <c r="A83" s="330"/>
      <c r="B83" s="330"/>
      <c r="C83" s="330"/>
      <c r="D83" s="330"/>
      <c r="E83" s="330"/>
      <c r="F83" s="330"/>
      <c r="G83" s="330"/>
      <c r="H83" s="330"/>
      <c r="I83" s="330"/>
      <c r="J83" s="330"/>
      <c r="K83" s="330"/>
      <c r="L83" s="330"/>
      <c r="M83" s="330"/>
      <c r="N83" s="330"/>
      <c r="O83" s="330"/>
      <c r="P83" s="330"/>
      <c r="Q83" s="330"/>
      <c r="R83" s="330"/>
      <c r="S83" s="330"/>
      <c r="T83" s="330"/>
      <c r="U83" s="330"/>
      <c r="V83" s="330"/>
    </row>
    <row r="84" ht="23.25" customHeight="1">
      <c r="A84" s="330"/>
      <c r="B84" s="330"/>
      <c r="C84" s="330"/>
      <c r="D84" s="330"/>
      <c r="E84" s="330"/>
      <c r="F84" s="330"/>
      <c r="G84" s="330"/>
      <c r="H84" s="330"/>
      <c r="I84" s="330"/>
      <c r="J84" s="330"/>
      <c r="K84" s="330"/>
      <c r="L84" s="330"/>
      <c r="M84" s="330"/>
      <c r="N84" s="330"/>
      <c r="O84" s="330"/>
      <c r="P84" s="330"/>
      <c r="Q84" s="330"/>
      <c r="R84" s="330"/>
      <c r="S84" s="330"/>
      <c r="T84" s="330"/>
      <c r="U84" s="330"/>
      <c r="V84" s="330"/>
    </row>
    <row r="85" ht="23.25" customHeight="1">
      <c r="A85" s="330"/>
      <c r="B85" s="330"/>
      <c r="C85" s="330"/>
      <c r="D85" s="330"/>
      <c r="E85" s="330"/>
      <c r="F85" s="330"/>
      <c r="G85" s="330"/>
      <c r="H85" s="330"/>
      <c r="I85" s="330"/>
      <c r="J85" s="330"/>
      <c r="K85" s="330"/>
      <c r="L85" s="330"/>
      <c r="M85" s="330"/>
      <c r="N85" s="330"/>
      <c r="O85" s="330"/>
      <c r="P85" s="330"/>
      <c r="Q85" s="330"/>
      <c r="R85" s="330"/>
      <c r="S85" s="330"/>
      <c r="T85" s="330"/>
      <c r="U85" s="330"/>
      <c r="V85" s="330"/>
    </row>
    <row r="86" ht="23.25" customHeight="1">
      <c r="A86" s="330"/>
      <c r="B86" s="330"/>
      <c r="C86" s="330"/>
      <c r="D86" s="330"/>
      <c r="E86" s="330"/>
      <c r="F86" s="330"/>
      <c r="G86" s="330"/>
      <c r="H86" s="330"/>
      <c r="I86" s="330"/>
      <c r="J86" s="330"/>
      <c r="K86" s="330"/>
      <c r="L86" s="330"/>
      <c r="M86" s="330"/>
      <c r="N86" s="330"/>
      <c r="O86" s="330"/>
      <c r="P86" s="330"/>
      <c r="Q86" s="330"/>
      <c r="R86" s="330"/>
      <c r="S86" s="330"/>
      <c r="T86" s="330"/>
      <c r="U86" s="330"/>
      <c r="V86" s="330"/>
    </row>
    <row r="87" ht="23.25" customHeight="1">
      <c r="A87" s="330"/>
      <c r="B87" s="330"/>
      <c r="C87" s="330"/>
      <c r="D87" s="330"/>
      <c r="E87" s="330"/>
      <c r="F87" s="330"/>
      <c r="G87" s="330"/>
      <c r="H87" s="330"/>
      <c r="I87" s="330"/>
      <c r="J87" s="330"/>
      <c r="K87" s="330"/>
      <c r="L87" s="330"/>
      <c r="M87" s="330"/>
      <c r="N87" s="330"/>
      <c r="O87" s="330"/>
      <c r="P87" s="330"/>
      <c r="Q87" s="330"/>
      <c r="R87" s="330"/>
      <c r="S87" s="330"/>
      <c r="T87" s="330"/>
      <c r="U87" s="330"/>
      <c r="V87" s="330"/>
    </row>
    <row r="88" ht="23.25" customHeight="1">
      <c r="A88" s="330"/>
      <c r="B88" s="330"/>
      <c r="C88" s="330"/>
      <c r="D88" s="330"/>
      <c r="E88" s="330"/>
      <c r="F88" s="330"/>
      <c r="G88" s="330"/>
      <c r="H88" s="330"/>
      <c r="I88" s="330"/>
      <c r="J88" s="330"/>
      <c r="K88" s="330"/>
      <c r="L88" s="330"/>
      <c r="M88" s="330"/>
      <c r="N88" s="330"/>
      <c r="O88" s="330"/>
      <c r="P88" s="330"/>
      <c r="Q88" s="330"/>
      <c r="R88" s="330"/>
      <c r="S88" s="330"/>
      <c r="T88" s="330"/>
      <c r="U88" s="330"/>
      <c r="V88" s="330"/>
    </row>
    <row r="89" ht="23.25" customHeight="1">
      <c r="A89" s="330"/>
      <c r="B89" s="330"/>
      <c r="C89" s="330"/>
      <c r="D89" s="330"/>
      <c r="E89" s="330"/>
      <c r="F89" s="330"/>
      <c r="G89" s="330"/>
      <c r="H89" s="330"/>
      <c r="I89" s="330"/>
      <c r="J89" s="330"/>
      <c r="K89" s="330"/>
      <c r="L89" s="330"/>
      <c r="M89" s="330"/>
      <c r="N89" s="330"/>
      <c r="O89" s="330"/>
      <c r="P89" s="330"/>
      <c r="Q89" s="330"/>
      <c r="R89" s="330"/>
      <c r="S89" s="330"/>
      <c r="T89" s="330"/>
      <c r="U89" s="330"/>
      <c r="V89" s="330"/>
    </row>
    <row r="90" ht="23.25" customHeight="1">
      <c r="A90" s="330"/>
      <c r="B90" s="330"/>
      <c r="C90" s="330"/>
      <c r="D90" s="330"/>
      <c r="E90" s="330"/>
      <c r="F90" s="330"/>
      <c r="G90" s="330"/>
      <c r="H90" s="330"/>
      <c r="I90" s="330"/>
      <c r="J90" s="330"/>
      <c r="K90" s="330"/>
      <c r="L90" s="330"/>
      <c r="M90" s="330"/>
      <c r="N90" s="330"/>
      <c r="O90" s="330"/>
      <c r="P90" s="330"/>
      <c r="Q90" s="330"/>
      <c r="R90" s="330"/>
      <c r="S90" s="330"/>
      <c r="T90" s="330"/>
      <c r="U90" s="330"/>
      <c r="V90" s="330"/>
    </row>
    <row r="91" ht="23.25" customHeight="1">
      <c r="A91" s="330"/>
      <c r="B91" s="330"/>
      <c r="C91" s="330"/>
      <c r="D91" s="330"/>
      <c r="E91" s="330"/>
      <c r="F91" s="330"/>
      <c r="G91" s="330"/>
      <c r="H91" s="330"/>
      <c r="I91" s="330"/>
      <c r="J91" s="330"/>
      <c r="K91" s="330"/>
      <c r="L91" s="330"/>
      <c r="M91" s="330"/>
      <c r="N91" s="330"/>
      <c r="O91" s="330"/>
      <c r="P91" s="330"/>
      <c r="Q91" s="330"/>
      <c r="R91" s="330"/>
      <c r="S91" s="330"/>
      <c r="T91" s="330"/>
      <c r="U91" s="330"/>
      <c r="V91" s="330"/>
    </row>
    <row r="92" ht="23.25" customHeight="1">
      <c r="A92" s="330"/>
      <c r="B92" s="330"/>
      <c r="C92" s="330"/>
      <c r="D92" s="330"/>
      <c r="E92" s="330"/>
      <c r="F92" s="330"/>
      <c r="G92" s="330"/>
      <c r="H92" s="330"/>
      <c r="I92" s="330"/>
      <c r="J92" s="330"/>
      <c r="K92" s="330"/>
      <c r="L92" s="330"/>
      <c r="M92" s="330"/>
      <c r="N92" s="330"/>
      <c r="O92" s="330"/>
      <c r="P92" s="330"/>
      <c r="Q92" s="330"/>
      <c r="R92" s="330"/>
      <c r="S92" s="330"/>
      <c r="T92" s="330"/>
      <c r="U92" s="330"/>
      <c r="V92" s="330"/>
    </row>
    <row r="93" ht="23.25" customHeight="1">
      <c r="A93" s="330"/>
      <c r="B93" s="330"/>
      <c r="C93" s="330"/>
      <c r="D93" s="330"/>
      <c r="E93" s="330"/>
      <c r="F93" s="330"/>
      <c r="G93" s="330"/>
      <c r="H93" s="330"/>
      <c r="I93" s="330"/>
      <c r="J93" s="330"/>
      <c r="K93" s="330"/>
      <c r="L93" s="330"/>
      <c r="M93" s="330"/>
      <c r="N93" s="330"/>
      <c r="O93" s="330"/>
      <c r="P93" s="330"/>
      <c r="Q93" s="330"/>
      <c r="R93" s="330"/>
      <c r="S93" s="330"/>
      <c r="T93" s="330"/>
      <c r="U93" s="330"/>
      <c r="V93" s="330"/>
    </row>
    <row r="94" ht="23.25" customHeight="1">
      <c r="A94" s="330"/>
      <c r="B94" s="330"/>
      <c r="C94" s="330"/>
      <c r="D94" s="330"/>
      <c r="E94" s="330"/>
      <c r="F94" s="330"/>
      <c r="G94" s="330"/>
      <c r="H94" s="330"/>
      <c r="I94" s="330"/>
      <c r="J94" s="330"/>
      <c r="K94" s="330"/>
      <c r="L94" s="330"/>
      <c r="M94" s="330"/>
      <c r="N94" s="330"/>
      <c r="O94" s="330"/>
      <c r="P94" s="330"/>
      <c r="Q94" s="330"/>
      <c r="R94" s="330"/>
      <c r="S94" s="330"/>
      <c r="T94" s="330"/>
      <c r="U94" s="330"/>
      <c r="V94" s="330"/>
    </row>
    <row r="95" ht="23.25" customHeight="1">
      <c r="A95" s="330"/>
      <c r="B95" s="330"/>
      <c r="C95" s="330"/>
      <c r="D95" s="330"/>
      <c r="E95" s="330"/>
      <c r="F95" s="330"/>
      <c r="G95" s="330"/>
      <c r="H95" s="330"/>
      <c r="I95" s="330"/>
      <c r="J95" s="330"/>
      <c r="K95" s="330"/>
      <c r="L95" s="330"/>
      <c r="M95" s="330"/>
      <c r="N95" s="330"/>
      <c r="O95" s="330"/>
      <c r="P95" s="330"/>
      <c r="Q95" s="330"/>
      <c r="R95" s="330"/>
      <c r="S95" s="330"/>
      <c r="T95" s="330"/>
      <c r="U95" s="330"/>
      <c r="V95" s="330"/>
    </row>
    <row r="96" ht="23.25" customHeight="1">
      <c r="A96" s="330"/>
      <c r="B96" s="330"/>
      <c r="C96" s="330"/>
      <c r="D96" s="330"/>
      <c r="E96" s="330"/>
      <c r="F96" s="330"/>
      <c r="G96" s="330"/>
      <c r="H96" s="330"/>
      <c r="I96" s="330"/>
      <c r="J96" s="330"/>
      <c r="K96" s="330"/>
      <c r="L96" s="330"/>
      <c r="M96" s="330"/>
      <c r="N96" s="330"/>
      <c r="O96" s="330"/>
      <c r="P96" s="330"/>
      <c r="Q96" s="330"/>
      <c r="R96" s="330"/>
      <c r="S96" s="330"/>
      <c r="T96" s="330"/>
      <c r="U96" s="330"/>
      <c r="V96" s="330"/>
    </row>
    <row r="97" ht="23.25" customHeight="1">
      <c r="A97" s="330"/>
      <c r="B97" s="330"/>
      <c r="C97" s="330"/>
      <c r="D97" s="330"/>
      <c r="E97" s="330"/>
      <c r="F97" s="330"/>
      <c r="G97" s="330"/>
      <c r="H97" s="330"/>
      <c r="I97" s="330"/>
      <c r="J97" s="330"/>
      <c r="K97" s="330"/>
      <c r="L97" s="330"/>
      <c r="M97" s="330"/>
      <c r="N97" s="330"/>
      <c r="O97" s="330"/>
      <c r="P97" s="330"/>
      <c r="Q97" s="330"/>
      <c r="R97" s="330"/>
      <c r="S97" s="330"/>
      <c r="T97" s="330"/>
      <c r="U97" s="330"/>
      <c r="V97" s="330"/>
    </row>
    <row r="98" ht="23.25" customHeight="1">
      <c r="A98" s="330"/>
      <c r="B98" s="330"/>
      <c r="C98" s="330"/>
      <c r="D98" s="330"/>
      <c r="E98" s="330"/>
      <c r="F98" s="330"/>
      <c r="G98" s="330"/>
      <c r="H98" s="330"/>
      <c r="I98" s="330"/>
      <c r="J98" s="330"/>
      <c r="K98" s="330"/>
      <c r="L98" s="330"/>
      <c r="M98" s="330"/>
      <c r="N98" s="330"/>
      <c r="O98" s="330"/>
      <c r="P98" s="330"/>
      <c r="Q98" s="330"/>
      <c r="R98" s="330"/>
      <c r="S98" s="330"/>
      <c r="T98" s="330"/>
      <c r="U98" s="330"/>
      <c r="V98" s="330"/>
    </row>
    <row r="99" ht="23.25" customHeight="1">
      <c r="A99" s="330"/>
      <c r="B99" s="330"/>
      <c r="C99" s="330"/>
      <c r="D99" s="330"/>
      <c r="E99" s="330"/>
      <c r="F99" s="330"/>
      <c r="G99" s="330"/>
      <c r="H99" s="330"/>
      <c r="I99" s="330"/>
      <c r="J99" s="330"/>
      <c r="K99" s="330"/>
      <c r="L99" s="330"/>
      <c r="M99" s="330"/>
      <c r="N99" s="330"/>
      <c r="O99" s="330"/>
      <c r="P99" s="330"/>
      <c r="Q99" s="330"/>
      <c r="R99" s="330"/>
      <c r="S99" s="330"/>
      <c r="T99" s="330"/>
      <c r="U99" s="330"/>
      <c r="V99" s="330"/>
    </row>
    <row r="100" ht="23.25" customHeight="1">
      <c r="A100" s="330"/>
      <c r="B100" s="330"/>
      <c r="C100" s="330"/>
      <c r="D100" s="330"/>
      <c r="E100" s="330"/>
      <c r="F100" s="330"/>
      <c r="G100" s="330"/>
      <c r="H100" s="330"/>
      <c r="I100" s="330"/>
      <c r="J100" s="330"/>
      <c r="K100" s="330"/>
      <c r="L100" s="330"/>
      <c r="M100" s="330"/>
      <c r="N100" s="330"/>
      <c r="O100" s="330"/>
      <c r="P100" s="330"/>
      <c r="Q100" s="330"/>
      <c r="R100" s="330"/>
      <c r="S100" s="330"/>
      <c r="T100" s="330"/>
      <c r="U100" s="330"/>
      <c r="V100" s="330"/>
    </row>
    <row r="101" ht="23.25" customHeight="1">
      <c r="A101" s="330"/>
      <c r="B101" s="330"/>
      <c r="C101" s="330"/>
      <c r="D101" s="330"/>
      <c r="E101" s="330"/>
      <c r="F101" s="330"/>
      <c r="G101" s="330"/>
      <c r="H101" s="330"/>
      <c r="I101" s="330"/>
      <c r="J101" s="330"/>
      <c r="K101" s="330"/>
      <c r="L101" s="330"/>
      <c r="M101" s="330"/>
      <c r="N101" s="330"/>
      <c r="O101" s="330"/>
      <c r="P101" s="330"/>
      <c r="Q101" s="330"/>
      <c r="R101" s="330"/>
      <c r="S101" s="330"/>
      <c r="T101" s="330"/>
      <c r="U101" s="330"/>
      <c r="V101" s="330"/>
    </row>
    <row r="102" ht="23.25" customHeight="1">
      <c r="A102" s="330"/>
      <c r="B102" s="330"/>
      <c r="C102" s="330"/>
      <c r="D102" s="330"/>
      <c r="E102" s="330"/>
      <c r="F102" s="330"/>
      <c r="G102" s="330"/>
      <c r="H102" s="330"/>
      <c r="I102" s="330"/>
      <c r="J102" s="330"/>
      <c r="K102" s="330"/>
      <c r="L102" s="330"/>
      <c r="M102" s="330"/>
      <c r="N102" s="330"/>
      <c r="O102" s="330"/>
      <c r="P102" s="330"/>
      <c r="Q102" s="330"/>
      <c r="R102" s="330"/>
      <c r="S102" s="330"/>
      <c r="T102" s="330"/>
      <c r="U102" s="330"/>
      <c r="V102" s="330"/>
    </row>
    <row r="103" ht="23.25" customHeight="1">
      <c r="A103" s="330"/>
      <c r="B103" s="330"/>
      <c r="C103" s="330"/>
      <c r="D103" s="330"/>
      <c r="E103" s="330"/>
      <c r="F103" s="330"/>
      <c r="G103" s="330"/>
      <c r="H103" s="330"/>
      <c r="I103" s="330"/>
      <c r="J103" s="330"/>
      <c r="K103" s="330"/>
      <c r="L103" s="330"/>
      <c r="M103" s="330"/>
      <c r="N103" s="330"/>
      <c r="O103" s="330"/>
      <c r="P103" s="330"/>
      <c r="Q103" s="330"/>
      <c r="R103" s="330"/>
      <c r="S103" s="330"/>
      <c r="T103" s="330"/>
      <c r="U103" s="330"/>
      <c r="V103" s="330"/>
    </row>
    <row r="104" ht="23.25" customHeight="1">
      <c r="A104" s="330"/>
      <c r="B104" s="330"/>
      <c r="C104" s="330"/>
      <c r="D104" s="330"/>
      <c r="E104" s="330"/>
      <c r="F104" s="330"/>
      <c r="G104" s="330"/>
      <c r="H104" s="330"/>
      <c r="I104" s="330"/>
      <c r="J104" s="330"/>
      <c r="K104" s="330"/>
      <c r="L104" s="330"/>
      <c r="M104" s="330"/>
      <c r="N104" s="330"/>
      <c r="O104" s="330"/>
      <c r="P104" s="330"/>
      <c r="Q104" s="330"/>
      <c r="R104" s="330"/>
      <c r="S104" s="330"/>
      <c r="T104" s="330"/>
      <c r="U104" s="330"/>
      <c r="V104" s="330"/>
    </row>
    <row r="105" ht="23.25" customHeight="1">
      <c r="A105" s="330"/>
      <c r="B105" s="330"/>
      <c r="C105" s="330"/>
      <c r="D105" s="330"/>
      <c r="E105" s="330"/>
      <c r="F105" s="330"/>
      <c r="G105" s="330"/>
      <c r="H105" s="330"/>
      <c r="I105" s="330"/>
      <c r="J105" s="330"/>
      <c r="K105" s="330"/>
      <c r="L105" s="330"/>
      <c r="M105" s="330"/>
      <c r="N105" s="330"/>
      <c r="O105" s="330"/>
      <c r="P105" s="330"/>
      <c r="Q105" s="330"/>
      <c r="R105" s="330"/>
      <c r="S105" s="330"/>
      <c r="T105" s="330"/>
      <c r="U105" s="330"/>
      <c r="V105" s="330"/>
    </row>
    <row r="106" ht="23.25" customHeight="1">
      <c r="A106" s="330"/>
      <c r="B106" s="330"/>
      <c r="C106" s="330"/>
      <c r="D106" s="330"/>
      <c r="E106" s="330"/>
      <c r="F106" s="330"/>
      <c r="G106" s="330"/>
      <c r="H106" s="330"/>
      <c r="I106" s="330"/>
      <c r="J106" s="330"/>
      <c r="K106" s="330"/>
      <c r="L106" s="330"/>
      <c r="M106" s="330"/>
      <c r="N106" s="330"/>
      <c r="O106" s="330"/>
      <c r="P106" s="330"/>
      <c r="Q106" s="330"/>
      <c r="R106" s="330"/>
      <c r="S106" s="330"/>
      <c r="T106" s="330"/>
      <c r="U106" s="330"/>
      <c r="V106" s="330"/>
    </row>
    <row r="107" ht="23.25" customHeight="1">
      <c r="A107" s="330"/>
      <c r="B107" s="330"/>
      <c r="C107" s="330"/>
      <c r="D107" s="330"/>
      <c r="E107" s="330"/>
      <c r="F107" s="330"/>
      <c r="G107" s="330"/>
      <c r="H107" s="330"/>
      <c r="I107" s="330"/>
      <c r="J107" s="330"/>
      <c r="K107" s="330"/>
      <c r="L107" s="330"/>
      <c r="M107" s="330"/>
      <c r="N107" s="330"/>
      <c r="O107" s="330"/>
      <c r="P107" s="330"/>
      <c r="Q107" s="330"/>
      <c r="R107" s="330"/>
      <c r="S107" s="330"/>
      <c r="T107" s="330"/>
      <c r="U107" s="330"/>
      <c r="V107" s="330"/>
    </row>
    <row r="108" ht="23.25" customHeight="1">
      <c r="A108" s="330"/>
      <c r="B108" s="330"/>
      <c r="C108" s="330"/>
      <c r="D108" s="330"/>
      <c r="E108" s="330"/>
      <c r="F108" s="330"/>
      <c r="G108" s="330"/>
      <c r="H108" s="330"/>
      <c r="I108" s="330"/>
      <c r="J108" s="330"/>
      <c r="K108" s="330"/>
      <c r="L108" s="330"/>
      <c r="M108" s="330"/>
      <c r="N108" s="330"/>
      <c r="O108" s="330"/>
      <c r="P108" s="330"/>
      <c r="Q108" s="330"/>
      <c r="R108" s="330"/>
      <c r="S108" s="330"/>
      <c r="T108" s="330"/>
      <c r="U108" s="330"/>
      <c r="V108" s="330"/>
    </row>
    <row r="109" ht="23.25" customHeight="1">
      <c r="A109" s="330"/>
      <c r="B109" s="330"/>
      <c r="C109" s="330"/>
      <c r="D109" s="330"/>
      <c r="E109" s="330"/>
      <c r="F109" s="330"/>
      <c r="G109" s="330"/>
      <c r="H109" s="330"/>
      <c r="I109" s="330"/>
      <c r="J109" s="330"/>
      <c r="K109" s="330"/>
      <c r="L109" s="330"/>
      <c r="M109" s="330"/>
      <c r="N109" s="330"/>
      <c r="O109" s="330"/>
      <c r="P109" s="330"/>
      <c r="Q109" s="330"/>
      <c r="R109" s="330"/>
      <c r="S109" s="330"/>
      <c r="T109" s="330"/>
      <c r="U109" s="330"/>
      <c r="V109" s="330"/>
    </row>
    <row r="110" ht="23.25" customHeight="1">
      <c r="A110" s="330"/>
      <c r="B110" s="330"/>
      <c r="C110" s="330"/>
      <c r="D110" s="330"/>
      <c r="E110" s="330"/>
      <c r="F110" s="330"/>
      <c r="G110" s="330"/>
      <c r="H110" s="330"/>
      <c r="I110" s="330"/>
      <c r="J110" s="330"/>
      <c r="K110" s="330"/>
      <c r="L110" s="330"/>
      <c r="M110" s="330"/>
      <c r="N110" s="330"/>
      <c r="O110" s="330"/>
      <c r="P110" s="330"/>
      <c r="Q110" s="330"/>
      <c r="R110" s="330"/>
      <c r="S110" s="330"/>
      <c r="T110" s="330"/>
      <c r="U110" s="330"/>
      <c r="V110" s="330"/>
    </row>
    <row r="111" ht="23.25" customHeight="1">
      <c r="A111" s="330"/>
      <c r="B111" s="330"/>
      <c r="C111" s="330"/>
      <c r="D111" s="330"/>
      <c r="E111" s="330"/>
      <c r="F111" s="330"/>
      <c r="G111" s="330"/>
      <c r="H111" s="330"/>
      <c r="I111" s="330"/>
      <c r="J111" s="330"/>
      <c r="K111" s="330"/>
      <c r="L111" s="330"/>
      <c r="M111" s="330"/>
      <c r="N111" s="330"/>
      <c r="O111" s="330"/>
      <c r="P111" s="330"/>
      <c r="Q111" s="330"/>
      <c r="R111" s="330"/>
      <c r="S111" s="330"/>
      <c r="T111" s="330"/>
      <c r="U111" s="330"/>
      <c r="V111" s="330"/>
    </row>
    <row r="112" ht="23.25" customHeight="1">
      <c r="A112" s="330"/>
      <c r="B112" s="330"/>
      <c r="C112" s="330"/>
      <c r="D112" s="330"/>
      <c r="E112" s="330"/>
      <c r="F112" s="330"/>
      <c r="G112" s="330"/>
      <c r="H112" s="330"/>
      <c r="I112" s="330"/>
      <c r="J112" s="330"/>
      <c r="K112" s="330"/>
      <c r="L112" s="330"/>
      <c r="M112" s="330"/>
      <c r="N112" s="330"/>
      <c r="O112" s="330"/>
      <c r="P112" s="330"/>
      <c r="Q112" s="330"/>
      <c r="R112" s="330"/>
      <c r="S112" s="330"/>
      <c r="T112" s="330"/>
      <c r="U112" s="330"/>
      <c r="V112" s="330"/>
    </row>
    <row r="113" ht="23.25" customHeight="1">
      <c r="A113" s="330"/>
      <c r="B113" s="330"/>
      <c r="C113" s="330"/>
      <c r="D113" s="330"/>
      <c r="E113" s="330"/>
      <c r="F113" s="330"/>
      <c r="G113" s="330"/>
      <c r="H113" s="330"/>
      <c r="I113" s="330"/>
      <c r="J113" s="330"/>
      <c r="K113" s="330"/>
      <c r="L113" s="330"/>
      <c r="M113" s="330"/>
      <c r="N113" s="330"/>
      <c r="O113" s="330"/>
      <c r="P113" s="330"/>
      <c r="Q113" s="330"/>
      <c r="R113" s="330"/>
      <c r="S113" s="330"/>
      <c r="T113" s="330"/>
      <c r="U113" s="330"/>
      <c r="V113" s="330"/>
    </row>
    <row r="114" ht="23.25" customHeight="1">
      <c r="A114" s="330"/>
      <c r="B114" s="330"/>
      <c r="C114" s="330"/>
      <c r="D114" s="330"/>
      <c r="E114" s="330"/>
      <c r="F114" s="330"/>
      <c r="G114" s="330"/>
      <c r="H114" s="330"/>
      <c r="I114" s="330"/>
      <c r="J114" s="330"/>
      <c r="K114" s="330"/>
      <c r="L114" s="330"/>
      <c r="M114" s="330"/>
      <c r="N114" s="330"/>
      <c r="O114" s="330"/>
      <c r="P114" s="330"/>
      <c r="Q114" s="330"/>
      <c r="R114" s="330"/>
      <c r="S114" s="330"/>
      <c r="T114" s="330"/>
      <c r="U114" s="330"/>
      <c r="V114" s="330"/>
    </row>
    <row r="115" ht="23.25" customHeight="1">
      <c r="A115" s="330"/>
      <c r="B115" s="330"/>
      <c r="C115" s="330"/>
      <c r="D115" s="330"/>
      <c r="E115" s="330"/>
      <c r="F115" s="330"/>
      <c r="G115" s="330"/>
      <c r="H115" s="330"/>
      <c r="I115" s="330"/>
      <c r="J115" s="330"/>
      <c r="K115" s="330"/>
      <c r="L115" s="330"/>
      <c r="M115" s="330"/>
      <c r="N115" s="330"/>
      <c r="O115" s="330"/>
      <c r="P115" s="330"/>
      <c r="Q115" s="330"/>
      <c r="R115" s="330"/>
      <c r="S115" s="330"/>
      <c r="T115" s="330"/>
      <c r="U115" s="330"/>
      <c r="V115" s="330"/>
    </row>
    <row r="116" ht="23.25" customHeight="1">
      <c r="A116" s="330"/>
      <c r="B116" s="330"/>
      <c r="C116" s="330"/>
      <c r="D116" s="330"/>
      <c r="E116" s="330"/>
      <c r="F116" s="330"/>
      <c r="G116" s="330"/>
      <c r="H116" s="330"/>
      <c r="I116" s="330"/>
      <c r="J116" s="330"/>
      <c r="K116" s="330"/>
      <c r="L116" s="330"/>
      <c r="M116" s="330"/>
      <c r="N116" s="330"/>
      <c r="O116" s="330"/>
      <c r="P116" s="330"/>
      <c r="Q116" s="330"/>
      <c r="R116" s="330"/>
      <c r="S116" s="330"/>
      <c r="T116" s="330"/>
      <c r="U116" s="330"/>
      <c r="V116" s="330"/>
    </row>
    <row r="117" ht="23.25" customHeight="1">
      <c r="A117" s="330"/>
      <c r="B117" s="330"/>
      <c r="C117" s="330"/>
      <c r="D117" s="330"/>
      <c r="E117" s="330"/>
      <c r="F117" s="330"/>
      <c r="G117" s="330"/>
      <c r="H117" s="330"/>
      <c r="I117" s="330"/>
      <c r="J117" s="330"/>
      <c r="K117" s="330"/>
      <c r="L117" s="330"/>
      <c r="M117" s="330"/>
      <c r="N117" s="330"/>
      <c r="O117" s="330"/>
      <c r="P117" s="330"/>
      <c r="Q117" s="330"/>
      <c r="R117" s="330"/>
      <c r="S117" s="330"/>
      <c r="T117" s="330"/>
      <c r="U117" s="330"/>
      <c r="V117" s="330"/>
    </row>
    <row r="118" ht="23.25" customHeight="1">
      <c r="A118" s="330"/>
      <c r="B118" s="330"/>
      <c r="C118" s="330"/>
      <c r="D118" s="330"/>
      <c r="E118" s="330"/>
      <c r="F118" s="330"/>
      <c r="G118" s="330"/>
      <c r="H118" s="330"/>
      <c r="I118" s="330"/>
      <c r="J118" s="330"/>
      <c r="K118" s="330"/>
      <c r="L118" s="330"/>
      <c r="M118" s="330"/>
      <c r="N118" s="330"/>
      <c r="O118" s="330"/>
      <c r="P118" s="330"/>
      <c r="Q118" s="330"/>
      <c r="R118" s="330"/>
      <c r="S118" s="330"/>
      <c r="T118" s="330"/>
      <c r="U118" s="330"/>
      <c r="V118" s="330"/>
    </row>
    <row r="119" ht="23.25" customHeight="1">
      <c r="A119" s="330"/>
      <c r="B119" s="330"/>
      <c r="C119" s="330"/>
      <c r="D119" s="330"/>
      <c r="E119" s="330"/>
      <c r="F119" s="330"/>
      <c r="G119" s="330"/>
      <c r="H119" s="330"/>
      <c r="I119" s="330"/>
      <c r="J119" s="330"/>
      <c r="K119" s="330"/>
      <c r="L119" s="330"/>
      <c r="M119" s="330"/>
      <c r="N119" s="330"/>
      <c r="O119" s="330"/>
      <c r="P119" s="330"/>
      <c r="Q119" s="330"/>
      <c r="R119" s="330"/>
      <c r="S119" s="330"/>
      <c r="T119" s="330"/>
      <c r="U119" s="330"/>
      <c r="V119" s="330"/>
    </row>
    <row r="120" ht="23.25" customHeight="1">
      <c r="A120" s="330"/>
      <c r="B120" s="330"/>
      <c r="C120" s="330"/>
      <c r="D120" s="330"/>
      <c r="E120" s="330"/>
      <c r="F120" s="330"/>
      <c r="G120" s="330"/>
      <c r="H120" s="330"/>
      <c r="I120" s="330"/>
      <c r="J120" s="330"/>
      <c r="K120" s="330"/>
      <c r="L120" s="330"/>
      <c r="M120" s="330"/>
      <c r="N120" s="330"/>
      <c r="O120" s="330"/>
      <c r="P120" s="330"/>
      <c r="Q120" s="330"/>
      <c r="R120" s="330"/>
      <c r="S120" s="330"/>
      <c r="T120" s="330"/>
      <c r="U120" s="330"/>
      <c r="V120" s="330"/>
    </row>
    <row r="121" ht="23.25" customHeight="1">
      <c r="A121" s="330"/>
      <c r="B121" s="330"/>
      <c r="C121" s="330"/>
      <c r="D121" s="330"/>
      <c r="E121" s="330"/>
      <c r="F121" s="330"/>
      <c r="G121" s="330"/>
      <c r="H121" s="330"/>
      <c r="I121" s="330"/>
      <c r="J121" s="330"/>
      <c r="K121" s="330"/>
      <c r="L121" s="330"/>
      <c r="M121" s="330"/>
      <c r="N121" s="330"/>
      <c r="O121" s="330"/>
      <c r="P121" s="330"/>
      <c r="Q121" s="330"/>
      <c r="R121" s="330"/>
      <c r="S121" s="330"/>
      <c r="T121" s="330"/>
      <c r="U121" s="330"/>
      <c r="V121" s="330"/>
    </row>
    <row r="122" ht="23.25" customHeight="1">
      <c r="A122" s="330"/>
      <c r="B122" s="330"/>
      <c r="C122" s="330"/>
      <c r="D122" s="330"/>
      <c r="E122" s="330"/>
      <c r="F122" s="330"/>
      <c r="G122" s="330"/>
      <c r="H122" s="330"/>
      <c r="I122" s="330"/>
      <c r="J122" s="330"/>
      <c r="K122" s="330"/>
      <c r="L122" s="330"/>
      <c r="M122" s="330"/>
      <c r="N122" s="330"/>
      <c r="O122" s="330"/>
      <c r="P122" s="330"/>
      <c r="Q122" s="330"/>
      <c r="R122" s="330"/>
      <c r="S122" s="330"/>
      <c r="T122" s="330"/>
      <c r="U122" s="330"/>
      <c r="V122" s="330"/>
    </row>
    <row r="123" ht="23.25" customHeight="1">
      <c r="A123" s="330"/>
      <c r="B123" s="330"/>
      <c r="C123" s="330"/>
      <c r="D123" s="330"/>
      <c r="E123" s="330"/>
      <c r="F123" s="330"/>
      <c r="G123" s="330"/>
      <c r="H123" s="330"/>
      <c r="I123" s="330"/>
      <c r="J123" s="330"/>
      <c r="K123" s="330"/>
      <c r="L123" s="330"/>
      <c r="M123" s="330"/>
      <c r="N123" s="330"/>
      <c r="O123" s="330"/>
      <c r="P123" s="330"/>
      <c r="Q123" s="330"/>
      <c r="R123" s="330"/>
      <c r="S123" s="330"/>
      <c r="T123" s="330"/>
      <c r="U123" s="330"/>
      <c r="V123" s="330"/>
    </row>
    <row r="124" ht="23.25" customHeight="1">
      <c r="A124" s="330"/>
      <c r="B124" s="330"/>
      <c r="C124" s="330"/>
      <c r="D124" s="330"/>
      <c r="E124" s="330"/>
      <c r="F124" s="330"/>
      <c r="G124" s="330"/>
      <c r="H124" s="330"/>
      <c r="I124" s="330"/>
      <c r="J124" s="330"/>
      <c r="K124" s="330"/>
      <c r="L124" s="330"/>
      <c r="M124" s="330"/>
      <c r="N124" s="330"/>
      <c r="O124" s="330"/>
      <c r="P124" s="330"/>
      <c r="Q124" s="330"/>
      <c r="R124" s="330"/>
      <c r="S124" s="330"/>
      <c r="T124" s="330"/>
      <c r="U124" s="330"/>
      <c r="V124" s="330"/>
    </row>
    <row r="125" ht="23.25" customHeight="1">
      <c r="A125" s="330"/>
      <c r="B125" s="330"/>
      <c r="C125" s="330"/>
      <c r="D125" s="330"/>
      <c r="E125" s="330"/>
      <c r="F125" s="330"/>
      <c r="G125" s="330"/>
      <c r="H125" s="330"/>
      <c r="I125" s="330"/>
      <c r="J125" s="330"/>
      <c r="K125" s="330"/>
      <c r="L125" s="330"/>
      <c r="M125" s="330"/>
      <c r="N125" s="330"/>
      <c r="O125" s="330"/>
      <c r="P125" s="330"/>
      <c r="Q125" s="330"/>
      <c r="R125" s="330"/>
      <c r="S125" s="330"/>
      <c r="T125" s="330"/>
      <c r="U125" s="330"/>
      <c r="V125" s="330"/>
    </row>
    <row r="126" ht="23.25" customHeight="1">
      <c r="A126" s="330"/>
      <c r="B126" s="330"/>
      <c r="C126" s="330"/>
      <c r="D126" s="330"/>
      <c r="E126" s="330"/>
      <c r="F126" s="330"/>
      <c r="G126" s="330"/>
      <c r="H126" s="330"/>
      <c r="I126" s="330"/>
      <c r="J126" s="330"/>
      <c r="K126" s="330"/>
      <c r="L126" s="330"/>
      <c r="M126" s="330"/>
      <c r="N126" s="330"/>
      <c r="O126" s="330"/>
      <c r="P126" s="330"/>
      <c r="Q126" s="330"/>
      <c r="R126" s="330"/>
      <c r="S126" s="330"/>
      <c r="T126" s="330"/>
      <c r="U126" s="330"/>
      <c r="V126" s="330"/>
    </row>
    <row r="127" ht="23.25" customHeight="1">
      <c r="A127" s="330"/>
      <c r="B127" s="330"/>
      <c r="C127" s="330"/>
      <c r="D127" s="330"/>
      <c r="E127" s="330"/>
      <c r="F127" s="330"/>
      <c r="G127" s="330"/>
      <c r="H127" s="330"/>
      <c r="I127" s="330"/>
      <c r="J127" s="330"/>
      <c r="K127" s="330"/>
      <c r="L127" s="330"/>
      <c r="M127" s="330"/>
      <c r="N127" s="330"/>
      <c r="O127" s="330"/>
      <c r="P127" s="330"/>
      <c r="Q127" s="330"/>
      <c r="R127" s="330"/>
      <c r="S127" s="330"/>
      <c r="T127" s="330"/>
      <c r="U127" s="330"/>
      <c r="V127" s="330"/>
    </row>
    <row r="128" ht="23.25" customHeight="1">
      <c r="A128" s="330"/>
      <c r="B128" s="330"/>
      <c r="C128" s="330"/>
      <c r="D128" s="330"/>
      <c r="E128" s="330"/>
      <c r="F128" s="330"/>
      <c r="G128" s="330"/>
      <c r="H128" s="330"/>
      <c r="I128" s="330"/>
      <c r="J128" s="330"/>
      <c r="K128" s="330"/>
      <c r="L128" s="330"/>
      <c r="M128" s="330"/>
      <c r="N128" s="330"/>
      <c r="O128" s="330"/>
      <c r="P128" s="330"/>
      <c r="Q128" s="330"/>
      <c r="R128" s="330"/>
      <c r="S128" s="330"/>
      <c r="T128" s="330"/>
      <c r="U128" s="330"/>
      <c r="V128" s="330"/>
    </row>
    <row r="129" ht="23.25" customHeight="1">
      <c r="A129" s="330"/>
      <c r="B129" s="330"/>
      <c r="C129" s="330"/>
      <c r="D129" s="330"/>
      <c r="E129" s="330"/>
      <c r="F129" s="330"/>
      <c r="G129" s="330"/>
      <c r="H129" s="330"/>
      <c r="I129" s="330"/>
      <c r="J129" s="330"/>
      <c r="K129" s="330"/>
      <c r="L129" s="330"/>
      <c r="M129" s="330"/>
      <c r="N129" s="330"/>
      <c r="O129" s="330"/>
      <c r="P129" s="330"/>
      <c r="Q129" s="330"/>
      <c r="R129" s="330"/>
      <c r="S129" s="330"/>
      <c r="T129" s="330"/>
      <c r="U129" s="330"/>
      <c r="V129" s="330"/>
    </row>
    <row r="130" ht="23.25" customHeight="1">
      <c r="A130" s="330"/>
      <c r="B130" s="330"/>
      <c r="C130" s="330"/>
      <c r="D130" s="330"/>
      <c r="E130" s="330"/>
      <c r="F130" s="330"/>
      <c r="G130" s="330"/>
      <c r="H130" s="330"/>
      <c r="I130" s="330"/>
      <c r="J130" s="330"/>
      <c r="K130" s="330"/>
      <c r="L130" s="330"/>
      <c r="M130" s="330"/>
      <c r="N130" s="330"/>
      <c r="O130" s="330"/>
      <c r="P130" s="330"/>
      <c r="Q130" s="330"/>
      <c r="R130" s="330"/>
      <c r="S130" s="330"/>
      <c r="T130" s="330"/>
      <c r="U130" s="330"/>
      <c r="V130" s="330"/>
    </row>
    <row r="131" ht="23.25" customHeight="1">
      <c r="A131" s="330"/>
      <c r="B131" s="330"/>
      <c r="C131" s="330"/>
      <c r="D131" s="330"/>
      <c r="E131" s="330"/>
      <c r="F131" s="330"/>
      <c r="G131" s="330"/>
      <c r="H131" s="330"/>
      <c r="I131" s="330"/>
      <c r="J131" s="330"/>
      <c r="K131" s="330"/>
      <c r="L131" s="330"/>
      <c r="M131" s="330"/>
      <c r="N131" s="330"/>
      <c r="O131" s="330"/>
      <c r="P131" s="330"/>
      <c r="Q131" s="330"/>
      <c r="R131" s="330"/>
      <c r="S131" s="330"/>
      <c r="T131" s="330"/>
      <c r="U131" s="330"/>
      <c r="V131" s="330"/>
    </row>
    <row r="132" ht="23.25" customHeight="1">
      <c r="A132" s="330"/>
      <c r="B132" s="330"/>
      <c r="C132" s="330"/>
      <c r="D132" s="330"/>
      <c r="E132" s="330"/>
      <c r="F132" s="330"/>
      <c r="G132" s="330"/>
      <c r="H132" s="330"/>
      <c r="I132" s="330"/>
      <c r="J132" s="330"/>
      <c r="K132" s="330"/>
      <c r="L132" s="330"/>
      <c r="M132" s="330"/>
      <c r="N132" s="330"/>
      <c r="O132" s="330"/>
      <c r="P132" s="330"/>
      <c r="Q132" s="330"/>
      <c r="R132" s="330"/>
      <c r="S132" s="330"/>
      <c r="T132" s="330"/>
      <c r="U132" s="330"/>
      <c r="V132" s="330"/>
    </row>
    <row r="133" ht="23.25" customHeight="1">
      <c r="A133" s="330"/>
      <c r="B133" s="330"/>
      <c r="C133" s="330"/>
      <c r="D133" s="330"/>
      <c r="E133" s="330"/>
      <c r="F133" s="330"/>
      <c r="G133" s="330"/>
      <c r="H133" s="330"/>
      <c r="I133" s="330"/>
      <c r="J133" s="330"/>
      <c r="K133" s="330"/>
      <c r="L133" s="330"/>
      <c r="M133" s="330"/>
      <c r="N133" s="330"/>
      <c r="O133" s="330"/>
      <c r="P133" s="330"/>
      <c r="Q133" s="330"/>
      <c r="R133" s="330"/>
      <c r="S133" s="330"/>
      <c r="T133" s="330"/>
      <c r="U133" s="330"/>
      <c r="V133" s="330"/>
    </row>
    <row r="134" ht="23.25" customHeight="1">
      <c r="A134" s="330"/>
      <c r="B134" s="330"/>
      <c r="C134" s="330"/>
      <c r="D134" s="330"/>
      <c r="E134" s="330"/>
      <c r="F134" s="330"/>
      <c r="G134" s="330"/>
      <c r="H134" s="330"/>
      <c r="I134" s="330"/>
      <c r="J134" s="330"/>
      <c r="K134" s="330"/>
      <c r="L134" s="330"/>
      <c r="M134" s="330"/>
      <c r="N134" s="330"/>
      <c r="O134" s="330"/>
      <c r="P134" s="330"/>
      <c r="Q134" s="330"/>
      <c r="R134" s="330"/>
      <c r="S134" s="330"/>
      <c r="T134" s="330"/>
      <c r="U134" s="330"/>
      <c r="V134" s="330"/>
    </row>
    <row r="135" ht="23.25" customHeight="1">
      <c r="A135" s="330"/>
      <c r="B135" s="330"/>
      <c r="C135" s="330"/>
      <c r="D135" s="330"/>
      <c r="E135" s="330"/>
      <c r="F135" s="330"/>
      <c r="G135" s="330"/>
      <c r="H135" s="330"/>
      <c r="I135" s="330"/>
      <c r="J135" s="330"/>
      <c r="K135" s="330"/>
      <c r="L135" s="330"/>
      <c r="M135" s="330"/>
      <c r="N135" s="330"/>
      <c r="O135" s="330"/>
      <c r="P135" s="330"/>
      <c r="Q135" s="330"/>
      <c r="R135" s="330"/>
      <c r="S135" s="330"/>
      <c r="T135" s="330"/>
      <c r="U135" s="330"/>
      <c r="V135" s="330"/>
    </row>
    <row r="136" ht="23.25" customHeight="1">
      <c r="A136" s="330"/>
      <c r="B136" s="330"/>
      <c r="C136" s="330"/>
      <c r="D136" s="330"/>
      <c r="E136" s="330"/>
      <c r="F136" s="330"/>
      <c r="G136" s="330"/>
      <c r="H136" s="330"/>
      <c r="I136" s="330"/>
      <c r="J136" s="330"/>
      <c r="K136" s="330"/>
      <c r="L136" s="330"/>
      <c r="M136" s="330"/>
      <c r="N136" s="330"/>
      <c r="O136" s="330"/>
      <c r="P136" s="330"/>
      <c r="Q136" s="330"/>
      <c r="R136" s="330"/>
      <c r="S136" s="330"/>
      <c r="T136" s="330"/>
      <c r="U136" s="330"/>
      <c r="V136" s="330"/>
    </row>
    <row r="137" ht="23.25" customHeight="1">
      <c r="A137" s="330"/>
      <c r="B137" s="330"/>
      <c r="C137" s="330"/>
      <c r="D137" s="330"/>
      <c r="E137" s="330"/>
      <c r="F137" s="330"/>
      <c r="G137" s="330"/>
      <c r="H137" s="330"/>
      <c r="I137" s="330"/>
      <c r="J137" s="330"/>
      <c r="K137" s="330"/>
      <c r="L137" s="330"/>
      <c r="M137" s="330"/>
      <c r="N137" s="330"/>
      <c r="O137" s="330"/>
      <c r="P137" s="330"/>
      <c r="Q137" s="330"/>
      <c r="R137" s="330"/>
      <c r="S137" s="330"/>
      <c r="T137" s="330"/>
      <c r="U137" s="330"/>
      <c r="V137" s="330"/>
    </row>
    <row r="138" ht="23.25" customHeight="1">
      <c r="A138" s="330"/>
      <c r="B138" s="330"/>
      <c r="C138" s="330"/>
      <c r="D138" s="330"/>
      <c r="E138" s="330"/>
      <c r="F138" s="330"/>
      <c r="G138" s="330"/>
      <c r="H138" s="330"/>
      <c r="I138" s="330"/>
      <c r="J138" s="330"/>
      <c r="K138" s="330"/>
      <c r="L138" s="330"/>
      <c r="M138" s="330"/>
      <c r="N138" s="330"/>
      <c r="O138" s="330"/>
      <c r="P138" s="330"/>
      <c r="Q138" s="330"/>
      <c r="R138" s="330"/>
      <c r="S138" s="330"/>
      <c r="T138" s="330"/>
      <c r="U138" s="330"/>
      <c r="V138" s="330"/>
    </row>
    <row r="139" ht="23.25" customHeight="1">
      <c r="A139" s="330"/>
      <c r="B139" s="330"/>
      <c r="C139" s="330"/>
      <c r="D139" s="330"/>
      <c r="E139" s="330"/>
      <c r="F139" s="330"/>
      <c r="G139" s="330"/>
      <c r="H139" s="330"/>
      <c r="I139" s="330"/>
      <c r="J139" s="330"/>
      <c r="K139" s="330"/>
      <c r="L139" s="330"/>
      <c r="M139" s="330"/>
      <c r="N139" s="330"/>
      <c r="O139" s="330"/>
      <c r="P139" s="330"/>
      <c r="Q139" s="330"/>
      <c r="R139" s="330"/>
      <c r="S139" s="330"/>
      <c r="T139" s="330"/>
      <c r="U139" s="330"/>
      <c r="V139" s="330"/>
    </row>
    <row r="140" ht="23.25" customHeight="1">
      <c r="A140" s="330"/>
      <c r="B140" s="330"/>
      <c r="C140" s="330"/>
      <c r="D140" s="330"/>
      <c r="E140" s="330"/>
      <c r="F140" s="330"/>
      <c r="G140" s="330"/>
      <c r="H140" s="330"/>
      <c r="I140" s="330"/>
      <c r="J140" s="330"/>
      <c r="K140" s="330"/>
      <c r="L140" s="330"/>
      <c r="M140" s="330"/>
      <c r="N140" s="330"/>
      <c r="O140" s="330"/>
      <c r="P140" s="330"/>
      <c r="Q140" s="330"/>
      <c r="R140" s="330"/>
      <c r="S140" s="330"/>
      <c r="T140" s="330"/>
      <c r="U140" s="330"/>
      <c r="V140" s="330"/>
    </row>
    <row r="141" ht="23.25" customHeight="1">
      <c r="A141" s="330"/>
      <c r="B141" s="330"/>
      <c r="C141" s="330"/>
      <c r="D141" s="330"/>
      <c r="E141" s="330"/>
      <c r="F141" s="330"/>
      <c r="G141" s="330"/>
      <c r="H141" s="330"/>
      <c r="I141" s="330"/>
      <c r="J141" s="330"/>
      <c r="K141" s="330"/>
      <c r="L141" s="330"/>
      <c r="M141" s="330"/>
      <c r="N141" s="330"/>
      <c r="O141" s="330"/>
      <c r="P141" s="330"/>
      <c r="Q141" s="330"/>
      <c r="R141" s="330"/>
      <c r="S141" s="330"/>
      <c r="T141" s="330"/>
      <c r="U141" s="330"/>
      <c r="V141" s="330"/>
    </row>
    <row r="142" ht="23.25" customHeight="1">
      <c r="A142" s="330"/>
      <c r="B142" s="330"/>
      <c r="C142" s="330"/>
      <c r="D142" s="330"/>
      <c r="E142" s="330"/>
      <c r="F142" s="330"/>
      <c r="G142" s="330"/>
      <c r="H142" s="330"/>
      <c r="I142" s="330"/>
      <c r="J142" s="330"/>
      <c r="K142" s="330"/>
      <c r="L142" s="330"/>
      <c r="M142" s="330"/>
      <c r="N142" s="330"/>
      <c r="O142" s="330"/>
      <c r="P142" s="330"/>
      <c r="Q142" s="330"/>
      <c r="R142" s="330"/>
      <c r="S142" s="330"/>
      <c r="T142" s="330"/>
      <c r="U142" s="330"/>
      <c r="V142" s="330"/>
    </row>
    <row r="143" ht="23.25" customHeight="1">
      <c r="A143" s="330"/>
      <c r="B143" s="330"/>
      <c r="C143" s="330"/>
      <c r="D143" s="330"/>
      <c r="E143" s="330"/>
      <c r="F143" s="330"/>
      <c r="G143" s="330"/>
      <c r="H143" s="330"/>
      <c r="I143" s="330"/>
      <c r="J143" s="330"/>
      <c r="K143" s="330"/>
      <c r="L143" s="330"/>
      <c r="M143" s="330"/>
      <c r="N143" s="330"/>
      <c r="O143" s="330"/>
      <c r="P143" s="330"/>
      <c r="Q143" s="330"/>
      <c r="R143" s="330"/>
      <c r="S143" s="330"/>
      <c r="T143" s="330"/>
      <c r="U143" s="330"/>
      <c r="V143" s="330"/>
    </row>
    <row r="144" ht="23.25" customHeight="1">
      <c r="A144" s="330"/>
      <c r="B144" s="330"/>
      <c r="C144" s="330"/>
      <c r="D144" s="330"/>
      <c r="E144" s="330"/>
      <c r="F144" s="330"/>
      <c r="G144" s="330"/>
      <c r="H144" s="330"/>
      <c r="I144" s="330"/>
      <c r="J144" s="330"/>
      <c r="K144" s="330"/>
      <c r="L144" s="330"/>
      <c r="M144" s="330"/>
      <c r="N144" s="330"/>
      <c r="O144" s="330"/>
      <c r="P144" s="330"/>
      <c r="Q144" s="330"/>
      <c r="R144" s="330"/>
      <c r="S144" s="330"/>
      <c r="T144" s="330"/>
      <c r="U144" s="330"/>
      <c r="V144" s="330"/>
    </row>
    <row r="145" ht="23.25" customHeight="1">
      <c r="A145" s="330"/>
      <c r="B145" s="330"/>
      <c r="C145" s="330"/>
      <c r="D145" s="330"/>
      <c r="E145" s="330"/>
      <c r="F145" s="330"/>
      <c r="G145" s="330"/>
      <c r="H145" s="330"/>
      <c r="I145" s="330"/>
      <c r="J145" s="330"/>
      <c r="K145" s="330"/>
      <c r="L145" s="330"/>
      <c r="M145" s="330"/>
      <c r="N145" s="330"/>
      <c r="O145" s="330"/>
      <c r="P145" s="330"/>
      <c r="Q145" s="330"/>
      <c r="R145" s="330"/>
      <c r="S145" s="330"/>
      <c r="T145" s="330"/>
      <c r="U145" s="330"/>
      <c r="V145" s="330"/>
    </row>
    <row r="146" ht="23.25" customHeight="1">
      <c r="A146" s="330"/>
      <c r="B146" s="330"/>
      <c r="C146" s="330"/>
      <c r="D146" s="330"/>
      <c r="E146" s="330"/>
      <c r="F146" s="330"/>
      <c r="G146" s="330"/>
      <c r="H146" s="330"/>
      <c r="I146" s="330"/>
      <c r="J146" s="330"/>
      <c r="K146" s="330"/>
      <c r="L146" s="330"/>
      <c r="M146" s="330"/>
      <c r="N146" s="330"/>
      <c r="O146" s="330"/>
      <c r="P146" s="330"/>
      <c r="Q146" s="330"/>
      <c r="R146" s="330"/>
      <c r="S146" s="330"/>
      <c r="T146" s="330"/>
      <c r="U146" s="330"/>
      <c r="V146" s="330"/>
    </row>
    <row r="147" ht="23.25" customHeight="1">
      <c r="A147" s="330"/>
      <c r="B147" s="330"/>
      <c r="C147" s="330"/>
      <c r="D147" s="330"/>
      <c r="E147" s="330"/>
      <c r="F147" s="330"/>
      <c r="G147" s="330"/>
      <c r="H147" s="330"/>
      <c r="I147" s="330"/>
      <c r="J147" s="330"/>
      <c r="K147" s="330"/>
      <c r="L147" s="330"/>
      <c r="M147" s="330"/>
      <c r="N147" s="330"/>
      <c r="O147" s="330"/>
      <c r="P147" s="330"/>
      <c r="Q147" s="330"/>
      <c r="R147" s="330"/>
      <c r="S147" s="330"/>
      <c r="T147" s="330"/>
      <c r="U147" s="330"/>
      <c r="V147" s="330"/>
    </row>
    <row r="148" ht="23.25" customHeight="1">
      <c r="A148" s="330"/>
      <c r="B148" s="330"/>
      <c r="C148" s="330"/>
      <c r="D148" s="330"/>
      <c r="E148" s="330"/>
      <c r="F148" s="330"/>
      <c r="G148" s="330"/>
      <c r="H148" s="330"/>
      <c r="I148" s="330"/>
      <c r="J148" s="330"/>
      <c r="K148" s="330"/>
      <c r="L148" s="330"/>
      <c r="M148" s="330"/>
      <c r="N148" s="330"/>
      <c r="O148" s="330"/>
      <c r="P148" s="330"/>
      <c r="Q148" s="330"/>
      <c r="R148" s="330"/>
      <c r="S148" s="330"/>
      <c r="T148" s="330"/>
      <c r="U148" s="330"/>
      <c r="V148" s="330"/>
    </row>
    <row r="149" ht="23.25" customHeight="1">
      <c r="A149" s="330"/>
      <c r="B149" s="330"/>
      <c r="C149" s="330"/>
      <c r="D149" s="330"/>
      <c r="E149" s="330"/>
      <c r="F149" s="330"/>
      <c r="G149" s="330"/>
      <c r="H149" s="330"/>
      <c r="I149" s="330"/>
      <c r="J149" s="330"/>
      <c r="K149" s="330"/>
      <c r="L149" s="330"/>
      <c r="M149" s="330"/>
      <c r="N149" s="330"/>
      <c r="O149" s="330"/>
      <c r="P149" s="330"/>
      <c r="Q149" s="330"/>
      <c r="R149" s="330"/>
      <c r="S149" s="330"/>
      <c r="T149" s="330"/>
      <c r="U149" s="330"/>
      <c r="V149" s="330"/>
    </row>
    <row r="150" ht="23.25" customHeight="1">
      <c r="A150" s="330"/>
      <c r="B150" s="330"/>
      <c r="C150" s="330"/>
      <c r="D150" s="330"/>
      <c r="E150" s="330"/>
      <c r="F150" s="330"/>
      <c r="G150" s="330"/>
      <c r="H150" s="330"/>
      <c r="I150" s="330"/>
      <c r="J150" s="330"/>
      <c r="K150" s="330"/>
      <c r="L150" s="330"/>
      <c r="M150" s="330"/>
      <c r="N150" s="330"/>
      <c r="O150" s="330"/>
      <c r="P150" s="330"/>
      <c r="Q150" s="330"/>
      <c r="R150" s="330"/>
      <c r="S150" s="330"/>
      <c r="T150" s="330"/>
      <c r="U150" s="330"/>
      <c r="V150" s="330"/>
    </row>
    <row r="151" ht="23.25" customHeight="1">
      <c r="A151" s="330"/>
      <c r="B151" s="330"/>
      <c r="C151" s="330"/>
      <c r="D151" s="330"/>
      <c r="E151" s="330"/>
      <c r="F151" s="330"/>
      <c r="G151" s="330"/>
      <c r="H151" s="330"/>
      <c r="I151" s="330"/>
      <c r="J151" s="330"/>
      <c r="K151" s="330"/>
      <c r="L151" s="330"/>
      <c r="M151" s="330"/>
      <c r="N151" s="330"/>
      <c r="O151" s="330"/>
      <c r="P151" s="330"/>
      <c r="Q151" s="330"/>
      <c r="R151" s="330"/>
      <c r="S151" s="330"/>
      <c r="T151" s="330"/>
      <c r="U151" s="330"/>
      <c r="V151" s="330"/>
    </row>
    <row r="152" ht="23.25" customHeight="1">
      <c r="A152" s="330"/>
      <c r="B152" s="330"/>
      <c r="C152" s="330"/>
      <c r="D152" s="330"/>
      <c r="E152" s="330"/>
      <c r="F152" s="330"/>
      <c r="G152" s="330"/>
      <c r="H152" s="330"/>
      <c r="I152" s="330"/>
      <c r="J152" s="330"/>
      <c r="K152" s="330"/>
      <c r="L152" s="330"/>
      <c r="M152" s="330"/>
      <c r="N152" s="330"/>
      <c r="O152" s="330"/>
      <c r="P152" s="330"/>
      <c r="Q152" s="330"/>
      <c r="R152" s="330"/>
      <c r="S152" s="330"/>
      <c r="T152" s="330"/>
      <c r="U152" s="330"/>
      <c r="V152" s="330"/>
    </row>
    <row r="153" ht="23.25" customHeight="1">
      <c r="A153" s="330"/>
      <c r="B153" s="330"/>
      <c r="C153" s="330"/>
      <c r="D153" s="330"/>
      <c r="E153" s="330"/>
      <c r="F153" s="330"/>
      <c r="G153" s="330"/>
      <c r="H153" s="330"/>
      <c r="I153" s="330"/>
      <c r="J153" s="330"/>
      <c r="K153" s="330"/>
      <c r="L153" s="330"/>
      <c r="M153" s="330"/>
      <c r="N153" s="330"/>
      <c r="O153" s="330"/>
      <c r="P153" s="330"/>
      <c r="Q153" s="330"/>
      <c r="R153" s="330"/>
      <c r="S153" s="330"/>
      <c r="T153" s="330"/>
      <c r="U153" s="330"/>
      <c r="V153" s="330"/>
    </row>
    <row r="154" ht="23.25" customHeight="1">
      <c r="A154" s="330"/>
      <c r="B154" s="330"/>
      <c r="C154" s="330"/>
      <c r="D154" s="330"/>
      <c r="E154" s="330"/>
      <c r="F154" s="330"/>
      <c r="G154" s="330"/>
      <c r="H154" s="330"/>
      <c r="I154" s="330"/>
      <c r="J154" s="330"/>
      <c r="K154" s="330"/>
      <c r="L154" s="330"/>
      <c r="M154" s="330"/>
      <c r="N154" s="330"/>
      <c r="O154" s="330"/>
      <c r="P154" s="330"/>
      <c r="Q154" s="330"/>
      <c r="R154" s="330"/>
      <c r="S154" s="330"/>
      <c r="T154" s="330"/>
      <c r="U154" s="330"/>
      <c r="V154" s="330"/>
    </row>
    <row r="155" ht="23.25" customHeight="1">
      <c r="A155" s="330"/>
      <c r="B155" s="330"/>
      <c r="C155" s="330"/>
      <c r="D155" s="330"/>
      <c r="E155" s="330"/>
      <c r="F155" s="330"/>
      <c r="G155" s="330"/>
      <c r="H155" s="330"/>
      <c r="I155" s="330"/>
      <c r="J155" s="330"/>
      <c r="K155" s="330"/>
      <c r="L155" s="330"/>
      <c r="M155" s="330"/>
      <c r="N155" s="330"/>
      <c r="O155" s="330"/>
      <c r="P155" s="330"/>
      <c r="Q155" s="330"/>
      <c r="R155" s="330"/>
      <c r="S155" s="330"/>
      <c r="T155" s="330"/>
      <c r="U155" s="330"/>
      <c r="V155" s="330"/>
    </row>
    <row r="156" ht="23.25" customHeight="1">
      <c r="A156" s="330"/>
      <c r="B156" s="330"/>
      <c r="C156" s="330"/>
      <c r="D156" s="330"/>
      <c r="E156" s="330"/>
      <c r="F156" s="330"/>
      <c r="G156" s="330"/>
      <c r="H156" s="330"/>
      <c r="I156" s="330"/>
      <c r="J156" s="330"/>
      <c r="K156" s="330"/>
      <c r="L156" s="330"/>
      <c r="M156" s="330"/>
      <c r="N156" s="330"/>
      <c r="O156" s="330"/>
      <c r="P156" s="330"/>
      <c r="Q156" s="330"/>
      <c r="R156" s="330"/>
      <c r="S156" s="330"/>
      <c r="T156" s="330"/>
      <c r="U156" s="330"/>
      <c r="V156" s="330"/>
    </row>
    <row r="157" ht="23.25" customHeight="1">
      <c r="A157" s="330"/>
      <c r="B157" s="330"/>
      <c r="C157" s="330"/>
      <c r="D157" s="330"/>
      <c r="E157" s="330"/>
      <c r="F157" s="330"/>
      <c r="G157" s="330"/>
      <c r="H157" s="330"/>
      <c r="I157" s="330"/>
      <c r="J157" s="330"/>
      <c r="K157" s="330"/>
      <c r="L157" s="330"/>
      <c r="M157" s="330"/>
      <c r="N157" s="330"/>
      <c r="O157" s="330"/>
      <c r="P157" s="330"/>
      <c r="Q157" s="330"/>
      <c r="R157" s="330"/>
      <c r="S157" s="330"/>
      <c r="T157" s="330"/>
      <c r="U157" s="330"/>
      <c r="V157" s="330"/>
    </row>
    <row r="158" ht="23.25" customHeight="1">
      <c r="A158" s="330"/>
      <c r="B158" s="330"/>
      <c r="C158" s="330"/>
      <c r="D158" s="330"/>
      <c r="E158" s="330"/>
      <c r="F158" s="330"/>
      <c r="G158" s="330"/>
      <c r="H158" s="330"/>
      <c r="I158" s="330"/>
      <c r="J158" s="330"/>
      <c r="K158" s="330"/>
      <c r="L158" s="330"/>
      <c r="M158" s="330"/>
      <c r="N158" s="330"/>
      <c r="O158" s="330"/>
      <c r="P158" s="330"/>
      <c r="Q158" s="330"/>
      <c r="R158" s="330"/>
      <c r="S158" s="330"/>
      <c r="T158" s="330"/>
      <c r="U158" s="330"/>
      <c r="V158" s="330"/>
    </row>
    <row r="159" ht="23.25" customHeight="1">
      <c r="A159" s="330"/>
      <c r="B159" s="330"/>
      <c r="C159" s="330"/>
      <c r="D159" s="330"/>
      <c r="E159" s="330"/>
      <c r="F159" s="330"/>
      <c r="G159" s="330"/>
      <c r="H159" s="330"/>
      <c r="I159" s="330"/>
      <c r="J159" s="330"/>
      <c r="K159" s="330"/>
      <c r="L159" s="330"/>
      <c r="M159" s="330"/>
      <c r="N159" s="330"/>
      <c r="O159" s="330"/>
      <c r="P159" s="330"/>
      <c r="Q159" s="330"/>
      <c r="R159" s="330"/>
      <c r="S159" s="330"/>
      <c r="T159" s="330"/>
      <c r="U159" s="330"/>
      <c r="V159" s="330"/>
    </row>
    <row r="160" ht="23.25" customHeight="1">
      <c r="A160" s="330"/>
      <c r="B160" s="330"/>
      <c r="C160" s="330"/>
      <c r="D160" s="330"/>
      <c r="E160" s="330"/>
      <c r="F160" s="330"/>
      <c r="G160" s="330"/>
      <c r="H160" s="330"/>
      <c r="I160" s="330"/>
      <c r="J160" s="330"/>
      <c r="K160" s="330"/>
      <c r="L160" s="330"/>
      <c r="M160" s="330"/>
      <c r="N160" s="330"/>
      <c r="O160" s="330"/>
      <c r="P160" s="330"/>
      <c r="Q160" s="330"/>
      <c r="R160" s="330"/>
      <c r="S160" s="330"/>
      <c r="T160" s="330"/>
      <c r="U160" s="330"/>
      <c r="V160" s="330"/>
    </row>
    <row r="161" ht="23.25" customHeight="1">
      <c r="A161" s="330"/>
      <c r="B161" s="330"/>
      <c r="C161" s="330"/>
      <c r="D161" s="330"/>
      <c r="E161" s="330"/>
      <c r="F161" s="330"/>
      <c r="G161" s="330"/>
      <c r="H161" s="330"/>
      <c r="I161" s="330"/>
      <c r="J161" s="330"/>
      <c r="K161" s="330"/>
      <c r="L161" s="330"/>
      <c r="M161" s="330"/>
      <c r="N161" s="330"/>
      <c r="O161" s="330"/>
      <c r="P161" s="330"/>
      <c r="Q161" s="330"/>
      <c r="R161" s="330"/>
      <c r="S161" s="330"/>
      <c r="T161" s="330"/>
      <c r="U161" s="330"/>
      <c r="V161" s="330"/>
    </row>
    <row r="162" ht="23.25" customHeight="1">
      <c r="A162" s="330"/>
      <c r="B162" s="330"/>
      <c r="C162" s="330"/>
      <c r="D162" s="330"/>
      <c r="E162" s="330"/>
      <c r="F162" s="330"/>
      <c r="G162" s="330"/>
      <c r="H162" s="330"/>
      <c r="I162" s="330"/>
      <c r="J162" s="330"/>
      <c r="K162" s="330"/>
      <c r="L162" s="330"/>
      <c r="M162" s="330"/>
      <c r="N162" s="330"/>
      <c r="O162" s="330"/>
      <c r="P162" s="330"/>
      <c r="Q162" s="330"/>
      <c r="R162" s="330"/>
      <c r="S162" s="330"/>
      <c r="T162" s="330"/>
      <c r="U162" s="330"/>
      <c r="V162" s="330"/>
    </row>
    <row r="163" ht="23.25" customHeight="1">
      <c r="A163" s="330"/>
      <c r="B163" s="330"/>
      <c r="C163" s="330"/>
      <c r="D163" s="330"/>
      <c r="E163" s="330"/>
      <c r="F163" s="330"/>
      <c r="G163" s="330"/>
      <c r="H163" s="330"/>
      <c r="I163" s="330"/>
      <c r="J163" s="330"/>
      <c r="K163" s="330"/>
      <c r="L163" s="330"/>
      <c r="M163" s="330"/>
      <c r="N163" s="330"/>
      <c r="O163" s="330"/>
      <c r="P163" s="330"/>
      <c r="Q163" s="330"/>
      <c r="R163" s="330"/>
      <c r="S163" s="330"/>
      <c r="T163" s="330"/>
      <c r="U163" s="330"/>
      <c r="V163" s="330"/>
    </row>
    <row r="164" ht="23.25" customHeight="1">
      <c r="A164" s="330"/>
      <c r="B164" s="330"/>
      <c r="C164" s="330"/>
      <c r="D164" s="330"/>
      <c r="E164" s="330"/>
      <c r="F164" s="330"/>
      <c r="G164" s="330"/>
      <c r="H164" s="330"/>
      <c r="I164" s="330"/>
      <c r="J164" s="330"/>
      <c r="K164" s="330"/>
      <c r="L164" s="330"/>
      <c r="M164" s="330"/>
      <c r="N164" s="330"/>
      <c r="O164" s="330"/>
      <c r="P164" s="330"/>
      <c r="Q164" s="330"/>
      <c r="R164" s="330"/>
      <c r="S164" s="330"/>
      <c r="T164" s="330"/>
      <c r="U164" s="330"/>
      <c r="V164" s="330"/>
    </row>
    <row r="165" ht="23.25" customHeight="1">
      <c r="A165" s="330"/>
      <c r="B165" s="330"/>
      <c r="C165" s="330"/>
      <c r="D165" s="330"/>
      <c r="E165" s="330"/>
      <c r="F165" s="330"/>
      <c r="G165" s="330"/>
      <c r="H165" s="330"/>
      <c r="I165" s="330"/>
      <c r="J165" s="330"/>
      <c r="K165" s="330"/>
      <c r="L165" s="330"/>
      <c r="M165" s="330"/>
      <c r="N165" s="330"/>
      <c r="O165" s="330"/>
      <c r="P165" s="330"/>
      <c r="Q165" s="330"/>
      <c r="R165" s="330"/>
      <c r="S165" s="330"/>
      <c r="T165" s="330"/>
      <c r="U165" s="330"/>
      <c r="V165" s="330"/>
    </row>
    <row r="166" ht="23.25" customHeight="1">
      <c r="A166" s="330"/>
      <c r="B166" s="330"/>
      <c r="C166" s="330"/>
      <c r="D166" s="330"/>
      <c r="E166" s="330"/>
      <c r="F166" s="330"/>
      <c r="G166" s="330"/>
      <c r="H166" s="330"/>
      <c r="I166" s="330"/>
      <c r="J166" s="330"/>
      <c r="K166" s="330"/>
      <c r="L166" s="330"/>
      <c r="M166" s="330"/>
      <c r="N166" s="330"/>
      <c r="O166" s="330"/>
      <c r="P166" s="330"/>
      <c r="Q166" s="330"/>
      <c r="R166" s="330"/>
      <c r="S166" s="330"/>
      <c r="T166" s="330"/>
      <c r="U166" s="330"/>
      <c r="V166" s="330"/>
    </row>
    <row r="167" ht="23.25" customHeight="1">
      <c r="A167" s="330"/>
      <c r="B167" s="330"/>
      <c r="C167" s="330"/>
      <c r="D167" s="330"/>
      <c r="E167" s="330"/>
      <c r="F167" s="330"/>
      <c r="G167" s="330"/>
      <c r="H167" s="330"/>
      <c r="I167" s="330"/>
      <c r="J167" s="330"/>
      <c r="K167" s="330"/>
      <c r="L167" s="330"/>
      <c r="M167" s="330"/>
      <c r="N167" s="330"/>
      <c r="O167" s="330"/>
      <c r="P167" s="330"/>
      <c r="Q167" s="330"/>
      <c r="R167" s="330"/>
      <c r="S167" s="330"/>
      <c r="T167" s="330"/>
      <c r="U167" s="330"/>
      <c r="V167" s="330"/>
    </row>
    <row r="168" ht="23.25" customHeight="1">
      <c r="A168" s="330"/>
      <c r="B168" s="330"/>
      <c r="C168" s="330"/>
      <c r="D168" s="330"/>
      <c r="E168" s="330"/>
      <c r="F168" s="330"/>
      <c r="G168" s="330"/>
      <c r="H168" s="330"/>
      <c r="I168" s="330"/>
      <c r="J168" s="330"/>
      <c r="K168" s="330"/>
      <c r="L168" s="330"/>
      <c r="M168" s="330"/>
      <c r="N168" s="330"/>
      <c r="O168" s="330"/>
      <c r="P168" s="330"/>
      <c r="Q168" s="330"/>
      <c r="R168" s="330"/>
      <c r="S168" s="330"/>
      <c r="T168" s="330"/>
      <c r="U168" s="330"/>
      <c r="V168" s="330"/>
    </row>
    <row r="169" ht="23.25" customHeight="1">
      <c r="A169" s="330"/>
      <c r="B169" s="330"/>
      <c r="C169" s="330"/>
      <c r="D169" s="330"/>
      <c r="E169" s="330"/>
      <c r="F169" s="330"/>
      <c r="G169" s="330"/>
      <c r="H169" s="330"/>
      <c r="I169" s="330"/>
      <c r="J169" s="330"/>
      <c r="K169" s="330"/>
      <c r="L169" s="330"/>
      <c r="M169" s="330"/>
      <c r="N169" s="330"/>
      <c r="O169" s="330"/>
      <c r="P169" s="330"/>
      <c r="Q169" s="330"/>
      <c r="R169" s="330"/>
      <c r="S169" s="330"/>
      <c r="T169" s="330"/>
      <c r="U169" s="330"/>
      <c r="V169" s="330"/>
    </row>
    <row r="170" ht="23.25" customHeight="1">
      <c r="A170" s="330"/>
      <c r="B170" s="330"/>
      <c r="C170" s="330"/>
      <c r="D170" s="330"/>
      <c r="E170" s="330"/>
      <c r="F170" s="330"/>
      <c r="G170" s="330"/>
      <c r="H170" s="330"/>
      <c r="I170" s="330"/>
      <c r="J170" s="330"/>
      <c r="K170" s="330"/>
      <c r="L170" s="330"/>
      <c r="M170" s="330"/>
      <c r="N170" s="330"/>
      <c r="O170" s="330"/>
      <c r="P170" s="330"/>
      <c r="Q170" s="330"/>
      <c r="R170" s="330"/>
      <c r="S170" s="330"/>
      <c r="T170" s="330"/>
      <c r="U170" s="330"/>
      <c r="V170" s="330"/>
    </row>
    <row r="171" ht="23.25" customHeight="1">
      <c r="A171" s="330"/>
      <c r="B171" s="330"/>
      <c r="C171" s="330"/>
      <c r="D171" s="330"/>
      <c r="E171" s="330"/>
      <c r="F171" s="330"/>
      <c r="G171" s="330"/>
      <c r="H171" s="330"/>
      <c r="I171" s="330"/>
      <c r="J171" s="330"/>
      <c r="K171" s="330"/>
      <c r="L171" s="330"/>
      <c r="M171" s="330"/>
      <c r="N171" s="330"/>
      <c r="O171" s="330"/>
      <c r="P171" s="330"/>
      <c r="Q171" s="330"/>
      <c r="R171" s="330"/>
      <c r="S171" s="330"/>
      <c r="T171" s="330"/>
      <c r="U171" s="330"/>
      <c r="V171" s="330"/>
    </row>
    <row r="172" ht="23.25" customHeight="1">
      <c r="A172" s="330"/>
      <c r="B172" s="330"/>
      <c r="C172" s="330"/>
      <c r="D172" s="330"/>
      <c r="E172" s="330"/>
      <c r="F172" s="330"/>
      <c r="G172" s="330"/>
      <c r="H172" s="330"/>
      <c r="I172" s="330"/>
      <c r="J172" s="330"/>
      <c r="K172" s="330"/>
      <c r="L172" s="330"/>
      <c r="M172" s="330"/>
      <c r="N172" s="330"/>
      <c r="O172" s="330"/>
      <c r="P172" s="330"/>
      <c r="Q172" s="330"/>
      <c r="R172" s="330"/>
      <c r="S172" s="330"/>
      <c r="T172" s="330"/>
      <c r="U172" s="330"/>
      <c r="V172" s="330"/>
    </row>
    <row r="173" ht="23.25" customHeight="1">
      <c r="A173" s="330"/>
      <c r="B173" s="330"/>
      <c r="C173" s="330"/>
      <c r="D173" s="330"/>
      <c r="E173" s="330"/>
      <c r="F173" s="330"/>
      <c r="G173" s="330"/>
      <c r="H173" s="330"/>
      <c r="I173" s="330"/>
      <c r="J173" s="330"/>
      <c r="K173" s="330"/>
      <c r="L173" s="330"/>
      <c r="M173" s="330"/>
      <c r="N173" s="330"/>
      <c r="O173" s="330"/>
      <c r="P173" s="330"/>
      <c r="Q173" s="330"/>
      <c r="R173" s="330"/>
      <c r="S173" s="330"/>
      <c r="T173" s="330"/>
      <c r="U173" s="330"/>
      <c r="V173" s="330"/>
    </row>
    <row r="174" ht="23.25" customHeight="1">
      <c r="A174" s="330"/>
      <c r="B174" s="330"/>
      <c r="C174" s="330"/>
      <c r="D174" s="330"/>
      <c r="E174" s="330"/>
      <c r="F174" s="330"/>
      <c r="G174" s="330"/>
      <c r="H174" s="330"/>
      <c r="I174" s="330"/>
      <c r="J174" s="330"/>
      <c r="K174" s="330"/>
      <c r="L174" s="330"/>
      <c r="M174" s="330"/>
      <c r="N174" s="330"/>
      <c r="O174" s="330"/>
      <c r="P174" s="330"/>
      <c r="Q174" s="330"/>
      <c r="R174" s="330"/>
      <c r="S174" s="330"/>
      <c r="T174" s="330"/>
      <c r="U174" s="330"/>
      <c r="V174" s="330"/>
    </row>
    <row r="175" ht="23.25" customHeight="1">
      <c r="A175" s="330"/>
      <c r="B175" s="330"/>
      <c r="C175" s="330"/>
      <c r="D175" s="330"/>
      <c r="E175" s="330"/>
      <c r="F175" s="330"/>
      <c r="G175" s="330"/>
      <c r="H175" s="330"/>
      <c r="I175" s="330"/>
      <c r="J175" s="330"/>
      <c r="K175" s="330"/>
      <c r="L175" s="330"/>
      <c r="M175" s="330"/>
      <c r="N175" s="330"/>
      <c r="O175" s="330"/>
      <c r="P175" s="330"/>
      <c r="Q175" s="330"/>
      <c r="R175" s="330"/>
      <c r="S175" s="330"/>
      <c r="T175" s="330"/>
      <c r="U175" s="330"/>
      <c r="V175" s="330"/>
    </row>
    <row r="176" ht="23.25" customHeight="1">
      <c r="A176" s="330"/>
      <c r="B176" s="330"/>
      <c r="C176" s="330"/>
      <c r="D176" s="330"/>
      <c r="E176" s="330"/>
      <c r="F176" s="330"/>
      <c r="G176" s="330"/>
      <c r="H176" s="330"/>
      <c r="I176" s="330"/>
      <c r="J176" s="330"/>
      <c r="K176" s="330"/>
      <c r="L176" s="330"/>
      <c r="M176" s="330"/>
      <c r="N176" s="330"/>
      <c r="O176" s="330"/>
      <c r="P176" s="330"/>
      <c r="Q176" s="330"/>
      <c r="R176" s="330"/>
      <c r="S176" s="330"/>
      <c r="T176" s="330"/>
      <c r="U176" s="330"/>
      <c r="V176" s="330"/>
    </row>
    <row r="177" ht="23.25" customHeight="1">
      <c r="A177" s="330"/>
      <c r="B177" s="330"/>
      <c r="C177" s="330"/>
      <c r="D177" s="330"/>
      <c r="E177" s="330"/>
      <c r="F177" s="330"/>
      <c r="G177" s="330"/>
      <c r="H177" s="330"/>
      <c r="I177" s="330"/>
      <c r="J177" s="330"/>
      <c r="K177" s="330"/>
      <c r="L177" s="330"/>
      <c r="M177" s="330"/>
      <c r="N177" s="330"/>
      <c r="O177" s="330"/>
      <c r="P177" s="330"/>
      <c r="Q177" s="330"/>
      <c r="R177" s="330"/>
      <c r="S177" s="330"/>
      <c r="T177" s="330"/>
      <c r="U177" s="330"/>
      <c r="V177" s="330"/>
    </row>
    <row r="178" ht="23.25" customHeight="1">
      <c r="A178" s="330"/>
      <c r="B178" s="330"/>
      <c r="C178" s="330"/>
      <c r="D178" s="330"/>
      <c r="E178" s="330"/>
      <c r="F178" s="330"/>
      <c r="G178" s="330"/>
      <c r="H178" s="330"/>
      <c r="I178" s="330"/>
      <c r="J178" s="330"/>
      <c r="K178" s="330"/>
      <c r="L178" s="330"/>
      <c r="M178" s="330"/>
      <c r="N178" s="330"/>
      <c r="O178" s="330"/>
      <c r="P178" s="330"/>
      <c r="Q178" s="330"/>
      <c r="R178" s="330"/>
      <c r="S178" s="330"/>
      <c r="T178" s="330"/>
      <c r="U178" s="330"/>
      <c r="V178" s="330"/>
    </row>
    <row r="179" ht="23.25" customHeight="1">
      <c r="A179" s="330"/>
      <c r="B179" s="330"/>
      <c r="C179" s="330"/>
      <c r="D179" s="330"/>
      <c r="E179" s="330"/>
      <c r="F179" s="330"/>
      <c r="G179" s="330"/>
      <c r="H179" s="330"/>
      <c r="I179" s="330"/>
      <c r="J179" s="330"/>
      <c r="K179" s="330"/>
      <c r="L179" s="330"/>
      <c r="M179" s="330"/>
      <c r="N179" s="330"/>
      <c r="O179" s="330"/>
      <c r="P179" s="330"/>
      <c r="Q179" s="330"/>
      <c r="R179" s="330"/>
      <c r="S179" s="330"/>
      <c r="T179" s="330"/>
      <c r="U179" s="330"/>
      <c r="V179" s="330"/>
    </row>
    <row r="180" ht="23.25" customHeight="1">
      <c r="A180" s="330"/>
      <c r="B180" s="330"/>
      <c r="C180" s="330"/>
      <c r="D180" s="330"/>
      <c r="E180" s="330"/>
      <c r="F180" s="330"/>
      <c r="G180" s="330"/>
      <c r="H180" s="330"/>
      <c r="I180" s="330"/>
      <c r="J180" s="330"/>
      <c r="K180" s="330"/>
      <c r="L180" s="330"/>
      <c r="M180" s="330"/>
      <c r="N180" s="330"/>
      <c r="O180" s="330"/>
      <c r="P180" s="330"/>
      <c r="Q180" s="330"/>
      <c r="R180" s="330"/>
      <c r="S180" s="330"/>
      <c r="T180" s="330"/>
      <c r="U180" s="330"/>
      <c r="V180" s="330"/>
    </row>
    <row r="181" ht="23.25" customHeight="1">
      <c r="A181" s="330"/>
      <c r="B181" s="330"/>
      <c r="C181" s="330"/>
      <c r="D181" s="330"/>
      <c r="E181" s="330"/>
      <c r="F181" s="330"/>
      <c r="G181" s="330"/>
      <c r="H181" s="330"/>
      <c r="I181" s="330"/>
      <c r="J181" s="330"/>
      <c r="K181" s="330"/>
      <c r="L181" s="330"/>
      <c r="M181" s="330"/>
      <c r="N181" s="330"/>
      <c r="O181" s="330"/>
      <c r="P181" s="330"/>
      <c r="Q181" s="330"/>
      <c r="R181" s="330"/>
      <c r="S181" s="330"/>
      <c r="T181" s="330"/>
      <c r="U181" s="330"/>
      <c r="V181" s="330"/>
    </row>
    <row r="182" ht="23.25" customHeight="1">
      <c r="A182" s="330"/>
      <c r="B182" s="330"/>
      <c r="C182" s="330"/>
      <c r="D182" s="330"/>
      <c r="E182" s="330"/>
      <c r="F182" s="330"/>
      <c r="G182" s="330"/>
      <c r="H182" s="330"/>
      <c r="I182" s="330"/>
      <c r="J182" s="330"/>
      <c r="K182" s="330"/>
      <c r="L182" s="330"/>
      <c r="M182" s="330"/>
      <c r="N182" s="330"/>
      <c r="O182" s="330"/>
      <c r="P182" s="330"/>
      <c r="Q182" s="330"/>
      <c r="R182" s="330"/>
      <c r="S182" s="330"/>
      <c r="T182" s="330"/>
      <c r="U182" s="330"/>
      <c r="V182" s="330"/>
    </row>
    <row r="183" ht="23.25" customHeight="1">
      <c r="A183" s="330"/>
      <c r="B183" s="330"/>
      <c r="C183" s="330"/>
      <c r="D183" s="330"/>
      <c r="E183" s="330"/>
      <c r="F183" s="330"/>
      <c r="G183" s="330"/>
      <c r="H183" s="330"/>
      <c r="I183" s="330"/>
      <c r="J183" s="330"/>
      <c r="K183" s="330"/>
      <c r="L183" s="330"/>
      <c r="M183" s="330"/>
      <c r="N183" s="330"/>
      <c r="O183" s="330"/>
      <c r="P183" s="330"/>
      <c r="Q183" s="330"/>
      <c r="R183" s="330"/>
      <c r="S183" s="330"/>
      <c r="T183" s="330"/>
      <c r="U183" s="330"/>
      <c r="V183" s="330"/>
    </row>
    <row r="184" ht="23.25" customHeight="1">
      <c r="A184" s="330"/>
      <c r="B184" s="330"/>
      <c r="C184" s="330"/>
      <c r="D184" s="330"/>
      <c r="E184" s="330"/>
      <c r="F184" s="330"/>
      <c r="G184" s="330"/>
      <c r="H184" s="330"/>
      <c r="I184" s="330"/>
      <c r="J184" s="330"/>
      <c r="K184" s="330"/>
      <c r="L184" s="330"/>
      <c r="M184" s="330"/>
      <c r="N184" s="330"/>
      <c r="O184" s="330"/>
      <c r="P184" s="330"/>
      <c r="Q184" s="330"/>
      <c r="R184" s="330"/>
      <c r="S184" s="330"/>
      <c r="T184" s="330"/>
      <c r="U184" s="330"/>
      <c r="V184" s="330"/>
    </row>
    <row r="185" ht="23.25" customHeight="1">
      <c r="A185" s="330"/>
      <c r="B185" s="330"/>
      <c r="C185" s="330"/>
      <c r="D185" s="330"/>
      <c r="E185" s="330"/>
      <c r="F185" s="330"/>
      <c r="G185" s="330"/>
      <c r="H185" s="330"/>
      <c r="I185" s="330"/>
      <c r="J185" s="330"/>
      <c r="K185" s="330"/>
      <c r="L185" s="330"/>
      <c r="M185" s="330"/>
      <c r="N185" s="330"/>
      <c r="O185" s="330"/>
      <c r="P185" s="330"/>
      <c r="Q185" s="330"/>
      <c r="R185" s="330"/>
      <c r="S185" s="330"/>
      <c r="T185" s="330"/>
      <c r="U185" s="330"/>
      <c r="V185" s="330"/>
    </row>
    <row r="186" ht="23.25" customHeight="1">
      <c r="A186" s="330"/>
      <c r="B186" s="330"/>
      <c r="C186" s="330"/>
      <c r="D186" s="330"/>
      <c r="E186" s="330"/>
      <c r="F186" s="330"/>
      <c r="G186" s="330"/>
      <c r="H186" s="330"/>
      <c r="I186" s="330"/>
      <c r="J186" s="330"/>
      <c r="K186" s="330"/>
      <c r="L186" s="330"/>
      <c r="M186" s="330"/>
      <c r="N186" s="330"/>
      <c r="O186" s="330"/>
      <c r="P186" s="330"/>
      <c r="Q186" s="330"/>
      <c r="R186" s="330"/>
      <c r="S186" s="330"/>
      <c r="T186" s="330"/>
      <c r="U186" s="330"/>
      <c r="V186" s="330"/>
    </row>
    <row r="187" ht="23.25" customHeight="1">
      <c r="A187" s="330"/>
      <c r="B187" s="330"/>
      <c r="C187" s="330"/>
      <c r="D187" s="330"/>
      <c r="E187" s="330"/>
      <c r="F187" s="330"/>
      <c r="G187" s="330"/>
      <c r="H187" s="330"/>
      <c r="I187" s="330"/>
      <c r="J187" s="330"/>
      <c r="K187" s="330"/>
      <c r="L187" s="330"/>
      <c r="M187" s="330"/>
      <c r="N187" s="330"/>
      <c r="O187" s="330"/>
      <c r="P187" s="330"/>
      <c r="Q187" s="330"/>
      <c r="R187" s="330"/>
      <c r="S187" s="330"/>
      <c r="T187" s="330"/>
      <c r="U187" s="330"/>
      <c r="V187" s="330"/>
    </row>
    <row r="188" ht="23.25" customHeight="1">
      <c r="A188" s="330"/>
      <c r="B188" s="330"/>
      <c r="C188" s="330"/>
      <c r="D188" s="330"/>
      <c r="E188" s="330"/>
      <c r="F188" s="330"/>
      <c r="G188" s="330"/>
      <c r="H188" s="330"/>
      <c r="I188" s="330"/>
      <c r="J188" s="330"/>
      <c r="K188" s="330"/>
      <c r="L188" s="330"/>
      <c r="M188" s="330"/>
      <c r="N188" s="330"/>
      <c r="O188" s="330"/>
      <c r="P188" s="330"/>
      <c r="Q188" s="330"/>
      <c r="R188" s="330"/>
      <c r="S188" s="330"/>
      <c r="T188" s="330"/>
      <c r="U188" s="330"/>
      <c r="V188" s="330"/>
    </row>
    <row r="189" ht="23.25" customHeight="1">
      <c r="A189" s="330"/>
      <c r="B189" s="330"/>
      <c r="C189" s="330"/>
      <c r="D189" s="330"/>
      <c r="E189" s="330"/>
      <c r="F189" s="330"/>
      <c r="G189" s="330"/>
      <c r="H189" s="330"/>
      <c r="I189" s="330"/>
      <c r="J189" s="330"/>
      <c r="K189" s="330"/>
      <c r="L189" s="330"/>
      <c r="M189" s="330"/>
      <c r="N189" s="330"/>
      <c r="O189" s="330"/>
      <c r="P189" s="330"/>
      <c r="Q189" s="330"/>
      <c r="R189" s="330"/>
      <c r="S189" s="330"/>
      <c r="T189" s="330"/>
      <c r="U189" s="330"/>
      <c r="V189" s="330"/>
    </row>
    <row r="190" ht="23.25" customHeight="1">
      <c r="A190" s="330"/>
      <c r="B190" s="330"/>
      <c r="C190" s="330"/>
      <c r="D190" s="330"/>
      <c r="E190" s="330"/>
      <c r="F190" s="330"/>
      <c r="G190" s="330"/>
      <c r="H190" s="330"/>
      <c r="I190" s="330"/>
      <c r="J190" s="330"/>
      <c r="K190" s="330"/>
      <c r="L190" s="330"/>
      <c r="M190" s="330"/>
      <c r="N190" s="330"/>
      <c r="O190" s="330"/>
      <c r="P190" s="330"/>
      <c r="Q190" s="330"/>
      <c r="R190" s="330"/>
      <c r="S190" s="330"/>
      <c r="T190" s="330"/>
      <c r="U190" s="330"/>
      <c r="V190" s="330"/>
    </row>
    <row r="191" ht="23.25" customHeight="1">
      <c r="A191" s="330"/>
      <c r="B191" s="330"/>
      <c r="C191" s="330"/>
      <c r="D191" s="330"/>
      <c r="E191" s="330"/>
      <c r="F191" s="330"/>
      <c r="G191" s="330"/>
      <c r="H191" s="330"/>
      <c r="I191" s="330"/>
      <c r="J191" s="330"/>
      <c r="K191" s="330"/>
      <c r="L191" s="330"/>
      <c r="M191" s="330"/>
      <c r="N191" s="330"/>
      <c r="O191" s="330"/>
      <c r="P191" s="330"/>
      <c r="Q191" s="330"/>
      <c r="R191" s="330"/>
      <c r="S191" s="330"/>
      <c r="T191" s="330"/>
      <c r="U191" s="330"/>
      <c r="V191" s="330"/>
    </row>
    <row r="192" ht="23.25" customHeight="1">
      <c r="A192" s="330"/>
      <c r="B192" s="330"/>
      <c r="C192" s="330"/>
      <c r="D192" s="330"/>
      <c r="E192" s="330"/>
      <c r="F192" s="330"/>
      <c r="G192" s="330"/>
      <c r="H192" s="330"/>
      <c r="I192" s="330"/>
      <c r="J192" s="330"/>
      <c r="K192" s="330"/>
      <c r="L192" s="330"/>
      <c r="M192" s="330"/>
      <c r="N192" s="330"/>
      <c r="O192" s="330"/>
      <c r="P192" s="330"/>
      <c r="Q192" s="330"/>
      <c r="R192" s="330"/>
      <c r="S192" s="330"/>
      <c r="T192" s="330"/>
      <c r="U192" s="330"/>
      <c r="V192" s="330"/>
    </row>
    <row r="193" ht="23.25" customHeight="1">
      <c r="A193" s="330"/>
      <c r="B193" s="330"/>
      <c r="C193" s="330"/>
      <c r="D193" s="330"/>
      <c r="E193" s="330"/>
      <c r="F193" s="330"/>
      <c r="G193" s="330"/>
      <c r="H193" s="330"/>
      <c r="I193" s="330"/>
      <c r="J193" s="330"/>
      <c r="K193" s="330"/>
      <c r="L193" s="330"/>
      <c r="M193" s="330"/>
      <c r="N193" s="330"/>
      <c r="O193" s="330"/>
      <c r="P193" s="330"/>
      <c r="Q193" s="330"/>
      <c r="R193" s="330"/>
      <c r="S193" s="330"/>
      <c r="T193" s="330"/>
      <c r="U193" s="330"/>
      <c r="V193" s="330"/>
    </row>
    <row r="194" ht="23.25" customHeight="1">
      <c r="A194" s="330"/>
      <c r="B194" s="330"/>
      <c r="C194" s="330"/>
      <c r="D194" s="330"/>
      <c r="E194" s="330"/>
      <c r="F194" s="330"/>
      <c r="G194" s="330"/>
      <c r="H194" s="330"/>
      <c r="I194" s="330"/>
      <c r="J194" s="330"/>
      <c r="K194" s="330"/>
      <c r="L194" s="330"/>
      <c r="M194" s="330"/>
      <c r="N194" s="330"/>
      <c r="O194" s="330"/>
      <c r="P194" s="330"/>
      <c r="Q194" s="330"/>
      <c r="R194" s="330"/>
      <c r="S194" s="330"/>
      <c r="T194" s="330"/>
      <c r="U194" s="330"/>
      <c r="V194" s="330"/>
    </row>
    <row r="195" ht="23.25" customHeight="1">
      <c r="A195" s="330"/>
      <c r="B195" s="330"/>
      <c r="C195" s="330"/>
      <c r="D195" s="330"/>
      <c r="E195" s="330"/>
      <c r="F195" s="330"/>
      <c r="G195" s="330"/>
      <c r="H195" s="330"/>
      <c r="I195" s="330"/>
      <c r="J195" s="330"/>
      <c r="K195" s="330"/>
      <c r="L195" s="330"/>
      <c r="M195" s="330"/>
      <c r="N195" s="330"/>
      <c r="O195" s="330"/>
      <c r="P195" s="330"/>
      <c r="Q195" s="330"/>
      <c r="R195" s="330"/>
      <c r="S195" s="330"/>
      <c r="T195" s="330"/>
      <c r="U195" s="330"/>
      <c r="V195" s="330"/>
    </row>
    <row r="196" ht="23.25" customHeight="1">
      <c r="A196" s="330"/>
      <c r="B196" s="330"/>
      <c r="C196" s="330"/>
      <c r="D196" s="330"/>
      <c r="E196" s="330"/>
      <c r="F196" s="330"/>
      <c r="G196" s="330"/>
      <c r="H196" s="330"/>
      <c r="I196" s="330"/>
      <c r="J196" s="330"/>
      <c r="K196" s="330"/>
      <c r="L196" s="330"/>
      <c r="M196" s="330"/>
      <c r="N196" s="330"/>
      <c r="O196" s="330"/>
      <c r="P196" s="330"/>
      <c r="Q196" s="330"/>
      <c r="R196" s="330"/>
      <c r="S196" s="330"/>
      <c r="T196" s="330"/>
      <c r="U196" s="330"/>
      <c r="V196" s="330"/>
    </row>
    <row r="197" ht="23.25" customHeight="1">
      <c r="A197" s="330"/>
      <c r="B197" s="330"/>
      <c r="C197" s="330"/>
      <c r="D197" s="330"/>
      <c r="E197" s="330"/>
      <c r="F197" s="330"/>
      <c r="G197" s="330"/>
      <c r="H197" s="330"/>
      <c r="I197" s="330"/>
      <c r="J197" s="330"/>
      <c r="K197" s="330"/>
      <c r="L197" s="330"/>
      <c r="M197" s="330"/>
      <c r="N197" s="330"/>
      <c r="O197" s="330"/>
      <c r="P197" s="330"/>
      <c r="Q197" s="330"/>
      <c r="R197" s="330"/>
      <c r="S197" s="330"/>
      <c r="T197" s="330"/>
      <c r="U197" s="330"/>
      <c r="V197" s="330"/>
    </row>
    <row r="198" ht="23.25" customHeight="1">
      <c r="A198" s="330"/>
      <c r="B198" s="330"/>
      <c r="C198" s="330"/>
      <c r="D198" s="330"/>
      <c r="E198" s="330"/>
      <c r="F198" s="330"/>
      <c r="G198" s="330"/>
      <c r="H198" s="330"/>
      <c r="I198" s="330"/>
      <c r="J198" s="330"/>
      <c r="K198" s="330"/>
      <c r="L198" s="330"/>
      <c r="M198" s="330"/>
      <c r="N198" s="330"/>
      <c r="O198" s="330"/>
      <c r="P198" s="330"/>
      <c r="Q198" s="330"/>
      <c r="R198" s="330"/>
      <c r="S198" s="330"/>
      <c r="T198" s="330"/>
      <c r="U198" s="330"/>
      <c r="V198" s="330"/>
    </row>
    <row r="199" ht="23.25" customHeight="1">
      <c r="A199" s="330"/>
      <c r="B199" s="330"/>
      <c r="C199" s="330"/>
      <c r="D199" s="330"/>
      <c r="E199" s="330"/>
      <c r="F199" s="330"/>
      <c r="G199" s="330"/>
      <c r="H199" s="330"/>
      <c r="I199" s="330"/>
      <c r="J199" s="330"/>
      <c r="K199" s="330"/>
      <c r="L199" s="330"/>
      <c r="M199" s="330"/>
      <c r="N199" s="330"/>
      <c r="O199" s="330"/>
      <c r="P199" s="330"/>
      <c r="Q199" s="330"/>
      <c r="R199" s="330"/>
      <c r="S199" s="330"/>
      <c r="T199" s="330"/>
      <c r="U199" s="330"/>
      <c r="V199" s="330"/>
    </row>
    <row r="200" ht="23.25" customHeight="1">
      <c r="A200" s="330"/>
      <c r="B200" s="330"/>
      <c r="C200" s="330"/>
      <c r="D200" s="330"/>
      <c r="E200" s="330"/>
      <c r="F200" s="330"/>
      <c r="G200" s="330"/>
      <c r="H200" s="330"/>
      <c r="I200" s="330"/>
      <c r="J200" s="330"/>
      <c r="K200" s="330"/>
      <c r="L200" s="330"/>
      <c r="M200" s="330"/>
      <c r="N200" s="330"/>
      <c r="O200" s="330"/>
      <c r="P200" s="330"/>
      <c r="Q200" s="330"/>
      <c r="R200" s="330"/>
      <c r="S200" s="330"/>
      <c r="T200" s="330"/>
      <c r="U200" s="330"/>
      <c r="V200" s="330"/>
    </row>
    <row r="201" ht="23.25" customHeight="1">
      <c r="A201" s="330"/>
      <c r="B201" s="330"/>
      <c r="C201" s="330"/>
      <c r="D201" s="330"/>
      <c r="E201" s="330"/>
      <c r="F201" s="330"/>
      <c r="G201" s="330"/>
      <c r="H201" s="330"/>
      <c r="I201" s="330"/>
      <c r="J201" s="330"/>
      <c r="K201" s="330"/>
      <c r="L201" s="330"/>
      <c r="M201" s="330"/>
      <c r="N201" s="330"/>
      <c r="O201" s="330"/>
      <c r="P201" s="330"/>
      <c r="Q201" s="330"/>
      <c r="R201" s="330"/>
      <c r="S201" s="330"/>
      <c r="T201" s="330"/>
      <c r="U201" s="330"/>
      <c r="V201" s="330"/>
    </row>
    <row r="202" ht="23.25" customHeight="1">
      <c r="A202" s="330"/>
      <c r="B202" s="330"/>
      <c r="C202" s="330"/>
      <c r="D202" s="330"/>
      <c r="E202" s="330"/>
      <c r="F202" s="330"/>
      <c r="G202" s="330"/>
      <c r="H202" s="330"/>
      <c r="I202" s="330"/>
      <c r="J202" s="330"/>
      <c r="K202" s="330"/>
      <c r="L202" s="330"/>
      <c r="M202" s="330"/>
      <c r="N202" s="330"/>
      <c r="O202" s="330"/>
      <c r="P202" s="330"/>
      <c r="Q202" s="330"/>
      <c r="R202" s="330"/>
      <c r="S202" s="330"/>
      <c r="T202" s="330"/>
      <c r="U202" s="330"/>
      <c r="V202" s="330"/>
    </row>
    <row r="203" ht="23.25" customHeight="1">
      <c r="A203" s="330"/>
      <c r="B203" s="330"/>
      <c r="C203" s="330"/>
      <c r="D203" s="330"/>
      <c r="E203" s="330"/>
      <c r="F203" s="330"/>
      <c r="G203" s="330"/>
      <c r="H203" s="330"/>
      <c r="I203" s="330"/>
      <c r="J203" s="330"/>
      <c r="K203" s="330"/>
      <c r="L203" s="330"/>
      <c r="M203" s="330"/>
      <c r="N203" s="330"/>
      <c r="O203" s="330"/>
      <c r="P203" s="330"/>
      <c r="Q203" s="330"/>
      <c r="R203" s="330"/>
      <c r="S203" s="330"/>
      <c r="T203" s="330"/>
      <c r="U203" s="330"/>
      <c r="V203" s="330"/>
    </row>
    <row r="204" ht="23.25" customHeight="1">
      <c r="A204" s="330"/>
      <c r="B204" s="330"/>
      <c r="C204" s="330"/>
      <c r="D204" s="330"/>
      <c r="E204" s="330"/>
      <c r="F204" s="330"/>
      <c r="G204" s="330"/>
      <c r="H204" s="330"/>
      <c r="I204" s="330"/>
      <c r="J204" s="330"/>
      <c r="K204" s="330"/>
      <c r="L204" s="330"/>
      <c r="M204" s="330"/>
      <c r="N204" s="330"/>
      <c r="O204" s="330"/>
      <c r="P204" s="330"/>
      <c r="Q204" s="330"/>
      <c r="R204" s="330"/>
      <c r="S204" s="330"/>
      <c r="T204" s="330"/>
      <c r="U204" s="330"/>
      <c r="V204" s="330"/>
    </row>
    <row r="205" ht="23.25" customHeight="1">
      <c r="A205" s="330"/>
      <c r="B205" s="330"/>
      <c r="C205" s="330"/>
      <c r="D205" s="330"/>
      <c r="E205" s="330"/>
      <c r="F205" s="330"/>
      <c r="G205" s="330"/>
      <c r="H205" s="330"/>
      <c r="I205" s="330"/>
      <c r="J205" s="330"/>
      <c r="K205" s="330"/>
      <c r="L205" s="330"/>
      <c r="M205" s="330"/>
      <c r="N205" s="330"/>
      <c r="O205" s="330"/>
      <c r="P205" s="330"/>
      <c r="Q205" s="330"/>
      <c r="R205" s="330"/>
      <c r="S205" s="330"/>
      <c r="T205" s="330"/>
      <c r="U205" s="330"/>
      <c r="V205" s="330"/>
    </row>
    <row r="206" ht="23.25" customHeight="1">
      <c r="A206" s="330"/>
      <c r="B206" s="330"/>
      <c r="C206" s="330"/>
      <c r="D206" s="330"/>
      <c r="E206" s="330"/>
      <c r="F206" s="330"/>
      <c r="G206" s="330"/>
      <c r="H206" s="330"/>
      <c r="I206" s="330"/>
      <c r="J206" s="330"/>
      <c r="K206" s="330"/>
      <c r="L206" s="330"/>
      <c r="M206" s="330"/>
      <c r="N206" s="330"/>
      <c r="O206" s="330"/>
      <c r="P206" s="330"/>
      <c r="Q206" s="330"/>
      <c r="R206" s="330"/>
      <c r="S206" s="330"/>
      <c r="T206" s="330"/>
      <c r="U206" s="330"/>
      <c r="V206" s="330"/>
    </row>
    <row r="207" ht="23.25" customHeight="1">
      <c r="A207" s="330"/>
      <c r="B207" s="330"/>
      <c r="C207" s="330"/>
      <c r="D207" s="330"/>
      <c r="E207" s="330"/>
      <c r="F207" s="330"/>
      <c r="G207" s="330"/>
      <c r="H207" s="330"/>
      <c r="I207" s="330"/>
      <c r="J207" s="330"/>
      <c r="K207" s="330"/>
      <c r="L207" s="330"/>
      <c r="M207" s="330"/>
      <c r="N207" s="330"/>
      <c r="O207" s="330"/>
      <c r="P207" s="330"/>
      <c r="Q207" s="330"/>
      <c r="R207" s="330"/>
      <c r="S207" s="330"/>
      <c r="T207" s="330"/>
      <c r="U207" s="330"/>
      <c r="V207" s="330"/>
    </row>
    <row r="208" ht="23.25" customHeight="1">
      <c r="A208" s="330"/>
      <c r="B208" s="330"/>
      <c r="C208" s="330"/>
      <c r="D208" s="330"/>
      <c r="E208" s="330"/>
      <c r="F208" s="330"/>
      <c r="G208" s="330"/>
      <c r="H208" s="330"/>
      <c r="I208" s="330"/>
      <c r="J208" s="330"/>
      <c r="K208" s="330"/>
      <c r="L208" s="330"/>
      <c r="M208" s="330"/>
      <c r="N208" s="330"/>
      <c r="O208" s="330"/>
      <c r="P208" s="330"/>
      <c r="Q208" s="330"/>
      <c r="R208" s="330"/>
      <c r="S208" s="330"/>
      <c r="T208" s="330"/>
      <c r="U208" s="330"/>
      <c r="V208" s="330"/>
    </row>
    <row r="209" ht="23.25" customHeight="1">
      <c r="A209" s="330"/>
      <c r="B209" s="330"/>
      <c r="C209" s="330"/>
      <c r="D209" s="330"/>
      <c r="E209" s="330"/>
      <c r="F209" s="330"/>
      <c r="G209" s="330"/>
      <c r="H209" s="330"/>
      <c r="I209" s="330"/>
      <c r="J209" s="330"/>
      <c r="K209" s="330"/>
      <c r="L209" s="330"/>
      <c r="M209" s="330"/>
      <c r="N209" s="330"/>
      <c r="O209" s="330"/>
      <c r="P209" s="330"/>
      <c r="Q209" s="330"/>
      <c r="R209" s="330"/>
      <c r="S209" s="330"/>
      <c r="T209" s="330"/>
      <c r="U209" s="330"/>
      <c r="V209" s="330"/>
    </row>
    <row r="210" ht="23.25" customHeight="1">
      <c r="A210" s="330"/>
      <c r="B210" s="330"/>
      <c r="C210" s="330"/>
      <c r="D210" s="330"/>
      <c r="E210" s="330"/>
      <c r="F210" s="330"/>
      <c r="G210" s="330"/>
      <c r="H210" s="330"/>
      <c r="I210" s="330"/>
      <c r="J210" s="330"/>
      <c r="K210" s="330"/>
      <c r="L210" s="330"/>
      <c r="M210" s="330"/>
      <c r="N210" s="330"/>
      <c r="O210" s="330"/>
      <c r="P210" s="330"/>
      <c r="Q210" s="330"/>
      <c r="R210" s="330"/>
      <c r="S210" s="330"/>
      <c r="T210" s="330"/>
      <c r="U210" s="330"/>
      <c r="V210" s="330"/>
    </row>
    <row r="211" ht="23.25" customHeight="1">
      <c r="A211" s="330"/>
      <c r="B211" s="330"/>
      <c r="C211" s="330"/>
      <c r="D211" s="330"/>
      <c r="E211" s="330"/>
      <c r="F211" s="330"/>
      <c r="G211" s="330"/>
      <c r="H211" s="330"/>
      <c r="I211" s="330"/>
      <c r="J211" s="330"/>
      <c r="K211" s="330"/>
      <c r="L211" s="330"/>
      <c r="M211" s="330"/>
      <c r="N211" s="330"/>
      <c r="O211" s="330"/>
      <c r="P211" s="330"/>
      <c r="Q211" s="330"/>
      <c r="R211" s="330"/>
      <c r="S211" s="330"/>
      <c r="T211" s="330"/>
      <c r="U211" s="330"/>
      <c r="V211" s="330"/>
    </row>
    <row r="212" ht="23.25" customHeight="1">
      <c r="A212" s="330"/>
      <c r="B212" s="330"/>
      <c r="C212" s="330"/>
      <c r="D212" s="330"/>
      <c r="E212" s="330"/>
      <c r="F212" s="330"/>
      <c r="G212" s="330"/>
      <c r="H212" s="330"/>
      <c r="I212" s="330"/>
      <c r="J212" s="330"/>
      <c r="K212" s="330"/>
      <c r="L212" s="330"/>
      <c r="M212" s="330"/>
      <c r="N212" s="330"/>
      <c r="O212" s="330"/>
      <c r="P212" s="330"/>
      <c r="Q212" s="330"/>
      <c r="R212" s="330"/>
      <c r="S212" s="330"/>
      <c r="T212" s="330"/>
      <c r="U212" s="330"/>
      <c r="V212" s="330"/>
    </row>
    <row r="213" ht="23.25" customHeight="1">
      <c r="A213" s="330"/>
      <c r="B213" s="330"/>
      <c r="C213" s="330"/>
      <c r="D213" s="330"/>
      <c r="E213" s="330"/>
      <c r="F213" s="330"/>
      <c r="G213" s="330"/>
      <c r="H213" s="330"/>
      <c r="I213" s="330"/>
      <c r="J213" s="330"/>
      <c r="K213" s="330"/>
      <c r="L213" s="330"/>
      <c r="M213" s="330"/>
      <c r="N213" s="330"/>
      <c r="O213" s="330"/>
      <c r="P213" s="330"/>
      <c r="Q213" s="330"/>
      <c r="R213" s="330"/>
      <c r="S213" s="330"/>
      <c r="T213" s="330"/>
      <c r="U213" s="330"/>
      <c r="V213" s="330"/>
    </row>
    <row r="214" ht="23.25" customHeight="1">
      <c r="A214" s="330"/>
      <c r="B214" s="330"/>
      <c r="C214" s="330"/>
      <c r="D214" s="330"/>
      <c r="E214" s="330"/>
      <c r="F214" s="330"/>
      <c r="G214" s="330"/>
      <c r="H214" s="330"/>
      <c r="I214" s="330"/>
      <c r="J214" s="330"/>
      <c r="K214" s="330"/>
      <c r="L214" s="330"/>
      <c r="M214" s="330"/>
      <c r="N214" s="330"/>
      <c r="O214" s="330"/>
      <c r="P214" s="330"/>
      <c r="Q214" s="330"/>
      <c r="R214" s="330"/>
      <c r="S214" s="330"/>
      <c r="T214" s="330"/>
      <c r="U214" s="330"/>
      <c r="V214" s="330"/>
    </row>
    <row r="215" ht="23.25" customHeight="1">
      <c r="A215" s="330"/>
      <c r="B215" s="330"/>
      <c r="C215" s="330"/>
      <c r="D215" s="330"/>
      <c r="E215" s="330"/>
      <c r="F215" s="330"/>
      <c r="G215" s="330"/>
      <c r="H215" s="330"/>
      <c r="I215" s="330"/>
      <c r="J215" s="330"/>
      <c r="K215" s="330"/>
      <c r="L215" s="330"/>
      <c r="M215" s="330"/>
      <c r="N215" s="330"/>
      <c r="O215" s="330"/>
      <c r="P215" s="330"/>
      <c r="Q215" s="330"/>
      <c r="R215" s="330"/>
      <c r="S215" s="330"/>
      <c r="T215" s="330"/>
      <c r="U215" s="330"/>
      <c r="V215" s="330"/>
    </row>
    <row r="216" ht="23.25" customHeight="1">
      <c r="A216" s="330"/>
      <c r="B216" s="330"/>
      <c r="C216" s="330"/>
      <c r="D216" s="330"/>
      <c r="E216" s="330"/>
      <c r="F216" s="330"/>
      <c r="G216" s="330"/>
      <c r="H216" s="330"/>
      <c r="I216" s="330"/>
      <c r="J216" s="330"/>
      <c r="K216" s="330"/>
      <c r="L216" s="330"/>
      <c r="M216" s="330"/>
      <c r="N216" s="330"/>
      <c r="O216" s="330"/>
      <c r="P216" s="330"/>
      <c r="Q216" s="330"/>
      <c r="R216" s="330"/>
      <c r="S216" s="330"/>
      <c r="T216" s="330"/>
      <c r="U216" s="330"/>
      <c r="V216" s="330"/>
    </row>
    <row r="217" ht="23.25" customHeight="1">
      <c r="A217" s="330"/>
      <c r="B217" s="330"/>
      <c r="C217" s="330"/>
      <c r="D217" s="330"/>
      <c r="E217" s="330"/>
      <c r="F217" s="330"/>
      <c r="G217" s="330"/>
      <c r="H217" s="330"/>
      <c r="I217" s="330"/>
      <c r="J217" s="330"/>
      <c r="K217" s="330"/>
      <c r="L217" s="330"/>
      <c r="M217" s="330"/>
      <c r="N217" s="330"/>
      <c r="O217" s="330"/>
      <c r="P217" s="330"/>
      <c r="Q217" s="330"/>
      <c r="R217" s="330"/>
      <c r="S217" s="330"/>
      <c r="T217" s="330"/>
      <c r="U217" s="330"/>
      <c r="V217" s="330"/>
    </row>
    <row r="218" ht="23.25" customHeight="1">
      <c r="A218" s="330"/>
      <c r="B218" s="330"/>
      <c r="C218" s="330"/>
      <c r="D218" s="330"/>
      <c r="E218" s="330"/>
      <c r="F218" s="330"/>
      <c r="G218" s="330"/>
      <c r="H218" s="330"/>
      <c r="I218" s="330"/>
      <c r="J218" s="330"/>
      <c r="K218" s="330"/>
      <c r="L218" s="330"/>
      <c r="M218" s="330"/>
      <c r="N218" s="330"/>
      <c r="O218" s="330"/>
      <c r="P218" s="330"/>
      <c r="Q218" s="330"/>
      <c r="R218" s="330"/>
      <c r="S218" s="330"/>
      <c r="T218" s="330"/>
      <c r="U218" s="330"/>
      <c r="V218" s="330"/>
    </row>
    <row r="219" ht="23.25" customHeight="1">
      <c r="A219" s="330"/>
      <c r="B219" s="330"/>
      <c r="C219" s="330"/>
      <c r="D219" s="330"/>
      <c r="E219" s="330"/>
      <c r="F219" s="330"/>
      <c r="G219" s="330"/>
      <c r="H219" s="330"/>
      <c r="I219" s="330"/>
      <c r="J219" s="330"/>
      <c r="K219" s="330"/>
      <c r="L219" s="330"/>
      <c r="M219" s="330"/>
      <c r="N219" s="330"/>
      <c r="O219" s="330"/>
      <c r="P219" s="330"/>
      <c r="Q219" s="330"/>
      <c r="R219" s="330"/>
      <c r="S219" s="330"/>
      <c r="T219" s="330"/>
      <c r="U219" s="330"/>
      <c r="V219" s="330"/>
    </row>
    <row r="220" ht="23.25" customHeight="1">
      <c r="A220" s="330"/>
      <c r="B220" s="330"/>
      <c r="C220" s="330"/>
      <c r="D220" s="330"/>
      <c r="E220" s="330"/>
      <c r="F220" s="330"/>
      <c r="G220" s="330"/>
      <c r="H220" s="330"/>
      <c r="I220" s="330"/>
      <c r="J220" s="330"/>
      <c r="K220" s="330"/>
      <c r="L220" s="330"/>
      <c r="M220" s="330"/>
      <c r="N220" s="330"/>
      <c r="O220" s="330"/>
      <c r="P220" s="330"/>
      <c r="Q220" s="330"/>
      <c r="R220" s="330"/>
      <c r="S220" s="330"/>
      <c r="T220" s="330"/>
      <c r="U220" s="330"/>
      <c r="V220" s="330"/>
    </row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pageSetUpPr/>
  </sheetPr>
  <sheetViews>
    <sheetView workbookViewId="0"/>
  </sheetViews>
  <sheetFormatPr customHeight="1" defaultColWidth="14.43" defaultRowHeight="15.0"/>
  <cols>
    <col customWidth="1" min="1" max="1" width="7.14"/>
    <col customWidth="1" min="2" max="2" width="21.0"/>
    <col customWidth="1" min="3" max="3" width="18.57"/>
    <col customWidth="1" min="4" max="4" width="19.57"/>
    <col customWidth="1" min="5" max="5" width="20.14"/>
    <col customWidth="1" min="6" max="6" width="20.43"/>
    <col customWidth="1" min="7" max="7" width="17.71"/>
    <col customWidth="1" min="8" max="8" width="16.14"/>
    <col customWidth="1" min="9" max="10" width="18.29"/>
    <col customWidth="1" min="11" max="11" width="16.43"/>
    <col customWidth="1" min="12" max="13" width="14.86"/>
    <col customWidth="1" min="14" max="14" width="13.57"/>
    <col customWidth="1" min="15" max="15" width="18.0"/>
    <col customWidth="1" min="16" max="17" width="15.86"/>
    <col customWidth="1" min="18" max="18" width="14.0"/>
    <col customWidth="1" min="19" max="20" width="11.71"/>
    <col customWidth="1" min="21" max="21" width="14.0"/>
    <col customWidth="1" min="22" max="22" width="15.0"/>
    <col customWidth="1" min="23" max="23" width="15.57"/>
    <col customWidth="1" min="24" max="25" width="18.71"/>
    <col customWidth="1" min="26" max="26" width="14.0"/>
  </cols>
  <sheetData>
    <row r="1" ht="21.75" customHeight="1">
      <c r="A1" s="336"/>
      <c r="B1" s="337"/>
      <c r="C1" s="338"/>
      <c r="D1" s="339"/>
      <c r="E1" s="339"/>
      <c r="F1" s="339"/>
      <c r="G1" s="339"/>
      <c r="H1" s="339"/>
      <c r="I1" s="339"/>
      <c r="J1" s="339"/>
      <c r="K1" s="339"/>
      <c r="L1" s="340"/>
      <c r="M1" s="340"/>
      <c r="N1" s="341"/>
      <c r="O1" s="340"/>
      <c r="P1" s="341"/>
      <c r="Q1" s="341"/>
      <c r="R1" s="339"/>
      <c r="S1" s="339"/>
      <c r="T1" s="339"/>
      <c r="U1" s="339"/>
      <c r="V1" s="342"/>
      <c r="W1" s="339"/>
      <c r="X1" s="336"/>
      <c r="Y1" s="339"/>
      <c r="Z1" s="339"/>
    </row>
    <row r="2" ht="21.75" customHeight="1">
      <c r="A2" s="336"/>
      <c r="B2" s="343"/>
      <c r="C2" s="339"/>
      <c r="D2" s="339"/>
      <c r="E2" s="339"/>
      <c r="F2" s="339"/>
      <c r="G2" s="339"/>
      <c r="H2" s="339"/>
      <c r="I2" s="339"/>
      <c r="J2" s="339"/>
      <c r="K2" s="339"/>
      <c r="L2" s="340"/>
      <c r="M2" s="340"/>
      <c r="N2" s="341"/>
      <c r="O2" s="344"/>
      <c r="P2" s="336"/>
      <c r="Q2" s="336"/>
      <c r="R2" s="339"/>
      <c r="S2" s="339"/>
      <c r="T2" s="339"/>
      <c r="U2" s="339"/>
      <c r="V2" s="342"/>
      <c r="W2" s="339"/>
      <c r="X2" s="336"/>
      <c r="Y2" s="339"/>
      <c r="Z2" s="339"/>
    </row>
    <row r="3" ht="21.75" customHeight="1">
      <c r="A3" s="336"/>
      <c r="B3" s="343"/>
      <c r="C3" s="339"/>
      <c r="D3" s="339"/>
      <c r="E3" s="339"/>
      <c r="F3" s="339"/>
      <c r="G3" s="339"/>
      <c r="H3" s="339"/>
      <c r="I3" s="339"/>
      <c r="J3" s="339"/>
      <c r="K3" s="339"/>
      <c r="L3" s="345"/>
      <c r="M3" s="345"/>
      <c r="N3" s="339"/>
      <c r="O3" s="336"/>
      <c r="P3" s="336"/>
      <c r="Q3" s="336"/>
      <c r="R3" s="339"/>
      <c r="S3" s="339"/>
      <c r="T3" s="339"/>
      <c r="U3" s="339"/>
      <c r="V3" s="342"/>
      <c r="W3" s="339"/>
      <c r="X3" s="336"/>
      <c r="Y3" s="339"/>
      <c r="Z3" s="339"/>
    </row>
    <row r="4" ht="21.75" customHeight="1">
      <c r="A4" s="336"/>
      <c r="B4" s="343"/>
      <c r="C4" s="339"/>
      <c r="D4" s="339"/>
      <c r="E4" s="339"/>
      <c r="F4" s="339"/>
      <c r="G4" s="339"/>
      <c r="H4" s="339"/>
      <c r="I4" s="339"/>
      <c r="J4" s="339"/>
      <c r="K4" s="339"/>
      <c r="L4" s="341"/>
      <c r="M4" s="341"/>
      <c r="N4" s="339"/>
      <c r="O4" s="336"/>
      <c r="P4" s="336"/>
      <c r="Q4" s="336"/>
      <c r="R4" s="339"/>
      <c r="S4" s="339"/>
      <c r="T4" s="339"/>
      <c r="U4" s="339"/>
      <c r="V4" s="342"/>
      <c r="W4" s="339"/>
      <c r="X4" s="336"/>
      <c r="Y4" s="336"/>
      <c r="Z4" s="339"/>
    </row>
    <row r="5" ht="26.25" customHeight="1">
      <c r="A5" s="336"/>
      <c r="B5" s="343"/>
      <c r="C5" s="346"/>
      <c r="D5" s="339"/>
      <c r="E5" s="347"/>
      <c r="F5" s="339"/>
      <c r="G5" s="339"/>
      <c r="H5" s="339"/>
      <c r="I5" s="339"/>
      <c r="J5" s="339"/>
      <c r="K5" s="339"/>
      <c r="L5" s="348"/>
      <c r="M5" s="348"/>
      <c r="N5" s="339"/>
      <c r="O5" s="336"/>
      <c r="P5" s="336"/>
      <c r="Q5" s="336"/>
      <c r="R5" s="339"/>
      <c r="S5" s="339"/>
      <c r="T5" s="339"/>
      <c r="U5" s="339"/>
      <c r="V5" s="342"/>
      <c r="W5" s="339"/>
      <c r="X5" s="336"/>
      <c r="Y5" s="336"/>
      <c r="Z5" s="339"/>
    </row>
    <row r="6" ht="26.25" customHeight="1">
      <c r="A6" s="336"/>
      <c r="B6" s="343"/>
      <c r="C6" s="339"/>
      <c r="D6" s="339"/>
      <c r="E6" s="339"/>
      <c r="F6" s="339"/>
      <c r="G6" s="339"/>
      <c r="H6" s="339"/>
      <c r="I6" s="339"/>
      <c r="J6" s="339"/>
      <c r="K6" s="349"/>
      <c r="L6" s="339"/>
      <c r="M6" s="339"/>
      <c r="N6" s="339"/>
      <c r="O6" s="336"/>
      <c r="P6" s="336"/>
      <c r="Q6" s="336"/>
      <c r="R6" s="339"/>
      <c r="S6" s="339"/>
      <c r="T6" s="339"/>
      <c r="U6" s="339"/>
      <c r="V6" s="342"/>
      <c r="W6" s="339"/>
      <c r="X6" s="336"/>
      <c r="Y6" s="336"/>
      <c r="Z6" s="339"/>
    </row>
    <row r="7" ht="26.25" customHeight="1">
      <c r="A7" s="336"/>
      <c r="B7" s="343"/>
      <c r="C7" s="339"/>
      <c r="D7" s="339"/>
      <c r="E7" s="339"/>
      <c r="F7" s="339"/>
      <c r="G7" s="339"/>
      <c r="H7" s="339"/>
      <c r="I7" s="339"/>
      <c r="J7" s="339"/>
      <c r="K7" s="349"/>
      <c r="L7" s="339"/>
      <c r="M7" s="339"/>
      <c r="N7" s="339"/>
      <c r="O7" s="336"/>
      <c r="P7" s="336"/>
      <c r="Q7" s="336"/>
      <c r="R7" s="339"/>
      <c r="S7" s="339"/>
      <c r="T7" s="339"/>
      <c r="U7" s="339"/>
      <c r="V7" s="342"/>
      <c r="W7" s="339"/>
      <c r="X7" s="336"/>
      <c r="Y7" s="336"/>
      <c r="Z7" s="339"/>
    </row>
    <row r="8" ht="26.25" customHeight="1">
      <c r="A8" s="336"/>
      <c r="B8" s="337"/>
      <c r="C8" s="339"/>
      <c r="D8" s="339"/>
      <c r="E8" s="339"/>
      <c r="F8" s="339"/>
      <c r="G8" s="339"/>
      <c r="H8" s="339"/>
      <c r="I8" s="339"/>
      <c r="J8" s="339"/>
      <c r="K8" s="349"/>
      <c r="L8" s="339"/>
      <c r="M8" s="339"/>
      <c r="N8" s="339"/>
      <c r="O8" s="336"/>
      <c r="P8" s="336"/>
      <c r="Q8" s="336"/>
      <c r="R8" s="339"/>
      <c r="S8" s="339"/>
      <c r="T8" s="339"/>
      <c r="U8" s="339"/>
      <c r="V8" s="342"/>
      <c r="W8" s="339"/>
      <c r="X8" s="336"/>
      <c r="Y8" s="336"/>
      <c r="Z8" s="336"/>
    </row>
    <row r="9" ht="26.25" customHeight="1">
      <c r="A9" s="336"/>
      <c r="B9" s="337" t="s">
        <v>155</v>
      </c>
      <c r="C9" s="339" t="s">
        <v>156</v>
      </c>
      <c r="D9" s="339" t="s">
        <v>157</v>
      </c>
      <c r="E9" s="339"/>
      <c r="F9" s="339"/>
      <c r="G9" s="339"/>
      <c r="H9" s="120"/>
      <c r="I9" s="339"/>
      <c r="J9" s="350"/>
      <c r="K9" s="351"/>
      <c r="L9" s="339"/>
      <c r="M9" s="339"/>
      <c r="N9" s="339"/>
      <c r="O9" s="336"/>
      <c r="P9" s="336"/>
      <c r="Q9" s="336"/>
      <c r="R9" s="339"/>
      <c r="S9" s="339"/>
      <c r="T9" s="339"/>
      <c r="U9" s="339"/>
      <c r="V9" s="337"/>
      <c r="W9" s="339"/>
      <c r="X9" s="339"/>
      <c r="Y9" s="339"/>
      <c r="Z9" s="336"/>
    </row>
    <row r="10" ht="26.25" customHeight="1">
      <c r="A10" s="336"/>
      <c r="B10" s="337">
        <v>1.0</v>
      </c>
      <c r="C10" s="352"/>
      <c r="D10" s="353"/>
      <c r="E10" s="339"/>
      <c r="F10" s="339"/>
      <c r="G10" s="339"/>
      <c r="H10" s="120"/>
      <c r="I10" s="339"/>
      <c r="J10" s="354"/>
      <c r="K10" s="349"/>
      <c r="L10" s="339"/>
      <c r="M10" s="339"/>
      <c r="N10" s="339"/>
      <c r="O10" s="336"/>
      <c r="P10" s="336"/>
      <c r="Q10" s="336"/>
      <c r="R10" s="339"/>
      <c r="S10" s="339"/>
      <c r="T10" s="339"/>
      <c r="U10" s="339"/>
      <c r="V10" s="337"/>
      <c r="W10" s="337"/>
      <c r="X10" s="344"/>
      <c r="Y10" s="344"/>
      <c r="Z10" s="336"/>
    </row>
    <row r="11" ht="26.25" customHeight="1">
      <c r="A11" s="336"/>
      <c r="B11" s="337">
        <v>2.0</v>
      </c>
      <c r="C11" s="337"/>
      <c r="D11" s="353"/>
      <c r="E11" s="337"/>
      <c r="F11" s="355"/>
      <c r="G11" s="355"/>
      <c r="H11" s="337"/>
      <c r="I11" s="350"/>
      <c r="J11" s="350"/>
      <c r="K11" s="339"/>
      <c r="L11" s="339"/>
      <c r="M11" s="339"/>
      <c r="N11" s="339"/>
      <c r="O11" s="336"/>
      <c r="P11" s="336"/>
      <c r="Q11" s="336"/>
      <c r="R11" s="339"/>
      <c r="S11" s="339"/>
      <c r="T11" s="339"/>
      <c r="U11" s="339"/>
      <c r="V11" s="337"/>
      <c r="W11" s="356"/>
      <c r="X11" s="357"/>
      <c r="Y11" s="357"/>
      <c r="Z11" s="336"/>
    </row>
    <row r="12" ht="26.25" customHeight="1">
      <c r="A12" s="336"/>
      <c r="B12" s="337">
        <v>3.0</v>
      </c>
      <c r="C12" s="358"/>
      <c r="D12" s="353"/>
      <c r="E12" s="337"/>
      <c r="F12" s="355"/>
      <c r="G12" s="355"/>
      <c r="H12" s="337"/>
      <c r="I12" s="350"/>
      <c r="J12" s="350"/>
      <c r="K12" s="339"/>
      <c r="L12" s="339"/>
      <c r="M12" s="339"/>
      <c r="N12" s="339"/>
      <c r="O12" s="336"/>
      <c r="P12" s="336"/>
      <c r="Q12" s="336"/>
      <c r="R12" s="339"/>
      <c r="S12" s="339"/>
      <c r="T12" s="339"/>
      <c r="U12" s="339"/>
      <c r="V12" s="337"/>
      <c r="W12" s="356"/>
      <c r="X12" s="357"/>
      <c r="Y12" s="357"/>
      <c r="Z12" s="336"/>
    </row>
    <row r="13" ht="26.25" customHeight="1">
      <c r="A13" s="336"/>
      <c r="B13" s="337">
        <v>4.0</v>
      </c>
      <c r="C13" s="344"/>
      <c r="D13" s="353"/>
      <c r="E13" s="337"/>
      <c r="F13" s="344"/>
      <c r="G13" s="344"/>
      <c r="H13" s="337"/>
      <c r="I13" s="350"/>
      <c r="J13" s="350"/>
      <c r="K13" s="339"/>
      <c r="L13" s="339"/>
      <c r="M13" s="339"/>
      <c r="N13" s="339"/>
      <c r="O13" s="336"/>
      <c r="P13" s="336"/>
      <c r="Q13" s="336"/>
      <c r="R13" s="339"/>
      <c r="S13" s="339"/>
      <c r="T13" s="339"/>
      <c r="U13" s="339"/>
      <c r="V13" s="337"/>
      <c r="W13" s="356"/>
      <c r="X13" s="338"/>
      <c r="Y13" s="338"/>
      <c r="Z13" s="336"/>
    </row>
    <row r="14" ht="26.25" customHeight="1">
      <c r="A14" s="336"/>
      <c r="B14" s="337">
        <v>5.0</v>
      </c>
      <c r="C14" s="359"/>
      <c r="D14" s="353"/>
      <c r="E14" s="337"/>
      <c r="F14" s="344"/>
      <c r="G14" s="344"/>
      <c r="H14" s="337"/>
      <c r="I14" s="350"/>
      <c r="J14" s="350"/>
      <c r="K14" s="339"/>
      <c r="L14" s="339"/>
      <c r="M14" s="339"/>
      <c r="N14" s="339"/>
      <c r="O14" s="336"/>
      <c r="P14" s="336"/>
      <c r="Q14" s="336"/>
      <c r="R14" s="339"/>
      <c r="S14" s="339"/>
      <c r="T14" s="339"/>
      <c r="U14" s="339"/>
      <c r="V14" s="337"/>
      <c r="W14" s="356"/>
      <c r="X14" s="357"/>
      <c r="Y14" s="357"/>
      <c r="Z14" s="336"/>
    </row>
    <row r="15" ht="26.25" customHeight="1">
      <c r="A15" s="336"/>
      <c r="B15" s="337">
        <v>6.0</v>
      </c>
      <c r="C15" s="344"/>
      <c r="D15" s="353"/>
      <c r="E15" s="337"/>
      <c r="F15" s="344"/>
      <c r="G15" s="344"/>
      <c r="H15" s="337"/>
      <c r="I15" s="350"/>
      <c r="J15" s="350"/>
      <c r="K15" s="339"/>
      <c r="L15" s="339"/>
      <c r="M15" s="339"/>
      <c r="N15" s="339"/>
      <c r="O15" s="336"/>
      <c r="P15" s="336"/>
      <c r="Q15" s="336"/>
      <c r="R15" s="339"/>
      <c r="S15" s="339"/>
      <c r="T15" s="339"/>
      <c r="U15" s="339"/>
      <c r="V15" s="337"/>
      <c r="W15" s="356"/>
      <c r="X15" s="357"/>
      <c r="Y15" s="357"/>
      <c r="Z15" s="336"/>
    </row>
    <row r="16" ht="26.25" customHeight="1">
      <c r="A16" s="336"/>
      <c r="B16" s="337">
        <v>7.0</v>
      </c>
      <c r="C16" s="360"/>
      <c r="D16" s="353"/>
      <c r="E16" s="337"/>
      <c r="F16" s="344"/>
      <c r="G16" s="344"/>
      <c r="H16" s="337"/>
      <c r="I16" s="350"/>
      <c r="J16" s="350"/>
      <c r="K16" s="339"/>
      <c r="L16" s="339"/>
      <c r="M16" s="339"/>
      <c r="N16" s="339"/>
      <c r="O16" s="336"/>
      <c r="P16" s="336"/>
      <c r="Q16" s="336"/>
      <c r="R16" s="339"/>
      <c r="S16" s="339"/>
      <c r="T16" s="339"/>
      <c r="U16" s="339"/>
      <c r="V16" s="337"/>
      <c r="W16" s="337"/>
      <c r="X16" s="344"/>
      <c r="Y16" s="344"/>
      <c r="Z16" s="336"/>
    </row>
    <row r="17" ht="26.25" customHeight="1">
      <c r="A17" s="336"/>
      <c r="B17" s="337">
        <v>8.0</v>
      </c>
      <c r="C17" s="361"/>
      <c r="D17" s="353"/>
      <c r="E17" s="337"/>
      <c r="F17" s="344"/>
      <c r="G17" s="344"/>
      <c r="H17" s="337"/>
      <c r="I17" s="350"/>
      <c r="J17" s="350"/>
      <c r="K17" s="339"/>
      <c r="L17" s="339"/>
      <c r="M17" s="339"/>
      <c r="N17" s="339"/>
      <c r="O17" s="336"/>
      <c r="P17" s="336"/>
      <c r="Q17" s="336"/>
      <c r="R17" s="339"/>
      <c r="S17" s="339"/>
      <c r="T17" s="339"/>
      <c r="U17" s="339"/>
      <c r="V17" s="337"/>
      <c r="W17" s="337"/>
      <c r="X17" s="344"/>
      <c r="Y17" s="344"/>
      <c r="Z17" s="336"/>
    </row>
    <row r="18" ht="26.25" customHeight="1">
      <c r="A18" s="336"/>
      <c r="B18" s="337">
        <v>9.0</v>
      </c>
      <c r="C18" s="358"/>
      <c r="D18" s="362"/>
      <c r="E18" s="337"/>
      <c r="F18" s="344"/>
      <c r="G18" s="344"/>
      <c r="H18" s="337"/>
      <c r="I18" s="350"/>
      <c r="J18" s="350"/>
      <c r="K18" s="339"/>
      <c r="L18" s="339"/>
      <c r="M18" s="339"/>
      <c r="N18" s="339"/>
      <c r="O18" s="336"/>
      <c r="P18" s="336"/>
      <c r="Q18" s="336"/>
      <c r="R18" s="339"/>
      <c r="S18" s="339"/>
      <c r="T18" s="339"/>
      <c r="U18" s="339"/>
      <c r="V18" s="337"/>
      <c r="W18" s="337"/>
      <c r="X18" s="344"/>
      <c r="Y18" s="344"/>
      <c r="Z18" s="336"/>
    </row>
    <row r="19" ht="26.25" customHeight="1">
      <c r="A19" s="336"/>
      <c r="B19" s="337">
        <v>10.0</v>
      </c>
      <c r="C19" s="337"/>
      <c r="D19" s="353"/>
      <c r="E19" s="337"/>
      <c r="F19" s="344"/>
      <c r="G19" s="344"/>
      <c r="H19" s="337"/>
      <c r="I19" s="350"/>
      <c r="J19" s="350"/>
      <c r="K19" s="339"/>
      <c r="L19" s="339"/>
      <c r="M19" s="339"/>
      <c r="N19" s="339"/>
      <c r="O19" s="336"/>
      <c r="P19" s="336"/>
      <c r="Q19" s="336"/>
      <c r="R19" s="339"/>
      <c r="S19" s="339"/>
      <c r="T19" s="339"/>
      <c r="U19" s="339"/>
      <c r="V19" s="337"/>
      <c r="W19" s="337"/>
      <c r="X19" s="344"/>
      <c r="Y19" s="344"/>
      <c r="Z19" s="336"/>
    </row>
    <row r="20" ht="26.25" customHeight="1">
      <c r="A20" s="336"/>
      <c r="B20" s="337">
        <v>11.0</v>
      </c>
      <c r="C20" s="363"/>
      <c r="D20" s="353"/>
      <c r="E20" s="337"/>
      <c r="F20" s="344"/>
      <c r="G20" s="344"/>
      <c r="H20" s="337"/>
      <c r="I20" s="350"/>
      <c r="J20" s="350"/>
      <c r="K20" s="339"/>
      <c r="L20" s="339"/>
      <c r="M20" s="339"/>
      <c r="N20" s="339"/>
      <c r="O20" s="336"/>
      <c r="P20" s="336"/>
      <c r="Q20" s="336"/>
      <c r="R20" s="339"/>
      <c r="S20" s="339"/>
      <c r="T20" s="339"/>
      <c r="U20" s="339"/>
      <c r="V20" s="337"/>
      <c r="W20" s="337"/>
      <c r="X20" s="344"/>
      <c r="Y20" s="344"/>
      <c r="Z20" s="336"/>
    </row>
    <row r="21" ht="26.25" customHeight="1">
      <c r="A21" s="336"/>
      <c r="B21" s="337">
        <v>12.0</v>
      </c>
      <c r="C21" s="358"/>
      <c r="D21" s="353"/>
      <c r="E21" s="337"/>
      <c r="F21" s="344"/>
      <c r="G21" s="344"/>
      <c r="H21" s="337"/>
      <c r="I21" s="350"/>
      <c r="J21" s="350"/>
      <c r="K21" s="339"/>
      <c r="L21" s="339"/>
      <c r="M21" s="339"/>
      <c r="N21" s="339"/>
      <c r="O21" s="336"/>
      <c r="P21" s="336"/>
      <c r="Q21" s="336"/>
      <c r="R21" s="339"/>
      <c r="S21" s="339"/>
      <c r="T21" s="339"/>
      <c r="U21" s="339"/>
      <c r="V21" s="337"/>
      <c r="W21" s="337"/>
      <c r="X21" s="344"/>
      <c r="Y21" s="344"/>
      <c r="Z21" s="336"/>
    </row>
    <row r="22" ht="26.25" customHeight="1">
      <c r="A22" s="336"/>
      <c r="B22" s="337">
        <v>13.0</v>
      </c>
      <c r="C22" s="337"/>
      <c r="D22" s="353"/>
      <c r="E22" s="337"/>
      <c r="F22" s="344"/>
      <c r="G22" s="344"/>
      <c r="H22" s="337"/>
      <c r="I22" s="350"/>
      <c r="J22" s="350"/>
      <c r="K22" s="339"/>
      <c r="L22" s="339"/>
      <c r="M22" s="339"/>
      <c r="N22" s="339"/>
      <c r="O22" s="336"/>
      <c r="P22" s="336"/>
      <c r="Q22" s="336"/>
      <c r="R22" s="339"/>
      <c r="S22" s="339"/>
      <c r="T22" s="339"/>
      <c r="U22" s="339"/>
      <c r="V22" s="337"/>
      <c r="W22" s="364"/>
      <c r="X22" s="344"/>
      <c r="Y22" s="344"/>
      <c r="Z22" s="336"/>
    </row>
    <row r="23" ht="26.25" customHeight="1">
      <c r="A23" s="336"/>
      <c r="B23" s="337">
        <v>14.0</v>
      </c>
      <c r="C23" s="359"/>
      <c r="D23" s="353"/>
      <c r="E23" s="337"/>
      <c r="F23" s="344"/>
      <c r="G23" s="344"/>
      <c r="H23" s="337"/>
      <c r="I23" s="350"/>
      <c r="J23" s="350"/>
      <c r="K23" s="339"/>
      <c r="L23" s="339"/>
      <c r="M23" s="339"/>
      <c r="N23" s="339"/>
      <c r="O23" s="336"/>
      <c r="P23" s="336"/>
      <c r="Q23" s="336"/>
      <c r="R23" s="339"/>
      <c r="S23" s="339"/>
      <c r="T23" s="339"/>
      <c r="U23" s="339"/>
      <c r="V23" s="337"/>
      <c r="W23" s="364"/>
      <c r="X23" s="344"/>
      <c r="Y23" s="344"/>
      <c r="Z23" s="336"/>
    </row>
    <row r="24" ht="26.25" customHeight="1">
      <c r="A24" s="336"/>
      <c r="B24" s="337">
        <v>15.0</v>
      </c>
      <c r="C24" s="344"/>
      <c r="D24" s="353"/>
      <c r="E24" s="337"/>
      <c r="F24" s="344"/>
      <c r="G24" s="344"/>
      <c r="H24" s="337"/>
      <c r="I24" s="350"/>
      <c r="J24" s="350"/>
      <c r="K24" s="339"/>
      <c r="L24" s="339"/>
      <c r="M24" s="339"/>
      <c r="N24" s="339"/>
      <c r="O24" s="336"/>
      <c r="P24" s="336"/>
      <c r="Q24" s="336"/>
      <c r="R24" s="339"/>
      <c r="S24" s="339"/>
      <c r="T24" s="339"/>
      <c r="U24" s="339"/>
      <c r="V24" s="337"/>
      <c r="W24" s="364"/>
      <c r="X24" s="344"/>
      <c r="Y24" s="344"/>
      <c r="Z24" s="336"/>
    </row>
    <row r="25" ht="26.25" customHeight="1">
      <c r="A25" s="336"/>
      <c r="B25" s="337">
        <v>16.0</v>
      </c>
      <c r="C25" s="365"/>
      <c r="D25" s="353"/>
      <c r="E25" s="337"/>
      <c r="F25" s="344"/>
      <c r="G25" s="344"/>
      <c r="H25" s="337"/>
      <c r="I25" s="350"/>
      <c r="J25" s="350"/>
      <c r="K25" s="339"/>
      <c r="L25" s="339"/>
      <c r="M25" s="339"/>
      <c r="N25" s="339"/>
      <c r="O25" s="336"/>
      <c r="P25" s="336"/>
      <c r="Q25" s="336"/>
      <c r="R25" s="339"/>
      <c r="S25" s="339"/>
      <c r="T25" s="339"/>
      <c r="U25" s="339"/>
      <c r="V25" s="337"/>
      <c r="W25" s="337"/>
      <c r="X25" s="344"/>
      <c r="Y25" s="344"/>
      <c r="Z25" s="336"/>
    </row>
    <row r="26" ht="26.25" customHeight="1">
      <c r="A26" s="336"/>
      <c r="B26" s="337">
        <v>17.0</v>
      </c>
      <c r="C26" s="359"/>
      <c r="D26" s="353"/>
      <c r="E26" s="337"/>
      <c r="F26" s="344"/>
      <c r="G26" s="344"/>
      <c r="H26" s="337"/>
      <c r="I26" s="350"/>
      <c r="J26" s="350"/>
      <c r="K26" s="339"/>
      <c r="L26" s="339"/>
      <c r="M26" s="339"/>
      <c r="N26" s="339"/>
      <c r="O26" s="336"/>
      <c r="P26" s="336"/>
      <c r="Q26" s="336"/>
      <c r="R26" s="339"/>
      <c r="S26" s="339"/>
      <c r="T26" s="339"/>
      <c r="U26" s="339"/>
      <c r="V26" s="337"/>
      <c r="W26" s="337"/>
      <c r="X26" s="344"/>
      <c r="Y26" s="344"/>
      <c r="Z26" s="336"/>
    </row>
    <row r="27" ht="26.25" customHeight="1">
      <c r="A27" s="336"/>
      <c r="B27" s="337">
        <v>18.0</v>
      </c>
      <c r="C27" s="359"/>
      <c r="D27" s="353"/>
      <c r="E27" s="337"/>
      <c r="F27" s="344"/>
      <c r="G27" s="344"/>
      <c r="H27" s="337"/>
      <c r="I27" s="350"/>
      <c r="J27" s="350"/>
      <c r="K27" s="339"/>
      <c r="L27" s="339"/>
      <c r="M27" s="339"/>
      <c r="N27" s="339"/>
      <c r="O27" s="336"/>
      <c r="P27" s="336"/>
      <c r="Q27" s="336"/>
      <c r="R27" s="339"/>
      <c r="S27" s="339"/>
      <c r="T27" s="339"/>
      <c r="U27" s="339"/>
      <c r="V27" s="337"/>
      <c r="W27" s="337"/>
      <c r="X27" s="344"/>
      <c r="Y27" s="344"/>
      <c r="Z27" s="336"/>
    </row>
    <row r="28" ht="26.25" customHeight="1">
      <c r="A28" s="336"/>
      <c r="B28" s="337">
        <v>19.0</v>
      </c>
      <c r="C28" s="359"/>
      <c r="D28" s="353"/>
      <c r="E28" s="337"/>
      <c r="F28" s="344"/>
      <c r="G28" s="344"/>
      <c r="H28" s="337"/>
      <c r="I28" s="350"/>
      <c r="J28" s="350"/>
      <c r="K28" s="339"/>
      <c r="L28" s="339"/>
      <c r="M28" s="339"/>
      <c r="N28" s="339"/>
      <c r="O28" s="336"/>
      <c r="P28" s="336"/>
      <c r="Q28" s="336"/>
      <c r="R28" s="339"/>
      <c r="S28" s="339"/>
      <c r="T28" s="339"/>
      <c r="U28" s="339"/>
      <c r="V28" s="337"/>
      <c r="W28" s="337"/>
      <c r="X28" s="344"/>
      <c r="Y28" s="344"/>
      <c r="Z28" s="336"/>
    </row>
    <row r="29" ht="26.25" customHeight="1">
      <c r="A29" s="336"/>
      <c r="B29" s="337">
        <v>20.0</v>
      </c>
      <c r="C29" s="352"/>
      <c r="D29" s="353"/>
      <c r="E29" s="337"/>
      <c r="F29" s="344"/>
      <c r="G29" s="344"/>
      <c r="H29" s="337"/>
      <c r="I29" s="350"/>
      <c r="J29" s="350"/>
      <c r="K29" s="339"/>
      <c r="L29" s="339"/>
      <c r="M29" s="339"/>
      <c r="N29" s="339"/>
      <c r="O29" s="336"/>
      <c r="P29" s="336"/>
      <c r="Q29" s="336"/>
      <c r="R29" s="339"/>
      <c r="S29" s="339"/>
      <c r="T29" s="339"/>
      <c r="U29" s="339"/>
      <c r="V29" s="337"/>
      <c r="W29" s="337"/>
      <c r="X29" s="344"/>
      <c r="Y29" s="344"/>
      <c r="Z29" s="336"/>
    </row>
    <row r="30" ht="26.25" customHeight="1">
      <c r="A30" s="336"/>
      <c r="B30" s="337">
        <v>21.0</v>
      </c>
      <c r="C30" s="360"/>
      <c r="D30" s="353"/>
      <c r="E30" s="337"/>
      <c r="F30" s="344"/>
      <c r="G30" s="344"/>
      <c r="H30" s="337"/>
      <c r="I30" s="350"/>
      <c r="J30" s="350"/>
      <c r="K30" s="339"/>
      <c r="L30" s="339"/>
      <c r="M30" s="339"/>
      <c r="N30" s="339"/>
      <c r="O30" s="336"/>
      <c r="P30" s="336"/>
      <c r="Q30" s="336"/>
      <c r="R30" s="339"/>
      <c r="S30" s="339"/>
      <c r="T30" s="339"/>
      <c r="U30" s="339"/>
      <c r="V30" s="337"/>
      <c r="W30" s="337"/>
      <c r="X30" s="344"/>
      <c r="Y30" s="344"/>
      <c r="Z30" s="336"/>
    </row>
    <row r="31" ht="26.25" customHeight="1">
      <c r="A31" s="336"/>
      <c r="B31" s="337">
        <v>22.0</v>
      </c>
      <c r="C31" s="363"/>
      <c r="D31" s="353"/>
      <c r="E31" s="337"/>
      <c r="F31" s="344"/>
      <c r="G31" s="344"/>
      <c r="H31" s="337"/>
      <c r="I31" s="350"/>
      <c r="J31" s="350"/>
      <c r="K31" s="339"/>
      <c r="L31" s="339"/>
      <c r="M31" s="339"/>
      <c r="N31" s="339"/>
      <c r="O31" s="336"/>
      <c r="P31" s="336"/>
      <c r="Q31" s="336"/>
      <c r="R31" s="339"/>
      <c r="S31" s="339"/>
      <c r="T31" s="339"/>
      <c r="U31" s="339"/>
      <c r="V31" s="337"/>
      <c r="W31" s="337"/>
      <c r="X31" s="344"/>
      <c r="Y31" s="344"/>
      <c r="Z31" s="336"/>
    </row>
    <row r="32" ht="26.25" customHeight="1">
      <c r="A32" s="336"/>
      <c r="B32" s="337">
        <v>23.0</v>
      </c>
      <c r="C32" s="358"/>
      <c r="D32" s="353"/>
      <c r="E32" s="337"/>
      <c r="F32" s="344"/>
      <c r="G32" s="344"/>
      <c r="H32" s="337"/>
      <c r="I32" s="350"/>
      <c r="J32" s="350"/>
      <c r="K32" s="339"/>
      <c r="L32" s="339"/>
      <c r="M32" s="339"/>
      <c r="N32" s="339"/>
      <c r="O32" s="336"/>
      <c r="P32" s="336"/>
      <c r="Q32" s="336"/>
      <c r="R32" s="339"/>
      <c r="S32" s="339"/>
      <c r="T32" s="339"/>
      <c r="U32" s="339"/>
      <c r="V32" s="337"/>
      <c r="W32" s="337"/>
      <c r="X32" s="344"/>
      <c r="Y32" s="344"/>
      <c r="Z32" s="336"/>
    </row>
    <row r="33" ht="26.25" customHeight="1">
      <c r="A33" s="336"/>
      <c r="B33" s="337"/>
      <c r="C33" s="337" t="s">
        <v>139</v>
      </c>
      <c r="D33" s="366">
        <f>SUM(D10:D32)</f>
        <v>0</v>
      </c>
      <c r="E33" s="337"/>
      <c r="F33" s="344"/>
      <c r="G33" s="344"/>
      <c r="H33" s="337"/>
      <c r="I33" s="350"/>
      <c r="J33" s="350"/>
      <c r="K33" s="339"/>
      <c r="L33" s="339"/>
      <c r="M33" s="339"/>
      <c r="N33" s="339"/>
      <c r="O33" s="336"/>
      <c r="P33" s="336"/>
      <c r="Q33" s="336"/>
      <c r="R33" s="339"/>
      <c r="S33" s="339"/>
      <c r="T33" s="339"/>
      <c r="U33" s="339"/>
      <c r="V33" s="342"/>
      <c r="W33" s="339"/>
      <c r="X33" s="336"/>
      <c r="Y33" s="336"/>
      <c r="Z33" s="336"/>
    </row>
    <row r="34" ht="26.25" customHeight="1">
      <c r="A34" s="336"/>
      <c r="B34" s="363" t="s">
        <v>158</v>
      </c>
      <c r="C34" s="363">
        <v>30.0</v>
      </c>
      <c r="D34" s="358">
        <v>50.0</v>
      </c>
      <c r="E34" s="353">
        <v>70.0</v>
      </c>
      <c r="F34" s="344"/>
      <c r="G34" s="344"/>
      <c r="H34" s="337"/>
      <c r="I34" s="350"/>
      <c r="J34" s="350"/>
      <c r="K34" s="339"/>
      <c r="L34" s="339"/>
      <c r="M34" s="339"/>
      <c r="N34" s="339"/>
      <c r="O34" s="336"/>
      <c r="P34" s="336"/>
      <c r="Q34" s="336"/>
      <c r="R34" s="339"/>
      <c r="S34" s="339"/>
      <c r="T34" s="339"/>
      <c r="U34" s="339"/>
      <c r="V34" s="342"/>
      <c r="W34" s="339"/>
      <c r="X34" s="336"/>
      <c r="Y34" s="336"/>
      <c r="Z34" s="336"/>
    </row>
    <row r="35" ht="26.25" customHeight="1">
      <c r="A35" s="336"/>
      <c r="B35" s="337" t="s">
        <v>30</v>
      </c>
      <c r="C35" s="344">
        <f>+D10+D16+D20+D25+D29+D30+D31</f>
        <v>0</v>
      </c>
      <c r="D35" s="344">
        <f>+D12+D14+D17+D18+D21+D23+D26+D27+D28+D32</f>
        <v>0</v>
      </c>
      <c r="E35" s="344">
        <f>+D11+D13+D15+D19+D22+D24</f>
        <v>0</v>
      </c>
      <c r="F35" s="366">
        <f>SUM(C35:E35)</f>
        <v>0</v>
      </c>
      <c r="G35" s="344"/>
      <c r="H35" s="337"/>
      <c r="I35" s="350"/>
      <c r="J35" s="350"/>
      <c r="K35" s="339"/>
      <c r="L35" s="339"/>
      <c r="M35" s="339"/>
      <c r="N35" s="339"/>
      <c r="O35" s="336"/>
      <c r="P35" s="336"/>
      <c r="Q35" s="336"/>
      <c r="R35" s="339"/>
      <c r="S35" s="339"/>
      <c r="T35" s="339"/>
      <c r="U35" s="339"/>
      <c r="V35" s="342"/>
      <c r="W35" s="339"/>
      <c r="X35" s="336"/>
      <c r="Y35" s="336"/>
      <c r="Z35" s="336"/>
    </row>
    <row r="36" ht="26.25" customHeight="1">
      <c r="A36" s="336"/>
      <c r="B36" s="337"/>
      <c r="C36" s="337"/>
      <c r="D36" s="337"/>
      <c r="E36" s="337"/>
      <c r="F36" s="344"/>
      <c r="G36" s="344"/>
      <c r="H36" s="337"/>
      <c r="I36" s="350"/>
      <c r="J36" s="350"/>
      <c r="K36" s="339"/>
      <c r="L36" s="339"/>
      <c r="M36" s="339"/>
      <c r="N36" s="339"/>
      <c r="O36" s="336"/>
      <c r="P36" s="336"/>
      <c r="Q36" s="336"/>
      <c r="R36" s="339"/>
      <c r="S36" s="339"/>
      <c r="T36" s="339"/>
      <c r="U36" s="339"/>
      <c r="V36" s="342"/>
      <c r="W36" s="339"/>
      <c r="X36" s="336"/>
      <c r="Y36" s="336"/>
      <c r="Z36" s="336"/>
    </row>
    <row r="37" ht="26.25" customHeight="1">
      <c r="A37" s="336"/>
      <c r="B37" s="337"/>
      <c r="C37" s="337"/>
      <c r="D37" s="337"/>
      <c r="E37" s="337"/>
      <c r="F37" s="344"/>
      <c r="G37" s="344"/>
      <c r="H37" s="337"/>
      <c r="I37" s="350"/>
      <c r="J37" s="350"/>
      <c r="K37" s="339"/>
      <c r="L37" s="339"/>
      <c r="M37" s="339"/>
      <c r="N37" s="339"/>
      <c r="O37" s="336"/>
      <c r="P37" s="336"/>
      <c r="Q37" s="336"/>
      <c r="R37" s="339"/>
      <c r="S37" s="339"/>
      <c r="T37" s="339"/>
      <c r="U37" s="339"/>
      <c r="V37" s="342"/>
      <c r="W37" s="339"/>
      <c r="X37" s="336"/>
      <c r="Y37" s="336"/>
      <c r="Z37" s="336"/>
    </row>
    <row r="38" ht="26.25" customHeight="1">
      <c r="A38" s="336"/>
      <c r="B38" s="337"/>
      <c r="C38" s="344"/>
      <c r="D38" s="337"/>
      <c r="E38" s="337"/>
      <c r="F38" s="344"/>
      <c r="G38" s="344"/>
      <c r="H38" s="337"/>
      <c r="I38" s="350"/>
      <c r="J38" s="350"/>
      <c r="K38" s="339"/>
      <c r="L38" s="339"/>
      <c r="M38" s="339"/>
      <c r="N38" s="339"/>
      <c r="O38" s="336"/>
      <c r="P38" s="336"/>
      <c r="Q38" s="336"/>
      <c r="R38" s="339"/>
      <c r="S38" s="339"/>
      <c r="T38" s="339"/>
      <c r="U38" s="339"/>
      <c r="V38" s="342"/>
      <c r="W38" s="339"/>
      <c r="X38" s="336"/>
      <c r="Y38" s="336"/>
      <c r="Z38" s="336"/>
    </row>
    <row r="39" ht="26.25" customHeight="1">
      <c r="A39" s="336"/>
      <c r="B39" s="337"/>
      <c r="C39" s="337"/>
      <c r="D39" s="337"/>
      <c r="E39" s="337"/>
      <c r="F39" s="344"/>
      <c r="G39" s="344"/>
      <c r="H39" s="337"/>
      <c r="I39" s="350"/>
      <c r="J39" s="350"/>
      <c r="K39" s="339"/>
      <c r="L39" s="339"/>
      <c r="M39" s="339"/>
      <c r="N39" s="339"/>
      <c r="O39" s="336"/>
      <c r="P39" s="336"/>
      <c r="Q39" s="336"/>
      <c r="R39" s="339"/>
      <c r="S39" s="339"/>
      <c r="T39" s="339"/>
      <c r="U39" s="339"/>
      <c r="V39" s="342"/>
      <c r="W39" s="339"/>
      <c r="X39" s="336"/>
      <c r="Y39" s="336"/>
      <c r="Z39" s="336"/>
    </row>
    <row r="40" ht="26.25" customHeight="1">
      <c r="A40" s="336"/>
      <c r="B40" s="337"/>
      <c r="C40" s="337"/>
      <c r="D40" s="337"/>
      <c r="E40" s="337"/>
      <c r="F40" s="344"/>
      <c r="G40" s="344"/>
      <c r="H40" s="337"/>
      <c r="I40" s="350"/>
      <c r="J40" s="350"/>
      <c r="K40" s="339"/>
      <c r="L40" s="339"/>
      <c r="M40" s="339"/>
      <c r="N40" s="339"/>
      <c r="O40" s="336"/>
      <c r="P40" s="336"/>
      <c r="Q40" s="336"/>
      <c r="R40" s="339"/>
      <c r="S40" s="339"/>
      <c r="T40" s="339"/>
      <c r="U40" s="339"/>
      <c r="V40" s="342"/>
      <c r="W40" s="339"/>
      <c r="X40" s="336"/>
      <c r="Y40" s="336"/>
      <c r="Z40" s="336"/>
    </row>
    <row r="41" ht="26.25" customHeight="1">
      <c r="A41" s="336"/>
      <c r="B41" s="337"/>
      <c r="C41" s="337"/>
      <c r="D41" s="337"/>
      <c r="E41" s="337"/>
      <c r="F41" s="344"/>
      <c r="G41" s="344"/>
      <c r="H41" s="337"/>
      <c r="I41" s="350"/>
      <c r="J41" s="350"/>
      <c r="K41" s="339"/>
      <c r="L41" s="339"/>
      <c r="M41" s="339"/>
      <c r="N41" s="339"/>
      <c r="O41" s="336"/>
      <c r="P41" s="336"/>
      <c r="Q41" s="336"/>
      <c r="R41" s="339"/>
      <c r="S41" s="339"/>
      <c r="T41" s="339"/>
      <c r="U41" s="339"/>
      <c r="V41" s="342"/>
      <c r="W41" s="339"/>
      <c r="X41" s="336"/>
      <c r="Y41" s="336"/>
      <c r="Z41" s="336"/>
    </row>
    <row r="42" ht="26.25" customHeight="1">
      <c r="A42" s="336"/>
      <c r="B42" s="337"/>
      <c r="C42" s="337"/>
      <c r="D42" s="337"/>
      <c r="E42" s="337"/>
      <c r="F42" s="344"/>
      <c r="G42" s="344"/>
      <c r="H42" s="337"/>
      <c r="I42" s="350"/>
      <c r="J42" s="350"/>
      <c r="K42" s="339"/>
      <c r="L42" s="339"/>
      <c r="M42" s="339"/>
      <c r="N42" s="339"/>
      <c r="O42" s="336"/>
      <c r="P42" s="336"/>
      <c r="Q42" s="336"/>
      <c r="R42" s="339"/>
      <c r="S42" s="339"/>
      <c r="T42" s="339"/>
      <c r="U42" s="339"/>
      <c r="V42" s="342"/>
      <c r="W42" s="339"/>
      <c r="X42" s="336"/>
      <c r="Y42" s="336"/>
      <c r="Z42" s="336"/>
    </row>
    <row r="43" ht="26.25" customHeight="1">
      <c r="A43" s="336"/>
      <c r="B43" s="337"/>
      <c r="C43" s="337"/>
      <c r="D43" s="337"/>
      <c r="E43" s="337"/>
      <c r="F43" s="344"/>
      <c r="G43" s="344"/>
      <c r="H43" s="337"/>
      <c r="I43" s="350"/>
      <c r="J43" s="350"/>
      <c r="K43" s="339"/>
      <c r="L43" s="339"/>
      <c r="M43" s="339"/>
      <c r="N43" s="339"/>
      <c r="O43" s="336"/>
      <c r="P43" s="336"/>
      <c r="Q43" s="336"/>
      <c r="R43" s="339"/>
      <c r="S43" s="339"/>
      <c r="T43" s="339"/>
      <c r="U43" s="339"/>
      <c r="V43" s="342"/>
      <c r="W43" s="339"/>
      <c r="X43" s="336"/>
      <c r="Y43" s="336"/>
      <c r="Z43" s="336"/>
    </row>
    <row r="44" ht="26.25" customHeight="1">
      <c r="A44" s="336"/>
      <c r="B44" s="337"/>
      <c r="C44" s="337"/>
      <c r="D44" s="337"/>
      <c r="E44" s="337"/>
      <c r="F44" s="344"/>
      <c r="G44" s="344"/>
      <c r="H44" s="337"/>
      <c r="I44" s="350"/>
      <c r="J44" s="350"/>
      <c r="K44" s="339"/>
      <c r="L44" s="339"/>
      <c r="M44" s="339"/>
      <c r="N44" s="339"/>
      <c r="O44" s="336"/>
      <c r="P44" s="336"/>
      <c r="Q44" s="336"/>
      <c r="R44" s="339"/>
      <c r="S44" s="339"/>
      <c r="T44" s="339"/>
      <c r="U44" s="339"/>
      <c r="V44" s="342"/>
      <c r="W44" s="339"/>
      <c r="X44" s="336"/>
      <c r="Y44" s="336"/>
      <c r="Z44" s="336"/>
    </row>
    <row r="45" ht="26.25" customHeight="1">
      <c r="A45" s="336"/>
      <c r="B45" s="337"/>
      <c r="C45" s="337"/>
      <c r="D45" s="337"/>
      <c r="E45" s="337"/>
      <c r="F45" s="344"/>
      <c r="G45" s="344"/>
      <c r="H45" s="337"/>
      <c r="I45" s="350"/>
      <c r="J45" s="350"/>
      <c r="K45" s="339"/>
      <c r="L45" s="339"/>
      <c r="M45" s="339"/>
      <c r="N45" s="339"/>
      <c r="O45" s="336"/>
      <c r="P45" s="336"/>
      <c r="Q45" s="336"/>
      <c r="R45" s="339"/>
      <c r="S45" s="339"/>
      <c r="T45" s="339"/>
      <c r="U45" s="339"/>
      <c r="V45" s="342"/>
      <c r="W45" s="339"/>
      <c r="X45" s="336"/>
      <c r="Y45" s="336"/>
      <c r="Z45" s="336"/>
    </row>
    <row r="46" ht="26.25" customHeight="1">
      <c r="A46" s="336"/>
      <c r="B46" s="337"/>
      <c r="C46" s="337"/>
      <c r="D46" s="337"/>
      <c r="E46" s="337"/>
      <c r="F46" s="344"/>
      <c r="G46" s="344"/>
      <c r="H46" s="337"/>
      <c r="I46" s="350"/>
      <c r="J46" s="350"/>
      <c r="K46" s="339"/>
      <c r="L46" s="339"/>
      <c r="M46" s="339"/>
      <c r="N46" s="339"/>
      <c r="O46" s="336"/>
      <c r="P46" s="336"/>
      <c r="Q46" s="336"/>
      <c r="R46" s="339"/>
      <c r="S46" s="339"/>
      <c r="T46" s="339"/>
      <c r="U46" s="339"/>
      <c r="V46" s="342"/>
      <c r="W46" s="339"/>
      <c r="X46" s="336"/>
      <c r="Y46" s="336"/>
      <c r="Z46" s="336"/>
    </row>
    <row r="47" ht="26.25" customHeight="1">
      <c r="A47" s="336"/>
      <c r="B47" s="337"/>
      <c r="C47" s="337"/>
      <c r="D47" s="337"/>
      <c r="E47" s="337"/>
      <c r="F47" s="344"/>
      <c r="G47" s="344"/>
      <c r="H47" s="337"/>
      <c r="I47" s="350"/>
      <c r="J47" s="350"/>
      <c r="K47" s="339"/>
      <c r="L47" s="339"/>
      <c r="M47" s="339"/>
      <c r="N47" s="339"/>
      <c r="O47" s="336"/>
      <c r="P47" s="336"/>
      <c r="Q47" s="336"/>
      <c r="R47" s="339"/>
      <c r="S47" s="339"/>
      <c r="T47" s="339"/>
      <c r="U47" s="339"/>
      <c r="V47" s="342"/>
      <c r="W47" s="339"/>
      <c r="X47" s="336"/>
      <c r="Y47" s="336"/>
      <c r="Z47" s="336"/>
    </row>
    <row r="48" ht="26.25" customHeight="1">
      <c r="A48" s="336"/>
      <c r="B48" s="337"/>
      <c r="C48" s="337"/>
      <c r="D48" s="337"/>
      <c r="E48" s="337"/>
      <c r="F48" s="344"/>
      <c r="G48" s="344"/>
      <c r="H48" s="337"/>
      <c r="I48" s="350"/>
      <c r="J48" s="350"/>
      <c r="K48" s="339"/>
      <c r="L48" s="339"/>
      <c r="M48" s="339"/>
      <c r="N48" s="339"/>
      <c r="O48" s="336"/>
      <c r="P48" s="336"/>
      <c r="Q48" s="336"/>
      <c r="R48" s="339"/>
      <c r="S48" s="339"/>
      <c r="T48" s="339"/>
      <c r="U48" s="339"/>
      <c r="V48" s="342"/>
      <c r="W48" s="339"/>
      <c r="X48" s="336"/>
      <c r="Y48" s="336"/>
      <c r="Z48" s="336"/>
    </row>
    <row r="49" ht="26.25" customHeight="1">
      <c r="A49" s="336"/>
      <c r="B49" s="337"/>
      <c r="C49" s="337"/>
      <c r="D49" s="337"/>
      <c r="E49" s="337"/>
      <c r="F49" s="344"/>
      <c r="G49" s="344"/>
      <c r="H49" s="337"/>
      <c r="I49" s="350"/>
      <c r="J49" s="350"/>
      <c r="K49" s="339"/>
      <c r="L49" s="339"/>
      <c r="M49" s="339"/>
      <c r="N49" s="339"/>
      <c r="O49" s="336"/>
      <c r="P49" s="336"/>
      <c r="Q49" s="336"/>
      <c r="R49" s="339"/>
      <c r="S49" s="339"/>
      <c r="T49" s="339"/>
      <c r="U49" s="339"/>
      <c r="V49" s="342"/>
      <c r="W49" s="339"/>
      <c r="X49" s="336"/>
      <c r="Y49" s="336"/>
      <c r="Z49" s="336"/>
    </row>
    <row r="50" ht="26.25" customHeight="1">
      <c r="A50" s="336"/>
      <c r="B50" s="337"/>
      <c r="C50" s="337"/>
      <c r="D50" s="337"/>
      <c r="E50" s="337"/>
      <c r="F50" s="344"/>
      <c r="G50" s="344"/>
      <c r="H50" s="337"/>
      <c r="I50" s="350"/>
      <c r="J50" s="350"/>
      <c r="K50" s="339"/>
      <c r="L50" s="339"/>
      <c r="M50" s="339"/>
      <c r="N50" s="339"/>
      <c r="O50" s="336"/>
      <c r="P50" s="336"/>
      <c r="Q50" s="336"/>
      <c r="R50" s="339"/>
      <c r="S50" s="339"/>
      <c r="T50" s="339"/>
      <c r="U50" s="339"/>
      <c r="V50" s="342"/>
      <c r="W50" s="339"/>
      <c r="X50" s="336"/>
      <c r="Y50" s="336"/>
      <c r="Z50" s="336"/>
    </row>
    <row r="51" ht="26.25" customHeight="1">
      <c r="A51" s="336"/>
      <c r="B51" s="337"/>
      <c r="C51" s="337"/>
      <c r="D51" s="337"/>
      <c r="E51" s="337"/>
      <c r="F51" s="344"/>
      <c r="G51" s="344"/>
      <c r="H51" s="337"/>
      <c r="I51" s="350"/>
      <c r="J51" s="350"/>
      <c r="K51" s="339"/>
      <c r="L51" s="339"/>
      <c r="M51" s="339"/>
      <c r="N51" s="339"/>
      <c r="O51" s="336"/>
      <c r="P51" s="336"/>
      <c r="Q51" s="336"/>
      <c r="R51" s="339"/>
      <c r="S51" s="339"/>
      <c r="T51" s="339"/>
      <c r="U51" s="339"/>
      <c r="V51" s="342"/>
      <c r="W51" s="339"/>
      <c r="X51" s="336"/>
      <c r="Y51" s="336"/>
      <c r="Z51" s="336"/>
    </row>
    <row r="52" ht="26.25" customHeight="1">
      <c r="A52" s="336"/>
      <c r="B52" s="337"/>
      <c r="C52" s="337"/>
      <c r="D52" s="337"/>
      <c r="E52" s="337"/>
      <c r="F52" s="344"/>
      <c r="G52" s="344"/>
      <c r="H52" s="337"/>
      <c r="I52" s="350"/>
      <c r="J52" s="350"/>
      <c r="K52" s="339"/>
      <c r="L52" s="339"/>
      <c r="M52" s="339"/>
      <c r="N52" s="339"/>
      <c r="O52" s="336"/>
      <c r="P52" s="336"/>
      <c r="Q52" s="336"/>
      <c r="R52" s="339"/>
      <c r="S52" s="339"/>
      <c r="T52" s="339"/>
      <c r="U52" s="339"/>
      <c r="V52" s="342"/>
      <c r="W52" s="339"/>
      <c r="X52" s="336"/>
      <c r="Y52" s="336"/>
      <c r="Z52" s="336"/>
    </row>
    <row r="53" ht="26.25" customHeight="1">
      <c r="A53" s="336"/>
      <c r="B53" s="337"/>
      <c r="C53" s="337"/>
      <c r="D53" s="337"/>
      <c r="E53" s="337"/>
      <c r="F53" s="344"/>
      <c r="G53" s="344"/>
      <c r="H53" s="337"/>
      <c r="I53" s="350"/>
      <c r="J53" s="350"/>
      <c r="K53" s="339"/>
      <c r="L53" s="339"/>
      <c r="M53" s="339"/>
      <c r="N53" s="339"/>
      <c r="O53" s="336"/>
      <c r="P53" s="336"/>
      <c r="Q53" s="336"/>
      <c r="R53" s="339"/>
      <c r="S53" s="339"/>
      <c r="T53" s="339"/>
      <c r="U53" s="339"/>
      <c r="V53" s="342"/>
      <c r="W53" s="339"/>
      <c r="X53" s="336"/>
      <c r="Y53" s="336"/>
      <c r="Z53" s="336"/>
    </row>
    <row r="54" ht="26.25" customHeight="1">
      <c r="A54" s="336"/>
      <c r="B54" s="337"/>
      <c r="C54" s="337"/>
      <c r="D54" s="337"/>
      <c r="E54" s="337"/>
      <c r="F54" s="344"/>
      <c r="G54" s="344"/>
      <c r="H54" s="337"/>
      <c r="I54" s="350"/>
      <c r="J54" s="350"/>
      <c r="K54" s="339"/>
      <c r="L54" s="339"/>
      <c r="M54" s="339"/>
      <c r="N54" s="339"/>
      <c r="O54" s="336"/>
      <c r="P54" s="336"/>
      <c r="Q54" s="336"/>
      <c r="R54" s="339"/>
      <c r="S54" s="339"/>
      <c r="T54" s="339"/>
      <c r="U54" s="339"/>
      <c r="V54" s="342"/>
      <c r="W54" s="339"/>
      <c r="X54" s="336"/>
      <c r="Y54" s="336"/>
      <c r="Z54" s="336"/>
    </row>
    <row r="55" ht="26.25" customHeight="1">
      <c r="A55" s="336"/>
      <c r="B55" s="337"/>
      <c r="C55" s="337"/>
      <c r="D55" s="337"/>
      <c r="E55" s="337"/>
      <c r="F55" s="344"/>
      <c r="G55" s="344"/>
      <c r="H55" s="337"/>
      <c r="I55" s="350"/>
      <c r="J55" s="350"/>
      <c r="K55" s="339"/>
      <c r="L55" s="339"/>
      <c r="M55" s="339"/>
      <c r="N55" s="339"/>
      <c r="O55" s="336"/>
      <c r="P55" s="336"/>
      <c r="Q55" s="336"/>
      <c r="R55" s="339"/>
      <c r="S55" s="339"/>
      <c r="T55" s="339"/>
      <c r="U55" s="339"/>
      <c r="V55" s="342"/>
      <c r="W55" s="339"/>
      <c r="X55" s="336"/>
      <c r="Y55" s="336"/>
      <c r="Z55" s="336"/>
    </row>
    <row r="56" ht="26.25" customHeight="1">
      <c r="A56" s="336"/>
      <c r="B56" s="337"/>
      <c r="C56" s="337"/>
      <c r="D56" s="337"/>
      <c r="E56" s="337"/>
      <c r="F56" s="344"/>
      <c r="G56" s="344"/>
      <c r="H56" s="337"/>
      <c r="I56" s="350"/>
      <c r="J56" s="350"/>
      <c r="K56" s="339"/>
      <c r="L56" s="339"/>
      <c r="M56" s="339"/>
      <c r="N56" s="339"/>
      <c r="O56" s="336"/>
      <c r="P56" s="336"/>
      <c r="Q56" s="336"/>
      <c r="R56" s="339"/>
      <c r="S56" s="339"/>
      <c r="T56" s="339"/>
      <c r="U56" s="339"/>
      <c r="V56" s="342"/>
      <c r="W56" s="339"/>
      <c r="X56" s="336"/>
      <c r="Y56" s="336"/>
      <c r="Z56" s="336"/>
    </row>
    <row r="57" ht="26.25" customHeight="1">
      <c r="A57" s="336"/>
      <c r="B57" s="337"/>
      <c r="C57" s="337"/>
      <c r="D57" s="337"/>
      <c r="E57" s="337"/>
      <c r="F57" s="344"/>
      <c r="G57" s="344"/>
      <c r="H57" s="337"/>
      <c r="I57" s="350"/>
      <c r="J57" s="350"/>
      <c r="K57" s="339"/>
      <c r="L57" s="339"/>
      <c r="M57" s="339"/>
      <c r="N57" s="339"/>
      <c r="O57" s="336"/>
      <c r="P57" s="336"/>
      <c r="Q57" s="336"/>
      <c r="R57" s="339"/>
      <c r="S57" s="339"/>
      <c r="T57" s="339"/>
      <c r="U57" s="339"/>
      <c r="V57" s="342"/>
      <c r="W57" s="339"/>
      <c r="X57" s="336"/>
      <c r="Y57" s="336"/>
      <c r="Z57" s="336"/>
    </row>
    <row r="58" ht="26.25" customHeight="1">
      <c r="A58" s="336"/>
      <c r="B58" s="337"/>
      <c r="C58" s="337"/>
      <c r="D58" s="337" t="s">
        <v>139</v>
      </c>
      <c r="E58" s="367">
        <f>SUM(E37:E57)</f>
        <v>0</v>
      </c>
      <c r="F58" s="344"/>
      <c r="G58" s="344"/>
      <c r="H58" s="337"/>
      <c r="I58" s="350"/>
      <c r="J58" s="350"/>
      <c r="K58" s="339"/>
      <c r="L58" s="339"/>
      <c r="M58" s="339"/>
      <c r="N58" s="339"/>
      <c r="O58" s="336"/>
      <c r="P58" s="336"/>
      <c r="Q58" s="336"/>
      <c r="R58" s="339"/>
      <c r="S58" s="339"/>
      <c r="T58" s="339"/>
      <c r="U58" s="339"/>
      <c r="V58" s="342"/>
      <c r="W58" s="339"/>
      <c r="X58" s="336"/>
      <c r="Y58" s="336"/>
      <c r="Z58" s="336"/>
    </row>
    <row r="59" ht="26.25" customHeight="1">
      <c r="A59" s="336"/>
      <c r="B59" s="337"/>
      <c r="C59" s="337"/>
      <c r="D59" s="337"/>
      <c r="E59" s="337"/>
      <c r="F59" s="344"/>
      <c r="G59" s="344"/>
      <c r="H59" s="337"/>
      <c r="I59" s="350"/>
      <c r="J59" s="350"/>
      <c r="K59" s="339"/>
      <c r="L59" s="339"/>
      <c r="M59" s="339"/>
      <c r="N59" s="339"/>
      <c r="O59" s="336"/>
      <c r="P59" s="336"/>
      <c r="Q59" s="336"/>
      <c r="R59" s="339"/>
      <c r="S59" s="339"/>
      <c r="T59" s="339"/>
      <c r="U59" s="339"/>
      <c r="V59" s="342"/>
      <c r="W59" s="339"/>
      <c r="X59" s="336"/>
      <c r="Y59" s="336"/>
      <c r="Z59" s="336"/>
    </row>
    <row r="60" ht="26.25" customHeight="1">
      <c r="A60" s="336"/>
      <c r="B60" s="337"/>
      <c r="C60" s="337"/>
      <c r="D60" s="337"/>
      <c r="E60" s="337"/>
      <c r="F60" s="344"/>
      <c r="G60" s="344"/>
      <c r="H60" s="337"/>
      <c r="I60" s="350"/>
      <c r="J60" s="350"/>
      <c r="K60" s="339"/>
      <c r="L60" s="339"/>
      <c r="M60" s="339"/>
      <c r="N60" s="339"/>
      <c r="O60" s="336"/>
      <c r="P60" s="336"/>
      <c r="Q60" s="336"/>
      <c r="R60" s="339"/>
      <c r="S60" s="339"/>
      <c r="T60" s="339"/>
      <c r="U60" s="339"/>
      <c r="V60" s="342"/>
      <c r="W60" s="339"/>
      <c r="X60" s="336"/>
      <c r="Y60" s="336"/>
      <c r="Z60" s="336"/>
    </row>
    <row r="61" ht="26.25" customHeight="1">
      <c r="A61" s="336"/>
      <c r="B61" s="337"/>
      <c r="C61" s="337"/>
      <c r="D61" s="337"/>
      <c r="E61" s="337"/>
      <c r="F61" s="344"/>
      <c r="G61" s="344"/>
      <c r="H61" s="337"/>
      <c r="I61" s="350"/>
      <c r="J61" s="350"/>
      <c r="K61" s="339"/>
      <c r="L61" s="339"/>
      <c r="M61" s="339"/>
      <c r="N61" s="339"/>
      <c r="O61" s="336"/>
      <c r="P61" s="336"/>
      <c r="Q61" s="336"/>
      <c r="R61" s="339"/>
      <c r="S61" s="339"/>
      <c r="T61" s="339"/>
      <c r="U61" s="339"/>
      <c r="V61" s="342"/>
      <c r="W61" s="339"/>
      <c r="X61" s="336"/>
      <c r="Y61" s="336"/>
      <c r="Z61" s="336"/>
    </row>
    <row r="62" ht="26.25" customHeight="1">
      <c r="A62" s="336"/>
      <c r="B62" s="337"/>
      <c r="C62" s="337"/>
      <c r="D62" s="337"/>
      <c r="E62" s="337"/>
      <c r="F62" s="344"/>
      <c r="G62" s="344"/>
      <c r="H62" s="337"/>
      <c r="I62" s="350"/>
      <c r="J62" s="350"/>
      <c r="K62" s="339"/>
      <c r="L62" s="339"/>
      <c r="M62" s="339"/>
      <c r="N62" s="339"/>
      <c r="O62" s="336"/>
      <c r="P62" s="336"/>
      <c r="Q62" s="336"/>
      <c r="R62" s="339"/>
      <c r="S62" s="339"/>
      <c r="T62" s="339"/>
      <c r="U62" s="339"/>
      <c r="V62" s="342"/>
      <c r="W62" s="339"/>
      <c r="X62" s="336"/>
      <c r="Y62" s="336"/>
      <c r="Z62" s="336"/>
    </row>
    <row r="63" ht="26.25" customHeight="1">
      <c r="A63" s="336"/>
      <c r="B63" s="337"/>
      <c r="C63" s="337"/>
      <c r="D63" s="337"/>
      <c r="E63" s="337"/>
      <c r="F63" s="344"/>
      <c r="G63" s="344"/>
      <c r="H63" s="337"/>
      <c r="I63" s="350"/>
      <c r="J63" s="350"/>
      <c r="K63" s="339"/>
      <c r="L63" s="339"/>
      <c r="M63" s="339"/>
      <c r="N63" s="339"/>
      <c r="O63" s="336"/>
      <c r="P63" s="336"/>
      <c r="Q63" s="336"/>
      <c r="R63" s="339"/>
      <c r="S63" s="339"/>
      <c r="T63" s="339"/>
      <c r="U63" s="339"/>
      <c r="V63" s="342"/>
      <c r="W63" s="339"/>
      <c r="X63" s="336"/>
      <c r="Y63" s="336"/>
      <c r="Z63" s="336"/>
    </row>
    <row r="64" ht="26.25" customHeight="1">
      <c r="A64" s="336"/>
      <c r="B64" s="337"/>
      <c r="C64" s="337"/>
      <c r="D64" s="337"/>
      <c r="E64" s="337"/>
      <c r="F64" s="344"/>
      <c r="G64" s="344"/>
      <c r="H64" s="337"/>
      <c r="I64" s="350"/>
      <c r="J64" s="350"/>
      <c r="K64" s="339"/>
      <c r="L64" s="339"/>
      <c r="M64" s="339"/>
      <c r="N64" s="339"/>
      <c r="O64" s="336"/>
      <c r="P64" s="336"/>
      <c r="Q64" s="336"/>
      <c r="R64" s="339"/>
      <c r="S64" s="339"/>
      <c r="T64" s="339"/>
      <c r="U64" s="339"/>
      <c r="V64" s="342"/>
      <c r="W64" s="339"/>
      <c r="X64" s="336"/>
      <c r="Y64" s="336"/>
      <c r="Z64" s="336"/>
    </row>
    <row r="65" ht="26.25" customHeight="1">
      <c r="A65" s="336"/>
      <c r="B65" s="337"/>
      <c r="C65" s="337"/>
      <c r="D65" s="337"/>
      <c r="E65" s="337"/>
      <c r="F65" s="344"/>
      <c r="G65" s="344"/>
      <c r="H65" s="337"/>
      <c r="I65" s="350"/>
      <c r="J65" s="350"/>
      <c r="K65" s="339"/>
      <c r="L65" s="339"/>
      <c r="M65" s="339"/>
      <c r="N65" s="339"/>
      <c r="O65" s="336"/>
      <c r="P65" s="336"/>
      <c r="Q65" s="336"/>
      <c r="R65" s="339"/>
      <c r="S65" s="339"/>
      <c r="T65" s="339"/>
      <c r="U65" s="339"/>
      <c r="V65" s="342"/>
      <c r="W65" s="339"/>
      <c r="X65" s="336"/>
      <c r="Y65" s="336"/>
      <c r="Z65" s="336"/>
    </row>
    <row r="66" ht="26.25" customHeight="1">
      <c r="A66" s="336"/>
      <c r="B66" s="337"/>
      <c r="C66" s="337"/>
      <c r="D66" s="337"/>
      <c r="E66" s="337"/>
      <c r="F66" s="344"/>
      <c r="G66" s="344"/>
      <c r="H66" s="337"/>
      <c r="I66" s="350"/>
      <c r="J66" s="350"/>
      <c r="K66" s="339"/>
      <c r="L66" s="339"/>
      <c r="M66" s="339"/>
      <c r="N66" s="339"/>
      <c r="O66" s="336"/>
      <c r="P66" s="336"/>
      <c r="Q66" s="336"/>
      <c r="R66" s="339"/>
      <c r="S66" s="339"/>
      <c r="T66" s="339"/>
      <c r="U66" s="339"/>
      <c r="V66" s="342"/>
      <c r="W66" s="339"/>
      <c r="X66" s="336"/>
      <c r="Y66" s="336"/>
      <c r="Z66" s="336"/>
    </row>
    <row r="67" ht="26.25" customHeight="1">
      <c r="A67" s="336"/>
      <c r="B67" s="337"/>
      <c r="C67" s="337"/>
      <c r="D67" s="337"/>
      <c r="E67" s="337"/>
      <c r="F67" s="344"/>
      <c r="G67" s="344"/>
      <c r="H67" s="337"/>
      <c r="I67" s="350"/>
      <c r="J67" s="350"/>
      <c r="K67" s="339"/>
      <c r="L67" s="339"/>
      <c r="M67" s="339"/>
      <c r="N67" s="339"/>
      <c r="O67" s="336"/>
      <c r="P67" s="336"/>
      <c r="Q67" s="336"/>
      <c r="R67" s="339"/>
      <c r="S67" s="339"/>
      <c r="T67" s="339"/>
      <c r="U67" s="339"/>
      <c r="V67" s="342"/>
      <c r="W67" s="339"/>
      <c r="X67" s="336"/>
      <c r="Y67" s="336"/>
      <c r="Z67" s="336"/>
    </row>
    <row r="68" ht="26.25" customHeight="1">
      <c r="A68" s="336"/>
      <c r="B68" s="337"/>
      <c r="C68" s="337"/>
      <c r="D68" s="337"/>
      <c r="E68" s="337"/>
      <c r="F68" s="344"/>
      <c r="G68" s="344"/>
      <c r="H68" s="337"/>
      <c r="I68" s="350"/>
      <c r="J68" s="350"/>
      <c r="K68" s="339"/>
      <c r="L68" s="339"/>
      <c r="M68" s="339"/>
      <c r="N68" s="339"/>
      <c r="O68" s="336"/>
      <c r="P68" s="336"/>
      <c r="Q68" s="336"/>
      <c r="R68" s="339"/>
      <c r="S68" s="339"/>
      <c r="T68" s="339"/>
      <c r="U68" s="339"/>
      <c r="V68" s="342"/>
      <c r="W68" s="339"/>
      <c r="X68" s="336"/>
      <c r="Y68" s="336"/>
      <c r="Z68" s="336"/>
    </row>
    <row r="69" ht="26.25" customHeight="1">
      <c r="A69" s="336"/>
      <c r="B69" s="337"/>
      <c r="C69" s="337"/>
      <c r="D69" s="337"/>
      <c r="E69" s="337"/>
      <c r="F69" s="344"/>
      <c r="G69" s="344"/>
      <c r="H69" s="337"/>
      <c r="I69" s="350"/>
      <c r="J69" s="350"/>
      <c r="K69" s="339"/>
      <c r="L69" s="339"/>
      <c r="M69" s="339"/>
      <c r="N69" s="339"/>
      <c r="O69" s="336"/>
      <c r="P69" s="336"/>
      <c r="Q69" s="336"/>
      <c r="R69" s="339"/>
      <c r="S69" s="339"/>
      <c r="T69" s="339"/>
      <c r="U69" s="339"/>
      <c r="V69" s="342"/>
      <c r="W69" s="339"/>
      <c r="X69" s="336"/>
      <c r="Y69" s="336"/>
      <c r="Z69" s="336"/>
    </row>
    <row r="70" ht="26.25" customHeight="1">
      <c r="A70" s="336"/>
      <c r="B70" s="337"/>
      <c r="C70" s="337"/>
      <c r="D70" s="337"/>
      <c r="E70" s="337"/>
      <c r="F70" s="344"/>
      <c r="G70" s="344"/>
      <c r="H70" s="337"/>
      <c r="I70" s="350"/>
      <c r="J70" s="350"/>
      <c r="K70" s="339"/>
      <c r="L70" s="339"/>
      <c r="M70" s="339"/>
      <c r="N70" s="339"/>
      <c r="O70" s="336"/>
      <c r="P70" s="336"/>
      <c r="Q70" s="336"/>
      <c r="R70" s="339"/>
      <c r="S70" s="339"/>
      <c r="T70" s="339"/>
      <c r="U70" s="339"/>
      <c r="V70" s="342"/>
      <c r="W70" s="339"/>
      <c r="X70" s="336"/>
      <c r="Y70" s="336"/>
      <c r="Z70" s="336"/>
    </row>
    <row r="71" ht="26.25" customHeight="1">
      <c r="A71" s="336"/>
      <c r="B71" s="337"/>
      <c r="C71" s="337"/>
      <c r="D71" s="337"/>
      <c r="E71" s="337"/>
      <c r="F71" s="344"/>
      <c r="G71" s="344"/>
      <c r="H71" s="337"/>
      <c r="I71" s="350"/>
      <c r="J71" s="350"/>
      <c r="K71" s="339"/>
      <c r="L71" s="339"/>
      <c r="M71" s="339"/>
      <c r="N71" s="339"/>
      <c r="O71" s="336"/>
      <c r="P71" s="336"/>
      <c r="Q71" s="336"/>
      <c r="R71" s="339"/>
      <c r="S71" s="339"/>
      <c r="T71" s="339"/>
      <c r="U71" s="339"/>
      <c r="V71" s="342"/>
      <c r="W71" s="339"/>
      <c r="X71" s="336"/>
      <c r="Y71" s="336"/>
      <c r="Z71" s="336"/>
    </row>
    <row r="72" ht="26.25" customHeight="1">
      <c r="A72" s="336"/>
      <c r="B72" s="337"/>
      <c r="C72" s="337"/>
      <c r="D72" s="337"/>
      <c r="E72" s="337"/>
      <c r="F72" s="344"/>
      <c r="G72" s="344"/>
      <c r="H72" s="337"/>
      <c r="I72" s="350"/>
      <c r="J72" s="350"/>
      <c r="K72" s="339"/>
      <c r="L72" s="339"/>
      <c r="M72" s="339"/>
      <c r="N72" s="339"/>
      <c r="O72" s="336"/>
      <c r="P72" s="336"/>
      <c r="Q72" s="336"/>
      <c r="R72" s="339"/>
      <c r="S72" s="339"/>
      <c r="T72" s="339"/>
      <c r="U72" s="339"/>
      <c r="V72" s="342"/>
      <c r="W72" s="339"/>
      <c r="X72" s="336"/>
      <c r="Y72" s="336"/>
      <c r="Z72" s="336"/>
    </row>
    <row r="73" ht="26.25" customHeight="1">
      <c r="A73" s="336"/>
      <c r="B73" s="337"/>
      <c r="C73" s="337"/>
      <c r="D73" s="337"/>
      <c r="E73" s="337"/>
      <c r="F73" s="344"/>
      <c r="G73" s="344"/>
      <c r="H73" s="337"/>
      <c r="I73" s="350"/>
      <c r="J73" s="350"/>
      <c r="K73" s="339"/>
      <c r="L73" s="339"/>
      <c r="M73" s="339"/>
      <c r="N73" s="339"/>
      <c r="O73" s="336"/>
      <c r="P73" s="336"/>
      <c r="Q73" s="336"/>
      <c r="R73" s="339"/>
      <c r="S73" s="339"/>
      <c r="T73" s="339"/>
      <c r="U73" s="339"/>
      <c r="V73" s="342"/>
      <c r="W73" s="339"/>
      <c r="X73" s="336"/>
      <c r="Y73" s="336"/>
      <c r="Z73" s="336"/>
    </row>
    <row r="74" ht="26.25" customHeight="1">
      <c r="A74" s="336"/>
      <c r="B74" s="337"/>
      <c r="C74" s="337"/>
      <c r="D74" s="337"/>
      <c r="E74" s="337"/>
      <c r="F74" s="344"/>
      <c r="G74" s="344"/>
      <c r="H74" s="337"/>
      <c r="I74" s="350"/>
      <c r="J74" s="350"/>
      <c r="K74" s="339"/>
      <c r="L74" s="339"/>
      <c r="M74" s="339"/>
      <c r="N74" s="339"/>
      <c r="O74" s="336"/>
      <c r="P74" s="336"/>
      <c r="Q74" s="336"/>
      <c r="R74" s="339"/>
      <c r="S74" s="339"/>
      <c r="T74" s="339"/>
      <c r="U74" s="339"/>
      <c r="V74" s="342"/>
      <c r="W74" s="339"/>
      <c r="X74" s="336"/>
      <c r="Y74" s="336"/>
      <c r="Z74" s="336"/>
    </row>
    <row r="75" ht="26.25" customHeight="1">
      <c r="A75" s="336"/>
      <c r="B75" s="337"/>
      <c r="C75" s="337"/>
      <c r="D75" s="337"/>
      <c r="E75" s="337"/>
      <c r="F75" s="344"/>
      <c r="G75" s="344"/>
      <c r="H75" s="337"/>
      <c r="I75" s="350"/>
      <c r="J75" s="350"/>
      <c r="K75" s="339"/>
      <c r="L75" s="339"/>
      <c r="M75" s="339"/>
      <c r="N75" s="339"/>
      <c r="O75" s="336"/>
      <c r="P75" s="336"/>
      <c r="Q75" s="336"/>
      <c r="R75" s="339"/>
      <c r="S75" s="339"/>
      <c r="T75" s="339"/>
      <c r="U75" s="339"/>
      <c r="V75" s="342"/>
      <c r="W75" s="339"/>
      <c r="X75" s="336"/>
      <c r="Y75" s="336"/>
      <c r="Z75" s="336"/>
    </row>
    <row r="76" ht="26.25" customHeight="1">
      <c r="A76" s="336"/>
      <c r="B76" s="337"/>
      <c r="C76" s="337"/>
      <c r="D76" s="337"/>
      <c r="E76" s="337"/>
      <c r="F76" s="344"/>
      <c r="G76" s="344"/>
      <c r="H76" s="337"/>
      <c r="I76" s="350"/>
      <c r="J76" s="350"/>
      <c r="K76" s="339"/>
      <c r="L76" s="339"/>
      <c r="M76" s="339"/>
      <c r="N76" s="339"/>
      <c r="O76" s="336"/>
      <c r="P76" s="336"/>
      <c r="Q76" s="336"/>
      <c r="R76" s="339"/>
      <c r="S76" s="339"/>
      <c r="T76" s="339"/>
      <c r="U76" s="339"/>
      <c r="V76" s="342"/>
      <c r="W76" s="339"/>
      <c r="X76" s="336"/>
      <c r="Y76" s="336"/>
      <c r="Z76" s="336"/>
    </row>
    <row r="77" ht="26.25" customHeight="1">
      <c r="A77" s="336"/>
      <c r="B77" s="337"/>
      <c r="C77" s="337"/>
      <c r="D77" s="337"/>
      <c r="E77" s="337"/>
      <c r="F77" s="344"/>
      <c r="G77" s="344"/>
      <c r="H77" s="337"/>
      <c r="I77" s="350"/>
      <c r="J77" s="350"/>
      <c r="K77" s="339"/>
      <c r="L77" s="339"/>
      <c r="M77" s="339"/>
      <c r="N77" s="339"/>
      <c r="O77" s="336"/>
      <c r="P77" s="336"/>
      <c r="Q77" s="336"/>
      <c r="R77" s="339"/>
      <c r="S77" s="339"/>
      <c r="T77" s="339"/>
      <c r="U77" s="339"/>
      <c r="V77" s="342"/>
      <c r="W77" s="339"/>
      <c r="X77" s="336"/>
      <c r="Y77" s="336"/>
      <c r="Z77" s="336"/>
    </row>
    <row r="78" ht="26.25" customHeight="1">
      <c r="A78" s="336"/>
      <c r="B78" s="337"/>
      <c r="C78" s="337"/>
      <c r="D78" s="337"/>
      <c r="E78" s="337"/>
      <c r="F78" s="344"/>
      <c r="G78" s="344"/>
      <c r="H78" s="337"/>
      <c r="I78" s="350"/>
      <c r="J78" s="350"/>
      <c r="K78" s="339"/>
      <c r="L78" s="339"/>
      <c r="M78" s="339"/>
      <c r="N78" s="339"/>
      <c r="O78" s="336"/>
      <c r="P78" s="336"/>
      <c r="Q78" s="336"/>
      <c r="R78" s="339"/>
      <c r="S78" s="339"/>
      <c r="T78" s="339"/>
      <c r="U78" s="339"/>
      <c r="V78" s="342"/>
      <c r="W78" s="339"/>
      <c r="X78" s="336"/>
      <c r="Y78" s="336"/>
      <c r="Z78" s="336"/>
    </row>
    <row r="79" ht="26.25" customHeight="1">
      <c r="A79" s="336"/>
      <c r="B79" s="337"/>
      <c r="C79" s="337"/>
      <c r="D79" s="337"/>
      <c r="E79" s="337"/>
      <c r="F79" s="344"/>
      <c r="G79" s="344"/>
      <c r="H79" s="337"/>
      <c r="I79" s="350"/>
      <c r="J79" s="350"/>
      <c r="K79" s="339"/>
      <c r="L79" s="339"/>
      <c r="M79" s="339"/>
      <c r="N79" s="339"/>
      <c r="O79" s="336"/>
      <c r="P79" s="336"/>
      <c r="Q79" s="336"/>
      <c r="R79" s="339"/>
      <c r="S79" s="339"/>
      <c r="T79" s="339"/>
      <c r="U79" s="339"/>
      <c r="V79" s="342"/>
      <c r="W79" s="339"/>
      <c r="X79" s="336"/>
      <c r="Y79" s="336"/>
      <c r="Z79" s="336"/>
    </row>
    <row r="80" ht="26.25" customHeight="1">
      <c r="A80" s="336"/>
      <c r="B80" s="337"/>
      <c r="C80" s="337"/>
      <c r="D80" s="337"/>
      <c r="E80" s="337"/>
      <c r="F80" s="344"/>
      <c r="G80" s="344"/>
      <c r="H80" s="337"/>
      <c r="I80" s="350"/>
      <c r="J80" s="350"/>
      <c r="K80" s="339"/>
      <c r="L80" s="339"/>
      <c r="M80" s="339"/>
      <c r="N80" s="339"/>
      <c r="O80" s="336"/>
      <c r="P80" s="336"/>
      <c r="Q80" s="336"/>
      <c r="R80" s="339"/>
      <c r="S80" s="339"/>
      <c r="T80" s="339"/>
      <c r="U80" s="339"/>
      <c r="V80" s="342"/>
      <c r="W80" s="339"/>
      <c r="X80" s="336"/>
      <c r="Y80" s="336"/>
      <c r="Z80" s="336"/>
    </row>
    <row r="81" ht="26.25" customHeight="1">
      <c r="A81" s="336"/>
      <c r="B81" s="337"/>
      <c r="C81" s="337"/>
      <c r="D81" s="337"/>
      <c r="E81" s="337"/>
      <c r="F81" s="344"/>
      <c r="G81" s="344"/>
      <c r="H81" s="337"/>
      <c r="I81" s="368"/>
      <c r="J81" s="350"/>
      <c r="K81" s="339"/>
      <c r="L81" s="339"/>
      <c r="M81" s="339"/>
      <c r="N81" s="339"/>
      <c r="O81" s="336"/>
      <c r="P81" s="336"/>
      <c r="Q81" s="336"/>
      <c r="R81" s="339"/>
      <c r="S81" s="339"/>
      <c r="T81" s="339"/>
      <c r="U81" s="339"/>
      <c r="V81" s="342"/>
      <c r="W81" s="339"/>
      <c r="X81" s="336"/>
      <c r="Y81" s="336"/>
      <c r="Z81" s="336"/>
    </row>
    <row r="82" ht="26.25" customHeight="1">
      <c r="A82" s="336"/>
      <c r="B82" s="337"/>
      <c r="C82" s="337"/>
      <c r="D82" s="337"/>
      <c r="E82" s="337"/>
      <c r="F82" s="344"/>
      <c r="G82" s="344"/>
      <c r="H82" s="337"/>
      <c r="I82" s="350"/>
      <c r="J82" s="350"/>
      <c r="K82" s="339"/>
      <c r="L82" s="339"/>
      <c r="M82" s="339"/>
      <c r="N82" s="339"/>
      <c r="O82" s="336"/>
      <c r="P82" s="336"/>
      <c r="Q82" s="336"/>
      <c r="R82" s="339"/>
      <c r="S82" s="339"/>
      <c r="T82" s="339"/>
      <c r="U82" s="339"/>
      <c r="V82" s="342"/>
      <c r="W82" s="339"/>
      <c r="X82" s="336"/>
      <c r="Y82" s="336"/>
      <c r="Z82" s="336"/>
    </row>
    <row r="83" ht="26.25" customHeight="1">
      <c r="A83" s="336"/>
      <c r="B83" s="337"/>
      <c r="C83" s="337"/>
      <c r="D83" s="337"/>
      <c r="E83" s="337"/>
      <c r="F83" s="344"/>
      <c r="G83" s="344"/>
      <c r="H83" s="337"/>
      <c r="I83" s="350"/>
      <c r="J83" s="350"/>
      <c r="K83" s="339"/>
      <c r="L83" s="339"/>
      <c r="M83" s="339"/>
      <c r="N83" s="339"/>
      <c r="O83" s="336"/>
      <c r="P83" s="336"/>
      <c r="Q83" s="336"/>
      <c r="R83" s="339"/>
      <c r="S83" s="339"/>
      <c r="T83" s="339"/>
      <c r="U83" s="339"/>
      <c r="V83" s="342"/>
      <c r="W83" s="339"/>
      <c r="X83" s="336"/>
      <c r="Y83" s="336"/>
      <c r="Z83" s="336"/>
    </row>
    <row r="84" ht="26.25" customHeight="1">
      <c r="A84" s="336"/>
      <c r="B84" s="337"/>
      <c r="C84" s="337"/>
      <c r="D84" s="337"/>
      <c r="E84" s="337"/>
      <c r="F84" s="344"/>
      <c r="G84" s="344"/>
      <c r="H84" s="337"/>
      <c r="I84" s="350"/>
      <c r="J84" s="350"/>
      <c r="K84" s="339"/>
      <c r="L84" s="339"/>
      <c r="M84" s="339"/>
      <c r="N84" s="339"/>
      <c r="O84" s="336"/>
      <c r="P84" s="336"/>
      <c r="Q84" s="336"/>
      <c r="R84" s="339"/>
      <c r="S84" s="339"/>
      <c r="T84" s="339"/>
      <c r="U84" s="339"/>
      <c r="V84" s="342"/>
      <c r="W84" s="339"/>
      <c r="X84" s="336"/>
      <c r="Y84" s="336"/>
      <c r="Z84" s="336"/>
    </row>
    <row r="85" ht="26.25" customHeight="1">
      <c r="A85" s="336"/>
      <c r="B85" s="337"/>
      <c r="C85" s="337"/>
      <c r="D85" s="337"/>
      <c r="E85" s="337"/>
      <c r="F85" s="344"/>
      <c r="G85" s="344"/>
      <c r="H85" s="337"/>
      <c r="I85" s="350"/>
      <c r="J85" s="350"/>
      <c r="K85" s="339"/>
      <c r="L85" s="339"/>
      <c r="M85" s="339"/>
      <c r="N85" s="339"/>
      <c r="O85" s="336"/>
      <c r="P85" s="336"/>
      <c r="Q85" s="336"/>
      <c r="R85" s="339"/>
      <c r="S85" s="339"/>
      <c r="T85" s="339"/>
      <c r="U85" s="339"/>
      <c r="V85" s="342"/>
      <c r="W85" s="339"/>
      <c r="X85" s="336"/>
      <c r="Y85" s="336"/>
      <c r="Z85" s="336"/>
    </row>
    <row r="86" ht="26.25" customHeight="1">
      <c r="A86" s="336"/>
      <c r="B86" s="337"/>
      <c r="C86" s="337"/>
      <c r="D86" s="337"/>
      <c r="E86" s="337"/>
      <c r="F86" s="344"/>
      <c r="G86" s="344"/>
      <c r="H86" s="337"/>
      <c r="I86" s="350"/>
      <c r="J86" s="350"/>
      <c r="K86" s="339"/>
      <c r="L86" s="339"/>
      <c r="M86" s="339"/>
      <c r="N86" s="339"/>
      <c r="O86" s="336"/>
      <c r="P86" s="336"/>
      <c r="Q86" s="336"/>
      <c r="R86" s="339"/>
      <c r="S86" s="339"/>
      <c r="T86" s="339"/>
      <c r="U86" s="339"/>
      <c r="V86" s="342"/>
      <c r="W86" s="339"/>
      <c r="X86" s="336"/>
      <c r="Y86" s="336"/>
      <c r="Z86" s="336"/>
    </row>
    <row r="87" ht="26.25" customHeight="1">
      <c r="A87" s="336"/>
      <c r="B87" s="337"/>
      <c r="C87" s="337"/>
      <c r="D87" s="337"/>
      <c r="E87" s="337"/>
      <c r="F87" s="344"/>
      <c r="G87" s="344"/>
      <c r="H87" s="337"/>
      <c r="I87" s="350"/>
      <c r="J87" s="350"/>
      <c r="K87" s="339"/>
      <c r="L87" s="339"/>
      <c r="M87" s="339"/>
      <c r="N87" s="339"/>
      <c r="O87" s="336"/>
      <c r="P87" s="336"/>
      <c r="Q87" s="336"/>
      <c r="R87" s="339"/>
      <c r="S87" s="339"/>
      <c r="T87" s="339"/>
      <c r="U87" s="339"/>
      <c r="V87" s="342"/>
      <c r="W87" s="339"/>
      <c r="X87" s="336"/>
      <c r="Y87" s="336"/>
      <c r="Z87" s="336"/>
    </row>
    <row r="88" ht="26.25" customHeight="1">
      <c r="A88" s="336"/>
      <c r="B88" s="337"/>
      <c r="C88" s="337"/>
      <c r="D88" s="337"/>
      <c r="E88" s="337"/>
      <c r="F88" s="344"/>
      <c r="G88" s="344"/>
      <c r="H88" s="337"/>
      <c r="I88" s="350"/>
      <c r="J88" s="350"/>
      <c r="K88" s="339"/>
      <c r="L88" s="339"/>
      <c r="M88" s="339"/>
      <c r="N88" s="339"/>
      <c r="O88" s="336"/>
      <c r="P88" s="336"/>
      <c r="Q88" s="336"/>
      <c r="R88" s="339"/>
      <c r="S88" s="339"/>
      <c r="T88" s="339"/>
      <c r="U88" s="339"/>
      <c r="V88" s="342"/>
      <c r="W88" s="339"/>
      <c r="X88" s="336"/>
      <c r="Y88" s="336"/>
      <c r="Z88" s="336"/>
    </row>
    <row r="89" ht="26.25" customHeight="1">
      <c r="A89" s="336"/>
      <c r="B89" s="337"/>
      <c r="C89" s="337"/>
      <c r="D89" s="337"/>
      <c r="E89" s="337"/>
      <c r="F89" s="344"/>
      <c r="G89" s="344"/>
      <c r="H89" s="337"/>
      <c r="I89" s="350"/>
      <c r="J89" s="350"/>
      <c r="K89" s="339"/>
      <c r="L89" s="339"/>
      <c r="M89" s="339"/>
      <c r="N89" s="339"/>
      <c r="O89" s="336"/>
      <c r="P89" s="336"/>
      <c r="Q89" s="336"/>
      <c r="R89" s="339"/>
      <c r="S89" s="339"/>
      <c r="T89" s="339"/>
      <c r="U89" s="339"/>
      <c r="V89" s="342"/>
      <c r="W89" s="339"/>
      <c r="X89" s="336"/>
      <c r="Y89" s="336"/>
      <c r="Z89" s="336"/>
    </row>
    <row r="90" ht="26.25" customHeight="1">
      <c r="A90" s="336"/>
      <c r="B90" s="337"/>
      <c r="C90" s="337"/>
      <c r="D90" s="337"/>
      <c r="E90" s="337"/>
      <c r="F90" s="344"/>
      <c r="G90" s="344"/>
      <c r="H90" s="337"/>
      <c r="I90" s="350"/>
      <c r="J90" s="350"/>
      <c r="K90" s="339"/>
      <c r="L90" s="339"/>
      <c r="M90" s="339"/>
      <c r="N90" s="339"/>
      <c r="O90" s="336"/>
      <c r="P90" s="336"/>
      <c r="Q90" s="336"/>
      <c r="R90" s="339"/>
      <c r="S90" s="339"/>
      <c r="T90" s="339"/>
      <c r="U90" s="339"/>
      <c r="V90" s="342"/>
      <c r="W90" s="339"/>
      <c r="X90" s="336"/>
      <c r="Y90" s="336"/>
      <c r="Z90" s="336"/>
    </row>
    <row r="91" ht="26.25" customHeight="1">
      <c r="A91" s="336"/>
      <c r="B91" s="337"/>
      <c r="C91" s="337"/>
      <c r="D91" s="337"/>
      <c r="E91" s="337"/>
      <c r="F91" s="344"/>
      <c r="G91" s="344"/>
      <c r="H91" s="337"/>
      <c r="I91" s="350"/>
      <c r="J91" s="350"/>
      <c r="K91" s="339"/>
      <c r="L91" s="339"/>
      <c r="M91" s="339"/>
      <c r="N91" s="339"/>
      <c r="O91" s="336"/>
      <c r="P91" s="336"/>
      <c r="Q91" s="336"/>
      <c r="R91" s="339"/>
      <c r="S91" s="339"/>
      <c r="T91" s="339"/>
      <c r="U91" s="339"/>
      <c r="V91" s="342"/>
      <c r="W91" s="339"/>
      <c r="X91" s="336"/>
      <c r="Y91" s="336"/>
      <c r="Z91" s="336"/>
    </row>
    <row r="92" ht="26.25" customHeight="1">
      <c r="A92" s="336"/>
      <c r="B92" s="337"/>
      <c r="C92" s="337"/>
      <c r="D92" s="337"/>
      <c r="E92" s="337"/>
      <c r="F92" s="344"/>
      <c r="G92" s="344"/>
      <c r="H92" s="337"/>
      <c r="I92" s="350"/>
      <c r="J92" s="350"/>
      <c r="K92" s="339"/>
      <c r="L92" s="339"/>
      <c r="M92" s="339"/>
      <c r="N92" s="339"/>
      <c r="O92" s="336"/>
      <c r="P92" s="336"/>
      <c r="Q92" s="336"/>
      <c r="R92" s="339"/>
      <c r="S92" s="339"/>
      <c r="T92" s="339"/>
      <c r="U92" s="339"/>
      <c r="V92" s="342"/>
      <c r="W92" s="339"/>
      <c r="X92" s="336"/>
      <c r="Y92" s="336"/>
      <c r="Z92" s="336"/>
    </row>
    <row r="93" ht="26.25" customHeight="1">
      <c r="A93" s="336"/>
      <c r="B93" s="337"/>
      <c r="C93" s="337"/>
      <c r="D93" s="337"/>
      <c r="E93" s="337"/>
      <c r="F93" s="344"/>
      <c r="G93" s="344"/>
      <c r="H93" s="337"/>
      <c r="I93" s="350"/>
      <c r="J93" s="350"/>
      <c r="K93" s="339"/>
      <c r="L93" s="339"/>
      <c r="M93" s="339"/>
      <c r="N93" s="339"/>
      <c r="O93" s="336"/>
      <c r="P93" s="336"/>
      <c r="Q93" s="336"/>
      <c r="R93" s="339"/>
      <c r="S93" s="339"/>
      <c r="T93" s="339"/>
      <c r="U93" s="339"/>
      <c r="V93" s="342"/>
      <c r="W93" s="339"/>
      <c r="X93" s="336"/>
      <c r="Y93" s="336"/>
      <c r="Z93" s="336"/>
    </row>
    <row r="94" ht="26.25" customHeight="1">
      <c r="A94" s="336"/>
      <c r="B94" s="337"/>
      <c r="C94" s="337"/>
      <c r="D94" s="337"/>
      <c r="E94" s="337"/>
      <c r="F94" s="344"/>
      <c r="G94" s="344"/>
      <c r="H94" s="337"/>
      <c r="I94" s="350"/>
      <c r="J94" s="350"/>
      <c r="K94" s="339"/>
      <c r="L94" s="339"/>
      <c r="M94" s="339"/>
      <c r="N94" s="339"/>
      <c r="O94" s="336"/>
      <c r="P94" s="336"/>
      <c r="Q94" s="336"/>
      <c r="R94" s="339"/>
      <c r="S94" s="339"/>
      <c r="T94" s="339"/>
      <c r="U94" s="339"/>
      <c r="V94" s="342"/>
      <c r="W94" s="339"/>
      <c r="X94" s="336"/>
      <c r="Y94" s="336"/>
      <c r="Z94" s="336"/>
    </row>
    <row r="95" ht="26.25" customHeight="1">
      <c r="A95" s="336"/>
      <c r="B95" s="337"/>
      <c r="C95" s="337"/>
      <c r="D95" s="337"/>
      <c r="E95" s="337"/>
      <c r="F95" s="344"/>
      <c r="G95" s="344"/>
      <c r="H95" s="337"/>
      <c r="I95" s="350"/>
      <c r="J95" s="350"/>
      <c r="K95" s="339"/>
      <c r="L95" s="339"/>
      <c r="M95" s="339"/>
      <c r="N95" s="339"/>
      <c r="O95" s="336"/>
      <c r="P95" s="336"/>
      <c r="Q95" s="336"/>
      <c r="R95" s="339"/>
      <c r="S95" s="339"/>
      <c r="T95" s="339"/>
      <c r="U95" s="339"/>
      <c r="V95" s="342"/>
      <c r="W95" s="339"/>
      <c r="X95" s="336"/>
      <c r="Y95" s="336"/>
      <c r="Z95" s="336"/>
    </row>
    <row r="96" ht="26.25" customHeight="1">
      <c r="A96" s="336"/>
      <c r="B96" s="337"/>
      <c r="C96" s="337"/>
      <c r="D96" s="337"/>
      <c r="E96" s="337"/>
      <c r="F96" s="344"/>
      <c r="G96" s="344"/>
      <c r="H96" s="337"/>
      <c r="I96" s="350"/>
      <c r="J96" s="350"/>
      <c r="K96" s="339"/>
      <c r="L96" s="339"/>
      <c r="M96" s="339"/>
      <c r="N96" s="339"/>
      <c r="O96" s="336"/>
      <c r="P96" s="336"/>
      <c r="Q96" s="336"/>
      <c r="R96" s="339"/>
      <c r="S96" s="339"/>
      <c r="T96" s="339"/>
      <c r="U96" s="339"/>
      <c r="V96" s="342"/>
      <c r="W96" s="339"/>
      <c r="X96" s="336"/>
      <c r="Y96" s="336"/>
      <c r="Z96" s="336"/>
    </row>
    <row r="97" ht="26.25" customHeight="1">
      <c r="A97" s="336"/>
      <c r="B97" s="337"/>
      <c r="C97" s="337"/>
      <c r="D97" s="337"/>
      <c r="E97" s="337"/>
      <c r="F97" s="344"/>
      <c r="G97" s="344"/>
      <c r="H97" s="337"/>
      <c r="I97" s="350"/>
      <c r="J97" s="350"/>
      <c r="K97" s="339"/>
      <c r="L97" s="339"/>
      <c r="M97" s="339"/>
      <c r="N97" s="339"/>
      <c r="O97" s="336"/>
      <c r="P97" s="336"/>
      <c r="Q97" s="336"/>
      <c r="R97" s="339"/>
      <c r="S97" s="339"/>
      <c r="T97" s="339"/>
      <c r="U97" s="339"/>
      <c r="V97" s="342"/>
      <c r="W97" s="339"/>
      <c r="X97" s="336"/>
      <c r="Y97" s="336"/>
      <c r="Z97" s="336"/>
    </row>
    <row r="98" ht="26.25" customHeight="1">
      <c r="A98" s="336"/>
      <c r="B98" s="337"/>
      <c r="C98" s="337"/>
      <c r="D98" s="337"/>
      <c r="E98" s="337"/>
      <c r="F98" s="344"/>
      <c r="G98" s="344"/>
      <c r="H98" s="337"/>
      <c r="I98" s="350"/>
      <c r="J98" s="350"/>
      <c r="K98" s="339"/>
      <c r="L98" s="339"/>
      <c r="M98" s="339"/>
      <c r="N98" s="339"/>
      <c r="O98" s="336"/>
      <c r="P98" s="336"/>
      <c r="Q98" s="336"/>
      <c r="R98" s="339"/>
      <c r="S98" s="339"/>
      <c r="T98" s="339"/>
      <c r="U98" s="339"/>
      <c r="V98" s="342"/>
      <c r="W98" s="339"/>
      <c r="X98" s="336"/>
      <c r="Y98" s="336"/>
      <c r="Z98" s="336"/>
    </row>
    <row r="99" ht="26.25" customHeight="1">
      <c r="A99" s="336"/>
      <c r="B99" s="337"/>
      <c r="C99" s="337"/>
      <c r="D99" s="337"/>
      <c r="E99" s="337"/>
      <c r="F99" s="344"/>
      <c r="G99" s="344"/>
      <c r="H99" s="337"/>
      <c r="I99" s="350"/>
      <c r="J99" s="350"/>
      <c r="K99" s="339"/>
      <c r="L99" s="339"/>
      <c r="M99" s="339"/>
      <c r="N99" s="339"/>
      <c r="O99" s="336"/>
      <c r="P99" s="336"/>
      <c r="Q99" s="336"/>
      <c r="R99" s="339"/>
      <c r="S99" s="339"/>
      <c r="T99" s="339"/>
      <c r="U99" s="339"/>
      <c r="V99" s="342"/>
      <c r="W99" s="339"/>
      <c r="X99" s="336"/>
      <c r="Y99" s="336"/>
      <c r="Z99" s="336"/>
    </row>
    <row r="100" ht="26.25" customHeight="1">
      <c r="A100" s="336"/>
      <c r="B100" s="337"/>
      <c r="C100" s="337"/>
      <c r="D100" s="337"/>
      <c r="E100" s="337"/>
      <c r="F100" s="344"/>
      <c r="G100" s="344"/>
      <c r="H100" s="337"/>
      <c r="I100" s="350"/>
      <c r="J100" s="350"/>
      <c r="K100" s="339"/>
      <c r="L100" s="339"/>
      <c r="M100" s="339"/>
      <c r="N100" s="339"/>
      <c r="O100" s="336"/>
      <c r="P100" s="336"/>
      <c r="Q100" s="336"/>
      <c r="R100" s="339"/>
      <c r="S100" s="339"/>
      <c r="T100" s="339"/>
      <c r="U100" s="339"/>
      <c r="V100" s="342"/>
      <c r="W100" s="339"/>
      <c r="X100" s="336"/>
      <c r="Y100" s="336"/>
      <c r="Z100" s="336"/>
    </row>
    <row r="101" ht="26.25" customHeight="1">
      <c r="A101" s="336"/>
      <c r="B101" s="337"/>
      <c r="C101" s="337"/>
      <c r="D101" s="337"/>
      <c r="E101" s="337"/>
      <c r="F101" s="344"/>
      <c r="G101" s="344"/>
      <c r="H101" s="337"/>
      <c r="I101" s="350"/>
      <c r="J101" s="350"/>
      <c r="K101" s="339"/>
      <c r="L101" s="339"/>
      <c r="M101" s="339"/>
      <c r="N101" s="339"/>
      <c r="O101" s="336"/>
      <c r="P101" s="336"/>
      <c r="Q101" s="336"/>
      <c r="R101" s="339"/>
      <c r="S101" s="339"/>
      <c r="T101" s="339"/>
      <c r="U101" s="339"/>
      <c r="V101" s="342"/>
      <c r="W101" s="339"/>
      <c r="X101" s="336"/>
      <c r="Y101" s="336"/>
      <c r="Z101" s="336"/>
    </row>
    <row r="102" ht="26.25" customHeight="1">
      <c r="A102" s="336"/>
      <c r="B102" s="337"/>
      <c r="C102" s="337"/>
      <c r="D102" s="337"/>
      <c r="E102" s="337"/>
      <c r="F102" s="344"/>
      <c r="G102" s="344"/>
      <c r="H102" s="337"/>
      <c r="I102" s="350"/>
      <c r="J102" s="350"/>
      <c r="K102" s="339"/>
      <c r="L102" s="339"/>
      <c r="M102" s="339"/>
      <c r="N102" s="339"/>
      <c r="O102" s="336"/>
      <c r="P102" s="336"/>
      <c r="Q102" s="336"/>
      <c r="R102" s="339"/>
      <c r="S102" s="339"/>
      <c r="T102" s="339"/>
      <c r="U102" s="339"/>
      <c r="V102" s="342"/>
      <c r="W102" s="339"/>
      <c r="X102" s="336"/>
      <c r="Y102" s="336"/>
      <c r="Z102" s="336"/>
    </row>
    <row r="103" ht="26.25" customHeight="1">
      <c r="A103" s="336"/>
      <c r="B103" s="337"/>
      <c r="C103" s="337"/>
      <c r="D103" s="337"/>
      <c r="E103" s="337"/>
      <c r="F103" s="344"/>
      <c r="G103" s="344"/>
      <c r="H103" s="337"/>
      <c r="I103" s="350"/>
      <c r="J103" s="350"/>
      <c r="K103" s="339"/>
      <c r="L103" s="339"/>
      <c r="M103" s="339"/>
      <c r="N103" s="339"/>
      <c r="O103" s="336"/>
      <c r="P103" s="336"/>
      <c r="Q103" s="336"/>
      <c r="R103" s="339"/>
      <c r="S103" s="339"/>
      <c r="T103" s="339"/>
      <c r="U103" s="339"/>
      <c r="V103" s="342"/>
      <c r="W103" s="339"/>
      <c r="X103" s="336"/>
      <c r="Y103" s="336"/>
      <c r="Z103" s="336"/>
    </row>
    <row r="104" ht="26.25" customHeight="1">
      <c r="A104" s="336"/>
      <c r="B104" s="337"/>
      <c r="C104" s="337"/>
      <c r="D104" s="337"/>
      <c r="E104" s="337"/>
      <c r="F104" s="344"/>
      <c r="G104" s="344"/>
      <c r="H104" s="337"/>
      <c r="I104" s="350"/>
      <c r="J104" s="350"/>
      <c r="K104" s="339"/>
      <c r="L104" s="339"/>
      <c r="M104" s="339"/>
      <c r="N104" s="339"/>
      <c r="O104" s="336"/>
      <c r="P104" s="336"/>
      <c r="Q104" s="336"/>
      <c r="R104" s="339"/>
      <c r="S104" s="339"/>
      <c r="T104" s="339"/>
      <c r="U104" s="339"/>
      <c r="V104" s="342"/>
      <c r="W104" s="339"/>
      <c r="X104" s="336"/>
      <c r="Y104" s="336"/>
      <c r="Z104" s="336"/>
    </row>
    <row r="105" ht="26.25" customHeight="1">
      <c r="A105" s="336"/>
      <c r="B105" s="337"/>
      <c r="C105" s="337"/>
      <c r="D105" s="337"/>
      <c r="E105" s="337"/>
      <c r="F105" s="344"/>
      <c r="G105" s="344"/>
      <c r="H105" s="337"/>
      <c r="I105" s="350"/>
      <c r="J105" s="350"/>
      <c r="K105" s="339"/>
      <c r="L105" s="339"/>
      <c r="M105" s="339"/>
      <c r="N105" s="339"/>
      <c r="O105" s="336"/>
      <c r="P105" s="336"/>
      <c r="Q105" s="336"/>
      <c r="R105" s="339"/>
      <c r="S105" s="339"/>
      <c r="T105" s="339"/>
      <c r="U105" s="339"/>
      <c r="V105" s="342"/>
      <c r="W105" s="339"/>
      <c r="X105" s="336"/>
      <c r="Y105" s="336"/>
      <c r="Z105" s="336"/>
    </row>
    <row r="106" ht="26.25" customHeight="1">
      <c r="A106" s="336"/>
      <c r="B106" s="337"/>
      <c r="C106" s="337"/>
      <c r="D106" s="337"/>
      <c r="E106" s="337"/>
      <c r="F106" s="344"/>
      <c r="G106" s="344"/>
      <c r="H106" s="337"/>
      <c r="I106" s="350"/>
      <c r="J106" s="350"/>
      <c r="K106" s="339"/>
      <c r="L106" s="339"/>
      <c r="M106" s="339"/>
      <c r="N106" s="339"/>
      <c r="O106" s="336"/>
      <c r="P106" s="336"/>
      <c r="Q106" s="336"/>
      <c r="R106" s="339"/>
      <c r="S106" s="339"/>
      <c r="T106" s="339"/>
      <c r="U106" s="339"/>
      <c r="V106" s="342"/>
      <c r="W106" s="339"/>
      <c r="X106" s="336"/>
      <c r="Y106" s="336"/>
      <c r="Z106" s="336"/>
    </row>
    <row r="107" ht="26.25" customHeight="1">
      <c r="A107" s="336"/>
      <c r="B107" s="337"/>
      <c r="C107" s="337"/>
      <c r="D107" s="337"/>
      <c r="E107" s="337"/>
      <c r="F107" s="344"/>
      <c r="G107" s="344"/>
      <c r="H107" s="337"/>
      <c r="I107" s="350"/>
      <c r="J107" s="350"/>
      <c r="K107" s="339"/>
      <c r="L107" s="339"/>
      <c r="M107" s="339"/>
      <c r="N107" s="339"/>
      <c r="O107" s="336"/>
      <c r="P107" s="336"/>
      <c r="Q107" s="336"/>
      <c r="R107" s="339"/>
      <c r="S107" s="339"/>
      <c r="T107" s="339"/>
      <c r="U107" s="339"/>
      <c r="V107" s="342"/>
      <c r="W107" s="339"/>
      <c r="X107" s="336"/>
      <c r="Y107" s="336"/>
      <c r="Z107" s="336"/>
    </row>
    <row r="108" ht="26.25" customHeight="1">
      <c r="A108" s="336"/>
      <c r="B108" s="337"/>
      <c r="C108" s="337"/>
      <c r="D108" s="337"/>
      <c r="E108" s="337"/>
      <c r="F108" s="344"/>
      <c r="G108" s="344"/>
      <c r="H108" s="337"/>
      <c r="I108" s="350"/>
      <c r="J108" s="350"/>
      <c r="K108" s="339"/>
      <c r="L108" s="339"/>
      <c r="M108" s="339"/>
      <c r="N108" s="339"/>
      <c r="O108" s="336"/>
      <c r="P108" s="336"/>
      <c r="Q108" s="336"/>
      <c r="R108" s="339"/>
      <c r="S108" s="339"/>
      <c r="T108" s="339"/>
      <c r="U108" s="339"/>
      <c r="V108" s="342"/>
      <c r="W108" s="339"/>
      <c r="X108" s="336"/>
      <c r="Y108" s="336"/>
      <c r="Z108" s="336"/>
    </row>
    <row r="109" ht="26.25" customHeight="1">
      <c r="A109" s="336"/>
      <c r="B109" s="337"/>
      <c r="C109" s="337"/>
      <c r="D109" s="337"/>
      <c r="E109" s="337"/>
      <c r="F109" s="344"/>
      <c r="G109" s="344"/>
      <c r="H109" s="337"/>
      <c r="I109" s="350"/>
      <c r="J109" s="350"/>
      <c r="K109" s="339"/>
      <c r="L109" s="339"/>
      <c r="M109" s="339"/>
      <c r="N109" s="339"/>
      <c r="O109" s="336"/>
      <c r="P109" s="336"/>
      <c r="Q109" s="336"/>
      <c r="R109" s="339"/>
      <c r="S109" s="339"/>
      <c r="T109" s="339"/>
      <c r="U109" s="339"/>
      <c r="V109" s="342"/>
      <c r="W109" s="339"/>
      <c r="X109" s="336"/>
      <c r="Y109" s="336"/>
      <c r="Z109" s="336"/>
    </row>
    <row r="110" ht="26.25" customHeight="1">
      <c r="A110" s="336"/>
      <c r="B110" s="337"/>
      <c r="C110" s="337"/>
      <c r="D110" s="337"/>
      <c r="E110" s="337"/>
      <c r="F110" s="344"/>
      <c r="G110" s="344"/>
      <c r="H110" s="337"/>
      <c r="I110" s="350"/>
      <c r="J110" s="350"/>
      <c r="K110" s="339"/>
      <c r="L110" s="339"/>
      <c r="M110" s="339"/>
      <c r="N110" s="339"/>
      <c r="O110" s="336"/>
      <c r="P110" s="336"/>
      <c r="Q110" s="336"/>
      <c r="R110" s="339"/>
      <c r="S110" s="339"/>
      <c r="T110" s="339"/>
      <c r="U110" s="339"/>
      <c r="V110" s="342"/>
      <c r="W110" s="339"/>
      <c r="X110" s="336"/>
      <c r="Y110" s="336"/>
      <c r="Z110" s="336"/>
    </row>
    <row r="111" ht="26.25" customHeight="1">
      <c r="A111" s="336"/>
      <c r="B111" s="337"/>
      <c r="C111" s="337"/>
      <c r="D111" s="337"/>
      <c r="E111" s="337"/>
      <c r="F111" s="344"/>
      <c r="G111" s="344"/>
      <c r="H111" s="337"/>
      <c r="I111" s="350"/>
      <c r="J111" s="350"/>
      <c r="K111" s="339"/>
      <c r="L111" s="339"/>
      <c r="M111" s="339"/>
      <c r="N111" s="339"/>
      <c r="O111" s="336"/>
      <c r="P111" s="336"/>
      <c r="Q111" s="336"/>
      <c r="R111" s="339"/>
      <c r="S111" s="339"/>
      <c r="T111" s="339"/>
      <c r="U111" s="339"/>
      <c r="V111" s="342"/>
      <c r="W111" s="339"/>
      <c r="X111" s="336"/>
      <c r="Y111" s="336"/>
      <c r="Z111" s="336"/>
    </row>
    <row r="112" ht="26.25" customHeight="1">
      <c r="A112" s="336"/>
      <c r="B112" s="337"/>
      <c r="C112" s="337"/>
      <c r="D112" s="337"/>
      <c r="E112" s="337"/>
      <c r="F112" s="344"/>
      <c r="G112" s="344"/>
      <c r="H112" s="337"/>
      <c r="I112" s="350"/>
      <c r="J112" s="350"/>
      <c r="K112" s="339"/>
      <c r="L112" s="339"/>
      <c r="M112" s="339"/>
      <c r="N112" s="339"/>
      <c r="O112" s="336"/>
      <c r="P112" s="336"/>
      <c r="Q112" s="336"/>
      <c r="R112" s="339"/>
      <c r="S112" s="339"/>
      <c r="T112" s="339"/>
      <c r="U112" s="339"/>
      <c r="V112" s="342"/>
      <c r="W112" s="339"/>
      <c r="X112" s="336"/>
      <c r="Y112" s="336"/>
      <c r="Z112" s="336"/>
    </row>
    <row r="113" ht="26.25" customHeight="1">
      <c r="A113" s="336"/>
      <c r="B113" s="337"/>
      <c r="C113" s="337"/>
      <c r="D113" s="337"/>
      <c r="E113" s="337"/>
      <c r="F113" s="344"/>
      <c r="G113" s="344"/>
      <c r="H113" s="337"/>
      <c r="I113" s="350"/>
      <c r="J113" s="350"/>
      <c r="K113" s="339"/>
      <c r="L113" s="339"/>
      <c r="M113" s="339"/>
      <c r="N113" s="339"/>
      <c r="O113" s="336"/>
      <c r="P113" s="336"/>
      <c r="Q113" s="336"/>
      <c r="R113" s="339"/>
      <c r="S113" s="339"/>
      <c r="T113" s="339"/>
      <c r="U113" s="339"/>
      <c r="V113" s="342"/>
      <c r="W113" s="339"/>
      <c r="X113" s="336"/>
      <c r="Y113" s="336"/>
      <c r="Z113" s="336"/>
    </row>
    <row r="114" ht="26.25" customHeight="1">
      <c r="A114" s="336"/>
      <c r="B114" s="337"/>
      <c r="C114" s="337"/>
      <c r="D114" s="337"/>
      <c r="E114" s="337"/>
      <c r="F114" s="344"/>
      <c r="G114" s="344"/>
      <c r="H114" s="337"/>
      <c r="I114" s="350"/>
      <c r="J114" s="350"/>
      <c r="K114" s="339"/>
      <c r="L114" s="339"/>
      <c r="M114" s="339"/>
      <c r="N114" s="339"/>
      <c r="O114" s="336"/>
      <c r="P114" s="336"/>
      <c r="Q114" s="336"/>
      <c r="R114" s="339"/>
      <c r="S114" s="339"/>
      <c r="T114" s="339"/>
      <c r="U114" s="339"/>
      <c r="V114" s="342"/>
      <c r="W114" s="339"/>
      <c r="X114" s="336"/>
      <c r="Y114" s="336"/>
      <c r="Z114" s="336"/>
    </row>
    <row r="115" ht="26.25" customHeight="1">
      <c r="A115" s="336"/>
      <c r="B115" s="337"/>
      <c r="C115" s="337"/>
      <c r="D115" s="337"/>
      <c r="E115" s="337"/>
      <c r="F115" s="344"/>
      <c r="G115" s="344"/>
      <c r="H115" s="337"/>
      <c r="I115" s="350"/>
      <c r="J115" s="350"/>
      <c r="K115" s="339"/>
      <c r="L115" s="339"/>
      <c r="M115" s="339"/>
      <c r="N115" s="339"/>
      <c r="O115" s="336"/>
      <c r="P115" s="336"/>
      <c r="Q115" s="336"/>
      <c r="R115" s="339"/>
      <c r="S115" s="339"/>
      <c r="T115" s="339"/>
      <c r="U115" s="339"/>
      <c r="V115" s="342"/>
      <c r="W115" s="339"/>
      <c r="X115" s="336"/>
      <c r="Y115" s="336"/>
      <c r="Z115" s="336"/>
    </row>
    <row r="116" ht="26.25" customHeight="1">
      <c r="A116" s="336"/>
      <c r="B116" s="337"/>
      <c r="C116" s="337"/>
      <c r="D116" s="337"/>
      <c r="E116" s="337"/>
      <c r="F116" s="344"/>
      <c r="G116" s="344"/>
      <c r="H116" s="337"/>
      <c r="I116" s="350"/>
      <c r="J116" s="350"/>
      <c r="K116" s="339"/>
      <c r="L116" s="339"/>
      <c r="M116" s="339"/>
      <c r="N116" s="339"/>
      <c r="O116" s="336"/>
      <c r="P116" s="336"/>
      <c r="Q116" s="336"/>
      <c r="R116" s="339"/>
      <c r="S116" s="339"/>
      <c r="T116" s="339"/>
      <c r="U116" s="339"/>
      <c r="V116" s="342"/>
      <c r="W116" s="339"/>
      <c r="X116" s="336"/>
      <c r="Y116" s="336"/>
      <c r="Z116" s="336"/>
    </row>
    <row r="117" ht="26.25" customHeight="1">
      <c r="A117" s="336"/>
      <c r="B117" s="337"/>
      <c r="C117" s="337"/>
      <c r="D117" s="337"/>
      <c r="E117" s="337"/>
      <c r="F117" s="344"/>
      <c r="G117" s="344"/>
      <c r="H117" s="337"/>
      <c r="I117" s="350"/>
      <c r="J117" s="350"/>
      <c r="K117" s="339"/>
      <c r="L117" s="339"/>
      <c r="M117" s="339"/>
      <c r="N117" s="339"/>
      <c r="O117" s="336"/>
      <c r="P117" s="336"/>
      <c r="Q117" s="336"/>
      <c r="R117" s="339"/>
      <c r="S117" s="339"/>
      <c r="T117" s="339"/>
      <c r="U117" s="339"/>
      <c r="V117" s="342"/>
      <c r="W117" s="339"/>
      <c r="X117" s="336"/>
      <c r="Y117" s="336"/>
      <c r="Z117" s="336"/>
    </row>
    <row r="118" ht="26.25" customHeight="1">
      <c r="A118" s="336"/>
      <c r="B118" s="337"/>
      <c r="C118" s="337"/>
      <c r="D118" s="337"/>
      <c r="E118" s="337"/>
      <c r="F118" s="344"/>
      <c r="G118" s="344"/>
      <c r="H118" s="337"/>
      <c r="I118" s="350"/>
      <c r="J118" s="350"/>
      <c r="K118" s="339"/>
      <c r="L118" s="339"/>
      <c r="M118" s="339"/>
      <c r="N118" s="339"/>
      <c r="O118" s="336"/>
      <c r="P118" s="336"/>
      <c r="Q118" s="336"/>
      <c r="R118" s="339"/>
      <c r="S118" s="339"/>
      <c r="T118" s="339"/>
      <c r="U118" s="339"/>
      <c r="V118" s="342"/>
      <c r="W118" s="339"/>
      <c r="X118" s="336"/>
      <c r="Y118" s="336"/>
      <c r="Z118" s="336"/>
    </row>
    <row r="119" ht="26.25" customHeight="1">
      <c r="A119" s="336"/>
      <c r="B119" s="337"/>
      <c r="C119" s="337"/>
      <c r="D119" s="337"/>
      <c r="E119" s="337"/>
      <c r="F119" s="344"/>
      <c r="G119" s="344"/>
      <c r="H119" s="337"/>
      <c r="I119" s="350"/>
      <c r="J119" s="350"/>
      <c r="K119" s="339"/>
      <c r="L119" s="339"/>
      <c r="M119" s="339"/>
      <c r="N119" s="339"/>
      <c r="O119" s="336"/>
      <c r="P119" s="336"/>
      <c r="Q119" s="336"/>
      <c r="R119" s="339"/>
      <c r="S119" s="339"/>
      <c r="T119" s="339"/>
      <c r="U119" s="339"/>
      <c r="V119" s="342"/>
      <c r="W119" s="339"/>
      <c r="X119" s="336"/>
      <c r="Y119" s="336"/>
      <c r="Z119" s="336"/>
    </row>
    <row r="120" ht="26.25" customHeight="1">
      <c r="A120" s="336"/>
      <c r="B120" s="337"/>
      <c r="C120" s="337"/>
      <c r="D120" s="337"/>
      <c r="E120" s="337"/>
      <c r="F120" s="344"/>
      <c r="G120" s="344"/>
      <c r="H120" s="337"/>
      <c r="I120" s="350"/>
      <c r="J120" s="350"/>
      <c r="K120" s="339"/>
      <c r="L120" s="339"/>
      <c r="M120" s="339"/>
      <c r="N120" s="339"/>
      <c r="O120" s="336"/>
      <c r="P120" s="336"/>
      <c r="Q120" s="336"/>
      <c r="R120" s="339"/>
      <c r="S120" s="339"/>
      <c r="T120" s="339"/>
      <c r="U120" s="339"/>
      <c r="V120" s="342"/>
      <c r="W120" s="339"/>
      <c r="X120" s="336"/>
      <c r="Y120" s="336"/>
      <c r="Z120" s="336"/>
    </row>
    <row r="121" ht="26.25" customHeight="1">
      <c r="A121" s="336"/>
      <c r="B121" s="337"/>
      <c r="C121" s="337"/>
      <c r="D121" s="337"/>
      <c r="E121" s="337"/>
      <c r="F121" s="344"/>
      <c r="G121" s="344"/>
      <c r="H121" s="337"/>
      <c r="I121" s="350"/>
      <c r="J121" s="350"/>
      <c r="K121" s="339"/>
      <c r="L121" s="339"/>
      <c r="M121" s="339"/>
      <c r="N121" s="339"/>
      <c r="O121" s="336"/>
      <c r="P121" s="336"/>
      <c r="Q121" s="336"/>
      <c r="R121" s="339"/>
      <c r="S121" s="339"/>
      <c r="T121" s="339"/>
      <c r="U121" s="339"/>
      <c r="V121" s="342"/>
      <c r="W121" s="339"/>
      <c r="X121" s="336"/>
      <c r="Y121" s="336"/>
      <c r="Z121" s="336"/>
    </row>
    <row r="122" ht="26.25" customHeight="1">
      <c r="A122" s="336"/>
      <c r="B122" s="337"/>
      <c r="C122" s="337"/>
      <c r="D122" s="337"/>
      <c r="E122" s="337"/>
      <c r="F122" s="344"/>
      <c r="G122" s="344"/>
      <c r="H122" s="337"/>
      <c r="I122" s="350"/>
      <c r="J122" s="350"/>
      <c r="K122" s="339"/>
      <c r="L122" s="339"/>
      <c r="M122" s="339"/>
      <c r="N122" s="339"/>
      <c r="O122" s="336"/>
      <c r="P122" s="336"/>
      <c r="Q122" s="336"/>
      <c r="R122" s="339"/>
      <c r="S122" s="339"/>
      <c r="T122" s="339"/>
      <c r="U122" s="339"/>
      <c r="V122" s="342"/>
      <c r="W122" s="339"/>
      <c r="X122" s="336"/>
      <c r="Y122" s="336"/>
      <c r="Z122" s="336"/>
    </row>
    <row r="123" ht="26.25" customHeight="1">
      <c r="A123" s="336"/>
      <c r="B123" s="337"/>
      <c r="C123" s="337"/>
      <c r="D123" s="337"/>
      <c r="E123" s="337"/>
      <c r="F123" s="344"/>
      <c r="G123" s="344"/>
      <c r="H123" s="337"/>
      <c r="I123" s="350"/>
      <c r="J123" s="350"/>
      <c r="K123" s="339"/>
      <c r="L123" s="339"/>
      <c r="M123" s="339"/>
      <c r="N123" s="339"/>
      <c r="O123" s="336"/>
      <c r="P123" s="336"/>
      <c r="Q123" s="336"/>
      <c r="R123" s="339"/>
      <c r="S123" s="339"/>
      <c r="T123" s="339"/>
      <c r="U123" s="339"/>
      <c r="V123" s="342"/>
      <c r="W123" s="339"/>
      <c r="X123" s="336"/>
      <c r="Y123" s="336"/>
      <c r="Z123" s="336"/>
    </row>
    <row r="124" ht="26.25" customHeight="1">
      <c r="A124" s="336"/>
      <c r="B124" s="337"/>
      <c r="C124" s="337"/>
      <c r="D124" s="337"/>
      <c r="E124" s="337"/>
      <c r="F124" s="344"/>
      <c r="G124" s="344"/>
      <c r="H124" s="337"/>
      <c r="I124" s="350"/>
      <c r="J124" s="350"/>
      <c r="K124" s="339"/>
      <c r="L124" s="339"/>
      <c r="M124" s="339"/>
      <c r="N124" s="339"/>
      <c r="O124" s="336"/>
      <c r="P124" s="336"/>
      <c r="Q124" s="336"/>
      <c r="R124" s="339"/>
      <c r="S124" s="339"/>
      <c r="T124" s="339"/>
      <c r="U124" s="339"/>
      <c r="V124" s="342"/>
      <c r="W124" s="339"/>
      <c r="X124" s="336"/>
      <c r="Y124" s="336"/>
      <c r="Z124" s="336"/>
    </row>
    <row r="125" ht="26.25" customHeight="1">
      <c r="A125" s="336"/>
      <c r="B125" s="337"/>
      <c r="C125" s="337"/>
      <c r="D125" s="337"/>
      <c r="E125" s="337"/>
      <c r="F125" s="344"/>
      <c r="G125" s="344"/>
      <c r="H125" s="337"/>
      <c r="I125" s="350"/>
      <c r="J125" s="350"/>
      <c r="K125" s="339"/>
      <c r="L125" s="339"/>
      <c r="M125" s="339"/>
      <c r="N125" s="339"/>
      <c r="O125" s="336"/>
      <c r="P125" s="336"/>
      <c r="Q125" s="336"/>
      <c r="R125" s="339"/>
      <c r="S125" s="339"/>
      <c r="T125" s="339"/>
      <c r="U125" s="339"/>
      <c r="V125" s="342"/>
      <c r="W125" s="339"/>
      <c r="X125" s="336"/>
      <c r="Y125" s="336"/>
      <c r="Z125" s="336"/>
    </row>
    <row r="126" ht="26.25" customHeight="1">
      <c r="A126" s="336"/>
      <c r="B126" s="337"/>
      <c r="C126" s="337"/>
      <c r="D126" s="337"/>
      <c r="E126" s="337"/>
      <c r="F126" s="344"/>
      <c r="G126" s="344"/>
      <c r="H126" s="337"/>
      <c r="I126" s="350"/>
      <c r="J126" s="350"/>
      <c r="K126" s="339"/>
      <c r="L126" s="339"/>
      <c r="M126" s="339"/>
      <c r="N126" s="339"/>
      <c r="O126" s="336"/>
      <c r="P126" s="336"/>
      <c r="Q126" s="336"/>
      <c r="R126" s="339"/>
      <c r="S126" s="339"/>
      <c r="T126" s="339"/>
      <c r="U126" s="339"/>
      <c r="V126" s="342"/>
      <c r="W126" s="339"/>
      <c r="X126" s="336"/>
      <c r="Y126" s="336"/>
      <c r="Z126" s="336"/>
    </row>
    <row r="127" ht="26.25" customHeight="1">
      <c r="A127" s="336"/>
      <c r="B127" s="337"/>
      <c r="C127" s="337"/>
      <c r="D127" s="337"/>
      <c r="E127" s="337"/>
      <c r="F127" s="344"/>
      <c r="G127" s="344"/>
      <c r="H127" s="337"/>
      <c r="I127" s="350"/>
      <c r="J127" s="350"/>
      <c r="K127" s="339"/>
      <c r="L127" s="339"/>
      <c r="M127" s="339"/>
      <c r="N127" s="339"/>
      <c r="O127" s="336"/>
      <c r="P127" s="336"/>
      <c r="Q127" s="336"/>
      <c r="R127" s="339"/>
      <c r="S127" s="339"/>
      <c r="T127" s="339"/>
      <c r="U127" s="339"/>
      <c r="V127" s="342"/>
      <c r="W127" s="339"/>
      <c r="X127" s="336"/>
      <c r="Y127" s="336"/>
      <c r="Z127" s="336"/>
    </row>
    <row r="128" ht="26.25" customHeight="1">
      <c r="A128" s="336"/>
      <c r="B128" s="337"/>
      <c r="C128" s="337"/>
      <c r="D128" s="337"/>
      <c r="E128" s="337"/>
      <c r="F128" s="344"/>
      <c r="G128" s="344"/>
      <c r="H128" s="337"/>
      <c r="I128" s="350"/>
      <c r="J128" s="350"/>
      <c r="K128" s="339"/>
      <c r="L128" s="339"/>
      <c r="M128" s="339"/>
      <c r="N128" s="339"/>
      <c r="O128" s="336"/>
      <c r="P128" s="336"/>
      <c r="Q128" s="336"/>
      <c r="R128" s="339"/>
      <c r="S128" s="339"/>
      <c r="T128" s="339"/>
      <c r="U128" s="339"/>
      <c r="V128" s="342"/>
      <c r="W128" s="339"/>
      <c r="X128" s="336"/>
      <c r="Y128" s="336"/>
      <c r="Z128" s="336"/>
    </row>
    <row r="129" ht="26.25" customHeight="1">
      <c r="A129" s="336"/>
      <c r="B129" s="337"/>
      <c r="C129" s="337"/>
      <c r="D129" s="337"/>
      <c r="E129" s="337"/>
      <c r="F129" s="344"/>
      <c r="G129" s="344"/>
      <c r="H129" s="337"/>
      <c r="I129" s="350"/>
      <c r="J129" s="350"/>
      <c r="K129" s="339"/>
      <c r="L129" s="339"/>
      <c r="M129" s="339"/>
      <c r="N129" s="339"/>
      <c r="O129" s="336"/>
      <c r="P129" s="336"/>
      <c r="Q129" s="336"/>
      <c r="R129" s="339"/>
      <c r="S129" s="339"/>
      <c r="T129" s="339"/>
      <c r="U129" s="339"/>
      <c r="V129" s="342"/>
      <c r="W129" s="339"/>
      <c r="X129" s="336"/>
      <c r="Y129" s="336"/>
      <c r="Z129" s="336"/>
    </row>
    <row r="130" ht="26.25" customHeight="1">
      <c r="A130" s="336"/>
      <c r="B130" s="337"/>
      <c r="C130" s="337"/>
      <c r="D130" s="337"/>
      <c r="E130" s="337"/>
      <c r="F130" s="344"/>
      <c r="G130" s="344"/>
      <c r="H130" s="337"/>
      <c r="I130" s="350"/>
      <c r="J130" s="350"/>
      <c r="K130" s="339"/>
      <c r="L130" s="339"/>
      <c r="M130" s="339"/>
      <c r="N130" s="339"/>
      <c r="O130" s="336"/>
      <c r="P130" s="336"/>
      <c r="Q130" s="336"/>
      <c r="R130" s="339"/>
      <c r="S130" s="339"/>
      <c r="T130" s="339"/>
      <c r="U130" s="339"/>
      <c r="V130" s="342"/>
      <c r="W130" s="339"/>
      <c r="X130" s="336"/>
      <c r="Y130" s="336"/>
      <c r="Z130" s="336"/>
    </row>
    <row r="131" ht="26.25" customHeight="1">
      <c r="A131" s="336"/>
      <c r="B131" s="337"/>
      <c r="C131" s="337"/>
      <c r="D131" s="337"/>
      <c r="E131" s="337"/>
      <c r="F131" s="344"/>
      <c r="G131" s="344"/>
      <c r="H131" s="337"/>
      <c r="I131" s="350"/>
      <c r="J131" s="350"/>
      <c r="K131" s="339"/>
      <c r="L131" s="339"/>
      <c r="M131" s="339"/>
      <c r="N131" s="339"/>
      <c r="O131" s="336"/>
      <c r="P131" s="336"/>
      <c r="Q131" s="336"/>
      <c r="R131" s="339"/>
      <c r="S131" s="339"/>
      <c r="T131" s="339"/>
      <c r="U131" s="339"/>
      <c r="V131" s="342"/>
      <c r="W131" s="339"/>
      <c r="X131" s="336"/>
      <c r="Y131" s="336"/>
      <c r="Z131" s="336"/>
    </row>
    <row r="132" ht="26.25" customHeight="1">
      <c r="A132" s="336"/>
      <c r="B132" s="337"/>
      <c r="C132" s="337"/>
      <c r="D132" s="337"/>
      <c r="E132" s="337"/>
      <c r="F132" s="344"/>
      <c r="G132" s="344"/>
      <c r="H132" s="337"/>
      <c r="I132" s="350"/>
      <c r="J132" s="350"/>
      <c r="K132" s="339"/>
      <c r="L132" s="339"/>
      <c r="M132" s="339"/>
      <c r="N132" s="339"/>
      <c r="O132" s="336"/>
      <c r="P132" s="336"/>
      <c r="Q132" s="336"/>
      <c r="R132" s="339"/>
      <c r="S132" s="339"/>
      <c r="T132" s="339"/>
      <c r="U132" s="339"/>
      <c r="V132" s="342"/>
      <c r="W132" s="339"/>
      <c r="X132" s="336"/>
      <c r="Y132" s="336"/>
      <c r="Z132" s="336"/>
    </row>
    <row r="133" ht="26.25" customHeight="1">
      <c r="A133" s="336"/>
      <c r="B133" s="337"/>
      <c r="C133" s="337"/>
      <c r="D133" s="337"/>
      <c r="E133" s="337"/>
      <c r="F133" s="344"/>
      <c r="G133" s="344"/>
      <c r="H133" s="337"/>
      <c r="I133" s="350"/>
      <c r="J133" s="350"/>
      <c r="K133" s="339"/>
      <c r="L133" s="339"/>
      <c r="M133" s="339"/>
      <c r="N133" s="339"/>
      <c r="O133" s="336"/>
      <c r="P133" s="336"/>
      <c r="Q133" s="336"/>
      <c r="R133" s="339"/>
      <c r="S133" s="339"/>
      <c r="T133" s="339"/>
      <c r="U133" s="339"/>
      <c r="V133" s="342"/>
      <c r="W133" s="339"/>
      <c r="X133" s="336"/>
      <c r="Y133" s="336"/>
      <c r="Z133" s="336"/>
    </row>
    <row r="134" ht="26.25" customHeight="1">
      <c r="A134" s="336"/>
      <c r="B134" s="337"/>
      <c r="C134" s="337"/>
      <c r="D134" s="337"/>
      <c r="E134" s="337"/>
      <c r="F134" s="344"/>
      <c r="G134" s="344"/>
      <c r="H134" s="337"/>
      <c r="I134" s="350"/>
      <c r="J134" s="350"/>
      <c r="K134" s="339"/>
      <c r="L134" s="339"/>
      <c r="M134" s="339"/>
      <c r="N134" s="339"/>
      <c r="O134" s="336"/>
      <c r="P134" s="336"/>
      <c r="Q134" s="336"/>
      <c r="R134" s="339"/>
      <c r="S134" s="339"/>
      <c r="T134" s="339"/>
      <c r="U134" s="339"/>
      <c r="V134" s="342"/>
      <c r="W134" s="339"/>
      <c r="X134" s="336"/>
      <c r="Y134" s="336"/>
      <c r="Z134" s="336"/>
    </row>
    <row r="135" ht="26.25" customHeight="1">
      <c r="A135" s="336"/>
      <c r="B135" s="337"/>
      <c r="C135" s="337"/>
      <c r="D135" s="337"/>
      <c r="E135" s="337"/>
      <c r="F135" s="344"/>
      <c r="G135" s="344"/>
      <c r="H135" s="337"/>
      <c r="I135" s="350"/>
      <c r="J135" s="350"/>
      <c r="K135" s="339"/>
      <c r="L135" s="339"/>
      <c r="M135" s="339"/>
      <c r="N135" s="339"/>
      <c r="O135" s="336"/>
      <c r="P135" s="336"/>
      <c r="Q135" s="336"/>
      <c r="R135" s="339"/>
      <c r="S135" s="339"/>
      <c r="T135" s="339"/>
      <c r="U135" s="339"/>
      <c r="V135" s="342"/>
      <c r="W135" s="339"/>
      <c r="X135" s="336"/>
      <c r="Y135" s="336"/>
      <c r="Z135" s="336"/>
    </row>
    <row r="136" ht="26.25" customHeight="1">
      <c r="A136" s="336"/>
      <c r="B136" s="337"/>
      <c r="C136" s="337"/>
      <c r="D136" s="337"/>
      <c r="E136" s="337"/>
      <c r="F136" s="344"/>
      <c r="G136" s="344"/>
      <c r="H136" s="337"/>
      <c r="I136" s="350"/>
      <c r="J136" s="350"/>
      <c r="K136" s="339"/>
      <c r="L136" s="339"/>
      <c r="M136" s="339"/>
      <c r="N136" s="339"/>
      <c r="O136" s="336"/>
      <c r="P136" s="336"/>
      <c r="Q136" s="336"/>
      <c r="R136" s="339"/>
      <c r="S136" s="339"/>
      <c r="T136" s="339"/>
      <c r="U136" s="339"/>
      <c r="V136" s="342"/>
      <c r="W136" s="339"/>
      <c r="X136" s="336"/>
      <c r="Y136" s="336"/>
      <c r="Z136" s="336"/>
    </row>
    <row r="137" ht="26.25" customHeight="1">
      <c r="A137" s="336"/>
      <c r="B137" s="337"/>
      <c r="C137" s="337"/>
      <c r="D137" s="337"/>
      <c r="E137" s="337"/>
      <c r="F137" s="344"/>
      <c r="G137" s="344"/>
      <c r="H137" s="337"/>
      <c r="I137" s="350"/>
      <c r="J137" s="350"/>
      <c r="K137" s="339"/>
      <c r="L137" s="339"/>
      <c r="M137" s="339"/>
      <c r="N137" s="339"/>
      <c r="O137" s="336"/>
      <c r="P137" s="336"/>
      <c r="Q137" s="336"/>
      <c r="R137" s="339"/>
      <c r="S137" s="339"/>
      <c r="T137" s="339"/>
      <c r="U137" s="339"/>
      <c r="V137" s="342"/>
      <c r="W137" s="339"/>
      <c r="X137" s="336"/>
      <c r="Y137" s="336"/>
      <c r="Z137" s="336"/>
    </row>
    <row r="138" ht="26.25" customHeight="1">
      <c r="A138" s="336"/>
      <c r="B138" s="337"/>
      <c r="C138" s="337"/>
      <c r="D138" s="337"/>
      <c r="E138" s="337"/>
      <c r="F138" s="344"/>
      <c r="G138" s="344"/>
      <c r="H138" s="337"/>
      <c r="I138" s="350"/>
      <c r="J138" s="350"/>
      <c r="K138" s="339"/>
      <c r="L138" s="339"/>
      <c r="M138" s="339"/>
      <c r="N138" s="339"/>
      <c r="O138" s="336"/>
      <c r="P138" s="336"/>
      <c r="Q138" s="336"/>
      <c r="R138" s="339"/>
      <c r="S138" s="339"/>
      <c r="T138" s="339"/>
      <c r="U138" s="339"/>
      <c r="V138" s="342"/>
      <c r="W138" s="339"/>
      <c r="X138" s="336"/>
      <c r="Y138" s="336"/>
      <c r="Z138" s="336"/>
    </row>
    <row r="139" ht="26.25" customHeight="1">
      <c r="A139" s="336"/>
      <c r="B139" s="337"/>
      <c r="C139" s="337"/>
      <c r="D139" s="337"/>
      <c r="E139" s="337"/>
      <c r="F139" s="344"/>
      <c r="G139" s="344"/>
      <c r="H139" s="337"/>
      <c r="I139" s="350"/>
      <c r="J139" s="350"/>
      <c r="K139" s="339"/>
      <c r="L139" s="339"/>
      <c r="M139" s="339"/>
      <c r="N139" s="339"/>
      <c r="O139" s="336"/>
      <c r="P139" s="336"/>
      <c r="Q139" s="336"/>
      <c r="R139" s="339"/>
      <c r="S139" s="339"/>
      <c r="T139" s="339"/>
      <c r="U139" s="339"/>
      <c r="V139" s="342"/>
      <c r="W139" s="339"/>
      <c r="X139" s="336"/>
      <c r="Y139" s="336"/>
      <c r="Z139" s="336"/>
    </row>
    <row r="140" ht="26.25" customHeight="1">
      <c r="A140" s="336"/>
      <c r="B140" s="337"/>
      <c r="C140" s="337"/>
      <c r="D140" s="337"/>
      <c r="E140" s="337"/>
      <c r="F140" s="344"/>
      <c r="G140" s="344"/>
      <c r="H140" s="337"/>
      <c r="I140" s="350"/>
      <c r="J140" s="350"/>
      <c r="K140" s="339"/>
      <c r="L140" s="339"/>
      <c r="M140" s="339"/>
      <c r="N140" s="339"/>
      <c r="O140" s="336"/>
      <c r="P140" s="336"/>
      <c r="Q140" s="336"/>
      <c r="R140" s="339"/>
      <c r="S140" s="339"/>
      <c r="T140" s="339"/>
      <c r="U140" s="339"/>
      <c r="V140" s="342"/>
      <c r="W140" s="339"/>
      <c r="X140" s="336"/>
      <c r="Y140" s="336"/>
      <c r="Z140" s="336"/>
    </row>
    <row r="141" ht="26.25" customHeight="1">
      <c r="A141" s="336"/>
      <c r="B141" s="337"/>
      <c r="C141" s="337"/>
      <c r="D141" s="337"/>
      <c r="E141" s="337"/>
      <c r="F141" s="344"/>
      <c r="G141" s="344"/>
      <c r="H141" s="337"/>
      <c r="I141" s="350"/>
      <c r="J141" s="350"/>
      <c r="K141" s="339"/>
      <c r="L141" s="339"/>
      <c r="M141" s="339"/>
      <c r="N141" s="339"/>
      <c r="O141" s="336"/>
      <c r="P141" s="336"/>
      <c r="Q141" s="336"/>
      <c r="R141" s="339"/>
      <c r="S141" s="339"/>
      <c r="T141" s="339"/>
      <c r="U141" s="339"/>
      <c r="V141" s="342"/>
      <c r="W141" s="339"/>
      <c r="X141" s="336"/>
      <c r="Y141" s="336"/>
      <c r="Z141" s="336"/>
    </row>
    <row r="142" ht="26.25" customHeight="1">
      <c r="A142" s="336"/>
      <c r="B142" s="337"/>
      <c r="C142" s="337"/>
      <c r="D142" s="337"/>
      <c r="E142" s="337"/>
      <c r="F142" s="344"/>
      <c r="G142" s="344"/>
      <c r="H142" s="337"/>
      <c r="I142" s="350"/>
      <c r="J142" s="350"/>
      <c r="K142" s="339"/>
      <c r="L142" s="339"/>
      <c r="M142" s="339"/>
      <c r="N142" s="339"/>
      <c r="O142" s="336"/>
      <c r="P142" s="336"/>
      <c r="Q142" s="336"/>
      <c r="R142" s="339"/>
      <c r="S142" s="339"/>
      <c r="T142" s="339"/>
      <c r="U142" s="339"/>
      <c r="V142" s="342"/>
      <c r="W142" s="339"/>
      <c r="X142" s="336"/>
      <c r="Y142" s="336"/>
      <c r="Z142" s="336"/>
    </row>
    <row r="143" ht="26.25" customHeight="1">
      <c r="A143" s="336"/>
      <c r="B143" s="337"/>
      <c r="C143" s="337"/>
      <c r="D143" s="337"/>
      <c r="E143" s="337"/>
      <c r="F143" s="344"/>
      <c r="G143" s="344"/>
      <c r="H143" s="337"/>
      <c r="I143" s="350"/>
      <c r="J143" s="350"/>
      <c r="K143" s="339"/>
      <c r="L143" s="339"/>
      <c r="M143" s="339"/>
      <c r="N143" s="339"/>
      <c r="O143" s="336"/>
      <c r="P143" s="336"/>
      <c r="Q143" s="336"/>
      <c r="R143" s="339"/>
      <c r="S143" s="339"/>
      <c r="T143" s="339"/>
      <c r="U143" s="339"/>
      <c r="V143" s="342"/>
      <c r="W143" s="339"/>
      <c r="X143" s="336"/>
      <c r="Y143" s="336"/>
      <c r="Z143" s="336"/>
    </row>
    <row r="144" ht="26.25" customHeight="1">
      <c r="A144" s="336"/>
      <c r="B144" s="337"/>
      <c r="C144" s="337"/>
      <c r="D144" s="337"/>
      <c r="E144" s="337"/>
      <c r="F144" s="344"/>
      <c r="G144" s="344"/>
      <c r="H144" s="337"/>
      <c r="I144" s="350"/>
      <c r="J144" s="350"/>
      <c r="K144" s="339"/>
      <c r="L144" s="339"/>
      <c r="M144" s="339"/>
      <c r="N144" s="339"/>
      <c r="O144" s="336"/>
      <c r="P144" s="336"/>
      <c r="Q144" s="336"/>
      <c r="R144" s="339"/>
      <c r="S144" s="339"/>
      <c r="T144" s="339"/>
      <c r="U144" s="339"/>
      <c r="V144" s="342"/>
      <c r="W144" s="339"/>
      <c r="X144" s="336"/>
      <c r="Y144" s="336"/>
      <c r="Z144" s="336"/>
    </row>
    <row r="145" ht="26.25" customHeight="1">
      <c r="A145" s="336"/>
      <c r="B145" s="337"/>
      <c r="C145" s="337"/>
      <c r="D145" s="337"/>
      <c r="E145" s="337"/>
      <c r="F145" s="344"/>
      <c r="G145" s="344"/>
      <c r="H145" s="337"/>
      <c r="I145" s="350"/>
      <c r="J145" s="350"/>
      <c r="K145" s="339"/>
      <c r="L145" s="339"/>
      <c r="M145" s="339"/>
      <c r="N145" s="339"/>
      <c r="O145" s="336"/>
      <c r="P145" s="336"/>
      <c r="Q145" s="336"/>
      <c r="R145" s="339"/>
      <c r="S145" s="339"/>
      <c r="T145" s="339"/>
      <c r="U145" s="339"/>
      <c r="V145" s="342"/>
      <c r="W145" s="339"/>
      <c r="X145" s="336"/>
      <c r="Y145" s="336"/>
      <c r="Z145" s="336"/>
    </row>
    <row r="146" ht="26.25" customHeight="1">
      <c r="A146" s="336"/>
      <c r="B146" s="337"/>
      <c r="C146" s="337"/>
      <c r="D146" s="337"/>
      <c r="E146" s="337"/>
      <c r="F146" s="344"/>
      <c r="G146" s="344"/>
      <c r="H146" s="337"/>
      <c r="I146" s="350"/>
      <c r="J146" s="350"/>
      <c r="K146" s="339"/>
      <c r="L146" s="339"/>
      <c r="M146" s="339"/>
      <c r="N146" s="339"/>
      <c r="O146" s="336"/>
      <c r="P146" s="336"/>
      <c r="Q146" s="336"/>
      <c r="R146" s="339"/>
      <c r="S146" s="339"/>
      <c r="T146" s="339"/>
      <c r="U146" s="339"/>
      <c r="V146" s="342"/>
      <c r="W146" s="339"/>
      <c r="X146" s="336"/>
      <c r="Y146" s="336"/>
      <c r="Z146" s="336"/>
    </row>
    <row r="147" ht="26.25" customHeight="1">
      <c r="A147" s="336"/>
      <c r="B147" s="337"/>
      <c r="C147" s="337"/>
      <c r="D147" s="337"/>
      <c r="E147" s="337"/>
      <c r="F147" s="344"/>
      <c r="G147" s="344"/>
      <c r="H147" s="337"/>
      <c r="I147" s="350"/>
      <c r="J147" s="350"/>
      <c r="K147" s="339"/>
      <c r="L147" s="339"/>
      <c r="M147" s="339"/>
      <c r="N147" s="339"/>
      <c r="O147" s="336"/>
      <c r="P147" s="336"/>
      <c r="Q147" s="336"/>
      <c r="R147" s="339"/>
      <c r="S147" s="339"/>
      <c r="T147" s="339"/>
      <c r="U147" s="339"/>
      <c r="V147" s="342"/>
      <c r="W147" s="339"/>
      <c r="X147" s="336"/>
      <c r="Y147" s="336"/>
      <c r="Z147" s="336"/>
    </row>
    <row r="148" ht="26.25" customHeight="1">
      <c r="A148" s="336"/>
      <c r="B148" s="337"/>
      <c r="C148" s="337"/>
      <c r="D148" s="337"/>
      <c r="E148" s="337"/>
      <c r="F148" s="344"/>
      <c r="G148" s="344"/>
      <c r="H148" s="337"/>
      <c r="I148" s="350"/>
      <c r="J148" s="350"/>
      <c r="K148" s="339"/>
      <c r="L148" s="339"/>
      <c r="M148" s="339"/>
      <c r="N148" s="339"/>
      <c r="O148" s="336"/>
      <c r="P148" s="336"/>
      <c r="Q148" s="336"/>
      <c r="R148" s="339"/>
      <c r="S148" s="339"/>
      <c r="T148" s="339"/>
      <c r="U148" s="339"/>
      <c r="V148" s="342"/>
      <c r="W148" s="339"/>
      <c r="X148" s="336"/>
      <c r="Y148" s="336"/>
      <c r="Z148" s="336"/>
    </row>
    <row r="149" ht="26.25" customHeight="1">
      <c r="A149" s="336"/>
      <c r="B149" s="337"/>
      <c r="C149" s="337"/>
      <c r="D149" s="337"/>
      <c r="E149" s="337"/>
      <c r="F149" s="344"/>
      <c r="G149" s="344"/>
      <c r="H149" s="337"/>
      <c r="I149" s="350"/>
      <c r="J149" s="350"/>
      <c r="K149" s="339"/>
      <c r="L149" s="339"/>
      <c r="M149" s="339"/>
      <c r="N149" s="339"/>
      <c r="O149" s="336"/>
      <c r="P149" s="336"/>
      <c r="Q149" s="336"/>
      <c r="R149" s="339"/>
      <c r="S149" s="339"/>
      <c r="T149" s="339"/>
      <c r="U149" s="339"/>
      <c r="V149" s="342"/>
      <c r="W149" s="339"/>
      <c r="X149" s="336"/>
      <c r="Y149" s="336"/>
      <c r="Z149" s="336"/>
    </row>
    <row r="150" ht="26.25" customHeight="1">
      <c r="A150" s="336"/>
      <c r="B150" s="337"/>
      <c r="C150" s="337"/>
      <c r="D150" s="337"/>
      <c r="E150" s="337"/>
      <c r="F150" s="344"/>
      <c r="G150" s="344"/>
      <c r="H150" s="337"/>
      <c r="I150" s="350"/>
      <c r="J150" s="350"/>
      <c r="K150" s="339"/>
      <c r="L150" s="339"/>
      <c r="M150" s="339"/>
      <c r="N150" s="339"/>
      <c r="O150" s="336"/>
      <c r="P150" s="336"/>
      <c r="Q150" s="336"/>
      <c r="R150" s="339"/>
      <c r="S150" s="339"/>
      <c r="T150" s="339"/>
      <c r="U150" s="339"/>
      <c r="V150" s="342"/>
      <c r="W150" s="339"/>
      <c r="X150" s="336"/>
      <c r="Y150" s="336"/>
      <c r="Z150" s="336"/>
    </row>
    <row r="151" ht="26.25" customHeight="1">
      <c r="A151" s="336"/>
      <c r="B151" s="337"/>
      <c r="C151" s="337"/>
      <c r="D151" s="337"/>
      <c r="E151" s="337"/>
      <c r="F151" s="344"/>
      <c r="G151" s="344"/>
      <c r="H151" s="337"/>
      <c r="I151" s="350"/>
      <c r="J151" s="350"/>
      <c r="K151" s="339"/>
      <c r="L151" s="339"/>
      <c r="M151" s="339"/>
      <c r="N151" s="339"/>
      <c r="O151" s="336"/>
      <c r="P151" s="336"/>
      <c r="Q151" s="336"/>
      <c r="R151" s="339"/>
      <c r="S151" s="339"/>
      <c r="T151" s="339"/>
      <c r="U151" s="339"/>
      <c r="V151" s="342"/>
      <c r="W151" s="339"/>
      <c r="X151" s="336"/>
      <c r="Y151" s="336"/>
      <c r="Z151" s="336"/>
    </row>
    <row r="152" ht="26.25" customHeight="1">
      <c r="A152" s="336"/>
      <c r="B152" s="337"/>
      <c r="C152" s="337"/>
      <c r="D152" s="337"/>
      <c r="E152" s="337"/>
      <c r="F152" s="344"/>
      <c r="G152" s="344"/>
      <c r="H152" s="337"/>
      <c r="I152" s="350"/>
      <c r="J152" s="350"/>
      <c r="K152" s="339"/>
      <c r="L152" s="339"/>
      <c r="M152" s="339"/>
      <c r="N152" s="339"/>
      <c r="O152" s="336"/>
      <c r="P152" s="336"/>
      <c r="Q152" s="336"/>
      <c r="R152" s="339"/>
      <c r="S152" s="339"/>
      <c r="T152" s="339"/>
      <c r="U152" s="339"/>
      <c r="V152" s="342"/>
      <c r="W152" s="339"/>
      <c r="X152" s="336"/>
      <c r="Y152" s="336"/>
      <c r="Z152" s="336"/>
    </row>
    <row r="153" ht="26.25" customHeight="1">
      <c r="A153" s="336"/>
      <c r="B153" s="337"/>
      <c r="C153" s="337"/>
      <c r="D153" s="337"/>
      <c r="E153" s="337"/>
      <c r="F153" s="344"/>
      <c r="G153" s="344"/>
      <c r="H153" s="337"/>
      <c r="I153" s="350"/>
      <c r="J153" s="350"/>
      <c r="K153" s="339"/>
      <c r="L153" s="339"/>
      <c r="M153" s="339"/>
      <c r="N153" s="339"/>
      <c r="O153" s="336"/>
      <c r="P153" s="336"/>
      <c r="Q153" s="336"/>
      <c r="R153" s="339"/>
      <c r="S153" s="339"/>
      <c r="T153" s="339"/>
      <c r="U153" s="339"/>
      <c r="V153" s="342"/>
      <c r="W153" s="339"/>
      <c r="X153" s="336"/>
      <c r="Y153" s="336"/>
      <c r="Z153" s="336"/>
    </row>
    <row r="154" ht="26.25" customHeight="1">
      <c r="A154" s="336"/>
      <c r="B154" s="337"/>
      <c r="C154" s="337"/>
      <c r="D154" s="337"/>
      <c r="E154" s="337"/>
      <c r="F154" s="344"/>
      <c r="G154" s="344"/>
      <c r="H154" s="337"/>
      <c r="I154" s="350"/>
      <c r="J154" s="350"/>
      <c r="K154" s="339"/>
      <c r="L154" s="339"/>
      <c r="M154" s="339"/>
      <c r="N154" s="339"/>
      <c r="O154" s="336"/>
      <c r="P154" s="336"/>
      <c r="Q154" s="336"/>
      <c r="R154" s="339"/>
      <c r="S154" s="339"/>
      <c r="T154" s="339"/>
      <c r="U154" s="339"/>
      <c r="V154" s="342"/>
      <c r="W154" s="339"/>
      <c r="X154" s="336"/>
      <c r="Y154" s="336"/>
      <c r="Z154" s="336"/>
    </row>
    <row r="155" ht="26.25" customHeight="1">
      <c r="A155" s="336"/>
      <c r="B155" s="337"/>
      <c r="C155" s="337"/>
      <c r="D155" s="337"/>
      <c r="E155" s="337"/>
      <c r="F155" s="344"/>
      <c r="G155" s="344"/>
      <c r="H155" s="337"/>
      <c r="I155" s="350"/>
      <c r="J155" s="350"/>
      <c r="K155" s="339"/>
      <c r="L155" s="339"/>
      <c r="M155" s="339"/>
      <c r="N155" s="339"/>
      <c r="O155" s="336"/>
      <c r="P155" s="336"/>
      <c r="Q155" s="336"/>
      <c r="R155" s="339"/>
      <c r="S155" s="339"/>
      <c r="T155" s="339"/>
      <c r="U155" s="339"/>
      <c r="V155" s="342"/>
      <c r="W155" s="339"/>
      <c r="X155" s="336"/>
      <c r="Y155" s="336"/>
      <c r="Z155" s="336"/>
    </row>
    <row r="156" ht="26.25" customHeight="1">
      <c r="A156" s="336"/>
      <c r="B156" s="337"/>
      <c r="C156" s="337"/>
      <c r="D156" s="337"/>
      <c r="E156" s="337"/>
      <c r="F156" s="344"/>
      <c r="G156" s="344"/>
      <c r="H156" s="337"/>
      <c r="I156" s="350"/>
      <c r="J156" s="350"/>
      <c r="K156" s="339"/>
      <c r="L156" s="339"/>
      <c r="M156" s="339"/>
      <c r="N156" s="339"/>
      <c r="O156" s="336"/>
      <c r="P156" s="336"/>
      <c r="Q156" s="336"/>
      <c r="R156" s="339"/>
      <c r="S156" s="339"/>
      <c r="T156" s="339"/>
      <c r="U156" s="339"/>
      <c r="V156" s="342"/>
      <c r="W156" s="339"/>
      <c r="X156" s="336"/>
      <c r="Y156" s="336"/>
      <c r="Z156" s="336"/>
    </row>
    <row r="157" ht="26.25" customHeight="1">
      <c r="A157" s="336"/>
      <c r="B157" s="337"/>
      <c r="C157" s="337"/>
      <c r="D157" s="337"/>
      <c r="E157" s="337"/>
      <c r="F157" s="344"/>
      <c r="G157" s="344"/>
      <c r="H157" s="337"/>
      <c r="I157" s="350"/>
      <c r="J157" s="350"/>
      <c r="K157" s="339"/>
      <c r="L157" s="339"/>
      <c r="M157" s="339"/>
      <c r="N157" s="339"/>
      <c r="O157" s="336"/>
      <c r="P157" s="336"/>
      <c r="Q157" s="336"/>
      <c r="R157" s="339"/>
      <c r="S157" s="339"/>
      <c r="T157" s="339"/>
      <c r="U157" s="339"/>
      <c r="V157" s="342"/>
      <c r="W157" s="339"/>
      <c r="X157" s="336"/>
      <c r="Y157" s="336"/>
      <c r="Z157" s="336"/>
    </row>
    <row r="158" ht="26.25" customHeight="1">
      <c r="A158" s="336"/>
      <c r="B158" s="337"/>
      <c r="C158" s="337"/>
      <c r="D158" s="337"/>
      <c r="E158" s="337"/>
      <c r="F158" s="344"/>
      <c r="G158" s="344"/>
      <c r="H158" s="337"/>
      <c r="I158" s="350"/>
      <c r="J158" s="350"/>
      <c r="K158" s="339"/>
      <c r="L158" s="339"/>
      <c r="M158" s="339"/>
      <c r="N158" s="339"/>
      <c r="O158" s="336"/>
      <c r="P158" s="336"/>
      <c r="Q158" s="336"/>
      <c r="R158" s="339"/>
      <c r="S158" s="339"/>
      <c r="T158" s="339"/>
      <c r="U158" s="339"/>
      <c r="V158" s="342"/>
      <c r="W158" s="339"/>
      <c r="X158" s="336"/>
      <c r="Y158" s="336"/>
      <c r="Z158" s="336"/>
    </row>
    <row r="159" ht="26.25" customHeight="1">
      <c r="A159" s="336"/>
      <c r="B159" s="337"/>
      <c r="C159" s="337"/>
      <c r="D159" s="337"/>
      <c r="E159" s="337"/>
      <c r="F159" s="344"/>
      <c r="G159" s="344"/>
      <c r="H159" s="337"/>
      <c r="I159" s="350"/>
      <c r="J159" s="350"/>
      <c r="K159" s="339"/>
      <c r="L159" s="339"/>
      <c r="M159" s="339"/>
      <c r="N159" s="339"/>
      <c r="O159" s="336"/>
      <c r="P159" s="336"/>
      <c r="Q159" s="336"/>
      <c r="R159" s="339"/>
      <c r="S159" s="339"/>
      <c r="T159" s="339"/>
      <c r="U159" s="339"/>
      <c r="V159" s="342"/>
      <c r="W159" s="339"/>
      <c r="X159" s="336"/>
      <c r="Y159" s="336"/>
      <c r="Z159" s="336"/>
    </row>
    <row r="160" ht="26.25" customHeight="1">
      <c r="A160" s="336"/>
      <c r="B160" s="337"/>
      <c r="C160" s="337"/>
      <c r="D160" s="337"/>
      <c r="E160" s="337"/>
      <c r="F160" s="344"/>
      <c r="G160" s="344"/>
      <c r="H160" s="337"/>
      <c r="I160" s="350"/>
      <c r="J160" s="350"/>
      <c r="K160" s="339"/>
      <c r="L160" s="339"/>
      <c r="M160" s="339"/>
      <c r="N160" s="339"/>
      <c r="O160" s="336"/>
      <c r="P160" s="336"/>
      <c r="Q160" s="336"/>
      <c r="R160" s="339"/>
      <c r="S160" s="339"/>
      <c r="T160" s="339"/>
      <c r="U160" s="339"/>
      <c r="V160" s="342"/>
      <c r="W160" s="339"/>
      <c r="X160" s="336"/>
      <c r="Y160" s="336"/>
      <c r="Z160" s="336"/>
    </row>
    <row r="161" ht="26.25" customHeight="1">
      <c r="A161" s="336"/>
      <c r="B161" s="337"/>
      <c r="C161" s="337"/>
      <c r="D161" s="337"/>
      <c r="E161" s="337"/>
      <c r="F161" s="344"/>
      <c r="G161" s="344"/>
      <c r="H161" s="337"/>
      <c r="I161" s="350"/>
      <c r="J161" s="350"/>
      <c r="K161" s="339"/>
      <c r="L161" s="339"/>
      <c r="M161" s="339"/>
      <c r="N161" s="339"/>
      <c r="O161" s="336"/>
      <c r="P161" s="336"/>
      <c r="Q161" s="336"/>
      <c r="R161" s="339"/>
      <c r="S161" s="339"/>
      <c r="T161" s="339"/>
      <c r="U161" s="339"/>
      <c r="V161" s="342"/>
      <c r="W161" s="339"/>
      <c r="X161" s="336"/>
      <c r="Y161" s="336"/>
      <c r="Z161" s="336"/>
    </row>
    <row r="162" ht="26.25" customHeight="1">
      <c r="A162" s="336"/>
      <c r="B162" s="337"/>
      <c r="C162" s="337"/>
      <c r="D162" s="337"/>
      <c r="E162" s="337"/>
      <c r="F162" s="344"/>
      <c r="G162" s="344"/>
      <c r="H162" s="337"/>
      <c r="I162" s="350"/>
      <c r="J162" s="350"/>
      <c r="K162" s="339"/>
      <c r="L162" s="339"/>
      <c r="M162" s="339"/>
      <c r="N162" s="339"/>
      <c r="O162" s="336"/>
      <c r="P162" s="336"/>
      <c r="Q162" s="336"/>
      <c r="R162" s="339"/>
      <c r="S162" s="339"/>
      <c r="T162" s="339"/>
      <c r="U162" s="339"/>
      <c r="V162" s="342"/>
      <c r="W162" s="339"/>
      <c r="X162" s="336"/>
      <c r="Y162" s="336"/>
      <c r="Z162" s="336"/>
    </row>
    <row r="163" ht="26.25" customHeight="1">
      <c r="A163" s="336"/>
      <c r="B163" s="337"/>
      <c r="C163" s="337"/>
      <c r="D163" s="337"/>
      <c r="E163" s="337"/>
      <c r="F163" s="344"/>
      <c r="G163" s="344"/>
      <c r="H163" s="337"/>
      <c r="I163" s="350"/>
      <c r="J163" s="350"/>
      <c r="K163" s="339"/>
      <c r="L163" s="339"/>
      <c r="M163" s="339"/>
      <c r="N163" s="339"/>
      <c r="O163" s="336"/>
      <c r="P163" s="336"/>
      <c r="Q163" s="336"/>
      <c r="R163" s="339"/>
      <c r="S163" s="339"/>
      <c r="T163" s="339"/>
      <c r="U163" s="339"/>
      <c r="V163" s="342"/>
      <c r="W163" s="339"/>
      <c r="X163" s="336"/>
      <c r="Y163" s="336"/>
      <c r="Z163" s="336"/>
    </row>
    <row r="164" ht="26.25" customHeight="1">
      <c r="A164" s="336"/>
      <c r="B164" s="337"/>
      <c r="C164" s="337"/>
      <c r="D164" s="337"/>
      <c r="E164" s="337"/>
      <c r="F164" s="344"/>
      <c r="G164" s="344"/>
      <c r="H164" s="337"/>
      <c r="I164" s="350"/>
      <c r="J164" s="350"/>
      <c r="K164" s="339"/>
      <c r="L164" s="339"/>
      <c r="M164" s="339"/>
      <c r="N164" s="339"/>
      <c r="O164" s="336"/>
      <c r="P164" s="336"/>
      <c r="Q164" s="336"/>
      <c r="R164" s="339"/>
      <c r="S164" s="339"/>
      <c r="T164" s="339"/>
      <c r="U164" s="339"/>
      <c r="V164" s="342"/>
      <c r="W164" s="339"/>
      <c r="X164" s="336"/>
      <c r="Y164" s="336"/>
      <c r="Z164" s="336"/>
    </row>
    <row r="165" ht="26.25" customHeight="1">
      <c r="A165" s="336"/>
      <c r="B165" s="337"/>
      <c r="C165" s="337"/>
      <c r="D165" s="337"/>
      <c r="E165" s="337"/>
      <c r="F165" s="344"/>
      <c r="G165" s="344"/>
      <c r="H165" s="337"/>
      <c r="I165" s="350"/>
      <c r="J165" s="350"/>
      <c r="K165" s="339"/>
      <c r="L165" s="339"/>
      <c r="M165" s="339"/>
      <c r="N165" s="339"/>
      <c r="O165" s="336"/>
      <c r="P165" s="336"/>
      <c r="Q165" s="336"/>
      <c r="R165" s="339"/>
      <c r="S165" s="339"/>
      <c r="T165" s="339"/>
      <c r="U165" s="339"/>
      <c r="V165" s="342"/>
      <c r="W165" s="339"/>
      <c r="X165" s="336"/>
      <c r="Y165" s="336"/>
      <c r="Z165" s="336"/>
    </row>
    <row r="166" ht="26.25" customHeight="1">
      <c r="A166" s="336"/>
      <c r="B166" s="337"/>
      <c r="C166" s="337"/>
      <c r="D166" s="337"/>
      <c r="E166" s="337"/>
      <c r="F166" s="344"/>
      <c r="G166" s="344"/>
      <c r="H166" s="337"/>
      <c r="I166" s="350"/>
      <c r="J166" s="350"/>
      <c r="K166" s="339"/>
      <c r="L166" s="339"/>
      <c r="M166" s="339"/>
      <c r="N166" s="339"/>
      <c r="O166" s="336"/>
      <c r="P166" s="336"/>
      <c r="Q166" s="336"/>
      <c r="R166" s="339"/>
      <c r="S166" s="339"/>
      <c r="T166" s="339"/>
      <c r="U166" s="339"/>
      <c r="V166" s="342"/>
      <c r="W166" s="339"/>
      <c r="X166" s="336"/>
      <c r="Y166" s="336"/>
      <c r="Z166" s="336"/>
    </row>
    <row r="167" ht="26.25" customHeight="1">
      <c r="A167" s="336"/>
      <c r="B167" s="337"/>
      <c r="C167" s="337"/>
      <c r="D167" s="337"/>
      <c r="E167" s="337"/>
      <c r="F167" s="344"/>
      <c r="G167" s="344"/>
      <c r="H167" s="337"/>
      <c r="I167" s="350"/>
      <c r="J167" s="350"/>
      <c r="K167" s="339"/>
      <c r="L167" s="339"/>
      <c r="M167" s="339"/>
      <c r="N167" s="339"/>
      <c r="O167" s="336"/>
      <c r="P167" s="336"/>
      <c r="Q167" s="336"/>
      <c r="R167" s="339"/>
      <c r="S167" s="339"/>
      <c r="T167" s="339"/>
      <c r="U167" s="339"/>
      <c r="V167" s="342"/>
      <c r="W167" s="339"/>
      <c r="X167" s="336"/>
      <c r="Y167" s="336"/>
      <c r="Z167" s="336"/>
    </row>
    <row r="168" ht="26.25" customHeight="1">
      <c r="A168" s="336"/>
      <c r="B168" s="337"/>
      <c r="C168" s="337"/>
      <c r="D168" s="337"/>
      <c r="E168" s="337"/>
      <c r="F168" s="344"/>
      <c r="G168" s="344"/>
      <c r="H168" s="337"/>
      <c r="I168" s="350"/>
      <c r="J168" s="350"/>
      <c r="K168" s="339"/>
      <c r="L168" s="339"/>
      <c r="M168" s="339"/>
      <c r="N168" s="339"/>
      <c r="O168" s="336"/>
      <c r="P168" s="336"/>
      <c r="Q168" s="336"/>
      <c r="R168" s="339"/>
      <c r="S168" s="339"/>
      <c r="T168" s="339"/>
      <c r="U168" s="339"/>
      <c r="V168" s="342"/>
      <c r="W168" s="339"/>
      <c r="X168" s="336"/>
      <c r="Y168" s="336"/>
      <c r="Z168" s="336"/>
    </row>
    <row r="169" ht="26.25" customHeight="1">
      <c r="A169" s="336"/>
      <c r="B169" s="337"/>
      <c r="C169" s="337"/>
      <c r="D169" s="337"/>
      <c r="E169" s="337"/>
      <c r="F169" s="344"/>
      <c r="G169" s="344"/>
      <c r="H169" s="337"/>
      <c r="I169" s="350"/>
      <c r="J169" s="350"/>
      <c r="K169" s="339"/>
      <c r="L169" s="339"/>
      <c r="M169" s="339"/>
      <c r="N169" s="339"/>
      <c r="O169" s="336"/>
      <c r="P169" s="336"/>
      <c r="Q169" s="336"/>
      <c r="R169" s="339"/>
      <c r="S169" s="339"/>
      <c r="T169" s="339"/>
      <c r="U169" s="339"/>
      <c r="V169" s="342"/>
      <c r="W169" s="339"/>
      <c r="X169" s="336"/>
      <c r="Y169" s="336"/>
      <c r="Z169" s="336"/>
    </row>
    <row r="170" ht="26.25" customHeight="1">
      <c r="A170" s="336"/>
      <c r="B170" s="337"/>
      <c r="C170" s="337"/>
      <c r="D170" s="337"/>
      <c r="E170" s="337"/>
      <c r="F170" s="344"/>
      <c r="G170" s="344"/>
      <c r="H170" s="337"/>
      <c r="I170" s="350"/>
      <c r="J170" s="350"/>
      <c r="K170" s="339"/>
      <c r="L170" s="339"/>
      <c r="M170" s="339"/>
      <c r="N170" s="339"/>
      <c r="O170" s="336"/>
      <c r="P170" s="336"/>
      <c r="Q170" s="336"/>
      <c r="R170" s="339"/>
      <c r="S170" s="339"/>
      <c r="T170" s="339"/>
      <c r="U170" s="339"/>
      <c r="V170" s="342"/>
      <c r="W170" s="339"/>
      <c r="X170" s="336"/>
      <c r="Y170" s="336"/>
      <c r="Z170" s="336"/>
    </row>
    <row r="171" ht="26.25" customHeight="1">
      <c r="A171" s="336"/>
      <c r="B171" s="337"/>
      <c r="C171" s="369"/>
      <c r="D171" s="337"/>
      <c r="E171" s="369"/>
      <c r="F171" s="370"/>
      <c r="G171" s="370"/>
      <c r="H171" s="369"/>
      <c r="I171" s="350"/>
      <c r="J171" s="350"/>
      <c r="K171" s="339"/>
      <c r="L171" s="339"/>
      <c r="M171" s="339"/>
      <c r="N171" s="339"/>
      <c r="O171" s="336"/>
      <c r="P171" s="336"/>
      <c r="Q171" s="336"/>
      <c r="R171" s="339"/>
      <c r="S171" s="339"/>
      <c r="T171" s="339"/>
      <c r="U171" s="339"/>
      <c r="V171" s="342"/>
      <c r="W171" s="339"/>
      <c r="X171" s="336"/>
      <c r="Y171" s="336"/>
      <c r="Z171" s="336"/>
    </row>
    <row r="172" ht="26.25" customHeight="1">
      <c r="A172" s="336"/>
      <c r="B172" s="369"/>
      <c r="C172" s="369"/>
      <c r="D172" s="369"/>
      <c r="E172" s="369"/>
      <c r="F172" s="370"/>
      <c r="G172" s="370"/>
      <c r="H172" s="369"/>
      <c r="I172" s="350"/>
      <c r="J172" s="350"/>
      <c r="K172" s="339"/>
      <c r="L172" s="339"/>
      <c r="M172" s="339"/>
      <c r="N172" s="339"/>
      <c r="O172" s="336"/>
      <c r="P172" s="336"/>
      <c r="Q172" s="336"/>
      <c r="R172" s="339"/>
      <c r="S172" s="339"/>
      <c r="T172" s="339"/>
      <c r="U172" s="339"/>
      <c r="V172" s="342"/>
      <c r="W172" s="339"/>
      <c r="X172" s="336"/>
      <c r="Y172" s="336"/>
      <c r="Z172" s="336"/>
    </row>
    <row r="173" ht="26.25" customHeight="1">
      <c r="A173" s="336"/>
      <c r="B173" s="369"/>
      <c r="C173" s="369"/>
      <c r="D173" s="369"/>
      <c r="E173" s="369"/>
      <c r="F173" s="370"/>
      <c r="G173" s="370"/>
      <c r="H173" s="369"/>
      <c r="I173" s="350"/>
      <c r="J173" s="350"/>
      <c r="K173" s="339"/>
      <c r="L173" s="339"/>
      <c r="M173" s="339"/>
      <c r="N173" s="339"/>
      <c r="O173" s="336"/>
      <c r="P173" s="336"/>
      <c r="Q173" s="336"/>
      <c r="R173" s="339"/>
      <c r="S173" s="339"/>
      <c r="T173" s="339"/>
      <c r="U173" s="339"/>
      <c r="V173" s="342"/>
      <c r="W173" s="339"/>
      <c r="X173" s="336"/>
      <c r="Y173" s="336"/>
      <c r="Z173" s="336"/>
    </row>
    <row r="174" ht="26.25" customHeight="1">
      <c r="A174" s="336"/>
      <c r="B174" s="369"/>
      <c r="C174" s="369"/>
      <c r="D174" s="369"/>
      <c r="E174" s="369"/>
      <c r="F174" s="370"/>
      <c r="G174" s="370"/>
      <c r="H174" s="369"/>
      <c r="I174" s="350"/>
      <c r="J174" s="350"/>
      <c r="K174" s="339"/>
      <c r="L174" s="339"/>
      <c r="M174" s="339"/>
      <c r="N174" s="339"/>
      <c r="O174" s="336"/>
      <c r="P174" s="336"/>
      <c r="Q174" s="336"/>
      <c r="R174" s="339"/>
      <c r="S174" s="339"/>
      <c r="T174" s="339"/>
      <c r="U174" s="339"/>
      <c r="V174" s="342"/>
      <c r="W174" s="339"/>
      <c r="X174" s="336"/>
      <c r="Y174" s="336"/>
      <c r="Z174" s="336"/>
    </row>
    <row r="175" ht="26.25" customHeight="1">
      <c r="A175" s="336"/>
      <c r="B175" s="369"/>
      <c r="C175" s="369"/>
      <c r="D175" s="369"/>
      <c r="E175" s="369"/>
      <c r="F175" s="370"/>
      <c r="G175" s="370"/>
      <c r="H175" s="369"/>
      <c r="I175" s="350"/>
      <c r="J175" s="350"/>
      <c r="K175" s="339"/>
      <c r="L175" s="339"/>
      <c r="M175" s="339"/>
      <c r="N175" s="339"/>
      <c r="O175" s="336"/>
      <c r="P175" s="336"/>
      <c r="Q175" s="336"/>
      <c r="R175" s="339"/>
      <c r="S175" s="339"/>
      <c r="T175" s="339"/>
      <c r="U175" s="339"/>
      <c r="V175" s="342"/>
      <c r="W175" s="339"/>
      <c r="X175" s="336"/>
      <c r="Y175" s="336"/>
      <c r="Z175" s="336"/>
    </row>
    <row r="176" ht="26.25" customHeight="1">
      <c r="A176" s="336"/>
      <c r="B176" s="369"/>
      <c r="C176" s="369"/>
      <c r="D176" s="369"/>
      <c r="E176" s="369"/>
      <c r="F176" s="370"/>
      <c r="G176" s="370"/>
      <c r="H176" s="369"/>
      <c r="I176" s="350"/>
      <c r="J176" s="350"/>
      <c r="K176" s="339"/>
      <c r="L176" s="339"/>
      <c r="M176" s="339"/>
      <c r="N176" s="339"/>
      <c r="O176" s="336"/>
      <c r="P176" s="336"/>
      <c r="Q176" s="336"/>
      <c r="R176" s="339"/>
      <c r="S176" s="339"/>
      <c r="T176" s="339"/>
      <c r="U176" s="339"/>
      <c r="V176" s="342"/>
      <c r="W176" s="339"/>
      <c r="X176" s="336"/>
      <c r="Y176" s="336"/>
      <c r="Z176" s="336"/>
    </row>
    <row r="177" ht="26.25" customHeight="1">
      <c r="A177" s="336"/>
      <c r="B177" s="369"/>
      <c r="C177" s="369"/>
      <c r="D177" s="369"/>
      <c r="E177" s="369"/>
      <c r="F177" s="370"/>
      <c r="G177" s="370"/>
      <c r="H177" s="369"/>
      <c r="I177" s="350"/>
      <c r="J177" s="350"/>
      <c r="K177" s="339"/>
      <c r="L177" s="339"/>
      <c r="M177" s="339"/>
      <c r="N177" s="339"/>
      <c r="O177" s="336"/>
      <c r="P177" s="336"/>
      <c r="Q177" s="336"/>
      <c r="R177" s="339"/>
      <c r="S177" s="339"/>
      <c r="T177" s="339"/>
      <c r="U177" s="339"/>
      <c r="V177" s="342"/>
      <c r="W177" s="339"/>
      <c r="X177" s="336"/>
      <c r="Y177" s="336"/>
      <c r="Z177" s="336"/>
    </row>
    <row r="178" ht="26.25" customHeight="1">
      <c r="A178" s="336"/>
      <c r="B178" s="369"/>
      <c r="C178" s="369"/>
      <c r="D178" s="369"/>
      <c r="E178" s="369"/>
      <c r="F178" s="370"/>
      <c r="G178" s="370"/>
      <c r="H178" s="369"/>
      <c r="I178" s="350"/>
      <c r="J178" s="350"/>
      <c r="K178" s="339"/>
      <c r="L178" s="339"/>
      <c r="M178" s="339"/>
      <c r="N178" s="339"/>
      <c r="O178" s="336"/>
      <c r="P178" s="336"/>
      <c r="Q178" s="336"/>
      <c r="R178" s="339"/>
      <c r="S178" s="339"/>
      <c r="T178" s="339"/>
      <c r="U178" s="339"/>
      <c r="V178" s="342"/>
      <c r="W178" s="339"/>
      <c r="X178" s="336"/>
      <c r="Y178" s="336"/>
      <c r="Z178" s="336"/>
    </row>
    <row r="179" ht="26.25" customHeight="1">
      <c r="A179" s="336"/>
      <c r="B179" s="369"/>
      <c r="C179" s="369"/>
      <c r="D179" s="369"/>
      <c r="E179" s="369"/>
      <c r="F179" s="370"/>
      <c r="G179" s="370"/>
      <c r="H179" s="369"/>
      <c r="I179" s="350"/>
      <c r="J179" s="350"/>
      <c r="K179" s="339"/>
      <c r="L179" s="339"/>
      <c r="M179" s="339"/>
      <c r="N179" s="339"/>
      <c r="O179" s="336"/>
      <c r="P179" s="336"/>
      <c r="Q179" s="336"/>
      <c r="R179" s="339"/>
      <c r="S179" s="339"/>
      <c r="T179" s="339"/>
      <c r="U179" s="339"/>
      <c r="V179" s="342"/>
      <c r="W179" s="339"/>
      <c r="X179" s="336"/>
      <c r="Y179" s="336"/>
      <c r="Z179" s="336"/>
    </row>
    <row r="180" ht="26.25" customHeight="1">
      <c r="A180" s="336"/>
      <c r="B180" s="369"/>
      <c r="C180" s="369"/>
      <c r="D180" s="369"/>
      <c r="E180" s="369"/>
      <c r="F180" s="370"/>
      <c r="G180" s="370"/>
      <c r="H180" s="369"/>
      <c r="I180" s="350"/>
      <c r="J180" s="350"/>
      <c r="K180" s="339"/>
      <c r="L180" s="339"/>
      <c r="M180" s="339"/>
      <c r="N180" s="339"/>
      <c r="O180" s="336"/>
      <c r="P180" s="336"/>
      <c r="Q180" s="336"/>
      <c r="R180" s="339"/>
      <c r="S180" s="339"/>
      <c r="T180" s="339"/>
      <c r="U180" s="339"/>
      <c r="V180" s="342"/>
      <c r="W180" s="339"/>
      <c r="X180" s="336"/>
      <c r="Y180" s="336"/>
      <c r="Z180" s="336"/>
    </row>
    <row r="181" ht="26.25" customHeight="1">
      <c r="A181" s="336"/>
      <c r="B181" s="369"/>
      <c r="C181" s="369"/>
      <c r="D181" s="369"/>
      <c r="E181" s="369"/>
      <c r="F181" s="370"/>
      <c r="G181" s="370"/>
      <c r="H181" s="369"/>
      <c r="I181" s="350"/>
      <c r="J181" s="350"/>
      <c r="K181" s="339"/>
      <c r="L181" s="339"/>
      <c r="M181" s="339"/>
      <c r="N181" s="339"/>
      <c r="O181" s="336"/>
      <c r="P181" s="336"/>
      <c r="Q181" s="336"/>
      <c r="R181" s="339"/>
      <c r="S181" s="339"/>
      <c r="T181" s="339"/>
      <c r="U181" s="339"/>
      <c r="V181" s="342"/>
      <c r="W181" s="339"/>
      <c r="X181" s="336"/>
      <c r="Y181" s="336"/>
      <c r="Z181" s="336"/>
    </row>
    <row r="182" ht="26.25" customHeight="1">
      <c r="A182" s="336"/>
      <c r="B182" s="369"/>
      <c r="C182" s="369"/>
      <c r="D182" s="369"/>
      <c r="E182" s="369"/>
      <c r="F182" s="370"/>
      <c r="G182" s="370"/>
      <c r="H182" s="369"/>
      <c r="I182" s="350"/>
      <c r="J182" s="350"/>
      <c r="K182" s="339"/>
      <c r="L182" s="339"/>
      <c r="M182" s="339"/>
      <c r="N182" s="339"/>
      <c r="O182" s="336"/>
      <c r="P182" s="336"/>
      <c r="Q182" s="336"/>
      <c r="R182" s="339"/>
      <c r="S182" s="339"/>
      <c r="T182" s="339"/>
      <c r="U182" s="339"/>
      <c r="V182" s="342"/>
      <c r="W182" s="339"/>
      <c r="X182" s="336"/>
      <c r="Y182" s="336"/>
      <c r="Z182" s="336"/>
    </row>
    <row r="183" ht="26.25" customHeight="1">
      <c r="A183" s="336"/>
      <c r="B183" s="369"/>
      <c r="C183" s="369"/>
      <c r="D183" s="369"/>
      <c r="E183" s="369"/>
      <c r="F183" s="370"/>
      <c r="G183" s="370"/>
      <c r="H183" s="369"/>
      <c r="I183" s="350"/>
      <c r="J183" s="350"/>
      <c r="K183" s="339"/>
      <c r="L183" s="339"/>
      <c r="M183" s="339"/>
      <c r="N183" s="339"/>
      <c r="O183" s="336"/>
      <c r="P183" s="336"/>
      <c r="Q183" s="336"/>
      <c r="R183" s="339"/>
      <c r="S183" s="339"/>
      <c r="T183" s="339"/>
      <c r="U183" s="339"/>
      <c r="V183" s="342"/>
      <c r="W183" s="339"/>
      <c r="X183" s="336"/>
      <c r="Y183" s="336"/>
      <c r="Z183" s="336"/>
    </row>
    <row r="184" ht="26.25" customHeight="1">
      <c r="A184" s="336"/>
      <c r="B184" s="369"/>
      <c r="C184" s="369"/>
      <c r="D184" s="369"/>
      <c r="E184" s="369"/>
      <c r="F184" s="370"/>
      <c r="G184" s="370"/>
      <c r="H184" s="369"/>
      <c r="I184" s="350"/>
      <c r="J184" s="350"/>
      <c r="K184" s="339"/>
      <c r="L184" s="339"/>
      <c r="M184" s="339"/>
      <c r="N184" s="339"/>
      <c r="O184" s="336"/>
      <c r="P184" s="336"/>
      <c r="Q184" s="336"/>
      <c r="R184" s="339"/>
      <c r="S184" s="339"/>
      <c r="T184" s="339"/>
      <c r="U184" s="339"/>
      <c r="V184" s="342"/>
      <c r="W184" s="339"/>
      <c r="X184" s="336"/>
      <c r="Y184" s="336"/>
      <c r="Z184" s="336"/>
    </row>
    <row r="185" ht="26.25" customHeight="1">
      <c r="A185" s="336"/>
      <c r="B185" s="369"/>
      <c r="C185" s="369"/>
      <c r="D185" s="369"/>
      <c r="E185" s="369"/>
      <c r="F185" s="370"/>
      <c r="G185" s="370"/>
      <c r="H185" s="369"/>
      <c r="I185" s="350"/>
      <c r="J185" s="350"/>
      <c r="K185" s="339"/>
      <c r="L185" s="339"/>
      <c r="M185" s="339"/>
      <c r="N185" s="339"/>
      <c r="O185" s="336"/>
      <c r="P185" s="336"/>
      <c r="Q185" s="336"/>
      <c r="R185" s="339"/>
      <c r="S185" s="339"/>
      <c r="T185" s="339"/>
      <c r="U185" s="339"/>
      <c r="V185" s="342"/>
      <c r="W185" s="339"/>
      <c r="X185" s="336"/>
      <c r="Y185" s="336"/>
      <c r="Z185" s="336"/>
    </row>
    <row r="186" ht="26.25" customHeight="1">
      <c r="A186" s="336"/>
      <c r="B186" s="369"/>
      <c r="C186" s="369"/>
      <c r="D186" s="369"/>
      <c r="E186" s="369"/>
      <c r="F186" s="370"/>
      <c r="G186" s="370"/>
      <c r="H186" s="369"/>
      <c r="I186" s="350"/>
      <c r="J186" s="350"/>
      <c r="K186" s="339"/>
      <c r="L186" s="339"/>
      <c r="M186" s="339"/>
      <c r="N186" s="339"/>
      <c r="O186" s="336"/>
      <c r="P186" s="336"/>
      <c r="Q186" s="336"/>
      <c r="R186" s="339"/>
      <c r="S186" s="339"/>
      <c r="T186" s="339"/>
      <c r="U186" s="339"/>
      <c r="V186" s="342"/>
      <c r="W186" s="339"/>
      <c r="X186" s="336"/>
      <c r="Y186" s="336"/>
      <c r="Z186" s="336"/>
    </row>
    <row r="187" ht="26.25" customHeight="1">
      <c r="A187" s="336"/>
      <c r="B187" s="369"/>
      <c r="C187" s="369"/>
      <c r="D187" s="369"/>
      <c r="E187" s="369"/>
      <c r="F187" s="370"/>
      <c r="G187" s="370"/>
      <c r="H187" s="369"/>
      <c r="I187" s="350"/>
      <c r="J187" s="350"/>
      <c r="K187" s="339"/>
      <c r="L187" s="339"/>
      <c r="M187" s="339"/>
      <c r="N187" s="339"/>
      <c r="O187" s="336"/>
      <c r="P187" s="336"/>
      <c r="Q187" s="336"/>
      <c r="R187" s="339"/>
      <c r="S187" s="339"/>
      <c r="T187" s="339"/>
      <c r="U187" s="339"/>
      <c r="V187" s="342"/>
      <c r="W187" s="339"/>
      <c r="X187" s="336"/>
      <c r="Y187" s="336"/>
      <c r="Z187" s="336"/>
    </row>
    <row r="188" ht="26.25" customHeight="1">
      <c r="A188" s="336"/>
      <c r="B188" s="369"/>
      <c r="C188" s="369"/>
      <c r="D188" s="369"/>
      <c r="E188" s="369"/>
      <c r="F188" s="370"/>
      <c r="G188" s="370"/>
      <c r="H188" s="369"/>
      <c r="I188" s="350"/>
      <c r="J188" s="350"/>
      <c r="K188" s="339"/>
      <c r="L188" s="339"/>
      <c r="M188" s="339"/>
      <c r="N188" s="339"/>
      <c r="O188" s="336"/>
      <c r="P188" s="336"/>
      <c r="Q188" s="336"/>
      <c r="R188" s="339"/>
      <c r="S188" s="339"/>
      <c r="T188" s="339"/>
      <c r="U188" s="339"/>
      <c r="V188" s="342"/>
      <c r="W188" s="339"/>
      <c r="X188" s="336"/>
      <c r="Y188" s="336"/>
      <c r="Z188" s="336"/>
    </row>
    <row r="189" ht="26.25" customHeight="1">
      <c r="A189" s="336"/>
      <c r="B189" s="369"/>
      <c r="C189" s="369"/>
      <c r="D189" s="369"/>
      <c r="E189" s="369"/>
      <c r="F189" s="370"/>
      <c r="G189" s="370"/>
      <c r="H189" s="369"/>
      <c r="I189" s="350"/>
      <c r="J189" s="350"/>
      <c r="K189" s="339"/>
      <c r="L189" s="339"/>
      <c r="M189" s="339"/>
      <c r="N189" s="339"/>
      <c r="O189" s="336"/>
      <c r="P189" s="336"/>
      <c r="Q189" s="336"/>
      <c r="R189" s="339"/>
      <c r="S189" s="339"/>
      <c r="T189" s="339"/>
      <c r="U189" s="339"/>
      <c r="V189" s="342"/>
      <c r="W189" s="339"/>
      <c r="X189" s="336"/>
      <c r="Y189" s="336"/>
      <c r="Z189" s="336"/>
    </row>
    <row r="190" ht="26.25" customHeight="1">
      <c r="A190" s="336"/>
      <c r="B190" s="371"/>
      <c r="C190" s="371"/>
      <c r="D190" s="371"/>
      <c r="E190" s="371"/>
      <c r="F190" s="372"/>
      <c r="G190" s="372"/>
      <c r="H190" s="371"/>
      <c r="I190" s="373"/>
      <c r="J190" s="373"/>
      <c r="K190" s="339"/>
      <c r="L190" s="339"/>
      <c r="M190" s="339"/>
      <c r="N190" s="339"/>
      <c r="O190" s="336"/>
      <c r="P190" s="336"/>
      <c r="Q190" s="336"/>
      <c r="R190" s="339"/>
      <c r="S190" s="339"/>
      <c r="T190" s="339"/>
      <c r="U190" s="339"/>
      <c r="V190" s="342"/>
      <c r="W190" s="339"/>
      <c r="X190" s="336"/>
      <c r="Y190" s="336"/>
      <c r="Z190" s="336"/>
    </row>
    <row r="191" ht="26.25" customHeight="1">
      <c r="A191" s="336"/>
      <c r="B191" s="371"/>
      <c r="C191" s="371"/>
      <c r="D191" s="371"/>
      <c r="E191" s="371"/>
      <c r="F191" s="372"/>
      <c r="G191" s="372"/>
      <c r="H191" s="371"/>
      <c r="I191" s="373"/>
      <c r="J191" s="373"/>
      <c r="K191" s="339"/>
      <c r="L191" s="339"/>
      <c r="M191" s="339"/>
      <c r="N191" s="339"/>
      <c r="O191" s="336"/>
      <c r="P191" s="336"/>
      <c r="Q191" s="336"/>
      <c r="R191" s="339"/>
      <c r="S191" s="339"/>
      <c r="T191" s="339"/>
      <c r="U191" s="339"/>
      <c r="V191" s="339"/>
      <c r="W191" s="339"/>
      <c r="X191" s="336"/>
      <c r="Y191" s="336"/>
      <c r="Z191" s="336"/>
    </row>
    <row r="192" ht="26.25" customHeight="1">
      <c r="A192" s="336"/>
      <c r="B192" s="371"/>
      <c r="C192" s="371"/>
      <c r="D192" s="371"/>
      <c r="E192" s="371"/>
      <c r="F192" s="372"/>
      <c r="G192" s="372"/>
      <c r="H192" s="371"/>
      <c r="I192" s="373"/>
      <c r="J192" s="373"/>
      <c r="K192" s="339"/>
      <c r="L192" s="339"/>
      <c r="M192" s="339"/>
      <c r="N192" s="339"/>
      <c r="O192" s="336"/>
      <c r="P192" s="336"/>
      <c r="Q192" s="336"/>
      <c r="R192" s="339"/>
      <c r="S192" s="339"/>
      <c r="T192" s="339"/>
      <c r="U192" s="339"/>
      <c r="V192" s="339"/>
      <c r="W192" s="339"/>
      <c r="X192" s="336"/>
      <c r="Y192" s="336"/>
      <c r="Z192" s="336"/>
    </row>
    <row r="193" ht="26.25" customHeight="1">
      <c r="A193" s="336"/>
      <c r="B193" s="371"/>
      <c r="C193" s="371"/>
      <c r="D193" s="371"/>
      <c r="E193" s="371"/>
      <c r="F193" s="372"/>
      <c r="G193" s="372"/>
      <c r="H193" s="371"/>
      <c r="I193" s="373"/>
      <c r="J193" s="373"/>
      <c r="K193" s="339"/>
      <c r="L193" s="339"/>
      <c r="M193" s="339"/>
      <c r="N193" s="339"/>
      <c r="O193" s="336"/>
      <c r="P193" s="336"/>
      <c r="Q193" s="336"/>
      <c r="R193" s="339"/>
      <c r="S193" s="339"/>
      <c r="T193" s="339"/>
      <c r="U193" s="339"/>
      <c r="V193" s="339"/>
      <c r="W193" s="339"/>
      <c r="X193" s="336"/>
      <c r="Y193" s="336"/>
      <c r="Z193" s="336"/>
    </row>
    <row r="194" ht="26.25" customHeight="1">
      <c r="A194" s="336"/>
      <c r="B194" s="371"/>
      <c r="C194" s="371"/>
      <c r="D194" s="371"/>
      <c r="E194" s="371"/>
      <c r="F194" s="372"/>
      <c r="G194" s="372"/>
      <c r="H194" s="371"/>
      <c r="I194" s="373"/>
      <c r="J194" s="373"/>
      <c r="K194" s="339"/>
      <c r="L194" s="339"/>
      <c r="M194" s="339"/>
      <c r="N194" s="339"/>
      <c r="O194" s="336"/>
      <c r="P194" s="336"/>
      <c r="Q194" s="336"/>
      <c r="R194" s="339"/>
      <c r="S194" s="339"/>
      <c r="T194" s="339"/>
      <c r="U194" s="339"/>
      <c r="V194" s="339"/>
      <c r="W194" s="339"/>
      <c r="X194" s="336"/>
      <c r="Y194" s="336"/>
      <c r="Z194" s="336"/>
    </row>
    <row r="195" ht="26.25" customHeight="1">
      <c r="A195" s="336"/>
      <c r="B195" s="374"/>
      <c r="C195" s="374"/>
      <c r="D195" s="374"/>
      <c r="E195" s="374"/>
      <c r="F195" s="375"/>
      <c r="G195" s="375"/>
      <c r="H195" s="374"/>
      <c r="I195" s="376"/>
      <c r="J195" s="376"/>
      <c r="K195" s="339"/>
      <c r="L195" s="339"/>
      <c r="M195" s="339"/>
      <c r="N195" s="339"/>
      <c r="O195" s="336"/>
      <c r="P195" s="336"/>
      <c r="Q195" s="336"/>
      <c r="R195" s="339"/>
      <c r="S195" s="339"/>
      <c r="T195" s="339"/>
      <c r="U195" s="339"/>
      <c r="V195" s="339"/>
      <c r="W195" s="339"/>
      <c r="X195" s="336"/>
      <c r="Y195" s="336"/>
      <c r="Z195" s="336"/>
    </row>
    <row r="196" ht="26.25" customHeight="1">
      <c r="A196" s="336"/>
      <c r="B196" s="374"/>
      <c r="C196" s="374"/>
      <c r="D196" s="374"/>
      <c r="E196" s="374"/>
      <c r="F196" s="375"/>
      <c r="G196" s="375"/>
      <c r="H196" s="374"/>
      <c r="I196" s="376"/>
      <c r="J196" s="376"/>
      <c r="K196" s="339"/>
      <c r="L196" s="339"/>
      <c r="M196" s="339"/>
      <c r="N196" s="339"/>
      <c r="O196" s="336"/>
      <c r="P196" s="336"/>
      <c r="Q196" s="336"/>
      <c r="R196" s="339"/>
      <c r="S196" s="339"/>
      <c r="T196" s="339"/>
      <c r="U196" s="339"/>
      <c r="V196" s="339"/>
      <c r="W196" s="339"/>
      <c r="X196" s="336"/>
      <c r="Y196" s="336"/>
      <c r="Z196" s="336"/>
    </row>
    <row r="197" ht="26.25" customHeight="1">
      <c r="A197" s="336"/>
      <c r="B197" s="374"/>
      <c r="C197" s="374"/>
      <c r="D197" s="374"/>
      <c r="E197" s="374"/>
      <c r="F197" s="375"/>
      <c r="G197" s="375"/>
      <c r="H197" s="374"/>
      <c r="I197" s="376"/>
      <c r="J197" s="376"/>
      <c r="K197" s="339"/>
      <c r="L197" s="339"/>
      <c r="M197" s="339"/>
      <c r="N197" s="339"/>
      <c r="O197" s="336"/>
      <c r="P197" s="336"/>
      <c r="Q197" s="336"/>
      <c r="R197" s="339"/>
      <c r="S197" s="339"/>
      <c r="T197" s="339"/>
      <c r="U197" s="339"/>
      <c r="V197" s="339"/>
      <c r="W197" s="339"/>
      <c r="X197" s="336"/>
      <c r="Y197" s="336"/>
      <c r="Z197" s="336"/>
    </row>
    <row r="198" ht="26.25" customHeight="1">
      <c r="A198" s="336"/>
      <c r="B198" s="374"/>
      <c r="C198" s="374"/>
      <c r="D198" s="374"/>
      <c r="E198" s="374"/>
      <c r="F198" s="375"/>
      <c r="G198" s="375"/>
      <c r="H198" s="374"/>
      <c r="I198" s="376"/>
      <c r="J198" s="376"/>
      <c r="K198" s="339"/>
      <c r="L198" s="339"/>
      <c r="M198" s="339"/>
      <c r="N198" s="339"/>
      <c r="O198" s="336"/>
      <c r="P198" s="336"/>
      <c r="Q198" s="336"/>
      <c r="R198" s="339"/>
      <c r="S198" s="339"/>
      <c r="T198" s="339"/>
      <c r="U198" s="339"/>
      <c r="V198" s="339"/>
      <c r="W198" s="339"/>
      <c r="X198" s="336"/>
      <c r="Y198" s="336"/>
      <c r="Z198" s="336"/>
    </row>
    <row r="199" ht="26.25" customHeight="1">
      <c r="A199" s="336"/>
      <c r="B199" s="374"/>
      <c r="C199" s="374"/>
      <c r="D199" s="374"/>
      <c r="E199" s="374"/>
      <c r="F199" s="375"/>
      <c r="G199" s="375"/>
      <c r="H199" s="374"/>
      <c r="I199" s="376"/>
      <c r="J199" s="376"/>
      <c r="K199" s="339"/>
      <c r="L199" s="339"/>
      <c r="M199" s="339"/>
      <c r="N199" s="339"/>
      <c r="O199" s="336"/>
      <c r="P199" s="336"/>
      <c r="Q199" s="336"/>
      <c r="R199" s="339"/>
      <c r="S199" s="339"/>
      <c r="T199" s="339"/>
      <c r="U199" s="339"/>
      <c r="V199" s="339"/>
      <c r="W199" s="339"/>
      <c r="X199" s="336"/>
      <c r="Y199" s="336"/>
      <c r="Z199" s="336"/>
    </row>
    <row r="200" ht="26.25" customHeight="1">
      <c r="A200" s="336"/>
      <c r="B200" s="374"/>
      <c r="C200" s="374"/>
      <c r="D200" s="374"/>
      <c r="E200" s="374"/>
      <c r="F200" s="375"/>
      <c r="G200" s="375"/>
      <c r="H200" s="374"/>
      <c r="I200" s="376"/>
      <c r="J200" s="376"/>
      <c r="K200" s="339"/>
      <c r="L200" s="339"/>
      <c r="M200" s="339"/>
      <c r="N200" s="339"/>
      <c r="O200" s="336"/>
      <c r="P200" s="336"/>
      <c r="Q200" s="336"/>
      <c r="R200" s="339"/>
      <c r="S200" s="339"/>
      <c r="T200" s="339"/>
      <c r="U200" s="339"/>
      <c r="V200" s="339"/>
      <c r="W200" s="339"/>
      <c r="X200" s="336"/>
      <c r="Y200" s="336"/>
      <c r="Z200" s="336"/>
    </row>
    <row r="201" ht="26.25" customHeight="1">
      <c r="A201" s="336"/>
      <c r="B201" s="374"/>
      <c r="C201" s="374"/>
      <c r="D201" s="374"/>
      <c r="E201" s="374"/>
      <c r="F201" s="375"/>
      <c r="G201" s="375"/>
      <c r="H201" s="374"/>
      <c r="I201" s="376"/>
      <c r="J201" s="376"/>
      <c r="K201" s="339"/>
      <c r="L201" s="339"/>
      <c r="M201" s="339"/>
      <c r="N201" s="339"/>
      <c r="O201" s="336"/>
      <c r="P201" s="336"/>
      <c r="Q201" s="336"/>
      <c r="R201" s="339"/>
      <c r="S201" s="339"/>
      <c r="T201" s="339"/>
      <c r="U201" s="339"/>
      <c r="V201" s="339"/>
      <c r="W201" s="339"/>
      <c r="X201" s="336"/>
      <c r="Y201" s="336"/>
      <c r="Z201" s="336"/>
    </row>
    <row r="202" ht="26.25" customHeight="1">
      <c r="A202" s="336"/>
      <c r="B202" s="374"/>
      <c r="C202" s="374"/>
      <c r="D202" s="374"/>
      <c r="E202" s="374"/>
      <c r="F202" s="375"/>
      <c r="G202" s="375"/>
      <c r="H202" s="374"/>
      <c r="I202" s="376"/>
      <c r="J202" s="376"/>
      <c r="K202" s="339"/>
      <c r="L202" s="339"/>
      <c r="M202" s="339"/>
      <c r="N202" s="339"/>
      <c r="O202" s="336"/>
      <c r="P202" s="336"/>
      <c r="Q202" s="336"/>
      <c r="R202" s="339"/>
      <c r="S202" s="339"/>
      <c r="T202" s="339"/>
      <c r="U202" s="339"/>
      <c r="V202" s="339"/>
      <c r="W202" s="339"/>
      <c r="X202" s="336"/>
      <c r="Y202" s="336"/>
      <c r="Z202" s="336"/>
    </row>
    <row r="203" ht="26.25" customHeight="1">
      <c r="A203" s="336"/>
      <c r="B203" s="374"/>
      <c r="C203" s="374"/>
      <c r="D203" s="374"/>
      <c r="E203" s="374"/>
      <c r="F203" s="375"/>
      <c r="G203" s="375"/>
      <c r="H203" s="374"/>
      <c r="I203" s="376"/>
      <c r="J203" s="376"/>
      <c r="K203" s="339"/>
      <c r="L203" s="339"/>
      <c r="M203" s="339"/>
      <c r="N203" s="339"/>
      <c r="O203" s="336"/>
      <c r="P203" s="336"/>
      <c r="Q203" s="336"/>
      <c r="R203" s="339"/>
      <c r="S203" s="339"/>
      <c r="T203" s="339"/>
      <c r="U203" s="339"/>
      <c r="V203" s="339"/>
      <c r="W203" s="339"/>
      <c r="X203" s="336"/>
      <c r="Y203" s="336"/>
      <c r="Z203" s="336"/>
    </row>
    <row r="204" ht="26.25" customHeight="1">
      <c r="A204" s="336"/>
      <c r="B204" s="374"/>
      <c r="C204" s="374"/>
      <c r="D204" s="374"/>
      <c r="E204" s="374"/>
      <c r="F204" s="375"/>
      <c r="G204" s="375"/>
      <c r="H204" s="374"/>
      <c r="I204" s="376"/>
      <c r="J204" s="376"/>
      <c r="K204" s="339"/>
      <c r="L204" s="339"/>
      <c r="M204" s="339"/>
      <c r="N204" s="339"/>
      <c r="O204" s="336"/>
      <c r="P204" s="336"/>
      <c r="Q204" s="336"/>
      <c r="R204" s="339"/>
      <c r="S204" s="339"/>
      <c r="T204" s="339"/>
      <c r="U204" s="339"/>
      <c r="V204" s="339"/>
      <c r="W204" s="339"/>
      <c r="X204" s="336"/>
      <c r="Y204" s="336"/>
      <c r="Z204" s="336"/>
    </row>
    <row r="205" ht="26.25" customHeight="1">
      <c r="A205" s="336"/>
      <c r="B205" s="374"/>
      <c r="C205" s="374"/>
      <c r="D205" s="374"/>
      <c r="E205" s="374"/>
      <c r="F205" s="375"/>
      <c r="G205" s="375"/>
      <c r="H205" s="374"/>
      <c r="I205" s="376"/>
      <c r="J205" s="376"/>
      <c r="K205" s="339"/>
      <c r="L205" s="339"/>
      <c r="M205" s="339"/>
      <c r="N205" s="339"/>
      <c r="O205" s="336"/>
      <c r="P205" s="336"/>
      <c r="Q205" s="336"/>
      <c r="R205" s="339"/>
      <c r="S205" s="339"/>
      <c r="T205" s="339"/>
      <c r="U205" s="339"/>
      <c r="V205" s="339"/>
      <c r="W205" s="339"/>
      <c r="X205" s="336"/>
      <c r="Y205" s="336"/>
      <c r="Z205" s="336"/>
    </row>
    <row r="206" ht="26.25" customHeight="1">
      <c r="A206" s="336"/>
      <c r="B206" s="374"/>
      <c r="C206" s="374"/>
      <c r="D206" s="374"/>
      <c r="E206" s="374"/>
      <c r="F206" s="375"/>
      <c r="G206" s="375"/>
      <c r="H206" s="374"/>
      <c r="I206" s="376"/>
      <c r="J206" s="376"/>
      <c r="K206" s="339"/>
      <c r="L206" s="339"/>
      <c r="M206" s="339"/>
      <c r="N206" s="339"/>
      <c r="O206" s="336"/>
      <c r="P206" s="336"/>
      <c r="Q206" s="336"/>
      <c r="R206" s="339"/>
      <c r="S206" s="339"/>
      <c r="T206" s="339"/>
      <c r="U206" s="339"/>
      <c r="V206" s="339"/>
      <c r="W206" s="339"/>
      <c r="X206" s="336"/>
      <c r="Y206" s="336"/>
      <c r="Z206" s="336"/>
    </row>
    <row r="207" ht="26.25" customHeight="1">
      <c r="A207" s="336"/>
      <c r="B207" s="374"/>
      <c r="C207" s="374"/>
      <c r="D207" s="374"/>
      <c r="E207" s="374"/>
      <c r="F207" s="375"/>
      <c r="G207" s="375"/>
      <c r="H207" s="374"/>
      <c r="I207" s="376"/>
      <c r="J207" s="376"/>
      <c r="K207" s="339"/>
      <c r="L207" s="339"/>
      <c r="M207" s="339"/>
      <c r="N207" s="339"/>
      <c r="O207" s="336"/>
      <c r="P207" s="336"/>
      <c r="Q207" s="336"/>
      <c r="R207" s="339"/>
      <c r="S207" s="339"/>
      <c r="T207" s="339"/>
      <c r="U207" s="339"/>
      <c r="V207" s="339"/>
      <c r="W207" s="339"/>
      <c r="X207" s="336"/>
      <c r="Y207" s="336"/>
      <c r="Z207" s="336"/>
    </row>
    <row r="208" ht="26.25" customHeight="1">
      <c r="A208" s="336"/>
      <c r="B208" s="374"/>
      <c r="C208" s="374"/>
      <c r="D208" s="374"/>
      <c r="E208" s="374"/>
      <c r="F208" s="375"/>
      <c r="G208" s="375"/>
      <c r="H208" s="374"/>
      <c r="I208" s="376"/>
      <c r="J208" s="376"/>
      <c r="K208" s="339"/>
      <c r="L208" s="339"/>
      <c r="M208" s="339"/>
      <c r="N208" s="339"/>
      <c r="O208" s="336"/>
      <c r="P208" s="336"/>
      <c r="Q208" s="336"/>
      <c r="R208" s="339"/>
      <c r="S208" s="339"/>
      <c r="T208" s="339"/>
      <c r="U208" s="339"/>
      <c r="V208" s="339"/>
      <c r="W208" s="339"/>
      <c r="X208" s="336"/>
      <c r="Y208" s="336"/>
      <c r="Z208" s="336"/>
    </row>
    <row r="209" ht="26.25" customHeight="1">
      <c r="A209" s="336"/>
      <c r="B209" s="374"/>
      <c r="C209" s="374"/>
      <c r="D209" s="374"/>
      <c r="E209" s="374"/>
      <c r="F209" s="375"/>
      <c r="G209" s="375"/>
      <c r="H209" s="374"/>
      <c r="I209" s="376"/>
      <c r="J209" s="376"/>
      <c r="K209" s="339"/>
      <c r="L209" s="339"/>
      <c r="M209" s="339"/>
      <c r="N209" s="339"/>
      <c r="O209" s="336"/>
      <c r="P209" s="336"/>
      <c r="Q209" s="336"/>
      <c r="R209" s="339"/>
      <c r="S209" s="339"/>
      <c r="T209" s="339"/>
      <c r="U209" s="339"/>
      <c r="V209" s="339"/>
      <c r="W209" s="339"/>
      <c r="X209" s="336"/>
      <c r="Y209" s="336"/>
      <c r="Z209" s="336"/>
    </row>
    <row r="210" ht="26.25" customHeight="1">
      <c r="A210" s="336"/>
      <c r="B210" s="374"/>
      <c r="C210" s="374"/>
      <c r="D210" s="374"/>
      <c r="E210" s="374"/>
      <c r="F210" s="375"/>
      <c r="G210" s="375"/>
      <c r="H210" s="374"/>
      <c r="I210" s="376"/>
      <c r="J210" s="376"/>
      <c r="K210" s="339"/>
      <c r="L210" s="339"/>
      <c r="M210" s="339"/>
      <c r="N210" s="339"/>
      <c r="O210" s="336"/>
      <c r="P210" s="336"/>
      <c r="Q210" s="336"/>
      <c r="R210" s="339"/>
      <c r="S210" s="339"/>
      <c r="T210" s="339"/>
      <c r="U210" s="339"/>
      <c r="V210" s="339"/>
      <c r="W210" s="339"/>
      <c r="X210" s="336"/>
      <c r="Y210" s="336"/>
      <c r="Z210" s="336"/>
    </row>
    <row r="211" ht="26.25" customHeight="1">
      <c r="A211" s="336"/>
      <c r="B211" s="374"/>
      <c r="C211" s="374"/>
      <c r="D211" s="374"/>
      <c r="E211" s="374"/>
      <c r="F211" s="375"/>
      <c r="G211" s="375"/>
      <c r="H211" s="374"/>
      <c r="I211" s="376"/>
      <c r="J211" s="376"/>
      <c r="K211" s="339"/>
      <c r="L211" s="339"/>
      <c r="M211" s="339"/>
      <c r="N211" s="339"/>
      <c r="O211" s="336"/>
      <c r="P211" s="336"/>
      <c r="Q211" s="336"/>
      <c r="R211" s="339"/>
      <c r="S211" s="339"/>
      <c r="T211" s="339"/>
      <c r="U211" s="339"/>
      <c r="V211" s="339"/>
      <c r="W211" s="339"/>
      <c r="X211" s="336"/>
      <c r="Y211" s="336"/>
      <c r="Z211" s="336"/>
    </row>
    <row r="212" ht="26.25" customHeight="1">
      <c r="A212" s="336"/>
      <c r="B212" s="374"/>
      <c r="C212" s="374"/>
      <c r="D212" s="374"/>
      <c r="E212" s="374"/>
      <c r="F212" s="375"/>
      <c r="G212" s="375"/>
      <c r="H212" s="374"/>
      <c r="I212" s="376"/>
      <c r="J212" s="376"/>
      <c r="K212" s="339"/>
      <c r="L212" s="339"/>
      <c r="M212" s="339"/>
      <c r="N212" s="339"/>
      <c r="O212" s="336"/>
      <c r="P212" s="336"/>
      <c r="Q212" s="336"/>
      <c r="R212" s="339"/>
      <c r="S212" s="339"/>
      <c r="T212" s="339"/>
      <c r="U212" s="339"/>
      <c r="V212" s="339"/>
      <c r="W212" s="339"/>
      <c r="X212" s="336"/>
      <c r="Y212" s="336"/>
      <c r="Z212" s="336"/>
    </row>
    <row r="213" ht="26.25" customHeight="1">
      <c r="A213" s="336"/>
      <c r="B213" s="374"/>
      <c r="C213" s="374"/>
      <c r="D213" s="374"/>
      <c r="E213" s="374"/>
      <c r="F213" s="375"/>
      <c r="G213" s="375"/>
      <c r="H213" s="374"/>
      <c r="I213" s="376"/>
      <c r="J213" s="376"/>
      <c r="K213" s="339"/>
      <c r="L213" s="339"/>
      <c r="M213" s="339"/>
      <c r="N213" s="339"/>
      <c r="O213" s="336"/>
      <c r="P213" s="336"/>
      <c r="Q213" s="336"/>
      <c r="R213" s="339"/>
      <c r="S213" s="339"/>
      <c r="T213" s="339"/>
      <c r="U213" s="339"/>
      <c r="V213" s="339"/>
      <c r="W213" s="339"/>
      <c r="X213" s="336"/>
      <c r="Y213" s="336"/>
      <c r="Z213" s="336"/>
    </row>
    <row r="214" ht="26.25" customHeight="1">
      <c r="A214" s="336"/>
      <c r="B214" s="374"/>
      <c r="C214" s="374"/>
      <c r="D214" s="374"/>
      <c r="E214" s="374"/>
      <c r="F214" s="375"/>
      <c r="G214" s="375"/>
      <c r="H214" s="374"/>
      <c r="I214" s="376"/>
      <c r="J214" s="376"/>
      <c r="K214" s="339"/>
      <c r="L214" s="339"/>
      <c r="M214" s="339"/>
      <c r="N214" s="339"/>
      <c r="O214" s="336"/>
      <c r="P214" s="336"/>
      <c r="Q214" s="336"/>
      <c r="R214" s="339"/>
      <c r="S214" s="339"/>
      <c r="T214" s="339"/>
      <c r="U214" s="339"/>
      <c r="V214" s="339"/>
      <c r="W214" s="339"/>
      <c r="X214" s="336"/>
      <c r="Y214" s="336"/>
      <c r="Z214" s="336"/>
    </row>
    <row r="215" ht="26.25" customHeight="1">
      <c r="A215" s="336"/>
      <c r="B215" s="374"/>
      <c r="C215" s="374"/>
      <c r="D215" s="374"/>
      <c r="E215" s="374"/>
      <c r="F215" s="375"/>
      <c r="G215" s="375"/>
      <c r="H215" s="374"/>
      <c r="I215" s="376"/>
      <c r="J215" s="376"/>
      <c r="K215" s="339"/>
      <c r="L215" s="339"/>
      <c r="M215" s="339"/>
      <c r="N215" s="339"/>
      <c r="O215" s="336"/>
      <c r="P215" s="336"/>
      <c r="Q215" s="336"/>
      <c r="R215" s="339"/>
      <c r="S215" s="339"/>
      <c r="T215" s="339"/>
      <c r="U215" s="339"/>
      <c r="V215" s="339"/>
      <c r="W215" s="339"/>
      <c r="X215" s="336"/>
      <c r="Y215" s="336"/>
      <c r="Z215" s="336"/>
    </row>
    <row r="216" ht="26.25" customHeight="1">
      <c r="A216" s="336"/>
      <c r="B216" s="374"/>
      <c r="C216" s="374"/>
      <c r="D216" s="374"/>
      <c r="E216" s="374"/>
      <c r="F216" s="375"/>
      <c r="G216" s="375"/>
      <c r="H216" s="374"/>
      <c r="I216" s="376"/>
      <c r="J216" s="376"/>
      <c r="K216" s="339"/>
      <c r="L216" s="339"/>
      <c r="M216" s="339"/>
      <c r="N216" s="339"/>
      <c r="O216" s="336"/>
      <c r="P216" s="336"/>
      <c r="Q216" s="336"/>
      <c r="R216" s="339"/>
      <c r="S216" s="339"/>
      <c r="T216" s="339"/>
      <c r="U216" s="339"/>
      <c r="V216" s="339"/>
      <c r="W216" s="339"/>
      <c r="X216" s="336"/>
      <c r="Y216" s="336"/>
      <c r="Z216" s="336"/>
    </row>
    <row r="217" ht="26.25" customHeight="1">
      <c r="A217" s="336"/>
      <c r="B217" s="374"/>
      <c r="C217" s="374"/>
      <c r="D217" s="374"/>
      <c r="E217" s="374"/>
      <c r="F217" s="375"/>
      <c r="G217" s="375"/>
      <c r="H217" s="374"/>
      <c r="I217" s="376"/>
      <c r="J217" s="376"/>
      <c r="K217" s="339"/>
      <c r="L217" s="339"/>
      <c r="M217" s="339"/>
      <c r="N217" s="339"/>
      <c r="O217" s="336"/>
      <c r="P217" s="336"/>
      <c r="Q217" s="336"/>
      <c r="R217" s="339"/>
      <c r="S217" s="339"/>
      <c r="T217" s="339"/>
      <c r="U217" s="339"/>
      <c r="V217" s="339"/>
      <c r="W217" s="339"/>
      <c r="X217" s="336"/>
      <c r="Y217" s="336"/>
      <c r="Z217" s="336"/>
    </row>
    <row r="218" ht="26.25" customHeight="1">
      <c r="A218" s="336"/>
      <c r="B218" s="374"/>
      <c r="C218" s="374"/>
      <c r="D218" s="374"/>
      <c r="E218" s="374"/>
      <c r="F218" s="375"/>
      <c r="G218" s="375"/>
      <c r="H218" s="374"/>
      <c r="I218" s="376"/>
      <c r="J218" s="376"/>
      <c r="K218" s="339"/>
      <c r="L218" s="339"/>
      <c r="M218" s="339"/>
      <c r="N218" s="339"/>
      <c r="O218" s="336"/>
      <c r="P218" s="336"/>
      <c r="Q218" s="336"/>
      <c r="R218" s="339"/>
      <c r="S218" s="339"/>
      <c r="T218" s="339"/>
      <c r="U218" s="339"/>
      <c r="V218" s="339"/>
      <c r="W218" s="339"/>
      <c r="X218" s="336"/>
      <c r="Y218" s="336"/>
      <c r="Z218" s="336"/>
    </row>
    <row r="219" ht="26.25" customHeight="1">
      <c r="A219" s="336"/>
      <c r="B219" s="374"/>
      <c r="C219" s="374"/>
      <c r="D219" s="374"/>
      <c r="E219" s="374"/>
      <c r="F219" s="375"/>
      <c r="G219" s="375"/>
      <c r="H219" s="374"/>
      <c r="I219" s="376"/>
      <c r="J219" s="376"/>
      <c r="K219" s="339"/>
      <c r="L219" s="339"/>
      <c r="M219" s="339"/>
      <c r="N219" s="339"/>
      <c r="O219" s="336"/>
      <c r="P219" s="336"/>
      <c r="Q219" s="336"/>
      <c r="R219" s="339"/>
      <c r="S219" s="339"/>
      <c r="T219" s="339"/>
      <c r="U219" s="339"/>
      <c r="V219" s="339"/>
      <c r="W219" s="339"/>
      <c r="X219" s="336"/>
      <c r="Y219" s="336"/>
      <c r="Z219" s="336"/>
    </row>
    <row r="220" ht="26.25" customHeight="1">
      <c r="A220" s="336"/>
      <c r="B220" s="374"/>
      <c r="C220" s="374"/>
      <c r="D220" s="374"/>
      <c r="E220" s="374"/>
      <c r="F220" s="375"/>
      <c r="G220" s="375"/>
      <c r="H220" s="374"/>
      <c r="I220" s="376"/>
      <c r="J220" s="376"/>
      <c r="K220" s="339"/>
      <c r="L220" s="339"/>
      <c r="M220" s="339"/>
      <c r="N220" s="339"/>
      <c r="O220" s="336"/>
      <c r="P220" s="336"/>
      <c r="Q220" s="336"/>
      <c r="R220" s="339"/>
      <c r="S220" s="339"/>
      <c r="T220" s="339"/>
      <c r="U220" s="339"/>
      <c r="V220" s="339"/>
      <c r="W220" s="339"/>
      <c r="X220" s="336"/>
      <c r="Y220" s="336"/>
      <c r="Z220" s="336"/>
    </row>
    <row r="221" ht="26.25" customHeight="1">
      <c r="A221" s="336"/>
      <c r="B221" s="374"/>
      <c r="C221" s="374"/>
      <c r="D221" s="374"/>
      <c r="E221" s="374"/>
      <c r="F221" s="375"/>
      <c r="G221" s="375"/>
      <c r="H221" s="374"/>
      <c r="I221" s="376"/>
      <c r="J221" s="376"/>
      <c r="K221" s="339"/>
      <c r="L221" s="339"/>
      <c r="M221" s="339"/>
      <c r="N221" s="339"/>
      <c r="O221" s="336"/>
      <c r="P221" s="336"/>
      <c r="Q221" s="336"/>
      <c r="R221" s="339"/>
      <c r="S221" s="339"/>
      <c r="T221" s="339"/>
      <c r="U221" s="339"/>
      <c r="V221" s="339"/>
      <c r="W221" s="339"/>
      <c r="X221" s="336"/>
      <c r="Y221" s="336"/>
      <c r="Z221" s="336"/>
    </row>
    <row r="222" ht="26.25" customHeight="1">
      <c r="A222" s="336"/>
      <c r="B222" s="374"/>
      <c r="C222" s="374"/>
      <c r="D222" s="374"/>
      <c r="E222" s="374"/>
      <c r="F222" s="375"/>
      <c r="G222" s="375"/>
      <c r="H222" s="374"/>
      <c r="I222" s="376"/>
      <c r="J222" s="376"/>
      <c r="K222" s="339"/>
      <c r="L222" s="339"/>
      <c r="M222" s="339"/>
      <c r="N222" s="339"/>
      <c r="O222" s="336"/>
      <c r="P222" s="336"/>
      <c r="Q222" s="336"/>
      <c r="R222" s="339"/>
      <c r="S222" s="339"/>
      <c r="T222" s="339"/>
      <c r="U222" s="339"/>
      <c r="V222" s="339"/>
      <c r="W222" s="339"/>
      <c r="X222" s="336"/>
      <c r="Y222" s="336"/>
      <c r="Z222" s="336"/>
    </row>
    <row r="223" ht="26.25" customHeight="1">
      <c r="A223" s="336"/>
      <c r="B223" s="374"/>
      <c r="C223" s="374"/>
      <c r="D223" s="374"/>
      <c r="E223" s="374"/>
      <c r="F223" s="375"/>
      <c r="G223" s="375"/>
      <c r="H223" s="374"/>
      <c r="I223" s="376"/>
      <c r="J223" s="376"/>
      <c r="K223" s="339"/>
      <c r="L223" s="339"/>
      <c r="M223" s="339"/>
      <c r="N223" s="339"/>
      <c r="O223" s="336"/>
      <c r="P223" s="336"/>
      <c r="Q223" s="336"/>
      <c r="R223" s="339"/>
      <c r="S223" s="339"/>
      <c r="T223" s="339"/>
      <c r="U223" s="339"/>
      <c r="V223" s="339"/>
      <c r="W223" s="339"/>
      <c r="X223" s="336"/>
      <c r="Y223" s="336"/>
      <c r="Z223" s="336"/>
    </row>
    <row r="224" ht="26.25" customHeight="1">
      <c r="A224" s="336"/>
      <c r="B224" s="374"/>
      <c r="C224" s="374"/>
      <c r="D224" s="374"/>
      <c r="E224" s="374"/>
      <c r="F224" s="375"/>
      <c r="G224" s="375"/>
      <c r="H224" s="374"/>
      <c r="I224" s="376"/>
      <c r="J224" s="376"/>
      <c r="K224" s="339"/>
      <c r="L224" s="339"/>
      <c r="M224" s="339"/>
      <c r="N224" s="339"/>
      <c r="O224" s="336"/>
      <c r="P224" s="336"/>
      <c r="Q224" s="336"/>
      <c r="R224" s="339"/>
      <c r="S224" s="339"/>
      <c r="T224" s="339"/>
      <c r="U224" s="339"/>
      <c r="V224" s="339"/>
      <c r="W224" s="339"/>
      <c r="X224" s="336"/>
      <c r="Y224" s="336"/>
      <c r="Z224" s="336"/>
    </row>
    <row r="225" ht="26.25" customHeight="1">
      <c r="A225" s="336"/>
      <c r="B225" s="374"/>
      <c r="C225" s="374"/>
      <c r="D225" s="374"/>
      <c r="E225" s="374"/>
      <c r="F225" s="375"/>
      <c r="G225" s="375"/>
      <c r="H225" s="374"/>
      <c r="I225" s="376"/>
      <c r="J225" s="376"/>
      <c r="K225" s="339"/>
      <c r="L225" s="339"/>
      <c r="M225" s="339"/>
      <c r="N225" s="339"/>
      <c r="O225" s="336"/>
      <c r="P225" s="336"/>
      <c r="Q225" s="336"/>
      <c r="R225" s="339"/>
      <c r="S225" s="339"/>
      <c r="T225" s="339"/>
      <c r="U225" s="339"/>
      <c r="V225" s="339"/>
      <c r="W225" s="339"/>
      <c r="X225" s="336"/>
      <c r="Y225" s="336"/>
      <c r="Z225" s="336"/>
    </row>
    <row r="226" ht="26.25" customHeight="1">
      <c r="A226" s="227"/>
      <c r="B226" s="339"/>
      <c r="C226" s="339"/>
      <c r="D226" s="339"/>
      <c r="E226" s="339"/>
      <c r="F226" s="377"/>
      <c r="G226" s="377"/>
      <c r="H226" s="356"/>
      <c r="I226" s="356"/>
      <c r="J226" s="356"/>
      <c r="K226" s="338"/>
      <c r="L226" s="338"/>
      <c r="M226" s="338"/>
      <c r="N226" s="338"/>
      <c r="O226" s="338"/>
      <c r="P226" s="338"/>
      <c r="Q226" s="338"/>
      <c r="R226" s="227"/>
      <c r="S226" s="227"/>
      <c r="T226" s="227"/>
      <c r="U226" s="227"/>
      <c r="V226" s="227"/>
      <c r="W226" s="227"/>
      <c r="X226" s="227"/>
      <c r="Y226" s="227"/>
      <c r="Z226" s="227"/>
    </row>
    <row r="227" ht="15.0" customHeight="1">
      <c r="A227" s="227"/>
      <c r="B227" s="339"/>
      <c r="C227" s="339"/>
      <c r="D227" s="339"/>
      <c r="E227" s="339"/>
      <c r="F227" s="378"/>
      <c r="G227" s="378"/>
      <c r="H227" s="339"/>
      <c r="I227" s="227"/>
      <c r="J227" s="227"/>
      <c r="K227" s="227"/>
      <c r="L227" s="227"/>
      <c r="M227" s="227"/>
      <c r="N227" s="227"/>
      <c r="O227" s="227"/>
      <c r="P227" s="227"/>
      <c r="Q227" s="227"/>
      <c r="R227" s="227"/>
      <c r="S227" s="227"/>
      <c r="T227" s="227"/>
      <c r="U227" s="227"/>
      <c r="V227" s="227"/>
      <c r="W227" s="227"/>
      <c r="X227" s="227"/>
      <c r="Y227" s="227"/>
      <c r="Z227" s="227"/>
    </row>
    <row r="228" ht="12.75" customHeight="1">
      <c r="A228" s="227"/>
      <c r="B228" s="227"/>
      <c r="C228" s="227"/>
      <c r="D228" s="227"/>
      <c r="E228" s="227"/>
      <c r="F228" s="379"/>
      <c r="G228" s="379"/>
      <c r="H228" s="227"/>
      <c r="I228" s="227"/>
      <c r="J228" s="227"/>
      <c r="K228" s="227"/>
      <c r="L228" s="227"/>
      <c r="M228" s="227"/>
      <c r="N228" s="227"/>
      <c r="O228" s="227"/>
      <c r="P228" s="227"/>
      <c r="Q228" s="227"/>
      <c r="R228" s="227"/>
      <c r="S228" s="227"/>
      <c r="T228" s="227"/>
      <c r="U228" s="227"/>
      <c r="V228" s="227"/>
      <c r="W228" s="227"/>
      <c r="X228" s="227"/>
      <c r="Y228" s="227"/>
      <c r="Z228" s="227"/>
    </row>
    <row r="229" ht="12.75" customHeight="1">
      <c r="A229" s="227"/>
      <c r="B229" s="227"/>
      <c r="C229" s="227"/>
      <c r="D229" s="227"/>
      <c r="E229" s="227"/>
      <c r="F229" s="379"/>
      <c r="G229" s="379"/>
      <c r="H229" s="227"/>
      <c r="I229" s="227"/>
      <c r="J229" s="227"/>
      <c r="K229" s="227"/>
      <c r="L229" s="227"/>
      <c r="M229" s="227"/>
      <c r="N229" s="227"/>
      <c r="O229" s="227"/>
      <c r="P229" s="227"/>
      <c r="Q229" s="227"/>
      <c r="R229" s="227"/>
      <c r="S229" s="227"/>
      <c r="T229" s="227"/>
      <c r="U229" s="227"/>
      <c r="V229" s="227"/>
      <c r="W229" s="227"/>
      <c r="X229" s="227"/>
      <c r="Y229" s="227"/>
      <c r="Z229" s="227"/>
    </row>
    <row r="230" ht="12.75" customHeight="1">
      <c r="A230" s="227"/>
      <c r="B230" s="227"/>
      <c r="C230" s="227"/>
      <c r="D230" s="227"/>
      <c r="E230" s="227"/>
      <c r="F230" s="379"/>
      <c r="G230" s="379"/>
      <c r="H230" s="227"/>
      <c r="I230" s="227"/>
      <c r="J230" s="227"/>
      <c r="K230" s="227"/>
      <c r="L230" s="227"/>
      <c r="M230" s="227"/>
      <c r="N230" s="227"/>
      <c r="O230" s="227"/>
      <c r="P230" s="227"/>
      <c r="Q230" s="227"/>
      <c r="R230" s="227"/>
      <c r="S230" s="227"/>
      <c r="T230" s="227"/>
      <c r="U230" s="227"/>
      <c r="V230" s="227"/>
      <c r="W230" s="227"/>
      <c r="X230" s="227"/>
      <c r="Y230" s="227"/>
      <c r="Z230" s="227"/>
    </row>
    <row r="231" ht="18.75" customHeight="1">
      <c r="A231" s="1"/>
      <c r="B231" s="227"/>
      <c r="C231" s="227"/>
      <c r="D231" s="227"/>
      <c r="E231" s="227"/>
      <c r="F231" s="379"/>
      <c r="G231" s="379"/>
      <c r="H231" s="227"/>
      <c r="I231" s="227"/>
      <c r="J231" s="227"/>
      <c r="K231" s="227"/>
      <c r="L231" s="227"/>
      <c r="M231" s="227"/>
      <c r="N231" s="227"/>
      <c r="O231" s="227"/>
      <c r="P231" s="227"/>
      <c r="Q231" s="227"/>
      <c r="R231" s="227"/>
      <c r="S231" s="227"/>
      <c r="T231" s="227"/>
      <c r="U231" s="227"/>
      <c r="V231" s="227"/>
      <c r="W231" s="227"/>
      <c r="X231" s="227"/>
      <c r="Y231" s="227"/>
      <c r="Z231" s="227"/>
    </row>
    <row r="232" ht="12.75" customHeight="1">
      <c r="A232" s="227"/>
      <c r="B232" s="227"/>
      <c r="C232" s="227"/>
      <c r="D232" s="227"/>
      <c r="E232" s="227"/>
      <c r="F232" s="379"/>
      <c r="G232" s="379"/>
      <c r="H232" s="227"/>
      <c r="I232" s="227"/>
      <c r="J232" s="227"/>
      <c r="K232" s="227"/>
      <c r="L232" s="227"/>
      <c r="M232" s="227"/>
      <c r="N232" s="227"/>
      <c r="O232" s="227"/>
      <c r="P232" s="227"/>
      <c r="Q232" s="227"/>
      <c r="R232" s="227"/>
      <c r="S232" s="227"/>
      <c r="T232" s="227"/>
      <c r="U232" s="227"/>
      <c r="V232" s="227"/>
      <c r="W232" s="227"/>
      <c r="X232" s="227"/>
      <c r="Y232" s="227"/>
      <c r="Z232" s="227"/>
    </row>
    <row r="233" ht="32.25" customHeight="1">
      <c r="A233" s="227"/>
      <c r="B233" s="356"/>
      <c r="C233" s="380"/>
      <c r="D233" s="380"/>
      <c r="E233" s="380"/>
      <c r="F233" s="381"/>
      <c r="G233" s="381"/>
      <c r="H233" s="356"/>
      <c r="I233" s="356"/>
      <c r="J233" s="356"/>
      <c r="K233" s="227"/>
      <c r="L233" s="227"/>
      <c r="M233" s="227"/>
      <c r="N233" s="227"/>
      <c r="O233" s="227"/>
      <c r="P233" s="227"/>
      <c r="Q233" s="227"/>
      <c r="R233" s="227"/>
      <c r="S233" s="227"/>
      <c r="T233" s="227"/>
      <c r="U233" s="227"/>
      <c r="V233" s="227"/>
      <c r="W233" s="227"/>
      <c r="X233" s="227"/>
      <c r="Y233" s="227"/>
      <c r="Z233" s="227"/>
    </row>
    <row r="234" ht="15.75" customHeight="1">
      <c r="A234" s="382"/>
      <c r="B234" s="337"/>
      <c r="C234" s="337"/>
      <c r="D234" s="337"/>
      <c r="E234" s="337"/>
      <c r="F234" s="344"/>
      <c r="G234" s="344"/>
      <c r="H234" s="337"/>
      <c r="I234" s="350"/>
      <c r="J234" s="350"/>
      <c r="K234" s="227"/>
      <c r="L234" s="227"/>
      <c r="M234" s="227"/>
      <c r="N234" s="227"/>
      <c r="O234" s="383"/>
      <c r="P234" s="383"/>
      <c r="Q234" s="383"/>
      <c r="R234" s="227"/>
      <c r="S234" s="227"/>
      <c r="T234" s="227"/>
      <c r="U234" s="227"/>
      <c r="V234" s="227"/>
      <c r="W234" s="227"/>
      <c r="X234" s="227"/>
      <c r="Y234" s="227"/>
      <c r="Z234" s="227"/>
    </row>
    <row r="235" ht="15.75" customHeight="1">
      <c r="A235" s="382"/>
      <c r="B235" s="337"/>
      <c r="C235" s="337"/>
      <c r="D235" s="337"/>
      <c r="E235" s="337"/>
      <c r="F235" s="344"/>
      <c r="G235" s="344"/>
      <c r="H235" s="337"/>
      <c r="I235" s="350"/>
      <c r="J235" s="350"/>
      <c r="K235" s="227"/>
      <c r="L235" s="227"/>
      <c r="M235" s="227"/>
      <c r="N235" s="227"/>
      <c r="O235" s="383"/>
      <c r="P235" s="383"/>
      <c r="Q235" s="383"/>
      <c r="R235" s="227"/>
      <c r="S235" s="227"/>
      <c r="T235" s="227"/>
      <c r="U235" s="227"/>
      <c r="V235" s="227"/>
      <c r="W235" s="227"/>
      <c r="X235" s="374"/>
      <c r="Y235" s="374"/>
      <c r="Z235" s="227"/>
    </row>
    <row r="236" ht="15.75" customHeight="1">
      <c r="A236" s="382"/>
      <c r="B236" s="337"/>
      <c r="C236" s="337"/>
      <c r="D236" s="337"/>
      <c r="E236" s="337"/>
      <c r="F236" s="344"/>
      <c r="G236" s="344"/>
      <c r="H236" s="337"/>
      <c r="I236" s="350"/>
      <c r="J236" s="350"/>
      <c r="K236" s="227"/>
      <c r="L236" s="227"/>
      <c r="M236" s="227"/>
      <c r="N236" s="227"/>
      <c r="O236" s="383"/>
      <c r="P236" s="383"/>
      <c r="Q236" s="383"/>
      <c r="R236" s="227"/>
      <c r="S236" s="227"/>
      <c r="T236" s="227"/>
      <c r="U236" s="227"/>
      <c r="V236" s="227"/>
      <c r="W236" s="227"/>
      <c r="X236" s="374"/>
      <c r="Y236" s="374"/>
      <c r="Z236" s="227"/>
    </row>
    <row r="237" ht="15.75" customHeight="1">
      <c r="A237" s="382"/>
      <c r="B237" s="337"/>
      <c r="C237" s="337"/>
      <c r="D237" s="337"/>
      <c r="E237" s="337"/>
      <c r="F237" s="344"/>
      <c r="G237" s="344"/>
      <c r="H237" s="337"/>
      <c r="I237" s="350"/>
      <c r="J237" s="350"/>
      <c r="K237" s="227"/>
      <c r="L237" s="227"/>
      <c r="M237" s="227"/>
      <c r="N237" s="227"/>
      <c r="O237" s="383"/>
      <c r="P237" s="383"/>
      <c r="Q237" s="383"/>
      <c r="R237" s="227"/>
      <c r="S237" s="227"/>
      <c r="T237" s="227"/>
      <c r="U237" s="227"/>
      <c r="V237" s="227"/>
      <c r="W237" s="227"/>
      <c r="X237" s="374"/>
      <c r="Y237" s="374"/>
      <c r="Z237" s="227"/>
    </row>
    <row r="238" ht="15.75" customHeight="1">
      <c r="A238" s="382"/>
      <c r="B238" s="337"/>
      <c r="C238" s="337"/>
      <c r="D238" s="337"/>
      <c r="E238" s="337"/>
      <c r="F238" s="344"/>
      <c r="G238" s="344"/>
      <c r="H238" s="337"/>
      <c r="I238" s="350"/>
      <c r="J238" s="350"/>
      <c r="K238" s="227"/>
      <c r="L238" s="227"/>
      <c r="M238" s="227"/>
      <c r="N238" s="227"/>
      <c r="O238" s="383"/>
      <c r="P238" s="383"/>
      <c r="Q238" s="383"/>
      <c r="R238" s="227"/>
      <c r="S238" s="227"/>
      <c r="T238" s="227"/>
      <c r="U238" s="227"/>
      <c r="V238" s="227"/>
      <c r="W238" s="227"/>
      <c r="X238" s="227"/>
      <c r="Y238" s="227"/>
      <c r="Z238" s="227"/>
    </row>
    <row r="239" ht="15.75" customHeight="1">
      <c r="A239" s="382"/>
      <c r="B239" s="337"/>
      <c r="C239" s="337"/>
      <c r="D239" s="337"/>
      <c r="E239" s="337"/>
      <c r="F239" s="344"/>
      <c r="G239" s="344"/>
      <c r="H239" s="337"/>
      <c r="I239" s="350"/>
      <c r="J239" s="350"/>
      <c r="K239" s="227"/>
      <c r="L239" s="227"/>
      <c r="M239" s="227"/>
      <c r="N239" s="227"/>
      <c r="O239" s="383"/>
      <c r="P239" s="383"/>
      <c r="Q239" s="383"/>
      <c r="R239" s="227"/>
      <c r="S239" s="227"/>
      <c r="T239" s="227"/>
      <c r="U239" s="227"/>
      <c r="V239" s="227"/>
      <c r="W239" s="227"/>
      <c r="X239" s="227"/>
      <c r="Y239" s="227"/>
      <c r="Z239" s="227"/>
    </row>
    <row r="240" ht="18.75" customHeight="1">
      <c r="A240" s="382"/>
      <c r="B240" s="337"/>
      <c r="C240" s="337"/>
      <c r="D240" s="337"/>
      <c r="E240" s="337"/>
      <c r="F240" s="344"/>
      <c r="G240" s="344"/>
      <c r="H240" s="337"/>
      <c r="I240" s="350"/>
      <c r="J240" s="350"/>
      <c r="K240" s="227"/>
      <c r="L240" s="227"/>
      <c r="M240" s="227"/>
      <c r="N240" s="227"/>
      <c r="O240" s="383"/>
      <c r="P240" s="383"/>
      <c r="Q240" s="383"/>
      <c r="R240" s="227"/>
      <c r="S240" s="227"/>
      <c r="T240" s="227"/>
      <c r="U240" s="227"/>
      <c r="V240" s="227"/>
      <c r="W240" s="227"/>
      <c r="X240" s="227"/>
      <c r="Y240" s="227"/>
      <c r="Z240" s="227"/>
    </row>
    <row r="241" ht="18.0" customHeight="1">
      <c r="A241" s="382"/>
      <c r="B241" s="337"/>
      <c r="C241" s="337"/>
      <c r="D241" s="337"/>
      <c r="E241" s="337"/>
      <c r="F241" s="344"/>
      <c r="G241" s="344"/>
      <c r="H241" s="337"/>
      <c r="I241" s="350"/>
      <c r="J241" s="350"/>
      <c r="K241" s="227"/>
      <c r="L241" s="227"/>
      <c r="M241" s="227"/>
      <c r="N241" s="227"/>
      <c r="O241" s="383"/>
      <c r="P241" s="383"/>
      <c r="Q241" s="383"/>
      <c r="R241" s="227"/>
      <c r="S241" s="227"/>
      <c r="T241" s="227"/>
      <c r="U241" s="227"/>
      <c r="V241" s="227"/>
      <c r="W241" s="227"/>
      <c r="X241" s="227"/>
      <c r="Y241" s="227"/>
      <c r="Z241" s="227"/>
    </row>
    <row r="242" ht="18.0" customHeight="1">
      <c r="A242" s="382"/>
      <c r="B242" s="337"/>
      <c r="C242" s="337"/>
      <c r="D242" s="337"/>
      <c r="E242" s="337"/>
      <c r="F242" s="344"/>
      <c r="G242" s="344"/>
      <c r="H242" s="337"/>
      <c r="I242" s="350"/>
      <c r="J242" s="350"/>
      <c r="K242" s="227"/>
      <c r="L242" s="227"/>
      <c r="M242" s="227"/>
      <c r="N242" s="227"/>
      <c r="O242" s="383"/>
      <c r="P242" s="383"/>
      <c r="Q242" s="383"/>
      <c r="R242" s="227"/>
      <c r="S242" s="227"/>
      <c r="T242" s="227"/>
      <c r="U242" s="227"/>
      <c r="V242" s="227"/>
      <c r="W242" s="227"/>
      <c r="X242" s="227"/>
      <c r="Y242" s="227"/>
      <c r="Z242" s="227"/>
    </row>
    <row r="243" ht="18.0" customHeight="1">
      <c r="A243" s="382"/>
      <c r="B243" s="337"/>
      <c r="C243" s="337"/>
      <c r="D243" s="337"/>
      <c r="E243" s="337"/>
      <c r="F243" s="344"/>
      <c r="G243" s="344"/>
      <c r="H243" s="337"/>
      <c r="I243" s="350"/>
      <c r="J243" s="350"/>
      <c r="K243" s="227"/>
      <c r="L243" s="227"/>
      <c r="M243" s="227"/>
      <c r="N243" s="227"/>
      <c r="O243" s="227"/>
      <c r="P243" s="227"/>
      <c r="Q243" s="227"/>
      <c r="R243" s="227"/>
      <c r="S243" s="227"/>
      <c r="T243" s="227"/>
      <c r="U243" s="227"/>
      <c r="V243" s="227"/>
      <c r="W243" s="384"/>
      <c r="X243" s="227"/>
      <c r="Y243" s="227"/>
      <c r="Z243" s="227"/>
    </row>
    <row r="244" ht="15.75" customHeight="1">
      <c r="A244" s="382"/>
      <c r="B244" s="227"/>
      <c r="C244" s="227"/>
      <c r="D244" s="227"/>
      <c r="E244" s="227"/>
      <c r="F244" s="381"/>
      <c r="G244" s="381"/>
      <c r="H244" s="227"/>
      <c r="I244" s="385"/>
      <c r="J244" s="385"/>
      <c r="K244" s="227"/>
      <c r="L244" s="227"/>
      <c r="M244" s="227"/>
      <c r="N244" s="227"/>
      <c r="O244" s="227"/>
      <c r="P244" s="227"/>
      <c r="Q244" s="227"/>
      <c r="R244" s="227"/>
      <c r="S244" s="227"/>
      <c r="T244" s="227"/>
      <c r="U244" s="227"/>
      <c r="V244" s="227"/>
      <c r="W244" s="384"/>
      <c r="X244" s="227"/>
      <c r="Y244" s="227"/>
      <c r="Z244" s="227"/>
    </row>
    <row r="245" ht="12.75" customHeight="1">
      <c r="A245" s="227"/>
      <c r="B245" s="227"/>
      <c r="C245" s="227"/>
      <c r="D245" s="227"/>
      <c r="E245" s="227"/>
      <c r="F245" s="379"/>
      <c r="G245" s="379"/>
      <c r="H245" s="227"/>
      <c r="I245" s="227"/>
      <c r="J245" s="227"/>
      <c r="K245" s="227"/>
      <c r="L245" s="227"/>
      <c r="M245" s="227"/>
      <c r="N245" s="227"/>
      <c r="O245" s="227"/>
      <c r="P245" s="227"/>
      <c r="Q245" s="227"/>
      <c r="R245" s="227"/>
      <c r="S245" s="227"/>
      <c r="T245" s="227"/>
      <c r="U245" s="227"/>
      <c r="V245" s="227"/>
      <c r="W245" s="384"/>
      <c r="X245" s="227"/>
      <c r="Y245" s="227"/>
      <c r="Z245" s="227"/>
    </row>
    <row r="246" ht="12.75" customHeight="1">
      <c r="A246" s="227"/>
      <c r="B246" s="227"/>
      <c r="C246" s="227"/>
      <c r="D246" s="227"/>
      <c r="E246" s="227"/>
      <c r="F246" s="379"/>
      <c r="G246" s="379"/>
      <c r="H246" s="227"/>
      <c r="I246" s="227"/>
      <c r="J246" s="227"/>
      <c r="K246" s="227"/>
      <c r="L246" s="227"/>
      <c r="M246" s="227"/>
      <c r="N246" s="227"/>
      <c r="O246" s="227"/>
      <c r="P246" s="227"/>
      <c r="Q246" s="227"/>
      <c r="R246" s="227"/>
      <c r="S246" s="227"/>
      <c r="T246" s="227"/>
      <c r="U246" s="227"/>
      <c r="V246" s="227"/>
      <c r="W246" s="384"/>
      <c r="X246" s="227"/>
      <c r="Y246" s="227"/>
      <c r="Z246" s="227"/>
    </row>
    <row r="247" ht="12.75" customHeight="1">
      <c r="A247" s="227"/>
      <c r="B247" s="227"/>
      <c r="C247" s="227"/>
      <c r="D247" s="227"/>
      <c r="E247" s="227"/>
      <c r="F247" s="379"/>
      <c r="G247" s="379"/>
      <c r="H247" s="227"/>
      <c r="I247" s="227"/>
      <c r="J247" s="227"/>
      <c r="K247" s="227"/>
      <c r="L247" s="227"/>
      <c r="M247" s="227"/>
      <c r="N247" s="227"/>
      <c r="O247" s="227"/>
      <c r="P247" s="227"/>
      <c r="Q247" s="227"/>
      <c r="R247" s="227"/>
      <c r="S247" s="227"/>
      <c r="T247" s="227"/>
      <c r="U247" s="227"/>
      <c r="V247" s="227"/>
      <c r="W247" s="384"/>
      <c r="X247" s="227"/>
      <c r="Y247" s="227"/>
      <c r="Z247" s="227"/>
    </row>
    <row r="248" ht="18.75" customHeight="1">
      <c r="A248" s="1"/>
      <c r="B248" s="227"/>
      <c r="C248" s="227"/>
      <c r="D248" s="227"/>
      <c r="E248" s="227"/>
      <c r="F248" s="379"/>
      <c r="G248" s="379"/>
      <c r="H248" s="227"/>
      <c r="I248" s="227"/>
      <c r="J248" s="227"/>
      <c r="K248" s="227"/>
      <c r="L248" s="227"/>
      <c r="M248" s="227"/>
      <c r="N248" s="227"/>
      <c r="O248" s="227"/>
      <c r="P248" s="227"/>
      <c r="Q248" s="227"/>
      <c r="R248" s="227"/>
      <c r="S248" s="227"/>
      <c r="T248" s="227"/>
      <c r="U248" s="227"/>
      <c r="V248" s="227"/>
      <c r="W248" s="384"/>
      <c r="X248" s="227"/>
      <c r="Y248" s="227"/>
      <c r="Z248" s="227"/>
    </row>
    <row r="249" ht="12.75" customHeight="1">
      <c r="A249" s="227"/>
      <c r="B249" s="227"/>
      <c r="C249" s="227"/>
      <c r="D249" s="227"/>
      <c r="E249" s="227"/>
      <c r="F249" s="379"/>
      <c r="G249" s="379"/>
      <c r="H249" s="227"/>
      <c r="I249" s="227"/>
      <c r="J249" s="227"/>
      <c r="K249" s="227"/>
      <c r="L249" s="227"/>
      <c r="M249" s="227"/>
      <c r="N249" s="227"/>
      <c r="O249" s="227"/>
      <c r="P249" s="227"/>
      <c r="Q249" s="227"/>
      <c r="R249" s="227"/>
      <c r="S249" s="227"/>
      <c r="T249" s="227"/>
      <c r="U249" s="227"/>
      <c r="V249" s="227"/>
      <c r="W249" s="384"/>
      <c r="X249" s="227"/>
      <c r="Y249" s="227"/>
      <c r="Z249" s="227"/>
    </row>
    <row r="250" ht="33.75" customHeight="1">
      <c r="A250" s="227"/>
      <c r="B250" s="356"/>
      <c r="C250" s="380"/>
      <c r="D250" s="380"/>
      <c r="E250" s="380"/>
      <c r="F250" s="381"/>
      <c r="G250" s="381"/>
      <c r="H250" s="356"/>
      <c r="I250" s="356"/>
      <c r="J250" s="356"/>
      <c r="K250" s="227"/>
      <c r="L250" s="227"/>
      <c r="M250" s="227"/>
      <c r="N250" s="227"/>
      <c r="O250" s="227"/>
      <c r="P250" s="227"/>
      <c r="Q250" s="227"/>
      <c r="R250" s="227"/>
      <c r="S250" s="227"/>
      <c r="T250" s="227"/>
      <c r="U250" s="227"/>
      <c r="V250" s="227"/>
      <c r="W250" s="384"/>
      <c r="X250" s="227"/>
      <c r="Y250" s="227"/>
      <c r="Z250" s="227"/>
    </row>
    <row r="251" ht="15.75" customHeight="1">
      <c r="A251" s="382"/>
      <c r="B251" s="386"/>
      <c r="C251" s="385"/>
      <c r="D251" s="385"/>
      <c r="E251" s="385"/>
      <c r="F251" s="387"/>
      <c r="G251" s="387"/>
      <c r="H251" s="385"/>
      <c r="I251" s="385"/>
      <c r="J251" s="385"/>
      <c r="K251" s="227"/>
      <c r="L251" s="227"/>
      <c r="M251" s="227"/>
      <c r="N251" s="227"/>
      <c r="O251" s="227"/>
      <c r="P251" s="227"/>
      <c r="Q251" s="227"/>
      <c r="R251" s="227"/>
      <c r="S251" s="227"/>
      <c r="T251" s="227"/>
      <c r="U251" s="227"/>
      <c r="V251" s="227"/>
      <c r="W251" s="384"/>
      <c r="X251" s="227"/>
      <c r="Y251" s="227"/>
      <c r="Z251" s="227"/>
    </row>
    <row r="252" ht="15.75" customHeight="1">
      <c r="A252" s="382"/>
      <c r="B252" s="386"/>
      <c r="C252" s="385"/>
      <c r="D252" s="385"/>
      <c r="E252" s="385"/>
      <c r="F252" s="387"/>
      <c r="G252" s="387"/>
      <c r="H252" s="385"/>
      <c r="I252" s="385"/>
      <c r="J252" s="385"/>
      <c r="K252" s="227"/>
      <c r="L252" s="227"/>
      <c r="M252" s="227"/>
      <c r="N252" s="227"/>
      <c r="O252" s="227"/>
      <c r="P252" s="227"/>
      <c r="Q252" s="227"/>
      <c r="R252" s="227"/>
      <c r="S252" s="227"/>
      <c r="T252" s="227"/>
      <c r="U252" s="227"/>
      <c r="V252" s="227"/>
      <c r="W252" s="384"/>
      <c r="X252" s="227"/>
      <c r="Y252" s="227"/>
      <c r="Z252" s="227"/>
    </row>
    <row r="253" ht="15.75" customHeight="1">
      <c r="A253" s="382"/>
      <c r="B253" s="386"/>
      <c r="C253" s="385"/>
      <c r="D253" s="385"/>
      <c r="E253" s="385"/>
      <c r="F253" s="387"/>
      <c r="G253" s="387"/>
      <c r="H253" s="385"/>
      <c r="I253" s="385"/>
      <c r="J253" s="385"/>
      <c r="K253" s="227"/>
      <c r="L253" s="227"/>
      <c r="M253" s="227"/>
      <c r="N253" s="227"/>
      <c r="O253" s="227"/>
      <c r="P253" s="227"/>
      <c r="Q253" s="227"/>
      <c r="R253" s="227"/>
      <c r="S253" s="227"/>
      <c r="T253" s="227"/>
      <c r="U253" s="227"/>
      <c r="V253" s="227"/>
      <c r="W253" s="384"/>
      <c r="X253" s="227"/>
      <c r="Y253" s="227"/>
      <c r="Z253" s="227"/>
    </row>
    <row r="254" ht="15.75" customHeight="1">
      <c r="A254" s="382"/>
      <c r="B254" s="386"/>
      <c r="C254" s="385"/>
      <c r="D254" s="385"/>
      <c r="E254" s="385"/>
      <c r="F254" s="388"/>
      <c r="G254" s="388"/>
      <c r="H254" s="385"/>
      <c r="I254" s="385"/>
      <c r="J254" s="385"/>
      <c r="K254" s="227"/>
      <c r="L254" s="227"/>
      <c r="M254" s="227"/>
      <c r="N254" s="227"/>
      <c r="O254" s="227"/>
      <c r="P254" s="227"/>
      <c r="Q254" s="227"/>
      <c r="R254" s="227"/>
      <c r="S254" s="227"/>
      <c r="T254" s="227"/>
      <c r="U254" s="227"/>
      <c r="V254" s="227"/>
      <c r="W254" s="379"/>
      <c r="X254" s="227"/>
      <c r="Y254" s="227"/>
      <c r="Z254" s="227"/>
    </row>
    <row r="255" ht="15.75" customHeight="1">
      <c r="A255" s="382"/>
      <c r="B255" s="386"/>
      <c r="C255" s="385"/>
      <c r="D255" s="385"/>
      <c r="E255" s="385"/>
      <c r="F255" s="388"/>
      <c r="G255" s="388"/>
      <c r="H255" s="385"/>
      <c r="I255" s="385"/>
      <c r="J255" s="385"/>
      <c r="K255" s="227"/>
      <c r="L255" s="227"/>
      <c r="M255" s="227"/>
      <c r="N255" s="227"/>
      <c r="O255" s="227"/>
      <c r="P255" s="227"/>
      <c r="Q255" s="227"/>
      <c r="R255" s="227"/>
      <c r="S255" s="227"/>
      <c r="T255" s="227"/>
      <c r="U255" s="227"/>
      <c r="V255" s="227"/>
      <c r="W255" s="384"/>
      <c r="X255" s="227"/>
      <c r="Y255" s="227"/>
      <c r="Z255" s="227"/>
    </row>
    <row r="256" ht="15.75" customHeight="1">
      <c r="A256" s="382"/>
      <c r="B256" s="386"/>
      <c r="C256" s="389"/>
      <c r="D256" s="385"/>
      <c r="E256" s="385"/>
      <c r="F256" s="388"/>
      <c r="G256" s="388"/>
      <c r="H256" s="385"/>
      <c r="I256" s="385"/>
      <c r="J256" s="385"/>
      <c r="K256" s="227"/>
      <c r="L256" s="227"/>
      <c r="M256" s="227"/>
      <c r="N256" s="227"/>
      <c r="O256" s="227"/>
      <c r="P256" s="227"/>
      <c r="Q256" s="227"/>
      <c r="R256" s="227"/>
      <c r="S256" s="227"/>
      <c r="T256" s="227"/>
      <c r="U256" s="227"/>
      <c r="V256" s="227"/>
      <c r="W256" s="384"/>
      <c r="X256" s="227"/>
      <c r="Y256" s="227"/>
      <c r="Z256" s="227"/>
    </row>
    <row r="257" ht="15.75" customHeight="1">
      <c r="A257" s="227"/>
      <c r="B257" s="227"/>
      <c r="C257" s="227"/>
      <c r="D257" s="227"/>
      <c r="E257" s="227"/>
      <c r="F257" s="381"/>
      <c r="G257" s="381"/>
      <c r="H257" s="227"/>
      <c r="I257" s="385"/>
      <c r="J257" s="385"/>
      <c r="K257" s="227"/>
      <c r="L257" s="227"/>
      <c r="M257" s="227"/>
      <c r="N257" s="227"/>
      <c r="O257" s="227"/>
      <c r="P257" s="227"/>
      <c r="Q257" s="227"/>
      <c r="R257" s="227"/>
      <c r="S257" s="227"/>
      <c r="T257" s="227"/>
      <c r="U257" s="227"/>
      <c r="V257" s="227"/>
      <c r="W257" s="384"/>
      <c r="X257" s="227"/>
      <c r="Y257" s="227"/>
      <c r="Z257" s="227"/>
    </row>
    <row r="258" ht="12.75" customHeight="1">
      <c r="A258" s="227"/>
      <c r="B258" s="227"/>
      <c r="C258" s="227"/>
      <c r="D258" s="227"/>
      <c r="E258" s="227"/>
      <c r="F258" s="379"/>
      <c r="G258" s="379"/>
      <c r="H258" s="227"/>
      <c r="I258" s="227"/>
      <c r="J258" s="227"/>
      <c r="K258" s="227"/>
      <c r="L258" s="227"/>
      <c r="M258" s="227"/>
      <c r="N258" s="227"/>
      <c r="O258" s="227"/>
      <c r="P258" s="227"/>
      <c r="Q258" s="227"/>
      <c r="R258" s="227"/>
      <c r="S258" s="227"/>
      <c r="T258" s="227"/>
      <c r="U258" s="227"/>
      <c r="V258" s="227"/>
      <c r="W258" s="384"/>
      <c r="X258" s="227"/>
      <c r="Y258" s="227"/>
      <c r="Z258" s="227"/>
    </row>
    <row r="259" ht="12.75" customHeight="1">
      <c r="A259" s="227"/>
      <c r="B259" s="227"/>
      <c r="C259" s="227"/>
      <c r="D259" s="227"/>
      <c r="E259" s="227"/>
      <c r="F259" s="379"/>
      <c r="G259" s="379"/>
      <c r="H259" s="227"/>
      <c r="I259" s="227"/>
      <c r="J259" s="227"/>
      <c r="K259" s="227"/>
      <c r="L259" s="227"/>
      <c r="M259" s="227"/>
      <c r="N259" s="227"/>
      <c r="O259" s="227"/>
      <c r="P259" s="227"/>
      <c r="Q259" s="227"/>
      <c r="R259" s="227"/>
      <c r="S259" s="227"/>
      <c r="T259" s="227"/>
      <c r="U259" s="227"/>
      <c r="V259" s="227"/>
      <c r="W259" s="384"/>
      <c r="X259" s="227"/>
      <c r="Y259" s="227"/>
      <c r="Z259" s="227"/>
    </row>
    <row r="260" ht="12.75" customHeight="1">
      <c r="A260" s="227"/>
      <c r="B260" s="227"/>
      <c r="C260" s="227"/>
      <c r="D260" s="227"/>
      <c r="E260" s="227"/>
      <c r="F260" s="379"/>
      <c r="G260" s="379"/>
      <c r="H260" s="227"/>
      <c r="I260" s="227"/>
      <c r="J260" s="227"/>
      <c r="K260" s="227"/>
      <c r="L260" s="227"/>
      <c r="M260" s="227"/>
      <c r="N260" s="227"/>
      <c r="O260" s="227"/>
      <c r="P260" s="227"/>
      <c r="Q260" s="227"/>
      <c r="R260" s="227"/>
      <c r="S260" s="227"/>
      <c r="T260" s="227"/>
      <c r="U260" s="227"/>
      <c r="V260" s="227"/>
      <c r="W260" s="384"/>
      <c r="X260" s="227"/>
      <c r="Y260" s="227"/>
      <c r="Z260" s="227"/>
    </row>
    <row r="261" ht="19.5" customHeight="1">
      <c r="A261" s="390"/>
      <c r="B261" s="227"/>
      <c r="C261" s="227"/>
      <c r="D261" s="227"/>
      <c r="E261" s="227"/>
      <c r="F261" s="379"/>
      <c r="G261" s="379"/>
      <c r="H261" s="227"/>
      <c r="I261" s="227"/>
      <c r="J261" s="227"/>
      <c r="K261" s="227"/>
      <c r="L261" s="227"/>
      <c r="M261" s="227"/>
      <c r="N261" s="227"/>
      <c r="O261" s="227"/>
      <c r="P261" s="227"/>
      <c r="Q261" s="227"/>
      <c r="R261" s="227"/>
      <c r="S261" s="227"/>
      <c r="T261" s="227"/>
      <c r="U261" s="227"/>
      <c r="V261" s="227"/>
      <c r="W261" s="384"/>
      <c r="X261" s="227"/>
      <c r="Y261" s="227"/>
      <c r="Z261" s="227"/>
    </row>
    <row r="262" ht="15.75" customHeight="1">
      <c r="A262" s="391"/>
      <c r="B262" s="392"/>
      <c r="C262" s="392"/>
      <c r="D262" s="392"/>
      <c r="E262" s="392"/>
      <c r="F262" s="393"/>
      <c r="G262" s="393"/>
      <c r="H262" s="392"/>
      <c r="I262" s="391"/>
      <c r="J262" s="391"/>
      <c r="K262" s="391"/>
      <c r="L262" s="391"/>
      <c r="M262" s="391"/>
      <c r="N262" s="391"/>
      <c r="O262" s="391"/>
      <c r="P262" s="391"/>
      <c r="Q262" s="391"/>
      <c r="R262" s="391"/>
      <c r="S262" s="391"/>
      <c r="T262" s="391"/>
      <c r="U262" s="391"/>
      <c r="V262" s="391"/>
      <c r="W262" s="384"/>
      <c r="X262" s="391"/>
      <c r="Y262" s="391"/>
      <c r="Z262" s="391"/>
    </row>
    <row r="263" ht="15.75" customHeight="1">
      <c r="A263" s="356"/>
      <c r="B263" s="356"/>
      <c r="C263" s="356"/>
      <c r="D263" s="356"/>
      <c r="E263" s="356"/>
      <c r="F263" s="394"/>
      <c r="G263" s="394"/>
      <c r="H263" s="356"/>
      <c r="I263" s="227"/>
      <c r="J263" s="227"/>
      <c r="K263" s="227"/>
      <c r="L263" s="227"/>
      <c r="M263" s="227"/>
      <c r="N263" s="227"/>
      <c r="O263" s="227"/>
      <c r="P263" s="227"/>
      <c r="Q263" s="227"/>
      <c r="R263" s="227"/>
      <c r="S263" s="227"/>
      <c r="T263" s="227"/>
      <c r="U263" s="227"/>
      <c r="V263" s="227"/>
      <c r="W263" s="384"/>
      <c r="X263" s="227"/>
      <c r="Y263" s="227"/>
      <c r="Z263" s="227"/>
    </row>
    <row r="264" ht="15.75" customHeight="1">
      <c r="A264" s="356"/>
      <c r="B264" s="356"/>
      <c r="C264" s="395"/>
      <c r="D264" s="396"/>
      <c r="E264" s="396"/>
      <c r="F264" s="397"/>
      <c r="G264" s="397"/>
      <c r="H264" s="396"/>
      <c r="I264" s="227"/>
      <c r="J264" s="227"/>
      <c r="K264" s="227"/>
      <c r="L264" s="227"/>
      <c r="M264" s="227"/>
      <c r="N264" s="227"/>
      <c r="O264" s="227"/>
      <c r="P264" s="227"/>
      <c r="Q264" s="227"/>
      <c r="R264" s="227"/>
      <c r="S264" s="227"/>
      <c r="T264" s="227"/>
      <c r="U264" s="227"/>
      <c r="V264" s="227"/>
      <c r="W264" s="384"/>
      <c r="X264" s="227"/>
      <c r="Y264" s="227"/>
      <c r="Z264" s="227"/>
    </row>
    <row r="265" ht="15.75" customHeight="1">
      <c r="A265" s="356"/>
      <c r="B265" s="382"/>
      <c r="C265" s="398"/>
      <c r="D265" s="398"/>
      <c r="E265" s="398"/>
      <c r="F265" s="399"/>
      <c r="G265" s="399"/>
      <c r="H265" s="398"/>
      <c r="I265" s="227"/>
      <c r="J265" s="227"/>
      <c r="K265" s="227"/>
      <c r="L265" s="227"/>
      <c r="M265" s="227"/>
      <c r="N265" s="227"/>
      <c r="O265" s="227"/>
      <c r="P265" s="227"/>
      <c r="Q265" s="227"/>
      <c r="R265" s="227"/>
      <c r="S265" s="227"/>
      <c r="T265" s="227"/>
      <c r="U265" s="227"/>
      <c r="V265" s="227"/>
      <c r="W265" s="384"/>
      <c r="X265" s="227"/>
      <c r="Y265" s="227"/>
      <c r="Z265" s="227"/>
    </row>
    <row r="266" ht="15.75" customHeight="1">
      <c r="A266" s="227"/>
      <c r="B266" s="227"/>
      <c r="C266" s="227"/>
      <c r="D266" s="338" t="s">
        <v>50</v>
      </c>
      <c r="E266" s="338" t="s">
        <v>30</v>
      </c>
      <c r="F266" s="394">
        <f>+D263+E263+F263+H263</f>
        <v>0</v>
      </c>
      <c r="G266" s="381"/>
      <c r="H266" s="227"/>
      <c r="I266" s="227"/>
      <c r="J266" s="227"/>
      <c r="K266" s="227"/>
      <c r="L266" s="227"/>
      <c r="M266" s="227"/>
      <c r="N266" s="227"/>
      <c r="O266" s="227"/>
      <c r="P266" s="227"/>
      <c r="Q266" s="227"/>
      <c r="R266" s="227"/>
      <c r="S266" s="227"/>
      <c r="T266" s="227"/>
      <c r="U266" s="227"/>
      <c r="V266" s="227"/>
      <c r="W266" s="388"/>
      <c r="X266" s="227"/>
      <c r="Y266" s="227"/>
      <c r="Z266" s="227"/>
    </row>
    <row r="267" ht="15.75" customHeight="1">
      <c r="A267" s="227"/>
      <c r="B267" s="227"/>
      <c r="C267" s="227"/>
      <c r="D267" s="389"/>
      <c r="E267" s="338" t="s">
        <v>49</v>
      </c>
      <c r="F267" s="397" t="str">
        <f>+F266/B263</f>
        <v>#DIV/0!</v>
      </c>
      <c r="G267" s="397"/>
      <c r="H267" s="227"/>
      <c r="I267" s="227"/>
      <c r="J267" s="227"/>
      <c r="K267" s="227"/>
      <c r="L267" s="227"/>
      <c r="M267" s="227"/>
      <c r="N267" s="227"/>
      <c r="O267" s="227"/>
      <c r="P267" s="227"/>
      <c r="Q267" s="227"/>
      <c r="R267" s="227"/>
      <c r="S267" s="227"/>
      <c r="T267" s="227"/>
      <c r="U267" s="227"/>
      <c r="V267" s="227"/>
      <c r="W267" s="388"/>
      <c r="X267" s="227"/>
      <c r="Y267" s="227"/>
      <c r="Z267" s="227"/>
    </row>
    <row r="268" ht="15.75" customHeight="1">
      <c r="A268" s="391"/>
      <c r="B268" s="391"/>
      <c r="C268" s="338" t="s">
        <v>51</v>
      </c>
      <c r="D268" s="391"/>
      <c r="E268" s="391"/>
      <c r="F268" s="400"/>
      <c r="G268" s="400"/>
      <c r="H268" s="391"/>
      <c r="I268" s="227"/>
      <c r="J268" s="227"/>
      <c r="K268" s="227"/>
      <c r="L268" s="227"/>
      <c r="M268" s="227"/>
      <c r="N268" s="227"/>
      <c r="O268" s="227"/>
      <c r="P268" s="227"/>
      <c r="Q268" s="227"/>
      <c r="R268" s="227"/>
      <c r="S268" s="227"/>
      <c r="T268" s="227"/>
      <c r="U268" s="227"/>
      <c r="V268" s="227"/>
      <c r="W268" s="379"/>
      <c r="X268" s="227"/>
      <c r="Y268" s="227"/>
      <c r="Z268" s="227"/>
    </row>
    <row r="269" ht="15.75" customHeight="1">
      <c r="A269" s="391"/>
      <c r="B269" s="391"/>
      <c r="C269" s="391"/>
      <c r="D269" s="338" t="s">
        <v>52</v>
      </c>
      <c r="E269" s="391"/>
      <c r="F269" s="400">
        <f>+F268*(F266-F263)</f>
        <v>0</v>
      </c>
      <c r="G269" s="400"/>
      <c r="H269" s="391"/>
      <c r="I269" s="227"/>
      <c r="J269" s="227"/>
      <c r="K269" s="227"/>
      <c r="L269" s="227"/>
      <c r="M269" s="227"/>
      <c r="N269" s="227"/>
      <c r="O269" s="227"/>
      <c r="P269" s="227"/>
      <c r="Q269" s="227"/>
      <c r="R269" s="227"/>
      <c r="S269" s="227"/>
      <c r="T269" s="227"/>
      <c r="U269" s="227"/>
      <c r="V269" s="227"/>
      <c r="W269" s="227"/>
      <c r="X269" s="227"/>
      <c r="Y269" s="227"/>
      <c r="Z269" s="227"/>
    </row>
    <row r="270" ht="12.75" customHeight="1">
      <c r="A270" s="227"/>
      <c r="B270" s="227"/>
      <c r="C270" s="227"/>
      <c r="D270" s="227"/>
      <c r="E270" s="227"/>
      <c r="F270" s="379"/>
      <c r="G270" s="379"/>
      <c r="H270" s="227"/>
      <c r="I270" s="227"/>
      <c r="J270" s="227"/>
      <c r="K270" s="227"/>
      <c r="L270" s="227"/>
      <c r="M270" s="227"/>
      <c r="N270" s="227"/>
      <c r="O270" s="227"/>
      <c r="P270" s="227"/>
      <c r="Q270" s="227"/>
      <c r="R270" s="227"/>
      <c r="S270" s="227"/>
      <c r="T270" s="227"/>
      <c r="U270" s="227"/>
      <c r="V270" s="227"/>
      <c r="W270" s="227"/>
      <c r="X270" s="227"/>
      <c r="Y270" s="227"/>
      <c r="Z270" s="227"/>
    </row>
    <row r="271" ht="12.75" customHeight="1">
      <c r="A271" s="227"/>
      <c r="B271" s="227"/>
      <c r="C271" s="227"/>
      <c r="D271" s="227"/>
      <c r="E271" s="227"/>
      <c r="F271" s="379"/>
      <c r="G271" s="379"/>
      <c r="H271" s="227"/>
      <c r="I271" s="227"/>
      <c r="J271" s="227"/>
      <c r="K271" s="227"/>
      <c r="L271" s="227"/>
      <c r="M271" s="227"/>
      <c r="N271" s="227"/>
      <c r="O271" s="227"/>
      <c r="P271" s="227"/>
      <c r="Q271" s="227"/>
      <c r="R271" s="227"/>
      <c r="S271" s="227"/>
      <c r="T271" s="227"/>
      <c r="U271" s="227"/>
      <c r="V271" s="227"/>
      <c r="W271" s="227"/>
      <c r="X271" s="227"/>
      <c r="Y271" s="227"/>
      <c r="Z271" s="227"/>
    </row>
    <row r="272" ht="12.75" customHeight="1">
      <c r="A272" s="227"/>
      <c r="B272" s="227"/>
      <c r="C272" s="227"/>
      <c r="D272" s="227"/>
      <c r="E272" s="227"/>
      <c r="F272" s="379"/>
      <c r="G272" s="379"/>
      <c r="H272" s="227"/>
      <c r="I272" s="227"/>
      <c r="J272" s="227"/>
      <c r="K272" s="227"/>
      <c r="L272" s="227"/>
      <c r="M272" s="227"/>
      <c r="N272" s="227"/>
      <c r="O272" s="227"/>
      <c r="P272" s="227"/>
      <c r="Q272" s="227"/>
      <c r="R272" s="227"/>
      <c r="S272" s="227"/>
      <c r="T272" s="227"/>
      <c r="U272" s="227"/>
      <c r="V272" s="227"/>
      <c r="W272" s="227"/>
      <c r="X272" s="227"/>
      <c r="Y272" s="227"/>
      <c r="Z272" s="227"/>
    </row>
    <row r="273" ht="12.75" customHeight="1">
      <c r="A273" s="227"/>
      <c r="B273" s="227"/>
      <c r="C273" s="227"/>
      <c r="D273" s="227"/>
      <c r="E273" s="227"/>
      <c r="F273" s="379"/>
      <c r="G273" s="379"/>
      <c r="H273" s="227"/>
      <c r="I273" s="227"/>
      <c r="J273" s="227"/>
      <c r="K273" s="227"/>
      <c r="L273" s="227"/>
      <c r="M273" s="227"/>
      <c r="N273" s="227"/>
      <c r="O273" s="227"/>
      <c r="P273" s="227"/>
      <c r="Q273" s="227"/>
      <c r="R273" s="227"/>
      <c r="S273" s="227"/>
      <c r="T273" s="227"/>
      <c r="U273" s="227"/>
      <c r="V273" s="227"/>
      <c r="W273" s="227"/>
      <c r="X273" s="227"/>
      <c r="Y273" s="227"/>
      <c r="Z273" s="227"/>
    </row>
    <row r="274" ht="12.75" customHeight="1">
      <c r="A274" s="227"/>
      <c r="B274" s="227"/>
      <c r="C274" s="227"/>
      <c r="D274" s="227"/>
      <c r="E274" s="227"/>
      <c r="F274" s="379"/>
      <c r="G274" s="379"/>
      <c r="H274" s="227"/>
      <c r="I274" s="227"/>
      <c r="J274" s="227"/>
      <c r="K274" s="227"/>
      <c r="L274" s="227"/>
      <c r="M274" s="227"/>
      <c r="N274" s="227"/>
      <c r="O274" s="227"/>
      <c r="P274" s="227"/>
      <c r="Q274" s="227"/>
      <c r="R274" s="227"/>
      <c r="S274" s="227"/>
      <c r="T274" s="227"/>
      <c r="U274" s="227"/>
      <c r="V274" s="227"/>
      <c r="W274" s="227"/>
      <c r="X274" s="227"/>
      <c r="Y274" s="227"/>
      <c r="Z274" s="227"/>
    </row>
    <row r="275" ht="12.75" customHeight="1">
      <c r="A275" s="227"/>
      <c r="B275" s="227"/>
      <c r="C275" s="227"/>
      <c r="D275" s="227"/>
      <c r="E275" s="227"/>
      <c r="F275" s="379"/>
      <c r="G275" s="379"/>
      <c r="H275" s="227"/>
      <c r="I275" s="227"/>
      <c r="J275" s="227"/>
      <c r="K275" s="227"/>
      <c r="L275" s="227"/>
      <c r="M275" s="227"/>
      <c r="N275" s="227"/>
      <c r="O275" s="227"/>
      <c r="P275" s="227"/>
      <c r="Q275" s="227"/>
      <c r="R275" s="227"/>
      <c r="S275" s="227"/>
      <c r="T275" s="227"/>
      <c r="U275" s="227"/>
      <c r="V275" s="227"/>
      <c r="W275" s="227"/>
      <c r="X275" s="227"/>
      <c r="Y275" s="227"/>
      <c r="Z275" s="227"/>
    </row>
    <row r="276" ht="12.75" customHeight="1">
      <c r="A276" s="227"/>
      <c r="B276" s="227"/>
      <c r="C276" s="227"/>
      <c r="D276" s="227"/>
      <c r="E276" s="227"/>
      <c r="F276" s="379"/>
      <c r="G276" s="379"/>
      <c r="H276" s="227"/>
      <c r="I276" s="227"/>
      <c r="J276" s="227"/>
      <c r="K276" s="227"/>
      <c r="L276" s="227"/>
      <c r="M276" s="227"/>
      <c r="N276" s="227"/>
      <c r="O276" s="227"/>
      <c r="P276" s="227"/>
      <c r="Q276" s="227"/>
      <c r="R276" s="227"/>
      <c r="S276" s="227"/>
      <c r="T276" s="227"/>
      <c r="U276" s="227"/>
      <c r="V276" s="227"/>
      <c r="W276" s="227"/>
      <c r="X276" s="227"/>
      <c r="Y276" s="227"/>
      <c r="Z276" s="227"/>
    </row>
    <row r="277" ht="12.75" customHeight="1">
      <c r="A277" s="227"/>
      <c r="B277" s="227"/>
      <c r="C277" s="227"/>
      <c r="D277" s="227"/>
      <c r="E277" s="227"/>
      <c r="F277" s="379"/>
      <c r="G277" s="379"/>
      <c r="H277" s="227"/>
      <c r="I277" s="227"/>
      <c r="J277" s="227"/>
      <c r="K277" s="227"/>
      <c r="L277" s="227"/>
      <c r="M277" s="227"/>
      <c r="N277" s="227"/>
      <c r="O277" s="227"/>
      <c r="P277" s="227"/>
      <c r="Q277" s="227"/>
      <c r="R277" s="227"/>
      <c r="S277" s="227"/>
      <c r="T277" s="227"/>
      <c r="U277" s="227"/>
      <c r="V277" s="227"/>
      <c r="W277" s="227"/>
      <c r="X277" s="227"/>
      <c r="Y277" s="227"/>
      <c r="Z277" s="227"/>
    </row>
    <row r="278" ht="12.75" customHeight="1">
      <c r="A278" s="227"/>
      <c r="B278" s="227"/>
      <c r="C278" s="227"/>
      <c r="D278" s="227"/>
      <c r="E278" s="227"/>
      <c r="F278" s="379"/>
      <c r="G278" s="379"/>
      <c r="H278" s="227"/>
      <c r="I278" s="227"/>
      <c r="J278" s="227"/>
      <c r="K278" s="227"/>
      <c r="L278" s="227"/>
      <c r="M278" s="227"/>
      <c r="N278" s="227"/>
      <c r="O278" s="227"/>
      <c r="P278" s="227"/>
      <c r="Q278" s="227"/>
      <c r="R278" s="227"/>
      <c r="S278" s="227"/>
      <c r="T278" s="227"/>
      <c r="U278" s="227"/>
      <c r="V278" s="227"/>
      <c r="W278" s="227"/>
      <c r="X278" s="227"/>
      <c r="Y278" s="227"/>
      <c r="Z278" s="227"/>
    </row>
    <row r="279" ht="12.75" customHeight="1">
      <c r="A279" s="227"/>
      <c r="B279" s="227"/>
      <c r="C279" s="227"/>
      <c r="D279" s="227"/>
      <c r="E279" s="227"/>
      <c r="F279" s="379"/>
      <c r="G279" s="379"/>
      <c r="H279" s="227"/>
      <c r="I279" s="227"/>
      <c r="J279" s="227"/>
      <c r="K279" s="227"/>
      <c r="L279" s="227"/>
      <c r="M279" s="227"/>
      <c r="N279" s="227"/>
      <c r="O279" s="227"/>
      <c r="P279" s="227"/>
      <c r="Q279" s="227"/>
      <c r="R279" s="227"/>
      <c r="S279" s="227"/>
      <c r="T279" s="227"/>
      <c r="U279" s="227"/>
      <c r="V279" s="227"/>
      <c r="W279" s="227"/>
      <c r="X279" s="227"/>
      <c r="Y279" s="227"/>
      <c r="Z279" s="227"/>
    </row>
    <row r="280" ht="12.75" customHeight="1">
      <c r="A280" s="227"/>
      <c r="B280" s="227"/>
      <c r="C280" s="227"/>
      <c r="D280" s="227"/>
      <c r="E280" s="227"/>
      <c r="F280" s="379"/>
      <c r="G280" s="379"/>
      <c r="H280" s="227"/>
      <c r="I280" s="227"/>
      <c r="J280" s="227"/>
      <c r="K280" s="227"/>
      <c r="L280" s="227"/>
      <c r="M280" s="227"/>
      <c r="N280" s="227"/>
      <c r="O280" s="227"/>
      <c r="P280" s="227"/>
      <c r="Q280" s="227"/>
      <c r="R280" s="227"/>
      <c r="S280" s="227"/>
      <c r="T280" s="227"/>
      <c r="U280" s="227"/>
      <c r="V280" s="227"/>
      <c r="W280" s="227"/>
      <c r="X280" s="227"/>
      <c r="Y280" s="227"/>
      <c r="Z280" s="227"/>
    </row>
    <row r="281" ht="12.75" customHeight="1">
      <c r="A281" s="227"/>
      <c r="B281" s="227"/>
      <c r="C281" s="227"/>
      <c r="D281" s="227"/>
      <c r="E281" s="227"/>
      <c r="F281" s="379"/>
      <c r="G281" s="379"/>
      <c r="H281" s="227"/>
      <c r="I281" s="227"/>
      <c r="J281" s="227"/>
      <c r="K281" s="227"/>
      <c r="L281" s="227"/>
      <c r="M281" s="227"/>
      <c r="N281" s="227"/>
      <c r="O281" s="227"/>
      <c r="P281" s="227"/>
      <c r="Q281" s="227"/>
      <c r="R281" s="227"/>
      <c r="S281" s="227"/>
      <c r="T281" s="227"/>
      <c r="U281" s="227"/>
      <c r="V281" s="227"/>
      <c r="W281" s="227"/>
      <c r="X281" s="227"/>
      <c r="Y281" s="227"/>
      <c r="Z281" s="227"/>
    </row>
    <row r="282" ht="12.75" customHeight="1">
      <c r="A282" s="227"/>
      <c r="B282" s="227"/>
      <c r="C282" s="227"/>
      <c r="D282" s="227"/>
      <c r="E282" s="227"/>
      <c r="F282" s="379"/>
      <c r="G282" s="379"/>
      <c r="H282" s="227"/>
      <c r="I282" s="227"/>
      <c r="J282" s="227"/>
      <c r="K282" s="227"/>
      <c r="L282" s="227"/>
      <c r="M282" s="227"/>
      <c r="N282" s="227"/>
      <c r="O282" s="227"/>
      <c r="P282" s="227"/>
      <c r="Q282" s="227"/>
      <c r="R282" s="227"/>
      <c r="S282" s="227"/>
      <c r="T282" s="227"/>
      <c r="U282" s="227"/>
      <c r="V282" s="227"/>
      <c r="W282" s="227"/>
      <c r="X282" s="227"/>
      <c r="Y282" s="227"/>
      <c r="Z282" s="227"/>
    </row>
    <row r="283" ht="12.75" customHeight="1">
      <c r="A283" s="227"/>
      <c r="B283" s="227"/>
      <c r="C283" s="227"/>
      <c r="D283" s="227"/>
      <c r="E283" s="227"/>
      <c r="F283" s="379"/>
      <c r="G283" s="379"/>
      <c r="H283" s="227"/>
      <c r="I283" s="227"/>
      <c r="J283" s="227"/>
      <c r="K283" s="227"/>
      <c r="L283" s="227"/>
      <c r="M283" s="227"/>
      <c r="N283" s="227"/>
      <c r="O283" s="227"/>
      <c r="P283" s="227"/>
      <c r="Q283" s="227"/>
      <c r="R283" s="227"/>
      <c r="S283" s="227"/>
      <c r="T283" s="227"/>
      <c r="U283" s="227"/>
      <c r="V283" s="227"/>
      <c r="W283" s="227"/>
      <c r="X283" s="227"/>
      <c r="Y283" s="227"/>
      <c r="Z283" s="227"/>
    </row>
    <row r="284" ht="12.75" customHeight="1">
      <c r="A284" s="227"/>
      <c r="B284" s="227"/>
      <c r="C284" s="227"/>
      <c r="D284" s="227"/>
      <c r="E284" s="227"/>
      <c r="F284" s="379"/>
      <c r="G284" s="379"/>
      <c r="H284" s="227"/>
      <c r="I284" s="227"/>
      <c r="J284" s="227"/>
      <c r="K284" s="227"/>
      <c r="L284" s="227"/>
      <c r="M284" s="227"/>
      <c r="N284" s="227"/>
      <c r="O284" s="227"/>
      <c r="P284" s="227"/>
      <c r="Q284" s="227"/>
      <c r="R284" s="227"/>
      <c r="S284" s="227"/>
      <c r="T284" s="227"/>
      <c r="U284" s="227"/>
      <c r="V284" s="227"/>
      <c r="W284" s="227"/>
      <c r="X284" s="227"/>
      <c r="Y284" s="227"/>
      <c r="Z284" s="227"/>
    </row>
    <row r="285" ht="12.75" customHeight="1">
      <c r="A285" s="227"/>
      <c r="B285" s="227"/>
      <c r="C285" s="227"/>
      <c r="D285" s="227"/>
      <c r="E285" s="227"/>
      <c r="F285" s="379"/>
      <c r="G285" s="379"/>
      <c r="H285" s="227"/>
      <c r="I285" s="227"/>
      <c r="J285" s="227"/>
      <c r="K285" s="227"/>
      <c r="L285" s="227"/>
      <c r="M285" s="227"/>
      <c r="N285" s="227"/>
      <c r="O285" s="227"/>
      <c r="P285" s="227"/>
      <c r="Q285" s="227"/>
      <c r="R285" s="227"/>
      <c r="S285" s="227"/>
      <c r="T285" s="227"/>
      <c r="U285" s="227"/>
      <c r="V285" s="227"/>
      <c r="W285" s="227"/>
      <c r="X285" s="227"/>
      <c r="Y285" s="227"/>
      <c r="Z285" s="227"/>
    </row>
    <row r="286" ht="12.75" customHeight="1">
      <c r="A286" s="227"/>
      <c r="B286" s="227"/>
      <c r="C286" s="227"/>
      <c r="D286" s="227"/>
      <c r="E286" s="227"/>
      <c r="F286" s="379"/>
      <c r="G286" s="379"/>
      <c r="H286" s="227"/>
      <c r="I286" s="227"/>
      <c r="J286" s="227"/>
      <c r="K286" s="227"/>
      <c r="L286" s="227"/>
      <c r="M286" s="227"/>
      <c r="N286" s="227"/>
      <c r="O286" s="227"/>
      <c r="P286" s="227"/>
      <c r="Q286" s="227"/>
      <c r="R286" s="227"/>
      <c r="S286" s="227"/>
      <c r="T286" s="227"/>
      <c r="U286" s="227"/>
      <c r="V286" s="227"/>
      <c r="W286" s="227"/>
      <c r="X286" s="227"/>
      <c r="Y286" s="227"/>
      <c r="Z286" s="227"/>
    </row>
    <row r="287" ht="12.75" customHeight="1">
      <c r="A287" s="227"/>
      <c r="B287" s="227"/>
      <c r="C287" s="227"/>
      <c r="D287" s="227"/>
      <c r="E287" s="227"/>
      <c r="F287" s="379"/>
      <c r="G287" s="379"/>
      <c r="H287" s="227"/>
      <c r="I287" s="227"/>
      <c r="J287" s="227"/>
      <c r="K287" s="227"/>
      <c r="L287" s="227"/>
      <c r="M287" s="227"/>
      <c r="N287" s="227"/>
      <c r="O287" s="227"/>
      <c r="P287" s="227"/>
      <c r="Q287" s="227"/>
      <c r="R287" s="227"/>
      <c r="S287" s="227"/>
      <c r="T287" s="227"/>
      <c r="U287" s="227"/>
      <c r="V287" s="227"/>
      <c r="W287" s="227"/>
      <c r="X287" s="227"/>
      <c r="Y287" s="227"/>
      <c r="Z287" s="227"/>
    </row>
    <row r="288" ht="12.75" customHeight="1">
      <c r="A288" s="227"/>
      <c r="B288" s="227"/>
      <c r="C288" s="227"/>
      <c r="D288" s="227"/>
      <c r="E288" s="227"/>
      <c r="F288" s="379"/>
      <c r="G288" s="379"/>
      <c r="H288" s="227"/>
      <c r="I288" s="227"/>
      <c r="J288" s="227"/>
      <c r="K288" s="227"/>
      <c r="L288" s="227"/>
      <c r="M288" s="227"/>
      <c r="N288" s="227"/>
      <c r="O288" s="227"/>
      <c r="P288" s="227"/>
      <c r="Q288" s="227"/>
      <c r="R288" s="227"/>
      <c r="S288" s="227"/>
      <c r="T288" s="227"/>
      <c r="U288" s="227"/>
      <c r="V288" s="227"/>
      <c r="W288" s="227"/>
      <c r="X288" s="227"/>
      <c r="Y288" s="227"/>
      <c r="Z288" s="227"/>
    </row>
    <row r="289" ht="12.75" customHeight="1">
      <c r="A289" s="227"/>
      <c r="B289" s="227"/>
      <c r="C289" s="227"/>
      <c r="D289" s="227"/>
      <c r="E289" s="227"/>
      <c r="F289" s="379"/>
      <c r="G289" s="379"/>
      <c r="H289" s="227"/>
      <c r="I289" s="227"/>
      <c r="J289" s="227"/>
      <c r="K289" s="227"/>
      <c r="L289" s="227"/>
      <c r="M289" s="227"/>
      <c r="N289" s="227"/>
      <c r="O289" s="227"/>
      <c r="P289" s="227"/>
      <c r="Q289" s="227"/>
      <c r="R289" s="227"/>
      <c r="S289" s="227"/>
      <c r="T289" s="227"/>
      <c r="U289" s="227"/>
      <c r="V289" s="227"/>
      <c r="W289" s="227"/>
      <c r="X289" s="227"/>
      <c r="Y289" s="227"/>
      <c r="Z289" s="227"/>
    </row>
    <row r="290" ht="12.75" customHeight="1">
      <c r="A290" s="227"/>
      <c r="B290" s="227"/>
      <c r="C290" s="227"/>
      <c r="D290" s="227"/>
      <c r="E290" s="227"/>
      <c r="F290" s="379"/>
      <c r="G290" s="379"/>
      <c r="H290" s="227"/>
      <c r="I290" s="227"/>
      <c r="J290" s="227"/>
      <c r="K290" s="227"/>
      <c r="L290" s="227"/>
      <c r="M290" s="227"/>
      <c r="N290" s="227"/>
      <c r="O290" s="227"/>
      <c r="P290" s="227"/>
      <c r="Q290" s="227"/>
      <c r="R290" s="227"/>
      <c r="S290" s="227"/>
      <c r="T290" s="227"/>
      <c r="U290" s="227"/>
      <c r="V290" s="227"/>
      <c r="W290" s="227"/>
      <c r="X290" s="227"/>
      <c r="Y290" s="227"/>
      <c r="Z290" s="227"/>
    </row>
    <row r="291" ht="12.75" customHeight="1">
      <c r="A291" s="227"/>
      <c r="B291" s="227"/>
      <c r="C291" s="227"/>
      <c r="D291" s="227"/>
      <c r="E291" s="227"/>
      <c r="F291" s="379"/>
      <c r="G291" s="379"/>
      <c r="H291" s="227"/>
      <c r="I291" s="227"/>
      <c r="J291" s="227"/>
      <c r="K291" s="227"/>
      <c r="L291" s="227"/>
      <c r="M291" s="227"/>
      <c r="N291" s="227"/>
      <c r="O291" s="227"/>
      <c r="P291" s="227"/>
      <c r="Q291" s="227"/>
      <c r="R291" s="227"/>
      <c r="S291" s="227"/>
      <c r="T291" s="227"/>
      <c r="U291" s="227"/>
      <c r="V291" s="227"/>
      <c r="W291" s="227"/>
      <c r="X291" s="227"/>
      <c r="Y291" s="227"/>
      <c r="Z291" s="227"/>
    </row>
    <row r="292" ht="12.75" customHeight="1">
      <c r="A292" s="227"/>
      <c r="B292" s="227"/>
      <c r="C292" s="227"/>
      <c r="D292" s="227"/>
      <c r="E292" s="227"/>
      <c r="F292" s="379"/>
      <c r="G292" s="379"/>
      <c r="H292" s="227"/>
      <c r="I292" s="227"/>
      <c r="J292" s="227"/>
      <c r="K292" s="227"/>
      <c r="L292" s="227"/>
      <c r="M292" s="227"/>
      <c r="N292" s="227"/>
      <c r="O292" s="227"/>
      <c r="P292" s="227"/>
      <c r="Q292" s="227"/>
      <c r="R292" s="227"/>
      <c r="S292" s="227"/>
      <c r="T292" s="227"/>
      <c r="U292" s="227"/>
      <c r="V292" s="227"/>
      <c r="W292" s="227"/>
      <c r="X292" s="227"/>
      <c r="Y292" s="227"/>
      <c r="Z292" s="227"/>
    </row>
    <row r="293" ht="12.75" customHeight="1">
      <c r="A293" s="227"/>
      <c r="B293" s="227"/>
      <c r="C293" s="227"/>
      <c r="D293" s="227"/>
      <c r="E293" s="227"/>
      <c r="F293" s="379"/>
      <c r="G293" s="379"/>
      <c r="H293" s="227"/>
      <c r="I293" s="227"/>
      <c r="J293" s="227"/>
      <c r="K293" s="227"/>
      <c r="L293" s="227"/>
      <c r="M293" s="227"/>
      <c r="N293" s="227"/>
      <c r="O293" s="227"/>
      <c r="P293" s="227"/>
      <c r="Q293" s="227"/>
      <c r="R293" s="227"/>
      <c r="S293" s="227"/>
      <c r="T293" s="227"/>
      <c r="U293" s="227"/>
      <c r="V293" s="227"/>
      <c r="W293" s="227"/>
      <c r="X293" s="227"/>
      <c r="Y293" s="227"/>
      <c r="Z293" s="227"/>
    </row>
    <row r="294" ht="12.75" customHeight="1">
      <c r="A294" s="227"/>
      <c r="B294" s="227"/>
      <c r="C294" s="227"/>
      <c r="D294" s="227"/>
      <c r="E294" s="227"/>
      <c r="F294" s="379"/>
      <c r="G294" s="379"/>
      <c r="H294" s="227"/>
      <c r="I294" s="227"/>
      <c r="J294" s="227"/>
      <c r="K294" s="227"/>
      <c r="L294" s="227"/>
      <c r="M294" s="227"/>
      <c r="N294" s="227"/>
      <c r="O294" s="227"/>
      <c r="P294" s="227"/>
      <c r="Q294" s="227"/>
      <c r="R294" s="227"/>
      <c r="S294" s="227"/>
      <c r="T294" s="227"/>
      <c r="U294" s="227"/>
      <c r="V294" s="227"/>
      <c r="W294" s="227"/>
      <c r="X294" s="227"/>
      <c r="Y294" s="227"/>
      <c r="Z294" s="227"/>
    </row>
    <row r="295" ht="12.75" customHeight="1">
      <c r="A295" s="227"/>
      <c r="B295" s="227"/>
      <c r="C295" s="227"/>
      <c r="D295" s="227"/>
      <c r="E295" s="227"/>
      <c r="F295" s="379"/>
      <c r="G295" s="379"/>
      <c r="H295" s="227"/>
      <c r="I295" s="227"/>
      <c r="J295" s="227"/>
      <c r="K295" s="227"/>
      <c r="L295" s="227"/>
      <c r="M295" s="227"/>
      <c r="N295" s="227"/>
      <c r="O295" s="227"/>
      <c r="P295" s="227"/>
      <c r="Q295" s="227"/>
      <c r="R295" s="227"/>
      <c r="S295" s="227"/>
      <c r="T295" s="227"/>
      <c r="U295" s="227"/>
      <c r="V295" s="227"/>
      <c r="W295" s="227"/>
      <c r="X295" s="227"/>
      <c r="Y295" s="227"/>
      <c r="Z295" s="227"/>
    </row>
    <row r="296" ht="12.75" customHeight="1">
      <c r="A296" s="227"/>
      <c r="B296" s="227"/>
      <c r="C296" s="227"/>
      <c r="D296" s="227"/>
      <c r="E296" s="227"/>
      <c r="F296" s="379"/>
      <c r="G296" s="379"/>
      <c r="H296" s="227"/>
      <c r="I296" s="227"/>
      <c r="J296" s="227"/>
      <c r="K296" s="227"/>
      <c r="L296" s="227"/>
      <c r="M296" s="227"/>
      <c r="N296" s="227"/>
      <c r="O296" s="227"/>
      <c r="P296" s="227"/>
      <c r="Q296" s="227"/>
      <c r="R296" s="227"/>
      <c r="S296" s="227"/>
      <c r="T296" s="227"/>
      <c r="U296" s="227"/>
      <c r="V296" s="227"/>
      <c r="W296" s="227"/>
      <c r="X296" s="227"/>
      <c r="Y296" s="227"/>
      <c r="Z296" s="227"/>
    </row>
    <row r="297" ht="12.75" customHeight="1">
      <c r="A297" s="227"/>
      <c r="B297" s="227"/>
      <c r="C297" s="227"/>
      <c r="D297" s="227"/>
      <c r="E297" s="227"/>
      <c r="F297" s="379"/>
      <c r="G297" s="379"/>
      <c r="H297" s="227"/>
      <c r="I297" s="227"/>
      <c r="J297" s="227"/>
      <c r="K297" s="227"/>
      <c r="L297" s="227"/>
      <c r="M297" s="227"/>
      <c r="N297" s="227"/>
      <c r="O297" s="227"/>
      <c r="P297" s="227"/>
      <c r="Q297" s="227"/>
      <c r="R297" s="227"/>
      <c r="S297" s="227"/>
      <c r="T297" s="227"/>
      <c r="U297" s="227"/>
      <c r="V297" s="227"/>
      <c r="W297" s="227"/>
      <c r="X297" s="227"/>
      <c r="Y297" s="227"/>
      <c r="Z297" s="227"/>
    </row>
    <row r="298" ht="12.75" customHeight="1">
      <c r="A298" s="227"/>
      <c r="B298" s="227"/>
      <c r="C298" s="227"/>
      <c r="D298" s="227"/>
      <c r="E298" s="227"/>
      <c r="F298" s="379"/>
      <c r="G298" s="379"/>
      <c r="H298" s="227"/>
      <c r="I298" s="227"/>
      <c r="J298" s="227"/>
      <c r="K298" s="227"/>
      <c r="L298" s="227"/>
      <c r="M298" s="227"/>
      <c r="N298" s="227"/>
      <c r="O298" s="227"/>
      <c r="P298" s="227"/>
      <c r="Q298" s="227"/>
      <c r="R298" s="227"/>
      <c r="S298" s="227"/>
      <c r="T298" s="227"/>
      <c r="U298" s="227"/>
      <c r="V298" s="227"/>
      <c r="W298" s="227"/>
      <c r="X298" s="227"/>
      <c r="Y298" s="227"/>
      <c r="Z298" s="227"/>
    </row>
    <row r="299" ht="12.75" customHeight="1">
      <c r="A299" s="227"/>
      <c r="B299" s="227"/>
      <c r="C299" s="227"/>
      <c r="D299" s="227"/>
      <c r="E299" s="227"/>
      <c r="F299" s="379"/>
      <c r="G299" s="379"/>
      <c r="H299" s="227"/>
      <c r="I299" s="227"/>
      <c r="J299" s="227"/>
      <c r="K299" s="227"/>
      <c r="L299" s="227"/>
      <c r="M299" s="227"/>
      <c r="N299" s="227"/>
      <c r="O299" s="227"/>
      <c r="P299" s="227"/>
      <c r="Q299" s="227"/>
      <c r="R299" s="227"/>
      <c r="S299" s="227"/>
      <c r="T299" s="227"/>
      <c r="U299" s="227"/>
      <c r="V299" s="227"/>
      <c r="W299" s="227"/>
      <c r="X299" s="227"/>
      <c r="Y299" s="227"/>
      <c r="Z299" s="227"/>
    </row>
    <row r="300" ht="12.75" customHeight="1">
      <c r="A300" s="227"/>
      <c r="B300" s="227"/>
      <c r="C300" s="227"/>
      <c r="D300" s="227"/>
      <c r="E300" s="227"/>
      <c r="F300" s="379"/>
      <c r="G300" s="379"/>
      <c r="H300" s="227"/>
      <c r="I300" s="227"/>
      <c r="J300" s="227"/>
      <c r="K300" s="227"/>
      <c r="L300" s="227"/>
      <c r="M300" s="227"/>
      <c r="N300" s="227"/>
      <c r="O300" s="227"/>
      <c r="P300" s="227"/>
      <c r="Q300" s="227"/>
      <c r="R300" s="227"/>
      <c r="S300" s="227"/>
      <c r="T300" s="227"/>
      <c r="U300" s="227"/>
      <c r="V300" s="227"/>
      <c r="W300" s="227"/>
      <c r="X300" s="227"/>
      <c r="Y300" s="227"/>
      <c r="Z300" s="227"/>
    </row>
    <row r="301" ht="12.75" customHeight="1">
      <c r="A301" s="227"/>
      <c r="B301" s="227"/>
      <c r="C301" s="227"/>
      <c r="D301" s="227"/>
      <c r="E301" s="227"/>
      <c r="F301" s="379"/>
      <c r="G301" s="379"/>
      <c r="H301" s="227"/>
      <c r="I301" s="227"/>
      <c r="J301" s="227"/>
      <c r="K301" s="227"/>
      <c r="L301" s="227"/>
      <c r="M301" s="227"/>
      <c r="N301" s="227"/>
      <c r="O301" s="227"/>
      <c r="P301" s="227"/>
      <c r="Q301" s="227"/>
      <c r="R301" s="227"/>
      <c r="S301" s="227"/>
      <c r="T301" s="227"/>
      <c r="U301" s="227"/>
      <c r="V301" s="227"/>
      <c r="W301" s="227"/>
      <c r="X301" s="227"/>
      <c r="Y301" s="227"/>
      <c r="Z301" s="227"/>
    </row>
    <row r="302" ht="12.75" customHeight="1">
      <c r="A302" s="227"/>
      <c r="B302" s="227"/>
      <c r="C302" s="227"/>
      <c r="D302" s="227"/>
      <c r="E302" s="227"/>
      <c r="F302" s="379"/>
      <c r="G302" s="379"/>
      <c r="H302" s="227"/>
      <c r="I302" s="227"/>
      <c r="J302" s="227"/>
      <c r="K302" s="227"/>
      <c r="L302" s="227"/>
      <c r="M302" s="227"/>
      <c r="N302" s="227"/>
      <c r="O302" s="227"/>
      <c r="P302" s="227"/>
      <c r="Q302" s="227"/>
      <c r="R302" s="227"/>
      <c r="S302" s="227"/>
      <c r="T302" s="227"/>
      <c r="U302" s="227"/>
      <c r="V302" s="227"/>
      <c r="W302" s="227"/>
      <c r="X302" s="227"/>
      <c r="Y302" s="227"/>
      <c r="Z302" s="227"/>
    </row>
    <row r="303" ht="12.75" customHeight="1">
      <c r="A303" s="227"/>
      <c r="B303" s="227"/>
      <c r="C303" s="227"/>
      <c r="D303" s="227"/>
      <c r="E303" s="227"/>
      <c r="F303" s="379"/>
      <c r="G303" s="379"/>
      <c r="H303" s="227"/>
      <c r="I303" s="227"/>
      <c r="J303" s="227"/>
      <c r="K303" s="227"/>
      <c r="L303" s="227"/>
      <c r="M303" s="227"/>
      <c r="N303" s="227"/>
      <c r="O303" s="227"/>
      <c r="P303" s="227"/>
      <c r="Q303" s="227"/>
      <c r="R303" s="227"/>
      <c r="S303" s="227"/>
      <c r="T303" s="227"/>
      <c r="U303" s="227"/>
      <c r="V303" s="227"/>
      <c r="W303" s="227"/>
      <c r="X303" s="227"/>
      <c r="Y303" s="227"/>
      <c r="Z303" s="227"/>
    </row>
    <row r="304" ht="12.75" customHeight="1">
      <c r="A304" s="227"/>
      <c r="B304" s="227"/>
      <c r="C304" s="227"/>
      <c r="D304" s="227"/>
      <c r="E304" s="227"/>
      <c r="F304" s="379"/>
      <c r="G304" s="379"/>
      <c r="H304" s="227"/>
      <c r="I304" s="227"/>
      <c r="J304" s="227"/>
      <c r="K304" s="227"/>
      <c r="L304" s="227"/>
      <c r="M304" s="227"/>
      <c r="N304" s="227"/>
      <c r="O304" s="227"/>
      <c r="P304" s="227"/>
      <c r="Q304" s="227"/>
      <c r="R304" s="227"/>
      <c r="S304" s="227"/>
      <c r="T304" s="227"/>
      <c r="U304" s="227"/>
      <c r="V304" s="227"/>
      <c r="W304" s="227"/>
      <c r="X304" s="227"/>
      <c r="Y304" s="227"/>
      <c r="Z304" s="227"/>
    </row>
    <row r="305" ht="12.75" customHeight="1">
      <c r="A305" s="227"/>
      <c r="B305" s="227"/>
      <c r="C305" s="227"/>
      <c r="D305" s="227"/>
      <c r="E305" s="227"/>
      <c r="F305" s="379"/>
      <c r="G305" s="379"/>
      <c r="H305" s="227"/>
      <c r="I305" s="227"/>
      <c r="J305" s="227"/>
      <c r="K305" s="227"/>
      <c r="L305" s="227"/>
      <c r="M305" s="227"/>
      <c r="N305" s="227"/>
      <c r="O305" s="227"/>
      <c r="P305" s="227"/>
      <c r="Q305" s="227"/>
      <c r="R305" s="227"/>
      <c r="S305" s="227"/>
      <c r="T305" s="227"/>
      <c r="U305" s="227"/>
      <c r="V305" s="227"/>
      <c r="W305" s="227"/>
      <c r="X305" s="227"/>
      <c r="Y305" s="227"/>
      <c r="Z305" s="227"/>
    </row>
    <row r="306" ht="12.75" customHeight="1">
      <c r="A306" s="227"/>
      <c r="B306" s="227"/>
      <c r="C306" s="227"/>
      <c r="D306" s="227"/>
      <c r="E306" s="227"/>
      <c r="F306" s="379"/>
      <c r="G306" s="379"/>
      <c r="H306" s="227"/>
      <c r="I306" s="227"/>
      <c r="J306" s="227"/>
      <c r="K306" s="227"/>
      <c r="L306" s="227"/>
      <c r="M306" s="227"/>
      <c r="N306" s="227"/>
      <c r="O306" s="227"/>
      <c r="P306" s="227"/>
      <c r="Q306" s="227"/>
      <c r="R306" s="227"/>
      <c r="S306" s="227"/>
      <c r="T306" s="227"/>
      <c r="U306" s="227"/>
      <c r="V306" s="227"/>
      <c r="W306" s="227"/>
      <c r="X306" s="227"/>
      <c r="Y306" s="227"/>
      <c r="Z306" s="227"/>
    </row>
    <row r="307" ht="12.75" customHeight="1">
      <c r="A307" s="227"/>
      <c r="B307" s="227"/>
      <c r="C307" s="227"/>
      <c r="D307" s="227"/>
      <c r="E307" s="227"/>
      <c r="F307" s="379"/>
      <c r="G307" s="379"/>
      <c r="H307" s="227"/>
      <c r="I307" s="227"/>
      <c r="J307" s="227"/>
      <c r="K307" s="227"/>
      <c r="L307" s="227"/>
      <c r="M307" s="227"/>
      <c r="N307" s="227"/>
      <c r="O307" s="227"/>
      <c r="P307" s="227"/>
      <c r="Q307" s="227"/>
      <c r="R307" s="227"/>
      <c r="S307" s="227"/>
      <c r="T307" s="227"/>
      <c r="U307" s="227"/>
      <c r="V307" s="227"/>
      <c r="W307" s="227"/>
      <c r="X307" s="227"/>
      <c r="Y307" s="227"/>
      <c r="Z307" s="227"/>
    </row>
    <row r="308" ht="12.75" customHeight="1">
      <c r="A308" s="227"/>
      <c r="B308" s="227"/>
      <c r="C308" s="227"/>
      <c r="D308" s="227"/>
      <c r="E308" s="227"/>
      <c r="F308" s="379"/>
      <c r="G308" s="379"/>
      <c r="H308" s="227"/>
      <c r="I308" s="227"/>
      <c r="J308" s="227"/>
      <c r="K308" s="227"/>
      <c r="L308" s="227"/>
      <c r="M308" s="227"/>
      <c r="N308" s="227"/>
      <c r="O308" s="227"/>
      <c r="P308" s="227"/>
      <c r="Q308" s="227"/>
      <c r="R308" s="227"/>
      <c r="S308" s="227"/>
      <c r="T308" s="227"/>
      <c r="U308" s="227"/>
      <c r="V308" s="227"/>
      <c r="W308" s="227"/>
      <c r="X308" s="227"/>
      <c r="Y308" s="227"/>
      <c r="Z308" s="227"/>
    </row>
    <row r="309" ht="12.75" customHeight="1">
      <c r="A309" s="227"/>
      <c r="B309" s="227"/>
      <c r="C309" s="227"/>
      <c r="D309" s="227"/>
      <c r="E309" s="227"/>
      <c r="F309" s="379"/>
      <c r="G309" s="379"/>
      <c r="H309" s="227"/>
      <c r="I309" s="227"/>
      <c r="J309" s="227"/>
      <c r="K309" s="227"/>
      <c r="L309" s="227"/>
      <c r="M309" s="227"/>
      <c r="N309" s="227"/>
      <c r="O309" s="227"/>
      <c r="P309" s="227"/>
      <c r="Q309" s="227"/>
      <c r="R309" s="227"/>
      <c r="S309" s="227"/>
      <c r="T309" s="227"/>
      <c r="U309" s="227"/>
      <c r="V309" s="227"/>
      <c r="W309" s="227"/>
      <c r="X309" s="227"/>
      <c r="Y309" s="227"/>
      <c r="Z309" s="227"/>
    </row>
    <row r="310" ht="12.75" customHeight="1">
      <c r="A310" s="227"/>
      <c r="B310" s="227"/>
      <c r="C310" s="227"/>
      <c r="D310" s="227"/>
      <c r="E310" s="227"/>
      <c r="F310" s="379"/>
      <c r="G310" s="379"/>
      <c r="H310" s="227"/>
      <c r="I310" s="227"/>
      <c r="J310" s="227"/>
      <c r="K310" s="227"/>
      <c r="L310" s="227"/>
      <c r="M310" s="227"/>
      <c r="N310" s="227"/>
      <c r="O310" s="227"/>
      <c r="P310" s="227"/>
      <c r="Q310" s="227"/>
      <c r="R310" s="227"/>
      <c r="S310" s="227"/>
      <c r="T310" s="227"/>
      <c r="U310" s="227"/>
      <c r="V310" s="227"/>
      <c r="W310" s="227"/>
      <c r="X310" s="227"/>
      <c r="Y310" s="227"/>
      <c r="Z310" s="227"/>
    </row>
    <row r="311" ht="12.75" customHeight="1">
      <c r="A311" s="227"/>
      <c r="B311" s="227"/>
      <c r="C311" s="227"/>
      <c r="D311" s="227"/>
      <c r="E311" s="227"/>
      <c r="F311" s="379"/>
      <c r="G311" s="379"/>
      <c r="H311" s="227"/>
      <c r="I311" s="227"/>
      <c r="J311" s="227"/>
      <c r="K311" s="227"/>
      <c r="L311" s="227"/>
      <c r="M311" s="227"/>
      <c r="N311" s="227"/>
      <c r="O311" s="227"/>
      <c r="P311" s="227"/>
      <c r="Q311" s="227"/>
      <c r="R311" s="227"/>
      <c r="S311" s="227"/>
      <c r="T311" s="227"/>
      <c r="U311" s="227"/>
      <c r="V311" s="227"/>
      <c r="W311" s="227"/>
      <c r="X311" s="227"/>
      <c r="Y311" s="227"/>
      <c r="Z311" s="227"/>
    </row>
    <row r="312" ht="12.75" customHeight="1">
      <c r="A312" s="227"/>
      <c r="B312" s="227"/>
      <c r="C312" s="227"/>
      <c r="D312" s="227"/>
      <c r="E312" s="227"/>
      <c r="F312" s="379"/>
      <c r="G312" s="379"/>
      <c r="H312" s="227"/>
      <c r="I312" s="227"/>
      <c r="J312" s="227"/>
      <c r="K312" s="227"/>
      <c r="L312" s="227"/>
      <c r="M312" s="227"/>
      <c r="N312" s="227"/>
      <c r="O312" s="227"/>
      <c r="P312" s="227"/>
      <c r="Q312" s="227"/>
      <c r="R312" s="227"/>
      <c r="S312" s="227"/>
      <c r="T312" s="227"/>
      <c r="U312" s="227"/>
      <c r="V312" s="227"/>
      <c r="W312" s="227"/>
      <c r="X312" s="227"/>
      <c r="Y312" s="227"/>
      <c r="Z312" s="227"/>
    </row>
    <row r="313" ht="12.75" customHeight="1">
      <c r="A313" s="227"/>
      <c r="B313" s="227"/>
      <c r="C313" s="227"/>
      <c r="D313" s="227"/>
      <c r="E313" s="227"/>
      <c r="F313" s="379"/>
      <c r="G313" s="379"/>
      <c r="H313" s="227"/>
      <c r="I313" s="227"/>
      <c r="J313" s="227"/>
      <c r="K313" s="227"/>
      <c r="L313" s="227"/>
      <c r="M313" s="227"/>
      <c r="N313" s="227"/>
      <c r="O313" s="227"/>
      <c r="P313" s="227"/>
      <c r="Q313" s="227"/>
      <c r="R313" s="227"/>
      <c r="S313" s="227"/>
      <c r="T313" s="227"/>
      <c r="U313" s="227"/>
      <c r="V313" s="227"/>
      <c r="W313" s="227"/>
      <c r="X313" s="227"/>
      <c r="Y313" s="227"/>
      <c r="Z313" s="227"/>
    </row>
    <row r="314" ht="12.75" customHeight="1">
      <c r="A314" s="227"/>
      <c r="B314" s="227"/>
      <c r="C314" s="227"/>
      <c r="D314" s="227"/>
      <c r="E314" s="227"/>
      <c r="F314" s="379"/>
      <c r="G314" s="379"/>
      <c r="H314" s="227"/>
      <c r="I314" s="227"/>
      <c r="J314" s="227"/>
      <c r="K314" s="227"/>
      <c r="L314" s="227"/>
      <c r="M314" s="227"/>
      <c r="N314" s="227"/>
      <c r="O314" s="227"/>
      <c r="P314" s="227"/>
      <c r="Q314" s="227"/>
      <c r="R314" s="227"/>
      <c r="S314" s="227"/>
      <c r="T314" s="227"/>
      <c r="U314" s="227"/>
      <c r="V314" s="227"/>
      <c r="W314" s="227"/>
      <c r="X314" s="227"/>
      <c r="Y314" s="227"/>
      <c r="Z314" s="227"/>
    </row>
    <row r="315" ht="12.75" customHeight="1">
      <c r="A315" s="227"/>
      <c r="B315" s="227"/>
      <c r="C315" s="227"/>
      <c r="D315" s="227"/>
      <c r="E315" s="227"/>
      <c r="F315" s="379"/>
      <c r="G315" s="379"/>
      <c r="H315" s="227"/>
      <c r="I315" s="227"/>
      <c r="J315" s="227"/>
      <c r="K315" s="227"/>
      <c r="L315" s="227"/>
      <c r="M315" s="227"/>
      <c r="N315" s="227"/>
      <c r="O315" s="227"/>
      <c r="P315" s="227"/>
      <c r="Q315" s="227"/>
      <c r="R315" s="227"/>
      <c r="S315" s="227"/>
      <c r="T315" s="227"/>
      <c r="U315" s="227"/>
      <c r="V315" s="227"/>
      <c r="W315" s="227"/>
      <c r="X315" s="227"/>
      <c r="Y315" s="227"/>
      <c r="Z315" s="227"/>
    </row>
    <row r="316" ht="12.75" customHeight="1">
      <c r="A316" s="227"/>
      <c r="B316" s="227"/>
      <c r="C316" s="227"/>
      <c r="D316" s="227"/>
      <c r="E316" s="227"/>
      <c r="F316" s="379"/>
      <c r="G316" s="379"/>
      <c r="H316" s="227"/>
      <c r="I316" s="227"/>
      <c r="J316" s="227"/>
      <c r="K316" s="227"/>
      <c r="L316" s="227"/>
      <c r="M316" s="227"/>
      <c r="N316" s="227"/>
      <c r="O316" s="227"/>
      <c r="P316" s="227"/>
      <c r="Q316" s="227"/>
      <c r="R316" s="227"/>
      <c r="S316" s="227"/>
      <c r="T316" s="227"/>
      <c r="U316" s="227"/>
      <c r="V316" s="227"/>
      <c r="W316" s="227"/>
      <c r="X316" s="227"/>
      <c r="Y316" s="227"/>
      <c r="Z316" s="227"/>
    </row>
    <row r="317" ht="12.75" customHeight="1">
      <c r="A317" s="227"/>
      <c r="B317" s="227"/>
      <c r="C317" s="227"/>
      <c r="D317" s="227"/>
      <c r="E317" s="227"/>
      <c r="F317" s="379"/>
      <c r="G317" s="379"/>
      <c r="H317" s="227"/>
      <c r="I317" s="227"/>
      <c r="J317" s="227"/>
      <c r="K317" s="227"/>
      <c r="L317" s="227"/>
      <c r="M317" s="227"/>
      <c r="N317" s="227"/>
      <c r="O317" s="227"/>
      <c r="P317" s="227"/>
      <c r="Q317" s="227"/>
      <c r="R317" s="227"/>
      <c r="S317" s="227"/>
      <c r="T317" s="227"/>
      <c r="U317" s="227"/>
      <c r="V317" s="227"/>
      <c r="W317" s="227"/>
      <c r="X317" s="227"/>
      <c r="Y317" s="227"/>
      <c r="Z317" s="227"/>
    </row>
    <row r="318" ht="12.75" customHeight="1">
      <c r="A318" s="227"/>
      <c r="B318" s="227"/>
      <c r="C318" s="227"/>
      <c r="D318" s="227"/>
      <c r="E318" s="227"/>
      <c r="F318" s="379"/>
      <c r="G318" s="379"/>
      <c r="H318" s="227"/>
      <c r="I318" s="227"/>
      <c r="J318" s="227"/>
      <c r="K318" s="227"/>
      <c r="L318" s="227"/>
      <c r="M318" s="227"/>
      <c r="N318" s="227"/>
      <c r="O318" s="227"/>
      <c r="P318" s="227"/>
      <c r="Q318" s="227"/>
      <c r="R318" s="227"/>
      <c r="S318" s="227"/>
      <c r="T318" s="227"/>
      <c r="U318" s="227"/>
      <c r="V318" s="227"/>
      <c r="W318" s="227"/>
      <c r="X318" s="227"/>
      <c r="Y318" s="227"/>
      <c r="Z318" s="227"/>
    </row>
    <row r="319" ht="12.75" customHeight="1">
      <c r="A319" s="227"/>
      <c r="B319" s="227"/>
      <c r="C319" s="227"/>
      <c r="D319" s="227"/>
      <c r="E319" s="227"/>
      <c r="F319" s="379"/>
      <c r="G319" s="379"/>
      <c r="H319" s="227"/>
      <c r="I319" s="227"/>
      <c r="J319" s="227"/>
      <c r="K319" s="227"/>
      <c r="L319" s="227"/>
      <c r="M319" s="227"/>
      <c r="N319" s="227"/>
      <c r="O319" s="227"/>
      <c r="P319" s="227"/>
      <c r="Q319" s="227"/>
      <c r="R319" s="227"/>
      <c r="S319" s="227"/>
      <c r="T319" s="227"/>
      <c r="U319" s="227"/>
      <c r="V319" s="227"/>
      <c r="W319" s="227"/>
      <c r="X319" s="227"/>
      <c r="Y319" s="227"/>
      <c r="Z319" s="227"/>
    </row>
    <row r="320" ht="12.75" customHeight="1">
      <c r="A320" s="227"/>
      <c r="B320" s="227"/>
      <c r="C320" s="227"/>
      <c r="D320" s="227"/>
      <c r="E320" s="227"/>
      <c r="F320" s="379"/>
      <c r="G320" s="379"/>
      <c r="H320" s="227"/>
      <c r="I320" s="227"/>
      <c r="J320" s="227"/>
      <c r="K320" s="227"/>
      <c r="L320" s="227"/>
      <c r="M320" s="227"/>
      <c r="N320" s="227"/>
      <c r="O320" s="227"/>
      <c r="P320" s="227"/>
      <c r="Q320" s="227"/>
      <c r="R320" s="227"/>
      <c r="S320" s="227"/>
      <c r="T320" s="227"/>
      <c r="U320" s="227"/>
      <c r="V320" s="227"/>
      <c r="W320" s="227"/>
      <c r="X320" s="227"/>
      <c r="Y320" s="227"/>
      <c r="Z320" s="227"/>
    </row>
    <row r="321" ht="12.75" customHeight="1">
      <c r="A321" s="227"/>
      <c r="B321" s="227"/>
      <c r="C321" s="227"/>
      <c r="D321" s="227"/>
      <c r="E321" s="227"/>
      <c r="F321" s="379"/>
      <c r="G321" s="379"/>
      <c r="H321" s="227"/>
      <c r="I321" s="227"/>
      <c r="J321" s="227"/>
      <c r="K321" s="227"/>
      <c r="L321" s="227"/>
      <c r="M321" s="227"/>
      <c r="N321" s="227"/>
      <c r="O321" s="227"/>
      <c r="P321" s="227"/>
      <c r="Q321" s="227"/>
      <c r="R321" s="227"/>
      <c r="S321" s="227"/>
      <c r="T321" s="227"/>
      <c r="U321" s="227"/>
      <c r="V321" s="227"/>
      <c r="W321" s="227"/>
      <c r="X321" s="227"/>
      <c r="Y321" s="227"/>
      <c r="Z321" s="227"/>
    </row>
    <row r="322" ht="12.75" customHeight="1">
      <c r="A322" s="227"/>
      <c r="B322" s="227"/>
      <c r="C322" s="227"/>
      <c r="D322" s="227"/>
      <c r="E322" s="227"/>
      <c r="F322" s="379"/>
      <c r="G322" s="379"/>
      <c r="H322" s="227"/>
      <c r="I322" s="227"/>
      <c r="J322" s="227"/>
      <c r="K322" s="227"/>
      <c r="L322" s="227"/>
      <c r="M322" s="227"/>
      <c r="N322" s="227"/>
      <c r="O322" s="227"/>
      <c r="P322" s="227"/>
      <c r="Q322" s="227"/>
      <c r="R322" s="227"/>
      <c r="S322" s="227"/>
      <c r="T322" s="227"/>
      <c r="U322" s="227"/>
      <c r="V322" s="227"/>
      <c r="W322" s="227"/>
      <c r="X322" s="227"/>
      <c r="Y322" s="227"/>
      <c r="Z322" s="227"/>
    </row>
    <row r="323" ht="12.75" customHeight="1">
      <c r="A323" s="227"/>
      <c r="B323" s="227"/>
      <c r="C323" s="227"/>
      <c r="D323" s="227"/>
      <c r="E323" s="227"/>
      <c r="F323" s="379"/>
      <c r="G323" s="379"/>
      <c r="H323" s="227"/>
      <c r="I323" s="227"/>
      <c r="J323" s="227"/>
      <c r="K323" s="227"/>
      <c r="L323" s="227"/>
      <c r="M323" s="227"/>
      <c r="N323" s="227"/>
      <c r="O323" s="227"/>
      <c r="P323" s="227"/>
      <c r="Q323" s="227"/>
      <c r="R323" s="227"/>
      <c r="S323" s="227"/>
      <c r="T323" s="227"/>
      <c r="U323" s="227"/>
      <c r="V323" s="227"/>
      <c r="W323" s="227"/>
      <c r="X323" s="227"/>
      <c r="Y323" s="227"/>
      <c r="Z323" s="227"/>
    </row>
    <row r="324" ht="12.75" customHeight="1">
      <c r="A324" s="227"/>
      <c r="B324" s="227"/>
      <c r="C324" s="227"/>
      <c r="D324" s="227"/>
      <c r="E324" s="227"/>
      <c r="F324" s="379"/>
      <c r="G324" s="379"/>
      <c r="H324" s="227"/>
      <c r="I324" s="227"/>
      <c r="J324" s="227"/>
      <c r="K324" s="227"/>
      <c r="L324" s="227"/>
      <c r="M324" s="227"/>
      <c r="N324" s="227"/>
      <c r="O324" s="227"/>
      <c r="P324" s="227"/>
      <c r="Q324" s="227"/>
      <c r="R324" s="227"/>
      <c r="S324" s="227"/>
      <c r="T324" s="227"/>
      <c r="U324" s="227"/>
      <c r="V324" s="227"/>
      <c r="W324" s="227"/>
      <c r="X324" s="227"/>
      <c r="Y324" s="227"/>
      <c r="Z324" s="227"/>
    </row>
    <row r="325" ht="12.75" customHeight="1">
      <c r="A325" s="227"/>
      <c r="B325" s="227"/>
      <c r="C325" s="227"/>
      <c r="D325" s="227"/>
      <c r="E325" s="227"/>
      <c r="F325" s="379"/>
      <c r="G325" s="379"/>
      <c r="H325" s="227"/>
      <c r="I325" s="227"/>
      <c r="J325" s="227"/>
      <c r="K325" s="227"/>
      <c r="L325" s="227"/>
      <c r="M325" s="227"/>
      <c r="N325" s="227"/>
      <c r="O325" s="227"/>
      <c r="P325" s="227"/>
      <c r="Q325" s="227"/>
      <c r="R325" s="227"/>
      <c r="S325" s="227"/>
      <c r="T325" s="227"/>
      <c r="U325" s="227"/>
      <c r="V325" s="227"/>
      <c r="W325" s="227"/>
      <c r="X325" s="227"/>
      <c r="Y325" s="227"/>
      <c r="Z325" s="227"/>
    </row>
    <row r="326" ht="12.75" customHeight="1">
      <c r="A326" s="227"/>
      <c r="B326" s="227"/>
      <c r="C326" s="227"/>
      <c r="D326" s="227"/>
      <c r="E326" s="227"/>
      <c r="F326" s="379"/>
      <c r="G326" s="379"/>
      <c r="H326" s="227"/>
      <c r="I326" s="227"/>
      <c r="J326" s="227"/>
      <c r="K326" s="227"/>
      <c r="L326" s="227"/>
      <c r="M326" s="227"/>
      <c r="N326" s="227"/>
      <c r="O326" s="227"/>
      <c r="P326" s="227"/>
      <c r="Q326" s="227"/>
      <c r="R326" s="227"/>
      <c r="S326" s="227"/>
      <c r="T326" s="227"/>
      <c r="U326" s="227"/>
      <c r="V326" s="227"/>
      <c r="W326" s="227"/>
      <c r="X326" s="227"/>
      <c r="Y326" s="227"/>
      <c r="Z326" s="227"/>
    </row>
    <row r="327" ht="12.75" customHeight="1">
      <c r="A327" s="227"/>
      <c r="B327" s="227"/>
      <c r="C327" s="227"/>
      <c r="D327" s="227"/>
      <c r="E327" s="227"/>
      <c r="F327" s="379"/>
      <c r="G327" s="379"/>
      <c r="H327" s="227"/>
      <c r="I327" s="227"/>
      <c r="J327" s="227"/>
      <c r="K327" s="227"/>
      <c r="L327" s="227"/>
      <c r="M327" s="227"/>
      <c r="N327" s="227"/>
      <c r="O327" s="227"/>
      <c r="P327" s="227"/>
      <c r="Q327" s="227"/>
      <c r="R327" s="227"/>
      <c r="S327" s="227"/>
      <c r="T327" s="227"/>
      <c r="U327" s="227"/>
      <c r="V327" s="227"/>
      <c r="W327" s="227"/>
      <c r="X327" s="227"/>
      <c r="Y327" s="227"/>
      <c r="Z327" s="227"/>
    </row>
    <row r="328" ht="12.75" customHeight="1">
      <c r="A328" s="227"/>
      <c r="B328" s="227"/>
      <c r="C328" s="227"/>
      <c r="D328" s="227"/>
      <c r="E328" s="227"/>
      <c r="F328" s="379"/>
      <c r="G328" s="379"/>
      <c r="H328" s="227"/>
      <c r="I328" s="227"/>
      <c r="J328" s="227"/>
      <c r="K328" s="227"/>
      <c r="L328" s="227"/>
      <c r="M328" s="227"/>
      <c r="N328" s="227"/>
      <c r="O328" s="227"/>
      <c r="P328" s="227"/>
      <c r="Q328" s="227"/>
      <c r="R328" s="227"/>
      <c r="S328" s="227"/>
      <c r="T328" s="227"/>
      <c r="U328" s="227"/>
      <c r="V328" s="227"/>
      <c r="W328" s="227"/>
      <c r="X328" s="227"/>
      <c r="Y328" s="227"/>
      <c r="Z328" s="227"/>
    </row>
    <row r="329" ht="12.75" customHeight="1">
      <c r="A329" s="227"/>
      <c r="B329" s="227"/>
      <c r="C329" s="227"/>
      <c r="D329" s="227"/>
      <c r="E329" s="227"/>
      <c r="F329" s="379"/>
      <c r="G329" s="379"/>
      <c r="H329" s="227"/>
      <c r="I329" s="227"/>
      <c r="J329" s="227"/>
      <c r="K329" s="227"/>
      <c r="L329" s="227"/>
      <c r="M329" s="227"/>
      <c r="N329" s="227"/>
      <c r="O329" s="227"/>
      <c r="P329" s="227"/>
      <c r="Q329" s="227"/>
      <c r="R329" s="227"/>
      <c r="S329" s="227"/>
      <c r="T329" s="227"/>
      <c r="U329" s="227"/>
      <c r="V329" s="227"/>
      <c r="W329" s="227"/>
      <c r="X329" s="227"/>
      <c r="Y329" s="227"/>
      <c r="Z329" s="227"/>
    </row>
    <row r="330" ht="12.75" customHeight="1">
      <c r="A330" s="227"/>
      <c r="B330" s="227"/>
      <c r="C330" s="227"/>
      <c r="D330" s="227"/>
      <c r="E330" s="227"/>
      <c r="F330" s="379"/>
      <c r="G330" s="379"/>
      <c r="H330" s="227"/>
      <c r="I330" s="227"/>
      <c r="J330" s="227"/>
      <c r="K330" s="227"/>
      <c r="L330" s="227"/>
      <c r="M330" s="227"/>
      <c r="N330" s="227"/>
      <c r="O330" s="227"/>
      <c r="P330" s="227"/>
      <c r="Q330" s="227"/>
      <c r="R330" s="227"/>
      <c r="S330" s="227"/>
      <c r="T330" s="227"/>
      <c r="U330" s="227"/>
      <c r="V330" s="227"/>
      <c r="W330" s="227"/>
      <c r="X330" s="227"/>
      <c r="Y330" s="227"/>
      <c r="Z330" s="227"/>
    </row>
    <row r="331" ht="12.75" customHeight="1">
      <c r="A331" s="227"/>
      <c r="B331" s="227"/>
      <c r="C331" s="227"/>
      <c r="D331" s="227"/>
      <c r="E331" s="227"/>
      <c r="F331" s="379"/>
      <c r="G331" s="379"/>
      <c r="H331" s="227"/>
      <c r="I331" s="227"/>
      <c r="J331" s="227"/>
      <c r="K331" s="227"/>
      <c r="L331" s="227"/>
      <c r="M331" s="227"/>
      <c r="N331" s="227"/>
      <c r="O331" s="227"/>
      <c r="P331" s="227"/>
      <c r="Q331" s="227"/>
      <c r="R331" s="227"/>
      <c r="S331" s="227"/>
      <c r="T331" s="227"/>
      <c r="U331" s="227"/>
      <c r="V331" s="227"/>
      <c r="W331" s="227"/>
      <c r="X331" s="227"/>
      <c r="Y331" s="227"/>
      <c r="Z331" s="227"/>
    </row>
    <row r="332" ht="12.75" customHeight="1">
      <c r="A332" s="227"/>
      <c r="B332" s="227"/>
      <c r="C332" s="227"/>
      <c r="D332" s="227"/>
      <c r="E332" s="227"/>
      <c r="F332" s="379"/>
      <c r="G332" s="379"/>
      <c r="H332" s="227"/>
      <c r="I332" s="227"/>
      <c r="J332" s="227"/>
      <c r="K332" s="227"/>
      <c r="L332" s="227"/>
      <c r="M332" s="227"/>
      <c r="N332" s="227"/>
      <c r="O332" s="227"/>
      <c r="P332" s="227"/>
      <c r="Q332" s="227"/>
      <c r="R332" s="227"/>
      <c r="S332" s="227"/>
      <c r="T332" s="227"/>
      <c r="U332" s="227"/>
      <c r="V332" s="227"/>
      <c r="W332" s="227"/>
      <c r="X332" s="227"/>
      <c r="Y332" s="227"/>
      <c r="Z332" s="227"/>
    </row>
    <row r="333" ht="12.75" customHeight="1">
      <c r="A333" s="227"/>
      <c r="B333" s="227"/>
      <c r="C333" s="227"/>
      <c r="D333" s="227"/>
      <c r="E333" s="227"/>
      <c r="F333" s="379"/>
      <c r="G333" s="379"/>
      <c r="H333" s="227"/>
      <c r="I333" s="227"/>
      <c r="J333" s="227"/>
      <c r="K333" s="227"/>
      <c r="L333" s="227"/>
      <c r="M333" s="227"/>
      <c r="N333" s="227"/>
      <c r="O333" s="227"/>
      <c r="P333" s="227"/>
      <c r="Q333" s="227"/>
      <c r="R333" s="227"/>
      <c r="S333" s="227"/>
      <c r="T333" s="227"/>
      <c r="U333" s="227"/>
      <c r="V333" s="227"/>
      <c r="W333" s="227"/>
      <c r="X333" s="227"/>
      <c r="Y333" s="227"/>
      <c r="Z333" s="227"/>
    </row>
    <row r="334" ht="12.75" customHeight="1">
      <c r="A334" s="227"/>
      <c r="B334" s="227"/>
      <c r="C334" s="227"/>
      <c r="D334" s="227"/>
      <c r="E334" s="227"/>
      <c r="F334" s="379"/>
      <c r="G334" s="379"/>
      <c r="H334" s="227"/>
      <c r="I334" s="227"/>
      <c r="J334" s="227"/>
      <c r="K334" s="227"/>
      <c r="L334" s="227"/>
      <c r="M334" s="227"/>
      <c r="N334" s="227"/>
      <c r="O334" s="227"/>
      <c r="P334" s="227"/>
      <c r="Q334" s="227"/>
      <c r="R334" s="227"/>
      <c r="S334" s="227"/>
      <c r="T334" s="227"/>
      <c r="U334" s="227"/>
      <c r="V334" s="227"/>
      <c r="W334" s="227"/>
      <c r="X334" s="227"/>
      <c r="Y334" s="227"/>
      <c r="Z334" s="227"/>
    </row>
    <row r="335" ht="12.75" customHeight="1">
      <c r="A335" s="227"/>
      <c r="B335" s="227"/>
      <c r="C335" s="227"/>
      <c r="D335" s="227"/>
      <c r="E335" s="227"/>
      <c r="F335" s="379"/>
      <c r="G335" s="379"/>
      <c r="H335" s="227"/>
      <c r="I335" s="227"/>
      <c r="J335" s="227"/>
      <c r="K335" s="227"/>
      <c r="L335" s="227"/>
      <c r="M335" s="227"/>
      <c r="N335" s="227"/>
      <c r="O335" s="227"/>
      <c r="P335" s="227"/>
      <c r="Q335" s="227"/>
      <c r="R335" s="227"/>
      <c r="S335" s="227"/>
      <c r="T335" s="227"/>
      <c r="U335" s="227"/>
      <c r="V335" s="227"/>
      <c r="W335" s="227"/>
      <c r="X335" s="227"/>
      <c r="Y335" s="227"/>
      <c r="Z335" s="227"/>
    </row>
    <row r="336" ht="12.75" customHeight="1">
      <c r="A336" s="227"/>
      <c r="B336" s="227"/>
      <c r="C336" s="227"/>
      <c r="D336" s="227"/>
      <c r="E336" s="227"/>
      <c r="F336" s="379"/>
      <c r="G336" s="379"/>
      <c r="H336" s="227"/>
      <c r="I336" s="227"/>
      <c r="J336" s="227"/>
      <c r="K336" s="227"/>
      <c r="L336" s="227"/>
      <c r="M336" s="227"/>
      <c r="N336" s="227"/>
      <c r="O336" s="227"/>
      <c r="P336" s="227"/>
      <c r="Q336" s="227"/>
      <c r="R336" s="227"/>
      <c r="S336" s="227"/>
      <c r="T336" s="227"/>
      <c r="U336" s="227"/>
      <c r="V336" s="227"/>
      <c r="W336" s="227"/>
      <c r="X336" s="227"/>
      <c r="Y336" s="227"/>
      <c r="Z336" s="227"/>
    </row>
    <row r="337" ht="12.75" customHeight="1">
      <c r="A337" s="227"/>
      <c r="B337" s="227"/>
      <c r="C337" s="227"/>
      <c r="D337" s="227"/>
      <c r="E337" s="227"/>
      <c r="F337" s="379"/>
      <c r="G337" s="379"/>
      <c r="H337" s="227"/>
      <c r="I337" s="227"/>
      <c r="J337" s="227"/>
      <c r="K337" s="227"/>
      <c r="L337" s="227"/>
      <c r="M337" s="227"/>
      <c r="N337" s="227"/>
      <c r="O337" s="227"/>
      <c r="P337" s="227"/>
      <c r="Q337" s="227"/>
      <c r="R337" s="227"/>
      <c r="S337" s="227"/>
      <c r="T337" s="227"/>
      <c r="U337" s="227"/>
      <c r="V337" s="227"/>
      <c r="W337" s="227"/>
      <c r="X337" s="227"/>
      <c r="Y337" s="227"/>
      <c r="Z337" s="227"/>
    </row>
    <row r="338" ht="12.75" customHeight="1">
      <c r="A338" s="227"/>
      <c r="B338" s="227"/>
      <c r="C338" s="227"/>
      <c r="D338" s="227"/>
      <c r="E338" s="227"/>
      <c r="F338" s="379"/>
      <c r="G338" s="379"/>
      <c r="H338" s="227"/>
      <c r="I338" s="227"/>
      <c r="J338" s="227"/>
      <c r="K338" s="227"/>
      <c r="L338" s="227"/>
      <c r="M338" s="227"/>
      <c r="N338" s="227"/>
      <c r="O338" s="227"/>
      <c r="P338" s="227"/>
      <c r="Q338" s="227"/>
      <c r="R338" s="227"/>
      <c r="S338" s="227"/>
      <c r="T338" s="227"/>
      <c r="U338" s="227"/>
      <c r="V338" s="227"/>
      <c r="W338" s="227"/>
      <c r="X338" s="227"/>
      <c r="Y338" s="227"/>
      <c r="Z338" s="227"/>
    </row>
    <row r="339" ht="12.75" customHeight="1">
      <c r="A339" s="227"/>
      <c r="B339" s="227"/>
      <c r="C339" s="227"/>
      <c r="D339" s="227"/>
      <c r="E339" s="227"/>
      <c r="F339" s="379"/>
      <c r="G339" s="379"/>
      <c r="H339" s="227"/>
      <c r="I339" s="227"/>
      <c r="J339" s="227"/>
      <c r="K339" s="227"/>
      <c r="L339" s="227"/>
      <c r="M339" s="227"/>
      <c r="N339" s="227"/>
      <c r="O339" s="227"/>
      <c r="P339" s="227"/>
      <c r="Q339" s="227"/>
      <c r="R339" s="227"/>
      <c r="S339" s="227"/>
      <c r="T339" s="227"/>
      <c r="U339" s="227"/>
      <c r="V339" s="227"/>
      <c r="W339" s="227"/>
      <c r="X339" s="227"/>
      <c r="Y339" s="227"/>
      <c r="Z339" s="227"/>
    </row>
    <row r="340" ht="12.75" customHeight="1">
      <c r="A340" s="227"/>
      <c r="B340" s="227"/>
      <c r="C340" s="227"/>
      <c r="D340" s="227"/>
      <c r="E340" s="227"/>
      <c r="F340" s="379"/>
      <c r="G340" s="379"/>
      <c r="H340" s="227"/>
      <c r="I340" s="227"/>
      <c r="J340" s="227"/>
      <c r="K340" s="227"/>
      <c r="L340" s="227"/>
      <c r="M340" s="227"/>
      <c r="N340" s="227"/>
      <c r="O340" s="227"/>
      <c r="P340" s="227"/>
      <c r="Q340" s="227"/>
      <c r="R340" s="227"/>
      <c r="S340" s="227"/>
      <c r="T340" s="227"/>
      <c r="U340" s="227"/>
      <c r="V340" s="227"/>
      <c r="W340" s="227"/>
      <c r="X340" s="227"/>
      <c r="Y340" s="227"/>
      <c r="Z340" s="227"/>
    </row>
    <row r="341" ht="12.75" customHeight="1">
      <c r="A341" s="227"/>
      <c r="B341" s="227"/>
      <c r="C341" s="227"/>
      <c r="D341" s="227"/>
      <c r="E341" s="227"/>
      <c r="F341" s="379"/>
      <c r="G341" s="379"/>
      <c r="H341" s="227"/>
      <c r="I341" s="227"/>
      <c r="J341" s="227"/>
      <c r="K341" s="227"/>
      <c r="L341" s="227"/>
      <c r="M341" s="227"/>
      <c r="N341" s="227"/>
      <c r="O341" s="227"/>
      <c r="P341" s="227"/>
      <c r="Q341" s="227"/>
      <c r="R341" s="227"/>
      <c r="S341" s="227"/>
      <c r="T341" s="227"/>
      <c r="U341" s="227"/>
      <c r="V341" s="227"/>
      <c r="W341" s="227"/>
      <c r="X341" s="227"/>
      <c r="Y341" s="227"/>
      <c r="Z341" s="227"/>
    </row>
    <row r="342" ht="12.75" customHeight="1">
      <c r="A342" s="227"/>
      <c r="B342" s="227"/>
      <c r="C342" s="227"/>
      <c r="D342" s="227"/>
      <c r="E342" s="227"/>
      <c r="F342" s="379"/>
      <c r="G342" s="379"/>
      <c r="H342" s="227"/>
      <c r="I342" s="227"/>
      <c r="J342" s="227"/>
      <c r="K342" s="227"/>
      <c r="L342" s="227"/>
      <c r="M342" s="227"/>
      <c r="N342" s="227"/>
      <c r="O342" s="227"/>
      <c r="P342" s="227"/>
      <c r="Q342" s="227"/>
      <c r="R342" s="227"/>
      <c r="S342" s="227"/>
      <c r="T342" s="227"/>
      <c r="U342" s="227"/>
      <c r="V342" s="227"/>
      <c r="W342" s="227"/>
      <c r="X342" s="227"/>
      <c r="Y342" s="227"/>
      <c r="Z342" s="227"/>
    </row>
    <row r="343" ht="12.75" customHeight="1">
      <c r="A343" s="227"/>
      <c r="B343" s="227"/>
      <c r="C343" s="227"/>
      <c r="D343" s="227"/>
      <c r="E343" s="227"/>
      <c r="F343" s="379"/>
      <c r="G343" s="379"/>
      <c r="H343" s="227"/>
      <c r="I343" s="227"/>
      <c r="J343" s="227"/>
      <c r="K343" s="227"/>
      <c r="L343" s="227"/>
      <c r="M343" s="227"/>
      <c r="N343" s="227"/>
      <c r="O343" s="227"/>
      <c r="P343" s="227"/>
      <c r="Q343" s="227"/>
      <c r="R343" s="227"/>
      <c r="S343" s="227"/>
      <c r="T343" s="227"/>
      <c r="U343" s="227"/>
      <c r="V343" s="227"/>
      <c r="W343" s="227"/>
      <c r="X343" s="227"/>
      <c r="Y343" s="227"/>
      <c r="Z343" s="227"/>
    </row>
    <row r="344" ht="12.75" customHeight="1">
      <c r="A344" s="227"/>
      <c r="B344" s="227"/>
      <c r="C344" s="227"/>
      <c r="D344" s="227"/>
      <c r="E344" s="227"/>
      <c r="F344" s="379"/>
      <c r="G344" s="379"/>
      <c r="H344" s="227"/>
      <c r="I344" s="227"/>
      <c r="J344" s="227"/>
      <c r="K344" s="227"/>
      <c r="L344" s="227"/>
      <c r="M344" s="227"/>
      <c r="N344" s="227"/>
      <c r="O344" s="227"/>
      <c r="P344" s="227"/>
      <c r="Q344" s="227"/>
      <c r="R344" s="227"/>
      <c r="S344" s="227"/>
      <c r="T344" s="227"/>
      <c r="U344" s="227"/>
      <c r="V344" s="227"/>
      <c r="W344" s="227"/>
      <c r="X344" s="227"/>
      <c r="Y344" s="227"/>
      <c r="Z344" s="227"/>
    </row>
    <row r="345" ht="12.75" customHeight="1">
      <c r="A345" s="227"/>
      <c r="B345" s="227"/>
      <c r="C345" s="227"/>
      <c r="D345" s="227"/>
      <c r="E345" s="227"/>
      <c r="F345" s="379"/>
      <c r="G345" s="379"/>
      <c r="H345" s="227"/>
      <c r="I345" s="227"/>
      <c r="J345" s="227"/>
      <c r="K345" s="227"/>
      <c r="L345" s="227"/>
      <c r="M345" s="227"/>
      <c r="N345" s="227"/>
      <c r="O345" s="227"/>
      <c r="P345" s="227"/>
      <c r="Q345" s="227"/>
      <c r="R345" s="227"/>
      <c r="S345" s="227"/>
      <c r="T345" s="227"/>
      <c r="U345" s="227"/>
      <c r="V345" s="227"/>
      <c r="W345" s="227"/>
      <c r="X345" s="227"/>
      <c r="Y345" s="227"/>
      <c r="Z345" s="227"/>
    </row>
    <row r="346" ht="12.75" customHeight="1">
      <c r="A346" s="227"/>
      <c r="B346" s="227"/>
      <c r="C346" s="227"/>
      <c r="D346" s="227"/>
      <c r="E346" s="227"/>
      <c r="F346" s="379"/>
      <c r="G346" s="379"/>
      <c r="H346" s="227"/>
      <c r="I346" s="227"/>
      <c r="J346" s="227"/>
      <c r="K346" s="227"/>
      <c r="L346" s="227"/>
      <c r="M346" s="227"/>
      <c r="N346" s="227"/>
      <c r="O346" s="227"/>
      <c r="P346" s="227"/>
      <c r="Q346" s="227"/>
      <c r="R346" s="227"/>
      <c r="S346" s="227"/>
      <c r="T346" s="227"/>
      <c r="U346" s="227"/>
      <c r="V346" s="227"/>
      <c r="W346" s="227"/>
      <c r="X346" s="227"/>
      <c r="Y346" s="227"/>
      <c r="Z346" s="227"/>
    </row>
    <row r="347" ht="12.75" customHeight="1">
      <c r="A347" s="227"/>
      <c r="B347" s="227"/>
      <c r="C347" s="227"/>
      <c r="D347" s="227"/>
      <c r="E347" s="227"/>
      <c r="F347" s="379"/>
      <c r="G347" s="379"/>
      <c r="H347" s="227"/>
      <c r="I347" s="227"/>
      <c r="J347" s="227"/>
      <c r="K347" s="227"/>
      <c r="L347" s="227"/>
      <c r="M347" s="227"/>
      <c r="N347" s="227"/>
      <c r="O347" s="227"/>
      <c r="P347" s="227"/>
      <c r="Q347" s="227"/>
      <c r="R347" s="227"/>
      <c r="S347" s="227"/>
      <c r="T347" s="227"/>
      <c r="U347" s="227"/>
      <c r="V347" s="227"/>
      <c r="W347" s="227"/>
      <c r="X347" s="227"/>
      <c r="Y347" s="227"/>
      <c r="Z347" s="227"/>
    </row>
    <row r="348" ht="12.75" customHeight="1">
      <c r="A348" s="227"/>
      <c r="B348" s="227"/>
      <c r="C348" s="227"/>
      <c r="D348" s="227"/>
      <c r="E348" s="227"/>
      <c r="F348" s="379"/>
      <c r="G348" s="379"/>
      <c r="H348" s="227"/>
      <c r="I348" s="227"/>
      <c r="J348" s="227"/>
      <c r="K348" s="227"/>
      <c r="L348" s="227"/>
      <c r="M348" s="227"/>
      <c r="N348" s="227"/>
      <c r="O348" s="227"/>
      <c r="P348" s="227"/>
      <c r="Q348" s="227"/>
      <c r="R348" s="227"/>
      <c r="S348" s="227"/>
      <c r="T348" s="227"/>
      <c r="U348" s="227"/>
      <c r="V348" s="227"/>
      <c r="W348" s="227"/>
      <c r="X348" s="227"/>
      <c r="Y348" s="227"/>
      <c r="Z348" s="227"/>
    </row>
    <row r="349" ht="12.75" customHeight="1">
      <c r="A349" s="227"/>
      <c r="B349" s="227"/>
      <c r="C349" s="227"/>
      <c r="D349" s="227"/>
      <c r="E349" s="227"/>
      <c r="F349" s="379"/>
      <c r="G349" s="379"/>
      <c r="H349" s="227"/>
      <c r="I349" s="227"/>
      <c r="J349" s="227"/>
      <c r="K349" s="227"/>
      <c r="L349" s="227"/>
      <c r="M349" s="227"/>
      <c r="N349" s="227"/>
      <c r="O349" s="227"/>
      <c r="P349" s="227"/>
      <c r="Q349" s="227"/>
      <c r="R349" s="227"/>
      <c r="S349" s="227"/>
      <c r="T349" s="227"/>
      <c r="U349" s="227"/>
      <c r="V349" s="227"/>
      <c r="W349" s="227"/>
      <c r="X349" s="227"/>
      <c r="Y349" s="227"/>
      <c r="Z349" s="227"/>
    </row>
    <row r="350" ht="12.75" customHeight="1">
      <c r="A350" s="227"/>
      <c r="B350" s="227"/>
      <c r="C350" s="227"/>
      <c r="D350" s="227"/>
      <c r="E350" s="227"/>
      <c r="F350" s="379"/>
      <c r="G350" s="379"/>
      <c r="H350" s="227"/>
      <c r="I350" s="227"/>
      <c r="J350" s="227"/>
      <c r="K350" s="227"/>
      <c r="L350" s="227"/>
      <c r="M350" s="227"/>
      <c r="N350" s="227"/>
      <c r="O350" s="227"/>
      <c r="P350" s="227"/>
      <c r="Q350" s="227"/>
      <c r="R350" s="227"/>
      <c r="S350" s="227"/>
      <c r="T350" s="227"/>
      <c r="U350" s="227"/>
      <c r="V350" s="227"/>
      <c r="W350" s="227"/>
      <c r="X350" s="227"/>
      <c r="Y350" s="227"/>
      <c r="Z350" s="227"/>
    </row>
    <row r="351" ht="12.75" customHeight="1">
      <c r="A351" s="227"/>
      <c r="B351" s="227"/>
      <c r="C351" s="227"/>
      <c r="D351" s="227"/>
      <c r="E351" s="227"/>
      <c r="F351" s="379"/>
      <c r="G351" s="379"/>
      <c r="H351" s="227"/>
      <c r="I351" s="227"/>
      <c r="J351" s="227"/>
      <c r="K351" s="227"/>
      <c r="L351" s="227"/>
      <c r="M351" s="227"/>
      <c r="N351" s="227"/>
      <c r="O351" s="227"/>
      <c r="P351" s="227"/>
      <c r="Q351" s="227"/>
      <c r="R351" s="227"/>
      <c r="S351" s="227"/>
      <c r="T351" s="227"/>
      <c r="U351" s="227"/>
      <c r="V351" s="227"/>
      <c r="W351" s="227"/>
      <c r="X351" s="227"/>
      <c r="Y351" s="227"/>
      <c r="Z351" s="227"/>
    </row>
    <row r="352" ht="12.75" customHeight="1">
      <c r="A352" s="227"/>
      <c r="B352" s="227"/>
      <c r="C352" s="227"/>
      <c r="D352" s="227"/>
      <c r="E352" s="227"/>
      <c r="F352" s="379"/>
      <c r="G352" s="379"/>
      <c r="H352" s="227"/>
      <c r="I352" s="227"/>
      <c r="J352" s="227"/>
      <c r="K352" s="227"/>
      <c r="L352" s="227"/>
      <c r="M352" s="227"/>
      <c r="N352" s="227"/>
      <c r="O352" s="227"/>
      <c r="P352" s="227"/>
      <c r="Q352" s="227"/>
      <c r="R352" s="227"/>
      <c r="S352" s="227"/>
      <c r="T352" s="227"/>
      <c r="U352" s="227"/>
      <c r="V352" s="227"/>
      <c r="W352" s="227"/>
      <c r="X352" s="227"/>
      <c r="Y352" s="227"/>
      <c r="Z352" s="227"/>
    </row>
    <row r="353" ht="12.75" customHeight="1">
      <c r="A353" s="227"/>
      <c r="B353" s="227"/>
      <c r="C353" s="227"/>
      <c r="D353" s="227"/>
      <c r="E353" s="227"/>
      <c r="F353" s="379"/>
      <c r="G353" s="379"/>
      <c r="H353" s="227"/>
      <c r="I353" s="227"/>
      <c r="J353" s="227"/>
      <c r="K353" s="227"/>
      <c r="L353" s="227"/>
      <c r="M353" s="227"/>
      <c r="N353" s="227"/>
      <c r="O353" s="227"/>
      <c r="P353" s="227"/>
      <c r="Q353" s="227"/>
      <c r="R353" s="227"/>
      <c r="S353" s="227"/>
      <c r="T353" s="227"/>
      <c r="U353" s="227"/>
      <c r="V353" s="227"/>
      <c r="W353" s="227"/>
      <c r="X353" s="227"/>
      <c r="Y353" s="227"/>
      <c r="Z353" s="227"/>
    </row>
    <row r="354" ht="12.75" customHeight="1">
      <c r="A354" s="227"/>
      <c r="B354" s="227"/>
      <c r="C354" s="227"/>
      <c r="D354" s="227"/>
      <c r="E354" s="227"/>
      <c r="F354" s="379"/>
      <c r="G354" s="379"/>
      <c r="H354" s="227"/>
      <c r="I354" s="227"/>
      <c r="J354" s="227"/>
      <c r="K354" s="227"/>
      <c r="L354" s="227"/>
      <c r="M354" s="227"/>
      <c r="N354" s="227"/>
      <c r="O354" s="227"/>
      <c r="P354" s="227"/>
      <c r="Q354" s="227"/>
      <c r="R354" s="227"/>
      <c r="S354" s="227"/>
      <c r="T354" s="227"/>
      <c r="U354" s="227"/>
      <c r="V354" s="227"/>
      <c r="W354" s="227"/>
      <c r="X354" s="227"/>
      <c r="Y354" s="227"/>
      <c r="Z354" s="227"/>
    </row>
    <row r="355" ht="12.75" customHeight="1">
      <c r="A355" s="227"/>
      <c r="B355" s="227"/>
      <c r="C355" s="227"/>
      <c r="D355" s="227"/>
      <c r="E355" s="227"/>
      <c r="F355" s="379"/>
      <c r="G355" s="379"/>
      <c r="H355" s="227"/>
      <c r="I355" s="227"/>
      <c r="J355" s="227"/>
      <c r="K355" s="227"/>
      <c r="L355" s="227"/>
      <c r="M355" s="227"/>
      <c r="N355" s="227"/>
      <c r="O355" s="227"/>
      <c r="P355" s="227"/>
      <c r="Q355" s="227"/>
      <c r="R355" s="227"/>
      <c r="S355" s="227"/>
      <c r="T355" s="227"/>
      <c r="U355" s="227"/>
      <c r="V355" s="227"/>
      <c r="W355" s="227"/>
      <c r="X355" s="227"/>
      <c r="Y355" s="227"/>
      <c r="Z355" s="227"/>
    </row>
    <row r="356" ht="12.75" customHeight="1">
      <c r="A356" s="227"/>
      <c r="B356" s="227"/>
      <c r="C356" s="227"/>
      <c r="D356" s="227"/>
      <c r="E356" s="227"/>
      <c r="F356" s="379"/>
      <c r="G356" s="379"/>
      <c r="H356" s="227"/>
      <c r="I356" s="227"/>
      <c r="J356" s="227"/>
      <c r="K356" s="227"/>
      <c r="L356" s="227"/>
      <c r="M356" s="227"/>
      <c r="N356" s="227"/>
      <c r="O356" s="227"/>
      <c r="P356" s="227"/>
      <c r="Q356" s="227"/>
      <c r="R356" s="227"/>
      <c r="S356" s="227"/>
      <c r="T356" s="227"/>
      <c r="U356" s="227"/>
      <c r="V356" s="227"/>
      <c r="W356" s="227"/>
      <c r="X356" s="227"/>
      <c r="Y356" s="227"/>
      <c r="Z356" s="227"/>
    </row>
    <row r="357" ht="12.75" customHeight="1">
      <c r="A357" s="227"/>
      <c r="B357" s="227"/>
      <c r="C357" s="227"/>
      <c r="D357" s="227"/>
      <c r="E357" s="227"/>
      <c r="F357" s="379"/>
      <c r="G357" s="379"/>
      <c r="H357" s="227"/>
      <c r="I357" s="227"/>
      <c r="J357" s="227"/>
      <c r="K357" s="227"/>
      <c r="L357" s="227"/>
      <c r="M357" s="227"/>
      <c r="N357" s="227"/>
      <c r="O357" s="227"/>
      <c r="P357" s="227"/>
      <c r="Q357" s="227"/>
      <c r="R357" s="227"/>
      <c r="S357" s="227"/>
      <c r="T357" s="227"/>
      <c r="U357" s="227"/>
      <c r="V357" s="227"/>
      <c r="W357" s="227"/>
      <c r="X357" s="227"/>
      <c r="Y357" s="227"/>
      <c r="Z357" s="227"/>
    </row>
    <row r="358" ht="12.75" customHeight="1">
      <c r="A358" s="227"/>
      <c r="B358" s="227"/>
      <c r="C358" s="227"/>
      <c r="D358" s="227"/>
      <c r="E358" s="227"/>
      <c r="F358" s="379"/>
      <c r="G358" s="379"/>
      <c r="H358" s="227"/>
      <c r="I358" s="227"/>
      <c r="J358" s="227"/>
      <c r="K358" s="227"/>
      <c r="L358" s="227"/>
      <c r="M358" s="227"/>
      <c r="N358" s="227"/>
      <c r="O358" s="227"/>
      <c r="P358" s="227"/>
      <c r="Q358" s="227"/>
      <c r="R358" s="227"/>
      <c r="S358" s="227"/>
      <c r="T358" s="227"/>
      <c r="U358" s="227"/>
      <c r="V358" s="227"/>
      <c r="W358" s="227"/>
      <c r="X358" s="227"/>
      <c r="Y358" s="227"/>
      <c r="Z358" s="227"/>
    </row>
    <row r="359" ht="12.75" customHeight="1">
      <c r="A359" s="227"/>
      <c r="B359" s="227"/>
      <c r="C359" s="227"/>
      <c r="D359" s="227"/>
      <c r="E359" s="227"/>
      <c r="F359" s="379"/>
      <c r="G359" s="379"/>
      <c r="H359" s="227"/>
      <c r="I359" s="227"/>
      <c r="J359" s="227"/>
      <c r="K359" s="227"/>
      <c r="L359" s="227"/>
      <c r="M359" s="227"/>
      <c r="N359" s="227"/>
      <c r="O359" s="227"/>
      <c r="P359" s="227"/>
      <c r="Q359" s="227"/>
      <c r="R359" s="227"/>
      <c r="S359" s="227"/>
      <c r="T359" s="227"/>
      <c r="U359" s="227"/>
      <c r="V359" s="227"/>
      <c r="W359" s="227"/>
      <c r="X359" s="227"/>
      <c r="Y359" s="227"/>
      <c r="Z359" s="227"/>
    </row>
    <row r="360" ht="12.75" customHeight="1">
      <c r="A360" s="227"/>
      <c r="B360" s="227"/>
      <c r="C360" s="227"/>
      <c r="D360" s="227"/>
      <c r="E360" s="227"/>
      <c r="F360" s="379"/>
      <c r="G360" s="379"/>
      <c r="H360" s="227"/>
      <c r="I360" s="227"/>
      <c r="J360" s="227"/>
      <c r="K360" s="227"/>
      <c r="L360" s="227"/>
      <c r="M360" s="227"/>
      <c r="N360" s="227"/>
      <c r="O360" s="227"/>
      <c r="P360" s="227"/>
      <c r="Q360" s="227"/>
      <c r="R360" s="227"/>
      <c r="S360" s="227"/>
      <c r="T360" s="227"/>
      <c r="U360" s="227"/>
      <c r="V360" s="227"/>
      <c r="W360" s="227"/>
      <c r="X360" s="227"/>
      <c r="Y360" s="227"/>
      <c r="Z360" s="227"/>
    </row>
    <row r="361" ht="12.75" customHeight="1">
      <c r="A361" s="227"/>
      <c r="B361" s="227"/>
      <c r="C361" s="227"/>
      <c r="D361" s="227"/>
      <c r="E361" s="227"/>
      <c r="F361" s="379"/>
      <c r="G361" s="379"/>
      <c r="H361" s="227"/>
      <c r="I361" s="227"/>
      <c r="J361" s="227"/>
      <c r="K361" s="227"/>
      <c r="L361" s="227"/>
      <c r="M361" s="227"/>
      <c r="N361" s="227"/>
      <c r="O361" s="227"/>
      <c r="P361" s="227"/>
      <c r="Q361" s="227"/>
      <c r="R361" s="227"/>
      <c r="S361" s="227"/>
      <c r="T361" s="227"/>
      <c r="U361" s="227"/>
      <c r="V361" s="227"/>
      <c r="W361" s="227"/>
      <c r="X361" s="227"/>
      <c r="Y361" s="227"/>
      <c r="Z361" s="227"/>
    </row>
    <row r="362" ht="12.75" customHeight="1">
      <c r="A362" s="227"/>
      <c r="B362" s="227"/>
      <c r="C362" s="227"/>
      <c r="D362" s="227"/>
      <c r="E362" s="227"/>
      <c r="F362" s="379"/>
      <c r="G362" s="379"/>
      <c r="H362" s="227"/>
      <c r="I362" s="227"/>
      <c r="J362" s="227"/>
      <c r="K362" s="227"/>
      <c r="L362" s="227"/>
      <c r="M362" s="227"/>
      <c r="N362" s="227"/>
      <c r="O362" s="227"/>
      <c r="P362" s="227"/>
      <c r="Q362" s="227"/>
      <c r="R362" s="227"/>
      <c r="S362" s="227"/>
      <c r="T362" s="227"/>
      <c r="U362" s="227"/>
      <c r="V362" s="227"/>
      <c r="W362" s="227"/>
      <c r="X362" s="227"/>
      <c r="Y362" s="227"/>
      <c r="Z362" s="227"/>
    </row>
    <row r="363" ht="12.75" customHeight="1">
      <c r="A363" s="227"/>
      <c r="B363" s="227"/>
      <c r="C363" s="227"/>
      <c r="D363" s="227"/>
      <c r="E363" s="227"/>
      <c r="F363" s="379"/>
      <c r="G363" s="379"/>
      <c r="H363" s="227"/>
      <c r="I363" s="227"/>
      <c r="J363" s="227"/>
      <c r="K363" s="227"/>
      <c r="L363" s="227"/>
      <c r="M363" s="227"/>
      <c r="N363" s="227"/>
      <c r="O363" s="227"/>
      <c r="P363" s="227"/>
      <c r="Q363" s="227"/>
      <c r="R363" s="227"/>
      <c r="S363" s="227"/>
      <c r="T363" s="227"/>
      <c r="U363" s="227"/>
      <c r="V363" s="227"/>
      <c r="W363" s="227"/>
      <c r="X363" s="227"/>
      <c r="Y363" s="227"/>
      <c r="Z363" s="227"/>
    </row>
    <row r="364" ht="12.75" customHeight="1">
      <c r="A364" s="227"/>
      <c r="B364" s="227"/>
      <c r="C364" s="227"/>
      <c r="D364" s="227"/>
      <c r="E364" s="227"/>
      <c r="F364" s="379"/>
      <c r="G364" s="379"/>
      <c r="H364" s="227"/>
      <c r="I364" s="227"/>
      <c r="J364" s="227"/>
      <c r="K364" s="227"/>
      <c r="L364" s="227"/>
      <c r="M364" s="227"/>
      <c r="N364" s="227"/>
      <c r="O364" s="227"/>
      <c r="P364" s="227"/>
      <c r="Q364" s="227"/>
      <c r="R364" s="227"/>
      <c r="S364" s="227"/>
      <c r="T364" s="227"/>
      <c r="U364" s="227"/>
      <c r="V364" s="227"/>
      <c r="W364" s="227"/>
      <c r="X364" s="227"/>
      <c r="Y364" s="227"/>
      <c r="Z364" s="227"/>
    </row>
    <row r="365" ht="12.75" customHeight="1">
      <c r="A365" s="227"/>
      <c r="B365" s="227"/>
      <c r="C365" s="227"/>
      <c r="D365" s="227"/>
      <c r="E365" s="227"/>
      <c r="F365" s="379"/>
      <c r="G365" s="379"/>
      <c r="H365" s="227"/>
      <c r="I365" s="227"/>
      <c r="J365" s="227"/>
      <c r="K365" s="227"/>
      <c r="L365" s="227"/>
      <c r="M365" s="227"/>
      <c r="N365" s="227"/>
      <c r="O365" s="227"/>
      <c r="P365" s="227"/>
      <c r="Q365" s="227"/>
      <c r="R365" s="227"/>
      <c r="S365" s="227"/>
      <c r="T365" s="227"/>
      <c r="U365" s="227"/>
      <c r="V365" s="227"/>
      <c r="W365" s="227"/>
      <c r="X365" s="227"/>
      <c r="Y365" s="227"/>
      <c r="Z365" s="227"/>
    </row>
    <row r="366" ht="12.75" customHeight="1">
      <c r="A366" s="227"/>
      <c r="B366" s="227"/>
      <c r="C366" s="227"/>
      <c r="D366" s="227"/>
      <c r="E366" s="227"/>
      <c r="F366" s="379"/>
      <c r="G366" s="379"/>
      <c r="H366" s="227"/>
      <c r="I366" s="227"/>
      <c r="J366" s="227"/>
      <c r="K366" s="227"/>
      <c r="L366" s="227"/>
      <c r="M366" s="227"/>
      <c r="N366" s="227"/>
      <c r="O366" s="227"/>
      <c r="P366" s="227"/>
      <c r="Q366" s="227"/>
      <c r="R366" s="227"/>
      <c r="S366" s="227"/>
      <c r="T366" s="227"/>
      <c r="U366" s="227"/>
      <c r="V366" s="227"/>
      <c r="W366" s="227"/>
      <c r="X366" s="227"/>
      <c r="Y366" s="227"/>
      <c r="Z366" s="227"/>
    </row>
    <row r="367" ht="12.75" customHeight="1">
      <c r="A367" s="227"/>
      <c r="B367" s="227"/>
      <c r="C367" s="227"/>
      <c r="D367" s="227"/>
      <c r="E367" s="227"/>
      <c r="F367" s="379"/>
      <c r="G367" s="379"/>
      <c r="H367" s="227"/>
      <c r="I367" s="227"/>
      <c r="J367" s="227"/>
      <c r="K367" s="227"/>
      <c r="L367" s="227"/>
      <c r="M367" s="227"/>
      <c r="N367" s="227"/>
      <c r="O367" s="227"/>
      <c r="P367" s="227"/>
      <c r="Q367" s="227"/>
      <c r="R367" s="227"/>
      <c r="S367" s="227"/>
      <c r="T367" s="227"/>
      <c r="U367" s="227"/>
      <c r="V367" s="227"/>
      <c r="W367" s="227"/>
      <c r="X367" s="227"/>
      <c r="Y367" s="227"/>
      <c r="Z367" s="227"/>
    </row>
    <row r="368" ht="12.75" customHeight="1">
      <c r="A368" s="227"/>
      <c r="B368" s="227"/>
      <c r="C368" s="227"/>
      <c r="D368" s="227"/>
      <c r="E368" s="227"/>
      <c r="F368" s="379"/>
      <c r="G368" s="379"/>
      <c r="H368" s="227"/>
      <c r="I368" s="227"/>
      <c r="J368" s="227"/>
      <c r="K368" s="227"/>
      <c r="L368" s="227"/>
      <c r="M368" s="227"/>
      <c r="N368" s="227"/>
      <c r="O368" s="227"/>
      <c r="P368" s="227"/>
      <c r="Q368" s="227"/>
      <c r="R368" s="227"/>
      <c r="S368" s="227"/>
      <c r="T368" s="227"/>
      <c r="U368" s="227"/>
      <c r="V368" s="227"/>
      <c r="W368" s="227"/>
      <c r="X368" s="227"/>
      <c r="Y368" s="227"/>
      <c r="Z368" s="227"/>
    </row>
    <row r="369" ht="12.75" customHeight="1">
      <c r="A369" s="227"/>
      <c r="B369" s="227"/>
      <c r="C369" s="227"/>
      <c r="D369" s="227"/>
      <c r="E369" s="227"/>
      <c r="F369" s="379"/>
      <c r="G369" s="379"/>
      <c r="H369" s="227"/>
      <c r="I369" s="227"/>
      <c r="J369" s="227"/>
      <c r="K369" s="227"/>
      <c r="L369" s="227"/>
      <c r="M369" s="227"/>
      <c r="N369" s="227"/>
      <c r="O369" s="227"/>
      <c r="P369" s="227"/>
      <c r="Q369" s="227"/>
      <c r="R369" s="227"/>
      <c r="S369" s="227"/>
      <c r="T369" s="227"/>
      <c r="U369" s="227"/>
      <c r="V369" s="227"/>
      <c r="W369" s="227"/>
      <c r="X369" s="227"/>
      <c r="Y369" s="227"/>
      <c r="Z369" s="227"/>
    </row>
    <row r="370" ht="12.75" customHeight="1">
      <c r="A370" s="227"/>
      <c r="B370" s="227"/>
      <c r="C370" s="227"/>
      <c r="D370" s="227"/>
      <c r="E370" s="227"/>
      <c r="F370" s="379"/>
      <c r="G370" s="379"/>
      <c r="H370" s="227"/>
      <c r="I370" s="227"/>
      <c r="J370" s="227"/>
      <c r="K370" s="227"/>
      <c r="L370" s="227"/>
      <c r="M370" s="227"/>
      <c r="N370" s="227"/>
      <c r="O370" s="227"/>
      <c r="P370" s="227"/>
      <c r="Q370" s="227"/>
      <c r="R370" s="227"/>
      <c r="S370" s="227"/>
      <c r="T370" s="227"/>
      <c r="U370" s="227"/>
      <c r="V370" s="227"/>
      <c r="W370" s="227"/>
      <c r="X370" s="227"/>
      <c r="Y370" s="227"/>
      <c r="Z370" s="227"/>
    </row>
    <row r="371" ht="12.75" customHeight="1">
      <c r="A371" s="227"/>
      <c r="B371" s="227"/>
      <c r="C371" s="227"/>
      <c r="D371" s="227"/>
      <c r="E371" s="227"/>
      <c r="F371" s="379"/>
      <c r="G371" s="379"/>
      <c r="H371" s="227"/>
      <c r="I371" s="227"/>
      <c r="J371" s="227"/>
      <c r="K371" s="227"/>
      <c r="L371" s="227"/>
      <c r="M371" s="227"/>
      <c r="N371" s="227"/>
      <c r="O371" s="227"/>
      <c r="P371" s="227"/>
      <c r="Q371" s="227"/>
      <c r="R371" s="227"/>
      <c r="S371" s="227"/>
      <c r="T371" s="227"/>
      <c r="U371" s="227"/>
      <c r="V371" s="227"/>
      <c r="W371" s="227"/>
      <c r="X371" s="227"/>
      <c r="Y371" s="227"/>
      <c r="Z371" s="227"/>
    </row>
    <row r="372" ht="12.75" customHeight="1">
      <c r="A372" s="227"/>
      <c r="B372" s="227"/>
      <c r="C372" s="227"/>
      <c r="D372" s="227"/>
      <c r="E372" s="227"/>
      <c r="F372" s="379"/>
      <c r="G372" s="379"/>
      <c r="H372" s="227"/>
      <c r="I372" s="227"/>
      <c r="J372" s="227"/>
      <c r="K372" s="227"/>
      <c r="L372" s="227"/>
      <c r="M372" s="227"/>
      <c r="N372" s="227"/>
      <c r="O372" s="227"/>
      <c r="P372" s="227"/>
      <c r="Q372" s="227"/>
      <c r="R372" s="227"/>
      <c r="S372" s="227"/>
      <c r="T372" s="227"/>
      <c r="U372" s="227"/>
      <c r="V372" s="227"/>
      <c r="W372" s="227"/>
      <c r="X372" s="227"/>
      <c r="Y372" s="227"/>
      <c r="Z372" s="227"/>
    </row>
    <row r="373" ht="12.75" customHeight="1">
      <c r="A373" s="227"/>
      <c r="B373" s="227"/>
      <c r="C373" s="227"/>
      <c r="D373" s="227"/>
      <c r="E373" s="227"/>
      <c r="F373" s="379"/>
      <c r="G373" s="379"/>
      <c r="H373" s="227"/>
      <c r="I373" s="227"/>
      <c r="J373" s="227"/>
      <c r="K373" s="227"/>
      <c r="L373" s="227"/>
      <c r="M373" s="227"/>
      <c r="N373" s="227"/>
      <c r="O373" s="227"/>
      <c r="P373" s="227"/>
      <c r="Q373" s="227"/>
      <c r="R373" s="227"/>
      <c r="S373" s="227"/>
      <c r="T373" s="227"/>
      <c r="U373" s="227"/>
      <c r="V373" s="227"/>
      <c r="W373" s="227"/>
      <c r="X373" s="227"/>
      <c r="Y373" s="227"/>
      <c r="Z373" s="227"/>
    </row>
    <row r="374" ht="12.75" customHeight="1">
      <c r="A374" s="227"/>
      <c r="B374" s="227"/>
      <c r="C374" s="227"/>
      <c r="D374" s="227"/>
      <c r="E374" s="227"/>
      <c r="F374" s="379"/>
      <c r="G374" s="379"/>
      <c r="H374" s="227"/>
      <c r="I374" s="227"/>
      <c r="J374" s="227"/>
      <c r="K374" s="227"/>
      <c r="L374" s="227"/>
      <c r="M374" s="227"/>
      <c r="N374" s="227"/>
      <c r="O374" s="227"/>
      <c r="P374" s="227"/>
      <c r="Q374" s="227"/>
      <c r="R374" s="227"/>
      <c r="S374" s="227"/>
      <c r="T374" s="227"/>
      <c r="U374" s="227"/>
      <c r="V374" s="227"/>
      <c r="W374" s="227"/>
      <c r="X374" s="227"/>
      <c r="Y374" s="227"/>
      <c r="Z374" s="227"/>
    </row>
    <row r="375" ht="12.75" customHeight="1">
      <c r="A375" s="227"/>
      <c r="B375" s="227"/>
      <c r="C375" s="227"/>
      <c r="D375" s="227"/>
      <c r="E375" s="227"/>
      <c r="F375" s="379"/>
      <c r="G375" s="379"/>
      <c r="H375" s="227"/>
      <c r="I375" s="227"/>
      <c r="J375" s="227"/>
      <c r="K375" s="227"/>
      <c r="L375" s="227"/>
      <c r="M375" s="227"/>
      <c r="N375" s="227"/>
      <c r="O375" s="227"/>
      <c r="P375" s="227"/>
      <c r="Q375" s="227"/>
      <c r="R375" s="227"/>
      <c r="S375" s="227"/>
      <c r="T375" s="227"/>
      <c r="U375" s="227"/>
      <c r="V375" s="227"/>
      <c r="W375" s="227"/>
      <c r="X375" s="227"/>
      <c r="Y375" s="227"/>
      <c r="Z375" s="227"/>
    </row>
    <row r="376" ht="12.75" customHeight="1">
      <c r="A376" s="227"/>
      <c r="B376" s="227"/>
      <c r="C376" s="227"/>
      <c r="D376" s="227"/>
      <c r="E376" s="227"/>
      <c r="F376" s="379"/>
      <c r="G376" s="379"/>
      <c r="H376" s="227"/>
      <c r="I376" s="227"/>
      <c r="J376" s="227"/>
      <c r="K376" s="227"/>
      <c r="L376" s="227"/>
      <c r="M376" s="227"/>
      <c r="N376" s="227"/>
      <c r="O376" s="227"/>
      <c r="P376" s="227"/>
      <c r="Q376" s="227"/>
      <c r="R376" s="227"/>
      <c r="S376" s="227"/>
      <c r="T376" s="227"/>
      <c r="U376" s="227"/>
      <c r="V376" s="227"/>
      <c r="W376" s="227"/>
      <c r="X376" s="227"/>
      <c r="Y376" s="227"/>
      <c r="Z376" s="227"/>
    </row>
    <row r="377" ht="12.75" customHeight="1">
      <c r="A377" s="227"/>
      <c r="B377" s="227"/>
      <c r="C377" s="227"/>
      <c r="D377" s="227"/>
      <c r="E377" s="227"/>
      <c r="F377" s="379"/>
      <c r="G377" s="379"/>
      <c r="H377" s="227"/>
      <c r="I377" s="227"/>
      <c r="J377" s="227"/>
      <c r="K377" s="227"/>
      <c r="L377" s="227"/>
      <c r="M377" s="227"/>
      <c r="N377" s="227"/>
      <c r="O377" s="227"/>
      <c r="P377" s="227"/>
      <c r="Q377" s="227"/>
      <c r="R377" s="227"/>
      <c r="S377" s="227"/>
      <c r="T377" s="227"/>
      <c r="U377" s="227"/>
      <c r="V377" s="227"/>
      <c r="W377" s="227"/>
      <c r="X377" s="227"/>
      <c r="Y377" s="227"/>
      <c r="Z377" s="227"/>
    </row>
    <row r="378" ht="12.75" customHeight="1">
      <c r="A378" s="227"/>
      <c r="B378" s="227"/>
      <c r="C378" s="227"/>
      <c r="D378" s="227"/>
      <c r="E378" s="227"/>
      <c r="F378" s="379"/>
      <c r="G378" s="379"/>
      <c r="H378" s="227"/>
      <c r="I378" s="227"/>
      <c r="J378" s="227"/>
      <c r="K378" s="227"/>
      <c r="L378" s="227"/>
      <c r="M378" s="227"/>
      <c r="N378" s="227"/>
      <c r="O378" s="227"/>
      <c r="P378" s="227"/>
      <c r="Q378" s="227"/>
      <c r="R378" s="227"/>
      <c r="S378" s="227"/>
      <c r="T378" s="227"/>
      <c r="U378" s="227"/>
      <c r="V378" s="227"/>
      <c r="W378" s="227"/>
      <c r="X378" s="227"/>
      <c r="Y378" s="227"/>
      <c r="Z378" s="227"/>
    </row>
    <row r="379" ht="12.75" customHeight="1">
      <c r="A379" s="227"/>
      <c r="B379" s="227"/>
      <c r="C379" s="227"/>
      <c r="D379" s="227"/>
      <c r="E379" s="227"/>
      <c r="F379" s="379"/>
      <c r="G379" s="379"/>
      <c r="H379" s="227"/>
      <c r="I379" s="227"/>
      <c r="J379" s="227"/>
      <c r="K379" s="227"/>
      <c r="L379" s="227"/>
      <c r="M379" s="227"/>
      <c r="N379" s="227"/>
      <c r="O379" s="227"/>
      <c r="P379" s="227"/>
      <c r="Q379" s="227"/>
      <c r="R379" s="227"/>
      <c r="S379" s="227"/>
      <c r="T379" s="227"/>
      <c r="U379" s="227"/>
      <c r="V379" s="227"/>
      <c r="W379" s="227"/>
      <c r="X379" s="227"/>
      <c r="Y379" s="227"/>
      <c r="Z379" s="227"/>
    </row>
    <row r="380" ht="12.75" customHeight="1">
      <c r="A380" s="227"/>
      <c r="B380" s="227"/>
      <c r="C380" s="227"/>
      <c r="D380" s="227"/>
      <c r="E380" s="227"/>
      <c r="F380" s="379"/>
      <c r="G380" s="379"/>
      <c r="H380" s="227"/>
      <c r="I380" s="227"/>
      <c r="J380" s="227"/>
      <c r="K380" s="227"/>
      <c r="L380" s="227"/>
      <c r="M380" s="227"/>
      <c r="N380" s="227"/>
      <c r="O380" s="227"/>
      <c r="P380" s="227"/>
      <c r="Q380" s="227"/>
      <c r="R380" s="227"/>
      <c r="S380" s="227"/>
      <c r="T380" s="227"/>
      <c r="U380" s="227"/>
      <c r="V380" s="227"/>
      <c r="W380" s="227"/>
      <c r="X380" s="227"/>
      <c r="Y380" s="227"/>
      <c r="Z380" s="227"/>
    </row>
    <row r="381" ht="12.75" customHeight="1">
      <c r="A381" s="227"/>
      <c r="B381" s="227"/>
      <c r="C381" s="227"/>
      <c r="D381" s="227"/>
      <c r="E381" s="227"/>
      <c r="F381" s="379"/>
      <c r="G381" s="379"/>
      <c r="H381" s="227"/>
      <c r="I381" s="227"/>
      <c r="J381" s="227"/>
      <c r="K381" s="227"/>
      <c r="L381" s="227"/>
      <c r="M381" s="227"/>
      <c r="N381" s="227"/>
      <c r="O381" s="227"/>
      <c r="P381" s="227"/>
      <c r="Q381" s="227"/>
      <c r="R381" s="227"/>
      <c r="S381" s="227"/>
      <c r="T381" s="227"/>
      <c r="U381" s="227"/>
      <c r="V381" s="227"/>
      <c r="W381" s="227"/>
      <c r="X381" s="227"/>
      <c r="Y381" s="227"/>
      <c r="Z381" s="227"/>
    </row>
    <row r="382" ht="12.75" customHeight="1">
      <c r="A382" s="227"/>
      <c r="B382" s="227"/>
      <c r="C382" s="227"/>
      <c r="D382" s="227"/>
      <c r="E382" s="227"/>
      <c r="F382" s="379"/>
      <c r="G382" s="379"/>
      <c r="H382" s="227"/>
      <c r="I382" s="227"/>
      <c r="J382" s="227"/>
      <c r="K382" s="227"/>
      <c r="L382" s="227"/>
      <c r="M382" s="227"/>
      <c r="N382" s="227"/>
      <c r="O382" s="227"/>
      <c r="P382" s="227"/>
      <c r="Q382" s="227"/>
      <c r="R382" s="227"/>
      <c r="S382" s="227"/>
      <c r="T382" s="227"/>
      <c r="U382" s="227"/>
      <c r="V382" s="227"/>
      <c r="W382" s="227"/>
      <c r="X382" s="227"/>
      <c r="Y382" s="227"/>
      <c r="Z382" s="227"/>
    </row>
    <row r="383" ht="12.75" customHeight="1">
      <c r="A383" s="227"/>
      <c r="B383" s="227"/>
      <c r="C383" s="227"/>
      <c r="D383" s="227"/>
      <c r="E383" s="227"/>
      <c r="F383" s="379"/>
      <c r="G383" s="379"/>
      <c r="H383" s="227"/>
      <c r="I383" s="227"/>
      <c r="J383" s="227"/>
      <c r="K383" s="227"/>
      <c r="L383" s="227"/>
      <c r="M383" s="227"/>
      <c r="N383" s="227"/>
      <c r="O383" s="227"/>
      <c r="P383" s="227"/>
      <c r="Q383" s="227"/>
      <c r="R383" s="227"/>
      <c r="S383" s="227"/>
      <c r="T383" s="227"/>
      <c r="U383" s="227"/>
      <c r="V383" s="227"/>
      <c r="W383" s="227"/>
      <c r="X383" s="227"/>
      <c r="Y383" s="227"/>
      <c r="Z383" s="227"/>
    </row>
    <row r="384" ht="12.75" customHeight="1">
      <c r="A384" s="227"/>
      <c r="B384" s="227"/>
      <c r="C384" s="227"/>
      <c r="D384" s="227"/>
      <c r="E384" s="227"/>
      <c r="F384" s="379"/>
      <c r="G384" s="379"/>
      <c r="H384" s="227"/>
      <c r="I384" s="227"/>
      <c r="J384" s="227"/>
      <c r="K384" s="227"/>
      <c r="L384" s="227"/>
      <c r="M384" s="227"/>
      <c r="N384" s="227"/>
      <c r="O384" s="227"/>
      <c r="P384" s="227"/>
      <c r="Q384" s="227"/>
      <c r="R384" s="227"/>
      <c r="S384" s="227"/>
      <c r="T384" s="227"/>
      <c r="U384" s="227"/>
      <c r="V384" s="227"/>
      <c r="W384" s="227"/>
      <c r="X384" s="227"/>
      <c r="Y384" s="227"/>
      <c r="Z384" s="227"/>
    </row>
    <row r="385" ht="12.75" customHeight="1">
      <c r="A385" s="227"/>
      <c r="B385" s="227"/>
      <c r="C385" s="227"/>
      <c r="D385" s="227"/>
      <c r="E385" s="227"/>
      <c r="F385" s="379"/>
      <c r="G385" s="379"/>
      <c r="H385" s="227"/>
      <c r="I385" s="227"/>
      <c r="J385" s="227"/>
      <c r="K385" s="227"/>
      <c r="L385" s="227"/>
      <c r="M385" s="227"/>
      <c r="N385" s="227"/>
      <c r="O385" s="227"/>
      <c r="P385" s="227"/>
      <c r="Q385" s="227"/>
      <c r="R385" s="227"/>
      <c r="S385" s="227"/>
      <c r="T385" s="227"/>
      <c r="U385" s="227"/>
      <c r="V385" s="227"/>
      <c r="W385" s="227"/>
      <c r="X385" s="227"/>
      <c r="Y385" s="227"/>
      <c r="Z385" s="227"/>
    </row>
    <row r="386" ht="12.75" customHeight="1">
      <c r="A386" s="227"/>
      <c r="B386" s="227"/>
      <c r="C386" s="227"/>
      <c r="D386" s="227"/>
      <c r="E386" s="227"/>
      <c r="F386" s="379"/>
      <c r="G386" s="379"/>
      <c r="H386" s="227"/>
      <c r="I386" s="227"/>
      <c r="J386" s="227"/>
      <c r="K386" s="227"/>
      <c r="L386" s="227"/>
      <c r="M386" s="227"/>
      <c r="N386" s="227"/>
      <c r="O386" s="227"/>
      <c r="P386" s="227"/>
      <c r="Q386" s="227"/>
      <c r="R386" s="227"/>
      <c r="S386" s="227"/>
      <c r="T386" s="227"/>
      <c r="U386" s="227"/>
      <c r="V386" s="227"/>
      <c r="W386" s="227"/>
      <c r="X386" s="227"/>
      <c r="Y386" s="227"/>
      <c r="Z386" s="227"/>
    </row>
    <row r="387" ht="12.75" customHeight="1">
      <c r="A387" s="227"/>
      <c r="B387" s="227"/>
      <c r="C387" s="227"/>
      <c r="D387" s="227"/>
      <c r="E387" s="227"/>
      <c r="F387" s="379"/>
      <c r="G387" s="379"/>
      <c r="H387" s="227"/>
      <c r="I387" s="227"/>
      <c r="J387" s="227"/>
      <c r="K387" s="227"/>
      <c r="L387" s="227"/>
      <c r="M387" s="227"/>
      <c r="N387" s="227"/>
      <c r="O387" s="227"/>
      <c r="P387" s="227"/>
      <c r="Q387" s="227"/>
      <c r="R387" s="227"/>
      <c r="S387" s="227"/>
      <c r="T387" s="227"/>
      <c r="U387" s="227"/>
      <c r="V387" s="227"/>
      <c r="W387" s="227"/>
      <c r="X387" s="227"/>
      <c r="Y387" s="227"/>
      <c r="Z387" s="227"/>
    </row>
    <row r="388" ht="12.75" customHeight="1">
      <c r="A388" s="227"/>
      <c r="B388" s="227"/>
      <c r="C388" s="227"/>
      <c r="D388" s="227"/>
      <c r="E388" s="227"/>
      <c r="F388" s="379"/>
      <c r="G388" s="379"/>
      <c r="H388" s="227"/>
      <c r="I388" s="227"/>
      <c r="J388" s="227"/>
      <c r="K388" s="227"/>
      <c r="L388" s="227"/>
      <c r="M388" s="227"/>
      <c r="N388" s="227"/>
      <c r="O388" s="227"/>
      <c r="P388" s="227"/>
      <c r="Q388" s="227"/>
      <c r="R388" s="227"/>
      <c r="S388" s="227"/>
      <c r="T388" s="227"/>
      <c r="U388" s="227"/>
      <c r="V388" s="227"/>
      <c r="W388" s="227"/>
      <c r="X388" s="227"/>
      <c r="Y388" s="227"/>
      <c r="Z388" s="227"/>
    </row>
    <row r="389" ht="12.75" customHeight="1">
      <c r="A389" s="227"/>
      <c r="B389" s="227"/>
      <c r="C389" s="227"/>
      <c r="D389" s="227"/>
      <c r="E389" s="227"/>
      <c r="F389" s="379"/>
      <c r="G389" s="379"/>
      <c r="H389" s="227"/>
      <c r="I389" s="227"/>
      <c r="J389" s="227"/>
      <c r="K389" s="227"/>
      <c r="L389" s="227"/>
      <c r="M389" s="227"/>
      <c r="N389" s="227"/>
      <c r="O389" s="227"/>
      <c r="P389" s="227"/>
      <c r="Q389" s="227"/>
      <c r="R389" s="227"/>
      <c r="S389" s="227"/>
      <c r="T389" s="227"/>
      <c r="U389" s="227"/>
      <c r="V389" s="227"/>
      <c r="W389" s="227"/>
      <c r="X389" s="227"/>
      <c r="Y389" s="227"/>
      <c r="Z389" s="227"/>
    </row>
    <row r="390" ht="12.75" customHeight="1">
      <c r="A390" s="227"/>
      <c r="B390" s="227"/>
      <c r="C390" s="227"/>
      <c r="D390" s="227"/>
      <c r="E390" s="227"/>
      <c r="F390" s="379"/>
      <c r="G390" s="379"/>
      <c r="H390" s="227"/>
      <c r="I390" s="227"/>
      <c r="J390" s="227"/>
      <c r="K390" s="227"/>
      <c r="L390" s="227"/>
      <c r="M390" s="227"/>
      <c r="N390" s="227"/>
      <c r="O390" s="227"/>
      <c r="P390" s="227"/>
      <c r="Q390" s="227"/>
      <c r="R390" s="227"/>
      <c r="S390" s="227"/>
      <c r="T390" s="227"/>
      <c r="U390" s="227"/>
      <c r="V390" s="227"/>
      <c r="W390" s="227"/>
      <c r="X390" s="227"/>
      <c r="Y390" s="227"/>
      <c r="Z390" s="227"/>
    </row>
    <row r="391" ht="12.75" customHeight="1">
      <c r="A391" s="227"/>
      <c r="B391" s="227"/>
      <c r="C391" s="227"/>
      <c r="D391" s="227"/>
      <c r="E391" s="227"/>
      <c r="F391" s="379"/>
      <c r="G391" s="379"/>
      <c r="H391" s="227"/>
      <c r="I391" s="227"/>
      <c r="J391" s="227"/>
      <c r="K391" s="227"/>
      <c r="L391" s="227"/>
      <c r="M391" s="227"/>
      <c r="N391" s="227"/>
      <c r="O391" s="227"/>
      <c r="P391" s="227"/>
      <c r="Q391" s="227"/>
      <c r="R391" s="227"/>
      <c r="S391" s="227"/>
      <c r="T391" s="227"/>
      <c r="U391" s="227"/>
      <c r="V391" s="227"/>
      <c r="W391" s="227"/>
      <c r="X391" s="227"/>
      <c r="Y391" s="227"/>
      <c r="Z391" s="227"/>
    </row>
    <row r="392" ht="12.75" customHeight="1">
      <c r="A392" s="227"/>
      <c r="B392" s="227"/>
      <c r="C392" s="227"/>
      <c r="D392" s="227"/>
      <c r="E392" s="227"/>
      <c r="F392" s="379"/>
      <c r="G392" s="379"/>
      <c r="H392" s="227"/>
      <c r="I392" s="227"/>
      <c r="J392" s="227"/>
      <c r="K392" s="227"/>
      <c r="L392" s="227"/>
      <c r="M392" s="227"/>
      <c r="N392" s="227"/>
      <c r="O392" s="227"/>
      <c r="P392" s="227"/>
      <c r="Q392" s="227"/>
      <c r="R392" s="227"/>
      <c r="S392" s="227"/>
      <c r="T392" s="227"/>
      <c r="U392" s="227"/>
      <c r="V392" s="227"/>
      <c r="W392" s="227"/>
      <c r="X392" s="227"/>
      <c r="Y392" s="227"/>
      <c r="Z392" s="227"/>
    </row>
    <row r="393" ht="12.75" customHeight="1">
      <c r="A393" s="227"/>
      <c r="B393" s="227"/>
      <c r="C393" s="227"/>
      <c r="D393" s="227"/>
      <c r="E393" s="227"/>
      <c r="F393" s="379"/>
      <c r="G393" s="379"/>
      <c r="H393" s="227"/>
      <c r="I393" s="227"/>
      <c r="J393" s="227"/>
      <c r="K393" s="227"/>
      <c r="L393" s="227"/>
      <c r="M393" s="227"/>
      <c r="N393" s="227"/>
      <c r="O393" s="227"/>
      <c r="P393" s="227"/>
      <c r="Q393" s="227"/>
      <c r="R393" s="227"/>
      <c r="S393" s="227"/>
      <c r="T393" s="227"/>
      <c r="U393" s="227"/>
      <c r="V393" s="227"/>
      <c r="W393" s="227"/>
      <c r="X393" s="227"/>
      <c r="Y393" s="227"/>
      <c r="Z393" s="227"/>
    </row>
    <row r="394" ht="12.75" customHeight="1">
      <c r="A394" s="227"/>
      <c r="B394" s="227"/>
      <c r="C394" s="227"/>
      <c r="D394" s="227"/>
      <c r="E394" s="227"/>
      <c r="F394" s="379"/>
      <c r="G394" s="379"/>
      <c r="H394" s="227"/>
      <c r="I394" s="227"/>
      <c r="J394" s="227"/>
      <c r="K394" s="227"/>
      <c r="L394" s="227"/>
      <c r="M394" s="227"/>
      <c r="N394" s="227"/>
      <c r="O394" s="227"/>
      <c r="P394" s="227"/>
      <c r="Q394" s="227"/>
      <c r="R394" s="227"/>
      <c r="S394" s="227"/>
      <c r="T394" s="227"/>
      <c r="U394" s="227"/>
      <c r="V394" s="227"/>
      <c r="W394" s="227"/>
      <c r="X394" s="227"/>
      <c r="Y394" s="227"/>
      <c r="Z394" s="227"/>
    </row>
    <row r="395" ht="12.75" customHeight="1">
      <c r="A395" s="227"/>
      <c r="B395" s="227"/>
      <c r="C395" s="227"/>
      <c r="D395" s="227"/>
      <c r="E395" s="227"/>
      <c r="F395" s="379"/>
      <c r="G395" s="379"/>
      <c r="H395" s="227"/>
      <c r="I395" s="227"/>
      <c r="J395" s="227"/>
      <c r="K395" s="227"/>
      <c r="L395" s="227"/>
      <c r="M395" s="227"/>
      <c r="N395" s="227"/>
      <c r="O395" s="227"/>
      <c r="P395" s="227"/>
      <c r="Q395" s="227"/>
      <c r="R395" s="227"/>
      <c r="S395" s="227"/>
      <c r="T395" s="227"/>
      <c r="U395" s="227"/>
      <c r="V395" s="227"/>
      <c r="W395" s="227"/>
      <c r="X395" s="227"/>
      <c r="Y395" s="227"/>
      <c r="Z395" s="227"/>
    </row>
    <row r="396" ht="12.75" customHeight="1">
      <c r="A396" s="227"/>
      <c r="B396" s="227"/>
      <c r="C396" s="227"/>
      <c r="D396" s="227"/>
      <c r="E396" s="227"/>
      <c r="F396" s="379"/>
      <c r="G396" s="379"/>
      <c r="H396" s="227"/>
      <c r="I396" s="227"/>
      <c r="J396" s="227"/>
      <c r="K396" s="227"/>
      <c r="L396" s="227"/>
      <c r="M396" s="227"/>
      <c r="N396" s="227"/>
      <c r="O396" s="227"/>
      <c r="P396" s="227"/>
      <c r="Q396" s="227"/>
      <c r="R396" s="227"/>
      <c r="S396" s="227"/>
      <c r="T396" s="227"/>
      <c r="U396" s="227"/>
      <c r="V396" s="227"/>
      <c r="W396" s="227"/>
      <c r="X396" s="227"/>
      <c r="Y396" s="227"/>
      <c r="Z396" s="227"/>
    </row>
    <row r="397" ht="12.75" customHeight="1">
      <c r="A397" s="227"/>
      <c r="B397" s="227"/>
      <c r="C397" s="227"/>
      <c r="D397" s="227"/>
      <c r="E397" s="227"/>
      <c r="F397" s="379"/>
      <c r="G397" s="379"/>
      <c r="H397" s="227"/>
      <c r="I397" s="227"/>
      <c r="J397" s="227"/>
      <c r="K397" s="227"/>
      <c r="L397" s="227"/>
      <c r="M397" s="227"/>
      <c r="N397" s="227"/>
      <c r="O397" s="227"/>
      <c r="P397" s="227"/>
      <c r="Q397" s="227"/>
      <c r="R397" s="227"/>
      <c r="S397" s="227"/>
      <c r="T397" s="227"/>
      <c r="U397" s="227"/>
      <c r="V397" s="227"/>
      <c r="W397" s="227"/>
      <c r="X397" s="227"/>
      <c r="Y397" s="227"/>
      <c r="Z397" s="227"/>
    </row>
    <row r="398" ht="12.75" customHeight="1">
      <c r="A398" s="227"/>
      <c r="B398" s="227"/>
      <c r="C398" s="227"/>
      <c r="D398" s="227"/>
      <c r="E398" s="227"/>
      <c r="F398" s="379"/>
      <c r="G398" s="379"/>
      <c r="H398" s="227"/>
      <c r="I398" s="227"/>
      <c r="J398" s="227"/>
      <c r="K398" s="227"/>
      <c r="L398" s="227"/>
      <c r="M398" s="227"/>
      <c r="N398" s="227"/>
      <c r="O398" s="227"/>
      <c r="P398" s="227"/>
      <c r="Q398" s="227"/>
      <c r="R398" s="227"/>
      <c r="S398" s="227"/>
      <c r="T398" s="227"/>
      <c r="U398" s="227"/>
      <c r="V398" s="227"/>
      <c r="W398" s="227"/>
      <c r="X398" s="227"/>
      <c r="Y398" s="227"/>
      <c r="Z398" s="227"/>
    </row>
    <row r="399" ht="12.75" customHeight="1">
      <c r="A399" s="227"/>
      <c r="B399" s="227"/>
      <c r="C399" s="227"/>
      <c r="D399" s="227"/>
      <c r="E399" s="227"/>
      <c r="F399" s="379"/>
      <c r="G399" s="379"/>
      <c r="H399" s="227"/>
      <c r="I399" s="227"/>
      <c r="J399" s="227"/>
      <c r="K399" s="227"/>
      <c r="L399" s="227"/>
      <c r="M399" s="227"/>
      <c r="N399" s="227"/>
      <c r="O399" s="227"/>
      <c r="P399" s="227"/>
      <c r="Q399" s="227"/>
      <c r="R399" s="227"/>
      <c r="S399" s="227"/>
      <c r="T399" s="227"/>
      <c r="U399" s="227"/>
      <c r="V399" s="227"/>
      <c r="W399" s="227"/>
      <c r="X399" s="227"/>
      <c r="Y399" s="227"/>
      <c r="Z399" s="227"/>
    </row>
    <row r="400" ht="12.75" customHeight="1">
      <c r="A400" s="227"/>
      <c r="B400" s="227"/>
      <c r="C400" s="227"/>
      <c r="D400" s="227"/>
      <c r="E400" s="227"/>
      <c r="F400" s="379"/>
      <c r="G400" s="379"/>
      <c r="H400" s="227"/>
      <c r="I400" s="227"/>
      <c r="J400" s="227"/>
      <c r="K400" s="227"/>
      <c r="L400" s="227"/>
      <c r="M400" s="227"/>
      <c r="N400" s="227"/>
      <c r="O400" s="227"/>
      <c r="P400" s="227"/>
      <c r="Q400" s="227"/>
      <c r="R400" s="227"/>
      <c r="S400" s="227"/>
      <c r="T400" s="227"/>
      <c r="U400" s="227"/>
      <c r="V400" s="227"/>
      <c r="W400" s="227"/>
      <c r="X400" s="227"/>
      <c r="Y400" s="227"/>
      <c r="Z400" s="227"/>
    </row>
    <row r="401" ht="12.75" customHeight="1">
      <c r="A401" s="227"/>
      <c r="B401" s="227"/>
      <c r="C401" s="227"/>
      <c r="D401" s="227"/>
      <c r="E401" s="227"/>
      <c r="F401" s="379"/>
      <c r="G401" s="379"/>
      <c r="H401" s="227"/>
      <c r="I401" s="227"/>
      <c r="J401" s="227"/>
      <c r="K401" s="227"/>
      <c r="L401" s="227"/>
      <c r="M401" s="227"/>
      <c r="N401" s="227"/>
      <c r="O401" s="227"/>
      <c r="P401" s="227"/>
      <c r="Q401" s="227"/>
      <c r="R401" s="227"/>
      <c r="S401" s="227"/>
      <c r="T401" s="227"/>
      <c r="U401" s="227"/>
      <c r="V401" s="227"/>
      <c r="W401" s="227"/>
      <c r="X401" s="227"/>
      <c r="Y401" s="227"/>
      <c r="Z401" s="227"/>
    </row>
    <row r="402" ht="12.75" customHeight="1">
      <c r="A402" s="227"/>
      <c r="B402" s="227"/>
      <c r="C402" s="227"/>
      <c r="D402" s="227"/>
      <c r="E402" s="227"/>
      <c r="F402" s="379"/>
      <c r="G402" s="379"/>
      <c r="H402" s="227"/>
      <c r="I402" s="227"/>
      <c r="J402" s="227"/>
      <c r="K402" s="227"/>
      <c r="L402" s="227"/>
      <c r="M402" s="227"/>
      <c r="N402" s="227"/>
      <c r="O402" s="227"/>
      <c r="P402" s="227"/>
      <c r="Q402" s="227"/>
      <c r="R402" s="227"/>
      <c r="S402" s="227"/>
      <c r="T402" s="227"/>
      <c r="U402" s="227"/>
      <c r="V402" s="227"/>
      <c r="W402" s="227"/>
      <c r="X402" s="227"/>
      <c r="Y402" s="227"/>
      <c r="Z402" s="227"/>
    </row>
    <row r="403" ht="12.75" customHeight="1">
      <c r="A403" s="227"/>
      <c r="B403" s="227"/>
      <c r="C403" s="227"/>
      <c r="D403" s="227"/>
      <c r="E403" s="227"/>
      <c r="F403" s="379"/>
      <c r="G403" s="379"/>
      <c r="H403" s="227"/>
      <c r="I403" s="227"/>
      <c r="J403" s="227"/>
      <c r="K403" s="227"/>
      <c r="L403" s="227"/>
      <c r="M403" s="227"/>
      <c r="N403" s="227"/>
      <c r="O403" s="227"/>
      <c r="P403" s="227"/>
      <c r="Q403" s="227"/>
      <c r="R403" s="227"/>
      <c r="S403" s="227"/>
      <c r="T403" s="227"/>
      <c r="U403" s="227"/>
      <c r="V403" s="227"/>
      <c r="W403" s="227"/>
      <c r="X403" s="227"/>
      <c r="Y403" s="227"/>
      <c r="Z403" s="227"/>
    </row>
    <row r="404" ht="12.75" customHeight="1">
      <c r="A404" s="227"/>
      <c r="B404" s="227"/>
      <c r="C404" s="227"/>
      <c r="D404" s="227"/>
      <c r="E404" s="227"/>
      <c r="F404" s="379"/>
      <c r="G404" s="379"/>
      <c r="H404" s="227"/>
      <c r="I404" s="227"/>
      <c r="J404" s="227"/>
      <c r="K404" s="227"/>
      <c r="L404" s="227"/>
      <c r="M404" s="227"/>
      <c r="N404" s="227"/>
      <c r="O404" s="227"/>
      <c r="P404" s="227"/>
      <c r="Q404" s="227"/>
      <c r="R404" s="227"/>
      <c r="S404" s="227"/>
      <c r="T404" s="227"/>
      <c r="U404" s="227"/>
      <c r="V404" s="227"/>
      <c r="W404" s="227"/>
      <c r="X404" s="227"/>
      <c r="Y404" s="227"/>
      <c r="Z404" s="227"/>
    </row>
    <row r="405" ht="12.75" customHeight="1">
      <c r="A405" s="227"/>
      <c r="B405" s="227"/>
      <c r="C405" s="227"/>
      <c r="D405" s="227"/>
      <c r="E405" s="227"/>
      <c r="F405" s="379"/>
      <c r="G405" s="379"/>
      <c r="H405" s="227"/>
      <c r="I405" s="227"/>
      <c r="J405" s="227"/>
      <c r="K405" s="227"/>
      <c r="L405" s="227"/>
      <c r="M405" s="227"/>
      <c r="N405" s="227"/>
      <c r="O405" s="227"/>
      <c r="P405" s="227"/>
      <c r="Q405" s="227"/>
      <c r="R405" s="227"/>
      <c r="S405" s="227"/>
      <c r="T405" s="227"/>
      <c r="U405" s="227"/>
      <c r="V405" s="227"/>
      <c r="W405" s="227"/>
      <c r="X405" s="227"/>
      <c r="Y405" s="227"/>
      <c r="Z405" s="227"/>
    </row>
    <row r="406" ht="12.75" customHeight="1">
      <c r="A406" s="227"/>
      <c r="B406" s="227"/>
      <c r="C406" s="227"/>
      <c r="D406" s="227"/>
      <c r="E406" s="227"/>
      <c r="F406" s="379"/>
      <c r="G406" s="379"/>
      <c r="H406" s="227"/>
      <c r="I406" s="227"/>
      <c r="J406" s="227"/>
      <c r="K406" s="227"/>
      <c r="L406" s="227"/>
      <c r="M406" s="227"/>
      <c r="N406" s="227"/>
      <c r="O406" s="227"/>
      <c r="P406" s="227"/>
      <c r="Q406" s="227"/>
      <c r="R406" s="227"/>
      <c r="S406" s="227"/>
      <c r="T406" s="227"/>
      <c r="U406" s="227"/>
      <c r="V406" s="227"/>
      <c r="W406" s="227"/>
      <c r="X406" s="227"/>
      <c r="Y406" s="227"/>
      <c r="Z406" s="227"/>
    </row>
    <row r="407" ht="12.75" customHeight="1">
      <c r="A407" s="227"/>
      <c r="B407" s="227"/>
      <c r="C407" s="227"/>
      <c r="D407" s="227"/>
      <c r="E407" s="227"/>
      <c r="F407" s="379"/>
      <c r="G407" s="379"/>
      <c r="H407" s="227"/>
      <c r="I407" s="227"/>
      <c r="J407" s="227"/>
      <c r="K407" s="227"/>
      <c r="L407" s="227"/>
      <c r="M407" s="227"/>
      <c r="N407" s="227"/>
      <c r="O407" s="227"/>
      <c r="P407" s="227"/>
      <c r="Q407" s="227"/>
      <c r="R407" s="227"/>
      <c r="S407" s="227"/>
      <c r="T407" s="227"/>
      <c r="U407" s="227"/>
      <c r="V407" s="227"/>
      <c r="W407" s="227"/>
      <c r="X407" s="227"/>
      <c r="Y407" s="227"/>
      <c r="Z407" s="227"/>
    </row>
    <row r="408" ht="12.75" customHeight="1">
      <c r="A408" s="227"/>
      <c r="B408" s="227"/>
      <c r="C408" s="227"/>
      <c r="D408" s="227"/>
      <c r="E408" s="227"/>
      <c r="F408" s="379"/>
      <c r="G408" s="379"/>
      <c r="H408" s="227"/>
      <c r="I408" s="227"/>
      <c r="J408" s="227"/>
      <c r="K408" s="227"/>
      <c r="L408" s="227"/>
      <c r="M408" s="227"/>
      <c r="N408" s="227"/>
      <c r="O408" s="227"/>
      <c r="P408" s="227"/>
      <c r="Q408" s="227"/>
      <c r="R408" s="227"/>
      <c r="S408" s="227"/>
      <c r="T408" s="227"/>
      <c r="U408" s="227"/>
      <c r="V408" s="227"/>
      <c r="W408" s="227"/>
      <c r="X408" s="227"/>
      <c r="Y408" s="227"/>
      <c r="Z408" s="227"/>
    </row>
    <row r="409" ht="12.75" customHeight="1">
      <c r="A409" s="227"/>
      <c r="B409" s="227"/>
      <c r="C409" s="227"/>
      <c r="D409" s="227"/>
      <c r="E409" s="227"/>
      <c r="F409" s="379"/>
      <c r="G409" s="379"/>
      <c r="H409" s="227"/>
      <c r="I409" s="227"/>
      <c r="J409" s="227"/>
      <c r="K409" s="227"/>
      <c r="L409" s="227"/>
      <c r="M409" s="227"/>
      <c r="N409" s="227"/>
      <c r="O409" s="227"/>
      <c r="P409" s="227"/>
      <c r="Q409" s="227"/>
      <c r="R409" s="227"/>
      <c r="S409" s="227"/>
      <c r="T409" s="227"/>
      <c r="U409" s="227"/>
      <c r="V409" s="227"/>
      <c r="W409" s="227"/>
      <c r="X409" s="227"/>
      <c r="Y409" s="227"/>
      <c r="Z409" s="227"/>
    </row>
    <row r="410" ht="12.75" customHeight="1">
      <c r="A410" s="227"/>
      <c r="B410" s="227"/>
      <c r="C410" s="227"/>
      <c r="D410" s="227"/>
      <c r="E410" s="227"/>
      <c r="F410" s="379"/>
      <c r="G410" s="379"/>
      <c r="H410" s="227"/>
      <c r="I410" s="227"/>
      <c r="J410" s="227"/>
      <c r="K410" s="227"/>
      <c r="L410" s="227"/>
      <c r="M410" s="227"/>
      <c r="N410" s="227"/>
      <c r="O410" s="227"/>
      <c r="P410" s="227"/>
      <c r="Q410" s="227"/>
      <c r="R410" s="227"/>
      <c r="S410" s="227"/>
      <c r="T410" s="227"/>
      <c r="U410" s="227"/>
      <c r="V410" s="227"/>
      <c r="W410" s="227"/>
      <c r="X410" s="227"/>
      <c r="Y410" s="227"/>
      <c r="Z410" s="227"/>
    </row>
    <row r="411" ht="12.75" customHeight="1">
      <c r="A411" s="227"/>
      <c r="B411" s="227"/>
      <c r="C411" s="227"/>
      <c r="D411" s="227"/>
      <c r="E411" s="227"/>
      <c r="F411" s="379"/>
      <c r="G411" s="379"/>
      <c r="H411" s="227"/>
      <c r="I411" s="227"/>
      <c r="J411" s="227"/>
      <c r="K411" s="227"/>
      <c r="L411" s="227"/>
      <c r="M411" s="227"/>
      <c r="N411" s="227"/>
      <c r="O411" s="227"/>
      <c r="P411" s="227"/>
      <c r="Q411" s="227"/>
      <c r="R411" s="227"/>
      <c r="S411" s="227"/>
      <c r="T411" s="227"/>
      <c r="U411" s="227"/>
      <c r="V411" s="227"/>
      <c r="W411" s="227"/>
      <c r="X411" s="227"/>
      <c r="Y411" s="227"/>
      <c r="Z411" s="227"/>
    </row>
    <row r="412" ht="12.75" customHeight="1">
      <c r="A412" s="227"/>
      <c r="B412" s="227"/>
      <c r="C412" s="227"/>
      <c r="D412" s="227"/>
      <c r="E412" s="227"/>
      <c r="F412" s="379"/>
      <c r="G412" s="379"/>
      <c r="H412" s="227"/>
      <c r="I412" s="227"/>
      <c r="J412" s="227"/>
      <c r="K412" s="227"/>
      <c r="L412" s="227"/>
      <c r="M412" s="227"/>
      <c r="N412" s="227"/>
      <c r="O412" s="227"/>
      <c r="P412" s="227"/>
      <c r="Q412" s="227"/>
      <c r="R412" s="227"/>
      <c r="S412" s="227"/>
      <c r="T412" s="227"/>
      <c r="U412" s="227"/>
      <c r="V412" s="227"/>
      <c r="W412" s="227"/>
      <c r="X412" s="227"/>
      <c r="Y412" s="227"/>
      <c r="Z412" s="227"/>
    </row>
    <row r="413" ht="12.75" customHeight="1">
      <c r="A413" s="227"/>
      <c r="B413" s="227"/>
      <c r="C413" s="227"/>
      <c r="D413" s="227"/>
      <c r="E413" s="227"/>
      <c r="F413" s="379"/>
      <c r="G413" s="379"/>
      <c r="H413" s="227"/>
      <c r="I413" s="227"/>
      <c r="J413" s="227"/>
      <c r="K413" s="227"/>
      <c r="L413" s="227"/>
      <c r="M413" s="227"/>
      <c r="N413" s="227"/>
      <c r="O413" s="227"/>
      <c r="P413" s="227"/>
      <c r="Q413" s="227"/>
      <c r="R413" s="227"/>
      <c r="S413" s="227"/>
      <c r="T413" s="227"/>
      <c r="U413" s="227"/>
      <c r="V413" s="227"/>
      <c r="W413" s="227"/>
      <c r="X413" s="227"/>
      <c r="Y413" s="227"/>
      <c r="Z413" s="227"/>
    </row>
    <row r="414" ht="12.75" customHeight="1">
      <c r="A414" s="227"/>
      <c r="B414" s="227"/>
      <c r="C414" s="227"/>
      <c r="D414" s="227"/>
      <c r="E414" s="227"/>
      <c r="F414" s="379"/>
      <c r="G414" s="379"/>
      <c r="H414" s="227"/>
      <c r="I414" s="227"/>
      <c r="J414" s="227"/>
      <c r="K414" s="227"/>
      <c r="L414" s="227"/>
      <c r="M414" s="227"/>
      <c r="N414" s="227"/>
      <c r="O414" s="227"/>
      <c r="P414" s="227"/>
      <c r="Q414" s="227"/>
      <c r="R414" s="227"/>
      <c r="S414" s="227"/>
      <c r="T414" s="227"/>
      <c r="U414" s="227"/>
      <c r="V414" s="227"/>
      <c r="W414" s="227"/>
      <c r="X414" s="227"/>
      <c r="Y414" s="227"/>
      <c r="Z414" s="227"/>
    </row>
    <row r="415" ht="12.75" customHeight="1">
      <c r="A415" s="227"/>
      <c r="B415" s="227"/>
      <c r="C415" s="227"/>
      <c r="D415" s="227"/>
      <c r="E415" s="227"/>
      <c r="F415" s="379"/>
      <c r="G415" s="379"/>
      <c r="H415" s="227"/>
      <c r="I415" s="227"/>
      <c r="J415" s="227"/>
      <c r="K415" s="227"/>
      <c r="L415" s="227"/>
      <c r="M415" s="227"/>
      <c r="N415" s="227"/>
      <c r="O415" s="227"/>
      <c r="P415" s="227"/>
      <c r="Q415" s="227"/>
      <c r="R415" s="227"/>
      <c r="S415" s="227"/>
      <c r="T415" s="227"/>
      <c r="U415" s="227"/>
      <c r="V415" s="227"/>
      <c r="W415" s="227"/>
      <c r="X415" s="227"/>
      <c r="Y415" s="227"/>
      <c r="Z415" s="227"/>
    </row>
    <row r="416" ht="12.75" customHeight="1">
      <c r="A416" s="227"/>
      <c r="B416" s="227"/>
      <c r="C416" s="227"/>
      <c r="D416" s="227"/>
      <c r="E416" s="227"/>
      <c r="F416" s="379"/>
      <c r="G416" s="379"/>
      <c r="H416" s="227"/>
      <c r="I416" s="227"/>
      <c r="J416" s="227"/>
      <c r="K416" s="227"/>
      <c r="L416" s="227"/>
      <c r="M416" s="227"/>
      <c r="N416" s="227"/>
      <c r="O416" s="227"/>
      <c r="P416" s="227"/>
      <c r="Q416" s="227"/>
      <c r="R416" s="227"/>
      <c r="S416" s="227"/>
      <c r="T416" s="227"/>
      <c r="U416" s="227"/>
      <c r="V416" s="227"/>
      <c r="W416" s="227"/>
      <c r="X416" s="227"/>
      <c r="Y416" s="227"/>
      <c r="Z416" s="227"/>
    </row>
    <row r="417" ht="12.75" customHeight="1">
      <c r="A417" s="227"/>
      <c r="B417" s="227"/>
      <c r="C417" s="227"/>
      <c r="D417" s="227"/>
      <c r="E417" s="227"/>
      <c r="F417" s="379"/>
      <c r="G417" s="379"/>
      <c r="H417" s="227"/>
      <c r="I417" s="227"/>
      <c r="J417" s="227"/>
      <c r="K417" s="227"/>
      <c r="L417" s="227"/>
      <c r="M417" s="227"/>
      <c r="N417" s="227"/>
      <c r="O417" s="227"/>
      <c r="P417" s="227"/>
      <c r="Q417" s="227"/>
      <c r="R417" s="227"/>
      <c r="S417" s="227"/>
      <c r="T417" s="227"/>
      <c r="U417" s="227"/>
      <c r="V417" s="227"/>
      <c r="W417" s="227"/>
      <c r="X417" s="227"/>
      <c r="Y417" s="227"/>
      <c r="Z417" s="227"/>
    </row>
    <row r="418" ht="12.75" customHeight="1">
      <c r="A418" s="227"/>
      <c r="B418" s="227"/>
      <c r="C418" s="227"/>
      <c r="D418" s="227"/>
      <c r="E418" s="227"/>
      <c r="F418" s="379"/>
      <c r="G418" s="379"/>
      <c r="H418" s="227"/>
      <c r="I418" s="227"/>
      <c r="J418" s="227"/>
      <c r="K418" s="227"/>
      <c r="L418" s="227"/>
      <c r="M418" s="227"/>
      <c r="N418" s="227"/>
      <c r="O418" s="227"/>
      <c r="P418" s="227"/>
      <c r="Q418" s="227"/>
      <c r="R418" s="227"/>
      <c r="S418" s="227"/>
      <c r="T418" s="227"/>
      <c r="U418" s="227"/>
      <c r="V418" s="227"/>
      <c r="W418" s="227"/>
      <c r="X418" s="227"/>
      <c r="Y418" s="227"/>
      <c r="Z418" s="227"/>
    </row>
    <row r="419" ht="12.75" customHeight="1">
      <c r="A419" s="227"/>
      <c r="B419" s="227"/>
      <c r="C419" s="227"/>
      <c r="D419" s="227"/>
      <c r="E419" s="227"/>
      <c r="F419" s="379"/>
      <c r="G419" s="379"/>
      <c r="H419" s="227"/>
      <c r="I419" s="227"/>
      <c r="J419" s="227"/>
      <c r="K419" s="227"/>
      <c r="L419" s="227"/>
      <c r="M419" s="227"/>
      <c r="N419" s="227"/>
      <c r="O419" s="227"/>
      <c r="P419" s="227"/>
      <c r="Q419" s="227"/>
      <c r="R419" s="227"/>
      <c r="S419" s="227"/>
      <c r="T419" s="227"/>
      <c r="U419" s="227"/>
      <c r="V419" s="227"/>
      <c r="W419" s="227"/>
      <c r="X419" s="227"/>
      <c r="Y419" s="227"/>
      <c r="Z419" s="227"/>
    </row>
    <row r="420" ht="12.75" customHeight="1">
      <c r="A420" s="227"/>
      <c r="B420" s="227"/>
      <c r="C420" s="227"/>
      <c r="D420" s="227"/>
      <c r="E420" s="227"/>
      <c r="F420" s="379"/>
      <c r="G420" s="379"/>
      <c r="H420" s="227"/>
      <c r="I420" s="227"/>
      <c r="J420" s="227"/>
      <c r="K420" s="227"/>
      <c r="L420" s="227"/>
      <c r="M420" s="227"/>
      <c r="N420" s="227"/>
      <c r="O420" s="227"/>
      <c r="P420" s="227"/>
      <c r="Q420" s="227"/>
      <c r="R420" s="227"/>
      <c r="S420" s="227"/>
      <c r="T420" s="227"/>
      <c r="U420" s="227"/>
      <c r="V420" s="227"/>
      <c r="W420" s="227"/>
      <c r="X420" s="227"/>
      <c r="Y420" s="227"/>
      <c r="Z420" s="227"/>
    </row>
    <row r="421" ht="12.75" customHeight="1">
      <c r="A421" s="227"/>
      <c r="B421" s="227"/>
      <c r="C421" s="227"/>
      <c r="D421" s="227"/>
      <c r="E421" s="227"/>
      <c r="F421" s="379"/>
      <c r="G421" s="379"/>
      <c r="H421" s="227"/>
      <c r="I421" s="227"/>
      <c r="J421" s="227"/>
      <c r="K421" s="227"/>
      <c r="L421" s="227"/>
      <c r="M421" s="227"/>
      <c r="N421" s="227"/>
      <c r="O421" s="227"/>
      <c r="P421" s="227"/>
      <c r="Q421" s="227"/>
      <c r="R421" s="227"/>
      <c r="S421" s="227"/>
      <c r="T421" s="227"/>
      <c r="U421" s="227"/>
      <c r="V421" s="227"/>
      <c r="W421" s="227"/>
      <c r="X421" s="227"/>
      <c r="Y421" s="227"/>
      <c r="Z421" s="227"/>
    </row>
    <row r="422" ht="12.75" customHeight="1">
      <c r="A422" s="227"/>
      <c r="B422" s="227"/>
      <c r="C422" s="227"/>
      <c r="D422" s="227"/>
      <c r="E422" s="227"/>
      <c r="F422" s="379"/>
      <c r="G422" s="379"/>
      <c r="H422" s="227"/>
      <c r="I422" s="227"/>
      <c r="J422" s="227"/>
      <c r="K422" s="227"/>
      <c r="L422" s="227"/>
      <c r="M422" s="227"/>
      <c r="N422" s="227"/>
      <c r="O422" s="227"/>
      <c r="P422" s="227"/>
      <c r="Q422" s="227"/>
      <c r="R422" s="227"/>
      <c r="S422" s="227"/>
      <c r="T422" s="227"/>
      <c r="U422" s="227"/>
      <c r="V422" s="227"/>
      <c r="W422" s="227"/>
      <c r="X422" s="227"/>
      <c r="Y422" s="227"/>
      <c r="Z422" s="227"/>
    </row>
    <row r="423" ht="12.75" customHeight="1">
      <c r="A423" s="227"/>
      <c r="B423" s="227"/>
      <c r="C423" s="227"/>
      <c r="D423" s="227"/>
      <c r="E423" s="227"/>
      <c r="F423" s="379"/>
      <c r="G423" s="379"/>
      <c r="H423" s="227"/>
      <c r="I423" s="227"/>
      <c r="J423" s="227"/>
      <c r="K423" s="227"/>
      <c r="L423" s="227"/>
      <c r="M423" s="227"/>
      <c r="N423" s="227"/>
      <c r="O423" s="227"/>
      <c r="P423" s="227"/>
      <c r="Q423" s="227"/>
      <c r="R423" s="227"/>
      <c r="S423" s="227"/>
      <c r="T423" s="227"/>
      <c r="U423" s="227"/>
      <c r="V423" s="227"/>
      <c r="W423" s="227"/>
      <c r="X423" s="227"/>
      <c r="Y423" s="227"/>
      <c r="Z423" s="227"/>
    </row>
    <row r="424" ht="12.75" customHeight="1">
      <c r="A424" s="227"/>
      <c r="B424" s="227"/>
      <c r="C424" s="227"/>
      <c r="D424" s="227"/>
      <c r="E424" s="227"/>
      <c r="F424" s="379"/>
      <c r="G424" s="379"/>
      <c r="H424" s="227"/>
      <c r="I424" s="227"/>
      <c r="J424" s="227"/>
      <c r="K424" s="227"/>
      <c r="L424" s="227"/>
      <c r="M424" s="227"/>
      <c r="N424" s="227"/>
      <c r="O424" s="227"/>
      <c r="P424" s="227"/>
      <c r="Q424" s="227"/>
      <c r="R424" s="227"/>
      <c r="S424" s="227"/>
      <c r="T424" s="227"/>
      <c r="U424" s="227"/>
      <c r="V424" s="227"/>
      <c r="W424" s="227"/>
      <c r="X424" s="227"/>
      <c r="Y424" s="227"/>
      <c r="Z424" s="227"/>
    </row>
    <row r="425" ht="12.75" customHeight="1">
      <c r="A425" s="227"/>
      <c r="B425" s="227"/>
      <c r="C425" s="227"/>
      <c r="D425" s="227"/>
      <c r="E425" s="227"/>
      <c r="F425" s="379"/>
      <c r="G425" s="379"/>
      <c r="H425" s="227"/>
      <c r="I425" s="227"/>
      <c r="J425" s="227"/>
      <c r="K425" s="227"/>
      <c r="L425" s="227"/>
      <c r="M425" s="227"/>
      <c r="N425" s="227"/>
      <c r="O425" s="227"/>
      <c r="P425" s="227"/>
      <c r="Q425" s="227"/>
      <c r="R425" s="227"/>
      <c r="S425" s="227"/>
      <c r="T425" s="227"/>
      <c r="U425" s="227"/>
      <c r="V425" s="227"/>
      <c r="W425" s="227"/>
      <c r="X425" s="227"/>
      <c r="Y425" s="227"/>
      <c r="Z425" s="227"/>
    </row>
    <row r="426" ht="12.75" customHeight="1">
      <c r="A426" s="227"/>
      <c r="B426" s="227"/>
      <c r="C426" s="227"/>
      <c r="D426" s="227"/>
      <c r="E426" s="227"/>
      <c r="F426" s="379"/>
      <c r="G426" s="379"/>
      <c r="H426" s="227"/>
      <c r="I426" s="227"/>
      <c r="J426" s="227"/>
      <c r="K426" s="227"/>
      <c r="L426" s="227"/>
      <c r="M426" s="227"/>
      <c r="N426" s="227"/>
      <c r="O426" s="227"/>
      <c r="P426" s="227"/>
      <c r="Q426" s="227"/>
      <c r="R426" s="227"/>
      <c r="S426" s="227"/>
      <c r="T426" s="227"/>
      <c r="U426" s="227"/>
      <c r="V426" s="227"/>
      <c r="W426" s="227"/>
      <c r="X426" s="227"/>
      <c r="Y426" s="227"/>
      <c r="Z426" s="227"/>
    </row>
    <row r="427" ht="12.75" customHeight="1">
      <c r="A427" s="227"/>
      <c r="B427" s="227"/>
      <c r="C427" s="227"/>
      <c r="D427" s="227"/>
      <c r="E427" s="227"/>
      <c r="F427" s="379"/>
      <c r="G427" s="379"/>
      <c r="H427" s="227"/>
      <c r="I427" s="227"/>
      <c r="J427" s="227"/>
      <c r="K427" s="227"/>
      <c r="L427" s="227"/>
      <c r="M427" s="227"/>
      <c r="N427" s="227"/>
      <c r="O427" s="227"/>
      <c r="P427" s="227"/>
      <c r="Q427" s="227"/>
      <c r="R427" s="227"/>
      <c r="S427" s="227"/>
      <c r="T427" s="227"/>
      <c r="U427" s="227"/>
      <c r="V427" s="227"/>
      <c r="W427" s="227"/>
      <c r="X427" s="227"/>
      <c r="Y427" s="227"/>
      <c r="Z427" s="227"/>
    </row>
    <row r="428" ht="12.75" customHeight="1">
      <c r="A428" s="227"/>
      <c r="B428" s="227"/>
      <c r="C428" s="227"/>
      <c r="D428" s="227"/>
      <c r="E428" s="227"/>
      <c r="F428" s="379"/>
      <c r="G428" s="379"/>
      <c r="H428" s="227"/>
      <c r="I428" s="227"/>
      <c r="J428" s="227"/>
      <c r="K428" s="227"/>
      <c r="L428" s="227"/>
      <c r="M428" s="227"/>
      <c r="N428" s="227"/>
      <c r="O428" s="227"/>
      <c r="P428" s="227"/>
      <c r="Q428" s="227"/>
      <c r="R428" s="227"/>
      <c r="S428" s="227"/>
      <c r="T428" s="227"/>
      <c r="U428" s="227"/>
      <c r="V428" s="227"/>
      <c r="W428" s="227"/>
      <c r="X428" s="227"/>
      <c r="Y428" s="227"/>
      <c r="Z428" s="227"/>
    </row>
    <row r="429" ht="12.75" customHeight="1">
      <c r="A429" s="227"/>
      <c r="B429" s="227"/>
      <c r="C429" s="227"/>
      <c r="D429" s="227"/>
      <c r="E429" s="227"/>
      <c r="F429" s="379"/>
      <c r="G429" s="379"/>
      <c r="H429" s="227"/>
      <c r="I429" s="227"/>
      <c r="J429" s="227"/>
      <c r="K429" s="227"/>
      <c r="L429" s="227"/>
      <c r="M429" s="227"/>
      <c r="N429" s="227"/>
      <c r="O429" s="227"/>
      <c r="P429" s="227"/>
      <c r="Q429" s="227"/>
      <c r="R429" s="227"/>
      <c r="S429" s="227"/>
      <c r="T429" s="227"/>
      <c r="U429" s="227"/>
      <c r="V429" s="227"/>
      <c r="W429" s="227"/>
      <c r="X429" s="227"/>
      <c r="Y429" s="227"/>
      <c r="Z429" s="227"/>
    </row>
    <row r="430" ht="12.75" customHeight="1">
      <c r="A430" s="227"/>
      <c r="B430" s="227"/>
      <c r="C430" s="227"/>
      <c r="D430" s="227"/>
      <c r="E430" s="227"/>
      <c r="F430" s="379"/>
      <c r="G430" s="379"/>
      <c r="H430" s="227"/>
      <c r="I430" s="227"/>
      <c r="J430" s="227"/>
      <c r="K430" s="227"/>
      <c r="L430" s="227"/>
      <c r="M430" s="227"/>
      <c r="N430" s="227"/>
      <c r="O430" s="227"/>
      <c r="P430" s="227"/>
      <c r="Q430" s="227"/>
      <c r="R430" s="227"/>
      <c r="S430" s="227"/>
      <c r="T430" s="227"/>
      <c r="U430" s="227"/>
      <c r="V430" s="227"/>
      <c r="W430" s="227"/>
      <c r="X430" s="227"/>
      <c r="Y430" s="227"/>
      <c r="Z430" s="227"/>
    </row>
    <row r="431" ht="12.75" customHeight="1">
      <c r="A431" s="227"/>
      <c r="B431" s="227"/>
      <c r="C431" s="227"/>
      <c r="D431" s="227"/>
      <c r="E431" s="227"/>
      <c r="F431" s="379"/>
      <c r="G431" s="379"/>
      <c r="H431" s="227"/>
      <c r="I431" s="227"/>
      <c r="J431" s="227"/>
      <c r="K431" s="227"/>
      <c r="L431" s="227"/>
      <c r="M431" s="227"/>
      <c r="N431" s="227"/>
      <c r="O431" s="227"/>
      <c r="P431" s="227"/>
      <c r="Q431" s="227"/>
      <c r="R431" s="227"/>
      <c r="S431" s="227"/>
      <c r="T431" s="227"/>
      <c r="U431" s="227"/>
      <c r="V431" s="227"/>
      <c r="W431" s="227"/>
      <c r="X431" s="227"/>
      <c r="Y431" s="227"/>
      <c r="Z431" s="227"/>
    </row>
    <row r="432" ht="12.75" customHeight="1">
      <c r="A432" s="227"/>
      <c r="B432" s="227"/>
      <c r="C432" s="227"/>
      <c r="D432" s="227"/>
      <c r="E432" s="227"/>
      <c r="F432" s="379"/>
      <c r="G432" s="379"/>
      <c r="H432" s="227"/>
      <c r="I432" s="227"/>
      <c r="J432" s="227"/>
      <c r="K432" s="227"/>
      <c r="L432" s="227"/>
      <c r="M432" s="227"/>
      <c r="N432" s="227"/>
      <c r="O432" s="227"/>
      <c r="P432" s="227"/>
      <c r="Q432" s="227"/>
      <c r="R432" s="227"/>
      <c r="S432" s="227"/>
      <c r="T432" s="227"/>
      <c r="U432" s="227"/>
      <c r="V432" s="227"/>
      <c r="W432" s="227"/>
      <c r="X432" s="227"/>
      <c r="Y432" s="227"/>
      <c r="Z432" s="227"/>
    </row>
    <row r="433" ht="12.75" customHeight="1">
      <c r="A433" s="227"/>
      <c r="B433" s="227"/>
      <c r="C433" s="227"/>
      <c r="D433" s="227"/>
      <c r="E433" s="227"/>
      <c r="F433" s="379"/>
      <c r="G433" s="379"/>
      <c r="H433" s="227"/>
      <c r="I433" s="227"/>
      <c r="J433" s="227"/>
      <c r="K433" s="227"/>
      <c r="L433" s="227"/>
      <c r="M433" s="227"/>
      <c r="N433" s="227"/>
      <c r="O433" s="227"/>
      <c r="P433" s="227"/>
      <c r="Q433" s="227"/>
      <c r="R433" s="227"/>
      <c r="S433" s="227"/>
      <c r="T433" s="227"/>
      <c r="U433" s="227"/>
      <c r="V433" s="227"/>
      <c r="W433" s="227"/>
      <c r="X433" s="227"/>
      <c r="Y433" s="227"/>
      <c r="Z433" s="227"/>
    </row>
    <row r="434" ht="12.75" customHeight="1">
      <c r="A434" s="227"/>
      <c r="B434" s="227"/>
      <c r="C434" s="227"/>
      <c r="D434" s="227"/>
      <c r="E434" s="227"/>
      <c r="F434" s="379"/>
      <c r="G434" s="379"/>
      <c r="H434" s="227"/>
      <c r="I434" s="227"/>
      <c r="J434" s="227"/>
      <c r="K434" s="227"/>
      <c r="L434" s="227"/>
      <c r="M434" s="227"/>
      <c r="N434" s="227"/>
      <c r="O434" s="227"/>
      <c r="P434" s="227"/>
      <c r="Q434" s="227"/>
      <c r="R434" s="227"/>
      <c r="S434" s="227"/>
      <c r="T434" s="227"/>
      <c r="U434" s="227"/>
      <c r="V434" s="227"/>
      <c r="W434" s="227"/>
      <c r="X434" s="227"/>
      <c r="Y434" s="227"/>
      <c r="Z434" s="227"/>
    </row>
    <row r="435" ht="12.75" customHeight="1">
      <c r="A435" s="227"/>
      <c r="B435" s="227"/>
      <c r="C435" s="227"/>
      <c r="D435" s="227"/>
      <c r="E435" s="227"/>
      <c r="F435" s="379"/>
      <c r="G435" s="379"/>
      <c r="H435" s="227"/>
      <c r="I435" s="227"/>
      <c r="J435" s="227"/>
      <c r="K435" s="227"/>
      <c r="L435" s="227"/>
      <c r="M435" s="227"/>
      <c r="N435" s="227"/>
      <c r="O435" s="227"/>
      <c r="P435" s="227"/>
      <c r="Q435" s="227"/>
      <c r="R435" s="227"/>
      <c r="S435" s="227"/>
      <c r="T435" s="227"/>
      <c r="U435" s="227"/>
      <c r="V435" s="227"/>
      <c r="W435" s="227"/>
      <c r="X435" s="227"/>
      <c r="Y435" s="227"/>
      <c r="Z435" s="227"/>
    </row>
    <row r="436" ht="12.75" customHeight="1">
      <c r="A436" s="227"/>
      <c r="B436" s="227"/>
      <c r="C436" s="227"/>
      <c r="D436" s="227"/>
      <c r="E436" s="227"/>
      <c r="F436" s="379"/>
      <c r="G436" s="379"/>
      <c r="H436" s="227"/>
      <c r="I436" s="227"/>
      <c r="J436" s="227"/>
      <c r="K436" s="227"/>
      <c r="L436" s="227"/>
      <c r="M436" s="227"/>
      <c r="N436" s="227"/>
      <c r="O436" s="227"/>
      <c r="P436" s="227"/>
      <c r="Q436" s="227"/>
      <c r="R436" s="227"/>
      <c r="S436" s="227"/>
      <c r="T436" s="227"/>
      <c r="U436" s="227"/>
      <c r="V436" s="227"/>
      <c r="W436" s="227"/>
      <c r="X436" s="227"/>
      <c r="Y436" s="227"/>
      <c r="Z436" s="227"/>
    </row>
    <row r="437" ht="12.75" customHeight="1">
      <c r="A437" s="227"/>
      <c r="B437" s="227"/>
      <c r="C437" s="227"/>
      <c r="D437" s="227"/>
      <c r="E437" s="227"/>
      <c r="F437" s="379"/>
      <c r="G437" s="379"/>
      <c r="H437" s="227"/>
      <c r="I437" s="227"/>
      <c r="J437" s="227"/>
      <c r="K437" s="227"/>
      <c r="L437" s="227"/>
      <c r="M437" s="227"/>
      <c r="N437" s="227"/>
      <c r="O437" s="227"/>
      <c r="P437" s="227"/>
      <c r="Q437" s="227"/>
      <c r="R437" s="227"/>
      <c r="S437" s="227"/>
      <c r="T437" s="227"/>
      <c r="U437" s="227"/>
      <c r="V437" s="227"/>
      <c r="W437" s="227"/>
      <c r="X437" s="227"/>
      <c r="Y437" s="227"/>
      <c r="Z437" s="227"/>
    </row>
    <row r="438" ht="12.75" customHeight="1">
      <c r="A438" s="227"/>
      <c r="B438" s="227"/>
      <c r="C438" s="227"/>
      <c r="D438" s="227"/>
      <c r="E438" s="227"/>
      <c r="F438" s="379"/>
      <c r="G438" s="379"/>
      <c r="H438" s="227"/>
      <c r="I438" s="227"/>
      <c r="J438" s="227"/>
      <c r="K438" s="227"/>
      <c r="L438" s="227"/>
      <c r="M438" s="227"/>
      <c r="N438" s="227"/>
      <c r="O438" s="227"/>
      <c r="P438" s="227"/>
      <c r="Q438" s="227"/>
      <c r="R438" s="227"/>
      <c r="S438" s="227"/>
      <c r="T438" s="227"/>
      <c r="U438" s="227"/>
      <c r="V438" s="227"/>
      <c r="W438" s="227"/>
      <c r="X438" s="227"/>
      <c r="Y438" s="227"/>
      <c r="Z438" s="227"/>
    </row>
    <row r="439" ht="12.75" customHeight="1">
      <c r="A439" s="227"/>
      <c r="B439" s="227"/>
      <c r="C439" s="227"/>
      <c r="D439" s="227"/>
      <c r="E439" s="227"/>
      <c r="F439" s="379"/>
      <c r="G439" s="379"/>
      <c r="H439" s="227"/>
      <c r="I439" s="227"/>
      <c r="J439" s="227"/>
      <c r="K439" s="227"/>
      <c r="L439" s="227"/>
      <c r="M439" s="227"/>
      <c r="N439" s="227"/>
      <c r="O439" s="227"/>
      <c r="P439" s="227"/>
      <c r="Q439" s="227"/>
      <c r="R439" s="227"/>
      <c r="S439" s="227"/>
      <c r="T439" s="227"/>
      <c r="U439" s="227"/>
      <c r="V439" s="227"/>
      <c r="W439" s="227"/>
      <c r="X439" s="227"/>
      <c r="Y439" s="227"/>
      <c r="Z439" s="227"/>
    </row>
    <row r="440" ht="12.75" customHeight="1">
      <c r="A440" s="227"/>
      <c r="B440" s="227"/>
      <c r="C440" s="227"/>
      <c r="D440" s="227"/>
      <c r="E440" s="227"/>
      <c r="F440" s="379"/>
      <c r="G440" s="379"/>
      <c r="H440" s="227"/>
      <c r="I440" s="227"/>
      <c r="J440" s="227"/>
      <c r="K440" s="227"/>
      <c r="L440" s="227"/>
      <c r="M440" s="227"/>
      <c r="N440" s="227"/>
      <c r="O440" s="227"/>
      <c r="P440" s="227"/>
      <c r="Q440" s="227"/>
      <c r="R440" s="227"/>
      <c r="S440" s="227"/>
      <c r="T440" s="227"/>
      <c r="U440" s="227"/>
      <c r="V440" s="227"/>
      <c r="W440" s="227"/>
      <c r="X440" s="227"/>
      <c r="Y440" s="227"/>
      <c r="Z440" s="227"/>
    </row>
    <row r="441" ht="12.75" customHeight="1">
      <c r="A441" s="227"/>
      <c r="B441" s="227"/>
      <c r="C441" s="227"/>
      <c r="D441" s="227"/>
      <c r="E441" s="227"/>
      <c r="F441" s="379"/>
      <c r="G441" s="379"/>
      <c r="H441" s="227"/>
      <c r="I441" s="227"/>
      <c r="J441" s="227"/>
      <c r="K441" s="227"/>
      <c r="L441" s="227"/>
      <c r="M441" s="227"/>
      <c r="N441" s="227"/>
      <c r="O441" s="227"/>
      <c r="P441" s="227"/>
      <c r="Q441" s="227"/>
      <c r="R441" s="227"/>
      <c r="S441" s="227"/>
      <c r="T441" s="227"/>
      <c r="U441" s="227"/>
      <c r="V441" s="227"/>
      <c r="W441" s="227"/>
      <c r="X441" s="227"/>
      <c r="Y441" s="227"/>
      <c r="Z441" s="227"/>
    </row>
    <row r="442" ht="12.75" customHeight="1">
      <c r="A442" s="227"/>
      <c r="B442" s="227"/>
      <c r="C442" s="227"/>
      <c r="D442" s="227"/>
      <c r="E442" s="227"/>
      <c r="F442" s="379"/>
      <c r="G442" s="379"/>
      <c r="H442" s="227"/>
      <c r="I442" s="227"/>
      <c r="J442" s="227"/>
      <c r="K442" s="227"/>
      <c r="L442" s="227"/>
      <c r="M442" s="227"/>
      <c r="N442" s="227"/>
      <c r="O442" s="227"/>
      <c r="P442" s="227"/>
      <c r="Q442" s="227"/>
      <c r="R442" s="227"/>
      <c r="S442" s="227"/>
      <c r="T442" s="227"/>
      <c r="U442" s="227"/>
      <c r="V442" s="227"/>
      <c r="W442" s="227"/>
      <c r="X442" s="227"/>
      <c r="Y442" s="227"/>
      <c r="Z442" s="227"/>
    </row>
    <row r="443" ht="12.75" customHeight="1">
      <c r="A443" s="227"/>
      <c r="B443" s="227"/>
      <c r="C443" s="227"/>
      <c r="D443" s="227"/>
      <c r="E443" s="227"/>
      <c r="F443" s="379"/>
      <c r="G443" s="379"/>
      <c r="H443" s="227"/>
      <c r="I443" s="227"/>
      <c r="J443" s="227"/>
      <c r="K443" s="227"/>
      <c r="L443" s="227"/>
      <c r="M443" s="227"/>
      <c r="N443" s="227"/>
      <c r="O443" s="227"/>
      <c r="P443" s="227"/>
      <c r="Q443" s="227"/>
      <c r="R443" s="227"/>
      <c r="S443" s="227"/>
      <c r="T443" s="227"/>
      <c r="U443" s="227"/>
      <c r="V443" s="227"/>
      <c r="W443" s="227"/>
      <c r="X443" s="227"/>
      <c r="Y443" s="227"/>
      <c r="Z443" s="227"/>
    </row>
    <row r="444" ht="12.75" customHeight="1">
      <c r="A444" s="227"/>
      <c r="B444" s="227"/>
      <c r="C444" s="227"/>
      <c r="D444" s="227"/>
      <c r="E444" s="227"/>
      <c r="F444" s="379"/>
      <c r="G444" s="379"/>
      <c r="H444" s="227"/>
      <c r="I444" s="227"/>
      <c r="J444" s="227"/>
      <c r="K444" s="227"/>
      <c r="L444" s="227"/>
      <c r="M444" s="227"/>
      <c r="N444" s="227"/>
      <c r="O444" s="227"/>
      <c r="P444" s="227"/>
      <c r="Q444" s="227"/>
      <c r="R444" s="227"/>
      <c r="S444" s="227"/>
      <c r="T444" s="227"/>
      <c r="U444" s="227"/>
      <c r="V444" s="227"/>
      <c r="W444" s="227"/>
      <c r="X444" s="227"/>
      <c r="Y444" s="227"/>
      <c r="Z444" s="227"/>
    </row>
    <row r="445" ht="12.75" customHeight="1">
      <c r="A445" s="227"/>
      <c r="B445" s="227"/>
      <c r="C445" s="227"/>
      <c r="D445" s="227"/>
      <c r="E445" s="227"/>
      <c r="F445" s="379"/>
      <c r="G445" s="379"/>
      <c r="H445" s="227"/>
      <c r="I445" s="227"/>
      <c r="J445" s="227"/>
      <c r="K445" s="227"/>
      <c r="L445" s="227"/>
      <c r="M445" s="227"/>
      <c r="N445" s="227"/>
      <c r="O445" s="227"/>
      <c r="P445" s="227"/>
      <c r="Q445" s="227"/>
      <c r="R445" s="227"/>
      <c r="S445" s="227"/>
      <c r="T445" s="227"/>
      <c r="U445" s="227"/>
      <c r="V445" s="227"/>
      <c r="W445" s="227"/>
      <c r="X445" s="227"/>
      <c r="Y445" s="227"/>
      <c r="Z445" s="227"/>
    </row>
    <row r="446" ht="12.75" customHeight="1">
      <c r="A446" s="227"/>
      <c r="B446" s="227"/>
      <c r="C446" s="227"/>
      <c r="D446" s="227"/>
      <c r="E446" s="227"/>
      <c r="F446" s="379"/>
      <c r="G446" s="379"/>
      <c r="H446" s="227"/>
      <c r="I446" s="227"/>
      <c r="J446" s="227"/>
      <c r="K446" s="227"/>
      <c r="L446" s="227"/>
      <c r="M446" s="227"/>
      <c r="N446" s="227"/>
      <c r="O446" s="227"/>
      <c r="P446" s="227"/>
      <c r="Q446" s="227"/>
      <c r="R446" s="227"/>
      <c r="S446" s="227"/>
      <c r="T446" s="227"/>
      <c r="U446" s="227"/>
      <c r="V446" s="227"/>
      <c r="W446" s="227"/>
      <c r="X446" s="227"/>
      <c r="Y446" s="227"/>
      <c r="Z446" s="227"/>
    </row>
    <row r="447" ht="12.75" customHeight="1">
      <c r="A447" s="227"/>
      <c r="B447" s="227"/>
      <c r="C447" s="227"/>
      <c r="D447" s="227"/>
      <c r="E447" s="227"/>
      <c r="F447" s="379"/>
      <c r="G447" s="379"/>
      <c r="H447" s="227"/>
      <c r="I447" s="227"/>
      <c r="J447" s="227"/>
      <c r="K447" s="227"/>
      <c r="L447" s="227"/>
      <c r="M447" s="227"/>
      <c r="N447" s="227"/>
      <c r="O447" s="227"/>
      <c r="P447" s="227"/>
      <c r="Q447" s="227"/>
      <c r="R447" s="227"/>
      <c r="S447" s="227"/>
      <c r="T447" s="227"/>
      <c r="U447" s="227"/>
      <c r="V447" s="227"/>
      <c r="W447" s="227"/>
      <c r="X447" s="227"/>
      <c r="Y447" s="227"/>
      <c r="Z447" s="227"/>
    </row>
    <row r="448" ht="12.75" customHeight="1">
      <c r="A448" s="227"/>
      <c r="B448" s="227"/>
      <c r="C448" s="227"/>
      <c r="D448" s="227"/>
      <c r="E448" s="227"/>
      <c r="F448" s="379"/>
      <c r="G448" s="379"/>
      <c r="H448" s="227"/>
      <c r="I448" s="227"/>
      <c r="J448" s="227"/>
      <c r="K448" s="227"/>
      <c r="L448" s="227"/>
      <c r="M448" s="227"/>
      <c r="N448" s="227"/>
      <c r="O448" s="227"/>
      <c r="P448" s="227"/>
      <c r="Q448" s="227"/>
      <c r="R448" s="227"/>
      <c r="S448" s="227"/>
      <c r="T448" s="227"/>
      <c r="U448" s="227"/>
      <c r="V448" s="227"/>
      <c r="W448" s="227"/>
      <c r="X448" s="227"/>
      <c r="Y448" s="227"/>
      <c r="Z448" s="227"/>
    </row>
    <row r="449" ht="12.75" customHeight="1">
      <c r="A449" s="227"/>
      <c r="B449" s="227"/>
      <c r="C449" s="227"/>
      <c r="D449" s="227"/>
      <c r="E449" s="227"/>
      <c r="F449" s="379"/>
      <c r="G449" s="379"/>
      <c r="H449" s="227"/>
      <c r="I449" s="227"/>
      <c r="J449" s="227"/>
      <c r="K449" s="227"/>
      <c r="L449" s="227"/>
      <c r="M449" s="227"/>
      <c r="N449" s="227"/>
      <c r="O449" s="227"/>
      <c r="P449" s="227"/>
      <c r="Q449" s="227"/>
      <c r="R449" s="227"/>
      <c r="S449" s="227"/>
      <c r="T449" s="227"/>
      <c r="U449" s="227"/>
      <c r="V449" s="227"/>
      <c r="W449" s="227"/>
      <c r="X449" s="227"/>
      <c r="Y449" s="227"/>
      <c r="Z449" s="227"/>
    </row>
    <row r="450" ht="12.75" customHeight="1">
      <c r="A450" s="227"/>
      <c r="B450" s="227"/>
      <c r="C450" s="227"/>
      <c r="D450" s="227"/>
      <c r="E450" s="227"/>
      <c r="F450" s="379"/>
      <c r="G450" s="379"/>
      <c r="H450" s="227"/>
      <c r="I450" s="227"/>
      <c r="J450" s="227"/>
      <c r="K450" s="227"/>
      <c r="L450" s="227"/>
      <c r="M450" s="227"/>
      <c r="N450" s="227"/>
      <c r="O450" s="227"/>
      <c r="P450" s="227"/>
      <c r="Q450" s="227"/>
      <c r="R450" s="227"/>
      <c r="S450" s="227"/>
      <c r="T450" s="227"/>
      <c r="U450" s="227"/>
      <c r="V450" s="227"/>
      <c r="W450" s="227"/>
      <c r="X450" s="227"/>
      <c r="Y450" s="227"/>
      <c r="Z450" s="227"/>
    </row>
    <row r="451" ht="12.75" customHeight="1">
      <c r="A451" s="227"/>
      <c r="B451" s="227"/>
      <c r="C451" s="227"/>
      <c r="D451" s="227"/>
      <c r="E451" s="227"/>
      <c r="F451" s="379"/>
      <c r="G451" s="379"/>
      <c r="H451" s="227"/>
      <c r="I451" s="227"/>
      <c r="J451" s="227"/>
      <c r="K451" s="227"/>
      <c r="L451" s="227"/>
      <c r="M451" s="227"/>
      <c r="N451" s="227"/>
      <c r="O451" s="227"/>
      <c r="P451" s="227"/>
      <c r="Q451" s="227"/>
      <c r="R451" s="227"/>
      <c r="S451" s="227"/>
      <c r="T451" s="227"/>
      <c r="U451" s="227"/>
      <c r="V451" s="227"/>
      <c r="W451" s="227"/>
      <c r="X451" s="227"/>
      <c r="Y451" s="227"/>
      <c r="Z451" s="227"/>
    </row>
    <row r="452" ht="12.75" customHeight="1">
      <c r="A452" s="227"/>
      <c r="B452" s="227"/>
      <c r="C452" s="227"/>
      <c r="D452" s="227"/>
      <c r="E452" s="227"/>
      <c r="F452" s="379"/>
      <c r="G452" s="379"/>
      <c r="H452" s="227"/>
      <c r="I452" s="227"/>
      <c r="J452" s="227"/>
      <c r="K452" s="227"/>
      <c r="L452" s="227"/>
      <c r="M452" s="227"/>
      <c r="N452" s="227"/>
      <c r="O452" s="227"/>
      <c r="P452" s="227"/>
      <c r="Q452" s="227"/>
      <c r="R452" s="227"/>
      <c r="S452" s="227"/>
      <c r="T452" s="227"/>
      <c r="U452" s="227"/>
      <c r="V452" s="227"/>
      <c r="W452" s="227"/>
      <c r="X452" s="227"/>
      <c r="Y452" s="227"/>
      <c r="Z452" s="227"/>
    </row>
    <row r="453" ht="12.75" customHeight="1">
      <c r="A453" s="227"/>
      <c r="B453" s="227"/>
      <c r="C453" s="227"/>
      <c r="D453" s="227"/>
      <c r="E453" s="227"/>
      <c r="F453" s="379"/>
      <c r="G453" s="379"/>
      <c r="H453" s="227"/>
      <c r="I453" s="227"/>
      <c r="J453" s="227"/>
      <c r="K453" s="227"/>
      <c r="L453" s="227"/>
      <c r="M453" s="227"/>
      <c r="N453" s="227"/>
      <c r="O453" s="227"/>
      <c r="P453" s="227"/>
      <c r="Q453" s="227"/>
      <c r="R453" s="227"/>
      <c r="S453" s="227"/>
      <c r="T453" s="227"/>
      <c r="U453" s="227"/>
      <c r="V453" s="227"/>
      <c r="W453" s="227"/>
      <c r="X453" s="227"/>
      <c r="Y453" s="227"/>
      <c r="Z453" s="227"/>
    </row>
    <row r="454" ht="12.75" customHeight="1">
      <c r="A454" s="227"/>
      <c r="B454" s="227"/>
      <c r="C454" s="227"/>
      <c r="D454" s="227"/>
      <c r="E454" s="227"/>
      <c r="F454" s="379"/>
      <c r="G454" s="379"/>
      <c r="H454" s="227"/>
      <c r="I454" s="227"/>
      <c r="J454" s="227"/>
      <c r="K454" s="227"/>
      <c r="L454" s="227"/>
      <c r="M454" s="227"/>
      <c r="N454" s="227"/>
      <c r="O454" s="227"/>
      <c r="P454" s="227"/>
      <c r="Q454" s="227"/>
      <c r="R454" s="227"/>
      <c r="S454" s="227"/>
      <c r="T454" s="227"/>
      <c r="U454" s="227"/>
      <c r="V454" s="227"/>
      <c r="W454" s="227"/>
      <c r="X454" s="227"/>
      <c r="Y454" s="227"/>
      <c r="Z454" s="227"/>
    </row>
    <row r="455" ht="12.75" customHeight="1">
      <c r="A455" s="227"/>
      <c r="B455" s="227"/>
      <c r="C455" s="227"/>
      <c r="D455" s="227"/>
      <c r="E455" s="227"/>
      <c r="F455" s="379"/>
      <c r="G455" s="379"/>
      <c r="H455" s="227"/>
      <c r="I455" s="227"/>
      <c r="J455" s="227"/>
      <c r="K455" s="227"/>
      <c r="L455" s="227"/>
      <c r="M455" s="227"/>
      <c r="N455" s="227"/>
      <c r="O455" s="227"/>
      <c r="P455" s="227"/>
      <c r="Q455" s="227"/>
      <c r="R455" s="227"/>
      <c r="S455" s="227"/>
      <c r="T455" s="227"/>
      <c r="U455" s="227"/>
      <c r="V455" s="227"/>
      <c r="W455" s="227"/>
      <c r="X455" s="227"/>
      <c r="Y455" s="227"/>
      <c r="Z455" s="227"/>
    </row>
    <row r="456" ht="12.75" customHeight="1">
      <c r="A456" s="227"/>
      <c r="B456" s="227"/>
      <c r="C456" s="227"/>
      <c r="D456" s="227"/>
      <c r="E456" s="227"/>
      <c r="F456" s="379"/>
      <c r="G456" s="379"/>
      <c r="H456" s="227"/>
      <c r="I456" s="227"/>
      <c r="J456" s="227"/>
      <c r="K456" s="227"/>
      <c r="L456" s="227"/>
      <c r="M456" s="227"/>
      <c r="N456" s="227"/>
      <c r="O456" s="227"/>
      <c r="P456" s="227"/>
      <c r="Q456" s="227"/>
      <c r="R456" s="227"/>
      <c r="S456" s="227"/>
      <c r="T456" s="227"/>
      <c r="U456" s="227"/>
      <c r="V456" s="227"/>
      <c r="W456" s="227"/>
      <c r="X456" s="227"/>
      <c r="Y456" s="227"/>
      <c r="Z456" s="227"/>
    </row>
    <row r="457" ht="12.75" customHeight="1">
      <c r="A457" s="227"/>
      <c r="B457" s="227"/>
      <c r="C457" s="227"/>
      <c r="D457" s="227"/>
      <c r="E457" s="227"/>
      <c r="F457" s="379"/>
      <c r="G457" s="379"/>
      <c r="H457" s="227"/>
      <c r="I457" s="227"/>
      <c r="J457" s="227"/>
      <c r="K457" s="227"/>
      <c r="L457" s="227"/>
      <c r="M457" s="227"/>
      <c r="N457" s="227"/>
      <c r="O457" s="227"/>
      <c r="P457" s="227"/>
      <c r="Q457" s="227"/>
      <c r="R457" s="227"/>
      <c r="S457" s="227"/>
      <c r="T457" s="227"/>
      <c r="U457" s="227"/>
      <c r="V457" s="227"/>
      <c r="W457" s="227"/>
      <c r="X457" s="227"/>
      <c r="Y457" s="227"/>
      <c r="Z457" s="227"/>
    </row>
    <row r="458" ht="12.75" customHeight="1">
      <c r="A458" s="227"/>
      <c r="B458" s="227"/>
      <c r="C458" s="227"/>
      <c r="D458" s="227"/>
      <c r="E458" s="227"/>
      <c r="F458" s="379"/>
      <c r="G458" s="379"/>
      <c r="H458" s="227"/>
      <c r="I458" s="227"/>
      <c r="J458" s="227"/>
      <c r="K458" s="227"/>
      <c r="L458" s="227"/>
      <c r="M458" s="227"/>
      <c r="N458" s="227"/>
      <c r="O458" s="227"/>
      <c r="P458" s="227"/>
      <c r="Q458" s="227"/>
      <c r="R458" s="227"/>
      <c r="S458" s="227"/>
      <c r="T458" s="227"/>
      <c r="U458" s="227"/>
      <c r="V458" s="227"/>
      <c r="W458" s="227"/>
      <c r="X458" s="227"/>
      <c r="Y458" s="227"/>
      <c r="Z458" s="227"/>
    </row>
    <row r="459" ht="12.75" customHeight="1">
      <c r="A459" s="227"/>
      <c r="B459" s="227"/>
      <c r="C459" s="227"/>
      <c r="D459" s="227"/>
      <c r="E459" s="227"/>
      <c r="F459" s="379"/>
      <c r="G459" s="379"/>
      <c r="H459" s="227"/>
      <c r="I459" s="227"/>
      <c r="J459" s="227"/>
      <c r="K459" s="227"/>
      <c r="L459" s="227"/>
      <c r="M459" s="227"/>
      <c r="N459" s="227"/>
      <c r="O459" s="227"/>
      <c r="P459" s="227"/>
      <c r="Q459" s="227"/>
      <c r="R459" s="227"/>
      <c r="S459" s="227"/>
      <c r="T459" s="227"/>
      <c r="U459" s="227"/>
      <c r="V459" s="227"/>
      <c r="W459" s="227"/>
      <c r="X459" s="227"/>
      <c r="Y459" s="227"/>
      <c r="Z459" s="227"/>
    </row>
    <row r="460" ht="12.75" customHeight="1">
      <c r="A460" s="227"/>
      <c r="B460" s="227"/>
      <c r="C460" s="227"/>
      <c r="D460" s="227"/>
      <c r="E460" s="227"/>
      <c r="F460" s="379"/>
      <c r="G460" s="379"/>
      <c r="H460" s="227"/>
      <c r="I460" s="227"/>
      <c r="J460" s="227"/>
      <c r="K460" s="227"/>
      <c r="L460" s="227"/>
      <c r="M460" s="227"/>
      <c r="N460" s="227"/>
      <c r="O460" s="227"/>
      <c r="P460" s="227"/>
      <c r="Q460" s="227"/>
      <c r="R460" s="227"/>
      <c r="S460" s="227"/>
      <c r="T460" s="227"/>
      <c r="U460" s="227"/>
      <c r="V460" s="227"/>
      <c r="W460" s="227"/>
      <c r="X460" s="227"/>
      <c r="Y460" s="227"/>
      <c r="Z460" s="227"/>
    </row>
    <row r="461" ht="12.75" customHeight="1">
      <c r="A461" s="227"/>
      <c r="B461" s="227"/>
      <c r="C461" s="227"/>
      <c r="D461" s="227"/>
      <c r="E461" s="227"/>
      <c r="F461" s="379"/>
      <c r="G461" s="379"/>
      <c r="H461" s="227"/>
      <c r="I461" s="227"/>
      <c r="J461" s="227"/>
      <c r="K461" s="227"/>
      <c r="L461" s="227"/>
      <c r="M461" s="227"/>
      <c r="N461" s="227"/>
      <c r="O461" s="227"/>
      <c r="P461" s="227"/>
      <c r="Q461" s="227"/>
      <c r="R461" s="227"/>
      <c r="S461" s="227"/>
      <c r="T461" s="227"/>
      <c r="U461" s="227"/>
      <c r="V461" s="227"/>
      <c r="W461" s="227"/>
      <c r="X461" s="227"/>
      <c r="Y461" s="227"/>
      <c r="Z461" s="227"/>
    </row>
    <row r="462" ht="12.75" customHeight="1">
      <c r="A462" s="227"/>
      <c r="B462" s="227"/>
      <c r="C462" s="227"/>
      <c r="D462" s="227"/>
      <c r="E462" s="227"/>
      <c r="F462" s="379"/>
      <c r="G462" s="379"/>
      <c r="H462" s="227"/>
      <c r="I462" s="227"/>
      <c r="J462" s="227"/>
      <c r="K462" s="227"/>
      <c r="L462" s="227"/>
      <c r="M462" s="227"/>
      <c r="N462" s="227"/>
      <c r="O462" s="227"/>
      <c r="P462" s="227"/>
      <c r="Q462" s="227"/>
      <c r="R462" s="227"/>
      <c r="S462" s="227"/>
      <c r="T462" s="227"/>
      <c r="U462" s="227"/>
      <c r="V462" s="227"/>
      <c r="W462" s="227"/>
      <c r="X462" s="227"/>
      <c r="Y462" s="227"/>
      <c r="Z462" s="227"/>
    </row>
    <row r="463" ht="12.75" customHeight="1">
      <c r="A463" s="227"/>
      <c r="B463" s="227"/>
      <c r="C463" s="227"/>
      <c r="D463" s="227"/>
      <c r="E463" s="227"/>
      <c r="F463" s="379"/>
      <c r="G463" s="379"/>
      <c r="H463" s="227"/>
      <c r="I463" s="227"/>
      <c r="J463" s="227"/>
      <c r="K463" s="227"/>
      <c r="L463" s="227"/>
      <c r="M463" s="227"/>
      <c r="N463" s="227"/>
      <c r="O463" s="227"/>
      <c r="P463" s="227"/>
      <c r="Q463" s="227"/>
      <c r="R463" s="227"/>
      <c r="S463" s="227"/>
      <c r="T463" s="227"/>
      <c r="U463" s="227"/>
      <c r="V463" s="227"/>
      <c r="W463" s="227"/>
      <c r="X463" s="227"/>
      <c r="Y463" s="227"/>
      <c r="Z463" s="227"/>
    </row>
    <row r="464" ht="12.75" customHeight="1">
      <c r="A464" s="227"/>
      <c r="B464" s="227"/>
      <c r="C464" s="227"/>
      <c r="D464" s="227"/>
      <c r="E464" s="227"/>
      <c r="F464" s="379"/>
      <c r="G464" s="379"/>
      <c r="H464" s="227"/>
      <c r="I464" s="227"/>
      <c r="J464" s="227"/>
      <c r="K464" s="227"/>
      <c r="L464" s="227"/>
      <c r="M464" s="227"/>
      <c r="N464" s="227"/>
      <c r="O464" s="227"/>
      <c r="P464" s="227"/>
      <c r="Q464" s="227"/>
      <c r="R464" s="227"/>
      <c r="S464" s="227"/>
      <c r="T464" s="227"/>
      <c r="U464" s="227"/>
      <c r="V464" s="227"/>
      <c r="W464" s="227"/>
      <c r="X464" s="227"/>
      <c r="Y464" s="227"/>
      <c r="Z464" s="227"/>
    </row>
    <row r="465" ht="12.75" customHeight="1">
      <c r="A465" s="227"/>
      <c r="B465" s="227"/>
      <c r="C465" s="227"/>
      <c r="D465" s="227"/>
      <c r="E465" s="227"/>
      <c r="F465" s="379"/>
      <c r="G465" s="379"/>
      <c r="H465" s="227"/>
      <c r="I465" s="227"/>
      <c r="J465" s="227"/>
      <c r="K465" s="227"/>
      <c r="L465" s="227"/>
      <c r="M465" s="227"/>
      <c r="N465" s="227"/>
      <c r="O465" s="227"/>
      <c r="P465" s="227"/>
      <c r="Q465" s="227"/>
      <c r="R465" s="227"/>
      <c r="S465" s="227"/>
      <c r="T465" s="227"/>
      <c r="U465" s="227"/>
      <c r="V465" s="227"/>
      <c r="W465" s="227"/>
      <c r="X465" s="227"/>
      <c r="Y465" s="227"/>
      <c r="Z465" s="227"/>
    </row>
    <row r="466" ht="12.75" customHeight="1">
      <c r="A466" s="227"/>
      <c r="B466" s="227"/>
      <c r="C466" s="227"/>
      <c r="D466" s="227"/>
      <c r="E466" s="227"/>
      <c r="F466" s="379"/>
      <c r="G466" s="379"/>
      <c r="H466" s="227"/>
      <c r="I466" s="227"/>
      <c r="J466" s="227"/>
      <c r="K466" s="227"/>
      <c r="L466" s="227"/>
      <c r="M466" s="227"/>
      <c r="N466" s="227"/>
      <c r="O466" s="227"/>
      <c r="P466" s="227"/>
      <c r="Q466" s="227"/>
      <c r="R466" s="227"/>
      <c r="S466" s="227"/>
      <c r="T466" s="227"/>
      <c r="U466" s="227"/>
      <c r="V466" s="227"/>
      <c r="W466" s="227"/>
      <c r="X466" s="227"/>
      <c r="Y466" s="227"/>
      <c r="Z466" s="227"/>
    </row>
    <row r="467" ht="12.75" customHeight="1">
      <c r="A467" s="227"/>
      <c r="B467" s="227"/>
      <c r="C467" s="227"/>
      <c r="D467" s="227"/>
      <c r="E467" s="227"/>
      <c r="F467" s="379"/>
      <c r="G467" s="379"/>
      <c r="H467" s="227"/>
      <c r="I467" s="227"/>
      <c r="J467" s="227"/>
      <c r="K467" s="227"/>
      <c r="L467" s="227"/>
      <c r="M467" s="227"/>
      <c r="N467" s="227"/>
      <c r="O467" s="227"/>
      <c r="P467" s="227"/>
      <c r="Q467" s="227"/>
      <c r="R467" s="227"/>
      <c r="S467" s="227"/>
      <c r="T467" s="227"/>
      <c r="U467" s="227"/>
      <c r="V467" s="227"/>
      <c r="W467" s="227"/>
      <c r="X467" s="227"/>
      <c r="Y467" s="227"/>
      <c r="Z467" s="227"/>
    </row>
    <row r="468" ht="12.75" customHeight="1">
      <c r="A468" s="227"/>
      <c r="B468" s="227"/>
      <c r="C468" s="227"/>
      <c r="D468" s="227"/>
      <c r="E468" s="227"/>
      <c r="F468" s="379"/>
      <c r="G468" s="379"/>
      <c r="H468" s="227"/>
      <c r="I468" s="227"/>
      <c r="J468" s="227"/>
      <c r="K468" s="227"/>
      <c r="L468" s="227"/>
      <c r="M468" s="227"/>
      <c r="N468" s="227"/>
      <c r="O468" s="227"/>
      <c r="P468" s="227"/>
      <c r="Q468" s="227"/>
      <c r="R468" s="227"/>
      <c r="S468" s="227"/>
      <c r="T468" s="227"/>
      <c r="U468" s="227"/>
      <c r="V468" s="227"/>
      <c r="W468" s="227"/>
      <c r="X468" s="227"/>
      <c r="Y468" s="227"/>
      <c r="Z468" s="227"/>
    </row>
    <row r="469" ht="12.75" customHeight="1">
      <c r="A469" s="227"/>
      <c r="B469" s="227"/>
      <c r="C469" s="227"/>
      <c r="D469" s="227"/>
      <c r="E469" s="227"/>
      <c r="F469" s="379"/>
      <c r="G469" s="379"/>
      <c r="H469" s="227"/>
      <c r="I469" s="227"/>
      <c r="J469" s="227"/>
      <c r="K469" s="227"/>
      <c r="L469" s="227"/>
      <c r="M469" s="227"/>
      <c r="N469" s="227"/>
      <c r="O469" s="227"/>
      <c r="P469" s="227"/>
      <c r="Q469" s="227"/>
      <c r="R469" s="227"/>
      <c r="S469" s="227"/>
      <c r="T469" s="227"/>
      <c r="U469" s="227"/>
      <c r="V469" s="227"/>
      <c r="W469" s="227"/>
      <c r="X469" s="227"/>
      <c r="Y469" s="227"/>
      <c r="Z469" s="227"/>
    </row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28" width="10.71"/>
  </cols>
  <sheetData>
    <row r="1" ht="18.0" customHeight="1">
      <c r="A1" s="336"/>
      <c r="B1" s="337"/>
      <c r="C1" s="338"/>
      <c r="D1" s="339"/>
      <c r="E1" s="339"/>
      <c r="F1" s="339"/>
      <c r="G1" s="339"/>
      <c r="H1" s="339"/>
      <c r="I1" s="339"/>
      <c r="J1" s="339"/>
      <c r="K1" s="341"/>
      <c r="L1" s="340"/>
      <c r="M1" s="340"/>
      <c r="N1" s="341"/>
      <c r="O1" s="340"/>
      <c r="P1" s="341"/>
      <c r="Q1" s="341"/>
      <c r="R1" s="339"/>
      <c r="S1" s="339"/>
      <c r="T1" s="339"/>
      <c r="U1" s="339"/>
      <c r="V1" s="342"/>
      <c r="W1" s="339"/>
      <c r="X1" s="336"/>
      <c r="Y1" s="336"/>
      <c r="Z1" s="336"/>
      <c r="AA1" s="336"/>
      <c r="AB1" s="339"/>
    </row>
    <row r="2" ht="18.0" customHeight="1">
      <c r="A2" s="336"/>
      <c r="B2" s="343"/>
      <c r="C2" s="339"/>
      <c r="D2" s="339"/>
      <c r="E2" s="339"/>
      <c r="F2" s="339"/>
      <c r="G2" s="339"/>
      <c r="H2" s="339"/>
      <c r="I2" s="339"/>
      <c r="J2" s="339"/>
      <c r="K2" s="341"/>
      <c r="L2" s="340"/>
      <c r="M2" s="340"/>
      <c r="N2" s="341"/>
      <c r="O2" s="344"/>
      <c r="P2" s="336"/>
      <c r="Q2" s="336"/>
      <c r="R2" s="339"/>
      <c r="S2" s="339"/>
      <c r="T2" s="339"/>
      <c r="U2" s="339"/>
      <c r="V2" s="342"/>
      <c r="W2" s="339"/>
      <c r="X2" s="336"/>
      <c r="Y2" s="336"/>
      <c r="Z2" s="336"/>
      <c r="AA2" s="336"/>
      <c r="AB2" s="339"/>
    </row>
    <row r="3" ht="18.0" customHeight="1">
      <c r="A3" s="336"/>
      <c r="B3" s="343"/>
      <c r="C3" s="339"/>
      <c r="D3" s="339"/>
      <c r="E3" s="339"/>
      <c r="F3" s="339"/>
      <c r="G3" s="339"/>
      <c r="H3" s="339"/>
      <c r="I3" s="345"/>
      <c r="J3" s="345"/>
      <c r="K3" s="348"/>
      <c r="L3" s="345"/>
      <c r="M3" s="345"/>
      <c r="N3" s="339"/>
      <c r="O3" s="336"/>
      <c r="P3" s="336"/>
      <c r="Q3" s="336"/>
      <c r="R3" s="339"/>
      <c r="S3" s="339"/>
      <c r="T3" s="339"/>
      <c r="U3" s="339"/>
      <c r="V3" s="342"/>
      <c r="W3" s="339"/>
      <c r="X3" s="336"/>
      <c r="Y3" s="336"/>
      <c r="Z3" s="336"/>
      <c r="AA3" s="336"/>
      <c r="AB3" s="339"/>
    </row>
    <row r="4" ht="18.0" customHeight="1">
      <c r="A4" s="336"/>
      <c r="B4" s="343"/>
      <c r="C4" s="339"/>
      <c r="D4" s="339"/>
      <c r="E4" s="339"/>
      <c r="F4" s="339"/>
      <c r="G4" s="339"/>
      <c r="H4" s="337"/>
      <c r="I4" s="338"/>
      <c r="J4" s="338"/>
      <c r="K4" s="340"/>
      <c r="L4" s="341"/>
      <c r="M4" s="341"/>
      <c r="N4" s="339"/>
      <c r="O4" s="336"/>
      <c r="P4" s="336"/>
      <c r="Q4" s="336"/>
      <c r="R4" s="339"/>
      <c r="S4" s="339"/>
      <c r="T4" s="339"/>
      <c r="U4" s="339"/>
      <c r="V4" s="342"/>
      <c r="W4" s="339"/>
      <c r="X4" s="336"/>
      <c r="Y4" s="336"/>
      <c r="Z4" s="336"/>
      <c r="AA4" s="336"/>
      <c r="AB4" s="339"/>
    </row>
    <row r="5" ht="18.0" customHeight="1">
      <c r="A5" s="336"/>
      <c r="B5" s="343"/>
      <c r="C5" s="346"/>
      <c r="D5" s="339"/>
      <c r="E5" s="347"/>
      <c r="F5" s="339"/>
      <c r="G5" s="339"/>
      <c r="H5" s="337"/>
      <c r="I5" s="338"/>
      <c r="J5" s="338"/>
      <c r="K5" s="348"/>
      <c r="L5" s="348"/>
      <c r="M5" s="348"/>
      <c r="N5" s="339"/>
      <c r="O5" s="336"/>
      <c r="P5" s="336"/>
      <c r="Q5" s="336"/>
      <c r="R5" s="339"/>
      <c r="S5" s="339"/>
      <c r="T5" s="339"/>
      <c r="U5" s="339"/>
      <c r="V5" s="342"/>
      <c r="W5" s="339"/>
      <c r="X5" s="336"/>
      <c r="Y5" s="336"/>
      <c r="Z5" s="336"/>
      <c r="AA5" s="336"/>
      <c r="AB5" s="339"/>
    </row>
    <row r="6" ht="18.0" customHeight="1">
      <c r="A6" s="336"/>
      <c r="B6" s="343"/>
      <c r="C6" s="339"/>
      <c r="D6" s="339"/>
      <c r="E6" s="339"/>
      <c r="F6" s="339"/>
      <c r="G6" s="339"/>
      <c r="H6" s="351"/>
      <c r="I6" s="368"/>
      <c r="J6" s="368"/>
      <c r="K6" s="349"/>
      <c r="L6" s="339"/>
      <c r="M6" s="339"/>
      <c r="N6" s="339"/>
      <c r="O6" s="336"/>
      <c r="P6" s="336"/>
      <c r="Q6" s="336"/>
      <c r="R6" s="339"/>
      <c r="S6" s="339"/>
      <c r="T6" s="339"/>
      <c r="U6" s="339"/>
      <c r="V6" s="342"/>
      <c r="W6" s="339"/>
      <c r="X6" s="336"/>
      <c r="Y6" s="336"/>
      <c r="Z6" s="336"/>
      <c r="AA6" s="336"/>
      <c r="AB6" s="339"/>
    </row>
    <row r="7" ht="18.0" customHeight="1">
      <c r="A7" s="336"/>
      <c r="B7" s="343"/>
      <c r="C7" s="339"/>
      <c r="D7" s="339"/>
      <c r="E7" s="339"/>
      <c r="F7" s="339"/>
      <c r="G7" s="339"/>
      <c r="H7" s="351"/>
      <c r="I7" s="368"/>
      <c r="J7" s="368"/>
      <c r="K7" s="349"/>
      <c r="L7" s="339"/>
      <c r="M7" s="339"/>
      <c r="N7" s="339"/>
      <c r="O7" s="336"/>
      <c r="P7" s="336"/>
      <c r="Q7" s="336"/>
      <c r="R7" s="339"/>
      <c r="S7" s="339"/>
      <c r="T7" s="339"/>
      <c r="U7" s="339"/>
      <c r="V7" s="342"/>
      <c r="W7" s="339"/>
      <c r="X7" s="336"/>
      <c r="Y7" s="336"/>
      <c r="Z7" s="336"/>
      <c r="AA7" s="336"/>
      <c r="AB7" s="339"/>
    </row>
    <row r="8" ht="18.0" customHeight="1">
      <c r="A8" s="336"/>
      <c r="B8" s="337"/>
      <c r="C8" s="339"/>
      <c r="D8" s="339"/>
      <c r="E8" s="339"/>
      <c r="F8" s="339"/>
      <c r="G8" s="339"/>
      <c r="H8" s="351"/>
      <c r="I8" s="368"/>
      <c r="J8" s="368"/>
      <c r="K8" s="349"/>
      <c r="L8" s="339"/>
      <c r="M8" s="339"/>
      <c r="N8" s="339"/>
      <c r="O8" s="336"/>
      <c r="P8" s="336"/>
      <c r="Q8" s="336"/>
      <c r="R8" s="339"/>
      <c r="S8" s="339"/>
      <c r="T8" s="339"/>
      <c r="U8" s="339"/>
      <c r="V8" s="342"/>
      <c r="W8" s="339"/>
      <c r="X8" s="336"/>
      <c r="Y8" s="336"/>
      <c r="Z8" s="336"/>
      <c r="AA8" s="336"/>
      <c r="AB8" s="339"/>
    </row>
    <row r="9" ht="18.0" customHeight="1">
      <c r="A9" s="336"/>
      <c r="B9" s="337" t="s">
        <v>155</v>
      </c>
      <c r="C9" s="339" t="s">
        <v>156</v>
      </c>
      <c r="D9" s="339" t="s">
        <v>157</v>
      </c>
      <c r="E9" s="336"/>
      <c r="F9" s="336" t="s">
        <v>14</v>
      </c>
      <c r="G9" s="336" t="s">
        <v>30</v>
      </c>
      <c r="H9" s="351" t="s">
        <v>49</v>
      </c>
      <c r="I9" s="350"/>
      <c r="J9" s="350"/>
      <c r="K9" s="351"/>
      <c r="L9" s="339"/>
      <c r="M9" s="339"/>
      <c r="N9" s="339"/>
      <c r="O9" s="336"/>
      <c r="P9" s="336"/>
      <c r="Q9" s="336"/>
      <c r="R9" s="339"/>
      <c r="S9" s="339"/>
      <c r="T9" s="339"/>
      <c r="U9" s="339"/>
      <c r="V9" s="337"/>
      <c r="W9" s="339"/>
      <c r="X9" s="339"/>
      <c r="Y9" s="339"/>
      <c r="Z9" s="336"/>
      <c r="AA9" s="336"/>
      <c r="AB9" s="339"/>
    </row>
    <row r="10" ht="18.0" customHeight="1">
      <c r="A10" s="336"/>
      <c r="B10" s="337">
        <v>1.0</v>
      </c>
      <c r="C10" s="337"/>
      <c r="D10" s="401"/>
      <c r="E10" s="336"/>
      <c r="F10" s="336"/>
      <c r="G10" s="336"/>
      <c r="H10" s="351"/>
      <c r="I10" s="350"/>
      <c r="J10" s="350"/>
      <c r="K10" s="351"/>
      <c r="L10" s="339"/>
      <c r="M10" s="339"/>
      <c r="N10" s="339"/>
      <c r="O10" s="336"/>
      <c r="P10" s="336"/>
      <c r="Q10" s="336"/>
      <c r="R10" s="339"/>
      <c r="S10" s="339"/>
      <c r="T10" s="339"/>
      <c r="U10" s="339"/>
      <c r="V10" s="337"/>
      <c r="W10" s="339"/>
      <c r="X10" s="339"/>
      <c r="Y10" s="339"/>
      <c r="Z10" s="336"/>
      <c r="AA10" s="336"/>
      <c r="AB10" s="339"/>
    </row>
    <row r="11" ht="18.0" customHeight="1">
      <c r="A11" s="336"/>
      <c r="B11" s="337">
        <v>2.0</v>
      </c>
      <c r="C11" s="337"/>
      <c r="D11" s="402"/>
      <c r="E11" s="382"/>
      <c r="F11" s="403" t="s">
        <v>159</v>
      </c>
      <c r="G11" s="362">
        <f>+D10+D12+D14+D15+D16+D17+D18+D19+D20+D21+D22+D23+D24+D25+D26+D27+D28+D29+D30+D31+D32</f>
        <v>0</v>
      </c>
      <c r="H11" s="404" t="str">
        <f>+G11/G16*100</f>
        <v>#DIV/0!</v>
      </c>
      <c r="I11" s="354"/>
      <c r="J11" s="354"/>
      <c r="K11" s="349"/>
      <c r="L11" s="339"/>
      <c r="M11" s="339"/>
      <c r="N11" s="339"/>
      <c r="O11" s="336"/>
      <c r="P11" s="336"/>
      <c r="Q11" s="336"/>
      <c r="R11" s="339"/>
      <c r="S11" s="339"/>
      <c r="T11" s="339"/>
      <c r="U11" s="339"/>
      <c r="V11" s="337"/>
      <c r="W11" s="364"/>
      <c r="X11" s="344"/>
      <c r="Y11" s="344"/>
      <c r="Z11" s="336"/>
      <c r="AA11" s="336"/>
      <c r="AB11" s="339"/>
    </row>
    <row r="12" ht="18.0" customHeight="1">
      <c r="A12" s="336"/>
      <c r="B12" s="337">
        <v>3.0</v>
      </c>
      <c r="C12" s="337"/>
      <c r="D12" s="401"/>
      <c r="E12" s="337"/>
      <c r="F12" s="344" t="s">
        <v>160</v>
      </c>
      <c r="G12" s="353">
        <f>+D11+D33</f>
        <v>0</v>
      </c>
      <c r="H12" s="404" t="str">
        <f>+G12/G16*100</f>
        <v>#DIV/0!</v>
      </c>
      <c r="I12" s="350"/>
      <c r="J12" s="350"/>
      <c r="K12" s="339"/>
      <c r="L12" s="339"/>
      <c r="M12" s="339"/>
      <c r="N12" s="339"/>
      <c r="O12" s="336"/>
      <c r="P12" s="336"/>
      <c r="Q12" s="336"/>
      <c r="R12" s="339"/>
      <c r="S12" s="339"/>
      <c r="T12" s="339"/>
      <c r="U12" s="339"/>
      <c r="V12" s="337"/>
      <c r="W12" s="356"/>
      <c r="X12" s="357"/>
      <c r="Y12" s="357"/>
      <c r="Z12" s="336"/>
      <c r="AA12" s="336"/>
      <c r="AB12" s="339"/>
    </row>
    <row r="13" ht="18.0" customHeight="1">
      <c r="A13" s="336"/>
      <c r="B13" s="337"/>
      <c r="C13" s="337"/>
      <c r="D13" s="401"/>
      <c r="E13" s="337"/>
      <c r="F13" s="344" t="s">
        <v>161</v>
      </c>
      <c r="G13" s="353"/>
      <c r="H13" s="404" t="str">
        <f>+G13/G16*100</f>
        <v>#DIV/0!</v>
      </c>
      <c r="I13" s="350"/>
      <c r="J13" s="350"/>
      <c r="K13" s="339"/>
      <c r="L13" s="339"/>
      <c r="M13" s="339"/>
      <c r="N13" s="339"/>
      <c r="O13" s="336"/>
      <c r="P13" s="336"/>
      <c r="Q13" s="336"/>
      <c r="R13" s="339"/>
      <c r="S13" s="339"/>
      <c r="T13" s="339"/>
      <c r="U13" s="339"/>
      <c r="V13" s="337"/>
      <c r="W13" s="356"/>
      <c r="X13" s="357"/>
      <c r="Y13" s="357"/>
      <c r="Z13" s="336"/>
      <c r="AA13" s="336"/>
      <c r="AB13" s="339"/>
    </row>
    <row r="14" ht="18.0" customHeight="1">
      <c r="A14" s="336"/>
      <c r="B14" s="337">
        <v>4.0</v>
      </c>
      <c r="C14" s="337"/>
      <c r="D14" s="401"/>
      <c r="E14" s="337"/>
      <c r="F14" s="344" t="s">
        <v>162</v>
      </c>
      <c r="G14" s="353">
        <v>0.0</v>
      </c>
      <c r="H14" s="404" t="str">
        <f>+G14/G16*100</f>
        <v>#DIV/0!</v>
      </c>
      <c r="I14" s="350"/>
      <c r="J14" s="350"/>
      <c r="K14" s="339"/>
      <c r="L14" s="339"/>
      <c r="M14" s="339"/>
      <c r="N14" s="339"/>
      <c r="O14" s="336"/>
      <c r="P14" s="336"/>
      <c r="Q14" s="336"/>
      <c r="R14" s="339"/>
      <c r="S14" s="339"/>
      <c r="T14" s="339"/>
      <c r="U14" s="339"/>
      <c r="V14" s="337"/>
      <c r="W14" s="356"/>
      <c r="X14" s="357"/>
      <c r="Y14" s="357"/>
      <c r="Z14" s="336"/>
      <c r="AA14" s="336"/>
      <c r="AB14" s="339"/>
    </row>
    <row r="15" ht="18.0" customHeight="1">
      <c r="A15" s="336"/>
      <c r="B15" s="337">
        <v>5.0</v>
      </c>
      <c r="C15" s="337"/>
      <c r="D15" s="401"/>
      <c r="E15" s="337"/>
      <c r="F15" s="344" t="s">
        <v>163</v>
      </c>
      <c r="G15" s="353">
        <f>+D39+D42</f>
        <v>0</v>
      </c>
      <c r="H15" s="404" t="str">
        <f>+G15/G16*100</f>
        <v>#DIV/0!</v>
      </c>
      <c r="I15" s="350"/>
      <c r="J15" s="350"/>
      <c r="K15" s="339"/>
      <c r="L15" s="339"/>
      <c r="M15" s="339"/>
      <c r="N15" s="339"/>
      <c r="O15" s="336"/>
      <c r="P15" s="336"/>
      <c r="Q15" s="336"/>
      <c r="R15" s="339"/>
      <c r="S15" s="339"/>
      <c r="T15" s="339"/>
      <c r="U15" s="339"/>
      <c r="V15" s="337"/>
      <c r="W15" s="337"/>
      <c r="X15" s="357"/>
      <c r="Y15" s="357"/>
      <c r="Z15" s="336"/>
      <c r="AA15" s="336"/>
      <c r="AB15" s="339"/>
    </row>
    <row r="16" ht="18.0" customHeight="1">
      <c r="A16" s="336"/>
      <c r="B16" s="337">
        <v>6.0</v>
      </c>
      <c r="C16" s="337"/>
      <c r="D16" s="401"/>
      <c r="E16" s="382"/>
      <c r="F16" s="344"/>
      <c r="G16" s="366">
        <f t="shared" ref="G16:H16" si="1">SUM(G11:G15)</f>
        <v>0</v>
      </c>
      <c r="H16" s="405" t="str">
        <f t="shared" si="1"/>
        <v>#DIV/0!</v>
      </c>
      <c r="I16" s="350"/>
      <c r="J16" s="350"/>
      <c r="K16" s="339"/>
      <c r="L16" s="339"/>
      <c r="M16" s="339"/>
      <c r="N16" s="339"/>
      <c r="O16" s="336"/>
      <c r="P16" s="336"/>
      <c r="Q16" s="336"/>
      <c r="R16" s="339"/>
      <c r="S16" s="339"/>
      <c r="T16" s="339"/>
      <c r="U16" s="339"/>
      <c r="V16" s="337"/>
      <c r="W16" s="337"/>
      <c r="X16" s="338"/>
      <c r="Y16" s="338"/>
      <c r="Z16" s="336"/>
      <c r="AA16" s="336"/>
      <c r="AB16" s="339"/>
    </row>
    <row r="17" ht="18.0" customHeight="1">
      <c r="A17" s="336"/>
      <c r="B17" s="337">
        <v>7.0</v>
      </c>
      <c r="C17" s="337"/>
      <c r="D17" s="406"/>
      <c r="E17" s="337"/>
      <c r="F17" s="344"/>
      <c r="G17" s="407"/>
      <c r="H17" s="353"/>
      <c r="I17" s="350"/>
      <c r="J17" s="350"/>
      <c r="K17" s="339"/>
      <c r="L17" s="339"/>
      <c r="M17" s="339"/>
      <c r="N17" s="339"/>
      <c r="O17" s="336"/>
      <c r="P17" s="336"/>
      <c r="Q17" s="336"/>
      <c r="R17" s="339"/>
      <c r="S17" s="339"/>
      <c r="T17" s="339"/>
      <c r="U17" s="339"/>
      <c r="V17" s="337"/>
      <c r="W17" s="337"/>
      <c r="X17" s="357"/>
      <c r="Y17" s="357"/>
      <c r="Z17" s="336"/>
      <c r="AA17" s="336"/>
      <c r="AB17" s="339"/>
    </row>
    <row r="18" ht="18.0" customHeight="1">
      <c r="A18" s="336"/>
      <c r="B18" s="337">
        <v>8.0</v>
      </c>
      <c r="C18" s="337"/>
      <c r="D18" s="401"/>
      <c r="E18" s="337"/>
      <c r="F18" s="344"/>
      <c r="G18" s="344"/>
      <c r="H18" s="337"/>
      <c r="I18" s="350"/>
      <c r="J18" s="350"/>
      <c r="K18" s="339"/>
      <c r="L18" s="339"/>
      <c r="M18" s="339"/>
      <c r="N18" s="339"/>
      <c r="O18" s="336"/>
      <c r="P18" s="336"/>
      <c r="Q18" s="336"/>
      <c r="R18" s="339"/>
      <c r="S18" s="339"/>
      <c r="T18" s="339"/>
      <c r="U18" s="339"/>
      <c r="V18" s="337"/>
      <c r="W18" s="337"/>
      <c r="X18" s="357"/>
      <c r="Y18" s="357"/>
      <c r="Z18" s="336"/>
      <c r="AA18" s="336"/>
      <c r="AB18" s="339"/>
    </row>
    <row r="19" ht="18.0" customHeight="1">
      <c r="A19" s="336"/>
      <c r="B19" s="337">
        <v>9.0</v>
      </c>
      <c r="C19" s="337"/>
      <c r="D19" s="401"/>
      <c r="E19" s="337"/>
      <c r="F19" s="344"/>
      <c r="G19" s="344"/>
      <c r="H19" s="337"/>
      <c r="I19" s="350"/>
      <c r="J19" s="350"/>
      <c r="K19" s="339"/>
      <c r="L19" s="339"/>
      <c r="M19" s="339"/>
      <c r="N19" s="339"/>
      <c r="O19" s="336"/>
      <c r="P19" s="336"/>
      <c r="Q19" s="336"/>
      <c r="R19" s="339"/>
      <c r="S19" s="339"/>
      <c r="T19" s="339"/>
      <c r="U19" s="339"/>
      <c r="V19" s="337"/>
      <c r="W19" s="337"/>
      <c r="X19" s="344"/>
      <c r="Y19" s="344"/>
      <c r="Z19" s="336"/>
      <c r="AA19" s="336"/>
      <c r="AB19" s="339"/>
    </row>
    <row r="20" ht="18.0" customHeight="1">
      <c r="A20" s="336"/>
      <c r="B20" s="337">
        <v>10.0</v>
      </c>
      <c r="C20" s="337"/>
      <c r="D20" s="401"/>
      <c r="E20" s="337"/>
      <c r="F20" s="344"/>
      <c r="G20" s="344"/>
      <c r="H20" s="337"/>
      <c r="I20" s="350"/>
      <c r="J20" s="350"/>
      <c r="K20" s="339"/>
      <c r="L20" s="339"/>
      <c r="M20" s="339"/>
      <c r="N20" s="339"/>
      <c r="O20" s="336"/>
      <c r="P20" s="336"/>
      <c r="Q20" s="336"/>
      <c r="R20" s="339"/>
      <c r="S20" s="339"/>
      <c r="T20" s="339"/>
      <c r="U20" s="339"/>
      <c r="V20" s="337"/>
      <c r="W20" s="337"/>
      <c r="X20" s="344"/>
      <c r="Y20" s="344"/>
      <c r="Z20" s="336"/>
      <c r="AA20" s="336"/>
      <c r="AB20" s="339"/>
    </row>
    <row r="21" ht="18.0" customHeight="1">
      <c r="A21" s="336"/>
      <c r="B21" s="337">
        <v>11.0</v>
      </c>
      <c r="C21" s="337"/>
      <c r="D21" s="401"/>
      <c r="E21" s="337"/>
      <c r="F21" s="344"/>
      <c r="G21" s="344"/>
      <c r="H21" s="337"/>
      <c r="I21" s="350"/>
      <c r="J21" s="350"/>
      <c r="K21" s="339"/>
      <c r="L21" s="339"/>
      <c r="M21" s="339"/>
      <c r="N21" s="339"/>
      <c r="O21" s="336"/>
      <c r="P21" s="336"/>
      <c r="Q21" s="336"/>
      <c r="R21" s="339"/>
      <c r="S21" s="339"/>
      <c r="T21" s="339"/>
      <c r="U21" s="339"/>
      <c r="V21" s="337"/>
      <c r="W21" s="337"/>
      <c r="X21" s="344"/>
      <c r="Y21" s="344"/>
      <c r="Z21" s="336"/>
      <c r="AA21" s="336"/>
      <c r="AB21" s="339"/>
    </row>
    <row r="22" ht="18.0" customHeight="1">
      <c r="A22" s="336"/>
      <c r="B22" s="337">
        <v>12.0</v>
      </c>
      <c r="C22" s="337"/>
      <c r="D22" s="401"/>
      <c r="E22" s="337"/>
      <c r="F22" s="344"/>
      <c r="G22" s="344"/>
      <c r="H22" s="337"/>
      <c r="I22" s="350"/>
      <c r="J22" s="350"/>
      <c r="K22" s="339"/>
      <c r="L22" s="339"/>
      <c r="M22" s="339"/>
      <c r="N22" s="339"/>
      <c r="O22" s="336"/>
      <c r="P22" s="336"/>
      <c r="Q22" s="336"/>
      <c r="R22" s="339"/>
      <c r="S22" s="339"/>
      <c r="T22" s="339"/>
      <c r="U22" s="339"/>
      <c r="V22" s="337"/>
      <c r="W22" s="337"/>
      <c r="X22" s="344"/>
      <c r="Y22" s="344"/>
      <c r="Z22" s="336"/>
      <c r="AA22" s="336"/>
      <c r="AB22" s="339"/>
    </row>
    <row r="23" ht="18.0" customHeight="1">
      <c r="A23" s="336"/>
      <c r="B23" s="337">
        <v>13.0</v>
      </c>
      <c r="C23" s="337"/>
      <c r="D23" s="401"/>
      <c r="E23" s="337"/>
      <c r="F23" s="344"/>
      <c r="G23" s="344"/>
      <c r="H23" s="337"/>
      <c r="I23" s="350"/>
      <c r="J23" s="350"/>
      <c r="K23" s="339"/>
      <c r="L23" s="339"/>
      <c r="M23" s="339"/>
      <c r="N23" s="339"/>
      <c r="O23" s="336"/>
      <c r="P23" s="336"/>
      <c r="Q23" s="336"/>
      <c r="R23" s="339"/>
      <c r="S23" s="339"/>
      <c r="T23" s="339"/>
      <c r="U23" s="339"/>
      <c r="V23" s="337"/>
      <c r="W23" s="356"/>
      <c r="X23" s="344"/>
      <c r="Y23" s="344"/>
      <c r="Z23" s="336"/>
      <c r="AA23" s="336"/>
      <c r="AB23" s="339"/>
    </row>
    <row r="24" ht="18.0" customHeight="1">
      <c r="A24" s="336"/>
      <c r="B24" s="337">
        <v>14.0</v>
      </c>
      <c r="C24" s="337"/>
      <c r="D24" s="401"/>
      <c r="E24" s="337"/>
      <c r="F24" s="344"/>
      <c r="G24" s="344"/>
      <c r="H24" s="337"/>
      <c r="I24" s="350"/>
      <c r="J24" s="350"/>
      <c r="K24" s="339"/>
      <c r="L24" s="339"/>
      <c r="M24" s="339"/>
      <c r="N24" s="339"/>
      <c r="O24" s="336"/>
      <c r="P24" s="336"/>
      <c r="Q24" s="336"/>
      <c r="R24" s="339"/>
      <c r="S24" s="339"/>
      <c r="T24" s="339"/>
      <c r="U24" s="339"/>
      <c r="V24" s="337"/>
      <c r="W24" s="344"/>
      <c r="X24" s="344"/>
      <c r="Y24" s="344"/>
      <c r="Z24" s="336"/>
      <c r="AA24" s="336"/>
      <c r="AB24" s="339"/>
    </row>
    <row r="25" ht="18.0" customHeight="1">
      <c r="A25" s="336"/>
      <c r="B25" s="337">
        <v>15.0</v>
      </c>
      <c r="C25" s="337"/>
      <c r="D25" s="401"/>
      <c r="E25" s="337"/>
      <c r="F25" s="344"/>
      <c r="G25" s="344"/>
      <c r="H25" s="337"/>
      <c r="I25" s="350"/>
      <c r="J25" s="350"/>
      <c r="K25" s="339"/>
      <c r="L25" s="339"/>
      <c r="M25" s="339"/>
      <c r="N25" s="339"/>
      <c r="O25" s="336"/>
      <c r="P25" s="336"/>
      <c r="Q25" s="336"/>
      <c r="R25" s="339"/>
      <c r="S25" s="339"/>
      <c r="T25" s="339"/>
      <c r="U25" s="339"/>
      <c r="V25" s="337"/>
      <c r="W25" s="337"/>
      <c r="X25" s="344"/>
      <c r="Y25" s="344"/>
      <c r="Z25" s="336"/>
      <c r="AA25" s="336"/>
      <c r="AB25" s="339"/>
    </row>
    <row r="26" ht="18.0" customHeight="1">
      <c r="A26" s="336"/>
      <c r="B26" s="337">
        <v>16.0</v>
      </c>
      <c r="C26" s="337"/>
      <c r="D26" s="406"/>
      <c r="E26" s="337"/>
      <c r="F26" s="344"/>
      <c r="G26" s="344"/>
      <c r="H26" s="337"/>
      <c r="I26" s="350"/>
      <c r="J26" s="350"/>
      <c r="K26" s="339"/>
      <c r="L26" s="339"/>
      <c r="M26" s="339"/>
      <c r="N26" s="339"/>
      <c r="O26" s="336"/>
      <c r="P26" s="336"/>
      <c r="Q26" s="336"/>
      <c r="R26" s="339"/>
      <c r="S26" s="339"/>
      <c r="T26" s="339"/>
      <c r="U26" s="339"/>
      <c r="V26" s="337"/>
      <c r="W26" s="337"/>
      <c r="X26" s="344"/>
      <c r="Y26" s="344"/>
      <c r="Z26" s="336"/>
      <c r="AA26" s="336"/>
      <c r="AB26" s="339"/>
    </row>
    <row r="27" ht="18.0" customHeight="1">
      <c r="A27" s="336"/>
      <c r="B27" s="337">
        <v>17.0</v>
      </c>
      <c r="C27" s="337"/>
      <c r="D27" s="401"/>
      <c r="E27" s="337"/>
      <c r="F27" s="344"/>
      <c r="G27" s="344"/>
      <c r="H27" s="337"/>
      <c r="I27" s="350"/>
      <c r="J27" s="350"/>
      <c r="K27" s="339"/>
      <c r="L27" s="339"/>
      <c r="M27" s="339"/>
      <c r="N27" s="339"/>
      <c r="O27" s="336"/>
      <c r="P27" s="336"/>
      <c r="Q27" s="336"/>
      <c r="R27" s="339"/>
      <c r="S27" s="339"/>
      <c r="T27" s="339"/>
      <c r="U27" s="339"/>
      <c r="V27" s="337"/>
      <c r="W27" s="337"/>
      <c r="X27" s="344"/>
      <c r="Y27" s="344"/>
      <c r="Z27" s="336"/>
      <c r="AA27" s="336"/>
      <c r="AB27" s="339"/>
    </row>
    <row r="28" ht="18.0" customHeight="1">
      <c r="A28" s="336"/>
      <c r="B28" s="337">
        <v>18.0</v>
      </c>
      <c r="C28" s="337"/>
      <c r="D28" s="401"/>
      <c r="E28" s="337"/>
      <c r="F28" s="344"/>
      <c r="G28" s="344"/>
      <c r="H28" s="337"/>
      <c r="I28" s="350"/>
      <c r="J28" s="350"/>
      <c r="K28" s="339"/>
      <c r="L28" s="339"/>
      <c r="M28" s="339"/>
      <c r="N28" s="339"/>
      <c r="O28" s="336"/>
      <c r="P28" s="336"/>
      <c r="Q28" s="336"/>
      <c r="R28" s="339"/>
      <c r="S28" s="339"/>
      <c r="T28" s="339"/>
      <c r="U28" s="339"/>
      <c r="V28" s="337"/>
      <c r="W28" s="356"/>
      <c r="X28" s="344"/>
      <c r="Y28" s="344"/>
      <c r="Z28" s="336"/>
      <c r="AA28" s="336"/>
      <c r="AB28" s="339"/>
    </row>
    <row r="29" ht="18.0" customHeight="1">
      <c r="A29" s="336"/>
      <c r="B29" s="337">
        <v>19.0</v>
      </c>
      <c r="C29" s="337"/>
      <c r="D29" s="401"/>
      <c r="E29" s="337"/>
      <c r="F29" s="344"/>
      <c r="G29" s="344"/>
      <c r="H29" s="337"/>
      <c r="I29" s="350"/>
      <c r="J29" s="350"/>
      <c r="K29" s="339"/>
      <c r="L29" s="339"/>
      <c r="M29" s="339"/>
      <c r="N29" s="339"/>
      <c r="O29" s="336"/>
      <c r="P29" s="336"/>
      <c r="Q29" s="336"/>
      <c r="R29" s="339"/>
      <c r="S29" s="339"/>
      <c r="T29" s="339"/>
      <c r="U29" s="339"/>
      <c r="V29" s="337"/>
      <c r="W29" s="344"/>
      <c r="X29" s="344"/>
      <c r="Y29" s="344"/>
      <c r="Z29" s="336"/>
      <c r="AA29" s="336"/>
      <c r="AB29" s="339"/>
    </row>
    <row r="30" ht="18.0" customHeight="1">
      <c r="A30" s="336"/>
      <c r="B30" s="337">
        <v>20.0</v>
      </c>
      <c r="C30" s="337"/>
      <c r="D30" s="401"/>
      <c r="E30" s="337"/>
      <c r="F30" s="344"/>
      <c r="G30" s="344"/>
      <c r="H30" s="337"/>
      <c r="I30" s="350"/>
      <c r="J30" s="350"/>
      <c r="K30" s="339"/>
      <c r="L30" s="339"/>
      <c r="M30" s="339"/>
      <c r="N30" s="339"/>
      <c r="O30" s="336"/>
      <c r="P30" s="336"/>
      <c r="Q30" s="336"/>
      <c r="R30" s="339"/>
      <c r="S30" s="339"/>
      <c r="T30" s="339"/>
      <c r="U30" s="339"/>
      <c r="V30" s="337"/>
      <c r="W30" s="356"/>
      <c r="X30" s="344"/>
      <c r="Y30" s="344"/>
      <c r="Z30" s="336"/>
      <c r="AA30" s="336"/>
      <c r="AB30" s="339"/>
    </row>
    <row r="31" ht="18.0" customHeight="1">
      <c r="A31" s="336"/>
      <c r="B31" s="337">
        <v>21.0</v>
      </c>
      <c r="C31" s="337"/>
      <c r="D31" s="406"/>
      <c r="E31" s="337"/>
      <c r="F31" s="344"/>
      <c r="G31" s="344"/>
      <c r="H31" s="337"/>
      <c r="I31" s="350"/>
      <c r="J31" s="350"/>
      <c r="K31" s="339"/>
      <c r="L31" s="339"/>
      <c r="M31" s="339"/>
      <c r="N31" s="339"/>
      <c r="O31" s="336"/>
      <c r="P31" s="336"/>
      <c r="Q31" s="336"/>
      <c r="R31" s="339"/>
      <c r="S31" s="339"/>
      <c r="T31" s="339"/>
      <c r="U31" s="339"/>
      <c r="V31" s="337"/>
      <c r="W31" s="344"/>
      <c r="X31" s="344"/>
      <c r="Y31" s="344"/>
      <c r="Z31" s="336"/>
      <c r="AA31" s="336"/>
      <c r="AB31" s="339"/>
    </row>
    <row r="32" ht="18.0" customHeight="1">
      <c r="A32" s="336"/>
      <c r="B32" s="337">
        <v>22.0</v>
      </c>
      <c r="C32" s="337"/>
      <c r="D32" s="408"/>
      <c r="E32" s="337"/>
      <c r="F32" s="344"/>
      <c r="G32" s="344"/>
      <c r="H32" s="337"/>
      <c r="I32" s="350"/>
      <c r="J32" s="350"/>
      <c r="K32" s="339"/>
      <c r="L32" s="339"/>
      <c r="M32" s="339"/>
      <c r="N32" s="339"/>
      <c r="O32" s="336"/>
      <c r="P32" s="336"/>
      <c r="Q32" s="336"/>
      <c r="R32" s="339"/>
      <c r="S32" s="339"/>
      <c r="T32" s="339"/>
      <c r="U32" s="339"/>
      <c r="V32" s="337"/>
      <c r="W32" s="364"/>
      <c r="X32" s="344"/>
      <c r="Y32" s="344"/>
      <c r="Z32" s="336"/>
      <c r="AA32" s="336"/>
      <c r="AB32" s="339"/>
    </row>
    <row r="33" ht="18.0" customHeight="1">
      <c r="A33" s="336"/>
      <c r="B33" s="337">
        <v>23.0</v>
      </c>
      <c r="C33" s="337"/>
      <c r="D33" s="401"/>
      <c r="E33" s="337"/>
      <c r="F33" s="344"/>
      <c r="G33" s="344"/>
      <c r="H33" s="337"/>
      <c r="I33" s="350"/>
      <c r="J33" s="350"/>
      <c r="K33" s="339"/>
      <c r="L33" s="339"/>
      <c r="M33" s="339"/>
      <c r="N33" s="339"/>
      <c r="O33" s="336"/>
      <c r="P33" s="336"/>
      <c r="Q33" s="336"/>
      <c r="R33" s="339"/>
      <c r="S33" s="339"/>
      <c r="T33" s="339"/>
      <c r="U33" s="339"/>
      <c r="V33" s="337"/>
      <c r="W33" s="364"/>
      <c r="X33" s="344"/>
      <c r="Y33" s="344"/>
      <c r="Z33" s="336"/>
      <c r="AA33" s="336"/>
      <c r="AB33" s="339"/>
    </row>
    <row r="34" ht="18.0" customHeight="1">
      <c r="A34" s="336"/>
      <c r="B34" s="337" t="s">
        <v>139</v>
      </c>
      <c r="C34" s="337"/>
      <c r="D34" s="409">
        <f>SUM(D10:D33)</f>
        <v>0</v>
      </c>
      <c r="E34" s="337"/>
      <c r="F34" s="344"/>
      <c r="G34" s="344"/>
      <c r="H34" s="337"/>
      <c r="I34" s="350"/>
      <c r="J34" s="350"/>
      <c r="K34" s="339"/>
      <c r="L34" s="339"/>
      <c r="M34" s="339"/>
      <c r="N34" s="339"/>
      <c r="O34" s="336"/>
      <c r="P34" s="336"/>
      <c r="Q34" s="336"/>
      <c r="R34" s="339"/>
      <c r="S34" s="339"/>
      <c r="T34" s="339"/>
      <c r="U34" s="339"/>
      <c r="V34" s="337"/>
      <c r="W34" s="337"/>
      <c r="X34" s="344"/>
      <c r="Y34" s="344"/>
      <c r="Z34" s="336"/>
      <c r="AA34" s="336"/>
      <c r="AB34" s="339"/>
    </row>
    <row r="35" ht="18.0" customHeight="1">
      <c r="A35" s="336"/>
      <c r="B35" s="337"/>
      <c r="C35" s="337"/>
      <c r="D35" s="406"/>
      <c r="E35" s="337"/>
      <c r="F35" s="344"/>
      <c r="G35" s="344"/>
      <c r="H35" s="337"/>
      <c r="I35" s="350"/>
      <c r="J35" s="350"/>
      <c r="K35" s="339"/>
      <c r="L35" s="339"/>
      <c r="M35" s="339"/>
      <c r="N35" s="339"/>
      <c r="O35" s="336"/>
      <c r="P35" s="336"/>
      <c r="Q35" s="336"/>
      <c r="R35" s="339"/>
      <c r="S35" s="339"/>
      <c r="T35" s="339"/>
      <c r="U35" s="339"/>
      <c r="V35" s="337"/>
      <c r="W35" s="337"/>
      <c r="X35" s="344"/>
      <c r="Y35" s="344"/>
      <c r="Z35" s="336"/>
      <c r="AA35" s="336"/>
      <c r="AB35" s="339"/>
    </row>
    <row r="36" ht="18.0" customHeight="1">
      <c r="A36" s="336"/>
      <c r="B36" s="337"/>
      <c r="C36" s="337"/>
      <c r="D36" s="406"/>
      <c r="E36" s="337"/>
      <c r="F36" s="344"/>
      <c r="G36" s="344"/>
      <c r="H36" s="337"/>
      <c r="I36" s="350"/>
      <c r="J36" s="350"/>
      <c r="K36" s="339"/>
      <c r="L36" s="339"/>
      <c r="M36" s="339"/>
      <c r="N36" s="339"/>
      <c r="O36" s="336"/>
      <c r="P36" s="336"/>
      <c r="Q36" s="336"/>
      <c r="R36" s="339"/>
      <c r="S36" s="339"/>
      <c r="T36" s="339"/>
      <c r="U36" s="339"/>
      <c r="V36" s="337"/>
      <c r="W36" s="344"/>
      <c r="X36" s="344"/>
      <c r="Y36" s="344"/>
      <c r="Z36" s="336"/>
      <c r="AA36" s="336"/>
      <c r="AB36" s="339"/>
    </row>
    <row r="37" ht="18.0" customHeight="1">
      <c r="A37" s="336"/>
      <c r="B37" s="337"/>
      <c r="C37" s="337"/>
      <c r="D37" s="401"/>
      <c r="E37" s="337"/>
      <c r="F37" s="344"/>
      <c r="G37" s="344"/>
      <c r="H37" s="337"/>
      <c r="I37" s="350"/>
      <c r="J37" s="350"/>
      <c r="K37" s="339"/>
      <c r="L37" s="339"/>
      <c r="M37" s="339"/>
      <c r="N37" s="339"/>
      <c r="O37" s="336"/>
      <c r="P37" s="336"/>
      <c r="Q37" s="336"/>
      <c r="R37" s="339"/>
      <c r="S37" s="339"/>
      <c r="T37" s="339"/>
      <c r="U37" s="339"/>
      <c r="V37" s="337"/>
      <c r="W37" s="364"/>
      <c r="X37" s="344"/>
      <c r="Y37" s="344"/>
      <c r="Z37" s="336"/>
      <c r="AA37" s="336"/>
      <c r="AB37" s="339"/>
    </row>
    <row r="38" ht="18.0" customHeight="1">
      <c r="A38" s="336"/>
      <c r="B38" s="337"/>
      <c r="C38" s="337"/>
      <c r="D38" s="401"/>
      <c r="E38" s="337"/>
      <c r="F38" s="344"/>
      <c r="G38" s="344"/>
      <c r="H38" s="337"/>
      <c r="I38" s="350"/>
      <c r="J38" s="350"/>
      <c r="K38" s="339"/>
      <c r="L38" s="339"/>
      <c r="M38" s="339"/>
      <c r="N38" s="339"/>
      <c r="O38" s="336"/>
      <c r="P38" s="336"/>
      <c r="Q38" s="336"/>
      <c r="R38" s="339"/>
      <c r="S38" s="339"/>
      <c r="T38" s="339"/>
      <c r="U38" s="339"/>
      <c r="V38" s="337"/>
      <c r="W38" s="337"/>
      <c r="X38" s="344"/>
      <c r="Y38" s="344"/>
      <c r="Z38" s="336"/>
      <c r="AA38" s="336"/>
      <c r="AB38" s="339"/>
    </row>
    <row r="39" ht="18.0" customHeight="1">
      <c r="A39" s="336"/>
      <c r="B39" s="337"/>
      <c r="C39" s="337"/>
      <c r="D39" s="401"/>
      <c r="E39" s="337"/>
      <c r="F39" s="344"/>
      <c r="G39" s="344"/>
      <c r="H39" s="337"/>
      <c r="I39" s="350"/>
      <c r="J39" s="350"/>
      <c r="K39" s="339"/>
      <c r="L39" s="339"/>
      <c r="M39" s="339"/>
      <c r="N39" s="339"/>
      <c r="O39" s="336"/>
      <c r="P39" s="336"/>
      <c r="Q39" s="336"/>
      <c r="R39" s="339"/>
      <c r="S39" s="339"/>
      <c r="T39" s="339"/>
      <c r="U39" s="339"/>
      <c r="V39" s="337"/>
      <c r="W39" s="337"/>
      <c r="X39" s="344"/>
      <c r="Y39" s="344"/>
      <c r="Z39" s="336"/>
      <c r="AA39" s="336"/>
      <c r="AB39" s="339"/>
    </row>
    <row r="40" ht="18.0" customHeight="1">
      <c r="A40" s="336"/>
      <c r="B40" s="337"/>
      <c r="C40" s="337"/>
      <c r="D40" s="401"/>
      <c r="E40" s="337"/>
      <c r="F40" s="344"/>
      <c r="G40" s="344"/>
      <c r="H40" s="337"/>
      <c r="I40" s="350"/>
      <c r="J40" s="350"/>
      <c r="K40" s="339"/>
      <c r="L40" s="339"/>
      <c r="M40" s="339"/>
      <c r="N40" s="339"/>
      <c r="O40" s="336"/>
      <c r="P40" s="336"/>
      <c r="Q40" s="336"/>
      <c r="R40" s="339"/>
      <c r="S40" s="339"/>
      <c r="T40" s="339"/>
      <c r="U40" s="339"/>
      <c r="V40" s="342"/>
      <c r="W40" s="339"/>
      <c r="X40" s="336"/>
      <c r="Y40" s="336"/>
      <c r="Z40" s="336"/>
      <c r="AA40" s="336"/>
      <c r="AB40" s="339"/>
    </row>
    <row r="41" ht="18.0" customHeight="1">
      <c r="A41" s="336"/>
      <c r="B41" s="337"/>
      <c r="C41" s="337"/>
      <c r="D41" s="401"/>
      <c r="E41" s="337"/>
      <c r="F41" s="344"/>
      <c r="G41" s="344"/>
      <c r="H41" s="337"/>
      <c r="I41" s="350"/>
      <c r="J41" s="350"/>
      <c r="K41" s="339"/>
      <c r="L41" s="339"/>
      <c r="M41" s="339"/>
      <c r="N41" s="339"/>
      <c r="O41" s="336"/>
      <c r="P41" s="336"/>
      <c r="Q41" s="336"/>
      <c r="R41" s="339"/>
      <c r="S41" s="339"/>
      <c r="T41" s="339"/>
      <c r="U41" s="339"/>
      <c r="V41" s="342"/>
      <c r="W41" s="339"/>
      <c r="X41" s="336"/>
      <c r="Y41" s="336"/>
      <c r="Z41" s="336"/>
      <c r="AA41" s="336"/>
      <c r="AB41" s="339"/>
    </row>
    <row r="42" ht="18.0" customHeight="1">
      <c r="A42" s="336"/>
      <c r="B42" s="337"/>
      <c r="C42" s="337"/>
      <c r="D42" s="401"/>
      <c r="E42" s="337"/>
      <c r="F42" s="344"/>
      <c r="G42" s="344"/>
      <c r="H42" s="337"/>
      <c r="I42" s="350"/>
      <c r="J42" s="350"/>
      <c r="K42" s="339"/>
      <c r="L42" s="339"/>
      <c r="M42" s="339"/>
      <c r="N42" s="339"/>
      <c r="O42" s="336"/>
      <c r="P42" s="336"/>
      <c r="Q42" s="336"/>
      <c r="R42" s="339"/>
      <c r="S42" s="339"/>
      <c r="T42" s="339"/>
      <c r="U42" s="339"/>
      <c r="V42" s="342"/>
      <c r="W42" s="339"/>
      <c r="X42" s="336"/>
      <c r="Y42" s="336"/>
      <c r="Z42" s="336"/>
      <c r="AA42" s="336"/>
      <c r="AB42" s="339"/>
    </row>
    <row r="43" ht="18.0" customHeight="1">
      <c r="A43" s="336"/>
      <c r="B43" s="337"/>
      <c r="C43" s="337"/>
      <c r="D43" s="401"/>
      <c r="E43" s="337"/>
      <c r="F43" s="344"/>
      <c r="G43" s="344"/>
      <c r="H43" s="337"/>
      <c r="I43" s="350"/>
      <c r="J43" s="350"/>
      <c r="K43" s="339"/>
      <c r="L43" s="339"/>
      <c r="M43" s="339"/>
      <c r="N43" s="339"/>
      <c r="O43" s="336"/>
      <c r="P43" s="336"/>
      <c r="Q43" s="336"/>
      <c r="R43" s="339"/>
      <c r="S43" s="339"/>
      <c r="T43" s="339"/>
      <c r="U43" s="339"/>
      <c r="V43" s="342"/>
      <c r="W43" s="339"/>
      <c r="X43" s="336"/>
      <c r="Y43" s="336"/>
      <c r="Z43" s="336"/>
      <c r="AA43" s="336"/>
      <c r="AB43" s="339"/>
    </row>
    <row r="44" ht="18.0" customHeight="1">
      <c r="A44" s="336"/>
      <c r="B44" s="337"/>
      <c r="C44" s="337"/>
      <c r="D44" s="406"/>
      <c r="E44" s="337"/>
      <c r="F44" s="344"/>
      <c r="G44" s="344"/>
      <c r="H44" s="337"/>
      <c r="I44" s="350"/>
      <c r="J44" s="350"/>
      <c r="K44" s="339"/>
      <c r="L44" s="339"/>
      <c r="M44" s="339"/>
      <c r="N44" s="339"/>
      <c r="O44" s="336"/>
      <c r="P44" s="336"/>
      <c r="Q44" s="336"/>
      <c r="R44" s="339"/>
      <c r="S44" s="339"/>
      <c r="T44" s="339"/>
      <c r="U44" s="339"/>
      <c r="V44" s="342"/>
      <c r="W44" s="339"/>
      <c r="X44" s="336"/>
      <c r="Y44" s="336"/>
      <c r="Z44" s="336"/>
      <c r="AA44" s="336"/>
      <c r="AB44" s="339"/>
    </row>
    <row r="45" ht="18.0" customHeight="1">
      <c r="A45" s="336"/>
      <c r="B45" s="337"/>
      <c r="C45" s="337"/>
      <c r="D45" s="402"/>
      <c r="E45" s="337"/>
      <c r="F45" s="344"/>
      <c r="G45" s="344"/>
      <c r="H45" s="337"/>
      <c r="I45" s="350"/>
      <c r="J45" s="350"/>
      <c r="K45" s="339"/>
      <c r="L45" s="339"/>
      <c r="M45" s="339"/>
      <c r="N45" s="339"/>
      <c r="O45" s="336"/>
      <c r="P45" s="336"/>
      <c r="Q45" s="336"/>
      <c r="R45" s="339"/>
      <c r="S45" s="339"/>
      <c r="T45" s="339"/>
      <c r="U45" s="339"/>
      <c r="V45" s="342"/>
      <c r="W45" s="339"/>
      <c r="X45" s="336"/>
      <c r="Y45" s="336"/>
      <c r="Z45" s="336"/>
      <c r="AA45" s="336"/>
      <c r="AB45" s="339"/>
    </row>
    <row r="46" ht="18.0" customHeight="1">
      <c r="A46" s="336"/>
      <c r="B46" s="337"/>
      <c r="C46" s="337"/>
      <c r="D46" s="410"/>
      <c r="E46" s="337"/>
      <c r="F46" s="344"/>
      <c r="G46" s="344"/>
      <c r="H46" s="337"/>
      <c r="I46" s="350"/>
      <c r="J46" s="350"/>
      <c r="K46" s="339"/>
      <c r="L46" s="339"/>
      <c r="M46" s="339"/>
      <c r="N46" s="339"/>
      <c r="O46" s="336"/>
      <c r="P46" s="336"/>
      <c r="Q46" s="336"/>
      <c r="R46" s="339"/>
      <c r="S46" s="339"/>
      <c r="T46" s="339"/>
      <c r="U46" s="339"/>
      <c r="V46" s="342"/>
      <c r="W46" s="339"/>
      <c r="X46" s="336"/>
      <c r="Y46" s="336"/>
      <c r="Z46" s="336"/>
      <c r="AA46" s="336"/>
      <c r="AB46" s="339"/>
    </row>
    <row r="47" ht="18.0" customHeight="1">
      <c r="A47" s="336"/>
      <c r="B47" s="337"/>
      <c r="C47" s="337"/>
      <c r="D47" s="402"/>
      <c r="E47" s="337"/>
      <c r="F47" s="344"/>
      <c r="G47" s="344"/>
      <c r="H47" s="337"/>
      <c r="I47" s="350"/>
      <c r="J47" s="350"/>
      <c r="K47" s="339"/>
      <c r="L47" s="339"/>
      <c r="M47" s="339"/>
      <c r="N47" s="339"/>
      <c r="O47" s="336"/>
      <c r="P47" s="336"/>
      <c r="Q47" s="336"/>
      <c r="R47" s="339"/>
      <c r="S47" s="339"/>
      <c r="T47" s="339"/>
      <c r="U47" s="339"/>
      <c r="V47" s="342"/>
      <c r="W47" s="339"/>
      <c r="X47" s="336"/>
      <c r="Y47" s="336"/>
      <c r="Z47" s="336"/>
      <c r="AA47" s="336"/>
      <c r="AB47" s="339"/>
    </row>
    <row r="48" ht="18.0" customHeight="1">
      <c r="A48" s="336"/>
      <c r="B48" s="337"/>
      <c r="C48" s="356"/>
      <c r="D48" s="401"/>
      <c r="E48" s="337"/>
      <c r="F48" s="344"/>
      <c r="G48" s="344"/>
      <c r="H48" s="337"/>
      <c r="I48" s="350"/>
      <c r="J48" s="350"/>
      <c r="K48" s="339"/>
      <c r="L48" s="339"/>
      <c r="M48" s="339"/>
      <c r="N48" s="339"/>
      <c r="O48" s="336"/>
      <c r="P48" s="336"/>
      <c r="Q48" s="336"/>
      <c r="R48" s="339"/>
      <c r="S48" s="339"/>
      <c r="T48" s="339"/>
      <c r="U48" s="339"/>
      <c r="V48" s="342"/>
      <c r="W48" s="339"/>
      <c r="X48" s="336"/>
      <c r="Y48" s="336"/>
      <c r="Z48" s="336"/>
      <c r="AA48" s="336"/>
      <c r="AB48" s="339"/>
    </row>
    <row r="49" ht="18.0" customHeight="1">
      <c r="A49" s="336"/>
      <c r="B49" s="337"/>
      <c r="C49" s="337"/>
      <c r="D49" s="401"/>
      <c r="E49" s="337"/>
      <c r="F49" s="344"/>
      <c r="G49" s="344"/>
      <c r="H49" s="337"/>
      <c r="I49" s="350"/>
      <c r="J49" s="350"/>
      <c r="K49" s="339"/>
      <c r="L49" s="339"/>
      <c r="M49" s="339"/>
      <c r="N49" s="339"/>
      <c r="O49" s="336"/>
      <c r="P49" s="336"/>
      <c r="Q49" s="336"/>
      <c r="R49" s="339"/>
      <c r="S49" s="339"/>
      <c r="T49" s="339"/>
      <c r="U49" s="339"/>
      <c r="V49" s="342"/>
      <c r="W49" s="339"/>
      <c r="X49" s="336"/>
      <c r="Y49" s="336"/>
      <c r="Z49" s="336"/>
      <c r="AA49" s="336"/>
      <c r="AB49" s="339"/>
    </row>
    <row r="50" ht="18.0" customHeight="1">
      <c r="A50" s="336"/>
      <c r="B50" s="337"/>
      <c r="C50" s="337"/>
      <c r="D50" s="411"/>
      <c r="E50" s="337"/>
      <c r="F50" s="344"/>
      <c r="G50" s="344"/>
      <c r="H50" s="337"/>
      <c r="I50" s="350"/>
      <c r="J50" s="350"/>
      <c r="K50" s="339"/>
      <c r="L50" s="339"/>
      <c r="M50" s="339"/>
      <c r="N50" s="339"/>
      <c r="O50" s="336"/>
      <c r="P50" s="336"/>
      <c r="Q50" s="336"/>
      <c r="R50" s="339"/>
      <c r="S50" s="339"/>
      <c r="T50" s="339"/>
      <c r="U50" s="339"/>
      <c r="V50" s="342"/>
      <c r="W50" s="339"/>
      <c r="X50" s="336"/>
      <c r="Y50" s="336"/>
      <c r="Z50" s="336"/>
      <c r="AA50" s="336"/>
      <c r="AB50" s="339"/>
    </row>
    <row r="51" ht="18.0" customHeight="1">
      <c r="A51" s="336"/>
      <c r="B51" s="337"/>
      <c r="C51" s="337"/>
      <c r="D51" s="337"/>
      <c r="E51" s="337"/>
      <c r="F51" s="344"/>
      <c r="G51" s="344"/>
      <c r="H51" s="337"/>
      <c r="I51" s="350"/>
      <c r="J51" s="350"/>
      <c r="K51" s="339"/>
      <c r="L51" s="339"/>
      <c r="M51" s="339"/>
      <c r="N51" s="339"/>
      <c r="O51" s="336"/>
      <c r="P51" s="336"/>
      <c r="Q51" s="336"/>
      <c r="R51" s="339"/>
      <c r="S51" s="339"/>
      <c r="T51" s="339"/>
      <c r="U51" s="339"/>
      <c r="V51" s="342"/>
      <c r="W51" s="339"/>
      <c r="X51" s="336"/>
      <c r="Y51" s="336"/>
      <c r="Z51" s="336"/>
      <c r="AA51" s="336"/>
      <c r="AB51" s="339"/>
    </row>
    <row r="52" ht="18.0" customHeight="1">
      <c r="A52" s="336"/>
      <c r="B52" s="337"/>
      <c r="C52" s="337"/>
      <c r="D52" s="337"/>
      <c r="E52" s="337"/>
      <c r="F52" s="344"/>
      <c r="G52" s="344"/>
      <c r="H52" s="337"/>
      <c r="I52" s="350"/>
      <c r="J52" s="350"/>
      <c r="K52" s="339"/>
      <c r="L52" s="339"/>
      <c r="M52" s="339"/>
      <c r="N52" s="339"/>
      <c r="O52" s="336"/>
      <c r="P52" s="336"/>
      <c r="Q52" s="336"/>
      <c r="R52" s="339"/>
      <c r="S52" s="339"/>
      <c r="T52" s="339"/>
      <c r="U52" s="339"/>
      <c r="V52" s="342"/>
      <c r="W52" s="339"/>
      <c r="X52" s="336"/>
      <c r="Y52" s="336"/>
      <c r="Z52" s="336"/>
      <c r="AA52" s="336"/>
      <c r="AB52" s="339"/>
    </row>
    <row r="53" ht="18.0" customHeight="1">
      <c r="A53" s="336"/>
      <c r="B53" s="337"/>
      <c r="C53" s="337"/>
      <c r="D53" s="337"/>
      <c r="E53" s="337"/>
      <c r="F53" s="344"/>
      <c r="G53" s="344"/>
      <c r="H53" s="337"/>
      <c r="I53" s="350"/>
      <c r="J53" s="350"/>
      <c r="K53" s="339"/>
      <c r="L53" s="339"/>
      <c r="M53" s="339"/>
      <c r="N53" s="339"/>
      <c r="O53" s="336"/>
      <c r="P53" s="336"/>
      <c r="Q53" s="336"/>
      <c r="R53" s="339"/>
      <c r="S53" s="339"/>
      <c r="T53" s="339"/>
      <c r="U53" s="339"/>
      <c r="V53" s="342"/>
      <c r="W53" s="339"/>
      <c r="X53" s="336"/>
      <c r="Y53" s="336"/>
      <c r="Z53" s="336"/>
      <c r="AA53" s="336"/>
      <c r="AB53" s="339"/>
    </row>
    <row r="54" ht="18.0" customHeight="1">
      <c r="A54" s="336"/>
      <c r="B54" s="337"/>
      <c r="C54" s="337"/>
      <c r="D54" s="337"/>
      <c r="E54" s="337"/>
      <c r="F54" s="344"/>
      <c r="G54" s="344"/>
      <c r="H54" s="337"/>
      <c r="I54" s="350"/>
      <c r="J54" s="350"/>
      <c r="K54" s="339"/>
      <c r="L54" s="339"/>
      <c r="M54" s="339"/>
      <c r="N54" s="339"/>
      <c r="O54" s="336"/>
      <c r="P54" s="336"/>
      <c r="Q54" s="336"/>
      <c r="R54" s="339"/>
      <c r="S54" s="339"/>
      <c r="T54" s="339"/>
      <c r="U54" s="339"/>
      <c r="V54" s="342"/>
      <c r="W54" s="339"/>
      <c r="X54" s="336"/>
      <c r="Y54" s="336"/>
      <c r="Z54" s="336"/>
      <c r="AA54" s="336"/>
      <c r="AB54" s="339"/>
    </row>
    <row r="55" ht="18.0" customHeight="1">
      <c r="A55" s="336"/>
      <c r="B55" s="337"/>
      <c r="C55" s="337"/>
      <c r="D55" s="337"/>
      <c r="E55" s="337"/>
      <c r="F55" s="344"/>
      <c r="G55" s="344"/>
      <c r="H55" s="337"/>
      <c r="I55" s="350"/>
      <c r="J55" s="350"/>
      <c r="K55" s="339"/>
      <c r="L55" s="339"/>
      <c r="M55" s="339"/>
      <c r="N55" s="339"/>
      <c r="O55" s="336"/>
      <c r="P55" s="336"/>
      <c r="Q55" s="336"/>
      <c r="R55" s="339"/>
      <c r="S55" s="339"/>
      <c r="T55" s="339"/>
      <c r="U55" s="339"/>
      <c r="V55" s="342"/>
      <c r="W55" s="339"/>
      <c r="X55" s="336"/>
      <c r="Y55" s="336"/>
      <c r="Z55" s="336"/>
      <c r="AA55" s="336"/>
      <c r="AB55" s="339"/>
    </row>
    <row r="56" ht="18.0" customHeight="1">
      <c r="A56" s="336"/>
      <c r="B56" s="337"/>
      <c r="C56" s="337"/>
      <c r="D56" s="337"/>
      <c r="E56" s="337"/>
      <c r="F56" s="344"/>
      <c r="G56" s="344"/>
      <c r="H56" s="337"/>
      <c r="I56" s="350"/>
      <c r="J56" s="350"/>
      <c r="K56" s="339"/>
      <c r="L56" s="339"/>
      <c r="M56" s="339"/>
      <c r="N56" s="339"/>
      <c r="O56" s="336"/>
      <c r="P56" s="336"/>
      <c r="Q56" s="336"/>
      <c r="R56" s="339"/>
      <c r="S56" s="339"/>
      <c r="T56" s="339"/>
      <c r="U56" s="339"/>
      <c r="V56" s="342"/>
      <c r="W56" s="339"/>
      <c r="X56" s="336"/>
      <c r="Y56" s="336"/>
      <c r="Z56" s="336"/>
      <c r="AA56" s="336"/>
      <c r="AB56" s="339"/>
    </row>
    <row r="57" ht="18.0" customHeight="1">
      <c r="A57" s="336"/>
      <c r="B57" s="337"/>
      <c r="C57" s="337"/>
      <c r="D57" s="337"/>
      <c r="E57" s="337"/>
      <c r="F57" s="344"/>
      <c r="G57" s="344"/>
      <c r="H57" s="337"/>
      <c r="I57" s="350"/>
      <c r="J57" s="350"/>
      <c r="K57" s="339"/>
      <c r="L57" s="339"/>
      <c r="M57" s="339"/>
      <c r="N57" s="339"/>
      <c r="O57" s="336"/>
      <c r="P57" s="336"/>
      <c r="Q57" s="336"/>
      <c r="R57" s="339"/>
      <c r="S57" s="339"/>
      <c r="T57" s="339"/>
      <c r="U57" s="339"/>
      <c r="V57" s="342"/>
      <c r="W57" s="339"/>
      <c r="X57" s="336"/>
      <c r="Y57" s="336"/>
      <c r="Z57" s="336"/>
      <c r="AA57" s="336"/>
      <c r="AB57" s="339"/>
    </row>
    <row r="58" ht="18.0" customHeight="1">
      <c r="A58" s="336"/>
      <c r="B58" s="337"/>
      <c r="C58" s="337"/>
      <c r="D58" s="337"/>
      <c r="E58" s="337"/>
      <c r="F58" s="344"/>
      <c r="G58" s="344"/>
      <c r="H58" s="337"/>
      <c r="I58" s="350"/>
      <c r="J58" s="350"/>
      <c r="K58" s="339"/>
      <c r="L58" s="339"/>
      <c r="M58" s="339"/>
      <c r="N58" s="339"/>
      <c r="O58" s="336"/>
      <c r="P58" s="336"/>
      <c r="Q58" s="336"/>
      <c r="R58" s="339"/>
      <c r="S58" s="339"/>
      <c r="T58" s="339"/>
      <c r="U58" s="339"/>
      <c r="V58" s="342"/>
      <c r="W58" s="339"/>
      <c r="X58" s="336"/>
      <c r="Y58" s="336"/>
      <c r="Z58" s="336"/>
      <c r="AA58" s="336"/>
      <c r="AB58" s="339"/>
    </row>
    <row r="59" ht="18.0" customHeight="1">
      <c r="A59" s="336"/>
      <c r="B59" s="337"/>
      <c r="C59" s="337"/>
      <c r="D59" s="337"/>
      <c r="E59" s="337"/>
      <c r="F59" s="344"/>
      <c r="G59" s="344"/>
      <c r="H59" s="337"/>
      <c r="I59" s="350"/>
      <c r="J59" s="350"/>
      <c r="K59" s="339"/>
      <c r="L59" s="339"/>
      <c r="M59" s="339"/>
      <c r="N59" s="339"/>
      <c r="O59" s="336"/>
      <c r="P59" s="336"/>
      <c r="Q59" s="336"/>
      <c r="R59" s="339"/>
      <c r="S59" s="339"/>
      <c r="T59" s="339"/>
      <c r="U59" s="339"/>
      <c r="V59" s="342"/>
      <c r="W59" s="339"/>
      <c r="X59" s="336"/>
      <c r="Y59" s="336"/>
      <c r="Z59" s="336"/>
      <c r="AA59" s="336"/>
      <c r="AB59" s="339"/>
    </row>
    <row r="60" ht="18.0" customHeight="1">
      <c r="A60" s="336"/>
      <c r="B60" s="337"/>
      <c r="C60" s="337"/>
      <c r="D60" s="337"/>
      <c r="E60" s="337"/>
      <c r="F60" s="344"/>
      <c r="G60" s="344"/>
      <c r="H60" s="337"/>
      <c r="I60" s="350"/>
      <c r="J60" s="350"/>
      <c r="K60" s="339"/>
      <c r="L60" s="339"/>
      <c r="M60" s="339"/>
      <c r="N60" s="339"/>
      <c r="O60" s="336"/>
      <c r="P60" s="336"/>
      <c r="Q60" s="336"/>
      <c r="R60" s="339"/>
      <c r="S60" s="339"/>
      <c r="T60" s="339"/>
      <c r="U60" s="339"/>
      <c r="V60" s="342"/>
      <c r="W60" s="339"/>
      <c r="X60" s="336"/>
      <c r="Y60" s="336"/>
      <c r="Z60" s="336"/>
      <c r="AA60" s="336"/>
      <c r="AB60" s="339"/>
    </row>
    <row r="61" ht="18.0" customHeight="1">
      <c r="A61" s="336"/>
      <c r="B61" s="337"/>
      <c r="C61" s="337"/>
      <c r="D61" s="337"/>
      <c r="E61" s="337"/>
      <c r="F61" s="344"/>
      <c r="G61" s="344"/>
      <c r="H61" s="337"/>
      <c r="I61" s="350"/>
      <c r="J61" s="350"/>
      <c r="K61" s="339"/>
      <c r="L61" s="339"/>
      <c r="M61" s="339"/>
      <c r="N61" s="339"/>
      <c r="O61" s="336"/>
      <c r="P61" s="336"/>
      <c r="Q61" s="336"/>
      <c r="R61" s="339"/>
      <c r="S61" s="339"/>
      <c r="T61" s="339"/>
      <c r="U61" s="339"/>
      <c r="V61" s="342"/>
      <c r="W61" s="339"/>
      <c r="X61" s="336"/>
      <c r="Y61" s="336"/>
      <c r="Z61" s="336"/>
      <c r="AA61" s="336"/>
      <c r="AB61" s="339"/>
    </row>
    <row r="62" ht="18.0" customHeight="1">
      <c r="A62" s="336"/>
      <c r="B62" s="337"/>
      <c r="C62" s="337"/>
      <c r="D62" s="337"/>
      <c r="E62" s="337"/>
      <c r="F62" s="344"/>
      <c r="G62" s="344"/>
      <c r="H62" s="337"/>
      <c r="I62" s="350"/>
      <c r="J62" s="350"/>
      <c r="K62" s="339"/>
      <c r="L62" s="339"/>
      <c r="M62" s="339"/>
      <c r="N62" s="339"/>
      <c r="O62" s="336"/>
      <c r="P62" s="336"/>
      <c r="Q62" s="336"/>
      <c r="R62" s="339"/>
      <c r="S62" s="339"/>
      <c r="T62" s="339"/>
      <c r="U62" s="339"/>
      <c r="V62" s="342"/>
      <c r="W62" s="339"/>
      <c r="X62" s="336"/>
      <c r="Y62" s="336"/>
      <c r="Z62" s="336"/>
      <c r="AA62" s="336"/>
      <c r="AB62" s="339"/>
    </row>
    <row r="63" ht="18.0" customHeight="1">
      <c r="A63" s="336"/>
      <c r="B63" s="337"/>
      <c r="C63" s="337"/>
      <c r="D63" s="337"/>
      <c r="E63" s="337"/>
      <c r="F63" s="344"/>
      <c r="G63" s="344"/>
      <c r="H63" s="337"/>
      <c r="I63" s="350"/>
      <c r="J63" s="350"/>
      <c r="K63" s="339"/>
      <c r="L63" s="339"/>
      <c r="M63" s="339"/>
      <c r="N63" s="339"/>
      <c r="O63" s="336"/>
      <c r="P63" s="336"/>
      <c r="Q63" s="336"/>
      <c r="R63" s="339"/>
      <c r="S63" s="339"/>
      <c r="T63" s="339"/>
      <c r="U63" s="339"/>
      <c r="V63" s="342"/>
      <c r="W63" s="339"/>
      <c r="X63" s="336"/>
      <c r="Y63" s="336"/>
      <c r="Z63" s="336"/>
      <c r="AA63" s="336"/>
      <c r="AB63" s="339"/>
    </row>
    <row r="64" ht="18.0" customHeight="1">
      <c r="A64" s="336"/>
      <c r="B64" s="337"/>
      <c r="C64" s="337"/>
      <c r="D64" s="337"/>
      <c r="E64" s="337"/>
      <c r="F64" s="344"/>
      <c r="G64" s="344"/>
      <c r="H64" s="337"/>
      <c r="I64" s="350"/>
      <c r="J64" s="350"/>
      <c r="K64" s="339"/>
      <c r="L64" s="339"/>
      <c r="M64" s="339"/>
      <c r="N64" s="339"/>
      <c r="O64" s="336"/>
      <c r="P64" s="336"/>
      <c r="Q64" s="336"/>
      <c r="R64" s="339"/>
      <c r="S64" s="339"/>
      <c r="T64" s="339"/>
      <c r="U64" s="339"/>
      <c r="V64" s="342"/>
      <c r="W64" s="339"/>
      <c r="X64" s="336"/>
      <c r="Y64" s="336"/>
      <c r="Z64" s="336"/>
      <c r="AA64" s="336"/>
      <c r="AB64" s="339"/>
    </row>
    <row r="65" ht="18.0" customHeight="1">
      <c r="A65" s="336"/>
      <c r="B65" s="337"/>
      <c r="C65" s="337"/>
      <c r="D65" s="337"/>
      <c r="E65" s="337"/>
      <c r="F65" s="344"/>
      <c r="G65" s="344"/>
      <c r="H65" s="337"/>
      <c r="I65" s="350"/>
      <c r="J65" s="350"/>
      <c r="K65" s="339"/>
      <c r="L65" s="339"/>
      <c r="M65" s="339"/>
      <c r="N65" s="339"/>
      <c r="O65" s="336"/>
      <c r="P65" s="336"/>
      <c r="Q65" s="336"/>
      <c r="R65" s="339"/>
      <c r="S65" s="339"/>
      <c r="T65" s="339"/>
      <c r="U65" s="339"/>
      <c r="V65" s="342"/>
      <c r="W65" s="339"/>
      <c r="X65" s="336"/>
      <c r="Y65" s="336"/>
      <c r="Z65" s="336"/>
      <c r="AA65" s="336"/>
      <c r="AB65" s="339"/>
    </row>
    <row r="66" ht="18.0" customHeight="1">
      <c r="A66" s="336"/>
      <c r="B66" s="337"/>
      <c r="C66" s="337"/>
      <c r="D66" s="337"/>
      <c r="E66" s="337"/>
      <c r="F66" s="344"/>
      <c r="G66" s="344"/>
      <c r="H66" s="337"/>
      <c r="I66" s="350"/>
      <c r="J66" s="350"/>
      <c r="K66" s="339"/>
      <c r="L66" s="339"/>
      <c r="M66" s="339"/>
      <c r="N66" s="339"/>
      <c r="O66" s="336"/>
      <c r="P66" s="336"/>
      <c r="Q66" s="336"/>
      <c r="R66" s="339"/>
      <c r="S66" s="339"/>
      <c r="T66" s="339"/>
      <c r="U66" s="339"/>
      <c r="V66" s="342"/>
      <c r="W66" s="339"/>
      <c r="X66" s="336"/>
      <c r="Y66" s="336"/>
      <c r="Z66" s="336"/>
      <c r="AA66" s="336"/>
      <c r="AB66" s="339"/>
    </row>
    <row r="67" ht="18.0" customHeight="1">
      <c r="A67" s="336"/>
      <c r="B67" s="337"/>
      <c r="C67" s="337"/>
      <c r="D67" s="337"/>
      <c r="E67" s="337"/>
      <c r="F67" s="344"/>
      <c r="G67" s="344"/>
      <c r="H67" s="337"/>
      <c r="I67" s="350"/>
      <c r="J67" s="350"/>
      <c r="K67" s="339"/>
      <c r="L67" s="339"/>
      <c r="M67" s="339"/>
      <c r="N67" s="339"/>
      <c r="O67" s="336"/>
      <c r="P67" s="336"/>
      <c r="Q67" s="336"/>
      <c r="R67" s="339"/>
      <c r="S67" s="339"/>
      <c r="T67" s="339"/>
      <c r="U67" s="339"/>
      <c r="V67" s="342"/>
      <c r="W67" s="339"/>
      <c r="X67" s="336"/>
      <c r="Y67" s="336"/>
      <c r="Z67" s="336"/>
      <c r="AA67" s="336"/>
      <c r="AB67" s="339"/>
    </row>
    <row r="68" ht="18.0" customHeight="1">
      <c r="A68" s="336"/>
      <c r="B68" s="337"/>
      <c r="C68" s="337"/>
      <c r="D68" s="337"/>
      <c r="E68" s="337"/>
      <c r="F68" s="344"/>
      <c r="G68" s="344"/>
      <c r="H68" s="337"/>
      <c r="I68" s="350"/>
      <c r="J68" s="350"/>
      <c r="K68" s="339"/>
      <c r="L68" s="339"/>
      <c r="M68" s="339"/>
      <c r="N68" s="339"/>
      <c r="O68" s="336"/>
      <c r="P68" s="336"/>
      <c r="Q68" s="336"/>
      <c r="R68" s="339"/>
      <c r="S68" s="339"/>
      <c r="T68" s="339"/>
      <c r="U68" s="339"/>
      <c r="V68" s="342"/>
      <c r="W68" s="339"/>
      <c r="X68" s="336"/>
      <c r="Y68" s="336"/>
      <c r="Z68" s="336"/>
      <c r="AA68" s="336"/>
      <c r="AB68" s="339"/>
    </row>
    <row r="69" ht="18.0" customHeight="1">
      <c r="A69" s="336"/>
      <c r="B69" s="337"/>
      <c r="C69" s="337"/>
      <c r="D69" s="337"/>
      <c r="E69" s="337"/>
      <c r="F69" s="344"/>
      <c r="G69" s="344"/>
      <c r="H69" s="337"/>
      <c r="I69" s="350"/>
      <c r="J69" s="350"/>
      <c r="K69" s="339"/>
      <c r="L69" s="339"/>
      <c r="M69" s="339"/>
      <c r="N69" s="339"/>
      <c r="O69" s="336"/>
      <c r="P69" s="336"/>
      <c r="Q69" s="336"/>
      <c r="R69" s="339"/>
      <c r="S69" s="339"/>
      <c r="T69" s="339"/>
      <c r="U69" s="339"/>
      <c r="V69" s="342"/>
      <c r="W69" s="339"/>
      <c r="X69" s="336"/>
      <c r="Y69" s="336"/>
      <c r="Z69" s="336"/>
      <c r="AA69" s="336"/>
      <c r="AB69" s="339"/>
    </row>
    <row r="70" ht="18.0" customHeight="1">
      <c r="A70" s="336"/>
      <c r="B70" s="337"/>
      <c r="C70" s="337"/>
      <c r="D70" s="337"/>
      <c r="E70" s="337"/>
      <c r="F70" s="344"/>
      <c r="G70" s="344"/>
      <c r="H70" s="337"/>
      <c r="I70" s="350"/>
      <c r="J70" s="350"/>
      <c r="K70" s="339"/>
      <c r="L70" s="339"/>
      <c r="M70" s="339"/>
      <c r="N70" s="339"/>
      <c r="O70" s="336"/>
      <c r="P70" s="336"/>
      <c r="Q70" s="336"/>
      <c r="R70" s="339"/>
      <c r="S70" s="339"/>
      <c r="T70" s="339"/>
      <c r="U70" s="339"/>
      <c r="V70" s="342"/>
      <c r="W70" s="339"/>
      <c r="X70" s="336"/>
      <c r="Y70" s="336"/>
      <c r="Z70" s="336"/>
      <c r="AA70" s="336"/>
      <c r="AB70" s="339"/>
    </row>
    <row r="71" ht="18.0" customHeight="1">
      <c r="A71" s="336"/>
      <c r="B71" s="337"/>
      <c r="C71" s="337"/>
      <c r="D71" s="337"/>
      <c r="E71" s="337"/>
      <c r="F71" s="344"/>
      <c r="G71" s="344"/>
      <c r="H71" s="337"/>
      <c r="I71" s="350"/>
      <c r="J71" s="350"/>
      <c r="K71" s="339"/>
      <c r="L71" s="339"/>
      <c r="M71" s="339"/>
      <c r="N71" s="339"/>
      <c r="O71" s="336"/>
      <c r="P71" s="336"/>
      <c r="Q71" s="336"/>
      <c r="R71" s="339"/>
      <c r="S71" s="339"/>
      <c r="T71" s="339"/>
      <c r="U71" s="339"/>
      <c r="V71" s="342"/>
      <c r="W71" s="339"/>
      <c r="X71" s="336"/>
      <c r="Y71" s="336"/>
      <c r="Z71" s="336"/>
      <c r="AA71" s="336"/>
      <c r="AB71" s="339"/>
    </row>
    <row r="72" ht="18.0" customHeight="1">
      <c r="A72" s="336"/>
      <c r="B72" s="337"/>
      <c r="C72" s="337"/>
      <c r="D72" s="337"/>
      <c r="E72" s="337"/>
      <c r="F72" s="344"/>
      <c r="G72" s="344"/>
      <c r="H72" s="337"/>
      <c r="I72" s="350"/>
      <c r="J72" s="350"/>
      <c r="K72" s="339"/>
      <c r="L72" s="339"/>
      <c r="M72" s="339"/>
      <c r="N72" s="339"/>
      <c r="O72" s="336"/>
      <c r="P72" s="336"/>
      <c r="Q72" s="336"/>
      <c r="R72" s="339"/>
      <c r="S72" s="339"/>
      <c r="T72" s="339"/>
      <c r="U72" s="339"/>
      <c r="V72" s="342"/>
      <c r="W72" s="339"/>
      <c r="X72" s="336"/>
      <c r="Y72" s="336"/>
      <c r="Z72" s="336"/>
      <c r="AA72" s="336"/>
      <c r="AB72" s="339"/>
    </row>
    <row r="73" ht="18.0" customHeight="1">
      <c r="A73" s="336"/>
      <c r="B73" s="337"/>
      <c r="C73" s="337"/>
      <c r="D73" s="337"/>
      <c r="E73" s="337"/>
      <c r="F73" s="344"/>
      <c r="G73" s="344"/>
      <c r="H73" s="337"/>
      <c r="I73" s="350"/>
      <c r="J73" s="350"/>
      <c r="K73" s="339"/>
      <c r="L73" s="339"/>
      <c r="M73" s="339"/>
      <c r="N73" s="339"/>
      <c r="O73" s="336"/>
      <c r="P73" s="336"/>
      <c r="Q73" s="336"/>
      <c r="R73" s="339"/>
      <c r="S73" s="339"/>
      <c r="T73" s="339"/>
      <c r="U73" s="339"/>
      <c r="V73" s="342"/>
      <c r="W73" s="339"/>
      <c r="X73" s="336"/>
      <c r="Y73" s="336"/>
      <c r="Z73" s="336"/>
      <c r="AA73" s="336"/>
      <c r="AB73" s="339"/>
    </row>
    <row r="74" ht="18.0" customHeight="1">
      <c r="A74" s="336"/>
      <c r="B74" s="337"/>
      <c r="C74" s="337"/>
      <c r="D74" s="337"/>
      <c r="E74" s="337"/>
      <c r="F74" s="344"/>
      <c r="G74" s="344"/>
      <c r="H74" s="337"/>
      <c r="I74" s="350"/>
      <c r="J74" s="350"/>
      <c r="K74" s="339"/>
      <c r="L74" s="339"/>
      <c r="M74" s="339"/>
      <c r="N74" s="339"/>
      <c r="O74" s="336"/>
      <c r="P74" s="336"/>
      <c r="Q74" s="336"/>
      <c r="R74" s="339"/>
      <c r="S74" s="339"/>
      <c r="T74" s="339"/>
      <c r="U74" s="339"/>
      <c r="V74" s="342"/>
      <c r="W74" s="339"/>
      <c r="X74" s="336"/>
      <c r="Y74" s="336"/>
      <c r="Z74" s="336"/>
      <c r="AA74" s="336"/>
      <c r="AB74" s="339"/>
    </row>
    <row r="75" ht="18.0" customHeight="1">
      <c r="A75" s="336"/>
      <c r="B75" s="337"/>
      <c r="C75" s="337"/>
      <c r="D75" s="337"/>
      <c r="E75" s="337"/>
      <c r="F75" s="344"/>
      <c r="G75" s="344"/>
      <c r="H75" s="337"/>
      <c r="I75" s="350"/>
      <c r="J75" s="350"/>
      <c r="K75" s="339"/>
      <c r="L75" s="339"/>
      <c r="M75" s="339"/>
      <c r="N75" s="339"/>
      <c r="O75" s="336"/>
      <c r="P75" s="336"/>
      <c r="Q75" s="336"/>
      <c r="R75" s="339"/>
      <c r="S75" s="339"/>
      <c r="T75" s="339"/>
      <c r="U75" s="339"/>
      <c r="V75" s="342"/>
      <c r="W75" s="339"/>
      <c r="X75" s="336"/>
      <c r="Y75" s="336"/>
      <c r="Z75" s="336"/>
      <c r="AA75" s="336"/>
      <c r="AB75" s="339"/>
    </row>
    <row r="76" ht="18.0" customHeight="1">
      <c r="A76" s="336"/>
      <c r="B76" s="337"/>
      <c r="C76" s="337"/>
      <c r="D76" s="337"/>
      <c r="E76" s="337"/>
      <c r="F76" s="344"/>
      <c r="G76" s="344"/>
      <c r="H76" s="337"/>
      <c r="I76" s="350"/>
      <c r="J76" s="350"/>
      <c r="K76" s="339"/>
      <c r="L76" s="339"/>
      <c r="M76" s="339"/>
      <c r="N76" s="339"/>
      <c r="O76" s="336"/>
      <c r="P76" s="336"/>
      <c r="Q76" s="336"/>
      <c r="R76" s="339"/>
      <c r="S76" s="339"/>
      <c r="T76" s="339"/>
      <c r="U76" s="339"/>
      <c r="V76" s="342"/>
      <c r="W76" s="339"/>
      <c r="X76" s="336"/>
      <c r="Y76" s="336"/>
      <c r="Z76" s="336"/>
      <c r="AA76" s="336"/>
      <c r="AB76" s="339"/>
    </row>
    <row r="77" ht="18.0" customHeight="1">
      <c r="A77" s="336"/>
      <c r="B77" s="337"/>
      <c r="C77" s="337"/>
      <c r="D77" s="337"/>
      <c r="E77" s="337"/>
      <c r="F77" s="344"/>
      <c r="G77" s="344"/>
      <c r="H77" s="337"/>
      <c r="I77" s="350"/>
      <c r="J77" s="350"/>
      <c r="K77" s="339"/>
      <c r="L77" s="339"/>
      <c r="M77" s="339"/>
      <c r="N77" s="339"/>
      <c r="O77" s="336"/>
      <c r="P77" s="336"/>
      <c r="Q77" s="336"/>
      <c r="R77" s="339"/>
      <c r="S77" s="339"/>
      <c r="T77" s="339"/>
      <c r="U77" s="339"/>
      <c r="V77" s="342"/>
      <c r="W77" s="339"/>
      <c r="X77" s="336"/>
      <c r="Y77" s="336"/>
      <c r="Z77" s="336"/>
      <c r="AA77" s="336"/>
      <c r="AB77" s="339"/>
    </row>
    <row r="78" ht="18.0" customHeight="1">
      <c r="A78" s="336"/>
      <c r="B78" s="337"/>
      <c r="C78" s="337"/>
      <c r="D78" s="337"/>
      <c r="E78" s="337"/>
      <c r="F78" s="344"/>
      <c r="G78" s="344"/>
      <c r="H78" s="337"/>
      <c r="I78" s="350"/>
      <c r="J78" s="350"/>
      <c r="K78" s="339"/>
      <c r="L78" s="339"/>
      <c r="M78" s="339"/>
      <c r="N78" s="339"/>
      <c r="O78" s="336"/>
      <c r="P78" s="336"/>
      <c r="Q78" s="336"/>
      <c r="R78" s="339"/>
      <c r="S78" s="339"/>
      <c r="T78" s="339"/>
      <c r="U78" s="339"/>
      <c r="V78" s="342"/>
      <c r="W78" s="339"/>
      <c r="X78" s="336"/>
      <c r="Y78" s="336"/>
      <c r="Z78" s="336"/>
      <c r="AA78" s="336"/>
      <c r="AB78" s="339"/>
    </row>
    <row r="79" ht="18.0" customHeight="1">
      <c r="A79" s="336"/>
      <c r="B79" s="337"/>
      <c r="C79" s="337"/>
      <c r="D79" s="337"/>
      <c r="E79" s="337"/>
      <c r="F79" s="344"/>
      <c r="G79" s="344"/>
      <c r="H79" s="337"/>
      <c r="I79" s="350"/>
      <c r="J79" s="350"/>
      <c r="K79" s="339"/>
      <c r="L79" s="339"/>
      <c r="M79" s="339"/>
      <c r="N79" s="339"/>
      <c r="O79" s="336"/>
      <c r="P79" s="336"/>
      <c r="Q79" s="336"/>
      <c r="R79" s="339"/>
      <c r="S79" s="339"/>
      <c r="T79" s="339"/>
      <c r="U79" s="339"/>
      <c r="V79" s="342"/>
      <c r="W79" s="339"/>
      <c r="X79" s="336"/>
      <c r="Y79" s="336"/>
      <c r="Z79" s="336"/>
      <c r="AA79" s="336"/>
      <c r="AB79" s="339"/>
    </row>
    <row r="80" ht="18.0" customHeight="1">
      <c r="A80" s="336"/>
      <c r="B80" s="337"/>
      <c r="C80" s="337"/>
      <c r="D80" s="337"/>
      <c r="E80" s="337"/>
      <c r="F80" s="344"/>
      <c r="G80" s="344"/>
      <c r="H80" s="337"/>
      <c r="I80" s="350"/>
      <c r="J80" s="350"/>
      <c r="K80" s="339"/>
      <c r="L80" s="339"/>
      <c r="M80" s="339"/>
      <c r="N80" s="339"/>
      <c r="O80" s="336"/>
      <c r="P80" s="336"/>
      <c r="Q80" s="336"/>
      <c r="R80" s="339"/>
      <c r="S80" s="339"/>
      <c r="T80" s="339"/>
      <c r="U80" s="339"/>
      <c r="V80" s="342"/>
      <c r="W80" s="339"/>
      <c r="X80" s="336"/>
      <c r="Y80" s="336"/>
      <c r="Z80" s="336"/>
      <c r="AA80" s="336"/>
      <c r="AB80" s="339"/>
    </row>
    <row r="81" ht="18.0" customHeight="1">
      <c r="A81" s="336"/>
      <c r="B81" s="337"/>
      <c r="C81" s="337"/>
      <c r="D81" s="337"/>
      <c r="E81" s="337"/>
      <c r="F81" s="344"/>
      <c r="G81" s="344"/>
      <c r="H81" s="337"/>
      <c r="I81" s="350"/>
      <c r="J81" s="350"/>
      <c r="K81" s="339"/>
      <c r="L81" s="339"/>
      <c r="M81" s="339"/>
      <c r="N81" s="339"/>
      <c r="O81" s="336"/>
      <c r="P81" s="336"/>
      <c r="Q81" s="336"/>
      <c r="R81" s="339"/>
      <c r="S81" s="339"/>
      <c r="T81" s="339"/>
      <c r="U81" s="339"/>
      <c r="V81" s="342"/>
      <c r="W81" s="339"/>
      <c r="X81" s="336"/>
      <c r="Y81" s="336"/>
      <c r="Z81" s="336"/>
      <c r="AA81" s="336"/>
      <c r="AB81" s="339"/>
    </row>
    <row r="82" ht="18.0" customHeight="1">
      <c r="A82" s="336"/>
      <c r="B82" s="337"/>
      <c r="C82" s="337"/>
      <c r="D82" s="337"/>
      <c r="E82" s="337"/>
      <c r="F82" s="344"/>
      <c r="G82" s="344"/>
      <c r="H82" s="337"/>
      <c r="I82" s="350"/>
      <c r="J82" s="350"/>
      <c r="K82" s="339"/>
      <c r="L82" s="339"/>
      <c r="M82" s="339"/>
      <c r="N82" s="339"/>
      <c r="O82" s="336"/>
      <c r="P82" s="336"/>
      <c r="Q82" s="336"/>
      <c r="R82" s="339"/>
      <c r="S82" s="339"/>
      <c r="T82" s="339"/>
      <c r="U82" s="339"/>
      <c r="V82" s="342"/>
      <c r="W82" s="339"/>
      <c r="X82" s="336"/>
      <c r="Y82" s="336"/>
      <c r="Z82" s="336"/>
      <c r="AA82" s="336"/>
      <c r="AB82" s="339"/>
    </row>
    <row r="83" ht="18.0" customHeight="1">
      <c r="A83" s="336"/>
      <c r="B83" s="337"/>
      <c r="C83" s="337"/>
      <c r="D83" s="337"/>
      <c r="E83" s="337"/>
      <c r="F83" s="344"/>
      <c r="G83" s="344"/>
      <c r="H83" s="337"/>
      <c r="I83" s="350"/>
      <c r="J83" s="350"/>
      <c r="K83" s="339"/>
      <c r="L83" s="339"/>
      <c r="M83" s="339"/>
      <c r="N83" s="339"/>
      <c r="O83" s="336"/>
      <c r="P83" s="336"/>
      <c r="Q83" s="336"/>
      <c r="R83" s="339"/>
      <c r="S83" s="339"/>
      <c r="T83" s="339"/>
      <c r="U83" s="339"/>
      <c r="V83" s="342"/>
      <c r="W83" s="339"/>
      <c r="X83" s="336"/>
      <c r="Y83" s="336"/>
      <c r="Z83" s="336"/>
      <c r="AA83" s="336"/>
      <c r="AB83" s="339"/>
    </row>
    <row r="84" ht="18.0" customHeight="1">
      <c r="A84" s="336"/>
      <c r="B84" s="337"/>
      <c r="C84" s="337"/>
      <c r="D84" s="337"/>
      <c r="E84" s="337"/>
      <c r="F84" s="344"/>
      <c r="G84" s="344"/>
      <c r="H84" s="337"/>
      <c r="I84" s="350"/>
      <c r="J84" s="350"/>
      <c r="K84" s="339"/>
      <c r="L84" s="339"/>
      <c r="M84" s="339"/>
      <c r="N84" s="339"/>
      <c r="O84" s="336"/>
      <c r="P84" s="336"/>
      <c r="Q84" s="336"/>
      <c r="R84" s="339"/>
      <c r="S84" s="339"/>
      <c r="T84" s="339"/>
      <c r="U84" s="339"/>
      <c r="V84" s="342"/>
      <c r="W84" s="339"/>
      <c r="X84" s="336"/>
      <c r="Y84" s="336"/>
      <c r="Z84" s="336"/>
      <c r="AA84" s="336"/>
      <c r="AB84" s="339"/>
    </row>
    <row r="85" ht="18.0" customHeight="1">
      <c r="A85" s="336"/>
      <c r="B85" s="337"/>
      <c r="C85" s="337"/>
      <c r="D85" s="337"/>
      <c r="E85" s="337"/>
      <c r="F85" s="344"/>
      <c r="G85" s="344"/>
      <c r="H85" s="337"/>
      <c r="I85" s="350"/>
      <c r="J85" s="350"/>
      <c r="K85" s="339"/>
      <c r="L85" s="339"/>
      <c r="M85" s="339"/>
      <c r="N85" s="339"/>
      <c r="O85" s="336"/>
      <c r="P85" s="336"/>
      <c r="Q85" s="336"/>
      <c r="R85" s="339"/>
      <c r="S85" s="339"/>
      <c r="T85" s="339"/>
      <c r="U85" s="339"/>
      <c r="V85" s="342"/>
      <c r="W85" s="339"/>
      <c r="X85" s="336"/>
      <c r="Y85" s="336"/>
      <c r="Z85" s="336"/>
      <c r="AA85" s="336"/>
      <c r="AB85" s="339"/>
    </row>
    <row r="86" ht="18.0" customHeight="1">
      <c r="A86" s="336"/>
      <c r="B86" s="337"/>
      <c r="C86" s="337"/>
      <c r="D86" s="337"/>
      <c r="E86" s="337"/>
      <c r="F86" s="344"/>
      <c r="G86" s="344"/>
      <c r="H86" s="337"/>
      <c r="I86" s="350"/>
      <c r="J86" s="350"/>
      <c r="K86" s="339"/>
      <c r="L86" s="339"/>
      <c r="M86" s="339"/>
      <c r="N86" s="339"/>
      <c r="O86" s="336"/>
      <c r="P86" s="336"/>
      <c r="Q86" s="336"/>
      <c r="R86" s="339"/>
      <c r="S86" s="339"/>
      <c r="T86" s="339"/>
      <c r="U86" s="339"/>
      <c r="V86" s="342"/>
      <c r="W86" s="339"/>
      <c r="X86" s="336"/>
      <c r="Y86" s="336"/>
      <c r="Z86" s="336"/>
      <c r="AA86" s="336"/>
      <c r="AB86" s="339"/>
    </row>
    <row r="87" ht="18.0" customHeight="1">
      <c r="A87" s="336"/>
      <c r="B87" s="337"/>
      <c r="C87" s="337"/>
      <c r="D87" s="337"/>
      <c r="E87" s="337"/>
      <c r="F87" s="344"/>
      <c r="G87" s="344"/>
      <c r="H87" s="337"/>
      <c r="I87" s="350"/>
      <c r="J87" s="350"/>
      <c r="K87" s="339"/>
      <c r="L87" s="339"/>
      <c r="M87" s="339"/>
      <c r="N87" s="339"/>
      <c r="O87" s="336"/>
      <c r="P87" s="336"/>
      <c r="Q87" s="336"/>
      <c r="R87" s="339"/>
      <c r="S87" s="339"/>
      <c r="T87" s="339"/>
      <c r="U87" s="339"/>
      <c r="V87" s="342"/>
      <c r="W87" s="339"/>
      <c r="X87" s="336"/>
      <c r="Y87" s="336"/>
      <c r="Z87" s="336"/>
      <c r="AA87" s="336"/>
      <c r="AB87" s="339"/>
    </row>
    <row r="88" ht="18.0" customHeight="1">
      <c r="A88" s="336"/>
      <c r="B88" s="337"/>
      <c r="C88" s="337"/>
      <c r="D88" s="337"/>
      <c r="E88" s="337"/>
      <c r="F88" s="344"/>
      <c r="G88" s="344"/>
      <c r="H88" s="337"/>
      <c r="I88" s="350"/>
      <c r="J88" s="350"/>
      <c r="K88" s="339"/>
      <c r="L88" s="339"/>
      <c r="M88" s="339"/>
      <c r="N88" s="339"/>
      <c r="O88" s="336"/>
      <c r="P88" s="336"/>
      <c r="Q88" s="336"/>
      <c r="R88" s="339"/>
      <c r="S88" s="339"/>
      <c r="T88" s="339"/>
      <c r="U88" s="339"/>
      <c r="V88" s="342"/>
      <c r="W88" s="339"/>
      <c r="X88" s="336"/>
      <c r="Y88" s="336"/>
      <c r="Z88" s="336"/>
      <c r="AA88" s="336"/>
      <c r="AB88" s="339"/>
    </row>
    <row r="89" ht="18.0" customHeight="1">
      <c r="A89" s="336"/>
      <c r="B89" s="337"/>
      <c r="C89" s="337"/>
      <c r="D89" s="337"/>
      <c r="E89" s="337"/>
      <c r="F89" s="344"/>
      <c r="G89" s="344"/>
      <c r="H89" s="337"/>
      <c r="I89" s="350"/>
      <c r="J89" s="350"/>
      <c r="K89" s="339"/>
      <c r="L89" s="339"/>
      <c r="M89" s="339"/>
      <c r="N89" s="339"/>
      <c r="O89" s="336"/>
      <c r="P89" s="336"/>
      <c r="Q89" s="336"/>
      <c r="R89" s="339"/>
      <c r="S89" s="339"/>
      <c r="T89" s="339"/>
      <c r="U89" s="339"/>
      <c r="V89" s="342"/>
      <c r="W89" s="339"/>
      <c r="X89" s="336"/>
      <c r="Y89" s="336"/>
      <c r="Z89" s="336"/>
      <c r="AA89" s="336"/>
      <c r="AB89" s="339"/>
    </row>
    <row r="90" ht="18.0" customHeight="1">
      <c r="A90" s="336"/>
      <c r="B90" s="337"/>
      <c r="C90" s="337"/>
      <c r="D90" s="337"/>
      <c r="E90" s="337"/>
      <c r="F90" s="344"/>
      <c r="G90" s="344"/>
      <c r="H90" s="337"/>
      <c r="I90" s="350"/>
      <c r="J90" s="350"/>
      <c r="K90" s="339"/>
      <c r="L90" s="339"/>
      <c r="M90" s="339"/>
      <c r="N90" s="339"/>
      <c r="O90" s="336"/>
      <c r="P90" s="336"/>
      <c r="Q90" s="336"/>
      <c r="R90" s="339"/>
      <c r="S90" s="339"/>
      <c r="T90" s="339"/>
      <c r="U90" s="339"/>
      <c r="V90" s="342"/>
      <c r="W90" s="339"/>
      <c r="X90" s="336"/>
      <c r="Y90" s="336"/>
      <c r="Z90" s="336"/>
      <c r="AA90" s="336"/>
      <c r="AB90" s="339"/>
    </row>
    <row r="91" ht="18.0" customHeight="1">
      <c r="A91" s="336"/>
      <c r="B91" s="337"/>
      <c r="C91" s="337"/>
      <c r="D91" s="337"/>
      <c r="E91" s="337"/>
      <c r="F91" s="344"/>
      <c r="G91" s="344"/>
      <c r="H91" s="337"/>
      <c r="I91" s="350"/>
      <c r="J91" s="350"/>
      <c r="K91" s="339"/>
      <c r="L91" s="339"/>
      <c r="M91" s="339"/>
      <c r="N91" s="339"/>
      <c r="O91" s="336"/>
      <c r="P91" s="336"/>
      <c r="Q91" s="336"/>
      <c r="R91" s="339"/>
      <c r="S91" s="339"/>
      <c r="T91" s="339"/>
      <c r="U91" s="339"/>
      <c r="V91" s="342"/>
      <c r="W91" s="339"/>
      <c r="X91" s="336"/>
      <c r="Y91" s="336"/>
      <c r="Z91" s="336"/>
      <c r="AA91" s="336"/>
      <c r="AB91" s="339"/>
    </row>
    <row r="92" ht="18.0" customHeight="1">
      <c r="A92" s="336"/>
      <c r="B92" s="337"/>
      <c r="C92" s="337"/>
      <c r="D92" s="337"/>
      <c r="E92" s="337"/>
      <c r="F92" s="344"/>
      <c r="G92" s="344"/>
      <c r="H92" s="337"/>
      <c r="I92" s="350"/>
      <c r="J92" s="350"/>
      <c r="K92" s="339"/>
      <c r="L92" s="339"/>
      <c r="M92" s="339"/>
      <c r="N92" s="339"/>
      <c r="O92" s="336"/>
      <c r="P92" s="336"/>
      <c r="Q92" s="336"/>
      <c r="R92" s="339"/>
      <c r="S92" s="339"/>
      <c r="T92" s="339"/>
      <c r="U92" s="339"/>
      <c r="V92" s="342"/>
      <c r="W92" s="339"/>
      <c r="X92" s="336"/>
      <c r="Y92" s="336"/>
      <c r="Z92" s="336"/>
      <c r="AA92" s="336"/>
      <c r="AB92" s="339"/>
    </row>
    <row r="93" ht="18.0" customHeight="1">
      <c r="A93" s="336"/>
      <c r="B93" s="337"/>
      <c r="C93" s="337"/>
      <c r="D93" s="337"/>
      <c r="E93" s="337"/>
      <c r="F93" s="344"/>
      <c r="G93" s="344"/>
      <c r="H93" s="337"/>
      <c r="I93" s="350"/>
      <c r="J93" s="350"/>
      <c r="K93" s="339"/>
      <c r="L93" s="339"/>
      <c r="M93" s="339"/>
      <c r="N93" s="339"/>
      <c r="O93" s="336"/>
      <c r="P93" s="336"/>
      <c r="Q93" s="336"/>
      <c r="R93" s="339"/>
      <c r="S93" s="339"/>
      <c r="T93" s="339"/>
      <c r="U93" s="339"/>
      <c r="V93" s="342"/>
      <c r="W93" s="339"/>
      <c r="X93" s="336"/>
      <c r="Y93" s="336"/>
      <c r="Z93" s="336"/>
      <c r="AA93" s="336"/>
      <c r="AB93" s="339"/>
    </row>
    <row r="94" ht="18.0" customHeight="1">
      <c r="A94" s="336"/>
      <c r="B94" s="337"/>
      <c r="C94" s="337"/>
      <c r="D94" s="337"/>
      <c r="E94" s="337"/>
      <c r="F94" s="344"/>
      <c r="G94" s="344"/>
      <c r="H94" s="337"/>
      <c r="I94" s="350"/>
      <c r="J94" s="350"/>
      <c r="K94" s="339"/>
      <c r="L94" s="339"/>
      <c r="M94" s="339"/>
      <c r="N94" s="339"/>
      <c r="O94" s="336"/>
      <c r="P94" s="336"/>
      <c r="Q94" s="336"/>
      <c r="R94" s="339"/>
      <c r="S94" s="339"/>
      <c r="T94" s="339"/>
      <c r="U94" s="339"/>
      <c r="V94" s="342"/>
      <c r="W94" s="339"/>
      <c r="X94" s="336"/>
      <c r="Y94" s="336"/>
      <c r="Z94" s="336"/>
      <c r="AA94" s="336"/>
      <c r="AB94" s="339"/>
    </row>
    <row r="95" ht="18.0" customHeight="1">
      <c r="A95" s="336"/>
      <c r="B95" s="337"/>
      <c r="C95" s="337"/>
      <c r="D95" s="337"/>
      <c r="E95" s="337"/>
      <c r="F95" s="344"/>
      <c r="G95" s="344"/>
      <c r="H95" s="337"/>
      <c r="I95" s="350"/>
      <c r="J95" s="350"/>
      <c r="K95" s="339"/>
      <c r="L95" s="339"/>
      <c r="M95" s="339"/>
      <c r="N95" s="339"/>
      <c r="O95" s="336"/>
      <c r="P95" s="336"/>
      <c r="Q95" s="336"/>
      <c r="R95" s="339"/>
      <c r="S95" s="339"/>
      <c r="T95" s="339"/>
      <c r="U95" s="339"/>
      <c r="V95" s="342"/>
      <c r="W95" s="339"/>
      <c r="X95" s="336"/>
      <c r="Y95" s="336"/>
      <c r="Z95" s="336"/>
      <c r="AA95" s="336"/>
      <c r="AB95" s="339"/>
    </row>
    <row r="96" ht="18.0" customHeight="1">
      <c r="A96" s="336"/>
      <c r="B96" s="337"/>
      <c r="C96" s="337"/>
      <c r="D96" s="337"/>
      <c r="E96" s="337"/>
      <c r="F96" s="344"/>
      <c r="G96" s="344"/>
      <c r="H96" s="337"/>
      <c r="I96" s="350"/>
      <c r="J96" s="350"/>
      <c r="K96" s="339"/>
      <c r="L96" s="339"/>
      <c r="M96" s="339"/>
      <c r="N96" s="339"/>
      <c r="O96" s="336"/>
      <c r="P96" s="336"/>
      <c r="Q96" s="336"/>
      <c r="R96" s="339"/>
      <c r="S96" s="339"/>
      <c r="T96" s="339"/>
      <c r="U96" s="339"/>
      <c r="V96" s="342"/>
      <c r="W96" s="339"/>
      <c r="X96" s="336"/>
      <c r="Y96" s="336"/>
      <c r="Z96" s="336"/>
      <c r="AA96" s="336"/>
      <c r="AB96" s="339"/>
    </row>
    <row r="97" ht="18.0" customHeight="1">
      <c r="A97" s="336"/>
      <c r="B97" s="337"/>
      <c r="C97" s="337"/>
      <c r="D97" s="337"/>
      <c r="E97" s="337"/>
      <c r="F97" s="344"/>
      <c r="G97" s="344"/>
      <c r="H97" s="337"/>
      <c r="I97" s="350"/>
      <c r="J97" s="350"/>
      <c r="K97" s="339"/>
      <c r="L97" s="339"/>
      <c r="M97" s="339"/>
      <c r="N97" s="339"/>
      <c r="O97" s="336"/>
      <c r="P97" s="336"/>
      <c r="Q97" s="336"/>
      <c r="R97" s="339"/>
      <c r="S97" s="339"/>
      <c r="T97" s="339"/>
      <c r="U97" s="339"/>
      <c r="V97" s="342"/>
      <c r="W97" s="339"/>
      <c r="X97" s="336"/>
      <c r="Y97" s="336"/>
      <c r="Z97" s="336"/>
      <c r="AA97" s="336"/>
      <c r="AB97" s="339"/>
    </row>
    <row r="98" ht="18.0" customHeight="1">
      <c r="A98" s="336"/>
      <c r="B98" s="337"/>
      <c r="C98" s="337"/>
      <c r="D98" s="337"/>
      <c r="E98" s="337"/>
      <c r="F98" s="344"/>
      <c r="G98" s="344"/>
      <c r="H98" s="337"/>
      <c r="I98" s="350"/>
      <c r="J98" s="350"/>
      <c r="K98" s="339"/>
      <c r="L98" s="339"/>
      <c r="M98" s="339"/>
      <c r="N98" s="339"/>
      <c r="O98" s="336"/>
      <c r="P98" s="336"/>
      <c r="Q98" s="336"/>
      <c r="R98" s="339"/>
      <c r="S98" s="339"/>
      <c r="T98" s="339"/>
      <c r="U98" s="339"/>
      <c r="V98" s="342"/>
      <c r="W98" s="339"/>
      <c r="X98" s="336"/>
      <c r="Y98" s="336"/>
      <c r="Z98" s="336"/>
      <c r="AA98" s="336"/>
      <c r="AB98" s="339"/>
    </row>
    <row r="99" ht="18.0" customHeight="1">
      <c r="A99" s="336"/>
      <c r="B99" s="337"/>
      <c r="C99" s="337"/>
      <c r="D99" s="337"/>
      <c r="E99" s="337"/>
      <c r="F99" s="344"/>
      <c r="G99" s="344"/>
      <c r="H99" s="337"/>
      <c r="I99" s="350"/>
      <c r="J99" s="350"/>
      <c r="K99" s="339"/>
      <c r="L99" s="339"/>
      <c r="M99" s="339"/>
      <c r="N99" s="339"/>
      <c r="O99" s="336"/>
      <c r="P99" s="336"/>
      <c r="Q99" s="336"/>
      <c r="R99" s="339"/>
      <c r="S99" s="339"/>
      <c r="T99" s="339"/>
      <c r="U99" s="339"/>
      <c r="V99" s="342"/>
      <c r="W99" s="339"/>
      <c r="X99" s="336"/>
      <c r="Y99" s="336"/>
      <c r="Z99" s="336"/>
      <c r="AA99" s="336"/>
      <c r="AB99" s="339"/>
    </row>
    <row r="100" ht="18.0" customHeight="1">
      <c r="A100" s="336"/>
      <c r="B100" s="337"/>
      <c r="C100" s="337"/>
      <c r="D100" s="337"/>
      <c r="E100" s="337"/>
      <c r="F100" s="344"/>
      <c r="G100" s="344"/>
      <c r="H100" s="337"/>
      <c r="I100" s="350"/>
      <c r="J100" s="350"/>
      <c r="K100" s="339"/>
      <c r="L100" s="339"/>
      <c r="M100" s="339"/>
      <c r="N100" s="339"/>
      <c r="O100" s="336"/>
      <c r="P100" s="336"/>
      <c r="Q100" s="336"/>
      <c r="R100" s="339"/>
      <c r="S100" s="339"/>
      <c r="T100" s="339"/>
      <c r="U100" s="339"/>
      <c r="V100" s="342"/>
      <c r="W100" s="339"/>
      <c r="X100" s="336"/>
      <c r="Y100" s="336"/>
      <c r="Z100" s="336"/>
      <c r="AA100" s="336"/>
      <c r="AB100" s="339"/>
    </row>
    <row r="101" ht="18.0" customHeight="1">
      <c r="A101" s="336"/>
      <c r="B101" s="337"/>
      <c r="C101" s="337"/>
      <c r="D101" s="337"/>
      <c r="E101" s="337"/>
      <c r="F101" s="344"/>
      <c r="G101" s="344"/>
      <c r="H101" s="337"/>
      <c r="I101" s="350"/>
      <c r="J101" s="350"/>
      <c r="K101" s="339"/>
      <c r="L101" s="339"/>
      <c r="M101" s="339"/>
      <c r="N101" s="339"/>
      <c r="O101" s="336"/>
      <c r="P101" s="336"/>
      <c r="Q101" s="336"/>
      <c r="R101" s="339"/>
      <c r="S101" s="339"/>
      <c r="T101" s="339"/>
      <c r="U101" s="339"/>
      <c r="V101" s="342"/>
      <c r="W101" s="339"/>
      <c r="X101" s="336"/>
      <c r="Y101" s="336"/>
      <c r="Z101" s="336"/>
      <c r="AA101" s="336"/>
      <c r="AB101" s="339"/>
    </row>
    <row r="102" ht="18.0" customHeight="1">
      <c r="A102" s="336"/>
      <c r="B102" s="337"/>
      <c r="C102" s="337"/>
      <c r="D102" s="337"/>
      <c r="E102" s="337"/>
      <c r="F102" s="344"/>
      <c r="G102" s="344"/>
      <c r="H102" s="337"/>
      <c r="I102" s="350"/>
      <c r="J102" s="350"/>
      <c r="K102" s="339"/>
      <c r="L102" s="339"/>
      <c r="M102" s="339"/>
      <c r="N102" s="339"/>
      <c r="O102" s="336"/>
      <c r="P102" s="336"/>
      <c r="Q102" s="336"/>
      <c r="R102" s="339"/>
      <c r="S102" s="339"/>
      <c r="T102" s="339"/>
      <c r="U102" s="339"/>
      <c r="V102" s="342"/>
      <c r="W102" s="339"/>
      <c r="X102" s="336"/>
      <c r="Y102" s="336"/>
      <c r="Z102" s="336"/>
      <c r="AA102" s="336"/>
      <c r="AB102" s="339"/>
    </row>
    <row r="103" ht="18.0" customHeight="1">
      <c r="A103" s="336"/>
      <c r="B103" s="337"/>
      <c r="C103" s="337"/>
      <c r="D103" s="337"/>
      <c r="E103" s="337"/>
      <c r="F103" s="344"/>
      <c r="G103" s="344"/>
      <c r="H103" s="337"/>
      <c r="I103" s="350"/>
      <c r="J103" s="350"/>
      <c r="K103" s="339"/>
      <c r="L103" s="339"/>
      <c r="M103" s="339"/>
      <c r="N103" s="339"/>
      <c r="O103" s="336"/>
      <c r="P103" s="336"/>
      <c r="Q103" s="336"/>
      <c r="R103" s="339"/>
      <c r="S103" s="339"/>
      <c r="T103" s="339"/>
      <c r="U103" s="339"/>
      <c r="V103" s="342"/>
      <c r="W103" s="339"/>
      <c r="X103" s="336"/>
      <c r="Y103" s="336"/>
      <c r="Z103" s="336"/>
      <c r="AA103" s="336"/>
      <c r="AB103" s="339"/>
    </row>
    <row r="104" ht="18.0" customHeight="1">
      <c r="A104" s="336"/>
      <c r="B104" s="337"/>
      <c r="C104" s="337"/>
      <c r="D104" s="337"/>
      <c r="E104" s="337"/>
      <c r="F104" s="344"/>
      <c r="G104" s="344"/>
      <c r="H104" s="337"/>
      <c r="I104" s="350"/>
      <c r="J104" s="350"/>
      <c r="K104" s="339"/>
      <c r="L104" s="339"/>
      <c r="M104" s="339"/>
      <c r="N104" s="339"/>
      <c r="O104" s="336"/>
      <c r="P104" s="336"/>
      <c r="Q104" s="336"/>
      <c r="R104" s="339"/>
      <c r="S104" s="339"/>
      <c r="T104" s="339"/>
      <c r="U104" s="339"/>
      <c r="V104" s="342"/>
      <c r="W104" s="339"/>
      <c r="X104" s="336"/>
      <c r="Y104" s="336"/>
      <c r="Z104" s="336"/>
      <c r="AA104" s="336"/>
      <c r="AB104" s="339"/>
    </row>
    <row r="105" ht="18.0" customHeight="1">
      <c r="A105" s="336"/>
      <c r="B105" s="337"/>
      <c r="C105" s="337"/>
      <c r="D105" s="337"/>
      <c r="E105" s="337"/>
      <c r="F105" s="344"/>
      <c r="G105" s="344"/>
      <c r="H105" s="337"/>
      <c r="I105" s="350"/>
      <c r="J105" s="350"/>
      <c r="K105" s="339"/>
      <c r="L105" s="339"/>
      <c r="M105" s="339"/>
      <c r="N105" s="339"/>
      <c r="O105" s="336"/>
      <c r="P105" s="336"/>
      <c r="Q105" s="336"/>
      <c r="R105" s="339"/>
      <c r="S105" s="339"/>
      <c r="T105" s="339"/>
      <c r="U105" s="339"/>
      <c r="V105" s="342"/>
      <c r="W105" s="339"/>
      <c r="X105" s="336"/>
      <c r="Y105" s="336"/>
      <c r="Z105" s="336"/>
      <c r="AA105" s="336"/>
      <c r="AB105" s="339"/>
    </row>
    <row r="106" ht="18.0" customHeight="1">
      <c r="A106" s="336"/>
      <c r="B106" s="337"/>
      <c r="C106" s="337"/>
      <c r="D106" s="337"/>
      <c r="E106" s="337"/>
      <c r="F106" s="344"/>
      <c r="G106" s="344"/>
      <c r="H106" s="337"/>
      <c r="I106" s="350"/>
      <c r="J106" s="350"/>
      <c r="K106" s="339"/>
      <c r="L106" s="339"/>
      <c r="M106" s="339"/>
      <c r="N106" s="339"/>
      <c r="O106" s="336"/>
      <c r="P106" s="336"/>
      <c r="Q106" s="336"/>
      <c r="R106" s="339"/>
      <c r="S106" s="339"/>
      <c r="T106" s="339"/>
      <c r="U106" s="339"/>
      <c r="V106" s="342"/>
      <c r="W106" s="339"/>
      <c r="X106" s="336"/>
      <c r="Y106" s="336"/>
      <c r="Z106" s="336"/>
      <c r="AA106" s="336"/>
      <c r="AB106" s="339"/>
    </row>
    <row r="107" ht="18.0" customHeight="1">
      <c r="A107" s="336"/>
      <c r="B107" s="337"/>
      <c r="C107" s="337"/>
      <c r="D107" s="337"/>
      <c r="E107" s="337"/>
      <c r="F107" s="344"/>
      <c r="G107" s="344"/>
      <c r="H107" s="337"/>
      <c r="I107" s="350"/>
      <c r="J107" s="350"/>
      <c r="K107" s="339"/>
      <c r="L107" s="339"/>
      <c r="M107" s="339"/>
      <c r="N107" s="339"/>
      <c r="O107" s="336"/>
      <c r="P107" s="336"/>
      <c r="Q107" s="336"/>
      <c r="R107" s="339"/>
      <c r="S107" s="339"/>
      <c r="T107" s="339"/>
      <c r="U107" s="339"/>
      <c r="V107" s="342"/>
      <c r="W107" s="339"/>
      <c r="X107" s="336"/>
      <c r="Y107" s="336"/>
      <c r="Z107" s="336"/>
      <c r="AA107" s="336"/>
      <c r="AB107" s="339"/>
    </row>
    <row r="108" ht="18.0" customHeight="1">
      <c r="A108" s="336"/>
      <c r="B108" s="337"/>
      <c r="C108" s="337"/>
      <c r="D108" s="337"/>
      <c r="E108" s="337"/>
      <c r="F108" s="344"/>
      <c r="G108" s="344"/>
      <c r="H108" s="337"/>
      <c r="I108" s="350"/>
      <c r="J108" s="350"/>
      <c r="K108" s="339"/>
      <c r="L108" s="339"/>
      <c r="M108" s="339"/>
      <c r="N108" s="339"/>
      <c r="O108" s="336"/>
      <c r="P108" s="336"/>
      <c r="Q108" s="336"/>
      <c r="R108" s="339"/>
      <c r="S108" s="339"/>
      <c r="T108" s="339"/>
      <c r="U108" s="339"/>
      <c r="V108" s="342"/>
      <c r="W108" s="339"/>
      <c r="X108" s="336"/>
      <c r="Y108" s="336"/>
      <c r="Z108" s="336"/>
      <c r="AA108" s="336"/>
      <c r="AB108" s="339"/>
    </row>
    <row r="109" ht="18.0" customHeight="1">
      <c r="A109" s="336"/>
      <c r="B109" s="337"/>
      <c r="C109" s="337"/>
      <c r="D109" s="337"/>
      <c r="E109" s="337"/>
      <c r="F109" s="344"/>
      <c r="G109" s="344"/>
      <c r="H109" s="337"/>
      <c r="I109" s="350"/>
      <c r="J109" s="350"/>
      <c r="K109" s="339"/>
      <c r="L109" s="339"/>
      <c r="M109" s="339"/>
      <c r="N109" s="339"/>
      <c r="O109" s="336"/>
      <c r="P109" s="336"/>
      <c r="Q109" s="336"/>
      <c r="R109" s="339"/>
      <c r="S109" s="339"/>
      <c r="T109" s="339"/>
      <c r="U109" s="339"/>
      <c r="V109" s="342"/>
      <c r="W109" s="339"/>
      <c r="X109" s="336"/>
      <c r="Y109" s="336"/>
      <c r="Z109" s="336"/>
      <c r="AA109" s="336"/>
      <c r="AB109" s="339"/>
    </row>
    <row r="110" ht="18.0" customHeight="1">
      <c r="A110" s="336"/>
      <c r="B110" s="337"/>
      <c r="C110" s="337"/>
      <c r="D110" s="337"/>
      <c r="E110" s="337"/>
      <c r="F110" s="344"/>
      <c r="G110" s="344"/>
      <c r="H110" s="337"/>
      <c r="I110" s="350"/>
      <c r="J110" s="350"/>
      <c r="K110" s="339"/>
      <c r="L110" s="339"/>
      <c r="M110" s="339"/>
      <c r="N110" s="339"/>
      <c r="O110" s="336"/>
      <c r="P110" s="336"/>
      <c r="Q110" s="336"/>
      <c r="R110" s="339"/>
      <c r="S110" s="339"/>
      <c r="T110" s="339"/>
      <c r="U110" s="339"/>
      <c r="V110" s="342"/>
      <c r="W110" s="339"/>
      <c r="X110" s="336"/>
      <c r="Y110" s="336"/>
      <c r="Z110" s="336"/>
      <c r="AA110" s="336"/>
      <c r="AB110" s="339"/>
    </row>
    <row r="111" ht="18.0" customHeight="1">
      <c r="A111" s="336"/>
      <c r="B111" s="337"/>
      <c r="C111" s="337"/>
      <c r="D111" s="337"/>
      <c r="E111" s="337"/>
      <c r="F111" s="344"/>
      <c r="G111" s="344"/>
      <c r="H111" s="337"/>
      <c r="I111" s="350"/>
      <c r="J111" s="350"/>
      <c r="K111" s="339"/>
      <c r="L111" s="339"/>
      <c r="M111" s="339"/>
      <c r="N111" s="339"/>
      <c r="O111" s="336"/>
      <c r="P111" s="336"/>
      <c r="Q111" s="336"/>
      <c r="R111" s="339"/>
      <c r="S111" s="339"/>
      <c r="T111" s="339"/>
      <c r="U111" s="339"/>
      <c r="V111" s="342"/>
      <c r="W111" s="339"/>
      <c r="X111" s="336"/>
      <c r="Y111" s="336"/>
      <c r="Z111" s="336"/>
      <c r="AA111" s="336"/>
      <c r="AB111" s="339"/>
    </row>
    <row r="112" ht="18.0" customHeight="1">
      <c r="A112" s="336"/>
      <c r="B112" s="337"/>
      <c r="C112" s="337"/>
      <c r="D112" s="337"/>
      <c r="E112" s="337"/>
      <c r="F112" s="344"/>
      <c r="G112" s="344"/>
      <c r="H112" s="337"/>
      <c r="I112" s="350"/>
      <c r="J112" s="350"/>
      <c r="K112" s="339"/>
      <c r="L112" s="339"/>
      <c r="M112" s="339"/>
      <c r="N112" s="339"/>
      <c r="O112" s="336"/>
      <c r="P112" s="336"/>
      <c r="Q112" s="336"/>
      <c r="R112" s="339"/>
      <c r="S112" s="339"/>
      <c r="T112" s="339"/>
      <c r="U112" s="339"/>
      <c r="V112" s="342"/>
      <c r="W112" s="339"/>
      <c r="X112" s="336"/>
      <c r="Y112" s="336"/>
      <c r="Z112" s="336"/>
      <c r="AA112" s="336"/>
      <c r="AB112" s="339"/>
    </row>
    <row r="113" ht="18.0" customHeight="1">
      <c r="A113" s="336"/>
      <c r="B113" s="337"/>
      <c r="C113" s="337"/>
      <c r="D113" s="337"/>
      <c r="E113" s="337"/>
      <c r="F113" s="344"/>
      <c r="G113" s="344"/>
      <c r="H113" s="337"/>
      <c r="I113" s="350"/>
      <c r="J113" s="350"/>
      <c r="K113" s="339"/>
      <c r="L113" s="339"/>
      <c r="M113" s="339"/>
      <c r="N113" s="339"/>
      <c r="O113" s="336"/>
      <c r="P113" s="336"/>
      <c r="Q113" s="336"/>
      <c r="R113" s="339"/>
      <c r="S113" s="339"/>
      <c r="T113" s="339"/>
      <c r="U113" s="339"/>
      <c r="V113" s="342"/>
      <c r="W113" s="339"/>
      <c r="X113" s="336"/>
      <c r="Y113" s="336"/>
      <c r="Z113" s="336"/>
      <c r="AA113" s="336"/>
      <c r="AB113" s="339"/>
    </row>
    <row r="114" ht="18.0" customHeight="1">
      <c r="A114" s="336"/>
      <c r="B114" s="337"/>
      <c r="C114" s="337"/>
      <c r="D114" s="337"/>
      <c r="E114" s="337"/>
      <c r="F114" s="344"/>
      <c r="G114" s="344"/>
      <c r="H114" s="337"/>
      <c r="I114" s="350"/>
      <c r="J114" s="350"/>
      <c r="K114" s="339"/>
      <c r="L114" s="339"/>
      <c r="M114" s="339"/>
      <c r="N114" s="339"/>
      <c r="O114" s="336"/>
      <c r="P114" s="336"/>
      <c r="Q114" s="336"/>
      <c r="R114" s="339"/>
      <c r="S114" s="339"/>
      <c r="T114" s="339"/>
      <c r="U114" s="339"/>
      <c r="V114" s="342"/>
      <c r="W114" s="339"/>
      <c r="X114" s="336"/>
      <c r="Y114" s="336"/>
      <c r="Z114" s="336"/>
      <c r="AA114" s="336"/>
      <c r="AB114" s="339"/>
    </row>
    <row r="115" ht="18.0" customHeight="1">
      <c r="A115" s="336"/>
      <c r="B115" s="337"/>
      <c r="C115" s="337"/>
      <c r="D115" s="337"/>
      <c r="E115" s="337"/>
      <c r="F115" s="344"/>
      <c r="G115" s="344"/>
      <c r="H115" s="337"/>
      <c r="I115" s="350"/>
      <c r="J115" s="350"/>
      <c r="K115" s="339"/>
      <c r="L115" s="339"/>
      <c r="M115" s="339"/>
      <c r="N115" s="339"/>
      <c r="O115" s="336"/>
      <c r="P115" s="336"/>
      <c r="Q115" s="336"/>
      <c r="R115" s="339"/>
      <c r="S115" s="339"/>
      <c r="T115" s="339"/>
      <c r="U115" s="339"/>
      <c r="V115" s="342"/>
      <c r="W115" s="339"/>
      <c r="X115" s="336"/>
      <c r="Y115" s="336"/>
      <c r="Z115" s="336"/>
      <c r="AA115" s="336"/>
      <c r="AB115" s="339"/>
    </row>
    <row r="116" ht="18.0" customHeight="1">
      <c r="A116" s="336"/>
      <c r="B116" s="337"/>
      <c r="C116" s="337"/>
      <c r="D116" s="337"/>
      <c r="E116" s="337"/>
      <c r="F116" s="344"/>
      <c r="G116" s="344"/>
      <c r="H116" s="337"/>
      <c r="I116" s="350"/>
      <c r="J116" s="350"/>
      <c r="K116" s="339"/>
      <c r="L116" s="339"/>
      <c r="M116" s="339"/>
      <c r="N116" s="339"/>
      <c r="O116" s="336"/>
      <c r="P116" s="336"/>
      <c r="Q116" s="336"/>
      <c r="R116" s="339"/>
      <c r="S116" s="339"/>
      <c r="T116" s="339"/>
      <c r="U116" s="339"/>
      <c r="V116" s="342"/>
      <c r="W116" s="339"/>
      <c r="X116" s="336"/>
      <c r="Y116" s="336"/>
      <c r="Z116" s="336"/>
      <c r="AA116" s="336"/>
      <c r="AB116" s="339"/>
    </row>
    <row r="117" ht="18.0" customHeight="1">
      <c r="A117" s="336"/>
      <c r="B117" s="337"/>
      <c r="C117" s="337"/>
      <c r="D117" s="337"/>
      <c r="E117" s="337"/>
      <c r="F117" s="344"/>
      <c r="G117" s="344"/>
      <c r="H117" s="337"/>
      <c r="I117" s="350"/>
      <c r="J117" s="350"/>
      <c r="K117" s="339"/>
      <c r="L117" s="339"/>
      <c r="M117" s="339"/>
      <c r="N117" s="339"/>
      <c r="O117" s="336"/>
      <c r="P117" s="336"/>
      <c r="Q117" s="336"/>
      <c r="R117" s="339"/>
      <c r="S117" s="339"/>
      <c r="T117" s="339"/>
      <c r="U117" s="339"/>
      <c r="V117" s="342"/>
      <c r="W117" s="339"/>
      <c r="X117" s="336"/>
      <c r="Y117" s="336"/>
      <c r="Z117" s="336"/>
      <c r="AA117" s="336"/>
      <c r="AB117" s="339"/>
    </row>
    <row r="118" ht="18.0" customHeight="1">
      <c r="A118" s="336"/>
      <c r="B118" s="337"/>
      <c r="C118" s="337"/>
      <c r="D118" s="337"/>
      <c r="E118" s="337"/>
      <c r="F118" s="344"/>
      <c r="G118" s="344"/>
      <c r="H118" s="337"/>
      <c r="I118" s="350"/>
      <c r="J118" s="350"/>
      <c r="K118" s="339"/>
      <c r="L118" s="339"/>
      <c r="M118" s="339"/>
      <c r="N118" s="339"/>
      <c r="O118" s="336"/>
      <c r="P118" s="336"/>
      <c r="Q118" s="336"/>
      <c r="R118" s="339"/>
      <c r="S118" s="339"/>
      <c r="T118" s="339"/>
      <c r="U118" s="339"/>
      <c r="V118" s="342"/>
      <c r="W118" s="339"/>
      <c r="X118" s="336"/>
      <c r="Y118" s="336"/>
      <c r="Z118" s="336"/>
      <c r="AA118" s="336"/>
      <c r="AB118" s="339"/>
    </row>
    <row r="119" ht="18.0" customHeight="1">
      <c r="A119" s="336"/>
      <c r="B119" s="337"/>
      <c r="C119" s="337"/>
      <c r="D119" s="337"/>
      <c r="E119" s="337"/>
      <c r="F119" s="344"/>
      <c r="G119" s="344"/>
      <c r="H119" s="337"/>
      <c r="I119" s="350"/>
      <c r="J119" s="350"/>
      <c r="K119" s="339"/>
      <c r="L119" s="339"/>
      <c r="M119" s="339"/>
      <c r="N119" s="339"/>
      <c r="O119" s="336"/>
      <c r="P119" s="336"/>
      <c r="Q119" s="336"/>
      <c r="R119" s="339"/>
      <c r="S119" s="339"/>
      <c r="T119" s="339"/>
      <c r="U119" s="339"/>
      <c r="V119" s="342"/>
      <c r="W119" s="339"/>
      <c r="X119" s="336"/>
      <c r="Y119" s="336"/>
      <c r="Z119" s="336"/>
      <c r="AA119" s="336"/>
      <c r="AB119" s="339"/>
    </row>
    <row r="120" ht="18.0" customHeight="1">
      <c r="A120" s="336"/>
      <c r="B120" s="337"/>
      <c r="C120" s="337"/>
      <c r="D120" s="337"/>
      <c r="E120" s="337"/>
      <c r="F120" s="344"/>
      <c r="G120" s="344"/>
      <c r="H120" s="337"/>
      <c r="I120" s="350"/>
      <c r="J120" s="350"/>
      <c r="K120" s="339"/>
      <c r="L120" s="339"/>
      <c r="M120" s="339"/>
      <c r="N120" s="339"/>
      <c r="O120" s="336"/>
      <c r="P120" s="336"/>
      <c r="Q120" s="336"/>
      <c r="R120" s="339"/>
      <c r="S120" s="339"/>
      <c r="T120" s="339"/>
      <c r="U120" s="339"/>
      <c r="V120" s="342"/>
      <c r="W120" s="339"/>
      <c r="X120" s="336"/>
      <c r="Y120" s="336"/>
      <c r="Z120" s="336"/>
      <c r="AA120" s="336"/>
      <c r="AB120" s="339"/>
    </row>
    <row r="121" ht="18.0" customHeight="1">
      <c r="A121" s="336"/>
      <c r="B121" s="337"/>
      <c r="C121" s="337"/>
      <c r="D121" s="337"/>
      <c r="E121" s="337"/>
      <c r="F121" s="344"/>
      <c r="G121" s="344"/>
      <c r="H121" s="337"/>
      <c r="I121" s="350"/>
      <c r="J121" s="350"/>
      <c r="K121" s="339"/>
      <c r="L121" s="339"/>
      <c r="M121" s="339"/>
      <c r="N121" s="339"/>
      <c r="O121" s="336"/>
      <c r="P121" s="336"/>
      <c r="Q121" s="336"/>
      <c r="R121" s="339"/>
      <c r="S121" s="339"/>
      <c r="T121" s="339"/>
      <c r="U121" s="339"/>
      <c r="V121" s="342"/>
      <c r="W121" s="339"/>
      <c r="X121" s="336"/>
      <c r="Y121" s="336"/>
      <c r="Z121" s="336"/>
      <c r="AA121" s="336"/>
      <c r="AB121" s="339"/>
    </row>
    <row r="122" ht="18.0" customHeight="1">
      <c r="A122" s="336"/>
      <c r="B122" s="337"/>
      <c r="C122" s="337"/>
      <c r="D122" s="337"/>
      <c r="E122" s="337"/>
      <c r="F122" s="344"/>
      <c r="G122" s="344"/>
      <c r="H122" s="337"/>
      <c r="I122" s="350"/>
      <c r="J122" s="350"/>
      <c r="K122" s="339"/>
      <c r="L122" s="339"/>
      <c r="M122" s="339"/>
      <c r="N122" s="339"/>
      <c r="O122" s="336"/>
      <c r="P122" s="336"/>
      <c r="Q122" s="336"/>
      <c r="R122" s="339"/>
      <c r="S122" s="339"/>
      <c r="T122" s="339"/>
      <c r="U122" s="339"/>
      <c r="V122" s="342"/>
      <c r="W122" s="339"/>
      <c r="X122" s="336"/>
      <c r="Y122" s="336"/>
      <c r="Z122" s="336"/>
      <c r="AA122" s="336"/>
      <c r="AB122" s="339"/>
    </row>
    <row r="123" ht="18.0" customHeight="1">
      <c r="A123" s="336"/>
      <c r="B123" s="337"/>
      <c r="C123" s="337"/>
      <c r="D123" s="337"/>
      <c r="E123" s="337"/>
      <c r="F123" s="344"/>
      <c r="G123" s="344"/>
      <c r="H123" s="337"/>
      <c r="I123" s="350"/>
      <c r="J123" s="350"/>
      <c r="K123" s="339"/>
      <c r="L123" s="339"/>
      <c r="M123" s="339"/>
      <c r="N123" s="339"/>
      <c r="O123" s="336"/>
      <c r="P123" s="336"/>
      <c r="Q123" s="336"/>
      <c r="R123" s="339"/>
      <c r="S123" s="339"/>
      <c r="T123" s="339"/>
      <c r="U123" s="339"/>
      <c r="V123" s="342"/>
      <c r="W123" s="339"/>
      <c r="X123" s="336"/>
      <c r="Y123" s="336"/>
      <c r="Z123" s="336"/>
      <c r="AA123" s="336"/>
      <c r="AB123" s="339"/>
    </row>
    <row r="124" ht="18.0" customHeight="1">
      <c r="A124" s="336"/>
      <c r="B124" s="337"/>
      <c r="C124" s="337"/>
      <c r="D124" s="337"/>
      <c r="E124" s="337"/>
      <c r="F124" s="344"/>
      <c r="G124" s="344"/>
      <c r="H124" s="337"/>
      <c r="I124" s="350"/>
      <c r="J124" s="350"/>
      <c r="K124" s="339"/>
      <c r="L124" s="339"/>
      <c r="M124" s="339"/>
      <c r="N124" s="339"/>
      <c r="O124" s="336"/>
      <c r="P124" s="336"/>
      <c r="Q124" s="336"/>
      <c r="R124" s="339"/>
      <c r="S124" s="339"/>
      <c r="T124" s="339"/>
      <c r="U124" s="339"/>
      <c r="V124" s="342"/>
      <c r="W124" s="339"/>
      <c r="X124" s="336"/>
      <c r="Y124" s="336"/>
      <c r="Z124" s="336"/>
      <c r="AA124" s="336"/>
      <c r="AB124" s="339"/>
    </row>
    <row r="125" ht="18.0" customHeight="1">
      <c r="A125" s="336"/>
      <c r="B125" s="337"/>
      <c r="C125" s="337"/>
      <c r="D125" s="337"/>
      <c r="E125" s="337"/>
      <c r="F125" s="344"/>
      <c r="G125" s="344"/>
      <c r="H125" s="337"/>
      <c r="I125" s="350"/>
      <c r="J125" s="350"/>
      <c r="K125" s="339"/>
      <c r="L125" s="339"/>
      <c r="M125" s="339"/>
      <c r="N125" s="339"/>
      <c r="O125" s="336"/>
      <c r="P125" s="336"/>
      <c r="Q125" s="336"/>
      <c r="R125" s="339"/>
      <c r="S125" s="339"/>
      <c r="T125" s="339"/>
      <c r="U125" s="339"/>
      <c r="V125" s="342"/>
      <c r="W125" s="339"/>
      <c r="X125" s="336"/>
      <c r="Y125" s="336"/>
      <c r="Z125" s="336"/>
      <c r="AA125" s="336"/>
      <c r="AB125" s="339"/>
    </row>
    <row r="126" ht="18.0" customHeight="1">
      <c r="A126" s="336"/>
      <c r="B126" s="337"/>
      <c r="C126" s="337"/>
      <c r="D126" s="337"/>
      <c r="E126" s="337"/>
      <c r="F126" s="344"/>
      <c r="G126" s="344"/>
      <c r="H126" s="337"/>
      <c r="I126" s="350"/>
      <c r="J126" s="350"/>
      <c r="K126" s="339"/>
      <c r="L126" s="339"/>
      <c r="M126" s="339"/>
      <c r="N126" s="339"/>
      <c r="O126" s="336"/>
      <c r="P126" s="336"/>
      <c r="Q126" s="336"/>
      <c r="R126" s="339"/>
      <c r="S126" s="339"/>
      <c r="T126" s="339"/>
      <c r="U126" s="339"/>
      <c r="V126" s="342"/>
      <c r="W126" s="339"/>
      <c r="X126" s="336"/>
      <c r="Y126" s="336"/>
      <c r="Z126" s="336"/>
      <c r="AA126" s="336"/>
      <c r="AB126" s="339"/>
    </row>
    <row r="127" ht="18.0" customHeight="1">
      <c r="A127" s="336"/>
      <c r="B127" s="337"/>
      <c r="C127" s="337"/>
      <c r="D127" s="337"/>
      <c r="E127" s="337"/>
      <c r="F127" s="344"/>
      <c r="G127" s="344"/>
      <c r="H127" s="337"/>
      <c r="I127" s="350"/>
      <c r="J127" s="350"/>
      <c r="K127" s="339"/>
      <c r="L127" s="339"/>
      <c r="M127" s="339"/>
      <c r="N127" s="339"/>
      <c r="O127" s="336"/>
      <c r="P127" s="336"/>
      <c r="Q127" s="336"/>
      <c r="R127" s="339"/>
      <c r="S127" s="339"/>
      <c r="T127" s="339"/>
      <c r="U127" s="339"/>
      <c r="V127" s="342"/>
      <c r="W127" s="339"/>
      <c r="X127" s="336"/>
      <c r="Y127" s="336"/>
      <c r="Z127" s="336"/>
      <c r="AA127" s="336"/>
      <c r="AB127" s="339"/>
    </row>
    <row r="128" ht="18.0" customHeight="1">
      <c r="A128" s="336"/>
      <c r="B128" s="337"/>
      <c r="C128" s="337"/>
      <c r="D128" s="337"/>
      <c r="E128" s="337"/>
      <c r="F128" s="344"/>
      <c r="G128" s="344"/>
      <c r="H128" s="337"/>
      <c r="I128" s="350"/>
      <c r="J128" s="350"/>
      <c r="K128" s="339"/>
      <c r="L128" s="339"/>
      <c r="M128" s="339"/>
      <c r="N128" s="339"/>
      <c r="O128" s="336"/>
      <c r="P128" s="336"/>
      <c r="Q128" s="336"/>
      <c r="R128" s="339"/>
      <c r="S128" s="339"/>
      <c r="T128" s="339"/>
      <c r="U128" s="339"/>
      <c r="V128" s="342"/>
      <c r="W128" s="339"/>
      <c r="X128" s="336"/>
      <c r="Y128" s="336"/>
      <c r="Z128" s="336"/>
      <c r="AA128" s="336"/>
      <c r="AB128" s="339"/>
    </row>
    <row r="129" ht="18.0" customHeight="1">
      <c r="A129" s="336"/>
      <c r="B129" s="337"/>
      <c r="C129" s="337"/>
      <c r="D129" s="337"/>
      <c r="E129" s="337"/>
      <c r="F129" s="344"/>
      <c r="G129" s="344"/>
      <c r="H129" s="337"/>
      <c r="I129" s="350"/>
      <c r="J129" s="350"/>
      <c r="K129" s="339"/>
      <c r="L129" s="339"/>
      <c r="M129" s="339"/>
      <c r="N129" s="339"/>
      <c r="O129" s="336"/>
      <c r="P129" s="336"/>
      <c r="Q129" s="336"/>
      <c r="R129" s="339"/>
      <c r="S129" s="339"/>
      <c r="T129" s="339"/>
      <c r="U129" s="339"/>
      <c r="V129" s="342"/>
      <c r="W129" s="339"/>
      <c r="X129" s="336"/>
      <c r="Y129" s="336"/>
      <c r="Z129" s="336"/>
      <c r="AA129" s="336"/>
      <c r="AB129" s="339"/>
    </row>
    <row r="130" ht="18.0" customHeight="1">
      <c r="A130" s="336"/>
      <c r="B130" s="337"/>
      <c r="C130" s="337"/>
      <c r="D130" s="337"/>
      <c r="E130" s="337"/>
      <c r="F130" s="344"/>
      <c r="G130" s="344"/>
      <c r="H130" s="337"/>
      <c r="I130" s="350"/>
      <c r="J130" s="350"/>
      <c r="K130" s="339"/>
      <c r="L130" s="339"/>
      <c r="M130" s="339"/>
      <c r="N130" s="339"/>
      <c r="O130" s="336"/>
      <c r="P130" s="336"/>
      <c r="Q130" s="336"/>
      <c r="R130" s="339"/>
      <c r="S130" s="339"/>
      <c r="T130" s="339"/>
      <c r="U130" s="339"/>
      <c r="V130" s="342"/>
      <c r="W130" s="339"/>
      <c r="X130" s="336"/>
      <c r="Y130" s="336"/>
      <c r="Z130" s="336"/>
      <c r="AA130" s="336"/>
      <c r="AB130" s="339"/>
    </row>
    <row r="131" ht="18.0" customHeight="1">
      <c r="A131" s="336"/>
      <c r="B131" s="337"/>
      <c r="C131" s="337"/>
      <c r="D131" s="337"/>
      <c r="E131" s="337"/>
      <c r="F131" s="344"/>
      <c r="G131" s="344"/>
      <c r="H131" s="337"/>
      <c r="I131" s="350"/>
      <c r="J131" s="350"/>
      <c r="K131" s="339"/>
      <c r="L131" s="339"/>
      <c r="M131" s="339"/>
      <c r="N131" s="339"/>
      <c r="O131" s="336"/>
      <c r="P131" s="336"/>
      <c r="Q131" s="336"/>
      <c r="R131" s="339"/>
      <c r="S131" s="339"/>
      <c r="T131" s="339"/>
      <c r="U131" s="339"/>
      <c r="V131" s="342"/>
      <c r="W131" s="339"/>
      <c r="X131" s="336"/>
      <c r="Y131" s="336"/>
      <c r="Z131" s="336"/>
      <c r="AA131" s="336"/>
      <c r="AB131" s="339"/>
    </row>
    <row r="132" ht="18.0" customHeight="1">
      <c r="A132" s="336"/>
      <c r="B132" s="337"/>
      <c r="C132" s="337"/>
      <c r="D132" s="337"/>
      <c r="E132" s="337"/>
      <c r="F132" s="344"/>
      <c r="G132" s="344"/>
      <c r="H132" s="337"/>
      <c r="I132" s="350"/>
      <c r="J132" s="350"/>
      <c r="K132" s="339"/>
      <c r="L132" s="339"/>
      <c r="M132" s="339"/>
      <c r="N132" s="339"/>
      <c r="O132" s="336"/>
      <c r="P132" s="336"/>
      <c r="Q132" s="336"/>
      <c r="R132" s="339"/>
      <c r="S132" s="339"/>
      <c r="T132" s="339"/>
      <c r="U132" s="339"/>
      <c r="V132" s="342"/>
      <c r="W132" s="339"/>
      <c r="X132" s="336"/>
      <c r="Y132" s="336"/>
      <c r="Z132" s="336"/>
      <c r="AA132" s="336"/>
      <c r="AB132" s="339"/>
    </row>
    <row r="133" ht="18.0" customHeight="1">
      <c r="A133" s="336"/>
      <c r="B133" s="337"/>
      <c r="C133" s="337"/>
      <c r="D133" s="337"/>
      <c r="E133" s="337"/>
      <c r="F133" s="344"/>
      <c r="G133" s="344"/>
      <c r="H133" s="337"/>
      <c r="I133" s="350"/>
      <c r="J133" s="350"/>
      <c r="K133" s="339"/>
      <c r="L133" s="339"/>
      <c r="M133" s="339"/>
      <c r="N133" s="339"/>
      <c r="O133" s="336"/>
      <c r="P133" s="336"/>
      <c r="Q133" s="336"/>
      <c r="R133" s="339"/>
      <c r="S133" s="339"/>
      <c r="T133" s="339"/>
      <c r="U133" s="339"/>
      <c r="V133" s="342"/>
      <c r="W133" s="339"/>
      <c r="X133" s="336"/>
      <c r="Y133" s="336"/>
      <c r="Z133" s="336"/>
      <c r="AA133" s="336"/>
      <c r="AB133" s="339"/>
    </row>
    <row r="134" ht="18.0" customHeight="1">
      <c r="A134" s="336"/>
      <c r="B134" s="337"/>
      <c r="C134" s="337"/>
      <c r="D134" s="337"/>
      <c r="E134" s="337"/>
      <c r="F134" s="344"/>
      <c r="G134" s="344"/>
      <c r="H134" s="337"/>
      <c r="I134" s="350"/>
      <c r="J134" s="350"/>
      <c r="K134" s="339"/>
      <c r="L134" s="339"/>
      <c r="M134" s="339"/>
      <c r="N134" s="339"/>
      <c r="O134" s="336"/>
      <c r="P134" s="336"/>
      <c r="Q134" s="336"/>
      <c r="R134" s="339"/>
      <c r="S134" s="339"/>
      <c r="T134" s="339"/>
      <c r="U134" s="339"/>
      <c r="V134" s="342"/>
      <c r="W134" s="339"/>
      <c r="X134" s="336"/>
      <c r="Y134" s="336"/>
      <c r="Z134" s="336"/>
      <c r="AA134" s="336"/>
      <c r="AB134" s="339"/>
    </row>
    <row r="135" ht="18.0" customHeight="1">
      <c r="A135" s="336"/>
      <c r="B135" s="337"/>
      <c r="C135" s="337"/>
      <c r="D135" s="337"/>
      <c r="E135" s="337"/>
      <c r="F135" s="344"/>
      <c r="G135" s="344"/>
      <c r="H135" s="337"/>
      <c r="I135" s="350"/>
      <c r="J135" s="350"/>
      <c r="K135" s="339"/>
      <c r="L135" s="339"/>
      <c r="M135" s="339"/>
      <c r="N135" s="339"/>
      <c r="O135" s="336"/>
      <c r="P135" s="336"/>
      <c r="Q135" s="336"/>
      <c r="R135" s="339"/>
      <c r="S135" s="339"/>
      <c r="T135" s="339"/>
      <c r="U135" s="339"/>
      <c r="V135" s="342"/>
      <c r="W135" s="339"/>
      <c r="X135" s="336"/>
      <c r="Y135" s="336"/>
      <c r="Z135" s="336"/>
      <c r="AA135" s="336"/>
      <c r="AB135" s="339"/>
    </row>
    <row r="136" ht="18.0" customHeight="1">
      <c r="A136" s="336"/>
      <c r="B136" s="337"/>
      <c r="C136" s="337"/>
      <c r="D136" s="337"/>
      <c r="E136" s="337"/>
      <c r="F136" s="344"/>
      <c r="G136" s="344"/>
      <c r="H136" s="337"/>
      <c r="I136" s="350"/>
      <c r="J136" s="350"/>
      <c r="K136" s="339"/>
      <c r="L136" s="339"/>
      <c r="M136" s="339"/>
      <c r="N136" s="339"/>
      <c r="O136" s="336"/>
      <c r="P136" s="336"/>
      <c r="Q136" s="336"/>
      <c r="R136" s="339"/>
      <c r="S136" s="339"/>
      <c r="T136" s="339"/>
      <c r="U136" s="339"/>
      <c r="V136" s="342"/>
      <c r="W136" s="339"/>
      <c r="X136" s="336"/>
      <c r="Y136" s="336"/>
      <c r="Z136" s="336"/>
      <c r="AA136" s="336"/>
      <c r="AB136" s="339"/>
    </row>
    <row r="137" ht="18.0" customHeight="1">
      <c r="A137" s="336"/>
      <c r="B137" s="337"/>
      <c r="C137" s="337"/>
      <c r="D137" s="337"/>
      <c r="E137" s="337"/>
      <c r="F137" s="344"/>
      <c r="G137" s="344"/>
      <c r="H137" s="337"/>
      <c r="I137" s="350"/>
      <c r="J137" s="350"/>
      <c r="K137" s="339"/>
      <c r="L137" s="339"/>
      <c r="M137" s="339"/>
      <c r="N137" s="339"/>
      <c r="O137" s="336"/>
      <c r="P137" s="336"/>
      <c r="Q137" s="336"/>
      <c r="R137" s="339"/>
      <c r="S137" s="339"/>
      <c r="T137" s="339"/>
      <c r="U137" s="339"/>
      <c r="V137" s="342"/>
      <c r="W137" s="339"/>
      <c r="X137" s="336"/>
      <c r="Y137" s="336"/>
      <c r="Z137" s="336"/>
      <c r="AA137" s="336"/>
      <c r="AB137" s="339"/>
    </row>
    <row r="138" ht="18.0" customHeight="1">
      <c r="A138" s="336"/>
      <c r="B138" s="337"/>
      <c r="C138" s="337"/>
      <c r="D138" s="337"/>
      <c r="E138" s="337"/>
      <c r="F138" s="344"/>
      <c r="G138" s="344"/>
      <c r="H138" s="337"/>
      <c r="I138" s="350"/>
      <c r="J138" s="350"/>
      <c r="K138" s="339"/>
      <c r="L138" s="339"/>
      <c r="M138" s="339"/>
      <c r="N138" s="339"/>
      <c r="O138" s="336"/>
      <c r="P138" s="336"/>
      <c r="Q138" s="336"/>
      <c r="R138" s="339"/>
      <c r="S138" s="339"/>
      <c r="T138" s="339"/>
      <c r="U138" s="339"/>
      <c r="V138" s="342"/>
      <c r="W138" s="339"/>
      <c r="X138" s="336"/>
      <c r="Y138" s="336"/>
      <c r="Z138" s="336"/>
      <c r="AA138" s="336"/>
      <c r="AB138" s="339"/>
    </row>
    <row r="139" ht="18.0" customHeight="1">
      <c r="A139" s="336"/>
      <c r="B139" s="337"/>
      <c r="C139" s="337"/>
      <c r="D139" s="337"/>
      <c r="E139" s="337"/>
      <c r="F139" s="344"/>
      <c r="G139" s="344"/>
      <c r="H139" s="337"/>
      <c r="I139" s="350"/>
      <c r="J139" s="350"/>
      <c r="K139" s="339"/>
      <c r="L139" s="339"/>
      <c r="M139" s="339"/>
      <c r="N139" s="339"/>
      <c r="O139" s="336"/>
      <c r="P139" s="336"/>
      <c r="Q139" s="336"/>
      <c r="R139" s="339"/>
      <c r="S139" s="339"/>
      <c r="T139" s="339"/>
      <c r="U139" s="339"/>
      <c r="V139" s="342"/>
      <c r="W139" s="339"/>
      <c r="X139" s="336"/>
      <c r="Y139" s="336"/>
      <c r="Z139" s="336"/>
      <c r="AA139" s="336"/>
      <c r="AB139" s="339"/>
    </row>
    <row r="140" ht="18.0" customHeight="1">
      <c r="A140" s="336"/>
      <c r="B140" s="337"/>
      <c r="C140" s="337"/>
      <c r="D140" s="337"/>
      <c r="E140" s="337"/>
      <c r="F140" s="344"/>
      <c r="G140" s="344"/>
      <c r="H140" s="337"/>
      <c r="I140" s="350"/>
      <c r="J140" s="350"/>
      <c r="K140" s="339"/>
      <c r="L140" s="339"/>
      <c r="M140" s="339"/>
      <c r="N140" s="339"/>
      <c r="O140" s="336"/>
      <c r="P140" s="336"/>
      <c r="Q140" s="336"/>
      <c r="R140" s="339"/>
      <c r="S140" s="339"/>
      <c r="T140" s="339"/>
      <c r="U140" s="339"/>
      <c r="V140" s="342"/>
      <c r="W140" s="339"/>
      <c r="X140" s="336"/>
      <c r="Y140" s="336"/>
      <c r="Z140" s="336"/>
      <c r="AA140" s="336"/>
      <c r="AB140" s="339"/>
    </row>
    <row r="141" ht="18.0" customHeight="1">
      <c r="A141" s="336"/>
      <c r="B141" s="337"/>
      <c r="C141" s="337"/>
      <c r="D141" s="337"/>
      <c r="E141" s="337"/>
      <c r="F141" s="344"/>
      <c r="G141" s="344"/>
      <c r="H141" s="337"/>
      <c r="I141" s="350"/>
      <c r="J141" s="350"/>
      <c r="K141" s="339"/>
      <c r="L141" s="339"/>
      <c r="M141" s="339"/>
      <c r="N141" s="339"/>
      <c r="O141" s="336"/>
      <c r="P141" s="336"/>
      <c r="Q141" s="336"/>
      <c r="R141" s="339"/>
      <c r="S141" s="339"/>
      <c r="T141" s="339"/>
      <c r="U141" s="339"/>
      <c r="V141" s="342"/>
      <c r="W141" s="339"/>
      <c r="X141" s="336"/>
      <c r="Y141" s="336"/>
      <c r="Z141" s="336"/>
      <c r="AA141" s="336"/>
      <c r="AB141" s="339"/>
    </row>
    <row r="142" ht="18.0" customHeight="1">
      <c r="A142" s="336"/>
      <c r="B142" s="337"/>
      <c r="C142" s="337"/>
      <c r="D142" s="337"/>
      <c r="E142" s="337"/>
      <c r="F142" s="344"/>
      <c r="G142" s="344"/>
      <c r="H142" s="337"/>
      <c r="I142" s="350"/>
      <c r="J142" s="350"/>
      <c r="K142" s="339"/>
      <c r="L142" s="339"/>
      <c r="M142" s="339"/>
      <c r="N142" s="339"/>
      <c r="O142" s="336"/>
      <c r="P142" s="336"/>
      <c r="Q142" s="336"/>
      <c r="R142" s="339"/>
      <c r="S142" s="339"/>
      <c r="T142" s="339"/>
      <c r="U142" s="339"/>
      <c r="V142" s="342"/>
      <c r="W142" s="339"/>
      <c r="X142" s="336"/>
      <c r="Y142" s="336"/>
      <c r="Z142" s="336"/>
      <c r="AA142" s="336"/>
      <c r="AB142" s="339"/>
    </row>
    <row r="143" ht="18.0" customHeight="1">
      <c r="A143" s="336"/>
      <c r="B143" s="337"/>
      <c r="C143" s="337"/>
      <c r="D143" s="337"/>
      <c r="E143" s="337"/>
      <c r="F143" s="344"/>
      <c r="G143" s="344"/>
      <c r="H143" s="337"/>
      <c r="I143" s="350"/>
      <c r="J143" s="350"/>
      <c r="K143" s="339"/>
      <c r="L143" s="339"/>
      <c r="M143" s="339"/>
      <c r="N143" s="339"/>
      <c r="O143" s="336"/>
      <c r="P143" s="336"/>
      <c r="Q143" s="336"/>
      <c r="R143" s="339"/>
      <c r="S143" s="339"/>
      <c r="T143" s="339"/>
      <c r="U143" s="339"/>
      <c r="V143" s="342"/>
      <c r="W143" s="339"/>
      <c r="X143" s="336"/>
      <c r="Y143" s="336"/>
      <c r="Z143" s="336"/>
      <c r="AA143" s="336"/>
      <c r="AB143" s="339"/>
    </row>
    <row r="144" ht="18.0" customHeight="1">
      <c r="A144" s="336"/>
      <c r="B144" s="337"/>
      <c r="C144" s="337"/>
      <c r="D144" s="337"/>
      <c r="E144" s="337"/>
      <c r="F144" s="344"/>
      <c r="G144" s="344"/>
      <c r="H144" s="337"/>
      <c r="I144" s="350"/>
      <c r="J144" s="350"/>
      <c r="K144" s="339"/>
      <c r="L144" s="339"/>
      <c r="M144" s="339"/>
      <c r="N144" s="339"/>
      <c r="O144" s="336"/>
      <c r="P144" s="336"/>
      <c r="Q144" s="336"/>
      <c r="R144" s="339"/>
      <c r="S144" s="339"/>
      <c r="T144" s="339"/>
      <c r="U144" s="339"/>
      <c r="V144" s="342"/>
      <c r="W144" s="339"/>
      <c r="X144" s="336"/>
      <c r="Y144" s="336"/>
      <c r="Z144" s="336"/>
      <c r="AA144" s="336"/>
      <c r="AB144" s="339"/>
    </row>
    <row r="145" ht="18.0" customHeight="1">
      <c r="A145" s="336"/>
      <c r="B145" s="337"/>
      <c r="C145" s="337"/>
      <c r="D145" s="337"/>
      <c r="E145" s="337"/>
      <c r="F145" s="344"/>
      <c r="G145" s="344"/>
      <c r="H145" s="337"/>
      <c r="I145" s="350"/>
      <c r="J145" s="350"/>
      <c r="K145" s="339"/>
      <c r="L145" s="339"/>
      <c r="M145" s="339"/>
      <c r="N145" s="339"/>
      <c r="O145" s="336"/>
      <c r="P145" s="336"/>
      <c r="Q145" s="336"/>
      <c r="R145" s="339"/>
      <c r="S145" s="339"/>
      <c r="T145" s="339"/>
      <c r="U145" s="339"/>
      <c r="V145" s="342"/>
      <c r="W145" s="339"/>
      <c r="X145" s="336"/>
      <c r="Y145" s="336"/>
      <c r="Z145" s="336"/>
      <c r="AA145" s="336"/>
      <c r="AB145" s="339"/>
    </row>
    <row r="146" ht="18.0" customHeight="1">
      <c r="A146" s="336"/>
      <c r="B146" s="337"/>
      <c r="C146" s="337"/>
      <c r="D146" s="337"/>
      <c r="E146" s="337"/>
      <c r="F146" s="344"/>
      <c r="G146" s="344"/>
      <c r="H146" s="337"/>
      <c r="I146" s="350"/>
      <c r="J146" s="350"/>
      <c r="K146" s="339"/>
      <c r="L146" s="339"/>
      <c r="M146" s="339"/>
      <c r="N146" s="339"/>
      <c r="O146" s="336"/>
      <c r="P146" s="336"/>
      <c r="Q146" s="336"/>
      <c r="R146" s="339"/>
      <c r="S146" s="339"/>
      <c r="T146" s="339"/>
      <c r="U146" s="339"/>
      <c r="V146" s="342"/>
      <c r="W146" s="339"/>
      <c r="X146" s="336"/>
      <c r="Y146" s="336"/>
      <c r="Z146" s="336"/>
      <c r="AA146" s="336"/>
      <c r="AB146" s="339"/>
    </row>
    <row r="147" ht="18.0" customHeight="1">
      <c r="A147" s="336"/>
      <c r="B147" s="337"/>
      <c r="C147" s="337"/>
      <c r="D147" s="337"/>
      <c r="E147" s="337"/>
      <c r="F147" s="344"/>
      <c r="G147" s="344"/>
      <c r="H147" s="337"/>
      <c r="I147" s="350"/>
      <c r="J147" s="350"/>
      <c r="K147" s="339"/>
      <c r="L147" s="339"/>
      <c r="M147" s="339"/>
      <c r="N147" s="339"/>
      <c r="O147" s="336"/>
      <c r="P147" s="336"/>
      <c r="Q147" s="336"/>
      <c r="R147" s="339"/>
      <c r="S147" s="339"/>
      <c r="T147" s="339"/>
      <c r="U147" s="339"/>
      <c r="V147" s="342"/>
      <c r="W147" s="339"/>
      <c r="X147" s="336"/>
      <c r="Y147" s="336"/>
      <c r="Z147" s="336"/>
      <c r="AA147" s="336"/>
      <c r="AB147" s="339"/>
    </row>
    <row r="148" ht="18.0" customHeight="1">
      <c r="A148" s="336"/>
      <c r="B148" s="337"/>
      <c r="C148" s="337"/>
      <c r="D148" s="337"/>
      <c r="E148" s="337"/>
      <c r="F148" s="344"/>
      <c r="G148" s="344"/>
      <c r="H148" s="337"/>
      <c r="I148" s="350"/>
      <c r="J148" s="350"/>
      <c r="K148" s="339"/>
      <c r="L148" s="339"/>
      <c r="M148" s="339"/>
      <c r="N148" s="339"/>
      <c r="O148" s="336"/>
      <c r="P148" s="336"/>
      <c r="Q148" s="336"/>
      <c r="R148" s="339"/>
      <c r="S148" s="339"/>
      <c r="T148" s="339"/>
      <c r="U148" s="339"/>
      <c r="V148" s="342"/>
      <c r="W148" s="339"/>
      <c r="X148" s="336"/>
      <c r="Y148" s="336"/>
      <c r="Z148" s="336"/>
      <c r="AA148" s="336"/>
      <c r="AB148" s="339"/>
    </row>
    <row r="149" ht="18.0" customHeight="1">
      <c r="A149" s="336"/>
      <c r="B149" s="337"/>
      <c r="C149" s="337"/>
      <c r="D149" s="337"/>
      <c r="E149" s="337"/>
      <c r="F149" s="344"/>
      <c r="G149" s="344"/>
      <c r="H149" s="337"/>
      <c r="I149" s="350"/>
      <c r="J149" s="350"/>
      <c r="K149" s="339"/>
      <c r="L149" s="339"/>
      <c r="M149" s="339"/>
      <c r="N149" s="339"/>
      <c r="O149" s="336"/>
      <c r="P149" s="336"/>
      <c r="Q149" s="336"/>
      <c r="R149" s="339"/>
      <c r="S149" s="339"/>
      <c r="T149" s="339"/>
      <c r="U149" s="339"/>
      <c r="V149" s="342"/>
      <c r="W149" s="339"/>
      <c r="X149" s="336"/>
      <c r="Y149" s="336"/>
      <c r="Z149" s="336"/>
      <c r="AA149" s="336"/>
      <c r="AB149" s="339"/>
    </row>
    <row r="150" ht="18.0" customHeight="1">
      <c r="A150" s="336"/>
      <c r="B150" s="337"/>
      <c r="C150" s="337"/>
      <c r="D150" s="337"/>
      <c r="E150" s="337"/>
      <c r="F150" s="344"/>
      <c r="G150" s="344"/>
      <c r="H150" s="337"/>
      <c r="I150" s="350"/>
      <c r="J150" s="350"/>
      <c r="K150" s="339"/>
      <c r="L150" s="339"/>
      <c r="M150" s="339"/>
      <c r="N150" s="339"/>
      <c r="O150" s="336"/>
      <c r="P150" s="336"/>
      <c r="Q150" s="336"/>
      <c r="R150" s="339"/>
      <c r="S150" s="339"/>
      <c r="T150" s="339"/>
      <c r="U150" s="339"/>
      <c r="V150" s="342"/>
      <c r="W150" s="339"/>
      <c r="X150" s="336"/>
      <c r="Y150" s="336"/>
      <c r="Z150" s="336"/>
      <c r="AA150" s="336"/>
      <c r="AB150" s="339"/>
    </row>
    <row r="151" ht="18.0" customHeight="1">
      <c r="A151" s="336"/>
      <c r="B151" s="337"/>
      <c r="C151" s="337"/>
      <c r="D151" s="337"/>
      <c r="E151" s="337"/>
      <c r="F151" s="344"/>
      <c r="G151" s="344"/>
      <c r="H151" s="337"/>
      <c r="I151" s="350"/>
      <c r="J151" s="350"/>
      <c r="K151" s="339"/>
      <c r="L151" s="339"/>
      <c r="M151" s="339"/>
      <c r="N151" s="339"/>
      <c r="O151" s="336"/>
      <c r="P151" s="336"/>
      <c r="Q151" s="336"/>
      <c r="R151" s="339"/>
      <c r="S151" s="339"/>
      <c r="T151" s="339"/>
      <c r="U151" s="339"/>
      <c r="V151" s="342"/>
      <c r="W151" s="339"/>
      <c r="X151" s="336"/>
      <c r="Y151" s="336"/>
      <c r="Z151" s="336"/>
      <c r="AA151" s="336"/>
      <c r="AB151" s="339"/>
    </row>
    <row r="152" ht="18.0" customHeight="1">
      <c r="A152" s="336"/>
      <c r="B152" s="337"/>
      <c r="C152" s="337"/>
      <c r="D152" s="337"/>
      <c r="E152" s="337"/>
      <c r="F152" s="344"/>
      <c r="G152" s="344"/>
      <c r="H152" s="337"/>
      <c r="I152" s="350"/>
      <c r="J152" s="350"/>
      <c r="K152" s="339"/>
      <c r="L152" s="339"/>
      <c r="M152" s="339"/>
      <c r="N152" s="339"/>
      <c r="O152" s="336"/>
      <c r="P152" s="336"/>
      <c r="Q152" s="336"/>
      <c r="R152" s="339"/>
      <c r="S152" s="339"/>
      <c r="T152" s="339"/>
      <c r="U152" s="339"/>
      <c r="V152" s="342"/>
      <c r="W152" s="339"/>
      <c r="X152" s="336"/>
      <c r="Y152" s="336"/>
      <c r="Z152" s="336"/>
      <c r="AA152" s="336"/>
      <c r="AB152" s="339"/>
    </row>
    <row r="153" ht="18.0" customHeight="1">
      <c r="A153" s="336"/>
      <c r="B153" s="337"/>
      <c r="C153" s="337"/>
      <c r="D153" s="337"/>
      <c r="E153" s="337"/>
      <c r="F153" s="344"/>
      <c r="G153" s="344"/>
      <c r="H153" s="337"/>
      <c r="I153" s="350"/>
      <c r="J153" s="350"/>
      <c r="K153" s="339"/>
      <c r="L153" s="339"/>
      <c r="M153" s="339"/>
      <c r="N153" s="339"/>
      <c r="O153" s="336"/>
      <c r="P153" s="336"/>
      <c r="Q153" s="336"/>
      <c r="R153" s="339"/>
      <c r="S153" s="339"/>
      <c r="T153" s="339"/>
      <c r="U153" s="339"/>
      <c r="V153" s="342"/>
      <c r="W153" s="339"/>
      <c r="X153" s="336"/>
      <c r="Y153" s="336"/>
      <c r="Z153" s="336"/>
      <c r="AA153" s="336"/>
      <c r="AB153" s="339"/>
    </row>
    <row r="154" ht="18.0" customHeight="1">
      <c r="A154" s="336"/>
      <c r="B154" s="337"/>
      <c r="C154" s="337"/>
      <c r="D154" s="337"/>
      <c r="E154" s="337"/>
      <c r="F154" s="344"/>
      <c r="G154" s="344"/>
      <c r="H154" s="337"/>
      <c r="I154" s="350"/>
      <c r="J154" s="350"/>
      <c r="K154" s="339"/>
      <c r="L154" s="339"/>
      <c r="M154" s="339"/>
      <c r="N154" s="339"/>
      <c r="O154" s="336"/>
      <c r="P154" s="336"/>
      <c r="Q154" s="336"/>
      <c r="R154" s="339"/>
      <c r="S154" s="339"/>
      <c r="T154" s="339"/>
      <c r="U154" s="339"/>
      <c r="V154" s="342"/>
      <c r="W154" s="339"/>
      <c r="X154" s="336"/>
      <c r="Y154" s="336"/>
      <c r="Z154" s="336"/>
      <c r="AA154" s="336"/>
      <c r="AB154" s="339"/>
    </row>
    <row r="155" ht="18.0" customHeight="1">
      <c r="A155" s="336"/>
      <c r="B155" s="337"/>
      <c r="C155" s="337"/>
      <c r="D155" s="337"/>
      <c r="E155" s="337"/>
      <c r="F155" s="344"/>
      <c r="G155" s="344"/>
      <c r="H155" s="337"/>
      <c r="I155" s="350"/>
      <c r="J155" s="350"/>
      <c r="K155" s="339"/>
      <c r="L155" s="339"/>
      <c r="M155" s="339"/>
      <c r="N155" s="339"/>
      <c r="O155" s="336"/>
      <c r="P155" s="336"/>
      <c r="Q155" s="336"/>
      <c r="R155" s="339"/>
      <c r="S155" s="339"/>
      <c r="T155" s="339"/>
      <c r="U155" s="339"/>
      <c r="V155" s="342"/>
      <c r="W155" s="339"/>
      <c r="X155" s="336"/>
      <c r="Y155" s="336"/>
      <c r="Z155" s="336"/>
      <c r="AA155" s="336"/>
      <c r="AB155" s="339"/>
    </row>
    <row r="156" ht="18.0" customHeight="1">
      <c r="A156" s="336"/>
      <c r="B156" s="337"/>
      <c r="C156" s="337"/>
      <c r="D156" s="337"/>
      <c r="E156" s="337"/>
      <c r="F156" s="344"/>
      <c r="G156" s="344"/>
      <c r="H156" s="337"/>
      <c r="I156" s="350"/>
      <c r="J156" s="350"/>
      <c r="K156" s="339"/>
      <c r="L156" s="339"/>
      <c r="M156" s="339"/>
      <c r="N156" s="339"/>
      <c r="O156" s="336"/>
      <c r="P156" s="336"/>
      <c r="Q156" s="336"/>
      <c r="R156" s="339"/>
      <c r="S156" s="339"/>
      <c r="T156" s="339"/>
      <c r="U156" s="339"/>
      <c r="V156" s="342"/>
      <c r="W156" s="339"/>
      <c r="X156" s="336"/>
      <c r="Y156" s="336"/>
      <c r="Z156" s="336"/>
      <c r="AA156" s="336"/>
      <c r="AB156" s="339"/>
    </row>
    <row r="157" ht="18.0" customHeight="1">
      <c r="A157" s="336"/>
      <c r="B157" s="337"/>
      <c r="C157" s="337"/>
      <c r="D157" s="337"/>
      <c r="E157" s="337"/>
      <c r="F157" s="344"/>
      <c r="G157" s="344"/>
      <c r="H157" s="337"/>
      <c r="I157" s="350"/>
      <c r="J157" s="350"/>
      <c r="K157" s="339"/>
      <c r="L157" s="339"/>
      <c r="M157" s="339"/>
      <c r="N157" s="339"/>
      <c r="O157" s="336"/>
      <c r="P157" s="336"/>
      <c r="Q157" s="336"/>
      <c r="R157" s="339"/>
      <c r="S157" s="339"/>
      <c r="T157" s="339"/>
      <c r="U157" s="339"/>
      <c r="V157" s="342"/>
      <c r="W157" s="339"/>
      <c r="X157" s="336"/>
      <c r="Y157" s="336"/>
      <c r="Z157" s="336"/>
      <c r="AA157" s="336"/>
      <c r="AB157" s="339"/>
    </row>
    <row r="158" ht="18.0" customHeight="1">
      <c r="A158" s="336"/>
      <c r="B158" s="337"/>
      <c r="C158" s="337"/>
      <c r="D158" s="337"/>
      <c r="E158" s="337"/>
      <c r="F158" s="344"/>
      <c r="G158" s="344"/>
      <c r="H158" s="337"/>
      <c r="I158" s="350"/>
      <c r="J158" s="350"/>
      <c r="K158" s="339"/>
      <c r="L158" s="339"/>
      <c r="M158" s="339"/>
      <c r="N158" s="339"/>
      <c r="O158" s="336"/>
      <c r="P158" s="336"/>
      <c r="Q158" s="336"/>
      <c r="R158" s="339"/>
      <c r="S158" s="339"/>
      <c r="T158" s="339"/>
      <c r="U158" s="339"/>
      <c r="V158" s="342"/>
      <c r="W158" s="339"/>
      <c r="X158" s="336"/>
      <c r="Y158" s="336"/>
      <c r="Z158" s="336"/>
      <c r="AA158" s="336"/>
      <c r="AB158" s="339"/>
    </row>
    <row r="159" ht="18.0" customHeight="1">
      <c r="A159" s="336"/>
      <c r="B159" s="337"/>
      <c r="C159" s="337"/>
      <c r="D159" s="337"/>
      <c r="E159" s="337"/>
      <c r="F159" s="344"/>
      <c r="G159" s="344"/>
      <c r="H159" s="337"/>
      <c r="I159" s="350"/>
      <c r="J159" s="350"/>
      <c r="K159" s="339"/>
      <c r="L159" s="339"/>
      <c r="M159" s="339"/>
      <c r="N159" s="339"/>
      <c r="O159" s="336"/>
      <c r="P159" s="336"/>
      <c r="Q159" s="336"/>
      <c r="R159" s="339"/>
      <c r="S159" s="339"/>
      <c r="T159" s="339"/>
      <c r="U159" s="339"/>
      <c r="V159" s="342"/>
      <c r="W159" s="339"/>
      <c r="X159" s="336"/>
      <c r="Y159" s="336"/>
      <c r="Z159" s="336"/>
      <c r="AA159" s="336"/>
      <c r="AB159" s="339"/>
    </row>
    <row r="160" ht="18.0" customHeight="1">
      <c r="A160" s="336"/>
      <c r="B160" s="337"/>
      <c r="C160" s="337"/>
      <c r="D160" s="337"/>
      <c r="E160" s="337"/>
      <c r="F160" s="344"/>
      <c r="G160" s="344"/>
      <c r="H160" s="337"/>
      <c r="I160" s="350"/>
      <c r="J160" s="350"/>
      <c r="K160" s="339"/>
      <c r="L160" s="339"/>
      <c r="M160" s="339"/>
      <c r="N160" s="339"/>
      <c r="O160" s="336"/>
      <c r="P160" s="336"/>
      <c r="Q160" s="336"/>
      <c r="R160" s="339"/>
      <c r="S160" s="339"/>
      <c r="T160" s="339"/>
      <c r="U160" s="339"/>
      <c r="V160" s="342"/>
      <c r="W160" s="339"/>
      <c r="X160" s="336"/>
      <c r="Y160" s="336"/>
      <c r="Z160" s="336"/>
      <c r="AA160" s="336"/>
      <c r="AB160" s="339"/>
    </row>
    <row r="161" ht="18.0" customHeight="1">
      <c r="A161" s="336"/>
      <c r="B161" s="337"/>
      <c r="C161" s="337"/>
      <c r="D161" s="337"/>
      <c r="E161" s="337"/>
      <c r="F161" s="344"/>
      <c r="G161" s="344"/>
      <c r="H161" s="337"/>
      <c r="I161" s="350"/>
      <c r="J161" s="350"/>
      <c r="K161" s="339"/>
      <c r="L161" s="339"/>
      <c r="M161" s="339"/>
      <c r="N161" s="339"/>
      <c r="O161" s="336"/>
      <c r="P161" s="336"/>
      <c r="Q161" s="336"/>
      <c r="R161" s="339"/>
      <c r="S161" s="339"/>
      <c r="T161" s="339"/>
      <c r="U161" s="339"/>
      <c r="V161" s="342"/>
      <c r="W161" s="339"/>
      <c r="X161" s="336"/>
      <c r="Y161" s="336"/>
      <c r="Z161" s="336"/>
      <c r="AA161" s="336"/>
      <c r="AB161" s="339"/>
    </row>
    <row r="162" ht="18.0" customHeight="1">
      <c r="A162" s="336"/>
      <c r="B162" s="337"/>
      <c r="C162" s="337"/>
      <c r="D162" s="337"/>
      <c r="E162" s="337"/>
      <c r="F162" s="344"/>
      <c r="G162" s="344"/>
      <c r="H162" s="337"/>
      <c r="I162" s="350"/>
      <c r="J162" s="350"/>
      <c r="K162" s="339"/>
      <c r="L162" s="339"/>
      <c r="M162" s="339"/>
      <c r="N162" s="339"/>
      <c r="O162" s="336"/>
      <c r="P162" s="336"/>
      <c r="Q162" s="336"/>
      <c r="R162" s="339"/>
      <c r="S162" s="339"/>
      <c r="T162" s="339"/>
      <c r="U162" s="339"/>
      <c r="V162" s="342"/>
      <c r="W162" s="339"/>
      <c r="X162" s="336"/>
      <c r="Y162" s="336"/>
      <c r="Z162" s="336"/>
      <c r="AA162" s="336"/>
      <c r="AB162" s="339"/>
    </row>
    <row r="163" ht="18.0" customHeight="1">
      <c r="A163" s="336"/>
      <c r="B163" s="337"/>
      <c r="C163" s="337"/>
      <c r="D163" s="337"/>
      <c r="E163" s="337"/>
      <c r="F163" s="344"/>
      <c r="G163" s="344"/>
      <c r="H163" s="337"/>
      <c r="I163" s="350"/>
      <c r="J163" s="350"/>
      <c r="K163" s="339"/>
      <c r="L163" s="339"/>
      <c r="M163" s="339"/>
      <c r="N163" s="339"/>
      <c r="O163" s="336"/>
      <c r="P163" s="336"/>
      <c r="Q163" s="336"/>
      <c r="R163" s="339"/>
      <c r="S163" s="339"/>
      <c r="T163" s="339"/>
      <c r="U163" s="339"/>
      <c r="V163" s="342"/>
      <c r="W163" s="339"/>
      <c r="X163" s="336"/>
      <c r="Y163" s="336"/>
      <c r="Z163" s="336"/>
      <c r="AA163" s="336"/>
      <c r="AB163" s="339"/>
    </row>
    <row r="164" ht="18.0" customHeight="1">
      <c r="A164" s="336"/>
      <c r="B164" s="337"/>
      <c r="C164" s="337"/>
      <c r="D164" s="337"/>
      <c r="E164" s="337"/>
      <c r="F164" s="344"/>
      <c r="G164" s="344"/>
      <c r="H164" s="337"/>
      <c r="I164" s="350"/>
      <c r="J164" s="350"/>
      <c r="K164" s="339"/>
      <c r="L164" s="339"/>
      <c r="M164" s="339"/>
      <c r="N164" s="339"/>
      <c r="O164" s="336"/>
      <c r="P164" s="336"/>
      <c r="Q164" s="336"/>
      <c r="R164" s="339"/>
      <c r="S164" s="339"/>
      <c r="T164" s="339"/>
      <c r="U164" s="339"/>
      <c r="V164" s="342"/>
      <c r="W164" s="339"/>
      <c r="X164" s="336"/>
      <c r="Y164" s="336"/>
      <c r="Z164" s="336"/>
      <c r="AA164" s="336"/>
      <c r="AB164" s="339"/>
    </row>
    <row r="165" ht="18.0" customHeight="1">
      <c r="A165" s="336"/>
      <c r="B165" s="337"/>
      <c r="C165" s="337"/>
      <c r="D165" s="337"/>
      <c r="E165" s="337"/>
      <c r="F165" s="344"/>
      <c r="G165" s="344"/>
      <c r="H165" s="337"/>
      <c r="I165" s="350"/>
      <c r="J165" s="350"/>
      <c r="K165" s="339"/>
      <c r="L165" s="339"/>
      <c r="M165" s="339"/>
      <c r="N165" s="339"/>
      <c r="O165" s="336"/>
      <c r="P165" s="336"/>
      <c r="Q165" s="336"/>
      <c r="R165" s="339"/>
      <c r="S165" s="339"/>
      <c r="T165" s="339"/>
      <c r="U165" s="339"/>
      <c r="V165" s="342"/>
      <c r="W165" s="339"/>
      <c r="X165" s="336"/>
      <c r="Y165" s="336"/>
      <c r="Z165" s="336"/>
      <c r="AA165" s="336"/>
      <c r="AB165" s="339"/>
    </row>
    <row r="166" ht="18.0" customHeight="1">
      <c r="A166" s="336"/>
      <c r="B166" s="337"/>
      <c r="C166" s="337"/>
      <c r="D166" s="337"/>
      <c r="E166" s="337"/>
      <c r="F166" s="344"/>
      <c r="G166" s="344"/>
      <c r="H166" s="337"/>
      <c r="I166" s="350"/>
      <c r="J166" s="350"/>
      <c r="K166" s="339"/>
      <c r="L166" s="339"/>
      <c r="M166" s="339"/>
      <c r="N166" s="339"/>
      <c r="O166" s="336"/>
      <c r="P166" s="336"/>
      <c r="Q166" s="336"/>
      <c r="R166" s="339"/>
      <c r="S166" s="339"/>
      <c r="T166" s="339"/>
      <c r="U166" s="339"/>
      <c r="V166" s="342"/>
      <c r="W166" s="339"/>
      <c r="X166" s="336"/>
      <c r="Y166" s="336"/>
      <c r="Z166" s="336"/>
      <c r="AA166" s="336"/>
      <c r="AB166" s="339"/>
    </row>
    <row r="167" ht="18.0" customHeight="1">
      <c r="A167" s="336"/>
      <c r="B167" s="337"/>
      <c r="C167" s="337"/>
      <c r="D167" s="337"/>
      <c r="E167" s="337"/>
      <c r="F167" s="344"/>
      <c r="G167" s="344"/>
      <c r="H167" s="337"/>
      <c r="I167" s="350"/>
      <c r="J167" s="350"/>
      <c r="K167" s="339"/>
      <c r="L167" s="339"/>
      <c r="M167" s="339"/>
      <c r="N167" s="339"/>
      <c r="O167" s="336"/>
      <c r="P167" s="336"/>
      <c r="Q167" s="336"/>
      <c r="R167" s="339"/>
      <c r="S167" s="339"/>
      <c r="T167" s="339"/>
      <c r="U167" s="339"/>
      <c r="V167" s="342"/>
      <c r="W167" s="339"/>
      <c r="X167" s="336"/>
      <c r="Y167" s="336"/>
      <c r="Z167" s="336"/>
      <c r="AA167" s="336"/>
      <c r="AB167" s="339"/>
    </row>
    <row r="168" ht="18.0" customHeight="1">
      <c r="A168" s="336"/>
      <c r="B168" s="337"/>
      <c r="C168" s="337"/>
      <c r="D168" s="337"/>
      <c r="E168" s="337"/>
      <c r="F168" s="344"/>
      <c r="G168" s="344"/>
      <c r="H168" s="337"/>
      <c r="I168" s="350"/>
      <c r="J168" s="350"/>
      <c r="K168" s="339"/>
      <c r="L168" s="339"/>
      <c r="M168" s="339"/>
      <c r="N168" s="339"/>
      <c r="O168" s="336"/>
      <c r="P168" s="336"/>
      <c r="Q168" s="336"/>
      <c r="R168" s="339"/>
      <c r="S168" s="339"/>
      <c r="T168" s="339"/>
      <c r="U168" s="339"/>
      <c r="V168" s="342"/>
      <c r="W168" s="339"/>
      <c r="X168" s="336"/>
      <c r="Y168" s="336"/>
      <c r="Z168" s="336"/>
      <c r="AA168" s="336"/>
      <c r="AB168" s="339"/>
    </row>
    <row r="169" ht="18.0" customHeight="1">
      <c r="A169" s="336"/>
      <c r="B169" s="337"/>
      <c r="C169" s="337"/>
      <c r="D169" s="337"/>
      <c r="E169" s="337"/>
      <c r="F169" s="344"/>
      <c r="G169" s="344"/>
      <c r="H169" s="337"/>
      <c r="I169" s="350"/>
      <c r="J169" s="350"/>
      <c r="K169" s="339"/>
      <c r="L169" s="339"/>
      <c r="M169" s="339"/>
      <c r="N169" s="339"/>
      <c r="O169" s="336"/>
      <c r="P169" s="336"/>
      <c r="Q169" s="336"/>
      <c r="R169" s="339"/>
      <c r="S169" s="339"/>
      <c r="T169" s="339"/>
      <c r="U169" s="339"/>
      <c r="V169" s="342"/>
      <c r="W169" s="339"/>
      <c r="X169" s="336"/>
      <c r="Y169" s="336"/>
      <c r="Z169" s="336"/>
      <c r="AA169" s="336"/>
      <c r="AB169" s="339"/>
    </row>
    <row r="170" ht="18.0" customHeight="1">
      <c r="A170" s="336"/>
      <c r="B170" s="337"/>
      <c r="C170" s="337"/>
      <c r="D170" s="337"/>
      <c r="E170" s="337"/>
      <c r="F170" s="344"/>
      <c r="G170" s="344"/>
      <c r="H170" s="337"/>
      <c r="I170" s="350"/>
      <c r="J170" s="350"/>
      <c r="K170" s="339"/>
      <c r="L170" s="339"/>
      <c r="M170" s="339"/>
      <c r="N170" s="339"/>
      <c r="O170" s="336"/>
      <c r="P170" s="336"/>
      <c r="Q170" s="336"/>
      <c r="R170" s="339"/>
      <c r="S170" s="339"/>
      <c r="T170" s="339"/>
      <c r="U170" s="339"/>
      <c r="V170" s="342"/>
      <c r="W170" s="339"/>
      <c r="X170" s="336"/>
      <c r="Y170" s="336"/>
      <c r="Z170" s="336"/>
      <c r="AA170" s="336"/>
      <c r="AB170" s="339"/>
    </row>
    <row r="171" ht="18.0" customHeight="1">
      <c r="A171" s="336"/>
      <c r="B171" s="337"/>
      <c r="C171" s="337"/>
      <c r="D171" s="337"/>
      <c r="E171" s="337"/>
      <c r="F171" s="344"/>
      <c r="G171" s="344"/>
      <c r="H171" s="337"/>
      <c r="I171" s="350"/>
      <c r="J171" s="350"/>
      <c r="K171" s="339"/>
      <c r="L171" s="339"/>
      <c r="M171" s="339"/>
      <c r="N171" s="339"/>
      <c r="O171" s="336"/>
      <c r="P171" s="336"/>
      <c r="Q171" s="336"/>
      <c r="R171" s="339"/>
      <c r="S171" s="339"/>
      <c r="T171" s="339"/>
      <c r="U171" s="339"/>
      <c r="V171" s="342"/>
      <c r="W171" s="339"/>
      <c r="X171" s="336"/>
      <c r="Y171" s="336"/>
      <c r="Z171" s="336"/>
      <c r="AA171" s="336"/>
      <c r="AB171" s="339"/>
    </row>
    <row r="172" ht="18.0" customHeight="1">
      <c r="A172" s="336"/>
      <c r="B172" s="337"/>
      <c r="C172" s="337"/>
      <c r="D172" s="337"/>
      <c r="E172" s="337"/>
      <c r="F172" s="344"/>
      <c r="G172" s="344"/>
      <c r="H172" s="337"/>
      <c r="I172" s="350"/>
      <c r="J172" s="350"/>
      <c r="K172" s="339"/>
      <c r="L172" s="339"/>
      <c r="M172" s="339"/>
      <c r="N172" s="339"/>
      <c r="O172" s="336"/>
      <c r="P172" s="336"/>
      <c r="Q172" s="336"/>
      <c r="R172" s="339"/>
      <c r="S172" s="339"/>
      <c r="T172" s="339"/>
      <c r="U172" s="339"/>
      <c r="V172" s="342"/>
      <c r="W172" s="339"/>
      <c r="X172" s="336"/>
      <c r="Y172" s="336"/>
      <c r="Z172" s="336"/>
      <c r="AA172" s="336"/>
      <c r="AB172" s="339"/>
    </row>
    <row r="173" ht="18.0" customHeight="1">
      <c r="A173" s="336"/>
      <c r="B173" s="337"/>
      <c r="C173" s="337"/>
      <c r="D173" s="337"/>
      <c r="E173" s="337"/>
      <c r="F173" s="344"/>
      <c r="G173" s="344"/>
      <c r="H173" s="337"/>
      <c r="I173" s="350"/>
      <c r="J173" s="350"/>
      <c r="K173" s="339"/>
      <c r="L173" s="339"/>
      <c r="M173" s="339"/>
      <c r="N173" s="339"/>
      <c r="O173" s="336"/>
      <c r="P173" s="336"/>
      <c r="Q173" s="336"/>
      <c r="R173" s="339"/>
      <c r="S173" s="339"/>
      <c r="T173" s="339"/>
      <c r="U173" s="339"/>
      <c r="V173" s="342"/>
      <c r="W173" s="339"/>
      <c r="X173" s="336"/>
      <c r="Y173" s="336"/>
      <c r="Z173" s="336"/>
      <c r="AA173" s="336"/>
      <c r="AB173" s="339"/>
    </row>
    <row r="174" ht="18.0" customHeight="1">
      <c r="A174" s="336"/>
      <c r="B174" s="337"/>
      <c r="C174" s="337"/>
      <c r="D174" s="337"/>
      <c r="E174" s="337"/>
      <c r="F174" s="344"/>
      <c r="G174" s="344"/>
      <c r="H174" s="337"/>
      <c r="I174" s="350"/>
      <c r="J174" s="350"/>
      <c r="K174" s="339"/>
      <c r="L174" s="339"/>
      <c r="M174" s="339"/>
      <c r="N174" s="339"/>
      <c r="O174" s="336"/>
      <c r="P174" s="336"/>
      <c r="Q174" s="336"/>
      <c r="R174" s="339"/>
      <c r="S174" s="339"/>
      <c r="T174" s="339"/>
      <c r="U174" s="339"/>
      <c r="V174" s="342"/>
      <c r="W174" s="339"/>
      <c r="X174" s="336"/>
      <c r="Y174" s="336"/>
      <c r="Z174" s="336"/>
      <c r="AA174" s="336"/>
      <c r="AB174" s="339"/>
    </row>
    <row r="175" ht="18.0" customHeight="1">
      <c r="A175" s="336"/>
      <c r="B175" s="337"/>
      <c r="C175" s="337"/>
      <c r="D175" s="337"/>
      <c r="E175" s="337"/>
      <c r="F175" s="344"/>
      <c r="G175" s="344"/>
      <c r="H175" s="337"/>
      <c r="I175" s="350"/>
      <c r="J175" s="350"/>
      <c r="K175" s="339"/>
      <c r="L175" s="339"/>
      <c r="M175" s="339"/>
      <c r="N175" s="339"/>
      <c r="O175" s="336"/>
      <c r="P175" s="336"/>
      <c r="Q175" s="336"/>
      <c r="R175" s="339"/>
      <c r="S175" s="339"/>
      <c r="T175" s="339"/>
      <c r="U175" s="339"/>
      <c r="V175" s="342"/>
      <c r="W175" s="339"/>
      <c r="X175" s="336"/>
      <c r="Y175" s="336"/>
      <c r="Z175" s="336"/>
      <c r="AA175" s="336"/>
      <c r="AB175" s="339"/>
    </row>
    <row r="176" ht="18.0" customHeight="1">
      <c r="A176" s="336"/>
      <c r="B176" s="337"/>
      <c r="C176" s="337"/>
      <c r="D176" s="337"/>
      <c r="E176" s="337"/>
      <c r="F176" s="344"/>
      <c r="G176" s="344"/>
      <c r="H176" s="337"/>
      <c r="I176" s="350"/>
      <c r="J176" s="350"/>
      <c r="K176" s="339"/>
      <c r="L176" s="339"/>
      <c r="M176" s="339"/>
      <c r="N176" s="339"/>
      <c r="O176" s="336"/>
      <c r="P176" s="336"/>
      <c r="Q176" s="336"/>
      <c r="R176" s="339"/>
      <c r="S176" s="339"/>
      <c r="T176" s="339"/>
      <c r="U176" s="339"/>
      <c r="V176" s="342"/>
      <c r="W176" s="339"/>
      <c r="X176" s="336"/>
      <c r="Y176" s="336"/>
      <c r="Z176" s="336"/>
      <c r="AA176" s="336"/>
      <c r="AB176" s="339"/>
    </row>
    <row r="177" ht="18.0" customHeight="1">
      <c r="A177" s="336"/>
      <c r="B177" s="337"/>
      <c r="C177" s="337"/>
      <c r="D177" s="337"/>
      <c r="E177" s="337"/>
      <c r="F177" s="344"/>
      <c r="G177" s="344"/>
      <c r="H177" s="337"/>
      <c r="I177" s="350"/>
      <c r="J177" s="350"/>
      <c r="K177" s="339"/>
      <c r="L177" s="339"/>
      <c r="M177" s="339"/>
      <c r="N177" s="339"/>
      <c r="O177" s="336"/>
      <c r="P177" s="336"/>
      <c r="Q177" s="336"/>
      <c r="R177" s="339"/>
      <c r="S177" s="339"/>
      <c r="T177" s="339"/>
      <c r="U177" s="339"/>
      <c r="V177" s="342"/>
      <c r="W177" s="339"/>
      <c r="X177" s="336"/>
      <c r="Y177" s="336"/>
      <c r="Z177" s="336"/>
      <c r="AA177" s="336"/>
      <c r="AB177" s="339"/>
    </row>
    <row r="178" ht="18.0" customHeight="1">
      <c r="A178" s="336"/>
      <c r="B178" s="337"/>
      <c r="C178" s="337"/>
      <c r="D178" s="337"/>
      <c r="E178" s="337"/>
      <c r="F178" s="344"/>
      <c r="G178" s="344"/>
      <c r="H178" s="337"/>
      <c r="I178" s="350"/>
      <c r="J178" s="350"/>
      <c r="K178" s="339"/>
      <c r="L178" s="339"/>
      <c r="M178" s="339"/>
      <c r="N178" s="339"/>
      <c r="O178" s="336"/>
      <c r="P178" s="336"/>
      <c r="Q178" s="336"/>
      <c r="R178" s="339"/>
      <c r="S178" s="339"/>
      <c r="T178" s="339"/>
      <c r="U178" s="339"/>
      <c r="V178" s="342"/>
      <c r="W178" s="339"/>
      <c r="X178" s="336"/>
      <c r="Y178" s="336"/>
      <c r="Z178" s="336"/>
      <c r="AA178" s="336"/>
      <c r="AB178" s="339"/>
    </row>
    <row r="179" ht="18.0" customHeight="1">
      <c r="A179" s="336"/>
      <c r="B179" s="337"/>
      <c r="C179" s="337"/>
      <c r="D179" s="337"/>
      <c r="E179" s="337"/>
      <c r="F179" s="344"/>
      <c r="G179" s="344"/>
      <c r="H179" s="337"/>
      <c r="I179" s="350"/>
      <c r="J179" s="350"/>
      <c r="K179" s="339"/>
      <c r="L179" s="339"/>
      <c r="M179" s="339"/>
      <c r="N179" s="339"/>
      <c r="O179" s="336"/>
      <c r="P179" s="336"/>
      <c r="Q179" s="336"/>
      <c r="R179" s="339"/>
      <c r="S179" s="339"/>
      <c r="T179" s="339"/>
      <c r="U179" s="339"/>
      <c r="V179" s="342"/>
      <c r="W179" s="339"/>
      <c r="X179" s="336"/>
      <c r="Y179" s="336"/>
      <c r="Z179" s="336"/>
      <c r="AA179" s="336"/>
      <c r="AB179" s="339"/>
    </row>
    <row r="180" ht="18.0" customHeight="1">
      <c r="A180" s="336"/>
      <c r="B180" s="337"/>
      <c r="C180" s="337"/>
      <c r="D180" s="337"/>
      <c r="E180" s="337"/>
      <c r="F180" s="344"/>
      <c r="G180" s="344"/>
      <c r="H180" s="337"/>
      <c r="I180" s="350"/>
      <c r="J180" s="350"/>
      <c r="K180" s="339"/>
      <c r="L180" s="339"/>
      <c r="M180" s="339"/>
      <c r="N180" s="339"/>
      <c r="O180" s="336"/>
      <c r="P180" s="336"/>
      <c r="Q180" s="336"/>
      <c r="R180" s="339"/>
      <c r="S180" s="339"/>
      <c r="T180" s="339"/>
      <c r="U180" s="339"/>
      <c r="V180" s="342"/>
      <c r="W180" s="339"/>
      <c r="X180" s="336"/>
      <c r="Y180" s="336"/>
      <c r="Z180" s="336"/>
      <c r="AA180" s="336"/>
      <c r="AB180" s="339"/>
    </row>
    <row r="181" ht="18.0" customHeight="1">
      <c r="A181" s="336"/>
      <c r="B181" s="337"/>
      <c r="C181" s="337"/>
      <c r="D181" s="337"/>
      <c r="E181" s="337"/>
      <c r="F181" s="344"/>
      <c r="G181" s="344"/>
      <c r="H181" s="337"/>
      <c r="I181" s="350"/>
      <c r="J181" s="350"/>
      <c r="K181" s="339"/>
      <c r="L181" s="339"/>
      <c r="M181" s="339"/>
      <c r="N181" s="339"/>
      <c r="O181" s="336"/>
      <c r="P181" s="336"/>
      <c r="Q181" s="336"/>
      <c r="R181" s="339"/>
      <c r="S181" s="339"/>
      <c r="T181" s="339"/>
      <c r="U181" s="339"/>
      <c r="V181" s="342"/>
      <c r="W181" s="339"/>
      <c r="X181" s="336"/>
      <c r="Y181" s="336"/>
      <c r="Z181" s="336"/>
      <c r="AA181" s="336"/>
      <c r="AB181" s="339"/>
    </row>
    <row r="182" ht="18.0" customHeight="1">
      <c r="A182" s="336"/>
      <c r="B182" s="337"/>
      <c r="C182" s="337"/>
      <c r="D182" s="337"/>
      <c r="E182" s="337"/>
      <c r="F182" s="344"/>
      <c r="G182" s="344"/>
      <c r="H182" s="337"/>
      <c r="I182" s="350"/>
      <c r="J182" s="350"/>
      <c r="K182" s="339"/>
      <c r="L182" s="339"/>
      <c r="M182" s="339"/>
      <c r="N182" s="339"/>
      <c r="O182" s="336"/>
      <c r="P182" s="336"/>
      <c r="Q182" s="336"/>
      <c r="R182" s="339"/>
      <c r="S182" s="339"/>
      <c r="T182" s="339"/>
      <c r="U182" s="339"/>
      <c r="V182" s="342"/>
      <c r="W182" s="339"/>
      <c r="X182" s="336"/>
      <c r="Y182" s="336"/>
      <c r="Z182" s="336"/>
      <c r="AA182" s="336"/>
      <c r="AB182" s="339"/>
    </row>
    <row r="183" ht="18.0" customHeight="1">
      <c r="A183" s="336"/>
      <c r="B183" s="337"/>
      <c r="C183" s="337"/>
      <c r="D183" s="337"/>
      <c r="E183" s="337"/>
      <c r="F183" s="344"/>
      <c r="G183" s="344"/>
      <c r="H183" s="337"/>
      <c r="I183" s="350"/>
      <c r="J183" s="350"/>
      <c r="K183" s="339"/>
      <c r="L183" s="339"/>
      <c r="M183" s="339"/>
      <c r="N183" s="339"/>
      <c r="O183" s="336"/>
      <c r="P183" s="336"/>
      <c r="Q183" s="336"/>
      <c r="R183" s="339"/>
      <c r="S183" s="339"/>
      <c r="T183" s="339"/>
      <c r="U183" s="339"/>
      <c r="V183" s="342"/>
      <c r="W183" s="339"/>
      <c r="X183" s="336"/>
      <c r="Y183" s="336"/>
      <c r="Z183" s="336"/>
      <c r="AA183" s="336"/>
      <c r="AB183" s="339"/>
    </row>
    <row r="184" ht="18.0" customHeight="1">
      <c r="A184" s="336"/>
      <c r="B184" s="337"/>
      <c r="C184" s="337"/>
      <c r="D184" s="337"/>
      <c r="E184" s="337"/>
      <c r="F184" s="344"/>
      <c r="G184" s="344"/>
      <c r="H184" s="337"/>
      <c r="I184" s="350"/>
      <c r="J184" s="350"/>
      <c r="K184" s="339"/>
      <c r="L184" s="339"/>
      <c r="M184" s="339"/>
      <c r="N184" s="339"/>
      <c r="O184" s="336"/>
      <c r="P184" s="336"/>
      <c r="Q184" s="336"/>
      <c r="R184" s="339"/>
      <c r="S184" s="339"/>
      <c r="T184" s="339"/>
      <c r="U184" s="339"/>
      <c r="V184" s="342"/>
      <c r="W184" s="339"/>
      <c r="X184" s="336"/>
      <c r="Y184" s="336"/>
      <c r="Z184" s="336"/>
      <c r="AA184" s="336"/>
      <c r="AB184" s="339"/>
    </row>
    <row r="185" ht="18.0" customHeight="1">
      <c r="A185" s="336"/>
      <c r="B185" s="337"/>
      <c r="C185" s="337"/>
      <c r="D185" s="337"/>
      <c r="E185" s="337"/>
      <c r="F185" s="344"/>
      <c r="G185" s="344"/>
      <c r="H185" s="337"/>
      <c r="I185" s="350"/>
      <c r="J185" s="350"/>
      <c r="K185" s="339"/>
      <c r="L185" s="339"/>
      <c r="M185" s="339"/>
      <c r="N185" s="339"/>
      <c r="O185" s="336"/>
      <c r="P185" s="336"/>
      <c r="Q185" s="336"/>
      <c r="R185" s="339"/>
      <c r="S185" s="339"/>
      <c r="T185" s="339"/>
      <c r="U185" s="339"/>
      <c r="V185" s="342"/>
      <c r="W185" s="339"/>
      <c r="X185" s="336"/>
      <c r="Y185" s="336"/>
      <c r="Z185" s="336"/>
      <c r="AA185" s="336"/>
      <c r="AB185" s="339"/>
    </row>
    <row r="186" ht="18.0" customHeight="1">
      <c r="A186" s="336"/>
      <c r="B186" s="337"/>
      <c r="C186" s="337"/>
      <c r="D186" s="337"/>
      <c r="E186" s="337"/>
      <c r="F186" s="344"/>
      <c r="G186" s="344"/>
      <c r="H186" s="337"/>
      <c r="I186" s="350"/>
      <c r="J186" s="350"/>
      <c r="K186" s="339"/>
      <c r="L186" s="339"/>
      <c r="M186" s="339"/>
      <c r="N186" s="339"/>
      <c r="O186" s="336"/>
      <c r="P186" s="336"/>
      <c r="Q186" s="336"/>
      <c r="R186" s="339"/>
      <c r="S186" s="339"/>
      <c r="T186" s="339"/>
      <c r="U186" s="339"/>
      <c r="V186" s="342"/>
      <c r="W186" s="339"/>
      <c r="X186" s="336"/>
      <c r="Y186" s="336"/>
      <c r="Z186" s="336"/>
      <c r="AA186" s="336"/>
      <c r="AB186" s="339"/>
    </row>
    <row r="187" ht="18.0" customHeight="1">
      <c r="A187" s="336"/>
      <c r="B187" s="337"/>
      <c r="C187" s="337"/>
      <c r="D187" s="337"/>
      <c r="E187" s="337"/>
      <c r="F187" s="344"/>
      <c r="G187" s="344"/>
      <c r="H187" s="337"/>
      <c r="I187" s="350"/>
      <c r="J187" s="350"/>
      <c r="K187" s="339"/>
      <c r="L187" s="339"/>
      <c r="M187" s="339"/>
      <c r="N187" s="339"/>
      <c r="O187" s="336"/>
      <c r="P187" s="336"/>
      <c r="Q187" s="336"/>
      <c r="R187" s="339"/>
      <c r="S187" s="339"/>
      <c r="T187" s="339"/>
      <c r="U187" s="339"/>
      <c r="V187" s="342"/>
      <c r="W187" s="339"/>
      <c r="X187" s="336"/>
      <c r="Y187" s="336"/>
      <c r="Z187" s="336"/>
      <c r="AA187" s="336"/>
      <c r="AB187" s="339"/>
    </row>
    <row r="188" ht="18.0" customHeight="1">
      <c r="A188" s="336"/>
      <c r="B188" s="337"/>
      <c r="C188" s="337"/>
      <c r="D188" s="337"/>
      <c r="E188" s="337"/>
      <c r="F188" s="344"/>
      <c r="G188" s="344"/>
      <c r="H188" s="337"/>
      <c r="I188" s="350"/>
      <c r="J188" s="350"/>
      <c r="K188" s="339"/>
      <c r="L188" s="339"/>
      <c r="M188" s="339"/>
      <c r="N188" s="339"/>
      <c r="O188" s="336"/>
      <c r="P188" s="336"/>
      <c r="Q188" s="336"/>
      <c r="R188" s="339"/>
      <c r="S188" s="339"/>
      <c r="T188" s="339"/>
      <c r="U188" s="339"/>
      <c r="V188" s="342"/>
      <c r="W188" s="339"/>
      <c r="X188" s="336"/>
      <c r="Y188" s="336"/>
      <c r="Z188" s="336"/>
      <c r="AA188" s="336"/>
      <c r="AB188" s="339"/>
    </row>
    <row r="189" ht="18.0" customHeight="1">
      <c r="A189" s="336"/>
      <c r="B189" s="337"/>
      <c r="C189" s="337"/>
      <c r="D189" s="337"/>
      <c r="E189" s="337"/>
      <c r="F189" s="344"/>
      <c r="G189" s="344"/>
      <c r="H189" s="337"/>
      <c r="I189" s="350"/>
      <c r="J189" s="350"/>
      <c r="K189" s="339"/>
      <c r="L189" s="339"/>
      <c r="M189" s="339"/>
      <c r="N189" s="339"/>
      <c r="O189" s="336"/>
      <c r="P189" s="336"/>
      <c r="Q189" s="336"/>
      <c r="R189" s="339"/>
      <c r="S189" s="339"/>
      <c r="T189" s="339"/>
      <c r="U189" s="339"/>
      <c r="V189" s="342"/>
      <c r="W189" s="339"/>
      <c r="X189" s="336"/>
      <c r="Y189" s="336"/>
      <c r="Z189" s="336"/>
      <c r="AA189" s="336"/>
      <c r="AB189" s="339"/>
    </row>
    <row r="190" ht="18.0" customHeight="1">
      <c r="A190" s="336"/>
      <c r="B190" s="337"/>
      <c r="C190" s="337"/>
      <c r="D190" s="337"/>
      <c r="E190" s="337"/>
      <c r="F190" s="344"/>
      <c r="G190" s="344"/>
      <c r="H190" s="337"/>
      <c r="I190" s="350"/>
      <c r="J190" s="350"/>
      <c r="K190" s="339"/>
      <c r="L190" s="339"/>
      <c r="M190" s="339"/>
      <c r="N190" s="339"/>
      <c r="O190" s="336"/>
      <c r="P190" s="336"/>
      <c r="Q190" s="336"/>
      <c r="R190" s="339"/>
      <c r="S190" s="339"/>
      <c r="T190" s="339"/>
      <c r="U190" s="339"/>
      <c r="V190" s="342"/>
      <c r="W190" s="339"/>
      <c r="X190" s="336"/>
      <c r="Y190" s="336"/>
      <c r="Z190" s="336"/>
      <c r="AA190" s="336"/>
      <c r="AB190" s="339"/>
    </row>
    <row r="191" ht="18.0" customHeight="1">
      <c r="A191" s="336"/>
      <c r="B191" s="337"/>
      <c r="C191" s="337"/>
      <c r="D191" s="337"/>
      <c r="E191" s="337"/>
      <c r="F191" s="344"/>
      <c r="G191" s="344"/>
      <c r="H191" s="337"/>
      <c r="I191" s="350"/>
      <c r="J191" s="350"/>
      <c r="K191" s="339"/>
      <c r="L191" s="339"/>
      <c r="M191" s="339"/>
      <c r="N191" s="339"/>
      <c r="O191" s="336"/>
      <c r="P191" s="336"/>
      <c r="Q191" s="336"/>
      <c r="R191" s="339"/>
      <c r="S191" s="339"/>
      <c r="T191" s="339"/>
      <c r="U191" s="339"/>
      <c r="V191" s="342"/>
      <c r="W191" s="339"/>
      <c r="X191" s="336"/>
      <c r="Y191" s="336"/>
      <c r="Z191" s="336"/>
      <c r="AA191" s="336"/>
      <c r="AB191" s="339"/>
    </row>
    <row r="192" ht="18.0" customHeight="1">
      <c r="A192" s="336"/>
      <c r="B192" s="337"/>
      <c r="C192" s="337"/>
      <c r="D192" s="337"/>
      <c r="E192" s="337"/>
      <c r="F192" s="344"/>
      <c r="G192" s="344"/>
      <c r="H192" s="337"/>
      <c r="I192" s="350"/>
      <c r="J192" s="350"/>
      <c r="K192" s="339"/>
      <c r="L192" s="339"/>
      <c r="M192" s="339"/>
      <c r="N192" s="339"/>
      <c r="O192" s="336"/>
      <c r="P192" s="336"/>
      <c r="Q192" s="336"/>
      <c r="R192" s="339"/>
      <c r="S192" s="339"/>
      <c r="T192" s="339"/>
      <c r="U192" s="339"/>
      <c r="V192" s="342"/>
      <c r="W192" s="339"/>
      <c r="X192" s="336"/>
      <c r="Y192" s="336"/>
      <c r="Z192" s="336"/>
      <c r="AA192" s="336"/>
      <c r="AB192" s="339"/>
    </row>
    <row r="193" ht="18.0" customHeight="1">
      <c r="A193" s="336"/>
      <c r="B193" s="337"/>
      <c r="C193" s="337"/>
      <c r="D193" s="337"/>
      <c r="E193" s="337"/>
      <c r="F193" s="344"/>
      <c r="G193" s="344"/>
      <c r="H193" s="337"/>
      <c r="I193" s="350"/>
      <c r="J193" s="350"/>
      <c r="K193" s="339"/>
      <c r="L193" s="339"/>
      <c r="M193" s="339"/>
      <c r="N193" s="339"/>
      <c r="O193" s="336"/>
      <c r="P193" s="336"/>
      <c r="Q193" s="336"/>
      <c r="R193" s="339"/>
      <c r="S193" s="339"/>
      <c r="T193" s="339"/>
      <c r="U193" s="339"/>
      <c r="V193" s="342"/>
      <c r="W193" s="339"/>
      <c r="X193" s="336"/>
      <c r="Y193" s="336"/>
      <c r="Z193" s="336"/>
      <c r="AA193" s="336"/>
      <c r="AB193" s="339"/>
    </row>
    <row r="194" ht="18.0" customHeight="1">
      <c r="A194" s="336"/>
      <c r="B194" s="337"/>
      <c r="C194" s="337"/>
      <c r="D194" s="337"/>
      <c r="E194" s="337"/>
      <c r="F194" s="344"/>
      <c r="G194" s="344"/>
      <c r="H194" s="337"/>
      <c r="I194" s="350"/>
      <c r="J194" s="350"/>
      <c r="K194" s="339"/>
      <c r="L194" s="339"/>
      <c r="M194" s="339"/>
      <c r="N194" s="339"/>
      <c r="O194" s="336"/>
      <c r="P194" s="336"/>
      <c r="Q194" s="336"/>
      <c r="R194" s="339"/>
      <c r="S194" s="339"/>
      <c r="T194" s="339"/>
      <c r="U194" s="339"/>
      <c r="V194" s="342"/>
      <c r="W194" s="339"/>
      <c r="X194" s="336"/>
      <c r="Y194" s="336"/>
      <c r="Z194" s="336"/>
      <c r="AA194" s="336"/>
      <c r="AB194" s="339"/>
    </row>
    <row r="195" ht="18.0" customHeight="1">
      <c r="A195" s="336"/>
      <c r="B195" s="337"/>
      <c r="C195" s="337"/>
      <c r="D195" s="337"/>
      <c r="E195" s="337"/>
      <c r="F195" s="344"/>
      <c r="G195" s="344"/>
      <c r="H195" s="337"/>
      <c r="I195" s="350"/>
      <c r="J195" s="350"/>
      <c r="K195" s="339"/>
      <c r="L195" s="339"/>
      <c r="M195" s="339"/>
      <c r="N195" s="339"/>
      <c r="O195" s="336"/>
      <c r="P195" s="336"/>
      <c r="Q195" s="336"/>
      <c r="R195" s="339"/>
      <c r="S195" s="339"/>
      <c r="T195" s="339"/>
      <c r="U195" s="339"/>
      <c r="V195" s="342"/>
      <c r="W195" s="339"/>
      <c r="X195" s="336"/>
      <c r="Y195" s="336"/>
      <c r="Z195" s="336"/>
      <c r="AA195" s="336"/>
      <c r="AB195" s="339"/>
    </row>
    <row r="196" ht="18.0" customHeight="1">
      <c r="A196" s="336"/>
      <c r="B196" s="337"/>
      <c r="C196" s="337"/>
      <c r="D196" s="337"/>
      <c r="E196" s="337"/>
      <c r="F196" s="344"/>
      <c r="G196" s="344"/>
      <c r="H196" s="337"/>
      <c r="I196" s="350"/>
      <c r="J196" s="350"/>
      <c r="K196" s="339"/>
      <c r="L196" s="339"/>
      <c r="M196" s="339"/>
      <c r="N196" s="339"/>
      <c r="O196" s="336"/>
      <c r="P196" s="336"/>
      <c r="Q196" s="336"/>
      <c r="R196" s="339"/>
      <c r="S196" s="339"/>
      <c r="T196" s="339"/>
      <c r="U196" s="339"/>
      <c r="V196" s="342"/>
      <c r="W196" s="339"/>
      <c r="X196" s="336"/>
      <c r="Y196" s="336"/>
      <c r="Z196" s="336"/>
      <c r="AA196" s="336"/>
      <c r="AB196" s="339"/>
    </row>
    <row r="197" ht="18.0" customHeight="1">
      <c r="A197" s="336"/>
      <c r="B197" s="337"/>
      <c r="C197" s="337"/>
      <c r="D197" s="337"/>
      <c r="E197" s="337"/>
      <c r="F197" s="344"/>
      <c r="G197" s="344"/>
      <c r="H197" s="337"/>
      <c r="I197" s="350"/>
      <c r="J197" s="350"/>
      <c r="K197" s="339"/>
      <c r="L197" s="339"/>
      <c r="M197" s="339"/>
      <c r="N197" s="339"/>
      <c r="O197" s="336"/>
      <c r="P197" s="336"/>
      <c r="Q197" s="336"/>
      <c r="R197" s="339"/>
      <c r="S197" s="339"/>
      <c r="T197" s="339"/>
      <c r="U197" s="339"/>
      <c r="V197" s="342"/>
      <c r="W197" s="339"/>
      <c r="X197" s="336"/>
      <c r="Y197" s="336"/>
      <c r="Z197" s="336"/>
      <c r="AA197" s="336"/>
      <c r="AB197" s="339"/>
    </row>
    <row r="198" ht="18.0" customHeight="1">
      <c r="A198" s="336"/>
      <c r="B198" s="337"/>
      <c r="C198" s="337"/>
      <c r="D198" s="337"/>
      <c r="E198" s="337"/>
      <c r="F198" s="344"/>
      <c r="G198" s="344"/>
      <c r="H198" s="337"/>
      <c r="I198" s="350"/>
      <c r="J198" s="350"/>
      <c r="K198" s="339"/>
      <c r="L198" s="339"/>
      <c r="M198" s="339"/>
      <c r="N198" s="339"/>
      <c r="O198" s="336"/>
      <c r="P198" s="336"/>
      <c r="Q198" s="336"/>
      <c r="R198" s="339"/>
      <c r="S198" s="339"/>
      <c r="T198" s="339"/>
      <c r="U198" s="339"/>
      <c r="V198" s="342"/>
      <c r="W198" s="339"/>
      <c r="X198" s="336"/>
      <c r="Y198" s="336"/>
      <c r="Z198" s="336"/>
      <c r="AA198" s="336"/>
      <c r="AB198" s="339"/>
    </row>
    <row r="199" ht="18.0" customHeight="1">
      <c r="A199" s="336"/>
      <c r="B199" s="337"/>
      <c r="C199" s="337"/>
      <c r="D199" s="337"/>
      <c r="E199" s="337"/>
      <c r="F199" s="344"/>
      <c r="G199" s="344"/>
      <c r="H199" s="337"/>
      <c r="I199" s="350"/>
      <c r="J199" s="350"/>
      <c r="K199" s="339"/>
      <c r="L199" s="339"/>
      <c r="M199" s="339"/>
      <c r="N199" s="339"/>
      <c r="O199" s="336"/>
      <c r="P199" s="336"/>
      <c r="Q199" s="336"/>
      <c r="R199" s="339"/>
      <c r="S199" s="339"/>
      <c r="T199" s="339"/>
      <c r="U199" s="339"/>
      <c r="V199" s="342"/>
      <c r="W199" s="339"/>
      <c r="X199" s="336"/>
      <c r="Y199" s="336"/>
      <c r="Z199" s="336"/>
      <c r="AA199" s="336"/>
      <c r="AB199" s="339"/>
    </row>
    <row r="200" ht="18.0" customHeight="1">
      <c r="A200" s="336"/>
      <c r="B200" s="337"/>
      <c r="C200" s="337"/>
      <c r="D200" s="337"/>
      <c r="E200" s="337"/>
      <c r="F200" s="344"/>
      <c r="G200" s="344"/>
      <c r="H200" s="337"/>
      <c r="I200" s="350"/>
      <c r="J200" s="350"/>
      <c r="K200" s="339"/>
      <c r="L200" s="339"/>
      <c r="M200" s="339"/>
      <c r="N200" s="339"/>
      <c r="O200" s="336"/>
      <c r="P200" s="336"/>
      <c r="Q200" s="336"/>
      <c r="R200" s="339"/>
      <c r="S200" s="339"/>
      <c r="T200" s="339"/>
      <c r="U200" s="339"/>
      <c r="V200" s="342"/>
      <c r="W200" s="339"/>
      <c r="X200" s="336"/>
      <c r="Y200" s="336"/>
      <c r="Z200" s="336"/>
      <c r="AA200" s="336"/>
      <c r="AB200" s="339"/>
    </row>
    <row r="201" ht="18.0" customHeight="1">
      <c r="A201" s="336"/>
      <c r="B201" s="337"/>
      <c r="C201" s="337"/>
      <c r="D201" s="337"/>
      <c r="E201" s="337"/>
      <c r="F201" s="344"/>
      <c r="G201" s="344"/>
      <c r="H201" s="337"/>
      <c r="I201" s="350"/>
      <c r="J201" s="350"/>
      <c r="K201" s="339"/>
      <c r="L201" s="339"/>
      <c r="M201" s="339"/>
      <c r="N201" s="339"/>
      <c r="O201" s="336"/>
      <c r="P201" s="336"/>
      <c r="Q201" s="336"/>
      <c r="R201" s="339"/>
      <c r="S201" s="339"/>
      <c r="T201" s="339"/>
      <c r="U201" s="339"/>
      <c r="V201" s="342"/>
      <c r="W201" s="339"/>
      <c r="X201" s="336"/>
      <c r="Y201" s="336"/>
      <c r="Z201" s="336"/>
      <c r="AA201" s="336"/>
      <c r="AB201" s="339"/>
    </row>
    <row r="202" ht="18.0" customHeight="1">
      <c r="A202" s="336"/>
      <c r="B202" s="337"/>
      <c r="C202" s="337"/>
      <c r="D202" s="337"/>
      <c r="E202" s="337"/>
      <c r="F202" s="344"/>
      <c r="G202" s="344"/>
      <c r="H202" s="337"/>
      <c r="I202" s="350"/>
      <c r="J202" s="350"/>
      <c r="K202" s="339"/>
      <c r="L202" s="339"/>
      <c r="M202" s="339"/>
      <c r="N202" s="339"/>
      <c r="O202" s="336"/>
      <c r="P202" s="336"/>
      <c r="Q202" s="336"/>
      <c r="R202" s="339"/>
      <c r="S202" s="339"/>
      <c r="T202" s="339"/>
      <c r="U202" s="339"/>
      <c r="V202" s="342"/>
      <c r="W202" s="339"/>
      <c r="X202" s="336"/>
      <c r="Y202" s="336"/>
      <c r="Z202" s="336"/>
      <c r="AA202" s="336"/>
      <c r="AB202" s="339"/>
    </row>
    <row r="203" ht="18.0" customHeight="1">
      <c r="A203" s="336"/>
      <c r="B203" s="337"/>
      <c r="C203" s="337"/>
      <c r="D203" s="337"/>
      <c r="E203" s="337"/>
      <c r="F203" s="344"/>
      <c r="G203" s="344"/>
      <c r="H203" s="337"/>
      <c r="I203" s="350"/>
      <c r="J203" s="350"/>
      <c r="K203" s="339"/>
      <c r="L203" s="339"/>
      <c r="M203" s="339"/>
      <c r="N203" s="339"/>
      <c r="O203" s="336"/>
      <c r="P203" s="336"/>
      <c r="Q203" s="336"/>
      <c r="R203" s="339"/>
      <c r="S203" s="339"/>
      <c r="T203" s="339"/>
      <c r="U203" s="339"/>
      <c r="V203" s="342"/>
      <c r="W203" s="339"/>
      <c r="X203" s="336"/>
      <c r="Y203" s="336"/>
      <c r="Z203" s="336"/>
      <c r="AA203" s="336"/>
      <c r="AB203" s="339"/>
    </row>
    <row r="204" ht="18.0" customHeight="1">
      <c r="A204" s="336"/>
      <c r="B204" s="337"/>
      <c r="C204" s="337"/>
      <c r="D204" s="337"/>
      <c r="E204" s="337"/>
      <c r="F204" s="344"/>
      <c r="G204" s="344"/>
      <c r="H204" s="337"/>
      <c r="I204" s="350"/>
      <c r="J204" s="350"/>
      <c r="K204" s="339"/>
      <c r="L204" s="339"/>
      <c r="M204" s="339"/>
      <c r="N204" s="339"/>
      <c r="O204" s="336"/>
      <c r="P204" s="336"/>
      <c r="Q204" s="336"/>
      <c r="R204" s="339"/>
      <c r="S204" s="339"/>
      <c r="T204" s="339"/>
      <c r="U204" s="339"/>
      <c r="V204" s="342"/>
      <c r="W204" s="339"/>
      <c r="X204" s="336"/>
      <c r="Y204" s="336"/>
      <c r="Z204" s="336"/>
      <c r="AA204" s="336"/>
      <c r="AB204" s="339"/>
    </row>
    <row r="205" ht="18.0" customHeight="1">
      <c r="A205" s="336"/>
      <c r="B205" s="337"/>
      <c r="C205" s="337"/>
      <c r="D205" s="337"/>
      <c r="E205" s="337"/>
      <c r="F205" s="344"/>
      <c r="G205" s="344"/>
      <c r="H205" s="337"/>
      <c r="I205" s="350"/>
      <c r="J205" s="350"/>
      <c r="K205" s="339"/>
      <c r="L205" s="339"/>
      <c r="M205" s="339"/>
      <c r="N205" s="339"/>
      <c r="O205" s="336"/>
      <c r="P205" s="336"/>
      <c r="Q205" s="336"/>
      <c r="R205" s="339"/>
      <c r="S205" s="339"/>
      <c r="T205" s="339"/>
      <c r="U205" s="339"/>
      <c r="V205" s="342"/>
      <c r="W205" s="339"/>
      <c r="X205" s="336"/>
      <c r="Y205" s="336"/>
      <c r="Z205" s="336"/>
      <c r="AA205" s="336"/>
      <c r="AB205" s="339"/>
    </row>
    <row r="206" ht="18.0" customHeight="1">
      <c r="A206" s="336"/>
      <c r="B206" s="337"/>
      <c r="C206" s="337"/>
      <c r="D206" s="337"/>
      <c r="E206" s="337"/>
      <c r="F206" s="344"/>
      <c r="G206" s="344"/>
      <c r="H206" s="337"/>
      <c r="I206" s="350"/>
      <c r="J206" s="350"/>
      <c r="K206" s="339"/>
      <c r="L206" s="339"/>
      <c r="M206" s="339"/>
      <c r="N206" s="339"/>
      <c r="O206" s="336"/>
      <c r="P206" s="336"/>
      <c r="Q206" s="336"/>
      <c r="R206" s="339"/>
      <c r="S206" s="339"/>
      <c r="T206" s="339"/>
      <c r="U206" s="339"/>
      <c r="V206" s="342"/>
      <c r="W206" s="339"/>
      <c r="X206" s="336"/>
      <c r="Y206" s="336"/>
      <c r="Z206" s="336"/>
      <c r="AA206" s="336"/>
      <c r="AB206" s="339"/>
    </row>
    <row r="207" ht="18.0" customHeight="1">
      <c r="A207" s="336"/>
      <c r="B207" s="337"/>
      <c r="C207" s="337"/>
      <c r="D207" s="337"/>
      <c r="E207" s="337"/>
      <c r="F207" s="344"/>
      <c r="G207" s="344"/>
      <c r="H207" s="337"/>
      <c r="I207" s="350"/>
      <c r="J207" s="350"/>
      <c r="K207" s="339"/>
      <c r="L207" s="339"/>
      <c r="M207" s="339"/>
      <c r="N207" s="339"/>
      <c r="O207" s="336"/>
      <c r="P207" s="336"/>
      <c r="Q207" s="336"/>
      <c r="R207" s="339"/>
      <c r="S207" s="339"/>
      <c r="T207" s="339"/>
      <c r="U207" s="339"/>
      <c r="V207" s="342"/>
      <c r="W207" s="339"/>
      <c r="X207" s="336"/>
      <c r="Y207" s="336"/>
      <c r="Z207" s="336"/>
      <c r="AA207" s="336"/>
      <c r="AB207" s="339"/>
    </row>
    <row r="208" ht="18.0" customHeight="1">
      <c r="A208" s="336"/>
      <c r="B208" s="337"/>
      <c r="C208" s="337"/>
      <c r="D208" s="337"/>
      <c r="E208" s="337"/>
      <c r="F208" s="344"/>
      <c r="G208" s="344"/>
      <c r="H208" s="337"/>
      <c r="I208" s="350"/>
      <c r="J208" s="350"/>
      <c r="K208" s="339"/>
      <c r="L208" s="339"/>
      <c r="M208" s="339"/>
      <c r="N208" s="339"/>
      <c r="O208" s="336"/>
      <c r="P208" s="336"/>
      <c r="Q208" s="336"/>
      <c r="R208" s="339"/>
      <c r="S208" s="339"/>
      <c r="T208" s="339"/>
      <c r="U208" s="339"/>
      <c r="V208" s="342"/>
      <c r="W208" s="339"/>
      <c r="X208" s="336"/>
      <c r="Y208" s="336"/>
      <c r="Z208" s="336"/>
      <c r="AA208" s="336"/>
      <c r="AB208" s="339"/>
    </row>
    <row r="209" ht="18.0" customHeight="1">
      <c r="A209" s="336"/>
      <c r="B209" s="337"/>
      <c r="C209" s="337"/>
      <c r="D209" s="337"/>
      <c r="E209" s="337"/>
      <c r="F209" s="344"/>
      <c r="G209" s="344"/>
      <c r="H209" s="337"/>
      <c r="I209" s="350"/>
      <c r="J209" s="350"/>
      <c r="K209" s="339"/>
      <c r="L209" s="339"/>
      <c r="M209" s="339"/>
      <c r="N209" s="339"/>
      <c r="O209" s="336"/>
      <c r="P209" s="336"/>
      <c r="Q209" s="336"/>
      <c r="R209" s="339"/>
      <c r="S209" s="339"/>
      <c r="T209" s="339"/>
      <c r="U209" s="339"/>
      <c r="V209" s="342"/>
      <c r="W209" s="339"/>
      <c r="X209" s="336"/>
      <c r="Y209" s="336"/>
      <c r="Z209" s="336"/>
      <c r="AA209" s="336"/>
      <c r="AB209" s="339"/>
    </row>
    <row r="210" ht="18.0" customHeight="1">
      <c r="A210" s="336"/>
      <c r="B210" s="337"/>
      <c r="C210" s="337"/>
      <c r="D210" s="337"/>
      <c r="E210" s="337"/>
      <c r="F210" s="344"/>
      <c r="G210" s="344"/>
      <c r="H210" s="337"/>
      <c r="I210" s="350"/>
      <c r="J210" s="350"/>
      <c r="K210" s="339"/>
      <c r="L210" s="339"/>
      <c r="M210" s="339"/>
      <c r="N210" s="339"/>
      <c r="O210" s="336"/>
      <c r="P210" s="336"/>
      <c r="Q210" s="336"/>
      <c r="R210" s="339"/>
      <c r="S210" s="339"/>
      <c r="T210" s="339"/>
      <c r="U210" s="339"/>
      <c r="V210" s="342"/>
      <c r="W210" s="339"/>
      <c r="X210" s="336"/>
      <c r="Y210" s="336"/>
      <c r="Z210" s="336"/>
      <c r="AA210" s="336"/>
      <c r="AB210" s="339"/>
    </row>
    <row r="211" ht="18.0" customHeight="1">
      <c r="A211" s="336"/>
      <c r="B211" s="337"/>
      <c r="C211" s="337"/>
      <c r="D211" s="337"/>
      <c r="E211" s="337"/>
      <c r="F211" s="344"/>
      <c r="G211" s="344"/>
      <c r="H211" s="337"/>
      <c r="I211" s="350"/>
      <c r="J211" s="350"/>
      <c r="K211" s="339"/>
      <c r="L211" s="339"/>
      <c r="M211" s="339"/>
      <c r="N211" s="339"/>
      <c r="O211" s="336"/>
      <c r="P211" s="336"/>
      <c r="Q211" s="336"/>
      <c r="R211" s="339"/>
      <c r="S211" s="339"/>
      <c r="T211" s="339"/>
      <c r="U211" s="339"/>
      <c r="V211" s="342"/>
      <c r="W211" s="339"/>
      <c r="X211" s="336"/>
      <c r="Y211" s="336"/>
      <c r="Z211" s="336"/>
      <c r="AA211" s="336"/>
      <c r="AB211" s="339"/>
    </row>
    <row r="212" ht="18.0" customHeight="1">
      <c r="A212" s="336"/>
      <c r="B212" s="337"/>
      <c r="C212" s="337"/>
      <c r="D212" s="337"/>
      <c r="E212" s="337"/>
      <c r="F212" s="344"/>
      <c r="G212" s="344"/>
      <c r="H212" s="337"/>
      <c r="I212" s="350"/>
      <c r="J212" s="350"/>
      <c r="K212" s="339"/>
      <c r="L212" s="339"/>
      <c r="M212" s="339"/>
      <c r="N212" s="339"/>
      <c r="O212" s="336"/>
      <c r="P212" s="336"/>
      <c r="Q212" s="336"/>
      <c r="R212" s="339"/>
      <c r="S212" s="339"/>
      <c r="T212" s="339"/>
      <c r="U212" s="339"/>
      <c r="V212" s="342"/>
      <c r="W212" s="339"/>
      <c r="X212" s="336"/>
      <c r="Y212" s="336"/>
      <c r="Z212" s="336"/>
      <c r="AA212" s="336"/>
      <c r="AB212" s="339"/>
    </row>
    <row r="213" ht="18.0" customHeight="1">
      <c r="A213" s="336"/>
      <c r="B213" s="337"/>
      <c r="C213" s="337"/>
      <c r="D213" s="337"/>
      <c r="E213" s="337"/>
      <c r="F213" s="344"/>
      <c r="G213" s="344"/>
      <c r="H213" s="337"/>
      <c r="I213" s="350"/>
      <c r="J213" s="350"/>
      <c r="K213" s="339"/>
      <c r="L213" s="339"/>
      <c r="M213" s="339"/>
      <c r="N213" s="339"/>
      <c r="O213" s="336"/>
      <c r="P213" s="336"/>
      <c r="Q213" s="336"/>
      <c r="R213" s="339"/>
      <c r="S213" s="339"/>
      <c r="T213" s="339"/>
      <c r="U213" s="339"/>
      <c r="V213" s="342"/>
      <c r="W213" s="339"/>
      <c r="X213" s="336"/>
      <c r="Y213" s="336"/>
      <c r="Z213" s="336"/>
      <c r="AA213" s="336"/>
      <c r="AB213" s="339"/>
    </row>
    <row r="214" ht="18.0" customHeight="1">
      <c r="A214" s="336"/>
      <c r="B214" s="337"/>
      <c r="C214" s="337"/>
      <c r="D214" s="337"/>
      <c r="E214" s="337"/>
      <c r="F214" s="344"/>
      <c r="G214" s="344"/>
      <c r="H214" s="337"/>
      <c r="I214" s="350"/>
      <c r="J214" s="350"/>
      <c r="K214" s="339"/>
      <c r="L214" s="339"/>
      <c r="M214" s="339"/>
      <c r="N214" s="339"/>
      <c r="O214" s="336"/>
      <c r="P214" s="336"/>
      <c r="Q214" s="336"/>
      <c r="R214" s="339"/>
      <c r="S214" s="339"/>
      <c r="T214" s="339"/>
      <c r="U214" s="339"/>
      <c r="V214" s="342"/>
      <c r="W214" s="339"/>
      <c r="X214" s="336"/>
      <c r="Y214" s="336"/>
      <c r="Z214" s="336"/>
      <c r="AA214" s="336"/>
      <c r="AB214" s="339"/>
    </row>
    <row r="215" ht="18.0" customHeight="1">
      <c r="A215" s="336"/>
      <c r="B215" s="337"/>
      <c r="C215" s="337"/>
      <c r="D215" s="337"/>
      <c r="E215" s="337"/>
      <c r="F215" s="344"/>
      <c r="G215" s="344"/>
      <c r="H215" s="337"/>
      <c r="I215" s="350"/>
      <c r="J215" s="350"/>
      <c r="K215" s="339"/>
      <c r="L215" s="339"/>
      <c r="M215" s="339"/>
      <c r="N215" s="339"/>
      <c r="O215" s="336"/>
      <c r="P215" s="336"/>
      <c r="Q215" s="336"/>
      <c r="R215" s="339"/>
      <c r="S215" s="339"/>
      <c r="T215" s="339"/>
      <c r="U215" s="339"/>
      <c r="V215" s="342"/>
      <c r="W215" s="339"/>
      <c r="X215" s="336"/>
      <c r="Y215" s="336"/>
      <c r="Z215" s="336"/>
      <c r="AA215" s="336"/>
      <c r="AB215" s="339"/>
    </row>
    <row r="216" ht="18.0" customHeight="1">
      <c r="A216" s="336"/>
      <c r="B216" s="337"/>
      <c r="C216" s="337"/>
      <c r="D216" s="337"/>
      <c r="E216" s="337"/>
      <c r="F216" s="344"/>
      <c r="G216" s="344"/>
      <c r="H216" s="337"/>
      <c r="I216" s="350"/>
      <c r="J216" s="350"/>
      <c r="K216" s="339"/>
      <c r="L216" s="339"/>
      <c r="M216" s="339"/>
      <c r="N216" s="339"/>
      <c r="O216" s="336"/>
      <c r="P216" s="336"/>
      <c r="Q216" s="336"/>
      <c r="R216" s="339"/>
      <c r="S216" s="339"/>
      <c r="T216" s="339"/>
      <c r="U216" s="339"/>
      <c r="V216" s="342"/>
      <c r="W216" s="339"/>
      <c r="X216" s="336"/>
      <c r="Y216" s="336"/>
      <c r="Z216" s="336"/>
      <c r="AA216" s="336"/>
      <c r="AB216" s="339"/>
    </row>
    <row r="217" ht="18.0" customHeight="1">
      <c r="A217" s="336"/>
      <c r="B217" s="337"/>
      <c r="C217" s="337"/>
      <c r="D217" s="337"/>
      <c r="E217" s="337"/>
      <c r="F217" s="344"/>
      <c r="G217" s="344"/>
      <c r="H217" s="337"/>
      <c r="I217" s="350"/>
      <c r="J217" s="350"/>
      <c r="K217" s="339"/>
      <c r="L217" s="339"/>
      <c r="M217" s="339"/>
      <c r="N217" s="339"/>
      <c r="O217" s="336"/>
      <c r="P217" s="336"/>
      <c r="Q217" s="336"/>
      <c r="R217" s="339"/>
      <c r="S217" s="339"/>
      <c r="T217" s="339"/>
      <c r="U217" s="339"/>
      <c r="V217" s="342"/>
      <c r="W217" s="339"/>
      <c r="X217" s="336"/>
      <c r="Y217" s="336"/>
      <c r="Z217" s="336"/>
      <c r="AA217" s="336"/>
      <c r="AB217" s="339"/>
    </row>
    <row r="218" ht="18.0" customHeight="1">
      <c r="A218" s="336"/>
      <c r="B218" s="337"/>
      <c r="C218" s="337"/>
      <c r="D218" s="337"/>
      <c r="E218" s="337"/>
      <c r="F218" s="344"/>
      <c r="G218" s="344"/>
      <c r="H218" s="337"/>
      <c r="I218" s="350"/>
      <c r="J218" s="350"/>
      <c r="K218" s="339"/>
      <c r="L218" s="339"/>
      <c r="M218" s="339"/>
      <c r="N218" s="339"/>
      <c r="O218" s="336"/>
      <c r="P218" s="336"/>
      <c r="Q218" s="336"/>
      <c r="R218" s="339"/>
      <c r="S218" s="339"/>
      <c r="T218" s="339"/>
      <c r="U218" s="339"/>
      <c r="V218" s="342"/>
      <c r="W218" s="339"/>
      <c r="X218" s="336"/>
      <c r="Y218" s="336"/>
      <c r="Z218" s="336"/>
      <c r="AA218" s="336"/>
      <c r="AB218" s="339"/>
    </row>
    <row r="219" ht="18.0" customHeight="1">
      <c r="A219" s="336"/>
      <c r="B219" s="337"/>
      <c r="C219" s="337"/>
      <c r="D219" s="337"/>
      <c r="E219" s="337"/>
      <c r="F219" s="344"/>
      <c r="G219" s="344"/>
      <c r="H219" s="337"/>
      <c r="I219" s="350"/>
      <c r="J219" s="350"/>
      <c r="K219" s="339"/>
      <c r="L219" s="339"/>
      <c r="M219" s="339"/>
      <c r="N219" s="339"/>
      <c r="O219" s="336"/>
      <c r="P219" s="336"/>
      <c r="Q219" s="336"/>
      <c r="R219" s="339"/>
      <c r="S219" s="339"/>
      <c r="T219" s="339"/>
      <c r="U219" s="339"/>
      <c r="V219" s="342"/>
      <c r="W219" s="339"/>
      <c r="X219" s="336"/>
      <c r="Y219" s="336"/>
      <c r="Z219" s="336"/>
      <c r="AA219" s="336"/>
      <c r="AB219" s="339"/>
    </row>
    <row r="220" ht="18.0" customHeight="1">
      <c r="A220" s="336"/>
      <c r="B220" s="337"/>
      <c r="C220" s="337"/>
      <c r="D220" s="337"/>
      <c r="E220" s="337"/>
      <c r="F220" s="344"/>
      <c r="G220" s="344"/>
      <c r="H220" s="337"/>
      <c r="I220" s="350"/>
      <c r="J220" s="350"/>
      <c r="K220" s="339"/>
      <c r="L220" s="339"/>
      <c r="M220" s="339"/>
      <c r="N220" s="339"/>
      <c r="O220" s="336"/>
      <c r="P220" s="336"/>
      <c r="Q220" s="336"/>
      <c r="R220" s="339"/>
      <c r="S220" s="339"/>
      <c r="T220" s="339"/>
      <c r="U220" s="339"/>
      <c r="V220" s="342"/>
      <c r="W220" s="339"/>
      <c r="X220" s="336"/>
      <c r="Y220" s="336"/>
      <c r="Z220" s="336"/>
      <c r="AA220" s="336"/>
      <c r="AB220" s="339"/>
    </row>
    <row r="221" ht="18.0" customHeight="1">
      <c r="A221" s="336"/>
      <c r="B221" s="337"/>
      <c r="C221" s="337"/>
      <c r="D221" s="337"/>
      <c r="E221" s="337"/>
      <c r="F221" s="344"/>
      <c r="G221" s="344"/>
      <c r="H221" s="337"/>
      <c r="I221" s="350"/>
      <c r="J221" s="350"/>
      <c r="K221" s="339"/>
      <c r="L221" s="339"/>
      <c r="M221" s="339"/>
      <c r="N221" s="339"/>
      <c r="O221" s="336"/>
      <c r="P221" s="336"/>
      <c r="Q221" s="336"/>
      <c r="R221" s="339"/>
      <c r="S221" s="339"/>
      <c r="T221" s="339"/>
      <c r="U221" s="339"/>
      <c r="V221" s="342"/>
      <c r="W221" s="339"/>
      <c r="X221" s="336"/>
      <c r="Y221" s="336"/>
      <c r="Z221" s="336"/>
      <c r="AA221" s="336"/>
      <c r="AB221" s="339"/>
    </row>
    <row r="222" ht="18.0" customHeight="1">
      <c r="A222" s="336"/>
      <c r="B222" s="337"/>
      <c r="C222" s="337"/>
      <c r="D222" s="337"/>
      <c r="E222" s="337"/>
      <c r="F222" s="344"/>
      <c r="G222" s="344"/>
      <c r="H222" s="337"/>
      <c r="I222" s="350"/>
      <c r="J222" s="350"/>
      <c r="K222" s="339"/>
      <c r="L222" s="339"/>
      <c r="M222" s="339"/>
      <c r="N222" s="339"/>
      <c r="O222" s="336"/>
      <c r="P222" s="336"/>
      <c r="Q222" s="336"/>
      <c r="R222" s="339"/>
      <c r="S222" s="339"/>
      <c r="T222" s="339"/>
      <c r="U222" s="339"/>
      <c r="V222" s="342"/>
      <c r="W222" s="339"/>
      <c r="X222" s="336"/>
      <c r="Y222" s="336"/>
      <c r="Z222" s="336"/>
      <c r="AA222" s="336"/>
      <c r="AB222" s="339"/>
    </row>
    <row r="223" ht="18.0" customHeight="1">
      <c r="A223" s="336"/>
      <c r="B223" s="337"/>
      <c r="C223" s="337"/>
      <c r="D223" s="337"/>
      <c r="E223" s="337"/>
      <c r="F223" s="344"/>
      <c r="G223" s="344"/>
      <c r="H223" s="337"/>
      <c r="I223" s="350"/>
      <c r="J223" s="350"/>
      <c r="K223" s="339"/>
      <c r="L223" s="339"/>
      <c r="M223" s="339"/>
      <c r="N223" s="339"/>
      <c r="O223" s="336"/>
      <c r="P223" s="336"/>
      <c r="Q223" s="336"/>
      <c r="R223" s="339"/>
      <c r="S223" s="339"/>
      <c r="T223" s="339"/>
      <c r="U223" s="339"/>
      <c r="V223" s="342"/>
      <c r="W223" s="339"/>
      <c r="X223" s="336"/>
      <c r="Y223" s="336"/>
      <c r="Z223" s="336"/>
      <c r="AA223" s="336"/>
      <c r="AB223" s="339"/>
    </row>
    <row r="224" ht="18.0" customHeight="1">
      <c r="A224" s="336"/>
      <c r="B224" s="337"/>
      <c r="C224" s="337"/>
      <c r="D224" s="337"/>
      <c r="E224" s="337"/>
      <c r="F224" s="344"/>
      <c r="G224" s="344"/>
      <c r="H224" s="337"/>
      <c r="I224" s="350"/>
      <c r="J224" s="350"/>
      <c r="K224" s="339"/>
      <c r="L224" s="339"/>
      <c r="M224" s="339"/>
      <c r="N224" s="339"/>
      <c r="O224" s="336"/>
      <c r="P224" s="336"/>
      <c r="Q224" s="336"/>
      <c r="R224" s="339"/>
      <c r="S224" s="339"/>
      <c r="T224" s="339"/>
      <c r="U224" s="339"/>
      <c r="V224" s="342"/>
      <c r="W224" s="339"/>
      <c r="X224" s="336"/>
      <c r="Y224" s="336"/>
      <c r="Z224" s="336"/>
      <c r="AA224" s="336"/>
      <c r="AB224" s="339"/>
    </row>
    <row r="225" ht="18.0" customHeight="1">
      <c r="A225" s="336"/>
      <c r="B225" s="337"/>
      <c r="C225" s="337"/>
      <c r="D225" s="337"/>
      <c r="E225" s="337"/>
      <c r="F225" s="344"/>
      <c r="G225" s="344"/>
      <c r="H225" s="337"/>
      <c r="I225" s="350"/>
      <c r="J225" s="350"/>
      <c r="K225" s="339"/>
      <c r="L225" s="339"/>
      <c r="M225" s="339"/>
      <c r="N225" s="339"/>
      <c r="O225" s="336"/>
      <c r="P225" s="336"/>
      <c r="Q225" s="336"/>
      <c r="R225" s="339"/>
      <c r="S225" s="339"/>
      <c r="T225" s="339"/>
      <c r="U225" s="339"/>
      <c r="V225" s="342"/>
      <c r="W225" s="339"/>
      <c r="X225" s="336"/>
      <c r="Y225" s="336"/>
      <c r="Z225" s="336"/>
      <c r="AA225" s="336"/>
      <c r="AB225" s="339"/>
    </row>
    <row r="226" ht="18.0" customHeight="1">
      <c r="A226" s="336"/>
      <c r="B226" s="337"/>
      <c r="C226" s="337"/>
      <c r="D226" s="337"/>
      <c r="E226" s="337"/>
      <c r="F226" s="344"/>
      <c r="G226" s="344"/>
      <c r="H226" s="337"/>
      <c r="I226" s="350"/>
      <c r="J226" s="350"/>
      <c r="K226" s="339"/>
      <c r="L226" s="339"/>
      <c r="M226" s="339"/>
      <c r="N226" s="339"/>
      <c r="O226" s="336"/>
      <c r="P226" s="336"/>
      <c r="Q226" s="336"/>
      <c r="R226" s="339"/>
      <c r="S226" s="339"/>
      <c r="T226" s="339"/>
      <c r="U226" s="339"/>
      <c r="V226" s="342"/>
      <c r="W226" s="339"/>
      <c r="X226" s="336"/>
      <c r="Y226" s="336"/>
      <c r="Z226" s="336"/>
      <c r="AA226" s="336"/>
      <c r="AB226" s="339"/>
    </row>
    <row r="227" ht="18.0" customHeight="1">
      <c r="A227" s="336"/>
      <c r="B227" s="337"/>
      <c r="C227" s="337"/>
      <c r="D227" s="337"/>
      <c r="E227" s="337"/>
      <c r="F227" s="344"/>
      <c r="G227" s="344"/>
      <c r="H227" s="337"/>
      <c r="I227" s="350"/>
      <c r="J227" s="350"/>
      <c r="K227" s="339"/>
      <c r="L227" s="339"/>
      <c r="M227" s="339"/>
      <c r="N227" s="339"/>
      <c r="O227" s="336"/>
      <c r="P227" s="336"/>
      <c r="Q227" s="336"/>
      <c r="R227" s="339"/>
      <c r="S227" s="339"/>
      <c r="T227" s="339"/>
      <c r="U227" s="339"/>
      <c r="V227" s="342"/>
      <c r="W227" s="339"/>
      <c r="X227" s="336"/>
      <c r="Y227" s="336"/>
      <c r="Z227" s="336"/>
      <c r="AA227" s="336"/>
      <c r="AB227" s="339"/>
    </row>
    <row r="228" ht="18.0" customHeight="1">
      <c r="A228" s="336"/>
      <c r="B228" s="337"/>
      <c r="C228" s="337"/>
      <c r="D228" s="337"/>
      <c r="E228" s="337"/>
      <c r="F228" s="344"/>
      <c r="G228" s="344"/>
      <c r="H228" s="337"/>
      <c r="I228" s="350"/>
      <c r="J228" s="350"/>
      <c r="K228" s="339"/>
      <c r="L228" s="339"/>
      <c r="M228" s="339"/>
      <c r="N228" s="339"/>
      <c r="O228" s="336"/>
      <c r="P228" s="336"/>
      <c r="Q228" s="336"/>
      <c r="R228" s="339"/>
      <c r="S228" s="339"/>
      <c r="T228" s="339"/>
      <c r="U228" s="339"/>
      <c r="V228" s="342"/>
      <c r="W228" s="339"/>
      <c r="X228" s="336"/>
      <c r="Y228" s="336"/>
      <c r="Z228" s="336"/>
      <c r="AA228" s="336"/>
      <c r="AB228" s="339"/>
    </row>
    <row r="229" ht="18.0" customHeight="1">
      <c r="A229" s="336"/>
      <c r="B229" s="337"/>
      <c r="C229" s="337"/>
      <c r="D229" s="337"/>
      <c r="E229" s="337"/>
      <c r="F229" s="344"/>
      <c r="G229" s="344"/>
      <c r="H229" s="337"/>
      <c r="I229" s="350"/>
      <c r="J229" s="350"/>
      <c r="K229" s="339"/>
      <c r="L229" s="339"/>
      <c r="M229" s="339"/>
      <c r="N229" s="339"/>
      <c r="O229" s="336"/>
      <c r="P229" s="336"/>
      <c r="Q229" s="336"/>
      <c r="R229" s="339"/>
      <c r="S229" s="339"/>
      <c r="T229" s="339"/>
      <c r="U229" s="339"/>
      <c r="V229" s="342"/>
      <c r="W229" s="339"/>
      <c r="X229" s="336"/>
      <c r="Y229" s="336"/>
      <c r="Z229" s="336"/>
      <c r="AA229" s="336"/>
      <c r="AB229" s="339"/>
    </row>
    <row r="230" ht="18.0" customHeight="1">
      <c r="A230" s="336"/>
      <c r="B230" s="337"/>
      <c r="C230" s="337"/>
      <c r="D230" s="337"/>
      <c r="E230" s="337"/>
      <c r="F230" s="344"/>
      <c r="G230" s="344"/>
      <c r="H230" s="337"/>
      <c r="I230" s="350"/>
      <c r="J230" s="350"/>
      <c r="K230" s="339"/>
      <c r="L230" s="339"/>
      <c r="M230" s="339"/>
      <c r="N230" s="339"/>
      <c r="O230" s="336"/>
      <c r="P230" s="336"/>
      <c r="Q230" s="336"/>
      <c r="R230" s="339"/>
      <c r="S230" s="339"/>
      <c r="T230" s="339"/>
      <c r="U230" s="339"/>
      <c r="V230" s="342"/>
      <c r="W230" s="339"/>
      <c r="X230" s="336"/>
      <c r="Y230" s="336"/>
      <c r="Z230" s="336"/>
      <c r="AA230" s="336"/>
      <c r="AB230" s="339"/>
    </row>
    <row r="231" ht="18.0" customHeight="1">
      <c r="A231" s="336"/>
      <c r="B231" s="337"/>
      <c r="C231" s="337"/>
      <c r="D231" s="337"/>
      <c r="E231" s="337"/>
      <c r="F231" s="344"/>
      <c r="G231" s="344"/>
      <c r="H231" s="337"/>
      <c r="I231" s="350"/>
      <c r="J231" s="350"/>
      <c r="K231" s="339"/>
      <c r="L231" s="339"/>
      <c r="M231" s="339"/>
      <c r="N231" s="339"/>
      <c r="O231" s="336"/>
      <c r="P231" s="336"/>
      <c r="Q231" s="336"/>
      <c r="R231" s="339"/>
      <c r="S231" s="339"/>
      <c r="T231" s="339"/>
      <c r="U231" s="339"/>
      <c r="V231" s="342"/>
      <c r="W231" s="339"/>
      <c r="X231" s="336"/>
      <c r="Y231" s="336"/>
      <c r="Z231" s="336"/>
      <c r="AA231" s="336"/>
      <c r="AB231" s="339"/>
    </row>
    <row r="232" ht="18.0" customHeight="1">
      <c r="A232" s="336"/>
      <c r="B232" s="337"/>
      <c r="C232" s="337"/>
      <c r="D232" s="337"/>
      <c r="E232" s="337"/>
      <c r="F232" s="344"/>
      <c r="G232" s="344"/>
      <c r="H232" s="337"/>
      <c r="I232" s="350"/>
      <c r="J232" s="350"/>
      <c r="K232" s="339"/>
      <c r="L232" s="339"/>
      <c r="M232" s="339"/>
      <c r="N232" s="339"/>
      <c r="O232" s="336"/>
      <c r="P232" s="336"/>
      <c r="Q232" s="336"/>
      <c r="R232" s="339"/>
      <c r="S232" s="339"/>
      <c r="T232" s="339"/>
      <c r="U232" s="339"/>
      <c r="V232" s="342"/>
      <c r="W232" s="339"/>
      <c r="X232" s="336"/>
      <c r="Y232" s="336"/>
      <c r="Z232" s="336"/>
      <c r="AA232" s="336"/>
      <c r="AB232" s="339"/>
    </row>
    <row r="233" ht="18.0" customHeight="1">
      <c r="A233" s="336"/>
      <c r="B233" s="337"/>
      <c r="C233" s="337"/>
      <c r="D233" s="337"/>
      <c r="E233" s="337"/>
      <c r="F233" s="344"/>
      <c r="G233" s="344"/>
      <c r="H233" s="337"/>
      <c r="I233" s="350"/>
      <c r="J233" s="350"/>
      <c r="K233" s="339"/>
      <c r="L233" s="339"/>
      <c r="M233" s="339"/>
      <c r="N233" s="339"/>
      <c r="O233" s="336"/>
      <c r="P233" s="336"/>
      <c r="Q233" s="336"/>
      <c r="R233" s="339"/>
      <c r="S233" s="339"/>
      <c r="T233" s="339"/>
      <c r="U233" s="339"/>
      <c r="V233" s="342"/>
      <c r="W233" s="339"/>
      <c r="X233" s="336"/>
      <c r="Y233" s="336"/>
      <c r="Z233" s="336"/>
      <c r="AA233" s="336"/>
      <c r="AB233" s="339"/>
    </row>
    <row r="234" ht="18.0" customHeight="1">
      <c r="A234" s="336"/>
      <c r="B234" s="337"/>
      <c r="C234" s="337"/>
      <c r="D234" s="337"/>
      <c r="E234" s="337"/>
      <c r="F234" s="344"/>
      <c r="G234" s="344"/>
      <c r="H234" s="337"/>
      <c r="I234" s="350"/>
      <c r="J234" s="350"/>
      <c r="K234" s="339"/>
      <c r="L234" s="339"/>
      <c r="M234" s="339"/>
      <c r="N234" s="339"/>
      <c r="O234" s="336"/>
      <c r="P234" s="336"/>
      <c r="Q234" s="336"/>
      <c r="R234" s="339"/>
      <c r="S234" s="339"/>
      <c r="T234" s="339"/>
      <c r="U234" s="339"/>
      <c r="V234" s="342"/>
      <c r="W234" s="339"/>
      <c r="X234" s="336"/>
      <c r="Y234" s="336"/>
      <c r="Z234" s="336"/>
      <c r="AA234" s="336"/>
      <c r="AB234" s="339"/>
    </row>
    <row r="235" ht="18.0" customHeight="1">
      <c r="A235" s="336"/>
      <c r="B235" s="337"/>
      <c r="C235" s="337"/>
      <c r="D235" s="337"/>
      <c r="E235" s="337"/>
      <c r="F235" s="344"/>
      <c r="G235" s="344"/>
      <c r="H235" s="337"/>
      <c r="I235" s="350"/>
      <c r="J235" s="350"/>
      <c r="K235" s="339"/>
      <c r="L235" s="339"/>
      <c r="M235" s="339"/>
      <c r="N235" s="339"/>
      <c r="O235" s="336"/>
      <c r="P235" s="336"/>
      <c r="Q235" s="336"/>
      <c r="R235" s="339"/>
      <c r="S235" s="339"/>
      <c r="T235" s="339"/>
      <c r="U235" s="339"/>
      <c r="V235" s="342"/>
      <c r="W235" s="339"/>
      <c r="X235" s="336"/>
      <c r="Y235" s="336"/>
      <c r="Z235" s="336"/>
      <c r="AA235" s="336"/>
      <c r="AB235" s="339"/>
    </row>
    <row r="236" ht="18.0" customHeight="1">
      <c r="A236" s="336"/>
      <c r="B236" s="337"/>
      <c r="C236" s="337"/>
      <c r="D236" s="337"/>
      <c r="E236" s="337"/>
      <c r="F236" s="344"/>
      <c r="G236" s="344"/>
      <c r="H236" s="337"/>
      <c r="I236" s="350"/>
      <c r="J236" s="350"/>
      <c r="K236" s="339"/>
      <c r="L236" s="339"/>
      <c r="M236" s="339"/>
      <c r="N236" s="339"/>
      <c r="O236" s="336"/>
      <c r="P236" s="336"/>
      <c r="Q236" s="336"/>
      <c r="R236" s="339"/>
      <c r="S236" s="339"/>
      <c r="T236" s="339"/>
      <c r="U236" s="339"/>
      <c r="V236" s="342"/>
      <c r="W236" s="339"/>
      <c r="X236" s="336"/>
      <c r="Y236" s="336"/>
      <c r="Z236" s="336"/>
      <c r="AA236" s="336"/>
      <c r="AB236" s="339"/>
    </row>
    <row r="237" ht="18.0" customHeight="1">
      <c r="A237" s="336"/>
      <c r="B237" s="337"/>
      <c r="C237" s="337"/>
      <c r="D237" s="337"/>
      <c r="E237" s="337"/>
      <c r="F237" s="344"/>
      <c r="G237" s="344"/>
      <c r="H237" s="337"/>
      <c r="I237" s="350"/>
      <c r="J237" s="350"/>
      <c r="K237" s="339"/>
      <c r="L237" s="339"/>
      <c r="M237" s="339"/>
      <c r="N237" s="339"/>
      <c r="O237" s="336"/>
      <c r="P237" s="336"/>
      <c r="Q237" s="336"/>
      <c r="R237" s="339"/>
      <c r="S237" s="339"/>
      <c r="T237" s="339"/>
      <c r="U237" s="339"/>
      <c r="V237" s="342"/>
      <c r="W237" s="339"/>
      <c r="X237" s="336"/>
      <c r="Y237" s="336"/>
      <c r="Z237" s="336"/>
      <c r="AA237" s="336"/>
      <c r="AB237" s="339"/>
    </row>
    <row r="238" ht="18.0" customHeight="1">
      <c r="A238" s="336"/>
      <c r="B238" s="337"/>
      <c r="C238" s="337"/>
      <c r="D238" s="337"/>
      <c r="E238" s="337"/>
      <c r="F238" s="344"/>
      <c r="G238" s="344"/>
      <c r="H238" s="337"/>
      <c r="I238" s="350"/>
      <c r="J238" s="350"/>
      <c r="K238" s="339"/>
      <c r="L238" s="339"/>
      <c r="M238" s="339"/>
      <c r="N238" s="339"/>
      <c r="O238" s="336"/>
      <c r="P238" s="336"/>
      <c r="Q238" s="336"/>
      <c r="R238" s="339"/>
      <c r="S238" s="339"/>
      <c r="T238" s="339"/>
      <c r="U238" s="339"/>
      <c r="V238" s="342"/>
      <c r="W238" s="339"/>
      <c r="X238" s="336"/>
      <c r="Y238" s="336"/>
      <c r="Z238" s="336"/>
      <c r="AA238" s="336"/>
      <c r="AB238" s="339"/>
    </row>
    <row r="239" ht="18.0" customHeight="1">
      <c r="A239" s="336"/>
      <c r="B239" s="337"/>
      <c r="C239" s="337"/>
      <c r="D239" s="337"/>
      <c r="E239" s="337"/>
      <c r="F239" s="344"/>
      <c r="G239" s="344"/>
      <c r="H239" s="337"/>
      <c r="I239" s="350"/>
      <c r="J239" s="350"/>
      <c r="K239" s="339"/>
      <c r="L239" s="339"/>
      <c r="M239" s="339"/>
      <c r="N239" s="339"/>
      <c r="O239" s="336"/>
      <c r="P239" s="336"/>
      <c r="Q239" s="336"/>
      <c r="R239" s="339"/>
      <c r="S239" s="339"/>
      <c r="T239" s="339"/>
      <c r="U239" s="339"/>
      <c r="V239" s="342"/>
      <c r="W239" s="339"/>
      <c r="X239" s="336"/>
      <c r="Y239" s="336"/>
      <c r="Z239" s="336"/>
      <c r="AA239" s="336"/>
      <c r="AB239" s="339"/>
    </row>
    <row r="240" ht="18.0" customHeight="1">
      <c r="A240" s="336"/>
      <c r="B240" s="337"/>
      <c r="C240" s="337"/>
      <c r="D240" s="337"/>
      <c r="E240" s="337"/>
      <c r="F240" s="344"/>
      <c r="G240" s="344"/>
      <c r="H240" s="337"/>
      <c r="I240" s="350"/>
      <c r="J240" s="350"/>
      <c r="K240" s="339"/>
      <c r="L240" s="339"/>
      <c r="M240" s="339"/>
      <c r="N240" s="339"/>
      <c r="O240" s="336"/>
      <c r="P240" s="336"/>
      <c r="Q240" s="336"/>
      <c r="R240" s="339"/>
      <c r="S240" s="339"/>
      <c r="T240" s="339"/>
      <c r="U240" s="339"/>
      <c r="V240" s="342"/>
      <c r="W240" s="339"/>
      <c r="X240" s="336"/>
      <c r="Y240" s="336"/>
      <c r="Z240" s="336"/>
      <c r="AA240" s="336"/>
      <c r="AB240" s="339"/>
    </row>
    <row r="241" ht="18.0" customHeight="1">
      <c r="A241" s="336"/>
      <c r="B241" s="337"/>
      <c r="C241" s="337"/>
      <c r="D241" s="337"/>
      <c r="E241" s="337"/>
      <c r="F241" s="344"/>
      <c r="G241" s="344"/>
      <c r="H241" s="337"/>
      <c r="I241" s="350"/>
      <c r="J241" s="350"/>
      <c r="K241" s="339"/>
      <c r="L241" s="339"/>
      <c r="M241" s="339"/>
      <c r="N241" s="339"/>
      <c r="O241" s="336"/>
      <c r="P241" s="336"/>
      <c r="Q241" s="336"/>
      <c r="R241" s="339"/>
      <c r="S241" s="339"/>
      <c r="T241" s="339"/>
      <c r="U241" s="339"/>
      <c r="V241" s="342"/>
      <c r="W241" s="339"/>
      <c r="X241" s="336"/>
      <c r="Y241" s="336"/>
      <c r="Z241" s="336"/>
      <c r="AA241" s="336"/>
      <c r="AB241" s="339"/>
    </row>
    <row r="242" ht="18.0" customHeight="1">
      <c r="A242" s="336"/>
      <c r="B242" s="337"/>
      <c r="C242" s="337"/>
      <c r="D242" s="337"/>
      <c r="E242" s="337"/>
      <c r="F242" s="344"/>
      <c r="G242" s="344"/>
      <c r="H242" s="337"/>
      <c r="I242" s="350"/>
      <c r="J242" s="350"/>
      <c r="K242" s="339"/>
      <c r="L242" s="339"/>
      <c r="M242" s="339"/>
      <c r="N242" s="339"/>
      <c r="O242" s="336"/>
      <c r="P242" s="336"/>
      <c r="Q242" s="336"/>
      <c r="R242" s="339"/>
      <c r="S242" s="339"/>
      <c r="T242" s="339"/>
      <c r="U242" s="339"/>
      <c r="V242" s="342"/>
      <c r="W242" s="339"/>
      <c r="X242" s="336"/>
      <c r="Y242" s="336"/>
      <c r="Z242" s="336"/>
      <c r="AA242" s="336"/>
      <c r="AB242" s="339"/>
    </row>
    <row r="243" ht="18.0" customHeight="1">
      <c r="A243" s="336"/>
      <c r="B243" s="337"/>
      <c r="C243" s="337"/>
      <c r="D243" s="337"/>
      <c r="E243" s="337"/>
      <c r="F243" s="344"/>
      <c r="G243" s="344"/>
      <c r="H243" s="337"/>
      <c r="I243" s="350"/>
      <c r="J243" s="350"/>
      <c r="K243" s="339"/>
      <c r="L243" s="339"/>
      <c r="M243" s="339"/>
      <c r="N243" s="339"/>
      <c r="O243" s="336"/>
      <c r="P243" s="336"/>
      <c r="Q243" s="336"/>
      <c r="R243" s="339"/>
      <c r="S243" s="339"/>
      <c r="T243" s="339"/>
      <c r="U243" s="339"/>
      <c r="V243" s="342"/>
      <c r="W243" s="339"/>
      <c r="X243" s="336"/>
      <c r="Y243" s="336"/>
      <c r="Z243" s="336"/>
      <c r="AA243" s="336"/>
      <c r="AB243" s="339"/>
    </row>
    <row r="244" ht="18.0" customHeight="1">
      <c r="A244" s="336"/>
      <c r="B244" s="337"/>
      <c r="C244" s="337"/>
      <c r="D244" s="337"/>
      <c r="E244" s="337"/>
      <c r="F244" s="344"/>
      <c r="G244" s="344"/>
      <c r="H244" s="337"/>
      <c r="I244" s="350"/>
      <c r="J244" s="350"/>
      <c r="K244" s="339"/>
      <c r="L244" s="339"/>
      <c r="M244" s="339"/>
      <c r="N244" s="339"/>
      <c r="O244" s="336"/>
      <c r="P244" s="336"/>
      <c r="Q244" s="336"/>
      <c r="R244" s="339"/>
      <c r="S244" s="339"/>
      <c r="T244" s="339"/>
      <c r="U244" s="339"/>
      <c r="V244" s="342"/>
      <c r="W244" s="339"/>
      <c r="X244" s="336"/>
      <c r="Y244" s="336"/>
      <c r="Z244" s="336"/>
      <c r="AA244" s="336"/>
      <c r="AB244" s="339"/>
    </row>
    <row r="245" ht="18.0" customHeight="1">
      <c r="A245" s="336"/>
      <c r="B245" s="337"/>
      <c r="C245" s="337"/>
      <c r="D245" s="337"/>
      <c r="E245" s="337"/>
      <c r="F245" s="344"/>
      <c r="G245" s="344"/>
      <c r="H245" s="337"/>
      <c r="I245" s="350"/>
      <c r="J245" s="350"/>
      <c r="K245" s="339"/>
      <c r="L245" s="339"/>
      <c r="M245" s="339"/>
      <c r="N245" s="339"/>
      <c r="O245" s="336"/>
      <c r="P245" s="336"/>
      <c r="Q245" s="336"/>
      <c r="R245" s="339"/>
      <c r="S245" s="339"/>
      <c r="T245" s="339"/>
      <c r="U245" s="339"/>
      <c r="V245" s="342"/>
      <c r="W245" s="339"/>
      <c r="X245" s="336"/>
      <c r="Y245" s="336"/>
      <c r="Z245" s="336"/>
      <c r="AA245" s="336"/>
      <c r="AB245" s="339"/>
    </row>
    <row r="246" ht="18.0" customHeight="1">
      <c r="A246" s="336"/>
      <c r="B246" s="337"/>
      <c r="C246" s="337"/>
      <c r="D246" s="337"/>
      <c r="E246" s="337"/>
      <c r="F246" s="344"/>
      <c r="G246" s="344"/>
      <c r="H246" s="337"/>
      <c r="I246" s="350"/>
      <c r="J246" s="350"/>
      <c r="K246" s="339"/>
      <c r="L246" s="339"/>
      <c r="M246" s="339"/>
      <c r="N246" s="339"/>
      <c r="O246" s="336"/>
      <c r="P246" s="336"/>
      <c r="Q246" s="336"/>
      <c r="R246" s="339"/>
      <c r="S246" s="339"/>
      <c r="T246" s="339"/>
      <c r="U246" s="339"/>
      <c r="V246" s="342"/>
      <c r="W246" s="339"/>
      <c r="X246" s="336"/>
      <c r="Y246" s="336"/>
      <c r="Z246" s="336"/>
      <c r="AA246" s="336"/>
      <c r="AB246" s="339"/>
    </row>
    <row r="247" ht="18.0" customHeight="1">
      <c r="A247" s="336"/>
      <c r="B247" s="337"/>
      <c r="C247" s="337"/>
      <c r="D247" s="337"/>
      <c r="E247" s="337"/>
      <c r="F247" s="344"/>
      <c r="G247" s="344"/>
      <c r="H247" s="337"/>
      <c r="I247" s="350"/>
      <c r="J247" s="350"/>
      <c r="K247" s="339"/>
      <c r="L247" s="339"/>
      <c r="M247" s="339"/>
      <c r="N247" s="339"/>
      <c r="O247" s="336"/>
      <c r="P247" s="336"/>
      <c r="Q247" s="336"/>
      <c r="R247" s="339"/>
      <c r="S247" s="339"/>
      <c r="T247" s="339"/>
      <c r="U247" s="339"/>
      <c r="V247" s="342"/>
      <c r="W247" s="339"/>
      <c r="X247" s="336"/>
      <c r="Y247" s="336"/>
      <c r="Z247" s="336"/>
      <c r="AA247" s="336"/>
      <c r="AB247" s="339"/>
    </row>
    <row r="248" ht="18.0" customHeight="1">
      <c r="A248" s="336"/>
      <c r="B248" s="337"/>
      <c r="C248" s="369"/>
      <c r="D248" s="337"/>
      <c r="E248" s="369"/>
      <c r="F248" s="370"/>
      <c r="G248" s="370"/>
      <c r="H248" s="369"/>
      <c r="I248" s="350"/>
      <c r="J248" s="350"/>
      <c r="K248" s="339"/>
      <c r="L248" s="339"/>
      <c r="M248" s="339"/>
      <c r="N248" s="339"/>
      <c r="O248" s="336"/>
      <c r="P248" s="336"/>
      <c r="Q248" s="336"/>
      <c r="R248" s="339"/>
      <c r="S248" s="339"/>
      <c r="T248" s="339"/>
      <c r="U248" s="339"/>
      <c r="V248" s="342"/>
      <c r="W248" s="339"/>
      <c r="X248" s="336"/>
      <c r="Y248" s="336"/>
      <c r="Z248" s="336"/>
      <c r="AA248" s="336"/>
      <c r="AB248" s="339"/>
    </row>
    <row r="249" ht="18.0" customHeight="1">
      <c r="A249" s="336"/>
      <c r="B249" s="369"/>
      <c r="C249" s="369"/>
      <c r="D249" s="369"/>
      <c r="E249" s="369"/>
      <c r="F249" s="370"/>
      <c r="G249" s="370"/>
      <c r="H249" s="369"/>
      <c r="I249" s="350"/>
      <c r="J249" s="350"/>
      <c r="K249" s="339"/>
      <c r="L249" s="339"/>
      <c r="M249" s="339"/>
      <c r="N249" s="339"/>
      <c r="O249" s="336"/>
      <c r="P249" s="336"/>
      <c r="Q249" s="336"/>
      <c r="R249" s="339"/>
      <c r="S249" s="339"/>
      <c r="T249" s="339"/>
      <c r="U249" s="339"/>
      <c r="V249" s="342"/>
      <c r="W249" s="339"/>
      <c r="X249" s="336"/>
      <c r="Y249" s="336"/>
      <c r="Z249" s="336"/>
      <c r="AA249" s="336"/>
      <c r="AB249" s="339"/>
    </row>
    <row r="250" ht="18.0" customHeight="1">
      <c r="A250" s="336"/>
      <c r="B250" s="369"/>
      <c r="C250" s="369"/>
      <c r="D250" s="369"/>
      <c r="E250" s="369"/>
      <c r="F250" s="370"/>
      <c r="G250" s="370"/>
      <c r="H250" s="369"/>
      <c r="I250" s="350"/>
      <c r="J250" s="350"/>
      <c r="K250" s="339"/>
      <c r="L250" s="339"/>
      <c r="M250" s="339"/>
      <c r="N250" s="339"/>
      <c r="O250" s="336"/>
      <c r="P250" s="336"/>
      <c r="Q250" s="336"/>
      <c r="R250" s="339"/>
      <c r="S250" s="339"/>
      <c r="T250" s="339"/>
      <c r="U250" s="339"/>
      <c r="V250" s="342"/>
      <c r="W250" s="339"/>
      <c r="X250" s="336"/>
      <c r="Y250" s="336"/>
      <c r="Z250" s="336"/>
      <c r="AA250" s="336"/>
      <c r="AB250" s="339"/>
    </row>
    <row r="251" ht="18.0" customHeight="1">
      <c r="A251" s="336"/>
      <c r="B251" s="369"/>
      <c r="C251" s="369"/>
      <c r="D251" s="369"/>
      <c r="E251" s="369"/>
      <c r="F251" s="370"/>
      <c r="G251" s="370"/>
      <c r="H251" s="369"/>
      <c r="I251" s="350"/>
      <c r="J251" s="350"/>
      <c r="K251" s="339"/>
      <c r="L251" s="339"/>
      <c r="M251" s="339"/>
      <c r="N251" s="339"/>
      <c r="O251" s="336"/>
      <c r="P251" s="336"/>
      <c r="Q251" s="336"/>
      <c r="R251" s="339"/>
      <c r="S251" s="339"/>
      <c r="T251" s="339"/>
      <c r="U251" s="339"/>
      <c r="V251" s="342"/>
      <c r="W251" s="339"/>
      <c r="X251" s="336"/>
      <c r="Y251" s="336"/>
      <c r="Z251" s="336"/>
      <c r="AA251" s="336"/>
      <c r="AB251" s="339"/>
    </row>
    <row r="252" ht="18.0" customHeight="1">
      <c r="A252" s="336"/>
      <c r="B252" s="369"/>
      <c r="C252" s="369"/>
      <c r="D252" s="369"/>
      <c r="E252" s="369"/>
      <c r="F252" s="370"/>
      <c r="G252" s="370"/>
      <c r="H252" s="369"/>
      <c r="I252" s="350"/>
      <c r="J252" s="350"/>
      <c r="K252" s="339"/>
      <c r="L252" s="339"/>
      <c r="M252" s="339"/>
      <c r="N252" s="339"/>
      <c r="O252" s="336"/>
      <c r="P252" s="336"/>
      <c r="Q252" s="336"/>
      <c r="R252" s="339"/>
      <c r="S252" s="339"/>
      <c r="T252" s="339"/>
      <c r="U252" s="339"/>
      <c r="V252" s="342"/>
      <c r="W252" s="339"/>
      <c r="X252" s="336"/>
      <c r="Y252" s="336"/>
      <c r="Z252" s="336"/>
      <c r="AA252" s="336"/>
      <c r="AB252" s="339"/>
    </row>
    <row r="253" ht="18.0" customHeight="1">
      <c r="A253" s="336"/>
      <c r="B253" s="369"/>
      <c r="C253" s="369"/>
      <c r="D253" s="369"/>
      <c r="E253" s="369"/>
      <c r="F253" s="370"/>
      <c r="G253" s="370"/>
      <c r="H253" s="369"/>
      <c r="I253" s="350"/>
      <c r="J253" s="350"/>
      <c r="K253" s="339"/>
      <c r="L253" s="339"/>
      <c r="M253" s="339"/>
      <c r="N253" s="339"/>
      <c r="O253" s="336"/>
      <c r="P253" s="336"/>
      <c r="Q253" s="336"/>
      <c r="R253" s="339"/>
      <c r="S253" s="339"/>
      <c r="T253" s="339"/>
      <c r="U253" s="339"/>
      <c r="V253" s="342"/>
      <c r="W253" s="339"/>
      <c r="X253" s="336"/>
      <c r="Y253" s="336"/>
      <c r="Z253" s="336"/>
      <c r="AA253" s="336"/>
      <c r="AB253" s="339"/>
    </row>
    <row r="254" ht="18.0" customHeight="1">
      <c r="A254" s="336"/>
      <c r="B254" s="369"/>
      <c r="C254" s="369"/>
      <c r="D254" s="369"/>
      <c r="E254" s="369"/>
      <c r="F254" s="370"/>
      <c r="G254" s="370"/>
      <c r="H254" s="369"/>
      <c r="I254" s="350"/>
      <c r="J254" s="350"/>
      <c r="K254" s="339"/>
      <c r="L254" s="339"/>
      <c r="M254" s="339"/>
      <c r="N254" s="339"/>
      <c r="O254" s="336"/>
      <c r="P254" s="336"/>
      <c r="Q254" s="336"/>
      <c r="R254" s="339"/>
      <c r="S254" s="339"/>
      <c r="T254" s="339"/>
      <c r="U254" s="339"/>
      <c r="V254" s="342"/>
      <c r="W254" s="339"/>
      <c r="X254" s="336"/>
      <c r="Y254" s="336"/>
      <c r="Z254" s="336"/>
      <c r="AA254" s="336"/>
      <c r="AB254" s="339"/>
    </row>
    <row r="255" ht="18.0" customHeight="1">
      <c r="A255" s="336"/>
      <c r="B255" s="369"/>
      <c r="C255" s="369"/>
      <c r="D255" s="369"/>
      <c r="E255" s="369"/>
      <c r="F255" s="370"/>
      <c r="G255" s="370"/>
      <c r="H255" s="369"/>
      <c r="I255" s="350"/>
      <c r="J255" s="350"/>
      <c r="K255" s="339"/>
      <c r="L255" s="339"/>
      <c r="M255" s="339"/>
      <c r="N255" s="339"/>
      <c r="O255" s="336"/>
      <c r="P255" s="336"/>
      <c r="Q255" s="336"/>
      <c r="R255" s="339"/>
      <c r="S255" s="339"/>
      <c r="T255" s="339"/>
      <c r="U255" s="339"/>
      <c r="V255" s="342"/>
      <c r="W255" s="339"/>
      <c r="X255" s="336"/>
      <c r="Y255" s="336"/>
      <c r="Z255" s="336"/>
      <c r="AA255" s="336"/>
      <c r="AB255" s="339"/>
    </row>
    <row r="256" ht="18.0" customHeight="1">
      <c r="A256" s="336"/>
      <c r="B256" s="369"/>
      <c r="C256" s="369"/>
      <c r="D256" s="369"/>
      <c r="E256" s="369"/>
      <c r="F256" s="370"/>
      <c r="G256" s="370"/>
      <c r="H256" s="369"/>
      <c r="I256" s="350"/>
      <c r="J256" s="350"/>
      <c r="K256" s="339"/>
      <c r="L256" s="339"/>
      <c r="M256" s="339"/>
      <c r="N256" s="339"/>
      <c r="O256" s="336"/>
      <c r="P256" s="336"/>
      <c r="Q256" s="336"/>
      <c r="R256" s="339"/>
      <c r="S256" s="339"/>
      <c r="T256" s="339"/>
      <c r="U256" s="339"/>
      <c r="V256" s="342"/>
      <c r="W256" s="339"/>
      <c r="X256" s="336"/>
      <c r="Y256" s="336"/>
      <c r="Z256" s="336"/>
      <c r="AA256" s="336"/>
      <c r="AB256" s="339"/>
    </row>
    <row r="257" ht="18.0" customHeight="1">
      <c r="A257" s="336"/>
      <c r="B257" s="369"/>
      <c r="C257" s="369"/>
      <c r="D257" s="369"/>
      <c r="E257" s="369"/>
      <c r="F257" s="370"/>
      <c r="G257" s="370"/>
      <c r="H257" s="369"/>
      <c r="I257" s="350"/>
      <c r="J257" s="350"/>
      <c r="K257" s="339"/>
      <c r="L257" s="339"/>
      <c r="M257" s="339"/>
      <c r="N257" s="339"/>
      <c r="O257" s="336"/>
      <c r="P257" s="336"/>
      <c r="Q257" s="336"/>
      <c r="R257" s="339"/>
      <c r="S257" s="339"/>
      <c r="T257" s="339"/>
      <c r="U257" s="339"/>
      <c r="V257" s="342"/>
      <c r="W257" s="339"/>
      <c r="X257" s="336"/>
      <c r="Y257" s="336"/>
      <c r="Z257" s="336"/>
      <c r="AA257" s="336"/>
      <c r="AB257" s="339"/>
    </row>
    <row r="258" ht="18.0" customHeight="1">
      <c r="A258" s="336"/>
      <c r="B258" s="369"/>
      <c r="C258" s="369"/>
      <c r="D258" s="369"/>
      <c r="E258" s="369"/>
      <c r="F258" s="370"/>
      <c r="G258" s="370"/>
      <c r="H258" s="369"/>
      <c r="I258" s="350"/>
      <c r="J258" s="350"/>
      <c r="K258" s="339"/>
      <c r="L258" s="339"/>
      <c r="M258" s="339"/>
      <c r="N258" s="339"/>
      <c r="O258" s="336"/>
      <c r="P258" s="336"/>
      <c r="Q258" s="336"/>
      <c r="R258" s="339"/>
      <c r="S258" s="339"/>
      <c r="T258" s="339"/>
      <c r="U258" s="339"/>
      <c r="V258" s="342"/>
      <c r="W258" s="339"/>
      <c r="X258" s="336"/>
      <c r="Y258" s="336"/>
      <c r="Z258" s="336"/>
      <c r="AA258" s="336"/>
      <c r="AB258" s="339"/>
    </row>
    <row r="259" ht="18.0" customHeight="1">
      <c r="A259" s="336"/>
      <c r="B259" s="369"/>
      <c r="C259" s="369"/>
      <c r="D259" s="369"/>
      <c r="E259" s="369"/>
      <c r="F259" s="370"/>
      <c r="G259" s="370"/>
      <c r="H259" s="369"/>
      <c r="I259" s="350"/>
      <c r="J259" s="350"/>
      <c r="K259" s="339"/>
      <c r="L259" s="339"/>
      <c r="M259" s="339"/>
      <c r="N259" s="339"/>
      <c r="O259" s="336"/>
      <c r="P259" s="336"/>
      <c r="Q259" s="336"/>
      <c r="R259" s="339"/>
      <c r="S259" s="339"/>
      <c r="T259" s="339"/>
      <c r="U259" s="339"/>
      <c r="V259" s="342"/>
      <c r="W259" s="339"/>
      <c r="X259" s="336"/>
      <c r="Y259" s="336"/>
      <c r="Z259" s="336"/>
      <c r="AA259" s="336"/>
      <c r="AB259" s="339"/>
    </row>
    <row r="260" ht="18.0" customHeight="1">
      <c r="A260" s="336"/>
      <c r="B260" s="369"/>
      <c r="C260" s="369"/>
      <c r="D260" s="369"/>
      <c r="E260" s="369"/>
      <c r="F260" s="370"/>
      <c r="G260" s="370"/>
      <c r="H260" s="369"/>
      <c r="I260" s="350"/>
      <c r="J260" s="350"/>
      <c r="K260" s="339"/>
      <c r="L260" s="339"/>
      <c r="M260" s="339"/>
      <c r="N260" s="339"/>
      <c r="O260" s="336"/>
      <c r="P260" s="336"/>
      <c r="Q260" s="336"/>
      <c r="R260" s="339"/>
      <c r="S260" s="339"/>
      <c r="T260" s="339"/>
      <c r="U260" s="339"/>
      <c r="V260" s="342"/>
      <c r="W260" s="339"/>
      <c r="X260" s="336"/>
      <c r="Y260" s="336"/>
      <c r="Z260" s="336"/>
      <c r="AA260" s="336"/>
      <c r="AB260" s="339"/>
    </row>
    <row r="261" ht="18.0" customHeight="1">
      <c r="A261" s="336"/>
      <c r="B261" s="369"/>
      <c r="C261" s="369"/>
      <c r="D261" s="369"/>
      <c r="E261" s="369"/>
      <c r="F261" s="370"/>
      <c r="G261" s="370"/>
      <c r="H261" s="369"/>
      <c r="I261" s="350"/>
      <c r="J261" s="350"/>
      <c r="K261" s="339"/>
      <c r="L261" s="339"/>
      <c r="M261" s="339"/>
      <c r="N261" s="339"/>
      <c r="O261" s="336"/>
      <c r="P261" s="336"/>
      <c r="Q261" s="336"/>
      <c r="R261" s="339"/>
      <c r="S261" s="339"/>
      <c r="T261" s="339"/>
      <c r="U261" s="339"/>
      <c r="V261" s="342"/>
      <c r="W261" s="339"/>
      <c r="X261" s="336"/>
      <c r="Y261" s="336"/>
      <c r="Z261" s="336"/>
      <c r="AA261" s="336"/>
      <c r="AB261" s="339"/>
    </row>
    <row r="262" ht="18.0" customHeight="1">
      <c r="A262" s="336"/>
      <c r="B262" s="369"/>
      <c r="C262" s="369"/>
      <c r="D262" s="369"/>
      <c r="E262" s="369"/>
      <c r="F262" s="370"/>
      <c r="G262" s="370"/>
      <c r="H262" s="369"/>
      <c r="I262" s="350"/>
      <c r="J262" s="350"/>
      <c r="K262" s="339"/>
      <c r="L262" s="339"/>
      <c r="M262" s="339"/>
      <c r="N262" s="339"/>
      <c r="O262" s="336"/>
      <c r="P262" s="336"/>
      <c r="Q262" s="336"/>
      <c r="R262" s="339"/>
      <c r="S262" s="339"/>
      <c r="T262" s="339"/>
      <c r="U262" s="339"/>
      <c r="V262" s="342"/>
      <c r="W262" s="339"/>
      <c r="X262" s="336"/>
      <c r="Y262" s="336"/>
      <c r="Z262" s="336"/>
      <c r="AA262" s="336"/>
      <c r="AB262" s="339"/>
    </row>
    <row r="263" ht="18.0" customHeight="1">
      <c r="A263" s="336"/>
      <c r="B263" s="369"/>
      <c r="C263" s="369"/>
      <c r="D263" s="369"/>
      <c r="E263" s="369"/>
      <c r="F263" s="370"/>
      <c r="G263" s="370"/>
      <c r="H263" s="369"/>
      <c r="I263" s="350"/>
      <c r="J263" s="350"/>
      <c r="K263" s="339"/>
      <c r="L263" s="339"/>
      <c r="M263" s="339"/>
      <c r="N263" s="339"/>
      <c r="O263" s="336"/>
      <c r="P263" s="336"/>
      <c r="Q263" s="336"/>
      <c r="R263" s="339"/>
      <c r="S263" s="339"/>
      <c r="T263" s="339"/>
      <c r="U263" s="339"/>
      <c r="V263" s="342"/>
      <c r="W263" s="339"/>
      <c r="X263" s="336"/>
      <c r="Y263" s="336"/>
      <c r="Z263" s="336"/>
      <c r="AA263" s="336"/>
      <c r="AB263" s="339"/>
    </row>
    <row r="264" ht="18.0" customHeight="1">
      <c r="A264" s="336"/>
      <c r="B264" s="369"/>
      <c r="C264" s="369"/>
      <c r="D264" s="369"/>
      <c r="E264" s="369"/>
      <c r="F264" s="370"/>
      <c r="G264" s="370"/>
      <c r="H264" s="369"/>
      <c r="I264" s="350"/>
      <c r="J264" s="350"/>
      <c r="K264" s="339"/>
      <c r="L264" s="339"/>
      <c r="M264" s="339"/>
      <c r="N264" s="339"/>
      <c r="O264" s="336"/>
      <c r="P264" s="336"/>
      <c r="Q264" s="336"/>
      <c r="R264" s="339"/>
      <c r="S264" s="339"/>
      <c r="T264" s="339"/>
      <c r="U264" s="339"/>
      <c r="V264" s="342"/>
      <c r="W264" s="339"/>
      <c r="X264" s="336"/>
      <c r="Y264" s="336"/>
      <c r="Z264" s="336"/>
      <c r="AA264" s="336"/>
      <c r="AB264" s="339"/>
    </row>
    <row r="265" ht="18.0" customHeight="1">
      <c r="A265" s="336"/>
      <c r="B265" s="369"/>
      <c r="C265" s="369"/>
      <c r="D265" s="369"/>
      <c r="E265" s="369"/>
      <c r="F265" s="370"/>
      <c r="G265" s="370"/>
      <c r="H265" s="369"/>
      <c r="I265" s="350"/>
      <c r="J265" s="350"/>
      <c r="K265" s="339"/>
      <c r="L265" s="339"/>
      <c r="M265" s="339"/>
      <c r="N265" s="339"/>
      <c r="O265" s="336"/>
      <c r="P265" s="336"/>
      <c r="Q265" s="336"/>
      <c r="R265" s="339"/>
      <c r="S265" s="339"/>
      <c r="T265" s="339"/>
      <c r="U265" s="339"/>
      <c r="V265" s="342"/>
      <c r="W265" s="339"/>
      <c r="X265" s="336"/>
      <c r="Y265" s="336"/>
      <c r="Z265" s="336"/>
      <c r="AA265" s="336"/>
      <c r="AB265" s="339"/>
    </row>
    <row r="266" ht="18.0" customHeight="1">
      <c r="A266" s="336"/>
      <c r="B266" s="369"/>
      <c r="C266" s="369"/>
      <c r="D266" s="369"/>
      <c r="E266" s="369"/>
      <c r="F266" s="370"/>
      <c r="G266" s="370"/>
      <c r="H266" s="369"/>
      <c r="I266" s="350"/>
      <c r="J266" s="350"/>
      <c r="K266" s="339"/>
      <c r="L266" s="339"/>
      <c r="M266" s="339"/>
      <c r="N266" s="339"/>
      <c r="O266" s="336"/>
      <c r="P266" s="336"/>
      <c r="Q266" s="336"/>
      <c r="R266" s="339"/>
      <c r="S266" s="339"/>
      <c r="T266" s="339"/>
      <c r="U266" s="339"/>
      <c r="V266" s="342"/>
      <c r="W266" s="339"/>
      <c r="X266" s="336"/>
      <c r="Y266" s="336"/>
      <c r="Z266" s="336"/>
      <c r="AA266" s="336"/>
      <c r="AB266" s="339"/>
    </row>
    <row r="267" ht="18.0" customHeight="1">
      <c r="A267" s="336"/>
      <c r="B267" s="371"/>
      <c r="C267" s="371"/>
      <c r="D267" s="371"/>
      <c r="E267" s="371"/>
      <c r="F267" s="372"/>
      <c r="G267" s="372"/>
      <c r="H267" s="371"/>
      <c r="I267" s="373"/>
      <c r="J267" s="373"/>
      <c r="K267" s="339"/>
      <c r="L267" s="339"/>
      <c r="M267" s="339"/>
      <c r="N267" s="339"/>
      <c r="O267" s="336"/>
      <c r="P267" s="336"/>
      <c r="Q267" s="336"/>
      <c r="R267" s="339"/>
      <c r="S267" s="339"/>
      <c r="T267" s="339"/>
      <c r="U267" s="339"/>
      <c r="V267" s="342"/>
      <c r="W267" s="339"/>
      <c r="X267" s="336"/>
      <c r="Y267" s="336"/>
      <c r="Z267" s="336"/>
      <c r="AA267" s="336"/>
      <c r="AB267" s="339"/>
    </row>
    <row r="268" ht="18.0" customHeight="1">
      <c r="A268" s="336"/>
      <c r="B268" s="371"/>
      <c r="C268" s="371"/>
      <c r="D268" s="371"/>
      <c r="E268" s="371"/>
      <c r="F268" s="372"/>
      <c r="G268" s="372"/>
      <c r="H268" s="371"/>
      <c r="I268" s="373"/>
      <c r="J268" s="373"/>
      <c r="K268" s="339"/>
      <c r="L268" s="339"/>
      <c r="M268" s="339"/>
      <c r="N268" s="339"/>
      <c r="O268" s="336"/>
      <c r="P268" s="336"/>
      <c r="Q268" s="336"/>
      <c r="R268" s="339"/>
      <c r="S268" s="339"/>
      <c r="T268" s="339"/>
      <c r="U268" s="339"/>
      <c r="V268" s="339"/>
      <c r="W268" s="339"/>
      <c r="X268" s="336"/>
      <c r="Y268" s="336"/>
      <c r="Z268" s="336"/>
      <c r="AA268" s="336"/>
      <c r="AB268" s="339"/>
    </row>
    <row r="269" ht="18.0" customHeight="1">
      <c r="A269" s="336"/>
      <c r="B269" s="371"/>
      <c r="C269" s="371"/>
      <c r="D269" s="371"/>
      <c r="E269" s="371"/>
      <c r="F269" s="372"/>
      <c r="G269" s="372"/>
      <c r="H269" s="371"/>
      <c r="I269" s="373"/>
      <c r="J269" s="373"/>
      <c r="K269" s="339"/>
      <c r="L269" s="339"/>
      <c r="M269" s="339"/>
      <c r="N269" s="339"/>
      <c r="O269" s="336"/>
      <c r="P269" s="336"/>
      <c r="Q269" s="336"/>
      <c r="R269" s="339"/>
      <c r="S269" s="339"/>
      <c r="T269" s="339"/>
      <c r="U269" s="339"/>
      <c r="V269" s="339"/>
      <c r="W269" s="339"/>
      <c r="X269" s="336"/>
      <c r="Y269" s="336"/>
      <c r="Z269" s="336"/>
      <c r="AA269" s="336"/>
      <c r="AB269" s="339"/>
    </row>
    <row r="270" ht="18.0" customHeight="1">
      <c r="A270" s="336"/>
      <c r="B270" s="371"/>
      <c r="C270" s="371"/>
      <c r="D270" s="371"/>
      <c r="E270" s="371"/>
      <c r="F270" s="372"/>
      <c r="G270" s="372"/>
      <c r="H270" s="371"/>
      <c r="I270" s="373"/>
      <c r="J270" s="373"/>
      <c r="K270" s="339"/>
      <c r="L270" s="339"/>
      <c r="M270" s="339"/>
      <c r="N270" s="339"/>
      <c r="O270" s="336"/>
      <c r="P270" s="336"/>
      <c r="Q270" s="336"/>
      <c r="R270" s="339"/>
      <c r="S270" s="339"/>
      <c r="T270" s="339"/>
      <c r="U270" s="339"/>
      <c r="V270" s="339"/>
      <c r="W270" s="339"/>
      <c r="X270" s="336"/>
      <c r="Y270" s="336"/>
      <c r="Z270" s="336"/>
      <c r="AA270" s="336"/>
      <c r="AB270" s="339"/>
    </row>
    <row r="271" ht="18.0" customHeight="1">
      <c r="A271" s="336"/>
      <c r="B271" s="371"/>
      <c r="C271" s="371"/>
      <c r="D271" s="371"/>
      <c r="E271" s="371"/>
      <c r="F271" s="372"/>
      <c r="G271" s="372"/>
      <c r="H271" s="371"/>
      <c r="I271" s="373"/>
      <c r="J271" s="373"/>
      <c r="K271" s="339"/>
      <c r="L271" s="339"/>
      <c r="M271" s="339"/>
      <c r="N271" s="339"/>
      <c r="O271" s="336"/>
      <c r="P271" s="336"/>
      <c r="Q271" s="336"/>
      <c r="R271" s="339"/>
      <c r="S271" s="339"/>
      <c r="T271" s="339"/>
      <c r="U271" s="339"/>
      <c r="V271" s="339"/>
      <c r="W271" s="339"/>
      <c r="X271" s="336"/>
      <c r="Y271" s="336"/>
      <c r="Z271" s="336"/>
      <c r="AA271" s="336"/>
      <c r="AB271" s="339"/>
    </row>
    <row r="272" ht="18.0" customHeight="1">
      <c r="A272" s="336"/>
      <c r="B272" s="374"/>
      <c r="C272" s="374"/>
      <c r="D272" s="374"/>
      <c r="E272" s="374"/>
      <c r="F272" s="375"/>
      <c r="G272" s="375"/>
      <c r="H272" s="374"/>
      <c r="I272" s="376"/>
      <c r="J272" s="376"/>
      <c r="K272" s="339"/>
      <c r="L272" s="339"/>
      <c r="M272" s="339"/>
      <c r="N272" s="339"/>
      <c r="O272" s="336"/>
      <c r="P272" s="336"/>
      <c r="Q272" s="336"/>
      <c r="R272" s="339"/>
      <c r="S272" s="339"/>
      <c r="T272" s="339"/>
      <c r="U272" s="339"/>
      <c r="V272" s="339"/>
      <c r="W272" s="339"/>
      <c r="X272" s="336"/>
      <c r="Y272" s="336"/>
      <c r="Z272" s="336"/>
      <c r="AA272" s="336"/>
      <c r="AB272" s="339"/>
    </row>
    <row r="273" ht="18.0" customHeight="1">
      <c r="A273" s="336"/>
      <c r="B273" s="374"/>
      <c r="C273" s="374"/>
      <c r="D273" s="374"/>
      <c r="E273" s="374"/>
      <c r="F273" s="375"/>
      <c r="G273" s="375"/>
      <c r="H273" s="374"/>
      <c r="I273" s="376"/>
      <c r="J273" s="376"/>
      <c r="K273" s="339"/>
      <c r="L273" s="339"/>
      <c r="M273" s="339"/>
      <c r="N273" s="339"/>
      <c r="O273" s="336"/>
      <c r="P273" s="336"/>
      <c r="Q273" s="336"/>
      <c r="R273" s="339"/>
      <c r="S273" s="339"/>
      <c r="T273" s="339"/>
      <c r="U273" s="339"/>
      <c r="V273" s="339"/>
      <c r="W273" s="339"/>
      <c r="X273" s="336"/>
      <c r="Y273" s="336"/>
      <c r="Z273" s="336"/>
      <c r="AA273" s="336"/>
      <c r="AB273" s="339"/>
    </row>
    <row r="274" ht="18.0" customHeight="1">
      <c r="A274" s="336"/>
      <c r="B274" s="374"/>
      <c r="C274" s="374"/>
      <c r="D274" s="374"/>
      <c r="E274" s="374"/>
      <c r="F274" s="375"/>
      <c r="G274" s="375"/>
      <c r="H274" s="374"/>
      <c r="I274" s="376"/>
      <c r="J274" s="376"/>
      <c r="K274" s="339"/>
      <c r="L274" s="339"/>
      <c r="M274" s="339"/>
      <c r="N274" s="339"/>
      <c r="O274" s="336"/>
      <c r="P274" s="336"/>
      <c r="Q274" s="336"/>
      <c r="R274" s="339"/>
      <c r="S274" s="339"/>
      <c r="T274" s="339"/>
      <c r="U274" s="339"/>
      <c r="V274" s="339"/>
      <c r="W274" s="339"/>
      <c r="X274" s="336"/>
      <c r="Y274" s="336"/>
      <c r="Z274" s="336"/>
      <c r="AA274" s="336"/>
      <c r="AB274" s="339"/>
    </row>
    <row r="275" ht="18.0" customHeight="1">
      <c r="A275" s="336"/>
      <c r="B275" s="374"/>
      <c r="C275" s="374"/>
      <c r="D275" s="374"/>
      <c r="E275" s="374"/>
      <c r="F275" s="375"/>
      <c r="G275" s="375"/>
      <c r="H275" s="374"/>
      <c r="I275" s="376"/>
      <c r="J275" s="376"/>
      <c r="K275" s="339"/>
      <c r="L275" s="339"/>
      <c r="M275" s="339"/>
      <c r="N275" s="339"/>
      <c r="O275" s="336"/>
      <c r="P275" s="336"/>
      <c r="Q275" s="336"/>
      <c r="R275" s="339"/>
      <c r="S275" s="339"/>
      <c r="T275" s="339"/>
      <c r="U275" s="339"/>
      <c r="V275" s="339"/>
      <c r="W275" s="339"/>
      <c r="X275" s="336"/>
      <c r="Y275" s="336"/>
      <c r="Z275" s="336"/>
      <c r="AA275" s="336"/>
      <c r="AB275" s="339"/>
    </row>
    <row r="276" ht="18.0" customHeight="1">
      <c r="A276" s="336"/>
      <c r="B276" s="374"/>
      <c r="C276" s="374"/>
      <c r="D276" s="374"/>
      <c r="E276" s="374"/>
      <c r="F276" s="375"/>
      <c r="G276" s="375"/>
      <c r="H276" s="374"/>
      <c r="I276" s="376"/>
      <c r="J276" s="376"/>
      <c r="K276" s="339"/>
      <c r="L276" s="339"/>
      <c r="M276" s="339"/>
      <c r="N276" s="339"/>
      <c r="O276" s="336"/>
      <c r="P276" s="336"/>
      <c r="Q276" s="336"/>
      <c r="R276" s="339"/>
      <c r="S276" s="339"/>
      <c r="T276" s="339"/>
      <c r="U276" s="339"/>
      <c r="V276" s="339"/>
      <c r="W276" s="339"/>
      <c r="X276" s="336"/>
      <c r="Y276" s="336"/>
      <c r="Z276" s="336"/>
      <c r="AA276" s="336"/>
      <c r="AB276" s="339"/>
    </row>
    <row r="277" ht="18.0" customHeight="1">
      <c r="A277" s="336"/>
      <c r="B277" s="374"/>
      <c r="C277" s="374"/>
      <c r="D277" s="374"/>
      <c r="E277" s="374"/>
      <c r="F277" s="375"/>
      <c r="G277" s="375"/>
      <c r="H277" s="374"/>
      <c r="I277" s="376"/>
      <c r="J277" s="376"/>
      <c r="K277" s="339"/>
      <c r="L277" s="339"/>
      <c r="M277" s="339"/>
      <c r="N277" s="339"/>
      <c r="O277" s="336"/>
      <c r="P277" s="336"/>
      <c r="Q277" s="336"/>
      <c r="R277" s="339"/>
      <c r="S277" s="339"/>
      <c r="T277" s="339"/>
      <c r="U277" s="339"/>
      <c r="V277" s="339"/>
      <c r="W277" s="339"/>
      <c r="X277" s="336"/>
      <c r="Y277" s="336"/>
      <c r="Z277" s="336"/>
      <c r="AA277" s="336"/>
      <c r="AB277" s="339"/>
    </row>
    <row r="278" ht="18.0" customHeight="1">
      <c r="A278" s="336"/>
      <c r="B278" s="374"/>
      <c r="C278" s="374"/>
      <c r="D278" s="374"/>
      <c r="E278" s="374"/>
      <c r="F278" s="375"/>
      <c r="G278" s="375"/>
      <c r="H278" s="374"/>
      <c r="I278" s="376"/>
      <c r="J278" s="376"/>
      <c r="K278" s="339"/>
      <c r="L278" s="339"/>
      <c r="M278" s="339"/>
      <c r="N278" s="339"/>
      <c r="O278" s="336"/>
      <c r="P278" s="336"/>
      <c r="Q278" s="336"/>
      <c r="R278" s="339"/>
      <c r="S278" s="339"/>
      <c r="T278" s="339"/>
      <c r="U278" s="339"/>
      <c r="V278" s="339"/>
      <c r="W278" s="339"/>
      <c r="X278" s="336"/>
      <c r="Y278" s="336"/>
      <c r="Z278" s="336"/>
      <c r="AA278" s="336"/>
      <c r="AB278" s="339"/>
    </row>
    <row r="279" ht="18.0" customHeight="1">
      <c r="A279" s="336"/>
      <c r="B279" s="374"/>
      <c r="C279" s="374"/>
      <c r="D279" s="374"/>
      <c r="E279" s="374"/>
      <c r="F279" s="375"/>
      <c r="G279" s="375"/>
      <c r="H279" s="374"/>
      <c r="I279" s="376"/>
      <c r="J279" s="376"/>
      <c r="K279" s="339"/>
      <c r="L279" s="339"/>
      <c r="M279" s="339"/>
      <c r="N279" s="339"/>
      <c r="O279" s="336"/>
      <c r="P279" s="336"/>
      <c r="Q279" s="336"/>
      <c r="R279" s="339"/>
      <c r="S279" s="339"/>
      <c r="T279" s="339"/>
      <c r="U279" s="339"/>
      <c r="V279" s="339"/>
      <c r="W279" s="339"/>
      <c r="X279" s="336"/>
      <c r="Y279" s="336"/>
      <c r="Z279" s="336"/>
      <c r="AA279" s="336"/>
      <c r="AB279" s="339"/>
    </row>
    <row r="280" ht="18.0" customHeight="1">
      <c r="A280" s="336"/>
      <c r="B280" s="374"/>
      <c r="C280" s="374"/>
      <c r="D280" s="374"/>
      <c r="E280" s="374"/>
      <c r="F280" s="375"/>
      <c r="G280" s="375"/>
      <c r="H280" s="374"/>
      <c r="I280" s="376"/>
      <c r="J280" s="376"/>
      <c r="K280" s="339"/>
      <c r="L280" s="339"/>
      <c r="M280" s="339"/>
      <c r="N280" s="339"/>
      <c r="O280" s="336"/>
      <c r="P280" s="336"/>
      <c r="Q280" s="336"/>
      <c r="R280" s="339"/>
      <c r="S280" s="339"/>
      <c r="T280" s="339"/>
      <c r="U280" s="339"/>
      <c r="V280" s="339"/>
      <c r="W280" s="339"/>
      <c r="X280" s="336"/>
      <c r="Y280" s="336"/>
      <c r="Z280" s="336"/>
      <c r="AA280" s="336"/>
      <c r="AB280" s="339"/>
    </row>
    <row r="281" ht="18.0" customHeight="1">
      <c r="A281" s="336"/>
      <c r="B281" s="374"/>
      <c r="C281" s="374"/>
      <c r="D281" s="374"/>
      <c r="E281" s="374"/>
      <c r="F281" s="375"/>
      <c r="G281" s="375"/>
      <c r="H281" s="374"/>
      <c r="I281" s="376"/>
      <c r="J281" s="376"/>
      <c r="K281" s="339"/>
      <c r="L281" s="339"/>
      <c r="M281" s="339"/>
      <c r="N281" s="339"/>
      <c r="O281" s="336"/>
      <c r="P281" s="336"/>
      <c r="Q281" s="336"/>
      <c r="R281" s="339"/>
      <c r="S281" s="339"/>
      <c r="T281" s="339"/>
      <c r="U281" s="339"/>
      <c r="V281" s="339"/>
      <c r="W281" s="339"/>
      <c r="X281" s="336"/>
      <c r="Y281" s="336"/>
      <c r="Z281" s="336"/>
      <c r="AA281" s="336"/>
      <c r="AB281" s="339"/>
    </row>
    <row r="282" ht="18.0" customHeight="1">
      <c r="A282" s="336"/>
      <c r="B282" s="374"/>
      <c r="C282" s="374"/>
      <c r="D282" s="374"/>
      <c r="E282" s="374"/>
      <c r="F282" s="375"/>
      <c r="G282" s="375"/>
      <c r="H282" s="374"/>
      <c r="I282" s="376"/>
      <c r="J282" s="376"/>
      <c r="K282" s="339"/>
      <c r="L282" s="339"/>
      <c r="M282" s="339"/>
      <c r="N282" s="339"/>
      <c r="O282" s="336"/>
      <c r="P282" s="336"/>
      <c r="Q282" s="336"/>
      <c r="R282" s="339"/>
      <c r="S282" s="339"/>
      <c r="T282" s="339"/>
      <c r="U282" s="339"/>
      <c r="V282" s="339"/>
      <c r="W282" s="339"/>
      <c r="X282" s="336"/>
      <c r="Y282" s="336"/>
      <c r="Z282" s="336"/>
      <c r="AA282" s="336"/>
      <c r="AB282" s="339"/>
    </row>
    <row r="283" ht="18.0" customHeight="1">
      <c r="A283" s="336"/>
      <c r="B283" s="374"/>
      <c r="C283" s="374"/>
      <c r="D283" s="374"/>
      <c r="E283" s="374"/>
      <c r="F283" s="375"/>
      <c r="G283" s="375"/>
      <c r="H283" s="374"/>
      <c r="I283" s="376"/>
      <c r="J283" s="376"/>
      <c r="K283" s="339"/>
      <c r="L283" s="339"/>
      <c r="M283" s="339"/>
      <c r="N283" s="339"/>
      <c r="O283" s="336"/>
      <c r="P283" s="336"/>
      <c r="Q283" s="336"/>
      <c r="R283" s="339"/>
      <c r="S283" s="339"/>
      <c r="T283" s="339"/>
      <c r="U283" s="339"/>
      <c r="V283" s="339"/>
      <c r="W283" s="339"/>
      <c r="X283" s="336"/>
      <c r="Y283" s="336"/>
      <c r="Z283" s="336"/>
      <c r="AA283" s="336"/>
      <c r="AB283" s="339"/>
    </row>
    <row r="284" ht="18.0" customHeight="1">
      <c r="A284" s="336"/>
      <c r="B284" s="374"/>
      <c r="C284" s="374"/>
      <c r="D284" s="374"/>
      <c r="E284" s="374"/>
      <c r="F284" s="375"/>
      <c r="G284" s="375"/>
      <c r="H284" s="374"/>
      <c r="I284" s="376"/>
      <c r="J284" s="376"/>
      <c r="K284" s="339"/>
      <c r="L284" s="339"/>
      <c r="M284" s="339"/>
      <c r="N284" s="339"/>
      <c r="O284" s="336"/>
      <c r="P284" s="336"/>
      <c r="Q284" s="336"/>
      <c r="R284" s="339"/>
      <c r="S284" s="339"/>
      <c r="T284" s="339"/>
      <c r="U284" s="339"/>
      <c r="V284" s="339"/>
      <c r="W284" s="339"/>
      <c r="X284" s="336"/>
      <c r="Y284" s="336"/>
      <c r="Z284" s="336"/>
      <c r="AA284" s="336"/>
      <c r="AB284" s="339"/>
    </row>
    <row r="285" ht="18.0" customHeight="1">
      <c r="A285" s="336"/>
      <c r="B285" s="374"/>
      <c r="C285" s="374"/>
      <c r="D285" s="374"/>
      <c r="E285" s="374"/>
      <c r="F285" s="375"/>
      <c r="G285" s="375"/>
      <c r="H285" s="374"/>
      <c r="I285" s="376"/>
      <c r="J285" s="376"/>
      <c r="K285" s="339"/>
      <c r="L285" s="339"/>
      <c r="M285" s="339"/>
      <c r="N285" s="339"/>
      <c r="O285" s="336"/>
      <c r="P285" s="336"/>
      <c r="Q285" s="336"/>
      <c r="R285" s="339"/>
      <c r="S285" s="339"/>
      <c r="T285" s="339"/>
      <c r="U285" s="339"/>
      <c r="V285" s="339"/>
      <c r="W285" s="339"/>
      <c r="X285" s="336"/>
      <c r="Y285" s="336"/>
      <c r="Z285" s="336"/>
      <c r="AA285" s="336"/>
      <c r="AB285" s="339"/>
    </row>
    <row r="286" ht="18.0" customHeight="1">
      <c r="A286" s="336"/>
      <c r="B286" s="374"/>
      <c r="C286" s="374"/>
      <c r="D286" s="374"/>
      <c r="E286" s="374"/>
      <c r="F286" s="375"/>
      <c r="G286" s="375"/>
      <c r="H286" s="374"/>
      <c r="I286" s="376"/>
      <c r="J286" s="376"/>
      <c r="K286" s="339"/>
      <c r="L286" s="339"/>
      <c r="M286" s="339"/>
      <c r="N286" s="339"/>
      <c r="O286" s="336"/>
      <c r="P286" s="336"/>
      <c r="Q286" s="336"/>
      <c r="R286" s="339"/>
      <c r="S286" s="339"/>
      <c r="T286" s="339"/>
      <c r="U286" s="339"/>
      <c r="V286" s="339"/>
      <c r="W286" s="339"/>
      <c r="X286" s="336"/>
      <c r="Y286" s="336"/>
      <c r="Z286" s="336"/>
      <c r="AA286" s="336"/>
      <c r="AB286" s="339"/>
    </row>
    <row r="287" ht="18.0" customHeight="1">
      <c r="A287" s="336"/>
      <c r="B287" s="374"/>
      <c r="C287" s="374"/>
      <c r="D287" s="374"/>
      <c r="E287" s="374"/>
      <c r="F287" s="375"/>
      <c r="G287" s="375"/>
      <c r="H287" s="374"/>
      <c r="I287" s="376"/>
      <c r="J287" s="376"/>
      <c r="K287" s="339"/>
      <c r="L287" s="339"/>
      <c r="M287" s="339"/>
      <c r="N287" s="339"/>
      <c r="O287" s="336"/>
      <c r="P287" s="336"/>
      <c r="Q287" s="336"/>
      <c r="R287" s="339"/>
      <c r="S287" s="339"/>
      <c r="T287" s="339"/>
      <c r="U287" s="339"/>
      <c r="V287" s="339"/>
      <c r="W287" s="339"/>
      <c r="X287" s="336"/>
      <c r="Y287" s="336"/>
      <c r="Z287" s="336"/>
      <c r="AA287" s="336"/>
      <c r="AB287" s="339"/>
    </row>
    <row r="288" ht="18.0" customHeight="1">
      <c r="A288" s="336"/>
      <c r="B288" s="374"/>
      <c r="C288" s="374"/>
      <c r="D288" s="374"/>
      <c r="E288" s="374"/>
      <c r="F288" s="375"/>
      <c r="G288" s="375"/>
      <c r="H288" s="374"/>
      <c r="I288" s="376"/>
      <c r="J288" s="376"/>
      <c r="K288" s="339"/>
      <c r="L288" s="339"/>
      <c r="M288" s="339"/>
      <c r="N288" s="339"/>
      <c r="O288" s="336"/>
      <c r="P288" s="336"/>
      <c r="Q288" s="336"/>
      <c r="R288" s="339"/>
      <c r="S288" s="339"/>
      <c r="T288" s="339"/>
      <c r="U288" s="339"/>
      <c r="V288" s="339"/>
      <c r="W288" s="339"/>
      <c r="X288" s="336"/>
      <c r="Y288" s="336"/>
      <c r="Z288" s="336"/>
      <c r="AA288" s="336"/>
      <c r="AB288" s="339"/>
    </row>
    <row r="289" ht="18.0" customHeight="1">
      <c r="A289" s="336"/>
      <c r="B289" s="374"/>
      <c r="C289" s="374"/>
      <c r="D289" s="374"/>
      <c r="E289" s="374"/>
      <c r="F289" s="375"/>
      <c r="G289" s="375"/>
      <c r="H289" s="374"/>
      <c r="I289" s="376"/>
      <c r="J289" s="376"/>
      <c r="K289" s="339"/>
      <c r="L289" s="339"/>
      <c r="M289" s="339"/>
      <c r="N289" s="339"/>
      <c r="O289" s="336"/>
      <c r="P289" s="336"/>
      <c r="Q289" s="336"/>
      <c r="R289" s="339"/>
      <c r="S289" s="339"/>
      <c r="T289" s="339"/>
      <c r="U289" s="339"/>
      <c r="V289" s="339"/>
      <c r="W289" s="339"/>
      <c r="X289" s="336"/>
      <c r="Y289" s="336"/>
      <c r="Z289" s="336"/>
      <c r="AA289" s="336"/>
      <c r="AB289" s="339"/>
    </row>
    <row r="290" ht="18.0" customHeight="1">
      <c r="A290" s="336"/>
      <c r="B290" s="374"/>
      <c r="C290" s="374"/>
      <c r="D290" s="374"/>
      <c r="E290" s="374"/>
      <c r="F290" s="375"/>
      <c r="G290" s="375"/>
      <c r="H290" s="374"/>
      <c r="I290" s="376"/>
      <c r="J290" s="376"/>
      <c r="K290" s="339"/>
      <c r="L290" s="339"/>
      <c r="M290" s="339"/>
      <c r="N290" s="339"/>
      <c r="O290" s="336"/>
      <c r="P290" s="336"/>
      <c r="Q290" s="336"/>
      <c r="R290" s="339"/>
      <c r="S290" s="339"/>
      <c r="T290" s="339"/>
      <c r="U290" s="339"/>
      <c r="V290" s="339"/>
      <c r="W290" s="339"/>
      <c r="X290" s="336"/>
      <c r="Y290" s="336"/>
      <c r="Z290" s="336"/>
      <c r="AA290" s="336"/>
      <c r="AB290" s="339"/>
    </row>
    <row r="291" ht="18.0" customHeight="1">
      <c r="A291" s="336"/>
      <c r="B291" s="374"/>
      <c r="C291" s="374"/>
      <c r="D291" s="374"/>
      <c r="E291" s="374"/>
      <c r="F291" s="375"/>
      <c r="G291" s="375"/>
      <c r="H291" s="374"/>
      <c r="I291" s="376"/>
      <c r="J291" s="376"/>
      <c r="K291" s="339"/>
      <c r="L291" s="339"/>
      <c r="M291" s="339"/>
      <c r="N291" s="339"/>
      <c r="O291" s="336"/>
      <c r="P291" s="336"/>
      <c r="Q291" s="336"/>
      <c r="R291" s="339"/>
      <c r="S291" s="339"/>
      <c r="T291" s="339"/>
      <c r="U291" s="339"/>
      <c r="V291" s="339"/>
      <c r="W291" s="339"/>
      <c r="X291" s="336"/>
      <c r="Y291" s="336"/>
      <c r="Z291" s="336"/>
      <c r="AA291" s="336"/>
      <c r="AB291" s="339"/>
    </row>
    <row r="292" ht="18.0" customHeight="1">
      <c r="A292" s="336"/>
      <c r="B292" s="374"/>
      <c r="C292" s="374"/>
      <c r="D292" s="374"/>
      <c r="E292" s="374"/>
      <c r="F292" s="375"/>
      <c r="G292" s="375"/>
      <c r="H292" s="374"/>
      <c r="I292" s="376"/>
      <c r="J292" s="376"/>
      <c r="K292" s="339"/>
      <c r="L292" s="339"/>
      <c r="M292" s="339"/>
      <c r="N292" s="339"/>
      <c r="O292" s="336"/>
      <c r="P292" s="336"/>
      <c r="Q292" s="336"/>
      <c r="R292" s="339"/>
      <c r="S292" s="339"/>
      <c r="T292" s="339"/>
      <c r="U292" s="339"/>
      <c r="V292" s="339"/>
      <c r="W292" s="339"/>
      <c r="X292" s="336"/>
      <c r="Y292" s="336"/>
      <c r="Z292" s="336"/>
      <c r="AA292" s="336"/>
      <c r="AB292" s="339"/>
    </row>
    <row r="293" ht="18.0" customHeight="1">
      <c r="A293" s="336"/>
      <c r="B293" s="374"/>
      <c r="C293" s="374"/>
      <c r="D293" s="374"/>
      <c r="E293" s="374"/>
      <c r="F293" s="375"/>
      <c r="G293" s="375"/>
      <c r="H293" s="374"/>
      <c r="I293" s="376"/>
      <c r="J293" s="376"/>
      <c r="K293" s="339"/>
      <c r="L293" s="339"/>
      <c r="M293" s="339"/>
      <c r="N293" s="339"/>
      <c r="O293" s="336"/>
      <c r="P293" s="336"/>
      <c r="Q293" s="336"/>
      <c r="R293" s="339"/>
      <c r="S293" s="339"/>
      <c r="T293" s="339"/>
      <c r="U293" s="339"/>
      <c r="V293" s="339"/>
      <c r="W293" s="339"/>
      <c r="X293" s="336"/>
      <c r="Y293" s="336"/>
      <c r="Z293" s="336"/>
      <c r="AA293" s="336"/>
      <c r="AB293" s="339"/>
    </row>
    <row r="294" ht="18.0" customHeight="1">
      <c r="A294" s="336"/>
      <c r="B294" s="374"/>
      <c r="C294" s="374"/>
      <c r="D294" s="374"/>
      <c r="E294" s="374"/>
      <c r="F294" s="375"/>
      <c r="G294" s="375"/>
      <c r="H294" s="374"/>
      <c r="I294" s="376"/>
      <c r="J294" s="376"/>
      <c r="K294" s="339"/>
      <c r="L294" s="339"/>
      <c r="M294" s="339"/>
      <c r="N294" s="339"/>
      <c r="O294" s="336"/>
      <c r="P294" s="336"/>
      <c r="Q294" s="336"/>
      <c r="R294" s="339"/>
      <c r="S294" s="339"/>
      <c r="T294" s="339"/>
      <c r="U294" s="339"/>
      <c r="V294" s="339"/>
      <c r="W294" s="339"/>
      <c r="X294" s="336"/>
      <c r="Y294" s="336"/>
      <c r="Z294" s="336"/>
      <c r="AA294" s="336"/>
      <c r="AB294" s="339"/>
    </row>
    <row r="295" ht="18.0" customHeight="1">
      <c r="A295" s="336"/>
      <c r="B295" s="374"/>
      <c r="C295" s="374"/>
      <c r="D295" s="374"/>
      <c r="E295" s="374"/>
      <c r="F295" s="375"/>
      <c r="G295" s="375"/>
      <c r="H295" s="374"/>
      <c r="I295" s="376"/>
      <c r="J295" s="376"/>
      <c r="K295" s="339"/>
      <c r="L295" s="339"/>
      <c r="M295" s="339"/>
      <c r="N295" s="339"/>
      <c r="O295" s="336"/>
      <c r="P295" s="336"/>
      <c r="Q295" s="336"/>
      <c r="R295" s="339"/>
      <c r="S295" s="339"/>
      <c r="T295" s="339"/>
      <c r="U295" s="339"/>
      <c r="V295" s="339"/>
      <c r="W295" s="339"/>
      <c r="X295" s="336"/>
      <c r="Y295" s="336"/>
      <c r="Z295" s="336"/>
      <c r="AA295" s="336"/>
      <c r="AB295" s="339"/>
    </row>
    <row r="296" ht="18.0" customHeight="1">
      <c r="A296" s="336"/>
      <c r="B296" s="374"/>
      <c r="C296" s="374"/>
      <c r="D296" s="374"/>
      <c r="E296" s="374"/>
      <c r="F296" s="375"/>
      <c r="G296" s="375"/>
      <c r="H296" s="374"/>
      <c r="I296" s="376"/>
      <c r="J296" s="376"/>
      <c r="K296" s="339"/>
      <c r="L296" s="339"/>
      <c r="M296" s="339"/>
      <c r="N296" s="339"/>
      <c r="O296" s="336"/>
      <c r="P296" s="336"/>
      <c r="Q296" s="336"/>
      <c r="R296" s="339"/>
      <c r="S296" s="339"/>
      <c r="T296" s="339"/>
      <c r="U296" s="339"/>
      <c r="V296" s="339"/>
      <c r="W296" s="339"/>
      <c r="X296" s="336"/>
      <c r="Y296" s="336"/>
      <c r="Z296" s="336"/>
      <c r="AA296" s="336"/>
      <c r="AB296" s="339"/>
    </row>
    <row r="297" ht="18.0" customHeight="1">
      <c r="A297" s="336"/>
      <c r="B297" s="374"/>
      <c r="C297" s="374"/>
      <c r="D297" s="374"/>
      <c r="E297" s="374"/>
      <c r="F297" s="375"/>
      <c r="G297" s="375"/>
      <c r="H297" s="374"/>
      <c r="I297" s="376"/>
      <c r="J297" s="376"/>
      <c r="K297" s="339"/>
      <c r="L297" s="339"/>
      <c r="M297" s="339"/>
      <c r="N297" s="339"/>
      <c r="O297" s="336"/>
      <c r="P297" s="336"/>
      <c r="Q297" s="336"/>
      <c r="R297" s="339"/>
      <c r="S297" s="339"/>
      <c r="T297" s="339"/>
      <c r="U297" s="339"/>
      <c r="V297" s="339"/>
      <c r="W297" s="339"/>
      <c r="X297" s="336"/>
      <c r="Y297" s="336"/>
      <c r="Z297" s="336"/>
      <c r="AA297" s="336"/>
      <c r="AB297" s="339"/>
    </row>
    <row r="298" ht="18.0" customHeight="1">
      <c r="A298" s="336"/>
      <c r="B298" s="374"/>
      <c r="C298" s="374"/>
      <c r="D298" s="374"/>
      <c r="E298" s="374"/>
      <c r="F298" s="375"/>
      <c r="G298" s="375"/>
      <c r="H298" s="374"/>
      <c r="I298" s="376"/>
      <c r="J298" s="376"/>
      <c r="K298" s="339"/>
      <c r="L298" s="339"/>
      <c r="M298" s="339"/>
      <c r="N298" s="339"/>
      <c r="O298" s="336"/>
      <c r="P298" s="336"/>
      <c r="Q298" s="336"/>
      <c r="R298" s="339"/>
      <c r="S298" s="339"/>
      <c r="T298" s="339"/>
      <c r="U298" s="339"/>
      <c r="V298" s="339"/>
      <c r="W298" s="339"/>
      <c r="X298" s="336"/>
      <c r="Y298" s="336"/>
      <c r="Z298" s="336"/>
      <c r="AA298" s="336"/>
      <c r="AB298" s="339"/>
    </row>
    <row r="299" ht="18.0" customHeight="1">
      <c r="A299" s="336"/>
      <c r="B299" s="374"/>
      <c r="C299" s="374"/>
      <c r="D299" s="374"/>
      <c r="E299" s="374"/>
      <c r="F299" s="375"/>
      <c r="G299" s="375"/>
      <c r="H299" s="374"/>
      <c r="I299" s="376"/>
      <c r="J299" s="376"/>
      <c r="K299" s="339"/>
      <c r="L299" s="339"/>
      <c r="M299" s="339"/>
      <c r="N299" s="339"/>
      <c r="O299" s="336"/>
      <c r="P299" s="336"/>
      <c r="Q299" s="336"/>
      <c r="R299" s="339"/>
      <c r="S299" s="339"/>
      <c r="T299" s="339"/>
      <c r="U299" s="339"/>
      <c r="V299" s="339"/>
      <c r="W299" s="339"/>
      <c r="X299" s="336"/>
      <c r="Y299" s="336"/>
      <c r="Z299" s="336"/>
      <c r="AA299" s="336"/>
      <c r="AB299" s="339"/>
    </row>
    <row r="300" ht="18.0" customHeight="1">
      <c r="A300" s="336"/>
      <c r="B300" s="374"/>
      <c r="C300" s="374"/>
      <c r="D300" s="374"/>
      <c r="E300" s="374"/>
      <c r="F300" s="375"/>
      <c r="G300" s="375"/>
      <c r="H300" s="374"/>
      <c r="I300" s="376"/>
      <c r="J300" s="376"/>
      <c r="K300" s="339"/>
      <c r="L300" s="339"/>
      <c r="M300" s="339"/>
      <c r="N300" s="339"/>
      <c r="O300" s="336"/>
      <c r="P300" s="336"/>
      <c r="Q300" s="336"/>
      <c r="R300" s="339"/>
      <c r="S300" s="339"/>
      <c r="T300" s="339"/>
      <c r="U300" s="339"/>
      <c r="V300" s="339"/>
      <c r="W300" s="339"/>
      <c r="X300" s="336"/>
      <c r="Y300" s="336"/>
      <c r="Z300" s="336"/>
      <c r="AA300" s="336"/>
      <c r="AB300" s="339"/>
    </row>
    <row r="301" ht="18.0" customHeight="1">
      <c r="A301" s="336"/>
      <c r="B301" s="374"/>
      <c r="C301" s="374"/>
      <c r="D301" s="374"/>
      <c r="E301" s="374"/>
      <c r="F301" s="375"/>
      <c r="G301" s="375"/>
      <c r="H301" s="374"/>
      <c r="I301" s="376"/>
      <c r="J301" s="376"/>
      <c r="K301" s="339"/>
      <c r="L301" s="339"/>
      <c r="M301" s="339"/>
      <c r="N301" s="339"/>
      <c r="O301" s="336"/>
      <c r="P301" s="336"/>
      <c r="Q301" s="336"/>
      <c r="R301" s="339"/>
      <c r="S301" s="339"/>
      <c r="T301" s="339"/>
      <c r="U301" s="339"/>
      <c r="V301" s="339"/>
      <c r="W301" s="339"/>
      <c r="X301" s="336"/>
      <c r="Y301" s="336"/>
      <c r="Z301" s="336"/>
      <c r="AA301" s="336"/>
      <c r="AB301" s="339"/>
    </row>
    <row r="302" ht="18.0" customHeight="1">
      <c r="A302" s="336"/>
      <c r="B302" s="374"/>
      <c r="C302" s="374"/>
      <c r="D302" s="374"/>
      <c r="E302" s="374"/>
      <c r="F302" s="375"/>
      <c r="G302" s="375"/>
      <c r="H302" s="374"/>
      <c r="I302" s="376"/>
      <c r="J302" s="376"/>
      <c r="K302" s="339"/>
      <c r="L302" s="339"/>
      <c r="M302" s="339"/>
      <c r="N302" s="339"/>
      <c r="O302" s="336"/>
      <c r="P302" s="336"/>
      <c r="Q302" s="336"/>
      <c r="R302" s="339"/>
      <c r="S302" s="339"/>
      <c r="T302" s="339"/>
      <c r="U302" s="339"/>
      <c r="V302" s="339"/>
      <c r="W302" s="339"/>
      <c r="X302" s="336"/>
      <c r="Y302" s="336"/>
      <c r="Z302" s="336"/>
      <c r="AA302" s="336"/>
      <c r="AB302" s="339"/>
    </row>
    <row r="303" ht="18.0" customHeight="1">
      <c r="A303" s="227"/>
      <c r="B303" s="339"/>
      <c r="C303" s="339"/>
      <c r="D303" s="339"/>
      <c r="E303" s="339"/>
      <c r="F303" s="377"/>
      <c r="G303" s="377"/>
      <c r="H303" s="356"/>
      <c r="I303" s="356"/>
      <c r="J303" s="356"/>
      <c r="K303" s="338"/>
      <c r="L303" s="338"/>
      <c r="M303" s="338"/>
      <c r="N303" s="338"/>
      <c r="O303" s="338"/>
      <c r="P303" s="338"/>
      <c r="Q303" s="338"/>
      <c r="R303" s="227"/>
      <c r="S303" s="227"/>
      <c r="T303" s="227"/>
      <c r="U303" s="227"/>
      <c r="V303" s="227"/>
      <c r="W303" s="227"/>
      <c r="X303" s="227"/>
      <c r="Y303" s="227"/>
      <c r="Z303" s="227"/>
      <c r="AA303" s="227"/>
      <c r="AB303" s="227"/>
    </row>
    <row r="304" ht="18.0" customHeight="1">
      <c r="A304" s="227"/>
      <c r="B304" s="339"/>
      <c r="C304" s="339"/>
      <c r="D304" s="339"/>
      <c r="E304" s="339"/>
      <c r="F304" s="378"/>
      <c r="G304" s="378"/>
      <c r="H304" s="339"/>
      <c r="I304" s="227"/>
      <c r="J304" s="227"/>
      <c r="K304" s="227"/>
      <c r="L304" s="227"/>
      <c r="M304" s="227"/>
      <c r="N304" s="227"/>
      <c r="O304" s="227"/>
      <c r="P304" s="227"/>
      <c r="Q304" s="227"/>
      <c r="R304" s="227"/>
      <c r="S304" s="227"/>
      <c r="T304" s="227"/>
      <c r="U304" s="227"/>
      <c r="V304" s="227"/>
      <c r="W304" s="227"/>
      <c r="X304" s="227"/>
      <c r="Y304" s="227"/>
      <c r="Z304" s="227"/>
      <c r="AA304" s="227"/>
      <c r="AB304" s="227"/>
    </row>
    <row r="305" ht="18.0" customHeight="1">
      <c r="A305" s="227"/>
      <c r="B305" s="227"/>
      <c r="C305" s="227"/>
      <c r="D305" s="227"/>
      <c r="E305" s="227"/>
      <c r="F305" s="379"/>
      <c r="G305" s="379"/>
      <c r="H305" s="227"/>
      <c r="I305" s="227"/>
      <c r="J305" s="227"/>
      <c r="K305" s="227"/>
      <c r="L305" s="227"/>
      <c r="M305" s="227"/>
      <c r="N305" s="227"/>
      <c r="O305" s="227"/>
      <c r="P305" s="227"/>
      <c r="Q305" s="227"/>
      <c r="R305" s="227"/>
      <c r="S305" s="227"/>
      <c r="T305" s="227"/>
      <c r="U305" s="227"/>
      <c r="V305" s="227"/>
      <c r="W305" s="227"/>
      <c r="X305" s="227"/>
      <c r="Y305" s="227"/>
      <c r="Z305" s="227"/>
      <c r="AA305" s="227"/>
      <c r="AB305" s="227"/>
    </row>
    <row r="306" ht="18.0" customHeight="1">
      <c r="A306" s="227"/>
      <c r="B306" s="227"/>
      <c r="C306" s="227"/>
      <c r="D306" s="227"/>
      <c r="E306" s="227"/>
      <c r="F306" s="379"/>
      <c r="G306" s="379"/>
      <c r="H306" s="227"/>
      <c r="I306" s="227"/>
      <c r="J306" s="227"/>
      <c r="K306" s="227"/>
      <c r="L306" s="227"/>
      <c r="M306" s="227"/>
      <c r="N306" s="227"/>
      <c r="O306" s="227"/>
      <c r="P306" s="227"/>
      <c r="Q306" s="227"/>
      <c r="R306" s="227"/>
      <c r="S306" s="227"/>
      <c r="T306" s="227"/>
      <c r="U306" s="227"/>
      <c r="V306" s="227"/>
      <c r="W306" s="227"/>
      <c r="X306" s="227"/>
      <c r="Y306" s="227"/>
      <c r="Z306" s="227"/>
      <c r="AA306" s="227"/>
      <c r="AB306" s="227"/>
    </row>
    <row r="307" ht="18.0" customHeight="1">
      <c r="A307" s="227"/>
      <c r="B307" s="227"/>
      <c r="C307" s="227"/>
      <c r="D307" s="227"/>
      <c r="E307" s="227"/>
      <c r="F307" s="379"/>
      <c r="G307" s="379"/>
      <c r="H307" s="227"/>
      <c r="I307" s="227"/>
      <c r="J307" s="227"/>
      <c r="K307" s="227"/>
      <c r="L307" s="227"/>
      <c r="M307" s="227"/>
      <c r="N307" s="227"/>
      <c r="O307" s="227"/>
      <c r="P307" s="227"/>
      <c r="Q307" s="227"/>
      <c r="R307" s="227"/>
      <c r="S307" s="227"/>
      <c r="T307" s="227"/>
      <c r="U307" s="227"/>
      <c r="V307" s="227"/>
      <c r="W307" s="227"/>
      <c r="X307" s="227"/>
      <c r="Y307" s="227"/>
      <c r="Z307" s="227"/>
      <c r="AA307" s="227"/>
      <c r="AB307" s="227"/>
    </row>
    <row r="308" ht="18.0" customHeight="1">
      <c r="A308" s="1"/>
      <c r="B308" s="227"/>
      <c r="C308" s="227"/>
      <c r="D308" s="227"/>
      <c r="E308" s="227"/>
      <c r="F308" s="379"/>
      <c r="G308" s="379"/>
      <c r="H308" s="227"/>
      <c r="I308" s="227"/>
      <c r="J308" s="227"/>
      <c r="K308" s="227"/>
      <c r="L308" s="227"/>
      <c r="M308" s="227"/>
      <c r="N308" s="227"/>
      <c r="O308" s="227"/>
      <c r="P308" s="227"/>
      <c r="Q308" s="227"/>
      <c r="R308" s="227"/>
      <c r="S308" s="227"/>
      <c r="T308" s="227"/>
      <c r="U308" s="227"/>
      <c r="V308" s="227"/>
      <c r="W308" s="227"/>
      <c r="X308" s="227"/>
      <c r="Y308" s="227"/>
      <c r="Z308" s="227"/>
      <c r="AA308" s="227"/>
      <c r="AB308" s="227"/>
    </row>
    <row r="309" ht="18.0" customHeight="1">
      <c r="A309" s="227"/>
      <c r="B309" s="227"/>
      <c r="C309" s="227"/>
      <c r="D309" s="227"/>
      <c r="E309" s="227"/>
      <c r="F309" s="379"/>
      <c r="G309" s="379"/>
      <c r="H309" s="227"/>
      <c r="I309" s="227"/>
      <c r="J309" s="227"/>
      <c r="K309" s="227"/>
      <c r="L309" s="227"/>
      <c r="M309" s="227"/>
      <c r="N309" s="227"/>
      <c r="O309" s="227"/>
      <c r="P309" s="227"/>
      <c r="Q309" s="227"/>
      <c r="R309" s="227"/>
      <c r="S309" s="227"/>
      <c r="T309" s="227"/>
      <c r="U309" s="227"/>
      <c r="V309" s="227"/>
      <c r="W309" s="227"/>
      <c r="X309" s="227"/>
      <c r="Y309" s="227"/>
      <c r="Z309" s="227"/>
      <c r="AA309" s="227"/>
      <c r="AB309" s="227"/>
    </row>
    <row r="310" ht="18.0" customHeight="1">
      <c r="A310" s="227"/>
      <c r="B310" s="356"/>
      <c r="C310" s="380"/>
      <c r="D310" s="380"/>
      <c r="E310" s="380"/>
      <c r="F310" s="381"/>
      <c r="G310" s="381"/>
      <c r="H310" s="356"/>
      <c r="I310" s="356"/>
      <c r="J310" s="356"/>
      <c r="K310" s="227"/>
      <c r="L310" s="227"/>
      <c r="M310" s="227"/>
      <c r="N310" s="227"/>
      <c r="O310" s="227"/>
      <c r="P310" s="227"/>
      <c r="Q310" s="227"/>
      <c r="R310" s="227"/>
      <c r="S310" s="227"/>
      <c r="T310" s="227"/>
      <c r="U310" s="227"/>
      <c r="V310" s="227"/>
      <c r="W310" s="227"/>
      <c r="X310" s="227"/>
      <c r="Y310" s="227"/>
      <c r="Z310" s="227"/>
      <c r="AA310" s="227"/>
      <c r="AB310" s="227"/>
    </row>
    <row r="311" ht="18.0" customHeight="1">
      <c r="A311" s="382"/>
      <c r="B311" s="337"/>
      <c r="C311" s="337"/>
      <c r="D311" s="337"/>
      <c r="E311" s="337"/>
      <c r="F311" s="344"/>
      <c r="G311" s="344"/>
      <c r="H311" s="337"/>
      <c r="I311" s="350"/>
      <c r="J311" s="350"/>
      <c r="K311" s="227"/>
      <c r="L311" s="227"/>
      <c r="M311" s="227"/>
      <c r="N311" s="227"/>
      <c r="O311" s="383"/>
      <c r="P311" s="383"/>
      <c r="Q311" s="383"/>
      <c r="R311" s="227"/>
      <c r="S311" s="227"/>
      <c r="T311" s="227"/>
      <c r="U311" s="227"/>
      <c r="V311" s="227"/>
      <c r="W311" s="227"/>
      <c r="X311" s="227"/>
      <c r="Y311" s="227"/>
      <c r="Z311" s="227"/>
      <c r="AA311" s="227"/>
      <c r="AB311" s="227"/>
    </row>
    <row r="312" ht="18.0" customHeight="1">
      <c r="A312" s="382"/>
      <c r="B312" s="337"/>
      <c r="C312" s="337"/>
      <c r="D312" s="337"/>
      <c r="E312" s="337"/>
      <c r="F312" s="344"/>
      <c r="G312" s="344"/>
      <c r="H312" s="337"/>
      <c r="I312" s="350"/>
      <c r="J312" s="350"/>
      <c r="K312" s="227"/>
      <c r="L312" s="227"/>
      <c r="M312" s="227"/>
      <c r="N312" s="227"/>
      <c r="O312" s="383"/>
      <c r="P312" s="383"/>
      <c r="Q312" s="383"/>
      <c r="R312" s="227"/>
      <c r="S312" s="227"/>
      <c r="T312" s="227"/>
      <c r="U312" s="227"/>
      <c r="V312" s="227"/>
      <c r="W312" s="227"/>
      <c r="X312" s="374"/>
      <c r="Y312" s="374"/>
      <c r="Z312" s="227"/>
      <c r="AA312" s="227"/>
      <c r="AB312" s="227"/>
    </row>
    <row r="313" ht="18.0" customHeight="1">
      <c r="A313" s="382"/>
      <c r="B313" s="337"/>
      <c r="C313" s="337"/>
      <c r="D313" s="337"/>
      <c r="E313" s="337"/>
      <c r="F313" s="344"/>
      <c r="G313" s="344"/>
      <c r="H313" s="337"/>
      <c r="I313" s="350"/>
      <c r="J313" s="350"/>
      <c r="K313" s="227"/>
      <c r="L313" s="227"/>
      <c r="M313" s="227"/>
      <c r="N313" s="227"/>
      <c r="O313" s="383"/>
      <c r="P313" s="383"/>
      <c r="Q313" s="383"/>
      <c r="R313" s="227"/>
      <c r="S313" s="227"/>
      <c r="T313" s="227"/>
      <c r="U313" s="227"/>
      <c r="V313" s="227"/>
      <c r="W313" s="227"/>
      <c r="X313" s="374"/>
      <c r="Y313" s="374"/>
      <c r="Z313" s="227"/>
      <c r="AA313" s="227"/>
      <c r="AB313" s="227"/>
    </row>
    <row r="314" ht="18.0" customHeight="1">
      <c r="A314" s="382"/>
      <c r="B314" s="337"/>
      <c r="C314" s="337"/>
      <c r="D314" s="337"/>
      <c r="E314" s="337"/>
      <c r="F314" s="344"/>
      <c r="G314" s="344"/>
      <c r="H314" s="337"/>
      <c r="I314" s="350"/>
      <c r="J314" s="350"/>
      <c r="K314" s="227"/>
      <c r="L314" s="227"/>
      <c r="M314" s="227"/>
      <c r="N314" s="227"/>
      <c r="O314" s="383"/>
      <c r="P314" s="383"/>
      <c r="Q314" s="383"/>
      <c r="R314" s="227"/>
      <c r="S314" s="227"/>
      <c r="T314" s="227"/>
      <c r="U314" s="227"/>
      <c r="V314" s="227"/>
      <c r="W314" s="227"/>
      <c r="X314" s="374"/>
      <c r="Y314" s="374"/>
      <c r="Z314" s="227"/>
      <c r="AA314" s="227"/>
      <c r="AB314" s="227"/>
    </row>
    <row r="315" ht="18.0" customHeight="1">
      <c r="A315" s="382"/>
      <c r="B315" s="337"/>
      <c r="C315" s="337"/>
      <c r="D315" s="337"/>
      <c r="E315" s="337"/>
      <c r="F315" s="344"/>
      <c r="G315" s="344"/>
      <c r="H315" s="337"/>
      <c r="I315" s="350"/>
      <c r="J315" s="350"/>
      <c r="K315" s="227"/>
      <c r="L315" s="227"/>
      <c r="M315" s="227"/>
      <c r="N315" s="227"/>
      <c r="O315" s="383"/>
      <c r="P315" s="383"/>
      <c r="Q315" s="383"/>
      <c r="R315" s="227"/>
      <c r="S315" s="227"/>
      <c r="T315" s="227"/>
      <c r="U315" s="227"/>
      <c r="V315" s="227"/>
      <c r="W315" s="227"/>
      <c r="X315" s="227"/>
      <c r="Y315" s="227"/>
      <c r="Z315" s="227"/>
      <c r="AA315" s="227"/>
      <c r="AB315" s="227"/>
    </row>
    <row r="316" ht="18.0" customHeight="1">
      <c r="A316" s="382"/>
      <c r="B316" s="337"/>
      <c r="C316" s="337"/>
      <c r="D316" s="337"/>
      <c r="E316" s="337"/>
      <c r="F316" s="344"/>
      <c r="G316" s="344"/>
      <c r="H316" s="337"/>
      <c r="I316" s="350"/>
      <c r="J316" s="350"/>
      <c r="K316" s="227"/>
      <c r="L316" s="227"/>
      <c r="M316" s="227"/>
      <c r="N316" s="227"/>
      <c r="O316" s="383"/>
      <c r="P316" s="383"/>
      <c r="Q316" s="383"/>
      <c r="R316" s="227"/>
      <c r="S316" s="227"/>
      <c r="T316" s="227"/>
      <c r="U316" s="227"/>
      <c r="V316" s="227"/>
      <c r="W316" s="227"/>
      <c r="X316" s="227"/>
      <c r="Y316" s="227"/>
      <c r="Z316" s="227"/>
      <c r="AA316" s="227"/>
      <c r="AB316" s="227"/>
    </row>
    <row r="317" ht="18.0" customHeight="1">
      <c r="A317" s="382"/>
      <c r="B317" s="337"/>
      <c r="C317" s="337"/>
      <c r="D317" s="337"/>
      <c r="E317" s="337"/>
      <c r="F317" s="344"/>
      <c r="G317" s="344"/>
      <c r="H317" s="337"/>
      <c r="I317" s="350"/>
      <c r="J317" s="350"/>
      <c r="K317" s="227"/>
      <c r="L317" s="227"/>
      <c r="M317" s="227"/>
      <c r="N317" s="227"/>
      <c r="O317" s="383"/>
      <c r="P317" s="383"/>
      <c r="Q317" s="383"/>
      <c r="R317" s="227"/>
      <c r="S317" s="227"/>
      <c r="T317" s="227"/>
      <c r="U317" s="227"/>
      <c r="V317" s="227"/>
      <c r="W317" s="227"/>
      <c r="X317" s="227"/>
      <c r="Y317" s="227"/>
      <c r="Z317" s="227"/>
      <c r="AA317" s="227"/>
      <c r="AB317" s="227"/>
    </row>
    <row r="318" ht="18.0" customHeight="1">
      <c r="A318" s="382"/>
      <c r="B318" s="337"/>
      <c r="C318" s="337"/>
      <c r="D318" s="337"/>
      <c r="E318" s="337"/>
      <c r="F318" s="344"/>
      <c r="G318" s="344"/>
      <c r="H318" s="337"/>
      <c r="I318" s="350"/>
      <c r="J318" s="350"/>
      <c r="K318" s="227"/>
      <c r="L318" s="227"/>
      <c r="M318" s="227"/>
      <c r="N318" s="227"/>
      <c r="O318" s="383"/>
      <c r="P318" s="383"/>
      <c r="Q318" s="383"/>
      <c r="R318" s="227"/>
      <c r="S318" s="227"/>
      <c r="T318" s="227"/>
      <c r="U318" s="227"/>
      <c r="V318" s="227"/>
      <c r="W318" s="227"/>
      <c r="X318" s="227"/>
      <c r="Y318" s="227"/>
      <c r="Z318" s="227"/>
      <c r="AA318" s="227"/>
      <c r="AB318" s="227"/>
    </row>
    <row r="319" ht="18.0" customHeight="1">
      <c r="A319" s="382"/>
      <c r="B319" s="337"/>
      <c r="C319" s="337"/>
      <c r="D319" s="337"/>
      <c r="E319" s="337"/>
      <c r="F319" s="344"/>
      <c r="G319" s="344"/>
      <c r="H319" s="337"/>
      <c r="I319" s="350"/>
      <c r="J319" s="350"/>
      <c r="K319" s="227"/>
      <c r="L319" s="227"/>
      <c r="M319" s="227"/>
      <c r="N319" s="227"/>
      <c r="O319" s="383"/>
      <c r="P319" s="383"/>
      <c r="Q319" s="383"/>
      <c r="R319" s="227"/>
      <c r="S319" s="227"/>
      <c r="T319" s="227"/>
      <c r="U319" s="227"/>
      <c r="V319" s="227"/>
      <c r="W319" s="227"/>
      <c r="X319" s="227"/>
      <c r="Y319" s="227"/>
      <c r="Z319" s="227"/>
      <c r="AA319" s="227"/>
      <c r="AB319" s="227"/>
    </row>
    <row r="320" ht="18.0" customHeight="1">
      <c r="A320" s="382"/>
      <c r="B320" s="337"/>
      <c r="C320" s="337"/>
      <c r="D320" s="337"/>
      <c r="E320" s="337"/>
      <c r="F320" s="344"/>
      <c r="G320" s="344"/>
      <c r="H320" s="337"/>
      <c r="I320" s="350"/>
      <c r="J320" s="350"/>
      <c r="K320" s="227"/>
      <c r="L320" s="227"/>
      <c r="M320" s="227"/>
      <c r="N320" s="227"/>
      <c r="O320" s="227"/>
      <c r="P320" s="227"/>
      <c r="Q320" s="227"/>
      <c r="R320" s="227"/>
      <c r="S320" s="227"/>
      <c r="T320" s="227"/>
      <c r="U320" s="227"/>
      <c r="V320" s="227"/>
      <c r="W320" s="384"/>
      <c r="X320" s="227"/>
      <c r="Y320" s="227"/>
      <c r="Z320" s="227"/>
      <c r="AA320" s="227"/>
      <c r="AB320" s="227"/>
    </row>
    <row r="321" ht="18.0" customHeight="1">
      <c r="A321" s="382"/>
      <c r="B321" s="227"/>
      <c r="C321" s="227"/>
      <c r="D321" s="227"/>
      <c r="E321" s="227"/>
      <c r="F321" s="381"/>
      <c r="G321" s="381"/>
      <c r="H321" s="227"/>
      <c r="I321" s="385"/>
      <c r="J321" s="385"/>
      <c r="K321" s="227"/>
      <c r="L321" s="227"/>
      <c r="M321" s="227"/>
      <c r="N321" s="227"/>
      <c r="O321" s="227"/>
      <c r="P321" s="227"/>
      <c r="Q321" s="227"/>
      <c r="R321" s="227"/>
      <c r="S321" s="227"/>
      <c r="T321" s="227"/>
      <c r="U321" s="227"/>
      <c r="V321" s="227"/>
      <c r="W321" s="384"/>
      <c r="X321" s="227"/>
      <c r="Y321" s="227"/>
      <c r="Z321" s="227"/>
      <c r="AA321" s="227"/>
      <c r="AB321" s="227"/>
    </row>
    <row r="322" ht="18.0" customHeight="1">
      <c r="A322" s="227"/>
      <c r="B322" s="227"/>
      <c r="C322" s="227"/>
      <c r="D322" s="227"/>
      <c r="E322" s="227"/>
      <c r="F322" s="379"/>
      <c r="G322" s="379"/>
      <c r="H322" s="227"/>
      <c r="I322" s="227"/>
      <c r="J322" s="227"/>
      <c r="K322" s="227"/>
      <c r="L322" s="227"/>
      <c r="M322" s="227"/>
      <c r="N322" s="227"/>
      <c r="O322" s="227"/>
      <c r="P322" s="227"/>
      <c r="Q322" s="227"/>
      <c r="R322" s="227"/>
      <c r="S322" s="227"/>
      <c r="T322" s="227"/>
      <c r="U322" s="227"/>
      <c r="V322" s="227"/>
      <c r="W322" s="384"/>
      <c r="X322" s="227"/>
      <c r="Y322" s="227"/>
      <c r="Z322" s="227"/>
      <c r="AA322" s="227"/>
      <c r="AB322" s="227"/>
    </row>
    <row r="323" ht="18.0" customHeight="1">
      <c r="A323" s="227"/>
      <c r="B323" s="227"/>
      <c r="C323" s="227"/>
      <c r="D323" s="227"/>
      <c r="E323" s="227"/>
      <c r="F323" s="379"/>
      <c r="G323" s="379"/>
      <c r="H323" s="227"/>
      <c r="I323" s="227"/>
      <c r="J323" s="227"/>
      <c r="K323" s="227"/>
      <c r="L323" s="227"/>
      <c r="M323" s="227"/>
      <c r="N323" s="227"/>
      <c r="O323" s="227"/>
      <c r="P323" s="227"/>
      <c r="Q323" s="227"/>
      <c r="R323" s="227"/>
      <c r="S323" s="227"/>
      <c r="T323" s="227"/>
      <c r="U323" s="227"/>
      <c r="V323" s="227"/>
      <c r="W323" s="384"/>
      <c r="X323" s="227"/>
      <c r="Y323" s="227"/>
      <c r="Z323" s="227"/>
      <c r="AA323" s="227"/>
      <c r="AB323" s="227"/>
    </row>
    <row r="324" ht="18.0" customHeight="1">
      <c r="A324" s="227"/>
      <c r="B324" s="227"/>
      <c r="C324" s="227"/>
      <c r="D324" s="227"/>
      <c r="E324" s="227"/>
      <c r="F324" s="379"/>
      <c r="G324" s="379"/>
      <c r="H324" s="227"/>
      <c r="I324" s="227"/>
      <c r="J324" s="227"/>
      <c r="K324" s="227"/>
      <c r="L324" s="227"/>
      <c r="M324" s="227"/>
      <c r="N324" s="227"/>
      <c r="O324" s="227"/>
      <c r="P324" s="227"/>
      <c r="Q324" s="227"/>
      <c r="R324" s="227"/>
      <c r="S324" s="227"/>
      <c r="T324" s="227"/>
      <c r="U324" s="227"/>
      <c r="V324" s="227"/>
      <c r="W324" s="384"/>
      <c r="X324" s="227"/>
      <c r="Y324" s="227"/>
      <c r="Z324" s="227"/>
      <c r="AA324" s="227"/>
      <c r="AB324" s="227"/>
    </row>
    <row r="325" ht="18.0" customHeight="1">
      <c r="A325" s="1"/>
      <c r="B325" s="227"/>
      <c r="C325" s="227"/>
      <c r="D325" s="227"/>
      <c r="E325" s="227"/>
      <c r="F325" s="379"/>
      <c r="G325" s="379"/>
      <c r="H325" s="227"/>
      <c r="I325" s="227"/>
      <c r="J325" s="227"/>
      <c r="K325" s="227"/>
      <c r="L325" s="227"/>
      <c r="M325" s="227"/>
      <c r="N325" s="227"/>
      <c r="O325" s="227"/>
      <c r="P325" s="227"/>
      <c r="Q325" s="227"/>
      <c r="R325" s="227"/>
      <c r="S325" s="227"/>
      <c r="T325" s="227"/>
      <c r="U325" s="227"/>
      <c r="V325" s="227"/>
      <c r="W325" s="384"/>
      <c r="X325" s="227"/>
      <c r="Y325" s="227"/>
      <c r="Z325" s="227"/>
      <c r="AA325" s="227"/>
      <c r="AB325" s="227"/>
    </row>
    <row r="326" ht="18.0" customHeight="1">
      <c r="A326" s="227"/>
      <c r="B326" s="227"/>
      <c r="C326" s="227"/>
      <c r="D326" s="227"/>
      <c r="E326" s="227"/>
      <c r="F326" s="379"/>
      <c r="G326" s="379"/>
      <c r="H326" s="227"/>
      <c r="I326" s="227"/>
      <c r="J326" s="227"/>
      <c r="K326" s="227"/>
      <c r="L326" s="227"/>
      <c r="M326" s="227"/>
      <c r="N326" s="227"/>
      <c r="O326" s="227"/>
      <c r="P326" s="227"/>
      <c r="Q326" s="227"/>
      <c r="R326" s="227"/>
      <c r="S326" s="227"/>
      <c r="T326" s="227"/>
      <c r="U326" s="227"/>
      <c r="V326" s="227"/>
      <c r="W326" s="384"/>
      <c r="X326" s="227"/>
      <c r="Y326" s="227"/>
      <c r="Z326" s="227"/>
      <c r="AA326" s="227"/>
      <c r="AB326" s="227"/>
    </row>
    <row r="327" ht="18.0" customHeight="1">
      <c r="A327" s="227"/>
      <c r="B327" s="356"/>
      <c r="C327" s="380"/>
      <c r="D327" s="380"/>
      <c r="E327" s="380"/>
      <c r="F327" s="381"/>
      <c r="G327" s="381"/>
      <c r="H327" s="356"/>
      <c r="I327" s="356"/>
      <c r="J327" s="356"/>
      <c r="K327" s="227"/>
      <c r="L327" s="227"/>
      <c r="M327" s="227"/>
      <c r="N327" s="227"/>
      <c r="O327" s="227"/>
      <c r="P327" s="227"/>
      <c r="Q327" s="227"/>
      <c r="R327" s="227"/>
      <c r="S327" s="227"/>
      <c r="T327" s="227"/>
      <c r="U327" s="227"/>
      <c r="V327" s="227"/>
      <c r="W327" s="384"/>
      <c r="X327" s="227"/>
      <c r="Y327" s="227"/>
      <c r="Z327" s="227"/>
      <c r="AA327" s="227"/>
      <c r="AB327" s="227"/>
    </row>
    <row r="328" ht="18.0" customHeight="1">
      <c r="A328" s="382"/>
      <c r="B328" s="386"/>
      <c r="C328" s="385"/>
      <c r="D328" s="385"/>
      <c r="E328" s="385"/>
      <c r="F328" s="387"/>
      <c r="G328" s="387"/>
      <c r="H328" s="385"/>
      <c r="I328" s="385"/>
      <c r="J328" s="385"/>
      <c r="K328" s="227"/>
      <c r="L328" s="227"/>
      <c r="M328" s="227"/>
      <c r="N328" s="227"/>
      <c r="O328" s="227"/>
      <c r="P328" s="227"/>
      <c r="Q328" s="227"/>
      <c r="R328" s="227"/>
      <c r="S328" s="227"/>
      <c r="T328" s="227"/>
      <c r="U328" s="227"/>
      <c r="V328" s="227"/>
      <c r="W328" s="384"/>
      <c r="X328" s="227"/>
      <c r="Y328" s="227"/>
      <c r="Z328" s="227"/>
      <c r="AA328" s="227"/>
      <c r="AB328" s="227"/>
    </row>
    <row r="329" ht="18.0" customHeight="1">
      <c r="A329" s="382"/>
      <c r="B329" s="386"/>
      <c r="C329" s="385"/>
      <c r="D329" s="385"/>
      <c r="E329" s="385"/>
      <c r="F329" s="387"/>
      <c r="G329" s="387"/>
      <c r="H329" s="385"/>
      <c r="I329" s="385"/>
      <c r="J329" s="385"/>
      <c r="K329" s="227"/>
      <c r="L329" s="227"/>
      <c r="M329" s="227"/>
      <c r="N329" s="227"/>
      <c r="O329" s="227"/>
      <c r="P329" s="227"/>
      <c r="Q329" s="227"/>
      <c r="R329" s="227"/>
      <c r="S329" s="227"/>
      <c r="T329" s="227"/>
      <c r="U329" s="227"/>
      <c r="V329" s="227"/>
      <c r="W329" s="384"/>
      <c r="X329" s="227"/>
      <c r="Y329" s="227"/>
      <c r="Z329" s="227"/>
      <c r="AA329" s="227"/>
      <c r="AB329" s="227"/>
    </row>
    <row r="330" ht="18.0" customHeight="1">
      <c r="A330" s="382"/>
      <c r="B330" s="386"/>
      <c r="C330" s="385"/>
      <c r="D330" s="385"/>
      <c r="E330" s="385"/>
      <c r="F330" s="387"/>
      <c r="G330" s="387"/>
      <c r="H330" s="385"/>
      <c r="I330" s="385"/>
      <c r="J330" s="385"/>
      <c r="K330" s="227"/>
      <c r="L330" s="227"/>
      <c r="M330" s="227"/>
      <c r="N330" s="227"/>
      <c r="O330" s="227"/>
      <c r="P330" s="227"/>
      <c r="Q330" s="227"/>
      <c r="R330" s="227"/>
      <c r="S330" s="227"/>
      <c r="T330" s="227"/>
      <c r="U330" s="227"/>
      <c r="V330" s="227"/>
      <c r="W330" s="384"/>
      <c r="X330" s="227"/>
      <c r="Y330" s="227"/>
      <c r="Z330" s="227"/>
      <c r="AA330" s="227"/>
      <c r="AB330" s="227"/>
    </row>
    <row r="331" ht="18.0" customHeight="1">
      <c r="A331" s="382"/>
      <c r="B331" s="386"/>
      <c r="C331" s="385"/>
      <c r="D331" s="385"/>
      <c r="E331" s="385"/>
      <c r="F331" s="388"/>
      <c r="G331" s="388"/>
      <c r="H331" s="385"/>
      <c r="I331" s="385"/>
      <c r="J331" s="385"/>
      <c r="K331" s="227"/>
      <c r="L331" s="227"/>
      <c r="M331" s="227"/>
      <c r="N331" s="227"/>
      <c r="O331" s="227"/>
      <c r="P331" s="227"/>
      <c r="Q331" s="227"/>
      <c r="R331" s="227"/>
      <c r="S331" s="227"/>
      <c r="T331" s="227"/>
      <c r="U331" s="227"/>
      <c r="V331" s="227"/>
      <c r="W331" s="379"/>
      <c r="X331" s="227"/>
      <c r="Y331" s="227"/>
      <c r="Z331" s="227"/>
      <c r="AA331" s="227"/>
      <c r="AB331" s="227"/>
    </row>
    <row r="332" ht="18.0" customHeight="1">
      <c r="A332" s="382"/>
      <c r="B332" s="386"/>
      <c r="C332" s="385"/>
      <c r="D332" s="385"/>
      <c r="E332" s="385"/>
      <c r="F332" s="388"/>
      <c r="G332" s="388"/>
      <c r="H332" s="385"/>
      <c r="I332" s="385"/>
      <c r="J332" s="385"/>
      <c r="K332" s="227"/>
      <c r="L332" s="227"/>
      <c r="M332" s="227"/>
      <c r="N332" s="227"/>
      <c r="O332" s="227"/>
      <c r="P332" s="227"/>
      <c r="Q332" s="227"/>
      <c r="R332" s="227"/>
      <c r="S332" s="227"/>
      <c r="T332" s="227"/>
      <c r="U332" s="227"/>
      <c r="V332" s="227"/>
      <c r="W332" s="384"/>
      <c r="X332" s="227"/>
      <c r="Y332" s="227"/>
      <c r="Z332" s="227"/>
      <c r="AA332" s="227"/>
      <c r="AB332" s="227"/>
    </row>
    <row r="333" ht="18.0" customHeight="1">
      <c r="A333" s="382"/>
      <c r="B333" s="386"/>
      <c r="C333" s="389"/>
      <c r="D333" s="385"/>
      <c r="E333" s="385"/>
      <c r="F333" s="388"/>
      <c r="G333" s="388"/>
      <c r="H333" s="385"/>
      <c r="I333" s="385"/>
      <c r="J333" s="385"/>
      <c r="K333" s="227"/>
      <c r="L333" s="227"/>
      <c r="M333" s="227"/>
      <c r="N333" s="227"/>
      <c r="O333" s="227"/>
      <c r="P333" s="227"/>
      <c r="Q333" s="227"/>
      <c r="R333" s="227"/>
      <c r="S333" s="227"/>
      <c r="T333" s="227"/>
      <c r="U333" s="227"/>
      <c r="V333" s="227"/>
      <c r="W333" s="384"/>
      <c r="X333" s="227"/>
      <c r="Y333" s="227"/>
      <c r="Z333" s="227"/>
      <c r="AA333" s="227"/>
      <c r="AB333" s="227"/>
    </row>
    <row r="334" ht="18.0" customHeight="1">
      <c r="A334" s="227"/>
      <c r="B334" s="227"/>
      <c r="C334" s="227"/>
      <c r="D334" s="227"/>
      <c r="E334" s="227"/>
      <c r="F334" s="381"/>
      <c r="G334" s="381"/>
      <c r="H334" s="227"/>
      <c r="I334" s="385"/>
      <c r="J334" s="385"/>
      <c r="K334" s="227"/>
      <c r="L334" s="227"/>
      <c r="M334" s="227"/>
      <c r="N334" s="227"/>
      <c r="O334" s="227"/>
      <c r="P334" s="227"/>
      <c r="Q334" s="227"/>
      <c r="R334" s="227"/>
      <c r="S334" s="227"/>
      <c r="T334" s="227"/>
      <c r="U334" s="227"/>
      <c r="V334" s="227"/>
      <c r="W334" s="384"/>
      <c r="X334" s="227"/>
      <c r="Y334" s="227"/>
      <c r="Z334" s="227"/>
      <c r="AA334" s="227"/>
      <c r="AB334" s="227"/>
    </row>
    <row r="335" ht="18.0" customHeight="1">
      <c r="A335" s="227"/>
      <c r="B335" s="227"/>
      <c r="C335" s="227"/>
      <c r="D335" s="227"/>
      <c r="E335" s="227"/>
      <c r="F335" s="379"/>
      <c r="G335" s="379"/>
      <c r="H335" s="227"/>
      <c r="I335" s="227"/>
      <c r="J335" s="227"/>
      <c r="K335" s="227"/>
      <c r="L335" s="227"/>
      <c r="M335" s="227"/>
      <c r="N335" s="227"/>
      <c r="O335" s="227"/>
      <c r="P335" s="227"/>
      <c r="Q335" s="227"/>
      <c r="R335" s="227"/>
      <c r="S335" s="227"/>
      <c r="T335" s="227"/>
      <c r="U335" s="227"/>
      <c r="V335" s="227"/>
      <c r="W335" s="384"/>
      <c r="X335" s="227"/>
      <c r="Y335" s="227"/>
      <c r="Z335" s="227"/>
      <c r="AA335" s="227"/>
      <c r="AB335" s="227"/>
    </row>
    <row r="336" ht="18.0" customHeight="1">
      <c r="A336" s="227"/>
      <c r="B336" s="227"/>
      <c r="C336" s="227"/>
      <c r="D336" s="227"/>
      <c r="E336" s="227"/>
      <c r="F336" s="379"/>
      <c r="G336" s="379"/>
      <c r="H336" s="227"/>
      <c r="I336" s="227"/>
      <c r="J336" s="227"/>
      <c r="K336" s="227"/>
      <c r="L336" s="227"/>
      <c r="M336" s="227"/>
      <c r="N336" s="227"/>
      <c r="O336" s="227"/>
      <c r="P336" s="227"/>
      <c r="Q336" s="227"/>
      <c r="R336" s="227"/>
      <c r="S336" s="227"/>
      <c r="T336" s="227"/>
      <c r="U336" s="227"/>
      <c r="V336" s="227"/>
      <c r="W336" s="384"/>
      <c r="X336" s="227"/>
      <c r="Y336" s="227"/>
      <c r="Z336" s="227"/>
      <c r="AA336" s="227"/>
      <c r="AB336" s="227"/>
    </row>
    <row r="337" ht="18.0" customHeight="1">
      <c r="A337" s="227"/>
      <c r="B337" s="227"/>
      <c r="C337" s="227"/>
      <c r="D337" s="227"/>
      <c r="E337" s="227"/>
      <c r="F337" s="379"/>
      <c r="G337" s="379"/>
      <c r="H337" s="227"/>
      <c r="I337" s="227"/>
      <c r="J337" s="227"/>
      <c r="K337" s="227"/>
      <c r="L337" s="227"/>
      <c r="M337" s="227"/>
      <c r="N337" s="227"/>
      <c r="O337" s="227"/>
      <c r="P337" s="227"/>
      <c r="Q337" s="227"/>
      <c r="R337" s="227"/>
      <c r="S337" s="227"/>
      <c r="T337" s="227"/>
      <c r="U337" s="227"/>
      <c r="V337" s="227"/>
      <c r="W337" s="384"/>
      <c r="X337" s="227"/>
      <c r="Y337" s="227"/>
      <c r="Z337" s="227"/>
      <c r="AA337" s="227"/>
      <c r="AB337" s="227"/>
    </row>
    <row r="338" ht="18.0" customHeight="1">
      <c r="A338" s="390"/>
      <c r="B338" s="227"/>
      <c r="C338" s="227"/>
      <c r="D338" s="227"/>
      <c r="E338" s="227"/>
      <c r="F338" s="379"/>
      <c r="G338" s="379"/>
      <c r="H338" s="227"/>
      <c r="I338" s="227"/>
      <c r="J338" s="227"/>
      <c r="K338" s="227"/>
      <c r="L338" s="227"/>
      <c r="M338" s="227"/>
      <c r="N338" s="227"/>
      <c r="O338" s="227"/>
      <c r="P338" s="227"/>
      <c r="Q338" s="227"/>
      <c r="R338" s="227"/>
      <c r="S338" s="227"/>
      <c r="T338" s="227"/>
      <c r="U338" s="227"/>
      <c r="V338" s="227"/>
      <c r="W338" s="384"/>
      <c r="X338" s="227"/>
      <c r="Y338" s="227"/>
      <c r="Z338" s="227"/>
      <c r="AA338" s="227"/>
      <c r="AB338" s="227"/>
    </row>
    <row r="339" ht="18.0" customHeight="1">
      <c r="A339" s="391"/>
      <c r="B339" s="392"/>
      <c r="C339" s="392"/>
      <c r="D339" s="392"/>
      <c r="E339" s="392"/>
      <c r="F339" s="393"/>
      <c r="G339" s="393"/>
      <c r="H339" s="392"/>
      <c r="I339" s="391"/>
      <c r="J339" s="391"/>
      <c r="K339" s="391"/>
      <c r="L339" s="391"/>
      <c r="M339" s="391"/>
      <c r="N339" s="391"/>
      <c r="O339" s="391"/>
      <c r="P339" s="391"/>
      <c r="Q339" s="391"/>
      <c r="R339" s="391"/>
      <c r="S339" s="391"/>
      <c r="T339" s="391"/>
      <c r="U339" s="391"/>
      <c r="V339" s="391"/>
      <c r="W339" s="384"/>
      <c r="X339" s="391"/>
      <c r="Y339" s="391"/>
      <c r="Z339" s="391"/>
      <c r="AA339" s="391"/>
      <c r="AB339" s="391"/>
    </row>
    <row r="340" ht="18.0" customHeight="1">
      <c r="A340" s="356"/>
      <c r="B340" s="356"/>
      <c r="C340" s="356"/>
      <c r="D340" s="356"/>
      <c r="E340" s="356"/>
      <c r="F340" s="394"/>
      <c r="G340" s="394"/>
      <c r="H340" s="356"/>
      <c r="I340" s="227"/>
      <c r="J340" s="227"/>
      <c r="K340" s="227"/>
      <c r="L340" s="227"/>
      <c r="M340" s="227"/>
      <c r="N340" s="227"/>
      <c r="O340" s="227"/>
      <c r="P340" s="227"/>
      <c r="Q340" s="227"/>
      <c r="R340" s="227"/>
      <c r="S340" s="227"/>
      <c r="T340" s="227"/>
      <c r="U340" s="227"/>
      <c r="V340" s="227"/>
      <c r="W340" s="384"/>
      <c r="X340" s="227"/>
      <c r="Y340" s="227"/>
      <c r="Z340" s="227"/>
      <c r="AA340" s="227"/>
      <c r="AB340" s="227"/>
    </row>
    <row r="341" ht="18.0" customHeight="1">
      <c r="A341" s="356"/>
      <c r="B341" s="356"/>
      <c r="C341" s="395"/>
      <c r="D341" s="396"/>
      <c r="E341" s="396"/>
      <c r="F341" s="397"/>
      <c r="G341" s="397"/>
      <c r="H341" s="396"/>
      <c r="I341" s="227"/>
      <c r="J341" s="227"/>
      <c r="K341" s="227"/>
      <c r="L341" s="227"/>
      <c r="M341" s="227"/>
      <c r="N341" s="227"/>
      <c r="O341" s="227"/>
      <c r="P341" s="227"/>
      <c r="Q341" s="227"/>
      <c r="R341" s="227"/>
      <c r="S341" s="227"/>
      <c r="T341" s="227"/>
      <c r="U341" s="227"/>
      <c r="V341" s="227"/>
      <c r="W341" s="384"/>
      <c r="X341" s="227"/>
      <c r="Y341" s="227"/>
      <c r="Z341" s="227"/>
      <c r="AA341" s="227"/>
      <c r="AB341" s="227"/>
    </row>
    <row r="342" ht="18.0" customHeight="1">
      <c r="A342" s="356"/>
      <c r="B342" s="382"/>
      <c r="C342" s="398"/>
      <c r="D342" s="398"/>
      <c r="E342" s="398"/>
      <c r="F342" s="399"/>
      <c r="G342" s="399"/>
      <c r="H342" s="398"/>
      <c r="I342" s="227"/>
      <c r="J342" s="227"/>
      <c r="K342" s="227"/>
      <c r="L342" s="227"/>
      <c r="M342" s="227"/>
      <c r="N342" s="227"/>
      <c r="O342" s="227"/>
      <c r="P342" s="227"/>
      <c r="Q342" s="227"/>
      <c r="R342" s="227"/>
      <c r="S342" s="227"/>
      <c r="T342" s="227"/>
      <c r="U342" s="227"/>
      <c r="V342" s="227"/>
      <c r="W342" s="384"/>
      <c r="X342" s="227"/>
      <c r="Y342" s="227"/>
      <c r="Z342" s="227"/>
      <c r="AA342" s="227"/>
      <c r="AB342" s="227"/>
    </row>
    <row r="343" ht="18.0" customHeight="1">
      <c r="A343" s="227"/>
      <c r="B343" s="227"/>
      <c r="C343" s="227"/>
      <c r="D343" s="338" t="s">
        <v>50</v>
      </c>
      <c r="E343" s="338" t="s">
        <v>30</v>
      </c>
      <c r="F343" s="394">
        <f>+D340+E340+F340+H340</f>
        <v>0</v>
      </c>
      <c r="G343" s="381"/>
      <c r="H343" s="227"/>
      <c r="I343" s="227"/>
      <c r="J343" s="227"/>
      <c r="K343" s="227"/>
      <c r="L343" s="227"/>
      <c r="M343" s="227"/>
      <c r="N343" s="227"/>
      <c r="O343" s="227"/>
      <c r="P343" s="227"/>
      <c r="Q343" s="227"/>
      <c r="R343" s="227"/>
      <c r="S343" s="227"/>
      <c r="T343" s="227"/>
      <c r="U343" s="227"/>
      <c r="V343" s="227"/>
      <c r="W343" s="388"/>
      <c r="X343" s="227"/>
      <c r="Y343" s="227"/>
      <c r="Z343" s="227"/>
      <c r="AA343" s="227"/>
      <c r="AB343" s="227"/>
    </row>
    <row r="344" ht="18.0" customHeight="1">
      <c r="A344" s="227"/>
      <c r="B344" s="227"/>
      <c r="C344" s="227"/>
      <c r="D344" s="389"/>
      <c r="E344" s="338" t="s">
        <v>49</v>
      </c>
      <c r="F344" s="397" t="str">
        <f>+F343/B340</f>
        <v>#DIV/0!</v>
      </c>
      <c r="G344" s="397"/>
      <c r="H344" s="227"/>
      <c r="I344" s="227"/>
      <c r="J344" s="227"/>
      <c r="K344" s="227"/>
      <c r="L344" s="227"/>
      <c r="M344" s="227"/>
      <c r="N344" s="227"/>
      <c r="O344" s="227"/>
      <c r="P344" s="227"/>
      <c r="Q344" s="227"/>
      <c r="R344" s="227"/>
      <c r="S344" s="227"/>
      <c r="T344" s="227"/>
      <c r="U344" s="227"/>
      <c r="V344" s="227"/>
      <c r="W344" s="388"/>
      <c r="X344" s="227"/>
      <c r="Y344" s="227"/>
      <c r="Z344" s="227"/>
      <c r="AA344" s="227"/>
      <c r="AB344" s="227"/>
    </row>
    <row r="345" ht="18.0" customHeight="1">
      <c r="A345" s="391"/>
      <c r="B345" s="391"/>
      <c r="C345" s="338" t="s">
        <v>51</v>
      </c>
      <c r="D345" s="391"/>
      <c r="E345" s="391"/>
      <c r="F345" s="400"/>
      <c r="G345" s="400"/>
      <c r="H345" s="391"/>
      <c r="I345" s="227"/>
      <c r="J345" s="227"/>
      <c r="K345" s="227"/>
      <c r="L345" s="227"/>
      <c r="M345" s="227"/>
      <c r="N345" s="227"/>
      <c r="O345" s="227"/>
      <c r="P345" s="227"/>
      <c r="Q345" s="227"/>
      <c r="R345" s="227"/>
      <c r="S345" s="227"/>
      <c r="T345" s="227"/>
      <c r="U345" s="227"/>
      <c r="V345" s="227"/>
      <c r="W345" s="379"/>
      <c r="X345" s="227"/>
      <c r="Y345" s="227"/>
      <c r="Z345" s="227"/>
      <c r="AA345" s="227"/>
      <c r="AB345" s="227"/>
    </row>
    <row r="346" ht="18.0" customHeight="1">
      <c r="A346" s="391"/>
      <c r="B346" s="391"/>
      <c r="C346" s="391"/>
      <c r="D346" s="338" t="s">
        <v>52</v>
      </c>
      <c r="E346" s="391"/>
      <c r="F346" s="400">
        <f>+F345*(F343-F340)</f>
        <v>0</v>
      </c>
      <c r="G346" s="400"/>
      <c r="H346" s="391"/>
      <c r="I346" s="227"/>
      <c r="J346" s="227"/>
      <c r="K346" s="227"/>
      <c r="L346" s="227"/>
      <c r="M346" s="227"/>
      <c r="N346" s="227"/>
      <c r="O346" s="227"/>
      <c r="P346" s="227"/>
      <c r="Q346" s="227"/>
      <c r="R346" s="227"/>
      <c r="S346" s="227"/>
      <c r="T346" s="227"/>
      <c r="U346" s="227"/>
      <c r="V346" s="227"/>
      <c r="W346" s="227"/>
      <c r="X346" s="227"/>
      <c r="Y346" s="227"/>
      <c r="Z346" s="227"/>
      <c r="AA346" s="227"/>
      <c r="AB346" s="227"/>
    </row>
    <row r="347" ht="18.0" customHeight="1">
      <c r="A347" s="227"/>
      <c r="B347" s="227"/>
      <c r="C347" s="227"/>
      <c r="D347" s="227"/>
      <c r="E347" s="227"/>
      <c r="F347" s="379"/>
      <c r="G347" s="379"/>
      <c r="H347" s="227"/>
      <c r="I347" s="227"/>
      <c r="J347" s="227"/>
      <c r="K347" s="227"/>
      <c r="L347" s="227"/>
      <c r="M347" s="227"/>
      <c r="N347" s="227"/>
      <c r="O347" s="227"/>
      <c r="P347" s="227"/>
      <c r="Q347" s="227"/>
      <c r="R347" s="227"/>
      <c r="S347" s="227"/>
      <c r="T347" s="227"/>
      <c r="U347" s="227"/>
      <c r="V347" s="227"/>
      <c r="W347" s="227"/>
      <c r="X347" s="227"/>
      <c r="Y347" s="227"/>
      <c r="Z347" s="227"/>
      <c r="AA347" s="227"/>
      <c r="AB347" s="227"/>
    </row>
    <row r="348" ht="18.0" customHeight="1">
      <c r="A348" s="227"/>
      <c r="B348" s="227"/>
      <c r="C348" s="227"/>
      <c r="D348" s="227"/>
      <c r="E348" s="227"/>
      <c r="F348" s="379"/>
      <c r="G348" s="379"/>
      <c r="H348" s="227"/>
      <c r="I348" s="227"/>
      <c r="J348" s="227"/>
      <c r="K348" s="227"/>
      <c r="L348" s="227"/>
      <c r="M348" s="227"/>
      <c r="N348" s="227"/>
      <c r="O348" s="227"/>
      <c r="P348" s="227"/>
      <c r="Q348" s="227"/>
      <c r="R348" s="227"/>
      <c r="S348" s="227"/>
      <c r="T348" s="227"/>
      <c r="U348" s="227"/>
      <c r="V348" s="227"/>
      <c r="W348" s="227"/>
      <c r="X348" s="227"/>
      <c r="Y348" s="227"/>
      <c r="Z348" s="227"/>
      <c r="AA348" s="227"/>
      <c r="AB348" s="227"/>
    </row>
    <row r="349" ht="18.0" customHeight="1">
      <c r="A349" s="227"/>
      <c r="B349" s="227"/>
      <c r="C349" s="227"/>
      <c r="D349" s="227"/>
      <c r="E349" s="227"/>
      <c r="F349" s="379"/>
      <c r="G349" s="379"/>
      <c r="H349" s="227"/>
      <c r="I349" s="227"/>
      <c r="J349" s="227"/>
      <c r="K349" s="227"/>
      <c r="L349" s="227"/>
      <c r="M349" s="227"/>
      <c r="N349" s="227"/>
      <c r="O349" s="227"/>
      <c r="P349" s="227"/>
      <c r="Q349" s="227"/>
      <c r="R349" s="227"/>
      <c r="S349" s="227"/>
      <c r="T349" s="227"/>
      <c r="U349" s="227"/>
      <c r="V349" s="227"/>
      <c r="W349" s="227"/>
      <c r="X349" s="227"/>
      <c r="Y349" s="227"/>
      <c r="Z349" s="227"/>
      <c r="AA349" s="227"/>
      <c r="AB349" s="227"/>
    </row>
    <row r="350" ht="18.0" customHeight="1">
      <c r="A350" s="227"/>
      <c r="B350" s="227"/>
      <c r="C350" s="227"/>
      <c r="D350" s="227"/>
      <c r="E350" s="227"/>
      <c r="F350" s="379"/>
      <c r="G350" s="379"/>
      <c r="H350" s="227"/>
      <c r="I350" s="227"/>
      <c r="J350" s="227"/>
      <c r="K350" s="227"/>
      <c r="L350" s="227"/>
      <c r="M350" s="227"/>
      <c r="N350" s="227"/>
      <c r="O350" s="227"/>
      <c r="P350" s="227"/>
      <c r="Q350" s="227"/>
      <c r="R350" s="227"/>
      <c r="S350" s="227"/>
      <c r="T350" s="227"/>
      <c r="U350" s="227"/>
      <c r="V350" s="227"/>
      <c r="W350" s="227"/>
      <c r="X350" s="227"/>
      <c r="Y350" s="227"/>
      <c r="Z350" s="227"/>
      <c r="AA350" s="227"/>
      <c r="AB350" s="227"/>
    </row>
    <row r="351" ht="18.0" customHeight="1">
      <c r="A351" s="227"/>
      <c r="B351" s="227"/>
      <c r="C351" s="227"/>
      <c r="D351" s="227"/>
      <c r="E351" s="227"/>
      <c r="F351" s="379"/>
      <c r="G351" s="379"/>
      <c r="H351" s="227"/>
      <c r="I351" s="227"/>
      <c r="J351" s="227"/>
      <c r="K351" s="227"/>
      <c r="L351" s="227"/>
      <c r="M351" s="227"/>
      <c r="N351" s="227"/>
      <c r="O351" s="227"/>
      <c r="P351" s="227"/>
      <c r="Q351" s="227"/>
      <c r="R351" s="227"/>
      <c r="S351" s="227"/>
      <c r="T351" s="227"/>
      <c r="U351" s="227"/>
      <c r="V351" s="227"/>
      <c r="W351" s="227"/>
      <c r="X351" s="227"/>
      <c r="Y351" s="227"/>
      <c r="Z351" s="227"/>
      <c r="AA351" s="227"/>
      <c r="AB351" s="227"/>
    </row>
    <row r="352" ht="18.0" customHeight="1">
      <c r="A352" s="227"/>
      <c r="B352" s="227"/>
      <c r="C352" s="227"/>
      <c r="D352" s="227"/>
      <c r="E352" s="227"/>
      <c r="F352" s="379"/>
      <c r="G352" s="379"/>
      <c r="H352" s="227"/>
      <c r="I352" s="227"/>
      <c r="J352" s="227"/>
      <c r="K352" s="227"/>
      <c r="L352" s="227"/>
      <c r="M352" s="227"/>
      <c r="N352" s="227"/>
      <c r="O352" s="227"/>
      <c r="P352" s="227"/>
      <c r="Q352" s="227"/>
      <c r="R352" s="227"/>
      <c r="S352" s="227"/>
      <c r="T352" s="227"/>
      <c r="U352" s="227"/>
      <c r="V352" s="227"/>
      <c r="W352" s="227"/>
      <c r="X352" s="227"/>
      <c r="Y352" s="227"/>
      <c r="Z352" s="227"/>
      <c r="AA352" s="227"/>
      <c r="AB352" s="227"/>
    </row>
    <row r="353" ht="18.0" customHeight="1">
      <c r="A353" s="227"/>
      <c r="B353" s="227"/>
      <c r="C353" s="227"/>
      <c r="D353" s="227"/>
      <c r="E353" s="227"/>
      <c r="F353" s="379"/>
      <c r="G353" s="379"/>
      <c r="H353" s="227"/>
      <c r="I353" s="227"/>
      <c r="J353" s="227"/>
      <c r="K353" s="227"/>
      <c r="L353" s="227"/>
      <c r="M353" s="227"/>
      <c r="N353" s="227"/>
      <c r="O353" s="227"/>
      <c r="P353" s="227"/>
      <c r="Q353" s="227"/>
      <c r="R353" s="227"/>
      <c r="S353" s="227"/>
      <c r="T353" s="227"/>
      <c r="U353" s="227"/>
      <c r="V353" s="227"/>
      <c r="W353" s="227"/>
      <c r="X353" s="227"/>
      <c r="Y353" s="227"/>
      <c r="Z353" s="227"/>
      <c r="AA353" s="227"/>
      <c r="AB353" s="227"/>
    </row>
    <row r="354" ht="18.0" customHeight="1">
      <c r="A354" s="227"/>
      <c r="B354" s="227"/>
      <c r="C354" s="227"/>
      <c r="D354" s="227"/>
      <c r="E354" s="227"/>
      <c r="F354" s="379"/>
      <c r="G354" s="379"/>
      <c r="H354" s="227"/>
      <c r="I354" s="227"/>
      <c r="J354" s="227"/>
      <c r="K354" s="227"/>
      <c r="L354" s="227"/>
      <c r="M354" s="227"/>
      <c r="N354" s="227"/>
      <c r="O354" s="227"/>
      <c r="P354" s="227"/>
      <c r="Q354" s="227"/>
      <c r="R354" s="227"/>
      <c r="S354" s="227"/>
      <c r="T354" s="227"/>
      <c r="U354" s="227"/>
      <c r="V354" s="227"/>
      <c r="W354" s="227"/>
      <c r="X354" s="227"/>
      <c r="Y354" s="227"/>
      <c r="Z354" s="227"/>
      <c r="AA354" s="227"/>
      <c r="AB354" s="227"/>
    </row>
    <row r="355" ht="18.0" customHeight="1">
      <c r="A355" s="227"/>
      <c r="B355" s="227"/>
      <c r="C355" s="227"/>
      <c r="D355" s="227"/>
      <c r="E355" s="227"/>
      <c r="F355" s="379"/>
      <c r="G355" s="379"/>
      <c r="H355" s="227"/>
      <c r="I355" s="227"/>
      <c r="J355" s="227"/>
      <c r="K355" s="227"/>
      <c r="L355" s="227"/>
      <c r="M355" s="227"/>
      <c r="N355" s="227"/>
      <c r="O355" s="227"/>
      <c r="P355" s="227"/>
      <c r="Q355" s="227"/>
      <c r="R355" s="227"/>
      <c r="S355" s="227"/>
      <c r="T355" s="227"/>
      <c r="U355" s="227"/>
      <c r="V355" s="227"/>
      <c r="W355" s="227"/>
      <c r="X355" s="227"/>
      <c r="Y355" s="227"/>
      <c r="Z355" s="227"/>
      <c r="AA355" s="227"/>
      <c r="AB355" s="227"/>
    </row>
    <row r="356" ht="18.0" customHeight="1">
      <c r="A356" s="227"/>
      <c r="B356" s="227"/>
      <c r="C356" s="227"/>
      <c r="D356" s="227"/>
      <c r="E356" s="227"/>
      <c r="F356" s="379"/>
      <c r="G356" s="379"/>
      <c r="H356" s="227"/>
      <c r="I356" s="227"/>
      <c r="J356" s="227"/>
      <c r="K356" s="227"/>
      <c r="L356" s="227"/>
      <c r="M356" s="227"/>
      <c r="N356" s="227"/>
      <c r="O356" s="227"/>
      <c r="P356" s="227"/>
      <c r="Q356" s="227"/>
      <c r="R356" s="227"/>
      <c r="S356" s="227"/>
      <c r="T356" s="227"/>
      <c r="U356" s="227"/>
      <c r="V356" s="227"/>
      <c r="W356" s="227"/>
      <c r="X356" s="227"/>
      <c r="Y356" s="227"/>
      <c r="Z356" s="227"/>
      <c r="AA356" s="227"/>
      <c r="AB356" s="227"/>
    </row>
    <row r="357" ht="18.0" customHeight="1">
      <c r="A357" s="227"/>
      <c r="B357" s="227"/>
      <c r="C357" s="227"/>
      <c r="D357" s="227"/>
      <c r="E357" s="227"/>
      <c r="F357" s="379"/>
      <c r="G357" s="379"/>
      <c r="H357" s="227"/>
      <c r="I357" s="227"/>
      <c r="J357" s="227"/>
      <c r="K357" s="227"/>
      <c r="L357" s="227"/>
      <c r="M357" s="227"/>
      <c r="N357" s="227"/>
      <c r="O357" s="227"/>
      <c r="P357" s="227"/>
      <c r="Q357" s="227"/>
      <c r="R357" s="227"/>
      <c r="S357" s="227"/>
      <c r="T357" s="227"/>
      <c r="U357" s="227"/>
      <c r="V357" s="227"/>
      <c r="W357" s="227"/>
      <c r="X357" s="227"/>
      <c r="Y357" s="227"/>
      <c r="Z357" s="227"/>
      <c r="AA357" s="227"/>
      <c r="AB357" s="227"/>
    </row>
    <row r="358" ht="18.0" customHeight="1">
      <c r="A358" s="227"/>
      <c r="B358" s="227"/>
      <c r="C358" s="227"/>
      <c r="D358" s="227"/>
      <c r="E358" s="227"/>
      <c r="F358" s="379"/>
      <c r="G358" s="379"/>
      <c r="H358" s="227"/>
      <c r="I358" s="227"/>
      <c r="J358" s="227"/>
      <c r="K358" s="227"/>
      <c r="L358" s="227"/>
      <c r="M358" s="227"/>
      <c r="N358" s="227"/>
      <c r="O358" s="227"/>
      <c r="P358" s="227"/>
      <c r="Q358" s="227"/>
      <c r="R358" s="227"/>
      <c r="S358" s="227"/>
      <c r="T358" s="227"/>
      <c r="U358" s="227"/>
      <c r="V358" s="227"/>
      <c r="W358" s="227"/>
      <c r="X358" s="227"/>
      <c r="Y358" s="227"/>
      <c r="Z358" s="227"/>
      <c r="AA358" s="227"/>
      <c r="AB358" s="227"/>
    </row>
    <row r="359" ht="18.0" customHeight="1">
      <c r="A359" s="227"/>
      <c r="B359" s="227"/>
      <c r="C359" s="227"/>
      <c r="D359" s="227"/>
      <c r="E359" s="227"/>
      <c r="F359" s="379"/>
      <c r="G359" s="379"/>
      <c r="H359" s="227"/>
      <c r="I359" s="227"/>
      <c r="J359" s="227"/>
      <c r="K359" s="227"/>
      <c r="L359" s="227"/>
      <c r="M359" s="227"/>
      <c r="N359" s="227"/>
      <c r="O359" s="227"/>
      <c r="P359" s="227"/>
      <c r="Q359" s="227"/>
      <c r="R359" s="227"/>
      <c r="S359" s="227"/>
      <c r="T359" s="227"/>
      <c r="U359" s="227"/>
      <c r="V359" s="227"/>
      <c r="W359" s="227"/>
      <c r="X359" s="227"/>
      <c r="Y359" s="227"/>
      <c r="Z359" s="227"/>
      <c r="AA359" s="227"/>
      <c r="AB359" s="227"/>
    </row>
    <row r="360" ht="18.0" customHeight="1">
      <c r="A360" s="227"/>
      <c r="B360" s="227"/>
      <c r="C360" s="227"/>
      <c r="D360" s="227"/>
      <c r="E360" s="227"/>
      <c r="F360" s="379"/>
      <c r="G360" s="379"/>
      <c r="H360" s="227"/>
      <c r="I360" s="227"/>
      <c r="J360" s="227"/>
      <c r="K360" s="227"/>
      <c r="L360" s="227"/>
      <c r="M360" s="227"/>
      <c r="N360" s="227"/>
      <c r="O360" s="227"/>
      <c r="P360" s="227"/>
      <c r="Q360" s="227"/>
      <c r="R360" s="227"/>
      <c r="S360" s="227"/>
      <c r="T360" s="227"/>
      <c r="U360" s="227"/>
      <c r="V360" s="227"/>
      <c r="W360" s="227"/>
      <c r="X360" s="227"/>
      <c r="Y360" s="227"/>
      <c r="Z360" s="227"/>
      <c r="AA360" s="227"/>
      <c r="AB360" s="227"/>
    </row>
    <row r="361" ht="18.0" customHeight="1">
      <c r="A361" s="227"/>
      <c r="B361" s="227"/>
      <c r="C361" s="227"/>
      <c r="D361" s="227"/>
      <c r="E361" s="227"/>
      <c r="F361" s="379"/>
      <c r="G361" s="379"/>
      <c r="H361" s="227"/>
      <c r="I361" s="227"/>
      <c r="J361" s="227"/>
      <c r="K361" s="227"/>
      <c r="L361" s="227"/>
      <c r="M361" s="227"/>
      <c r="N361" s="227"/>
      <c r="O361" s="227"/>
      <c r="P361" s="227"/>
      <c r="Q361" s="227"/>
      <c r="R361" s="227"/>
      <c r="S361" s="227"/>
      <c r="T361" s="227"/>
      <c r="U361" s="227"/>
      <c r="V361" s="227"/>
      <c r="W361" s="227"/>
      <c r="X361" s="227"/>
      <c r="Y361" s="227"/>
      <c r="Z361" s="227"/>
      <c r="AA361" s="227"/>
      <c r="AB361" s="227"/>
    </row>
    <row r="362" ht="18.0" customHeight="1">
      <c r="A362" s="227"/>
      <c r="B362" s="227"/>
      <c r="C362" s="227"/>
      <c r="D362" s="227"/>
      <c r="E362" s="227"/>
      <c r="F362" s="379"/>
      <c r="G362" s="379"/>
      <c r="H362" s="227"/>
      <c r="I362" s="227"/>
      <c r="J362" s="227"/>
      <c r="K362" s="227"/>
      <c r="L362" s="227"/>
      <c r="M362" s="227"/>
      <c r="N362" s="227"/>
      <c r="O362" s="227"/>
      <c r="P362" s="227"/>
      <c r="Q362" s="227"/>
      <c r="R362" s="227"/>
      <c r="S362" s="227"/>
      <c r="T362" s="227"/>
      <c r="U362" s="227"/>
      <c r="V362" s="227"/>
      <c r="W362" s="227"/>
      <c r="X362" s="227"/>
      <c r="Y362" s="227"/>
      <c r="Z362" s="227"/>
      <c r="AA362" s="227"/>
      <c r="AB362" s="227"/>
    </row>
    <row r="363" ht="18.0" customHeight="1">
      <c r="A363" s="227"/>
      <c r="B363" s="227"/>
      <c r="C363" s="227"/>
      <c r="D363" s="227"/>
      <c r="E363" s="227"/>
      <c r="F363" s="379"/>
      <c r="G363" s="379"/>
      <c r="H363" s="227"/>
      <c r="I363" s="227"/>
      <c r="J363" s="227"/>
      <c r="K363" s="227"/>
      <c r="L363" s="227"/>
      <c r="M363" s="227"/>
      <c r="N363" s="227"/>
      <c r="O363" s="227"/>
      <c r="P363" s="227"/>
      <c r="Q363" s="227"/>
      <c r="R363" s="227"/>
      <c r="S363" s="227"/>
      <c r="T363" s="227"/>
      <c r="U363" s="227"/>
      <c r="V363" s="227"/>
      <c r="W363" s="227"/>
      <c r="X363" s="227"/>
      <c r="Y363" s="227"/>
      <c r="Z363" s="227"/>
      <c r="AA363" s="227"/>
      <c r="AB363" s="227"/>
    </row>
    <row r="364" ht="18.0" customHeight="1">
      <c r="A364" s="227"/>
      <c r="B364" s="227"/>
      <c r="C364" s="227"/>
      <c r="D364" s="227"/>
      <c r="E364" s="227"/>
      <c r="F364" s="379"/>
      <c r="G364" s="379"/>
      <c r="H364" s="227"/>
      <c r="I364" s="227"/>
      <c r="J364" s="227"/>
      <c r="K364" s="227"/>
      <c r="L364" s="227"/>
      <c r="M364" s="227"/>
      <c r="N364" s="227"/>
      <c r="O364" s="227"/>
      <c r="P364" s="227"/>
      <c r="Q364" s="227"/>
      <c r="R364" s="227"/>
      <c r="S364" s="227"/>
      <c r="T364" s="227"/>
      <c r="U364" s="227"/>
      <c r="V364" s="227"/>
      <c r="W364" s="227"/>
      <c r="X364" s="227"/>
      <c r="Y364" s="227"/>
      <c r="Z364" s="227"/>
      <c r="AA364" s="227"/>
      <c r="AB364" s="227"/>
    </row>
    <row r="365" ht="18.0" customHeight="1">
      <c r="A365" s="227"/>
      <c r="B365" s="227"/>
      <c r="C365" s="227"/>
      <c r="D365" s="227"/>
      <c r="E365" s="227"/>
      <c r="F365" s="379"/>
      <c r="G365" s="379"/>
      <c r="H365" s="227"/>
      <c r="I365" s="227"/>
      <c r="J365" s="227"/>
      <c r="K365" s="227"/>
      <c r="L365" s="227"/>
      <c r="M365" s="227"/>
      <c r="N365" s="227"/>
      <c r="O365" s="227"/>
      <c r="P365" s="227"/>
      <c r="Q365" s="227"/>
      <c r="R365" s="227"/>
      <c r="S365" s="227"/>
      <c r="T365" s="227"/>
      <c r="U365" s="227"/>
      <c r="V365" s="227"/>
      <c r="W365" s="227"/>
      <c r="X365" s="227"/>
      <c r="Y365" s="227"/>
      <c r="Z365" s="227"/>
      <c r="AA365" s="227"/>
      <c r="AB365" s="227"/>
    </row>
    <row r="366" ht="18.0" customHeight="1">
      <c r="A366" s="227"/>
      <c r="B366" s="227"/>
      <c r="C366" s="227"/>
      <c r="D366" s="227"/>
      <c r="E366" s="227"/>
      <c r="F366" s="379"/>
      <c r="G366" s="379"/>
      <c r="H366" s="227"/>
      <c r="I366" s="227"/>
      <c r="J366" s="227"/>
      <c r="K366" s="227"/>
      <c r="L366" s="227"/>
      <c r="M366" s="227"/>
      <c r="N366" s="227"/>
      <c r="O366" s="227"/>
      <c r="P366" s="227"/>
      <c r="Q366" s="227"/>
      <c r="R366" s="227"/>
      <c r="S366" s="227"/>
      <c r="T366" s="227"/>
      <c r="U366" s="227"/>
      <c r="V366" s="227"/>
      <c r="W366" s="227"/>
      <c r="X366" s="227"/>
      <c r="Y366" s="227"/>
      <c r="Z366" s="227"/>
      <c r="AA366" s="227"/>
      <c r="AB366" s="227"/>
    </row>
    <row r="367" ht="18.0" customHeight="1">
      <c r="A367" s="227"/>
      <c r="B367" s="227"/>
      <c r="C367" s="227"/>
      <c r="D367" s="227"/>
      <c r="E367" s="227"/>
      <c r="F367" s="379"/>
      <c r="G367" s="379"/>
      <c r="H367" s="227"/>
      <c r="I367" s="227"/>
      <c r="J367" s="227"/>
      <c r="K367" s="227"/>
      <c r="L367" s="227"/>
      <c r="M367" s="227"/>
      <c r="N367" s="227"/>
      <c r="O367" s="227"/>
      <c r="P367" s="227"/>
      <c r="Q367" s="227"/>
      <c r="R367" s="227"/>
      <c r="S367" s="227"/>
      <c r="T367" s="227"/>
      <c r="U367" s="227"/>
      <c r="V367" s="227"/>
      <c r="W367" s="227"/>
      <c r="X367" s="227"/>
      <c r="Y367" s="227"/>
      <c r="Z367" s="227"/>
      <c r="AA367" s="227"/>
      <c r="AB367" s="227"/>
    </row>
    <row r="368" ht="18.0" customHeight="1">
      <c r="A368" s="227"/>
      <c r="B368" s="227"/>
      <c r="C368" s="227"/>
      <c r="D368" s="227"/>
      <c r="E368" s="227"/>
      <c r="F368" s="379"/>
      <c r="G368" s="379"/>
      <c r="H368" s="227"/>
      <c r="I368" s="227"/>
      <c r="J368" s="227"/>
      <c r="K368" s="227"/>
      <c r="L368" s="227"/>
      <c r="M368" s="227"/>
      <c r="N368" s="227"/>
      <c r="O368" s="227"/>
      <c r="P368" s="227"/>
      <c r="Q368" s="227"/>
      <c r="R368" s="227"/>
      <c r="S368" s="227"/>
      <c r="T368" s="227"/>
      <c r="U368" s="227"/>
      <c r="V368" s="227"/>
      <c r="W368" s="227"/>
      <c r="X368" s="227"/>
      <c r="Y368" s="227"/>
      <c r="Z368" s="227"/>
      <c r="AA368" s="227"/>
      <c r="AB368" s="227"/>
    </row>
    <row r="369" ht="18.0" customHeight="1">
      <c r="A369" s="227"/>
      <c r="B369" s="227"/>
      <c r="C369" s="227"/>
      <c r="D369" s="227"/>
      <c r="E369" s="227"/>
      <c r="F369" s="379"/>
      <c r="G369" s="379"/>
      <c r="H369" s="227"/>
      <c r="I369" s="227"/>
      <c r="J369" s="227"/>
      <c r="K369" s="227"/>
      <c r="L369" s="227"/>
      <c r="M369" s="227"/>
      <c r="N369" s="227"/>
      <c r="O369" s="227"/>
      <c r="P369" s="227"/>
      <c r="Q369" s="227"/>
      <c r="R369" s="227"/>
      <c r="S369" s="227"/>
      <c r="T369" s="227"/>
      <c r="U369" s="227"/>
      <c r="V369" s="227"/>
      <c r="W369" s="227"/>
      <c r="X369" s="227"/>
      <c r="Y369" s="227"/>
      <c r="Z369" s="227"/>
      <c r="AA369" s="227"/>
      <c r="AB369" s="227"/>
    </row>
    <row r="370" ht="18.0" customHeight="1">
      <c r="A370" s="227"/>
      <c r="B370" s="227"/>
      <c r="C370" s="227"/>
      <c r="D370" s="227"/>
      <c r="E370" s="227"/>
      <c r="F370" s="379"/>
      <c r="G370" s="379"/>
      <c r="H370" s="227"/>
      <c r="I370" s="227"/>
      <c r="J370" s="227"/>
      <c r="K370" s="227"/>
      <c r="L370" s="227"/>
      <c r="M370" s="227"/>
      <c r="N370" s="227"/>
      <c r="O370" s="227"/>
      <c r="P370" s="227"/>
      <c r="Q370" s="227"/>
      <c r="R370" s="227"/>
      <c r="S370" s="227"/>
      <c r="T370" s="227"/>
      <c r="U370" s="227"/>
      <c r="V370" s="227"/>
      <c r="W370" s="227"/>
      <c r="X370" s="227"/>
      <c r="Y370" s="227"/>
      <c r="Z370" s="227"/>
      <c r="AA370" s="227"/>
      <c r="AB370" s="227"/>
    </row>
    <row r="371" ht="18.0" customHeight="1">
      <c r="A371" s="227"/>
      <c r="B371" s="227"/>
      <c r="C371" s="227"/>
      <c r="D371" s="227"/>
      <c r="E371" s="227"/>
      <c r="F371" s="379"/>
      <c r="G371" s="379"/>
      <c r="H371" s="227"/>
      <c r="I371" s="227"/>
      <c r="J371" s="227"/>
      <c r="K371" s="227"/>
      <c r="L371" s="227"/>
      <c r="M371" s="227"/>
      <c r="N371" s="227"/>
      <c r="O371" s="227"/>
      <c r="P371" s="227"/>
      <c r="Q371" s="227"/>
      <c r="R371" s="227"/>
      <c r="S371" s="227"/>
      <c r="T371" s="227"/>
      <c r="U371" s="227"/>
      <c r="V371" s="227"/>
      <c r="W371" s="227"/>
      <c r="X371" s="227"/>
      <c r="Y371" s="227"/>
      <c r="Z371" s="227"/>
      <c r="AA371" s="227"/>
      <c r="AB371" s="227"/>
    </row>
    <row r="372" ht="18.0" customHeight="1">
      <c r="A372" s="227"/>
      <c r="B372" s="227"/>
      <c r="C372" s="227"/>
      <c r="D372" s="227"/>
      <c r="E372" s="227"/>
      <c r="F372" s="379"/>
      <c r="G372" s="379"/>
      <c r="H372" s="227"/>
      <c r="I372" s="227"/>
      <c r="J372" s="227"/>
      <c r="K372" s="227"/>
      <c r="L372" s="227"/>
      <c r="M372" s="227"/>
      <c r="N372" s="227"/>
      <c r="O372" s="227"/>
      <c r="P372" s="227"/>
      <c r="Q372" s="227"/>
      <c r="R372" s="227"/>
      <c r="S372" s="227"/>
      <c r="T372" s="227"/>
      <c r="U372" s="227"/>
      <c r="V372" s="227"/>
      <c r="W372" s="227"/>
      <c r="X372" s="227"/>
      <c r="Y372" s="227"/>
      <c r="Z372" s="227"/>
      <c r="AA372" s="227"/>
      <c r="AB372" s="227"/>
    </row>
    <row r="373" ht="18.0" customHeight="1">
      <c r="A373" s="227"/>
      <c r="B373" s="227"/>
      <c r="C373" s="227"/>
      <c r="D373" s="227"/>
      <c r="E373" s="227"/>
      <c r="F373" s="379"/>
      <c r="G373" s="379"/>
      <c r="H373" s="227"/>
      <c r="I373" s="227"/>
      <c r="J373" s="227"/>
      <c r="K373" s="227"/>
      <c r="L373" s="227"/>
      <c r="M373" s="227"/>
      <c r="N373" s="227"/>
      <c r="O373" s="227"/>
      <c r="P373" s="227"/>
      <c r="Q373" s="227"/>
      <c r="R373" s="227"/>
      <c r="S373" s="227"/>
      <c r="T373" s="227"/>
      <c r="U373" s="227"/>
      <c r="V373" s="227"/>
      <c r="W373" s="227"/>
      <c r="X373" s="227"/>
      <c r="Y373" s="227"/>
      <c r="Z373" s="227"/>
      <c r="AA373" s="227"/>
      <c r="AB373" s="227"/>
    </row>
    <row r="374" ht="18.0" customHeight="1">
      <c r="A374" s="227"/>
      <c r="B374" s="227"/>
      <c r="C374" s="227"/>
      <c r="D374" s="227"/>
      <c r="E374" s="227"/>
      <c r="F374" s="379"/>
      <c r="G374" s="379"/>
      <c r="H374" s="227"/>
      <c r="I374" s="227"/>
      <c r="J374" s="227"/>
      <c r="K374" s="227"/>
      <c r="L374" s="227"/>
      <c r="M374" s="227"/>
      <c r="N374" s="227"/>
      <c r="O374" s="227"/>
      <c r="P374" s="227"/>
      <c r="Q374" s="227"/>
      <c r="R374" s="227"/>
      <c r="S374" s="227"/>
      <c r="T374" s="227"/>
      <c r="U374" s="227"/>
      <c r="V374" s="227"/>
      <c r="W374" s="227"/>
      <c r="X374" s="227"/>
      <c r="Y374" s="227"/>
      <c r="Z374" s="227"/>
      <c r="AA374" s="227"/>
      <c r="AB374" s="227"/>
    </row>
    <row r="375" ht="18.0" customHeight="1">
      <c r="A375" s="227"/>
      <c r="B375" s="227"/>
      <c r="C375" s="227"/>
      <c r="D375" s="227"/>
      <c r="E375" s="227"/>
      <c r="F375" s="379"/>
      <c r="G375" s="379"/>
      <c r="H375" s="227"/>
      <c r="I375" s="227"/>
      <c r="J375" s="227"/>
      <c r="K375" s="227"/>
      <c r="L375" s="227"/>
      <c r="M375" s="227"/>
      <c r="N375" s="227"/>
      <c r="O375" s="227"/>
      <c r="P375" s="227"/>
      <c r="Q375" s="227"/>
      <c r="R375" s="227"/>
      <c r="S375" s="227"/>
      <c r="T375" s="227"/>
      <c r="U375" s="227"/>
      <c r="V375" s="227"/>
      <c r="W375" s="227"/>
      <c r="X375" s="227"/>
      <c r="Y375" s="227"/>
      <c r="Z375" s="227"/>
      <c r="AA375" s="227"/>
      <c r="AB375" s="227"/>
    </row>
    <row r="376" ht="18.0" customHeight="1">
      <c r="A376" s="227"/>
      <c r="B376" s="227"/>
      <c r="C376" s="227"/>
      <c r="D376" s="227"/>
      <c r="E376" s="227"/>
      <c r="F376" s="379"/>
      <c r="G376" s="379"/>
      <c r="H376" s="227"/>
      <c r="I376" s="227"/>
      <c r="J376" s="227"/>
      <c r="K376" s="227"/>
      <c r="L376" s="227"/>
      <c r="M376" s="227"/>
      <c r="N376" s="227"/>
      <c r="O376" s="227"/>
      <c r="P376" s="227"/>
      <c r="Q376" s="227"/>
      <c r="R376" s="227"/>
      <c r="S376" s="227"/>
      <c r="T376" s="227"/>
      <c r="U376" s="227"/>
      <c r="V376" s="227"/>
      <c r="W376" s="227"/>
      <c r="X376" s="227"/>
      <c r="Y376" s="227"/>
      <c r="Z376" s="227"/>
      <c r="AA376" s="227"/>
      <c r="AB376" s="227"/>
    </row>
    <row r="377" ht="18.0" customHeight="1">
      <c r="A377" s="227"/>
      <c r="B377" s="227"/>
      <c r="C377" s="227"/>
      <c r="D377" s="227"/>
      <c r="E377" s="227"/>
      <c r="F377" s="379"/>
      <c r="G377" s="379"/>
      <c r="H377" s="227"/>
      <c r="I377" s="227"/>
      <c r="J377" s="227"/>
      <c r="K377" s="227"/>
      <c r="L377" s="227"/>
      <c r="M377" s="227"/>
      <c r="N377" s="227"/>
      <c r="O377" s="227"/>
      <c r="P377" s="227"/>
      <c r="Q377" s="227"/>
      <c r="R377" s="227"/>
      <c r="S377" s="227"/>
      <c r="T377" s="227"/>
      <c r="U377" s="227"/>
      <c r="V377" s="227"/>
      <c r="W377" s="227"/>
      <c r="X377" s="227"/>
      <c r="Y377" s="227"/>
      <c r="Z377" s="227"/>
      <c r="AA377" s="227"/>
      <c r="AB377" s="227"/>
    </row>
    <row r="378" ht="18.0" customHeight="1">
      <c r="A378" s="227"/>
      <c r="B378" s="227"/>
      <c r="C378" s="227"/>
      <c r="D378" s="227"/>
      <c r="E378" s="227"/>
      <c r="F378" s="379"/>
      <c r="G378" s="379"/>
      <c r="H378" s="227"/>
      <c r="I378" s="227"/>
      <c r="J378" s="227"/>
      <c r="K378" s="227"/>
      <c r="L378" s="227"/>
      <c r="M378" s="227"/>
      <c r="N378" s="227"/>
      <c r="O378" s="227"/>
      <c r="P378" s="227"/>
      <c r="Q378" s="227"/>
      <c r="R378" s="227"/>
      <c r="S378" s="227"/>
      <c r="T378" s="227"/>
      <c r="U378" s="227"/>
      <c r="V378" s="227"/>
      <c r="W378" s="227"/>
      <c r="X378" s="227"/>
      <c r="Y378" s="227"/>
      <c r="Z378" s="227"/>
      <c r="AA378" s="227"/>
      <c r="AB378" s="227"/>
    </row>
    <row r="379" ht="18.0" customHeight="1">
      <c r="A379" s="227"/>
      <c r="B379" s="227"/>
      <c r="C379" s="227"/>
      <c r="D379" s="227"/>
      <c r="E379" s="227"/>
      <c r="F379" s="379"/>
      <c r="G379" s="379"/>
      <c r="H379" s="227"/>
      <c r="I379" s="227"/>
      <c r="J379" s="227"/>
      <c r="K379" s="227"/>
      <c r="L379" s="227"/>
      <c r="M379" s="227"/>
      <c r="N379" s="227"/>
      <c r="O379" s="227"/>
      <c r="P379" s="227"/>
      <c r="Q379" s="227"/>
      <c r="R379" s="227"/>
      <c r="S379" s="227"/>
      <c r="T379" s="227"/>
      <c r="U379" s="227"/>
      <c r="V379" s="227"/>
      <c r="W379" s="227"/>
      <c r="X379" s="227"/>
      <c r="Y379" s="227"/>
      <c r="Z379" s="227"/>
      <c r="AA379" s="227"/>
      <c r="AB379" s="227"/>
    </row>
    <row r="380" ht="18.0" customHeight="1">
      <c r="A380" s="227"/>
      <c r="B380" s="227"/>
      <c r="C380" s="227"/>
      <c r="D380" s="227"/>
      <c r="E380" s="227"/>
      <c r="F380" s="379"/>
      <c r="G380" s="379"/>
      <c r="H380" s="227"/>
      <c r="I380" s="227"/>
      <c r="J380" s="227"/>
      <c r="K380" s="227"/>
      <c r="L380" s="227"/>
      <c r="M380" s="227"/>
      <c r="N380" s="227"/>
      <c r="O380" s="227"/>
      <c r="P380" s="227"/>
      <c r="Q380" s="227"/>
      <c r="R380" s="227"/>
      <c r="S380" s="227"/>
      <c r="T380" s="227"/>
      <c r="U380" s="227"/>
      <c r="V380" s="227"/>
      <c r="W380" s="227"/>
      <c r="X380" s="227"/>
      <c r="Y380" s="227"/>
      <c r="Z380" s="227"/>
      <c r="AA380" s="227"/>
      <c r="AB380" s="227"/>
    </row>
    <row r="381" ht="18.0" customHeight="1">
      <c r="A381" s="227"/>
      <c r="B381" s="227"/>
      <c r="C381" s="227"/>
      <c r="D381" s="227"/>
      <c r="E381" s="227"/>
      <c r="F381" s="379"/>
      <c r="G381" s="379"/>
      <c r="H381" s="227"/>
      <c r="I381" s="227"/>
      <c r="J381" s="227"/>
      <c r="K381" s="227"/>
      <c r="L381" s="227"/>
      <c r="M381" s="227"/>
      <c r="N381" s="227"/>
      <c r="O381" s="227"/>
      <c r="P381" s="227"/>
      <c r="Q381" s="227"/>
      <c r="R381" s="227"/>
      <c r="S381" s="227"/>
      <c r="T381" s="227"/>
      <c r="U381" s="227"/>
      <c r="V381" s="227"/>
      <c r="W381" s="227"/>
      <c r="X381" s="227"/>
      <c r="Y381" s="227"/>
      <c r="Z381" s="227"/>
      <c r="AA381" s="227"/>
      <c r="AB381" s="227"/>
    </row>
    <row r="382" ht="18.0" customHeight="1">
      <c r="A382" s="227"/>
      <c r="B382" s="227"/>
      <c r="C382" s="227"/>
      <c r="D382" s="227"/>
      <c r="E382" s="227"/>
      <c r="F382" s="379"/>
      <c r="G382" s="379"/>
      <c r="H382" s="227"/>
      <c r="I382" s="227"/>
      <c r="J382" s="227"/>
      <c r="K382" s="227"/>
      <c r="L382" s="227"/>
      <c r="M382" s="227"/>
      <c r="N382" s="227"/>
      <c r="O382" s="227"/>
      <c r="P382" s="227"/>
      <c r="Q382" s="227"/>
      <c r="R382" s="227"/>
      <c r="S382" s="227"/>
      <c r="T382" s="227"/>
      <c r="U382" s="227"/>
      <c r="V382" s="227"/>
      <c r="W382" s="227"/>
      <c r="X382" s="227"/>
      <c r="Y382" s="227"/>
      <c r="Z382" s="227"/>
      <c r="AA382" s="227"/>
      <c r="AB382" s="227"/>
    </row>
    <row r="383" ht="18.0" customHeight="1">
      <c r="A383" s="227"/>
      <c r="B383" s="227"/>
      <c r="C383" s="227"/>
      <c r="D383" s="227"/>
      <c r="E383" s="227"/>
      <c r="F383" s="379"/>
      <c r="G383" s="379"/>
      <c r="H383" s="227"/>
      <c r="I383" s="227"/>
      <c r="J383" s="227"/>
      <c r="K383" s="227"/>
      <c r="L383" s="227"/>
      <c r="M383" s="227"/>
      <c r="N383" s="227"/>
      <c r="O383" s="227"/>
      <c r="P383" s="227"/>
      <c r="Q383" s="227"/>
      <c r="R383" s="227"/>
      <c r="S383" s="227"/>
      <c r="T383" s="227"/>
      <c r="U383" s="227"/>
      <c r="V383" s="227"/>
      <c r="W383" s="227"/>
      <c r="X383" s="227"/>
      <c r="Y383" s="227"/>
      <c r="Z383" s="227"/>
      <c r="AA383" s="227"/>
      <c r="AB383" s="227"/>
    </row>
    <row r="384" ht="18.0" customHeight="1">
      <c r="A384" s="227"/>
      <c r="B384" s="227"/>
      <c r="C384" s="227"/>
      <c r="D384" s="227"/>
      <c r="E384" s="227"/>
      <c r="F384" s="379"/>
      <c r="G384" s="379"/>
      <c r="H384" s="227"/>
      <c r="I384" s="227"/>
      <c r="J384" s="227"/>
      <c r="K384" s="227"/>
      <c r="L384" s="227"/>
      <c r="M384" s="227"/>
      <c r="N384" s="227"/>
      <c r="O384" s="227"/>
      <c r="P384" s="227"/>
      <c r="Q384" s="227"/>
      <c r="R384" s="227"/>
      <c r="S384" s="227"/>
      <c r="T384" s="227"/>
      <c r="U384" s="227"/>
      <c r="V384" s="227"/>
      <c r="W384" s="227"/>
      <c r="X384" s="227"/>
      <c r="Y384" s="227"/>
      <c r="Z384" s="227"/>
      <c r="AA384" s="227"/>
      <c r="AB384" s="227"/>
    </row>
    <row r="385" ht="18.0" customHeight="1">
      <c r="A385" s="227"/>
      <c r="B385" s="227"/>
      <c r="C385" s="227"/>
      <c r="D385" s="227"/>
      <c r="E385" s="227"/>
      <c r="F385" s="379"/>
      <c r="G385" s="379"/>
      <c r="H385" s="227"/>
      <c r="I385" s="227"/>
      <c r="J385" s="227"/>
      <c r="K385" s="227"/>
      <c r="L385" s="227"/>
      <c r="M385" s="227"/>
      <c r="N385" s="227"/>
      <c r="O385" s="227"/>
      <c r="P385" s="227"/>
      <c r="Q385" s="227"/>
      <c r="R385" s="227"/>
      <c r="S385" s="227"/>
      <c r="T385" s="227"/>
      <c r="U385" s="227"/>
      <c r="V385" s="227"/>
      <c r="W385" s="227"/>
      <c r="X385" s="227"/>
      <c r="Y385" s="227"/>
      <c r="Z385" s="227"/>
      <c r="AA385" s="227"/>
      <c r="AB385" s="227"/>
    </row>
    <row r="386" ht="18.0" customHeight="1">
      <c r="A386" s="227"/>
      <c r="B386" s="227"/>
      <c r="C386" s="227"/>
      <c r="D386" s="227"/>
      <c r="E386" s="227"/>
      <c r="F386" s="379"/>
      <c r="G386" s="379"/>
      <c r="H386" s="227"/>
      <c r="I386" s="227"/>
      <c r="J386" s="227"/>
      <c r="K386" s="227"/>
      <c r="L386" s="227"/>
      <c r="M386" s="227"/>
      <c r="N386" s="227"/>
      <c r="O386" s="227"/>
      <c r="P386" s="227"/>
      <c r="Q386" s="227"/>
      <c r="R386" s="227"/>
      <c r="S386" s="227"/>
      <c r="T386" s="227"/>
      <c r="U386" s="227"/>
      <c r="V386" s="227"/>
      <c r="W386" s="227"/>
      <c r="X386" s="227"/>
      <c r="Y386" s="227"/>
      <c r="Z386" s="227"/>
      <c r="AA386" s="227"/>
      <c r="AB386" s="227"/>
    </row>
    <row r="387" ht="18.0" customHeight="1">
      <c r="A387" s="227"/>
      <c r="B387" s="227"/>
      <c r="C387" s="227"/>
      <c r="D387" s="227"/>
      <c r="E387" s="227"/>
      <c r="F387" s="379"/>
      <c r="G387" s="379"/>
      <c r="H387" s="227"/>
      <c r="I387" s="227"/>
      <c r="J387" s="227"/>
      <c r="K387" s="227"/>
      <c r="L387" s="227"/>
      <c r="M387" s="227"/>
      <c r="N387" s="227"/>
      <c r="O387" s="227"/>
      <c r="P387" s="227"/>
      <c r="Q387" s="227"/>
      <c r="R387" s="227"/>
      <c r="S387" s="227"/>
      <c r="T387" s="227"/>
      <c r="U387" s="227"/>
      <c r="V387" s="227"/>
      <c r="W387" s="227"/>
      <c r="X387" s="227"/>
      <c r="Y387" s="227"/>
      <c r="Z387" s="227"/>
      <c r="AA387" s="227"/>
      <c r="AB387" s="227"/>
    </row>
    <row r="388" ht="18.0" customHeight="1">
      <c r="A388" s="227"/>
      <c r="B388" s="227"/>
      <c r="C388" s="227"/>
      <c r="D388" s="227"/>
      <c r="E388" s="227"/>
      <c r="F388" s="379"/>
      <c r="G388" s="379"/>
      <c r="H388" s="227"/>
      <c r="I388" s="227"/>
      <c r="J388" s="227"/>
      <c r="K388" s="227"/>
      <c r="L388" s="227"/>
      <c r="M388" s="227"/>
      <c r="N388" s="227"/>
      <c r="O388" s="227"/>
      <c r="P388" s="227"/>
      <c r="Q388" s="227"/>
      <c r="R388" s="227"/>
      <c r="S388" s="227"/>
      <c r="T388" s="227"/>
      <c r="U388" s="227"/>
      <c r="V388" s="227"/>
      <c r="W388" s="227"/>
      <c r="X388" s="227"/>
      <c r="Y388" s="227"/>
      <c r="Z388" s="227"/>
      <c r="AA388" s="227"/>
      <c r="AB388" s="227"/>
    </row>
    <row r="389" ht="18.0" customHeight="1">
      <c r="A389" s="227"/>
      <c r="B389" s="227"/>
      <c r="C389" s="227"/>
      <c r="D389" s="227"/>
      <c r="E389" s="227"/>
      <c r="F389" s="379"/>
      <c r="G389" s="379"/>
      <c r="H389" s="227"/>
      <c r="I389" s="227"/>
      <c r="J389" s="227"/>
      <c r="K389" s="227"/>
      <c r="L389" s="227"/>
      <c r="M389" s="227"/>
      <c r="N389" s="227"/>
      <c r="O389" s="227"/>
      <c r="P389" s="227"/>
      <c r="Q389" s="227"/>
      <c r="R389" s="227"/>
      <c r="S389" s="227"/>
      <c r="T389" s="227"/>
      <c r="U389" s="227"/>
      <c r="V389" s="227"/>
      <c r="W389" s="227"/>
      <c r="X389" s="227"/>
      <c r="Y389" s="227"/>
      <c r="Z389" s="227"/>
      <c r="AA389" s="227"/>
      <c r="AB389" s="227"/>
    </row>
    <row r="390" ht="18.0" customHeight="1">
      <c r="A390" s="227"/>
      <c r="B390" s="227"/>
      <c r="C390" s="227"/>
      <c r="D390" s="227"/>
      <c r="E390" s="227"/>
      <c r="F390" s="379"/>
      <c r="G390" s="379"/>
      <c r="H390" s="227"/>
      <c r="I390" s="227"/>
      <c r="J390" s="227"/>
      <c r="K390" s="227"/>
      <c r="L390" s="227"/>
      <c r="M390" s="227"/>
      <c r="N390" s="227"/>
      <c r="O390" s="227"/>
      <c r="P390" s="227"/>
      <c r="Q390" s="227"/>
      <c r="R390" s="227"/>
      <c r="S390" s="227"/>
      <c r="T390" s="227"/>
      <c r="U390" s="227"/>
      <c r="V390" s="227"/>
      <c r="W390" s="227"/>
      <c r="X390" s="227"/>
      <c r="Y390" s="227"/>
      <c r="Z390" s="227"/>
      <c r="AA390" s="227"/>
      <c r="AB390" s="227"/>
    </row>
    <row r="391" ht="18.0" customHeight="1">
      <c r="A391" s="227"/>
      <c r="B391" s="227"/>
      <c r="C391" s="227"/>
      <c r="D391" s="227"/>
      <c r="E391" s="227"/>
      <c r="F391" s="379"/>
      <c r="G391" s="379"/>
      <c r="H391" s="227"/>
      <c r="I391" s="227"/>
      <c r="J391" s="227"/>
      <c r="K391" s="227"/>
      <c r="L391" s="227"/>
      <c r="M391" s="227"/>
      <c r="N391" s="227"/>
      <c r="O391" s="227"/>
      <c r="P391" s="227"/>
      <c r="Q391" s="227"/>
      <c r="R391" s="227"/>
      <c r="S391" s="227"/>
      <c r="T391" s="227"/>
      <c r="U391" s="227"/>
      <c r="V391" s="227"/>
      <c r="W391" s="227"/>
      <c r="X391" s="227"/>
      <c r="Y391" s="227"/>
      <c r="Z391" s="227"/>
      <c r="AA391" s="227"/>
      <c r="AB391" s="227"/>
    </row>
    <row r="392" ht="18.0" customHeight="1">
      <c r="A392" s="227"/>
      <c r="B392" s="227"/>
      <c r="C392" s="227"/>
      <c r="D392" s="227"/>
      <c r="E392" s="227"/>
      <c r="F392" s="379"/>
      <c r="G392" s="379"/>
      <c r="H392" s="227"/>
      <c r="I392" s="227"/>
      <c r="J392" s="227"/>
      <c r="K392" s="227"/>
      <c r="L392" s="227"/>
      <c r="M392" s="227"/>
      <c r="N392" s="227"/>
      <c r="O392" s="227"/>
      <c r="P392" s="227"/>
      <c r="Q392" s="227"/>
      <c r="R392" s="227"/>
      <c r="S392" s="227"/>
      <c r="T392" s="227"/>
      <c r="U392" s="227"/>
      <c r="V392" s="227"/>
      <c r="W392" s="227"/>
      <c r="X392" s="227"/>
      <c r="Y392" s="227"/>
      <c r="Z392" s="227"/>
      <c r="AA392" s="227"/>
      <c r="AB392" s="227"/>
    </row>
    <row r="393" ht="18.0" customHeight="1">
      <c r="A393" s="227"/>
      <c r="B393" s="227"/>
      <c r="C393" s="227"/>
      <c r="D393" s="227"/>
      <c r="E393" s="227"/>
      <c r="F393" s="379"/>
      <c r="G393" s="379"/>
      <c r="H393" s="227"/>
      <c r="I393" s="227"/>
      <c r="J393" s="227"/>
      <c r="K393" s="227"/>
      <c r="L393" s="227"/>
      <c r="M393" s="227"/>
      <c r="N393" s="227"/>
      <c r="O393" s="227"/>
      <c r="P393" s="227"/>
      <c r="Q393" s="227"/>
      <c r="R393" s="227"/>
      <c r="S393" s="227"/>
      <c r="T393" s="227"/>
      <c r="U393" s="227"/>
      <c r="V393" s="227"/>
      <c r="W393" s="227"/>
      <c r="X393" s="227"/>
      <c r="Y393" s="227"/>
      <c r="Z393" s="227"/>
      <c r="AA393" s="227"/>
      <c r="AB393" s="227"/>
    </row>
    <row r="394" ht="18.0" customHeight="1">
      <c r="A394" s="227"/>
      <c r="B394" s="227"/>
      <c r="C394" s="227"/>
      <c r="D394" s="227"/>
      <c r="E394" s="227"/>
      <c r="F394" s="379"/>
      <c r="G394" s="379"/>
      <c r="H394" s="227"/>
      <c r="I394" s="227"/>
      <c r="J394" s="227"/>
      <c r="K394" s="227"/>
      <c r="L394" s="227"/>
      <c r="M394" s="227"/>
      <c r="N394" s="227"/>
      <c r="O394" s="227"/>
      <c r="P394" s="227"/>
      <c r="Q394" s="227"/>
      <c r="R394" s="227"/>
      <c r="S394" s="227"/>
      <c r="T394" s="227"/>
      <c r="U394" s="227"/>
      <c r="V394" s="227"/>
      <c r="W394" s="227"/>
      <c r="X394" s="227"/>
      <c r="Y394" s="227"/>
      <c r="Z394" s="227"/>
      <c r="AA394" s="227"/>
      <c r="AB394" s="227"/>
    </row>
    <row r="395" ht="18.0" customHeight="1">
      <c r="A395" s="227"/>
      <c r="B395" s="227"/>
      <c r="C395" s="227"/>
      <c r="D395" s="227"/>
      <c r="E395" s="227"/>
      <c r="F395" s="379"/>
      <c r="G395" s="379"/>
      <c r="H395" s="227"/>
      <c r="I395" s="227"/>
      <c r="J395" s="227"/>
      <c r="K395" s="227"/>
      <c r="L395" s="227"/>
      <c r="M395" s="227"/>
      <c r="N395" s="227"/>
      <c r="O395" s="227"/>
      <c r="P395" s="227"/>
      <c r="Q395" s="227"/>
      <c r="R395" s="227"/>
      <c r="S395" s="227"/>
      <c r="T395" s="227"/>
      <c r="U395" s="227"/>
      <c r="V395" s="227"/>
      <c r="W395" s="227"/>
      <c r="X395" s="227"/>
      <c r="Y395" s="227"/>
      <c r="Z395" s="227"/>
      <c r="AA395" s="227"/>
      <c r="AB395" s="227"/>
    </row>
    <row r="396" ht="18.0" customHeight="1">
      <c r="A396" s="227"/>
      <c r="B396" s="227"/>
      <c r="C396" s="227"/>
      <c r="D396" s="227"/>
      <c r="E396" s="227"/>
      <c r="F396" s="379"/>
      <c r="G396" s="379"/>
      <c r="H396" s="227"/>
      <c r="I396" s="227"/>
      <c r="J396" s="227"/>
      <c r="K396" s="227"/>
      <c r="L396" s="227"/>
      <c r="M396" s="227"/>
      <c r="N396" s="227"/>
      <c r="O396" s="227"/>
      <c r="P396" s="227"/>
      <c r="Q396" s="227"/>
      <c r="R396" s="227"/>
      <c r="S396" s="227"/>
      <c r="T396" s="227"/>
      <c r="U396" s="227"/>
      <c r="V396" s="227"/>
      <c r="W396" s="227"/>
      <c r="X396" s="227"/>
      <c r="Y396" s="227"/>
      <c r="Z396" s="227"/>
      <c r="AA396" s="227"/>
      <c r="AB396" s="227"/>
    </row>
    <row r="397" ht="18.0" customHeight="1">
      <c r="A397" s="227"/>
      <c r="B397" s="227"/>
      <c r="C397" s="227"/>
      <c r="D397" s="227"/>
      <c r="E397" s="227"/>
      <c r="F397" s="379"/>
      <c r="G397" s="379"/>
      <c r="H397" s="227"/>
      <c r="I397" s="227"/>
      <c r="J397" s="227"/>
      <c r="K397" s="227"/>
      <c r="L397" s="227"/>
      <c r="M397" s="227"/>
      <c r="N397" s="227"/>
      <c r="O397" s="227"/>
      <c r="P397" s="227"/>
      <c r="Q397" s="227"/>
      <c r="R397" s="227"/>
      <c r="S397" s="227"/>
      <c r="T397" s="227"/>
      <c r="U397" s="227"/>
      <c r="V397" s="227"/>
      <c r="W397" s="227"/>
      <c r="X397" s="227"/>
      <c r="Y397" s="227"/>
      <c r="Z397" s="227"/>
      <c r="AA397" s="227"/>
      <c r="AB397" s="227"/>
    </row>
    <row r="398" ht="18.0" customHeight="1">
      <c r="A398" s="227"/>
      <c r="B398" s="227"/>
      <c r="C398" s="227"/>
      <c r="D398" s="227"/>
      <c r="E398" s="227"/>
      <c r="F398" s="379"/>
      <c r="G398" s="379"/>
      <c r="H398" s="227"/>
      <c r="I398" s="227"/>
      <c r="J398" s="227"/>
      <c r="K398" s="227"/>
      <c r="L398" s="227"/>
      <c r="M398" s="227"/>
      <c r="N398" s="227"/>
      <c r="O398" s="227"/>
      <c r="P398" s="227"/>
      <c r="Q398" s="227"/>
      <c r="R398" s="227"/>
      <c r="S398" s="227"/>
      <c r="T398" s="227"/>
      <c r="U398" s="227"/>
      <c r="V398" s="227"/>
      <c r="W398" s="227"/>
      <c r="X398" s="227"/>
      <c r="Y398" s="227"/>
      <c r="Z398" s="227"/>
      <c r="AA398" s="227"/>
      <c r="AB398" s="227"/>
    </row>
    <row r="399" ht="18.0" customHeight="1">
      <c r="A399" s="227"/>
      <c r="B399" s="227"/>
      <c r="C399" s="227"/>
      <c r="D399" s="227"/>
      <c r="E399" s="227"/>
      <c r="F399" s="379"/>
      <c r="G399" s="379"/>
      <c r="H399" s="227"/>
      <c r="I399" s="227"/>
      <c r="J399" s="227"/>
      <c r="K399" s="227"/>
      <c r="L399" s="227"/>
      <c r="M399" s="227"/>
      <c r="N399" s="227"/>
      <c r="O399" s="227"/>
      <c r="P399" s="227"/>
      <c r="Q399" s="227"/>
      <c r="R399" s="227"/>
      <c r="S399" s="227"/>
      <c r="T399" s="227"/>
      <c r="U399" s="227"/>
      <c r="V399" s="227"/>
      <c r="W399" s="227"/>
      <c r="X399" s="227"/>
      <c r="Y399" s="227"/>
      <c r="Z399" s="227"/>
      <c r="AA399" s="227"/>
      <c r="AB399" s="227"/>
    </row>
    <row r="400" ht="18.0" customHeight="1">
      <c r="A400" s="227"/>
      <c r="B400" s="227"/>
      <c r="C400" s="227"/>
      <c r="D400" s="227"/>
      <c r="E400" s="227"/>
      <c r="F400" s="379"/>
      <c r="G400" s="379"/>
      <c r="H400" s="227"/>
      <c r="I400" s="227"/>
      <c r="J400" s="227"/>
      <c r="K400" s="227"/>
      <c r="L400" s="227"/>
      <c r="M400" s="227"/>
      <c r="N400" s="227"/>
      <c r="O400" s="227"/>
      <c r="P400" s="227"/>
      <c r="Q400" s="227"/>
      <c r="R400" s="227"/>
      <c r="S400" s="227"/>
      <c r="T400" s="227"/>
      <c r="U400" s="227"/>
      <c r="V400" s="227"/>
      <c r="W400" s="227"/>
      <c r="X400" s="227"/>
      <c r="Y400" s="227"/>
      <c r="Z400" s="227"/>
      <c r="AA400" s="227"/>
      <c r="AB400" s="227"/>
    </row>
    <row r="401" ht="18.0" customHeight="1">
      <c r="A401" s="227"/>
      <c r="B401" s="227"/>
      <c r="C401" s="227"/>
      <c r="D401" s="227"/>
      <c r="E401" s="227"/>
      <c r="F401" s="379"/>
      <c r="G401" s="379"/>
      <c r="H401" s="227"/>
      <c r="I401" s="227"/>
      <c r="J401" s="227"/>
      <c r="K401" s="227"/>
      <c r="L401" s="227"/>
      <c r="M401" s="227"/>
      <c r="N401" s="227"/>
      <c r="O401" s="227"/>
      <c r="P401" s="227"/>
      <c r="Q401" s="227"/>
      <c r="R401" s="227"/>
      <c r="S401" s="227"/>
      <c r="T401" s="227"/>
      <c r="U401" s="227"/>
      <c r="V401" s="227"/>
      <c r="W401" s="227"/>
      <c r="X401" s="227"/>
      <c r="Y401" s="227"/>
      <c r="Z401" s="227"/>
      <c r="AA401" s="227"/>
      <c r="AB401" s="227"/>
    </row>
    <row r="402" ht="18.0" customHeight="1">
      <c r="A402" s="227"/>
      <c r="B402" s="227"/>
      <c r="C402" s="227"/>
      <c r="D402" s="227"/>
      <c r="E402" s="227"/>
      <c r="F402" s="379"/>
      <c r="G402" s="379"/>
      <c r="H402" s="227"/>
      <c r="I402" s="227"/>
      <c r="J402" s="227"/>
      <c r="K402" s="227"/>
      <c r="L402" s="227"/>
      <c r="M402" s="227"/>
      <c r="N402" s="227"/>
      <c r="O402" s="227"/>
      <c r="P402" s="227"/>
      <c r="Q402" s="227"/>
      <c r="R402" s="227"/>
      <c r="S402" s="227"/>
      <c r="T402" s="227"/>
      <c r="U402" s="227"/>
      <c r="V402" s="227"/>
      <c r="W402" s="227"/>
      <c r="X402" s="227"/>
      <c r="Y402" s="227"/>
      <c r="Z402" s="227"/>
      <c r="AA402" s="227"/>
      <c r="AB402" s="227"/>
    </row>
    <row r="403" ht="18.0" customHeight="1">
      <c r="A403" s="227"/>
      <c r="B403" s="227"/>
      <c r="C403" s="227"/>
      <c r="D403" s="227"/>
      <c r="E403" s="227"/>
      <c r="F403" s="379"/>
      <c r="G403" s="379"/>
      <c r="H403" s="227"/>
      <c r="I403" s="227"/>
      <c r="J403" s="227"/>
      <c r="K403" s="227"/>
      <c r="L403" s="227"/>
      <c r="M403" s="227"/>
      <c r="N403" s="227"/>
      <c r="O403" s="227"/>
      <c r="P403" s="227"/>
      <c r="Q403" s="227"/>
      <c r="R403" s="227"/>
      <c r="S403" s="227"/>
      <c r="T403" s="227"/>
      <c r="U403" s="227"/>
      <c r="V403" s="227"/>
      <c r="W403" s="227"/>
      <c r="X403" s="227"/>
      <c r="Y403" s="227"/>
      <c r="Z403" s="227"/>
      <c r="AA403" s="227"/>
      <c r="AB403" s="227"/>
    </row>
    <row r="404" ht="18.0" customHeight="1">
      <c r="A404" s="227"/>
      <c r="B404" s="227"/>
      <c r="C404" s="227"/>
      <c r="D404" s="227"/>
      <c r="E404" s="227"/>
      <c r="F404" s="379"/>
      <c r="G404" s="379"/>
      <c r="H404" s="227"/>
      <c r="I404" s="227"/>
      <c r="J404" s="227"/>
      <c r="K404" s="227"/>
      <c r="L404" s="227"/>
      <c r="M404" s="227"/>
      <c r="N404" s="227"/>
      <c r="O404" s="227"/>
      <c r="P404" s="227"/>
      <c r="Q404" s="227"/>
      <c r="R404" s="227"/>
      <c r="S404" s="227"/>
      <c r="T404" s="227"/>
      <c r="U404" s="227"/>
      <c r="V404" s="227"/>
      <c r="W404" s="227"/>
      <c r="X404" s="227"/>
      <c r="Y404" s="227"/>
      <c r="Z404" s="227"/>
      <c r="AA404" s="227"/>
      <c r="AB404" s="227"/>
    </row>
    <row r="405" ht="18.0" customHeight="1">
      <c r="A405" s="227"/>
      <c r="B405" s="227"/>
      <c r="C405" s="227"/>
      <c r="D405" s="227"/>
      <c r="E405" s="227"/>
      <c r="F405" s="379"/>
      <c r="G405" s="379"/>
      <c r="H405" s="227"/>
      <c r="I405" s="227"/>
      <c r="J405" s="227"/>
      <c r="K405" s="227"/>
      <c r="L405" s="227"/>
      <c r="M405" s="227"/>
      <c r="N405" s="227"/>
      <c r="O405" s="227"/>
      <c r="P405" s="227"/>
      <c r="Q405" s="227"/>
      <c r="R405" s="227"/>
      <c r="S405" s="227"/>
      <c r="T405" s="227"/>
      <c r="U405" s="227"/>
      <c r="V405" s="227"/>
      <c r="W405" s="227"/>
      <c r="X405" s="227"/>
      <c r="Y405" s="227"/>
      <c r="Z405" s="227"/>
      <c r="AA405" s="227"/>
      <c r="AB405" s="227"/>
    </row>
    <row r="406" ht="18.0" customHeight="1">
      <c r="A406" s="227"/>
      <c r="B406" s="227"/>
      <c r="C406" s="227"/>
      <c r="D406" s="227"/>
      <c r="E406" s="227"/>
      <c r="F406" s="379"/>
      <c r="G406" s="379"/>
      <c r="H406" s="227"/>
      <c r="I406" s="227"/>
      <c r="J406" s="227"/>
      <c r="K406" s="227"/>
      <c r="L406" s="227"/>
      <c r="M406" s="227"/>
      <c r="N406" s="227"/>
      <c r="O406" s="227"/>
      <c r="P406" s="227"/>
      <c r="Q406" s="227"/>
      <c r="R406" s="227"/>
      <c r="S406" s="227"/>
      <c r="T406" s="227"/>
      <c r="U406" s="227"/>
      <c r="V406" s="227"/>
      <c r="W406" s="227"/>
      <c r="X406" s="227"/>
      <c r="Y406" s="227"/>
      <c r="Z406" s="227"/>
      <c r="AA406" s="227"/>
      <c r="AB406" s="227"/>
    </row>
    <row r="407" ht="18.0" customHeight="1">
      <c r="A407" s="227"/>
      <c r="B407" s="227"/>
      <c r="C407" s="227"/>
      <c r="D407" s="227"/>
      <c r="E407" s="227"/>
      <c r="F407" s="379"/>
      <c r="G407" s="379"/>
      <c r="H407" s="227"/>
      <c r="I407" s="227"/>
      <c r="J407" s="227"/>
      <c r="K407" s="227"/>
      <c r="L407" s="227"/>
      <c r="M407" s="227"/>
      <c r="N407" s="227"/>
      <c r="O407" s="227"/>
      <c r="P407" s="227"/>
      <c r="Q407" s="227"/>
      <c r="R407" s="227"/>
      <c r="S407" s="227"/>
      <c r="T407" s="227"/>
      <c r="U407" s="227"/>
      <c r="V407" s="227"/>
      <c r="W407" s="227"/>
      <c r="X407" s="227"/>
      <c r="Y407" s="227"/>
      <c r="Z407" s="227"/>
      <c r="AA407" s="227"/>
      <c r="AB407" s="227"/>
    </row>
    <row r="408" ht="18.0" customHeight="1">
      <c r="A408" s="227"/>
      <c r="B408" s="227"/>
      <c r="C408" s="227"/>
      <c r="D408" s="227"/>
      <c r="E408" s="227"/>
      <c r="F408" s="379"/>
      <c r="G408" s="379"/>
      <c r="H408" s="227"/>
      <c r="I408" s="227"/>
      <c r="J408" s="227"/>
      <c r="K408" s="227"/>
      <c r="L408" s="227"/>
      <c r="M408" s="227"/>
      <c r="N408" s="227"/>
      <c r="O408" s="227"/>
      <c r="P408" s="227"/>
      <c r="Q408" s="227"/>
      <c r="R408" s="227"/>
      <c r="S408" s="227"/>
      <c r="T408" s="227"/>
      <c r="U408" s="227"/>
      <c r="V408" s="227"/>
      <c r="W408" s="227"/>
      <c r="X408" s="227"/>
      <c r="Y408" s="227"/>
      <c r="Z408" s="227"/>
      <c r="AA408" s="227"/>
      <c r="AB408" s="227"/>
    </row>
    <row r="409" ht="18.0" customHeight="1">
      <c r="A409" s="227"/>
      <c r="B409" s="227"/>
      <c r="C409" s="227"/>
      <c r="D409" s="227"/>
      <c r="E409" s="227"/>
      <c r="F409" s="379"/>
      <c r="G409" s="379"/>
      <c r="H409" s="227"/>
      <c r="I409" s="227"/>
      <c r="J409" s="227"/>
      <c r="K409" s="227"/>
      <c r="L409" s="227"/>
      <c r="M409" s="227"/>
      <c r="N409" s="227"/>
      <c r="O409" s="227"/>
      <c r="P409" s="227"/>
      <c r="Q409" s="227"/>
      <c r="R409" s="227"/>
      <c r="S409" s="227"/>
      <c r="T409" s="227"/>
      <c r="U409" s="227"/>
      <c r="V409" s="227"/>
      <c r="W409" s="227"/>
      <c r="X409" s="227"/>
      <c r="Y409" s="227"/>
      <c r="Z409" s="227"/>
      <c r="AA409" s="227"/>
      <c r="AB409" s="227"/>
    </row>
    <row r="410" ht="18.0" customHeight="1">
      <c r="A410" s="227"/>
      <c r="B410" s="227"/>
      <c r="C410" s="227"/>
      <c r="D410" s="227"/>
      <c r="E410" s="227"/>
      <c r="F410" s="379"/>
      <c r="G410" s="379"/>
      <c r="H410" s="227"/>
      <c r="I410" s="227"/>
      <c r="J410" s="227"/>
      <c r="K410" s="227"/>
      <c r="L410" s="227"/>
      <c r="M410" s="227"/>
      <c r="N410" s="227"/>
      <c r="O410" s="227"/>
      <c r="P410" s="227"/>
      <c r="Q410" s="227"/>
      <c r="R410" s="227"/>
      <c r="S410" s="227"/>
      <c r="T410" s="227"/>
      <c r="U410" s="227"/>
      <c r="V410" s="227"/>
      <c r="W410" s="227"/>
      <c r="X410" s="227"/>
      <c r="Y410" s="227"/>
      <c r="Z410" s="227"/>
      <c r="AA410" s="227"/>
      <c r="AB410" s="227"/>
    </row>
    <row r="411" ht="18.0" customHeight="1">
      <c r="A411" s="227"/>
      <c r="B411" s="227"/>
      <c r="C411" s="227"/>
      <c r="D411" s="227"/>
      <c r="E411" s="227"/>
      <c r="F411" s="379"/>
      <c r="G411" s="379"/>
      <c r="H411" s="227"/>
      <c r="I411" s="227"/>
      <c r="J411" s="227"/>
      <c r="K411" s="227"/>
      <c r="L411" s="227"/>
      <c r="M411" s="227"/>
      <c r="N411" s="227"/>
      <c r="O411" s="227"/>
      <c r="P411" s="227"/>
      <c r="Q411" s="227"/>
      <c r="R411" s="227"/>
      <c r="S411" s="227"/>
      <c r="T411" s="227"/>
      <c r="U411" s="227"/>
      <c r="V411" s="227"/>
      <c r="W411" s="227"/>
      <c r="X411" s="227"/>
      <c r="Y411" s="227"/>
      <c r="Z411" s="227"/>
      <c r="AA411" s="227"/>
      <c r="AB411" s="227"/>
    </row>
    <row r="412" ht="18.0" customHeight="1">
      <c r="A412" s="227"/>
      <c r="B412" s="227"/>
      <c r="C412" s="227"/>
      <c r="D412" s="227"/>
      <c r="E412" s="227"/>
      <c r="F412" s="379"/>
      <c r="G412" s="379"/>
      <c r="H412" s="227"/>
      <c r="I412" s="227"/>
      <c r="J412" s="227"/>
      <c r="K412" s="227"/>
      <c r="L412" s="227"/>
      <c r="M412" s="227"/>
      <c r="N412" s="227"/>
      <c r="O412" s="227"/>
      <c r="P412" s="227"/>
      <c r="Q412" s="227"/>
      <c r="R412" s="227"/>
      <c r="S412" s="227"/>
      <c r="T412" s="227"/>
      <c r="U412" s="227"/>
      <c r="V412" s="227"/>
      <c r="W412" s="227"/>
      <c r="X412" s="227"/>
      <c r="Y412" s="227"/>
      <c r="Z412" s="227"/>
      <c r="AA412" s="227"/>
      <c r="AB412" s="227"/>
    </row>
    <row r="413" ht="18.0" customHeight="1">
      <c r="A413" s="227"/>
      <c r="B413" s="227"/>
      <c r="C413" s="227"/>
      <c r="D413" s="227"/>
      <c r="E413" s="227"/>
      <c r="F413" s="379"/>
      <c r="G413" s="379"/>
      <c r="H413" s="227"/>
      <c r="I413" s="227"/>
      <c r="J413" s="227"/>
      <c r="K413" s="227"/>
      <c r="L413" s="227"/>
      <c r="M413" s="227"/>
      <c r="N413" s="227"/>
      <c r="O413" s="227"/>
      <c r="P413" s="227"/>
      <c r="Q413" s="227"/>
      <c r="R413" s="227"/>
      <c r="S413" s="227"/>
      <c r="T413" s="227"/>
      <c r="U413" s="227"/>
      <c r="V413" s="227"/>
      <c r="W413" s="227"/>
      <c r="X413" s="227"/>
      <c r="Y413" s="227"/>
      <c r="Z413" s="227"/>
      <c r="AA413" s="227"/>
      <c r="AB413" s="227"/>
    </row>
    <row r="414" ht="18.0" customHeight="1">
      <c r="A414" s="227"/>
      <c r="B414" s="227"/>
      <c r="C414" s="227"/>
      <c r="D414" s="227"/>
      <c r="E414" s="227"/>
      <c r="F414" s="379"/>
      <c r="G414" s="379"/>
      <c r="H414" s="227"/>
      <c r="I414" s="227"/>
      <c r="J414" s="227"/>
      <c r="K414" s="227"/>
      <c r="L414" s="227"/>
      <c r="M414" s="227"/>
      <c r="N414" s="227"/>
      <c r="O414" s="227"/>
      <c r="P414" s="227"/>
      <c r="Q414" s="227"/>
      <c r="R414" s="227"/>
      <c r="S414" s="227"/>
      <c r="T414" s="227"/>
      <c r="U414" s="227"/>
      <c r="V414" s="227"/>
      <c r="W414" s="227"/>
      <c r="X414" s="227"/>
      <c r="Y414" s="227"/>
      <c r="Z414" s="227"/>
      <c r="AA414" s="227"/>
      <c r="AB414" s="227"/>
    </row>
    <row r="415" ht="18.0" customHeight="1">
      <c r="A415" s="227"/>
      <c r="B415" s="227"/>
      <c r="C415" s="227"/>
      <c r="D415" s="227"/>
      <c r="E415" s="227"/>
      <c r="F415" s="379"/>
      <c r="G415" s="379"/>
      <c r="H415" s="227"/>
      <c r="I415" s="227"/>
      <c r="J415" s="227"/>
      <c r="K415" s="227"/>
      <c r="L415" s="227"/>
      <c r="M415" s="227"/>
      <c r="N415" s="227"/>
      <c r="O415" s="227"/>
      <c r="P415" s="227"/>
      <c r="Q415" s="227"/>
      <c r="R415" s="227"/>
      <c r="S415" s="227"/>
      <c r="T415" s="227"/>
      <c r="U415" s="227"/>
      <c r="V415" s="227"/>
      <c r="W415" s="227"/>
      <c r="X415" s="227"/>
      <c r="Y415" s="227"/>
      <c r="Z415" s="227"/>
      <c r="AA415" s="227"/>
      <c r="AB415" s="227"/>
    </row>
    <row r="416" ht="18.0" customHeight="1">
      <c r="A416" s="227"/>
      <c r="B416" s="227"/>
      <c r="C416" s="227"/>
      <c r="D416" s="227"/>
      <c r="E416" s="227"/>
      <c r="F416" s="379"/>
      <c r="G416" s="379"/>
      <c r="H416" s="227"/>
      <c r="I416" s="227"/>
      <c r="J416" s="227"/>
      <c r="K416" s="227"/>
      <c r="L416" s="227"/>
      <c r="M416" s="227"/>
      <c r="N416" s="227"/>
      <c r="O416" s="227"/>
      <c r="P416" s="227"/>
      <c r="Q416" s="227"/>
      <c r="R416" s="227"/>
      <c r="S416" s="227"/>
      <c r="T416" s="227"/>
      <c r="U416" s="227"/>
      <c r="V416" s="227"/>
      <c r="W416" s="227"/>
      <c r="X416" s="227"/>
      <c r="Y416" s="227"/>
      <c r="Z416" s="227"/>
      <c r="AA416" s="227"/>
      <c r="AB416" s="227"/>
    </row>
    <row r="417" ht="18.0" customHeight="1">
      <c r="A417" s="227"/>
      <c r="B417" s="227"/>
      <c r="C417" s="227"/>
      <c r="D417" s="227"/>
      <c r="E417" s="227"/>
      <c r="F417" s="379"/>
      <c r="G417" s="379"/>
      <c r="H417" s="227"/>
      <c r="I417" s="227"/>
      <c r="J417" s="227"/>
      <c r="K417" s="227"/>
      <c r="L417" s="227"/>
      <c r="M417" s="227"/>
      <c r="N417" s="227"/>
      <c r="O417" s="227"/>
      <c r="P417" s="227"/>
      <c r="Q417" s="227"/>
      <c r="R417" s="227"/>
      <c r="S417" s="227"/>
      <c r="T417" s="227"/>
      <c r="U417" s="227"/>
      <c r="V417" s="227"/>
      <c r="W417" s="227"/>
      <c r="X417" s="227"/>
      <c r="Y417" s="227"/>
      <c r="Z417" s="227"/>
      <c r="AA417" s="227"/>
      <c r="AB417" s="227"/>
    </row>
    <row r="418" ht="18.0" customHeight="1">
      <c r="A418" s="227"/>
      <c r="B418" s="227"/>
      <c r="C418" s="227"/>
      <c r="D418" s="227"/>
      <c r="E418" s="227"/>
      <c r="F418" s="379"/>
      <c r="G418" s="379"/>
      <c r="H418" s="227"/>
      <c r="I418" s="227"/>
      <c r="J418" s="227"/>
      <c r="K418" s="227"/>
      <c r="L418" s="227"/>
      <c r="M418" s="227"/>
      <c r="N418" s="227"/>
      <c r="O418" s="227"/>
      <c r="P418" s="227"/>
      <c r="Q418" s="227"/>
      <c r="R418" s="227"/>
      <c r="S418" s="227"/>
      <c r="T418" s="227"/>
      <c r="U418" s="227"/>
      <c r="V418" s="227"/>
      <c r="W418" s="227"/>
      <c r="X418" s="227"/>
      <c r="Y418" s="227"/>
      <c r="Z418" s="227"/>
      <c r="AA418" s="227"/>
      <c r="AB418" s="227"/>
    </row>
    <row r="419" ht="18.0" customHeight="1">
      <c r="A419" s="227"/>
      <c r="B419" s="227"/>
      <c r="C419" s="227"/>
      <c r="D419" s="227"/>
      <c r="E419" s="227"/>
      <c r="F419" s="379"/>
      <c r="G419" s="379"/>
      <c r="H419" s="227"/>
      <c r="I419" s="227"/>
      <c r="J419" s="227"/>
      <c r="K419" s="227"/>
      <c r="L419" s="227"/>
      <c r="M419" s="227"/>
      <c r="N419" s="227"/>
      <c r="O419" s="227"/>
      <c r="P419" s="227"/>
      <c r="Q419" s="227"/>
      <c r="R419" s="227"/>
      <c r="S419" s="227"/>
      <c r="T419" s="227"/>
      <c r="U419" s="227"/>
      <c r="V419" s="227"/>
      <c r="W419" s="227"/>
      <c r="X419" s="227"/>
      <c r="Y419" s="227"/>
      <c r="Z419" s="227"/>
      <c r="AA419" s="227"/>
      <c r="AB419" s="227"/>
    </row>
    <row r="420" ht="18.0" customHeight="1">
      <c r="A420" s="227"/>
      <c r="B420" s="227"/>
      <c r="C420" s="227"/>
      <c r="D420" s="227"/>
      <c r="E420" s="227"/>
      <c r="F420" s="379"/>
      <c r="G420" s="379"/>
      <c r="H420" s="227"/>
      <c r="I420" s="227"/>
      <c r="J420" s="227"/>
      <c r="K420" s="227"/>
      <c r="L420" s="227"/>
      <c r="M420" s="227"/>
      <c r="N420" s="227"/>
      <c r="O420" s="227"/>
      <c r="P420" s="227"/>
      <c r="Q420" s="227"/>
      <c r="R420" s="227"/>
      <c r="S420" s="227"/>
      <c r="T420" s="227"/>
      <c r="U420" s="227"/>
      <c r="V420" s="227"/>
      <c r="W420" s="227"/>
      <c r="X420" s="227"/>
      <c r="Y420" s="227"/>
      <c r="Z420" s="227"/>
      <c r="AA420" s="227"/>
      <c r="AB420" s="227"/>
    </row>
    <row r="421" ht="18.0" customHeight="1">
      <c r="A421" s="227"/>
      <c r="B421" s="227"/>
      <c r="C421" s="227"/>
      <c r="D421" s="227"/>
      <c r="E421" s="227"/>
      <c r="F421" s="379"/>
      <c r="G421" s="379"/>
      <c r="H421" s="227"/>
      <c r="I421" s="227"/>
      <c r="J421" s="227"/>
      <c r="K421" s="227"/>
      <c r="L421" s="227"/>
      <c r="M421" s="227"/>
      <c r="N421" s="227"/>
      <c r="O421" s="227"/>
      <c r="P421" s="227"/>
      <c r="Q421" s="227"/>
      <c r="R421" s="227"/>
      <c r="S421" s="227"/>
      <c r="T421" s="227"/>
      <c r="U421" s="227"/>
      <c r="V421" s="227"/>
      <c r="W421" s="227"/>
      <c r="X421" s="227"/>
      <c r="Y421" s="227"/>
      <c r="Z421" s="227"/>
      <c r="AA421" s="227"/>
      <c r="AB421" s="227"/>
    </row>
    <row r="422" ht="18.0" customHeight="1">
      <c r="A422" s="227"/>
      <c r="B422" s="227"/>
      <c r="C422" s="227"/>
      <c r="D422" s="227"/>
      <c r="E422" s="227"/>
      <c r="F422" s="379"/>
      <c r="G422" s="379"/>
      <c r="H422" s="227"/>
      <c r="I422" s="227"/>
      <c r="J422" s="227"/>
      <c r="K422" s="227"/>
      <c r="L422" s="227"/>
      <c r="M422" s="227"/>
      <c r="N422" s="227"/>
      <c r="O422" s="227"/>
      <c r="P422" s="227"/>
      <c r="Q422" s="227"/>
      <c r="R422" s="227"/>
      <c r="S422" s="227"/>
      <c r="T422" s="227"/>
      <c r="U422" s="227"/>
      <c r="V422" s="227"/>
      <c r="W422" s="227"/>
      <c r="X422" s="227"/>
      <c r="Y422" s="227"/>
      <c r="Z422" s="227"/>
      <c r="AA422" s="227"/>
      <c r="AB422" s="227"/>
    </row>
    <row r="423" ht="18.0" customHeight="1">
      <c r="A423" s="227"/>
      <c r="B423" s="227"/>
      <c r="C423" s="227"/>
      <c r="D423" s="227"/>
      <c r="E423" s="227"/>
      <c r="F423" s="379"/>
      <c r="G423" s="379"/>
      <c r="H423" s="227"/>
      <c r="I423" s="227"/>
      <c r="J423" s="227"/>
      <c r="K423" s="227"/>
      <c r="L423" s="227"/>
      <c r="M423" s="227"/>
      <c r="N423" s="227"/>
      <c r="O423" s="227"/>
      <c r="P423" s="227"/>
      <c r="Q423" s="227"/>
      <c r="R423" s="227"/>
      <c r="S423" s="227"/>
      <c r="T423" s="227"/>
      <c r="U423" s="227"/>
      <c r="V423" s="227"/>
      <c r="W423" s="227"/>
      <c r="X423" s="227"/>
      <c r="Y423" s="227"/>
      <c r="Z423" s="227"/>
      <c r="AA423" s="227"/>
      <c r="AB423" s="227"/>
    </row>
    <row r="424" ht="18.0" customHeight="1">
      <c r="A424" s="227"/>
      <c r="B424" s="227"/>
      <c r="C424" s="227"/>
      <c r="D424" s="227"/>
      <c r="E424" s="227"/>
      <c r="F424" s="379"/>
      <c r="G424" s="379"/>
      <c r="H424" s="227"/>
      <c r="I424" s="227"/>
      <c r="J424" s="227"/>
      <c r="K424" s="227"/>
      <c r="L424" s="227"/>
      <c r="M424" s="227"/>
      <c r="N424" s="227"/>
      <c r="O424" s="227"/>
      <c r="P424" s="227"/>
      <c r="Q424" s="227"/>
      <c r="R424" s="227"/>
      <c r="S424" s="227"/>
      <c r="T424" s="227"/>
      <c r="U424" s="227"/>
      <c r="V424" s="227"/>
      <c r="W424" s="227"/>
      <c r="X424" s="227"/>
      <c r="Y424" s="227"/>
      <c r="Z424" s="227"/>
      <c r="AA424" s="227"/>
      <c r="AB424" s="227"/>
    </row>
    <row r="425" ht="18.0" customHeight="1">
      <c r="A425" s="227"/>
      <c r="B425" s="227"/>
      <c r="C425" s="227"/>
      <c r="D425" s="227"/>
      <c r="E425" s="227"/>
      <c r="F425" s="379"/>
      <c r="G425" s="379"/>
      <c r="H425" s="227"/>
      <c r="I425" s="227"/>
      <c r="J425" s="227"/>
      <c r="K425" s="227"/>
      <c r="L425" s="227"/>
      <c r="M425" s="227"/>
      <c r="N425" s="227"/>
      <c r="O425" s="227"/>
      <c r="P425" s="227"/>
      <c r="Q425" s="227"/>
      <c r="R425" s="227"/>
      <c r="S425" s="227"/>
      <c r="T425" s="227"/>
      <c r="U425" s="227"/>
      <c r="V425" s="227"/>
      <c r="W425" s="227"/>
      <c r="X425" s="227"/>
      <c r="Y425" s="227"/>
      <c r="Z425" s="227"/>
      <c r="AA425" s="227"/>
      <c r="AB425" s="227"/>
    </row>
    <row r="426" ht="18.0" customHeight="1">
      <c r="A426" s="227"/>
      <c r="B426" s="227"/>
      <c r="C426" s="227"/>
      <c r="D426" s="227"/>
      <c r="E426" s="227"/>
      <c r="F426" s="379"/>
      <c r="G426" s="379"/>
      <c r="H426" s="227"/>
      <c r="I426" s="227"/>
      <c r="J426" s="227"/>
      <c r="K426" s="227"/>
      <c r="L426" s="227"/>
      <c r="M426" s="227"/>
      <c r="N426" s="227"/>
      <c r="O426" s="227"/>
      <c r="P426" s="227"/>
      <c r="Q426" s="227"/>
      <c r="R426" s="227"/>
      <c r="S426" s="227"/>
      <c r="T426" s="227"/>
      <c r="U426" s="227"/>
      <c r="V426" s="227"/>
      <c r="W426" s="227"/>
      <c r="X426" s="227"/>
      <c r="Y426" s="227"/>
      <c r="Z426" s="227"/>
      <c r="AA426" s="227"/>
      <c r="AB426" s="227"/>
    </row>
    <row r="427" ht="18.0" customHeight="1">
      <c r="A427" s="227"/>
      <c r="B427" s="227"/>
      <c r="C427" s="227"/>
      <c r="D427" s="227"/>
      <c r="E427" s="227"/>
      <c r="F427" s="379"/>
      <c r="G427" s="379"/>
      <c r="H427" s="227"/>
      <c r="I427" s="227"/>
      <c r="J427" s="227"/>
      <c r="K427" s="227"/>
      <c r="L427" s="227"/>
      <c r="M427" s="227"/>
      <c r="N427" s="227"/>
      <c r="O427" s="227"/>
      <c r="P427" s="227"/>
      <c r="Q427" s="227"/>
      <c r="R427" s="227"/>
      <c r="S427" s="227"/>
      <c r="T427" s="227"/>
      <c r="U427" s="227"/>
      <c r="V427" s="227"/>
      <c r="W427" s="227"/>
      <c r="X427" s="227"/>
      <c r="Y427" s="227"/>
      <c r="Z427" s="227"/>
      <c r="AA427" s="227"/>
      <c r="AB427" s="227"/>
    </row>
    <row r="428" ht="18.0" customHeight="1">
      <c r="A428" s="227"/>
      <c r="B428" s="227"/>
      <c r="C428" s="227"/>
      <c r="D428" s="227"/>
      <c r="E428" s="227"/>
      <c r="F428" s="379"/>
      <c r="G428" s="379"/>
      <c r="H428" s="227"/>
      <c r="I428" s="227"/>
      <c r="J428" s="227"/>
      <c r="K428" s="227"/>
      <c r="L428" s="227"/>
      <c r="M428" s="227"/>
      <c r="N428" s="227"/>
      <c r="O428" s="227"/>
      <c r="P428" s="227"/>
      <c r="Q428" s="227"/>
      <c r="R428" s="227"/>
      <c r="S428" s="227"/>
      <c r="T428" s="227"/>
      <c r="U428" s="227"/>
      <c r="V428" s="227"/>
      <c r="W428" s="227"/>
      <c r="X428" s="227"/>
      <c r="Y428" s="227"/>
      <c r="Z428" s="227"/>
      <c r="AA428" s="227"/>
      <c r="AB428" s="227"/>
    </row>
    <row r="429" ht="18.0" customHeight="1">
      <c r="A429" s="227"/>
      <c r="B429" s="227"/>
      <c r="C429" s="227"/>
      <c r="D429" s="227"/>
      <c r="E429" s="227"/>
      <c r="F429" s="379"/>
      <c r="G429" s="379"/>
      <c r="H429" s="227"/>
      <c r="I429" s="227"/>
      <c r="J429" s="227"/>
      <c r="K429" s="227"/>
      <c r="L429" s="227"/>
      <c r="M429" s="227"/>
      <c r="N429" s="227"/>
      <c r="O429" s="227"/>
      <c r="P429" s="227"/>
      <c r="Q429" s="227"/>
      <c r="R429" s="227"/>
      <c r="S429" s="227"/>
      <c r="T429" s="227"/>
      <c r="U429" s="227"/>
      <c r="V429" s="227"/>
      <c r="W429" s="227"/>
      <c r="X429" s="227"/>
      <c r="Y429" s="227"/>
      <c r="Z429" s="227"/>
      <c r="AA429" s="227"/>
      <c r="AB429" s="227"/>
    </row>
    <row r="430" ht="18.0" customHeight="1">
      <c r="A430" s="227"/>
      <c r="B430" s="227"/>
      <c r="C430" s="227"/>
      <c r="D430" s="227"/>
      <c r="E430" s="227"/>
      <c r="F430" s="379"/>
      <c r="G430" s="379"/>
      <c r="H430" s="227"/>
      <c r="I430" s="227"/>
      <c r="J430" s="227"/>
      <c r="K430" s="227"/>
      <c r="L430" s="227"/>
      <c r="M430" s="227"/>
      <c r="N430" s="227"/>
      <c r="O430" s="227"/>
      <c r="P430" s="227"/>
      <c r="Q430" s="227"/>
      <c r="R430" s="227"/>
      <c r="S430" s="227"/>
      <c r="T430" s="227"/>
      <c r="U430" s="227"/>
      <c r="V430" s="227"/>
      <c r="W430" s="227"/>
      <c r="X430" s="227"/>
      <c r="Y430" s="227"/>
      <c r="Z430" s="227"/>
      <c r="AA430" s="227"/>
      <c r="AB430" s="227"/>
    </row>
    <row r="431" ht="18.0" customHeight="1">
      <c r="A431" s="227"/>
      <c r="B431" s="227"/>
      <c r="C431" s="227"/>
      <c r="D431" s="227"/>
      <c r="E431" s="227"/>
      <c r="F431" s="379"/>
      <c r="G431" s="379"/>
      <c r="H431" s="227"/>
      <c r="I431" s="227"/>
      <c r="J431" s="227"/>
      <c r="K431" s="227"/>
      <c r="L431" s="227"/>
      <c r="M431" s="227"/>
      <c r="N431" s="227"/>
      <c r="O431" s="227"/>
      <c r="P431" s="227"/>
      <c r="Q431" s="227"/>
      <c r="R431" s="227"/>
      <c r="S431" s="227"/>
      <c r="T431" s="227"/>
      <c r="U431" s="227"/>
      <c r="V431" s="227"/>
      <c r="W431" s="227"/>
      <c r="X431" s="227"/>
      <c r="Y431" s="227"/>
      <c r="Z431" s="227"/>
      <c r="AA431" s="227"/>
      <c r="AB431" s="227"/>
    </row>
    <row r="432" ht="18.0" customHeight="1">
      <c r="A432" s="227"/>
      <c r="B432" s="227"/>
      <c r="C432" s="227"/>
      <c r="D432" s="227"/>
      <c r="E432" s="227"/>
      <c r="F432" s="379"/>
      <c r="G432" s="379"/>
      <c r="H432" s="227"/>
      <c r="I432" s="227"/>
      <c r="J432" s="227"/>
      <c r="K432" s="227"/>
      <c r="L432" s="227"/>
      <c r="M432" s="227"/>
      <c r="N432" s="227"/>
      <c r="O432" s="227"/>
      <c r="P432" s="227"/>
      <c r="Q432" s="227"/>
      <c r="R432" s="227"/>
      <c r="S432" s="227"/>
      <c r="T432" s="227"/>
      <c r="U432" s="227"/>
      <c r="V432" s="227"/>
      <c r="W432" s="227"/>
      <c r="X432" s="227"/>
      <c r="Y432" s="227"/>
      <c r="Z432" s="227"/>
      <c r="AA432" s="227"/>
      <c r="AB432" s="227"/>
    </row>
    <row r="433" ht="18.0" customHeight="1">
      <c r="A433" s="227"/>
      <c r="B433" s="227"/>
      <c r="C433" s="227"/>
      <c r="D433" s="227"/>
      <c r="E433" s="227"/>
      <c r="F433" s="379"/>
      <c r="G433" s="379"/>
      <c r="H433" s="227"/>
      <c r="I433" s="227"/>
      <c r="J433" s="227"/>
      <c r="K433" s="227"/>
      <c r="L433" s="227"/>
      <c r="M433" s="227"/>
      <c r="N433" s="227"/>
      <c r="O433" s="227"/>
      <c r="P433" s="227"/>
      <c r="Q433" s="227"/>
      <c r="R433" s="227"/>
      <c r="S433" s="227"/>
      <c r="T433" s="227"/>
      <c r="U433" s="227"/>
      <c r="V433" s="227"/>
      <c r="W433" s="227"/>
      <c r="X433" s="227"/>
      <c r="Y433" s="227"/>
      <c r="Z433" s="227"/>
      <c r="AA433" s="227"/>
      <c r="AB433" s="227"/>
    </row>
    <row r="434" ht="18.0" customHeight="1">
      <c r="A434" s="227"/>
      <c r="B434" s="227"/>
      <c r="C434" s="227"/>
      <c r="D434" s="227"/>
      <c r="E434" s="227"/>
      <c r="F434" s="379"/>
      <c r="G434" s="379"/>
      <c r="H434" s="227"/>
      <c r="I434" s="227"/>
      <c r="J434" s="227"/>
      <c r="K434" s="227"/>
      <c r="L434" s="227"/>
      <c r="M434" s="227"/>
      <c r="N434" s="227"/>
      <c r="O434" s="227"/>
      <c r="P434" s="227"/>
      <c r="Q434" s="227"/>
      <c r="R434" s="227"/>
      <c r="S434" s="227"/>
      <c r="T434" s="227"/>
      <c r="U434" s="227"/>
      <c r="V434" s="227"/>
      <c r="W434" s="227"/>
      <c r="X434" s="227"/>
      <c r="Y434" s="227"/>
      <c r="Z434" s="227"/>
      <c r="AA434" s="227"/>
      <c r="AB434" s="227"/>
    </row>
    <row r="435" ht="18.0" customHeight="1">
      <c r="A435" s="227"/>
      <c r="B435" s="227"/>
      <c r="C435" s="227"/>
      <c r="D435" s="227"/>
      <c r="E435" s="227"/>
      <c r="F435" s="379"/>
      <c r="G435" s="379"/>
      <c r="H435" s="227"/>
      <c r="I435" s="227"/>
      <c r="J435" s="227"/>
      <c r="K435" s="227"/>
      <c r="L435" s="227"/>
      <c r="M435" s="227"/>
      <c r="N435" s="227"/>
      <c r="O435" s="227"/>
      <c r="P435" s="227"/>
      <c r="Q435" s="227"/>
      <c r="R435" s="227"/>
      <c r="S435" s="227"/>
      <c r="T435" s="227"/>
      <c r="U435" s="227"/>
      <c r="V435" s="227"/>
      <c r="W435" s="227"/>
      <c r="X435" s="227"/>
      <c r="Y435" s="227"/>
      <c r="Z435" s="227"/>
      <c r="AA435" s="227"/>
      <c r="AB435" s="227"/>
    </row>
    <row r="436" ht="18.0" customHeight="1">
      <c r="A436" s="227"/>
      <c r="B436" s="227"/>
      <c r="C436" s="227"/>
      <c r="D436" s="227"/>
      <c r="E436" s="227"/>
      <c r="F436" s="379"/>
      <c r="G436" s="379"/>
      <c r="H436" s="227"/>
      <c r="I436" s="227"/>
      <c r="J436" s="227"/>
      <c r="K436" s="227"/>
      <c r="L436" s="227"/>
      <c r="M436" s="227"/>
      <c r="N436" s="227"/>
      <c r="O436" s="227"/>
      <c r="P436" s="227"/>
      <c r="Q436" s="227"/>
      <c r="R436" s="227"/>
      <c r="S436" s="227"/>
      <c r="T436" s="227"/>
      <c r="U436" s="227"/>
      <c r="V436" s="227"/>
      <c r="W436" s="227"/>
      <c r="X436" s="227"/>
      <c r="Y436" s="227"/>
      <c r="Z436" s="227"/>
      <c r="AA436" s="227"/>
      <c r="AB436" s="227"/>
    </row>
    <row r="437" ht="18.0" customHeight="1">
      <c r="A437" s="227"/>
      <c r="B437" s="227"/>
      <c r="C437" s="227"/>
      <c r="D437" s="227"/>
      <c r="E437" s="227"/>
      <c r="F437" s="379"/>
      <c r="G437" s="379"/>
      <c r="H437" s="227"/>
      <c r="I437" s="227"/>
      <c r="J437" s="227"/>
      <c r="K437" s="227"/>
      <c r="L437" s="227"/>
      <c r="M437" s="227"/>
      <c r="N437" s="227"/>
      <c r="O437" s="227"/>
      <c r="P437" s="227"/>
      <c r="Q437" s="227"/>
      <c r="R437" s="227"/>
      <c r="S437" s="227"/>
      <c r="T437" s="227"/>
      <c r="U437" s="227"/>
      <c r="V437" s="227"/>
      <c r="W437" s="227"/>
      <c r="X437" s="227"/>
      <c r="Y437" s="227"/>
      <c r="Z437" s="227"/>
      <c r="AA437" s="227"/>
      <c r="AB437" s="227"/>
    </row>
    <row r="438" ht="18.0" customHeight="1">
      <c r="A438" s="227"/>
      <c r="B438" s="227"/>
      <c r="C438" s="227"/>
      <c r="D438" s="227"/>
      <c r="E438" s="227"/>
      <c r="F438" s="379"/>
      <c r="G438" s="379"/>
      <c r="H438" s="227"/>
      <c r="I438" s="227"/>
      <c r="J438" s="227"/>
      <c r="K438" s="227"/>
      <c r="L438" s="227"/>
      <c r="M438" s="227"/>
      <c r="N438" s="227"/>
      <c r="O438" s="227"/>
      <c r="P438" s="227"/>
      <c r="Q438" s="227"/>
      <c r="R438" s="227"/>
      <c r="S438" s="227"/>
      <c r="T438" s="227"/>
      <c r="U438" s="227"/>
      <c r="V438" s="227"/>
      <c r="W438" s="227"/>
      <c r="X438" s="227"/>
      <c r="Y438" s="227"/>
      <c r="Z438" s="227"/>
      <c r="AA438" s="227"/>
      <c r="AB438" s="227"/>
    </row>
    <row r="439" ht="18.0" customHeight="1">
      <c r="A439" s="227"/>
      <c r="B439" s="227"/>
      <c r="C439" s="227"/>
      <c r="D439" s="227"/>
      <c r="E439" s="227"/>
      <c r="F439" s="379"/>
      <c r="G439" s="379"/>
      <c r="H439" s="227"/>
      <c r="I439" s="227"/>
      <c r="J439" s="227"/>
      <c r="K439" s="227"/>
      <c r="L439" s="227"/>
      <c r="M439" s="227"/>
      <c r="N439" s="227"/>
      <c r="O439" s="227"/>
      <c r="P439" s="227"/>
      <c r="Q439" s="227"/>
      <c r="R439" s="227"/>
      <c r="S439" s="227"/>
      <c r="T439" s="227"/>
      <c r="U439" s="227"/>
      <c r="V439" s="227"/>
      <c r="W439" s="227"/>
      <c r="X439" s="227"/>
      <c r="Y439" s="227"/>
      <c r="Z439" s="227"/>
      <c r="AA439" s="227"/>
      <c r="AB439" s="227"/>
    </row>
    <row r="440" ht="18.0" customHeight="1">
      <c r="A440" s="227"/>
      <c r="B440" s="227"/>
      <c r="C440" s="227"/>
      <c r="D440" s="227"/>
      <c r="E440" s="227"/>
      <c r="F440" s="379"/>
      <c r="G440" s="379"/>
      <c r="H440" s="227"/>
      <c r="I440" s="227"/>
      <c r="J440" s="227"/>
      <c r="K440" s="227"/>
      <c r="L440" s="227"/>
      <c r="M440" s="227"/>
      <c r="N440" s="227"/>
      <c r="O440" s="227"/>
      <c r="P440" s="227"/>
      <c r="Q440" s="227"/>
      <c r="R440" s="227"/>
      <c r="S440" s="227"/>
      <c r="T440" s="227"/>
      <c r="U440" s="227"/>
      <c r="V440" s="227"/>
      <c r="W440" s="227"/>
      <c r="X440" s="227"/>
      <c r="Y440" s="227"/>
      <c r="Z440" s="227"/>
      <c r="AA440" s="227"/>
      <c r="AB440" s="227"/>
    </row>
    <row r="441" ht="18.0" customHeight="1">
      <c r="A441" s="227"/>
      <c r="B441" s="227"/>
      <c r="C441" s="227"/>
      <c r="D441" s="227"/>
      <c r="E441" s="227"/>
      <c r="F441" s="379"/>
      <c r="G441" s="379"/>
      <c r="H441" s="227"/>
      <c r="I441" s="227"/>
      <c r="J441" s="227"/>
      <c r="K441" s="227"/>
      <c r="L441" s="227"/>
      <c r="M441" s="227"/>
      <c r="N441" s="227"/>
      <c r="O441" s="227"/>
      <c r="P441" s="227"/>
      <c r="Q441" s="227"/>
      <c r="R441" s="227"/>
      <c r="S441" s="227"/>
      <c r="T441" s="227"/>
      <c r="U441" s="227"/>
      <c r="V441" s="227"/>
      <c r="W441" s="227"/>
      <c r="X441" s="227"/>
      <c r="Y441" s="227"/>
      <c r="Z441" s="227"/>
      <c r="AA441" s="227"/>
      <c r="AB441" s="227"/>
    </row>
    <row r="442" ht="18.0" customHeight="1">
      <c r="A442" s="227"/>
      <c r="B442" s="227"/>
      <c r="C442" s="227"/>
      <c r="D442" s="227"/>
      <c r="E442" s="227"/>
      <c r="F442" s="379"/>
      <c r="G442" s="379"/>
      <c r="H442" s="227"/>
      <c r="I442" s="227"/>
      <c r="J442" s="227"/>
      <c r="K442" s="227"/>
      <c r="L442" s="227"/>
      <c r="M442" s="227"/>
      <c r="N442" s="227"/>
      <c r="O442" s="227"/>
      <c r="P442" s="227"/>
      <c r="Q442" s="227"/>
      <c r="R442" s="227"/>
      <c r="S442" s="227"/>
      <c r="T442" s="227"/>
      <c r="U442" s="227"/>
      <c r="V442" s="227"/>
      <c r="W442" s="227"/>
      <c r="X442" s="227"/>
      <c r="Y442" s="227"/>
      <c r="Z442" s="227"/>
      <c r="AA442" s="227"/>
      <c r="AB442" s="227"/>
    </row>
    <row r="443" ht="18.0" customHeight="1">
      <c r="A443" s="227"/>
      <c r="B443" s="227"/>
      <c r="C443" s="227"/>
      <c r="D443" s="227"/>
      <c r="E443" s="227"/>
      <c r="F443" s="379"/>
      <c r="G443" s="379"/>
      <c r="H443" s="227"/>
      <c r="I443" s="227"/>
      <c r="J443" s="227"/>
      <c r="K443" s="227"/>
      <c r="L443" s="227"/>
      <c r="M443" s="227"/>
      <c r="N443" s="227"/>
      <c r="O443" s="227"/>
      <c r="P443" s="227"/>
      <c r="Q443" s="227"/>
      <c r="R443" s="227"/>
      <c r="S443" s="227"/>
      <c r="T443" s="227"/>
      <c r="U443" s="227"/>
      <c r="V443" s="227"/>
      <c r="W443" s="227"/>
      <c r="X443" s="227"/>
      <c r="Y443" s="227"/>
      <c r="Z443" s="227"/>
      <c r="AA443" s="227"/>
      <c r="AB443" s="227"/>
    </row>
    <row r="444" ht="18.0" customHeight="1">
      <c r="A444" s="227"/>
      <c r="B444" s="227"/>
      <c r="C444" s="227"/>
      <c r="D444" s="227"/>
      <c r="E444" s="227"/>
      <c r="F444" s="379"/>
      <c r="G444" s="379"/>
      <c r="H444" s="227"/>
      <c r="I444" s="227"/>
      <c r="J444" s="227"/>
      <c r="K444" s="227"/>
      <c r="L444" s="227"/>
      <c r="M444" s="227"/>
      <c r="N444" s="227"/>
      <c r="O444" s="227"/>
      <c r="P444" s="227"/>
      <c r="Q444" s="227"/>
      <c r="R444" s="227"/>
      <c r="S444" s="227"/>
      <c r="T444" s="227"/>
      <c r="U444" s="227"/>
      <c r="V444" s="227"/>
      <c r="W444" s="227"/>
      <c r="X444" s="227"/>
      <c r="Y444" s="227"/>
      <c r="Z444" s="227"/>
      <c r="AA444" s="227"/>
      <c r="AB444" s="227"/>
    </row>
    <row r="445" ht="18.0" customHeight="1">
      <c r="A445" s="227"/>
      <c r="B445" s="227"/>
      <c r="C445" s="227"/>
      <c r="D445" s="227"/>
      <c r="E445" s="227"/>
      <c r="F445" s="379"/>
      <c r="G445" s="379"/>
      <c r="H445" s="227"/>
      <c r="I445" s="227"/>
      <c r="J445" s="227"/>
      <c r="K445" s="227"/>
      <c r="L445" s="227"/>
      <c r="M445" s="227"/>
      <c r="N445" s="227"/>
      <c r="O445" s="227"/>
      <c r="P445" s="227"/>
      <c r="Q445" s="227"/>
      <c r="R445" s="227"/>
      <c r="S445" s="227"/>
      <c r="T445" s="227"/>
      <c r="U445" s="227"/>
      <c r="V445" s="227"/>
      <c r="W445" s="227"/>
      <c r="X445" s="227"/>
      <c r="Y445" s="227"/>
      <c r="Z445" s="227"/>
      <c r="AA445" s="227"/>
      <c r="AB445" s="227"/>
    </row>
    <row r="446" ht="18.0" customHeight="1">
      <c r="A446" s="227"/>
      <c r="B446" s="227"/>
      <c r="C446" s="227"/>
      <c r="D446" s="227"/>
      <c r="E446" s="227"/>
      <c r="F446" s="379"/>
      <c r="G446" s="379"/>
      <c r="H446" s="227"/>
      <c r="I446" s="227"/>
      <c r="J446" s="227"/>
      <c r="K446" s="227"/>
      <c r="L446" s="227"/>
      <c r="M446" s="227"/>
      <c r="N446" s="227"/>
      <c r="O446" s="227"/>
      <c r="P446" s="227"/>
      <c r="Q446" s="227"/>
      <c r="R446" s="227"/>
      <c r="S446" s="227"/>
      <c r="T446" s="227"/>
      <c r="U446" s="227"/>
      <c r="V446" s="227"/>
      <c r="W446" s="227"/>
      <c r="X446" s="227"/>
      <c r="Y446" s="227"/>
      <c r="Z446" s="227"/>
      <c r="AA446" s="227"/>
      <c r="AB446" s="227"/>
    </row>
    <row r="447" ht="18.0" customHeight="1">
      <c r="A447" s="227"/>
      <c r="B447" s="227"/>
      <c r="C447" s="227"/>
      <c r="D447" s="227"/>
      <c r="E447" s="227"/>
      <c r="F447" s="379"/>
      <c r="G447" s="379"/>
      <c r="H447" s="227"/>
      <c r="I447" s="227"/>
      <c r="J447" s="227"/>
      <c r="K447" s="227"/>
      <c r="L447" s="227"/>
      <c r="M447" s="227"/>
      <c r="N447" s="227"/>
      <c r="O447" s="227"/>
      <c r="P447" s="227"/>
      <c r="Q447" s="227"/>
      <c r="R447" s="227"/>
      <c r="S447" s="227"/>
      <c r="T447" s="227"/>
      <c r="U447" s="227"/>
      <c r="V447" s="227"/>
      <c r="W447" s="227"/>
      <c r="X447" s="227"/>
      <c r="Y447" s="227"/>
      <c r="Z447" s="227"/>
      <c r="AA447" s="227"/>
      <c r="AB447" s="227"/>
    </row>
    <row r="448" ht="18.0" customHeight="1">
      <c r="A448" s="227"/>
      <c r="B448" s="227"/>
      <c r="C448" s="227"/>
      <c r="D448" s="227"/>
      <c r="E448" s="227"/>
      <c r="F448" s="379"/>
      <c r="G448" s="379"/>
      <c r="H448" s="227"/>
      <c r="I448" s="227"/>
      <c r="J448" s="227"/>
      <c r="K448" s="227"/>
      <c r="L448" s="227"/>
      <c r="M448" s="227"/>
      <c r="N448" s="227"/>
      <c r="O448" s="227"/>
      <c r="P448" s="227"/>
      <c r="Q448" s="227"/>
      <c r="R448" s="227"/>
      <c r="S448" s="227"/>
      <c r="T448" s="227"/>
      <c r="U448" s="227"/>
      <c r="V448" s="227"/>
      <c r="W448" s="227"/>
      <c r="X448" s="227"/>
      <c r="Y448" s="227"/>
      <c r="Z448" s="227"/>
      <c r="AA448" s="227"/>
      <c r="AB448" s="227"/>
    </row>
    <row r="449" ht="18.0" customHeight="1">
      <c r="A449" s="227"/>
      <c r="B449" s="227"/>
      <c r="C449" s="227"/>
      <c r="D449" s="227"/>
      <c r="E449" s="227"/>
      <c r="F449" s="379"/>
      <c r="G449" s="379"/>
      <c r="H449" s="227"/>
      <c r="I449" s="227"/>
      <c r="J449" s="227"/>
      <c r="K449" s="227"/>
      <c r="L449" s="227"/>
      <c r="M449" s="227"/>
      <c r="N449" s="227"/>
      <c r="O449" s="227"/>
      <c r="P449" s="227"/>
      <c r="Q449" s="227"/>
      <c r="R449" s="227"/>
      <c r="S449" s="227"/>
      <c r="T449" s="227"/>
      <c r="U449" s="227"/>
      <c r="V449" s="227"/>
      <c r="W449" s="227"/>
      <c r="X449" s="227"/>
      <c r="Y449" s="227"/>
      <c r="Z449" s="227"/>
      <c r="AA449" s="227"/>
      <c r="AB449" s="227"/>
    </row>
    <row r="450" ht="18.0" customHeight="1">
      <c r="A450" s="227"/>
      <c r="B450" s="227"/>
      <c r="C450" s="227"/>
      <c r="D450" s="227"/>
      <c r="E450" s="227"/>
      <c r="F450" s="379"/>
      <c r="G450" s="379"/>
      <c r="H450" s="227"/>
      <c r="I450" s="227"/>
      <c r="J450" s="227"/>
      <c r="K450" s="227"/>
      <c r="L450" s="227"/>
      <c r="M450" s="227"/>
      <c r="N450" s="227"/>
      <c r="O450" s="227"/>
      <c r="P450" s="227"/>
      <c r="Q450" s="227"/>
      <c r="R450" s="227"/>
      <c r="S450" s="227"/>
      <c r="T450" s="227"/>
      <c r="U450" s="227"/>
      <c r="V450" s="227"/>
      <c r="W450" s="227"/>
      <c r="X450" s="227"/>
      <c r="Y450" s="227"/>
      <c r="Z450" s="227"/>
      <c r="AA450" s="227"/>
      <c r="AB450" s="227"/>
    </row>
    <row r="451" ht="18.0" customHeight="1">
      <c r="A451" s="227"/>
      <c r="B451" s="227"/>
      <c r="C451" s="227"/>
      <c r="D451" s="227"/>
      <c r="E451" s="227"/>
      <c r="F451" s="379"/>
      <c r="G451" s="379"/>
      <c r="H451" s="227"/>
      <c r="I451" s="227"/>
      <c r="J451" s="227"/>
      <c r="K451" s="227"/>
      <c r="L451" s="227"/>
      <c r="M451" s="227"/>
      <c r="N451" s="227"/>
      <c r="O451" s="227"/>
      <c r="P451" s="227"/>
      <c r="Q451" s="227"/>
      <c r="R451" s="227"/>
      <c r="S451" s="227"/>
      <c r="T451" s="227"/>
      <c r="U451" s="227"/>
      <c r="V451" s="227"/>
      <c r="W451" s="227"/>
      <c r="X451" s="227"/>
      <c r="Y451" s="227"/>
      <c r="Z451" s="227"/>
      <c r="AA451" s="227"/>
      <c r="AB451" s="227"/>
    </row>
    <row r="452" ht="18.0" customHeight="1">
      <c r="A452" s="227"/>
      <c r="B452" s="227"/>
      <c r="C452" s="227"/>
      <c r="D452" s="227"/>
      <c r="E452" s="227"/>
      <c r="F452" s="379"/>
      <c r="G452" s="379"/>
      <c r="H452" s="227"/>
      <c r="I452" s="227"/>
      <c r="J452" s="227"/>
      <c r="K452" s="227"/>
      <c r="L452" s="227"/>
      <c r="M452" s="227"/>
      <c r="N452" s="227"/>
      <c r="O452" s="227"/>
      <c r="P452" s="227"/>
      <c r="Q452" s="227"/>
      <c r="R452" s="227"/>
      <c r="S452" s="227"/>
      <c r="T452" s="227"/>
      <c r="U452" s="227"/>
      <c r="V452" s="227"/>
      <c r="W452" s="227"/>
      <c r="X452" s="227"/>
      <c r="Y452" s="227"/>
      <c r="Z452" s="227"/>
      <c r="AA452" s="227"/>
      <c r="AB452" s="227"/>
    </row>
    <row r="453" ht="18.0" customHeight="1">
      <c r="A453" s="227"/>
      <c r="B453" s="227"/>
      <c r="C453" s="227"/>
      <c r="D453" s="227"/>
      <c r="E453" s="227"/>
      <c r="F453" s="379"/>
      <c r="G453" s="379"/>
      <c r="H453" s="227"/>
      <c r="I453" s="227"/>
      <c r="J453" s="227"/>
      <c r="K453" s="227"/>
      <c r="L453" s="227"/>
      <c r="M453" s="227"/>
      <c r="N453" s="227"/>
      <c r="O453" s="227"/>
      <c r="P453" s="227"/>
      <c r="Q453" s="227"/>
      <c r="R453" s="227"/>
      <c r="S453" s="227"/>
      <c r="T453" s="227"/>
      <c r="U453" s="227"/>
      <c r="V453" s="227"/>
      <c r="W453" s="227"/>
      <c r="X453" s="227"/>
      <c r="Y453" s="227"/>
      <c r="Z453" s="227"/>
      <c r="AA453" s="227"/>
      <c r="AB453" s="227"/>
    </row>
    <row r="454" ht="18.0" customHeight="1">
      <c r="A454" s="227"/>
      <c r="B454" s="227"/>
      <c r="C454" s="227"/>
      <c r="D454" s="227"/>
      <c r="E454" s="227"/>
      <c r="F454" s="379"/>
      <c r="G454" s="379"/>
      <c r="H454" s="227"/>
      <c r="I454" s="227"/>
      <c r="J454" s="227"/>
      <c r="K454" s="227"/>
      <c r="L454" s="227"/>
      <c r="M454" s="227"/>
      <c r="N454" s="227"/>
      <c r="O454" s="227"/>
      <c r="P454" s="227"/>
      <c r="Q454" s="227"/>
      <c r="R454" s="227"/>
      <c r="S454" s="227"/>
      <c r="T454" s="227"/>
      <c r="U454" s="227"/>
      <c r="V454" s="227"/>
      <c r="W454" s="227"/>
      <c r="X454" s="227"/>
      <c r="Y454" s="227"/>
      <c r="Z454" s="227"/>
      <c r="AA454" s="227"/>
      <c r="AB454" s="227"/>
    </row>
    <row r="455" ht="18.0" customHeight="1">
      <c r="A455" s="227"/>
      <c r="B455" s="227"/>
      <c r="C455" s="227"/>
      <c r="D455" s="227"/>
      <c r="E455" s="227"/>
      <c r="F455" s="379"/>
      <c r="G455" s="379"/>
      <c r="H455" s="227"/>
      <c r="I455" s="227"/>
      <c r="J455" s="227"/>
      <c r="K455" s="227"/>
      <c r="L455" s="227"/>
      <c r="M455" s="227"/>
      <c r="N455" s="227"/>
      <c r="O455" s="227"/>
      <c r="P455" s="227"/>
      <c r="Q455" s="227"/>
      <c r="R455" s="227"/>
      <c r="S455" s="227"/>
      <c r="T455" s="227"/>
      <c r="U455" s="227"/>
      <c r="V455" s="227"/>
      <c r="W455" s="227"/>
      <c r="X455" s="227"/>
      <c r="Y455" s="227"/>
      <c r="Z455" s="227"/>
      <c r="AA455" s="227"/>
      <c r="AB455" s="227"/>
    </row>
    <row r="456" ht="18.0" customHeight="1">
      <c r="A456" s="227"/>
      <c r="B456" s="227"/>
      <c r="C456" s="227"/>
      <c r="D456" s="227"/>
      <c r="E456" s="227"/>
      <c r="F456" s="379"/>
      <c r="G456" s="379"/>
      <c r="H456" s="227"/>
      <c r="I456" s="227"/>
      <c r="J456" s="227"/>
      <c r="K456" s="227"/>
      <c r="L456" s="227"/>
      <c r="M456" s="227"/>
      <c r="N456" s="227"/>
      <c r="O456" s="227"/>
      <c r="P456" s="227"/>
      <c r="Q456" s="227"/>
      <c r="R456" s="227"/>
      <c r="S456" s="227"/>
      <c r="T456" s="227"/>
      <c r="U456" s="227"/>
      <c r="V456" s="227"/>
      <c r="W456" s="227"/>
      <c r="X456" s="227"/>
      <c r="Y456" s="227"/>
      <c r="Z456" s="227"/>
      <c r="AA456" s="227"/>
      <c r="AB456" s="227"/>
    </row>
    <row r="457" ht="18.0" customHeight="1">
      <c r="A457" s="227"/>
      <c r="B457" s="227"/>
      <c r="C457" s="227"/>
      <c r="D457" s="227"/>
      <c r="E457" s="227"/>
      <c r="F457" s="379"/>
      <c r="G457" s="379"/>
      <c r="H457" s="227"/>
      <c r="I457" s="227"/>
      <c r="J457" s="227"/>
      <c r="K457" s="227"/>
      <c r="L457" s="227"/>
      <c r="M457" s="227"/>
      <c r="N457" s="227"/>
      <c r="O457" s="227"/>
      <c r="P457" s="227"/>
      <c r="Q457" s="227"/>
      <c r="R457" s="227"/>
      <c r="S457" s="227"/>
      <c r="T457" s="227"/>
      <c r="U457" s="227"/>
      <c r="V457" s="227"/>
      <c r="W457" s="227"/>
      <c r="X457" s="227"/>
      <c r="Y457" s="227"/>
      <c r="Z457" s="227"/>
      <c r="AA457" s="227"/>
      <c r="AB457" s="227"/>
    </row>
    <row r="458" ht="18.0" customHeight="1">
      <c r="A458" s="227"/>
      <c r="B458" s="227"/>
      <c r="C458" s="227"/>
      <c r="D458" s="227"/>
      <c r="E458" s="227"/>
      <c r="F458" s="379"/>
      <c r="G458" s="379"/>
      <c r="H458" s="227"/>
      <c r="I458" s="227"/>
      <c r="J458" s="227"/>
      <c r="K458" s="227"/>
      <c r="L458" s="227"/>
      <c r="M458" s="227"/>
      <c r="N458" s="227"/>
      <c r="O458" s="227"/>
      <c r="P458" s="227"/>
      <c r="Q458" s="227"/>
      <c r="R458" s="227"/>
      <c r="S458" s="227"/>
      <c r="T458" s="227"/>
      <c r="U458" s="227"/>
      <c r="V458" s="227"/>
      <c r="W458" s="227"/>
      <c r="X458" s="227"/>
      <c r="Y458" s="227"/>
      <c r="Z458" s="227"/>
      <c r="AA458" s="227"/>
      <c r="AB458" s="227"/>
    </row>
    <row r="459" ht="18.0" customHeight="1">
      <c r="A459" s="227"/>
      <c r="B459" s="227"/>
      <c r="C459" s="227"/>
      <c r="D459" s="227"/>
      <c r="E459" s="227"/>
      <c r="F459" s="379"/>
      <c r="G459" s="379"/>
      <c r="H459" s="227"/>
      <c r="I459" s="227"/>
      <c r="J459" s="227"/>
      <c r="K459" s="227"/>
      <c r="L459" s="227"/>
      <c r="M459" s="227"/>
      <c r="N459" s="227"/>
      <c r="O459" s="227"/>
      <c r="P459" s="227"/>
      <c r="Q459" s="227"/>
      <c r="R459" s="227"/>
      <c r="S459" s="227"/>
      <c r="T459" s="227"/>
      <c r="U459" s="227"/>
      <c r="V459" s="227"/>
      <c r="W459" s="227"/>
      <c r="X459" s="227"/>
      <c r="Y459" s="227"/>
      <c r="Z459" s="227"/>
      <c r="AA459" s="227"/>
      <c r="AB459" s="227"/>
    </row>
    <row r="460" ht="18.0" customHeight="1">
      <c r="A460" s="227"/>
      <c r="B460" s="227"/>
      <c r="C460" s="227"/>
      <c r="D460" s="227"/>
      <c r="E460" s="227"/>
      <c r="F460" s="379"/>
      <c r="G460" s="379"/>
      <c r="H460" s="227"/>
      <c r="I460" s="227"/>
      <c r="J460" s="227"/>
      <c r="K460" s="227"/>
      <c r="L460" s="227"/>
      <c r="M460" s="227"/>
      <c r="N460" s="227"/>
      <c r="O460" s="227"/>
      <c r="P460" s="227"/>
      <c r="Q460" s="227"/>
      <c r="R460" s="227"/>
      <c r="S460" s="227"/>
      <c r="T460" s="227"/>
      <c r="U460" s="227"/>
      <c r="V460" s="227"/>
      <c r="W460" s="227"/>
      <c r="X460" s="227"/>
      <c r="Y460" s="227"/>
      <c r="Z460" s="227"/>
      <c r="AA460" s="227"/>
      <c r="AB460" s="227"/>
    </row>
    <row r="461" ht="18.0" customHeight="1">
      <c r="A461" s="227"/>
      <c r="B461" s="227"/>
      <c r="C461" s="227"/>
      <c r="D461" s="227"/>
      <c r="E461" s="227"/>
      <c r="F461" s="379"/>
      <c r="G461" s="379"/>
      <c r="H461" s="227"/>
      <c r="I461" s="227"/>
      <c r="J461" s="227"/>
      <c r="K461" s="227"/>
      <c r="L461" s="227"/>
      <c r="M461" s="227"/>
      <c r="N461" s="227"/>
      <c r="O461" s="227"/>
      <c r="P461" s="227"/>
      <c r="Q461" s="227"/>
      <c r="R461" s="227"/>
      <c r="S461" s="227"/>
      <c r="T461" s="227"/>
      <c r="U461" s="227"/>
      <c r="V461" s="227"/>
      <c r="W461" s="227"/>
      <c r="X461" s="227"/>
      <c r="Y461" s="227"/>
      <c r="Z461" s="227"/>
      <c r="AA461" s="227"/>
      <c r="AB461" s="227"/>
    </row>
    <row r="462" ht="18.0" customHeight="1">
      <c r="A462" s="227"/>
      <c r="B462" s="227"/>
      <c r="C462" s="227"/>
      <c r="D462" s="227"/>
      <c r="E462" s="227"/>
      <c r="F462" s="379"/>
      <c r="G462" s="379"/>
      <c r="H462" s="227"/>
      <c r="I462" s="227"/>
      <c r="J462" s="227"/>
      <c r="K462" s="227"/>
      <c r="L462" s="227"/>
      <c r="M462" s="227"/>
      <c r="N462" s="227"/>
      <c r="O462" s="227"/>
      <c r="P462" s="227"/>
      <c r="Q462" s="227"/>
      <c r="R462" s="227"/>
      <c r="S462" s="227"/>
      <c r="T462" s="227"/>
      <c r="U462" s="227"/>
      <c r="V462" s="227"/>
      <c r="W462" s="227"/>
      <c r="X462" s="227"/>
      <c r="Y462" s="227"/>
      <c r="Z462" s="227"/>
      <c r="AA462" s="227"/>
      <c r="AB462" s="227"/>
    </row>
    <row r="463" ht="18.0" customHeight="1">
      <c r="A463" s="227"/>
      <c r="B463" s="227"/>
      <c r="C463" s="227"/>
      <c r="D463" s="227"/>
      <c r="E463" s="227"/>
      <c r="F463" s="379"/>
      <c r="G463" s="379"/>
      <c r="H463" s="227"/>
      <c r="I463" s="227"/>
      <c r="J463" s="227"/>
      <c r="K463" s="227"/>
      <c r="L463" s="227"/>
      <c r="M463" s="227"/>
      <c r="N463" s="227"/>
      <c r="O463" s="227"/>
      <c r="P463" s="227"/>
      <c r="Q463" s="227"/>
      <c r="R463" s="227"/>
      <c r="S463" s="227"/>
      <c r="T463" s="227"/>
      <c r="U463" s="227"/>
      <c r="V463" s="227"/>
      <c r="W463" s="227"/>
      <c r="X463" s="227"/>
      <c r="Y463" s="227"/>
      <c r="Z463" s="227"/>
      <c r="AA463" s="227"/>
      <c r="AB463" s="227"/>
    </row>
    <row r="464" ht="18.0" customHeight="1">
      <c r="A464" s="227"/>
      <c r="B464" s="227"/>
      <c r="C464" s="227"/>
      <c r="D464" s="227"/>
      <c r="E464" s="227"/>
      <c r="F464" s="379"/>
      <c r="G464" s="379"/>
      <c r="H464" s="227"/>
      <c r="I464" s="227"/>
      <c r="J464" s="227"/>
      <c r="K464" s="227"/>
      <c r="L464" s="227"/>
      <c r="M464" s="227"/>
      <c r="N464" s="227"/>
      <c r="O464" s="227"/>
      <c r="P464" s="227"/>
      <c r="Q464" s="227"/>
      <c r="R464" s="227"/>
      <c r="S464" s="227"/>
      <c r="T464" s="227"/>
      <c r="U464" s="227"/>
      <c r="V464" s="227"/>
      <c r="W464" s="227"/>
      <c r="X464" s="227"/>
      <c r="Y464" s="227"/>
      <c r="Z464" s="227"/>
      <c r="AA464" s="227"/>
      <c r="AB464" s="227"/>
    </row>
    <row r="465" ht="18.0" customHeight="1">
      <c r="A465" s="227"/>
      <c r="B465" s="227"/>
      <c r="C465" s="227"/>
      <c r="D465" s="227"/>
      <c r="E465" s="227"/>
      <c r="F465" s="379"/>
      <c r="G465" s="379"/>
      <c r="H465" s="227"/>
      <c r="I465" s="227"/>
      <c r="J465" s="227"/>
      <c r="K465" s="227"/>
      <c r="L465" s="227"/>
      <c r="M465" s="227"/>
      <c r="N465" s="227"/>
      <c r="O465" s="227"/>
      <c r="P465" s="227"/>
      <c r="Q465" s="227"/>
      <c r="R465" s="227"/>
      <c r="S465" s="227"/>
      <c r="T465" s="227"/>
      <c r="U465" s="227"/>
      <c r="V465" s="227"/>
      <c r="W465" s="227"/>
      <c r="X465" s="227"/>
      <c r="Y465" s="227"/>
      <c r="Z465" s="227"/>
      <c r="AA465" s="227"/>
      <c r="AB465" s="227"/>
    </row>
    <row r="466" ht="18.0" customHeight="1">
      <c r="A466" s="227"/>
      <c r="B466" s="227"/>
      <c r="C466" s="227"/>
      <c r="D466" s="227"/>
      <c r="E466" s="227"/>
      <c r="F466" s="379"/>
      <c r="G466" s="379"/>
      <c r="H466" s="227"/>
      <c r="I466" s="227"/>
      <c r="J466" s="227"/>
      <c r="K466" s="227"/>
      <c r="L466" s="227"/>
      <c r="M466" s="227"/>
      <c r="N466" s="227"/>
      <c r="O466" s="227"/>
      <c r="P466" s="227"/>
      <c r="Q466" s="227"/>
      <c r="R466" s="227"/>
      <c r="S466" s="227"/>
      <c r="T466" s="227"/>
      <c r="U466" s="227"/>
      <c r="V466" s="227"/>
      <c r="W466" s="227"/>
      <c r="X466" s="227"/>
      <c r="Y466" s="227"/>
      <c r="Z466" s="227"/>
      <c r="AA466" s="227"/>
      <c r="AB466" s="227"/>
    </row>
    <row r="467" ht="18.0" customHeight="1">
      <c r="A467" s="227"/>
      <c r="B467" s="227"/>
      <c r="C467" s="227"/>
      <c r="D467" s="227"/>
      <c r="E467" s="227"/>
      <c r="F467" s="379"/>
      <c r="G467" s="379"/>
      <c r="H467" s="227"/>
      <c r="I467" s="227"/>
      <c r="J467" s="227"/>
      <c r="K467" s="227"/>
      <c r="L467" s="227"/>
      <c r="M467" s="227"/>
      <c r="N467" s="227"/>
      <c r="O467" s="227"/>
      <c r="P467" s="227"/>
      <c r="Q467" s="227"/>
      <c r="R467" s="227"/>
      <c r="S467" s="227"/>
      <c r="T467" s="227"/>
      <c r="U467" s="227"/>
      <c r="V467" s="227"/>
      <c r="W467" s="227"/>
      <c r="X467" s="227"/>
      <c r="Y467" s="227"/>
      <c r="Z467" s="227"/>
      <c r="AA467" s="227"/>
      <c r="AB467" s="227"/>
    </row>
    <row r="468" ht="18.0" customHeight="1">
      <c r="A468" s="227"/>
      <c r="B468" s="227"/>
      <c r="C468" s="227"/>
      <c r="D468" s="227"/>
      <c r="E468" s="227"/>
      <c r="F468" s="379"/>
      <c r="G468" s="379"/>
      <c r="H468" s="227"/>
      <c r="I468" s="227"/>
      <c r="J468" s="227"/>
      <c r="K468" s="227"/>
      <c r="L468" s="227"/>
      <c r="M468" s="227"/>
      <c r="N468" s="227"/>
      <c r="O468" s="227"/>
      <c r="P468" s="227"/>
      <c r="Q468" s="227"/>
      <c r="R468" s="227"/>
      <c r="S468" s="227"/>
      <c r="T468" s="227"/>
      <c r="U468" s="227"/>
      <c r="V468" s="227"/>
      <c r="W468" s="227"/>
      <c r="X468" s="227"/>
      <c r="Y468" s="227"/>
      <c r="Z468" s="227"/>
      <c r="AA468" s="227"/>
      <c r="AB468" s="227"/>
    </row>
    <row r="469" ht="18.0" customHeight="1">
      <c r="A469" s="227"/>
      <c r="B469" s="227"/>
      <c r="C469" s="227"/>
      <c r="D469" s="227"/>
      <c r="E469" s="227"/>
      <c r="F469" s="379"/>
      <c r="G469" s="379"/>
      <c r="H469" s="227"/>
      <c r="I469" s="227"/>
      <c r="J469" s="227"/>
      <c r="K469" s="227"/>
      <c r="L469" s="227"/>
      <c r="M469" s="227"/>
      <c r="N469" s="227"/>
      <c r="O469" s="227"/>
      <c r="P469" s="227"/>
      <c r="Q469" s="227"/>
      <c r="R469" s="227"/>
      <c r="S469" s="227"/>
      <c r="T469" s="227"/>
      <c r="U469" s="227"/>
      <c r="V469" s="227"/>
      <c r="W469" s="227"/>
      <c r="X469" s="227"/>
      <c r="Y469" s="227"/>
      <c r="Z469" s="227"/>
      <c r="AA469" s="227"/>
      <c r="AB469" s="227"/>
    </row>
    <row r="470" ht="18.0" customHeight="1">
      <c r="A470" s="227"/>
      <c r="B470" s="227"/>
      <c r="C470" s="227"/>
      <c r="D470" s="227"/>
      <c r="E470" s="227"/>
      <c r="F470" s="379"/>
      <c r="G470" s="379"/>
      <c r="H470" s="227"/>
      <c r="I470" s="227"/>
      <c r="J470" s="227"/>
      <c r="K470" s="227"/>
      <c r="L470" s="227"/>
      <c r="M470" s="227"/>
      <c r="N470" s="227"/>
      <c r="O470" s="227"/>
      <c r="P470" s="227"/>
      <c r="Q470" s="227"/>
      <c r="R470" s="227"/>
      <c r="S470" s="227"/>
      <c r="T470" s="227"/>
      <c r="U470" s="227"/>
      <c r="V470" s="227"/>
      <c r="W470" s="227"/>
      <c r="X470" s="227"/>
      <c r="Y470" s="227"/>
      <c r="Z470" s="227"/>
      <c r="AA470" s="227"/>
      <c r="AB470" s="227"/>
    </row>
    <row r="471" ht="18.0" customHeight="1">
      <c r="A471" s="227"/>
      <c r="B471" s="227"/>
      <c r="C471" s="227"/>
      <c r="D471" s="227"/>
      <c r="E471" s="227"/>
      <c r="F471" s="379"/>
      <c r="G471" s="379"/>
      <c r="H471" s="227"/>
      <c r="I471" s="227"/>
      <c r="J471" s="227"/>
      <c r="K471" s="227"/>
      <c r="L471" s="227"/>
      <c r="M471" s="227"/>
      <c r="N471" s="227"/>
      <c r="O471" s="227"/>
      <c r="P471" s="227"/>
      <c r="Q471" s="227"/>
      <c r="R471" s="227"/>
      <c r="S471" s="227"/>
      <c r="T471" s="227"/>
      <c r="U471" s="227"/>
      <c r="V471" s="227"/>
      <c r="W471" s="227"/>
      <c r="X471" s="227"/>
      <c r="Y471" s="227"/>
      <c r="Z471" s="227"/>
      <c r="AA471" s="227"/>
      <c r="AB471" s="227"/>
    </row>
    <row r="472" ht="18.0" customHeight="1">
      <c r="A472" s="227"/>
      <c r="B472" s="227"/>
      <c r="C472" s="227"/>
      <c r="D472" s="227"/>
      <c r="E472" s="227"/>
      <c r="F472" s="379"/>
      <c r="G472" s="379"/>
      <c r="H472" s="227"/>
      <c r="I472" s="227"/>
      <c r="J472" s="227"/>
      <c r="K472" s="227"/>
      <c r="L472" s="227"/>
      <c r="M472" s="227"/>
      <c r="N472" s="227"/>
      <c r="O472" s="227"/>
      <c r="P472" s="227"/>
      <c r="Q472" s="227"/>
      <c r="R472" s="227"/>
      <c r="S472" s="227"/>
      <c r="T472" s="227"/>
      <c r="U472" s="227"/>
      <c r="V472" s="227"/>
      <c r="W472" s="227"/>
      <c r="X472" s="227"/>
      <c r="Y472" s="227"/>
      <c r="Z472" s="227"/>
      <c r="AA472" s="227"/>
      <c r="AB472" s="227"/>
    </row>
    <row r="473" ht="18.0" customHeight="1">
      <c r="A473" s="227"/>
      <c r="B473" s="227"/>
      <c r="C473" s="227"/>
      <c r="D473" s="227"/>
      <c r="E473" s="227"/>
      <c r="F473" s="379"/>
      <c r="G473" s="379"/>
      <c r="H473" s="227"/>
      <c r="I473" s="227"/>
      <c r="J473" s="227"/>
      <c r="K473" s="227"/>
      <c r="L473" s="227"/>
      <c r="M473" s="227"/>
      <c r="N473" s="227"/>
      <c r="O473" s="227"/>
      <c r="P473" s="227"/>
      <c r="Q473" s="227"/>
      <c r="R473" s="227"/>
      <c r="S473" s="227"/>
      <c r="T473" s="227"/>
      <c r="U473" s="227"/>
      <c r="V473" s="227"/>
      <c r="W473" s="227"/>
      <c r="X473" s="227"/>
      <c r="Y473" s="227"/>
      <c r="Z473" s="227"/>
      <c r="AA473" s="227"/>
      <c r="AB473" s="227"/>
    </row>
    <row r="474" ht="18.0" customHeight="1">
      <c r="A474" s="227"/>
      <c r="B474" s="227"/>
      <c r="C474" s="227"/>
      <c r="D474" s="227"/>
      <c r="E474" s="227"/>
      <c r="F474" s="379"/>
      <c r="G474" s="379"/>
      <c r="H474" s="227"/>
      <c r="I474" s="227"/>
      <c r="J474" s="227"/>
      <c r="K474" s="227"/>
      <c r="L474" s="227"/>
      <c r="M474" s="227"/>
      <c r="N474" s="227"/>
      <c r="O474" s="227"/>
      <c r="P474" s="227"/>
      <c r="Q474" s="227"/>
      <c r="R474" s="227"/>
      <c r="S474" s="227"/>
      <c r="T474" s="227"/>
      <c r="U474" s="227"/>
      <c r="V474" s="227"/>
      <c r="W474" s="227"/>
      <c r="X474" s="227"/>
      <c r="Y474" s="227"/>
      <c r="Z474" s="227"/>
      <c r="AA474" s="227"/>
      <c r="AB474" s="227"/>
    </row>
    <row r="475" ht="18.0" customHeight="1">
      <c r="A475" s="227"/>
      <c r="B475" s="227"/>
      <c r="C475" s="227"/>
      <c r="D475" s="227"/>
      <c r="E475" s="227"/>
      <c r="F475" s="379"/>
      <c r="G475" s="379"/>
      <c r="H475" s="227"/>
      <c r="I475" s="227"/>
      <c r="J475" s="227"/>
      <c r="K475" s="227"/>
      <c r="L475" s="227"/>
      <c r="M475" s="227"/>
      <c r="N475" s="227"/>
      <c r="O475" s="227"/>
      <c r="P475" s="227"/>
      <c r="Q475" s="227"/>
      <c r="R475" s="227"/>
      <c r="S475" s="227"/>
      <c r="T475" s="227"/>
      <c r="U475" s="227"/>
      <c r="V475" s="227"/>
      <c r="W475" s="227"/>
      <c r="X475" s="227"/>
      <c r="Y475" s="227"/>
      <c r="Z475" s="227"/>
      <c r="AA475" s="227"/>
      <c r="AB475" s="227"/>
    </row>
    <row r="476" ht="18.0" customHeight="1">
      <c r="A476" s="227"/>
      <c r="B476" s="227"/>
      <c r="C476" s="227"/>
      <c r="D476" s="227"/>
      <c r="E476" s="227"/>
      <c r="F476" s="379"/>
      <c r="G476" s="379"/>
      <c r="H476" s="227"/>
      <c r="I476" s="227"/>
      <c r="J476" s="227"/>
      <c r="K476" s="227"/>
      <c r="L476" s="227"/>
      <c r="M476" s="227"/>
      <c r="N476" s="227"/>
      <c r="O476" s="227"/>
      <c r="P476" s="227"/>
      <c r="Q476" s="227"/>
      <c r="R476" s="227"/>
      <c r="S476" s="227"/>
      <c r="T476" s="227"/>
      <c r="U476" s="227"/>
      <c r="V476" s="227"/>
      <c r="W476" s="227"/>
      <c r="X476" s="227"/>
      <c r="Y476" s="227"/>
      <c r="Z476" s="227"/>
      <c r="AA476" s="227"/>
      <c r="AB476" s="227"/>
    </row>
    <row r="477" ht="18.0" customHeight="1">
      <c r="A477" s="227"/>
      <c r="B477" s="227"/>
      <c r="C477" s="227"/>
      <c r="D477" s="227"/>
      <c r="E477" s="227"/>
      <c r="F477" s="379"/>
      <c r="G477" s="379"/>
      <c r="H477" s="227"/>
      <c r="I477" s="227"/>
      <c r="J477" s="227"/>
      <c r="K477" s="227"/>
      <c r="L477" s="227"/>
      <c r="M477" s="227"/>
      <c r="N477" s="227"/>
      <c r="O477" s="227"/>
      <c r="P477" s="227"/>
      <c r="Q477" s="227"/>
      <c r="R477" s="227"/>
      <c r="S477" s="227"/>
      <c r="T477" s="227"/>
      <c r="U477" s="227"/>
      <c r="V477" s="227"/>
      <c r="W477" s="227"/>
      <c r="X477" s="227"/>
      <c r="Y477" s="227"/>
      <c r="Z477" s="227"/>
      <c r="AA477" s="227"/>
      <c r="AB477" s="227"/>
    </row>
    <row r="478" ht="18.0" customHeight="1">
      <c r="A478" s="227"/>
      <c r="B478" s="227"/>
      <c r="C478" s="227"/>
      <c r="D478" s="227"/>
      <c r="E478" s="227"/>
      <c r="F478" s="379"/>
      <c r="G478" s="379"/>
      <c r="H478" s="227"/>
      <c r="I478" s="227"/>
      <c r="J478" s="227"/>
      <c r="K478" s="227"/>
      <c r="L478" s="227"/>
      <c r="M478" s="227"/>
      <c r="N478" s="227"/>
      <c r="O478" s="227"/>
      <c r="P478" s="227"/>
      <c r="Q478" s="227"/>
      <c r="R478" s="227"/>
      <c r="S478" s="227"/>
      <c r="T478" s="227"/>
      <c r="U478" s="227"/>
      <c r="V478" s="227"/>
      <c r="W478" s="227"/>
      <c r="X478" s="227"/>
      <c r="Y478" s="227"/>
      <c r="Z478" s="227"/>
      <c r="AA478" s="227"/>
      <c r="AB478" s="227"/>
    </row>
    <row r="479" ht="18.0" customHeight="1">
      <c r="A479" s="227"/>
      <c r="B479" s="227"/>
      <c r="C479" s="227"/>
      <c r="D479" s="227"/>
      <c r="E479" s="227"/>
      <c r="F479" s="379"/>
      <c r="G479" s="379"/>
      <c r="H479" s="227"/>
      <c r="I479" s="227"/>
      <c r="J479" s="227"/>
      <c r="K479" s="227"/>
      <c r="L479" s="227"/>
      <c r="M479" s="227"/>
      <c r="N479" s="227"/>
      <c r="O479" s="227"/>
      <c r="P479" s="227"/>
      <c r="Q479" s="227"/>
      <c r="R479" s="227"/>
      <c r="S479" s="227"/>
      <c r="T479" s="227"/>
      <c r="U479" s="227"/>
      <c r="V479" s="227"/>
      <c r="W479" s="227"/>
      <c r="X479" s="227"/>
      <c r="Y479" s="227"/>
      <c r="Z479" s="227"/>
      <c r="AA479" s="227"/>
      <c r="AB479" s="227"/>
    </row>
    <row r="480" ht="18.0" customHeight="1">
      <c r="A480" s="227"/>
      <c r="B480" s="227"/>
      <c r="C480" s="227"/>
      <c r="D480" s="227"/>
      <c r="E480" s="227"/>
      <c r="F480" s="379"/>
      <c r="G480" s="379"/>
      <c r="H480" s="227"/>
      <c r="I480" s="227"/>
      <c r="J480" s="227"/>
      <c r="K480" s="227"/>
      <c r="L480" s="227"/>
      <c r="M480" s="227"/>
      <c r="N480" s="227"/>
      <c r="O480" s="227"/>
      <c r="P480" s="227"/>
      <c r="Q480" s="227"/>
      <c r="R480" s="227"/>
      <c r="S480" s="227"/>
      <c r="T480" s="227"/>
      <c r="U480" s="227"/>
      <c r="V480" s="227"/>
      <c r="W480" s="227"/>
      <c r="X480" s="227"/>
      <c r="Y480" s="227"/>
      <c r="Z480" s="227"/>
      <c r="AA480" s="227"/>
      <c r="AB480" s="227"/>
    </row>
    <row r="481" ht="18.0" customHeight="1">
      <c r="A481" s="227"/>
      <c r="B481" s="227"/>
      <c r="C481" s="227"/>
      <c r="D481" s="227"/>
      <c r="E481" s="227"/>
      <c r="F481" s="379"/>
      <c r="G481" s="379"/>
      <c r="H481" s="227"/>
      <c r="I481" s="227"/>
      <c r="J481" s="227"/>
      <c r="K481" s="227"/>
      <c r="L481" s="227"/>
      <c r="M481" s="227"/>
      <c r="N481" s="227"/>
      <c r="O481" s="227"/>
      <c r="P481" s="227"/>
      <c r="Q481" s="227"/>
      <c r="R481" s="227"/>
      <c r="S481" s="227"/>
      <c r="T481" s="227"/>
      <c r="U481" s="227"/>
      <c r="V481" s="227"/>
      <c r="W481" s="227"/>
      <c r="X481" s="227"/>
      <c r="Y481" s="227"/>
      <c r="Z481" s="227"/>
      <c r="AA481" s="227"/>
      <c r="AB481" s="227"/>
    </row>
    <row r="482" ht="18.0" customHeight="1">
      <c r="A482" s="227"/>
      <c r="B482" s="227"/>
      <c r="C482" s="227"/>
      <c r="D482" s="227"/>
      <c r="E482" s="227"/>
      <c r="F482" s="379"/>
      <c r="G482" s="379"/>
      <c r="H482" s="227"/>
      <c r="I482" s="227"/>
      <c r="J482" s="227"/>
      <c r="K482" s="227"/>
      <c r="L482" s="227"/>
      <c r="M482" s="227"/>
      <c r="N482" s="227"/>
      <c r="O482" s="227"/>
      <c r="P482" s="227"/>
      <c r="Q482" s="227"/>
      <c r="R482" s="227"/>
      <c r="S482" s="227"/>
      <c r="T482" s="227"/>
      <c r="U482" s="227"/>
      <c r="V482" s="227"/>
      <c r="W482" s="227"/>
      <c r="X482" s="227"/>
      <c r="Y482" s="227"/>
      <c r="Z482" s="227"/>
      <c r="AA482" s="227"/>
      <c r="AB482" s="227"/>
    </row>
    <row r="483" ht="18.0" customHeight="1">
      <c r="A483" s="227"/>
      <c r="B483" s="227"/>
      <c r="C483" s="227"/>
      <c r="D483" s="227"/>
      <c r="E483" s="227"/>
      <c r="F483" s="379"/>
      <c r="G483" s="379"/>
      <c r="H483" s="227"/>
      <c r="I483" s="227"/>
      <c r="J483" s="227"/>
      <c r="K483" s="227"/>
      <c r="L483" s="227"/>
      <c r="M483" s="227"/>
      <c r="N483" s="227"/>
      <c r="O483" s="227"/>
      <c r="P483" s="227"/>
      <c r="Q483" s="227"/>
      <c r="R483" s="227"/>
      <c r="S483" s="227"/>
      <c r="T483" s="227"/>
      <c r="U483" s="227"/>
      <c r="V483" s="227"/>
      <c r="W483" s="227"/>
      <c r="X483" s="227"/>
      <c r="Y483" s="227"/>
      <c r="Z483" s="227"/>
      <c r="AA483" s="227"/>
      <c r="AB483" s="227"/>
    </row>
    <row r="484" ht="18.0" customHeight="1">
      <c r="A484" s="227"/>
      <c r="B484" s="227"/>
      <c r="C484" s="227"/>
      <c r="D484" s="227"/>
      <c r="E484" s="227"/>
      <c r="F484" s="379"/>
      <c r="G484" s="379"/>
      <c r="H484" s="227"/>
      <c r="I484" s="227"/>
      <c r="J484" s="227"/>
      <c r="K484" s="227"/>
      <c r="L484" s="227"/>
      <c r="M484" s="227"/>
      <c r="N484" s="227"/>
      <c r="O484" s="227"/>
      <c r="P484" s="227"/>
      <c r="Q484" s="227"/>
      <c r="R484" s="227"/>
      <c r="S484" s="227"/>
      <c r="T484" s="227"/>
      <c r="U484" s="227"/>
      <c r="V484" s="227"/>
      <c r="W484" s="227"/>
      <c r="X484" s="227"/>
      <c r="Y484" s="227"/>
      <c r="Z484" s="227"/>
      <c r="AA484" s="227"/>
      <c r="AB484" s="227"/>
    </row>
    <row r="485" ht="18.0" customHeight="1">
      <c r="A485" s="227"/>
      <c r="B485" s="227"/>
      <c r="C485" s="227"/>
      <c r="D485" s="227"/>
      <c r="E485" s="227"/>
      <c r="F485" s="379"/>
      <c r="G485" s="379"/>
      <c r="H485" s="227"/>
      <c r="I485" s="227"/>
      <c r="J485" s="227"/>
      <c r="K485" s="227"/>
      <c r="L485" s="227"/>
      <c r="M485" s="227"/>
      <c r="N485" s="227"/>
      <c r="O485" s="227"/>
      <c r="P485" s="227"/>
      <c r="Q485" s="227"/>
      <c r="R485" s="227"/>
      <c r="S485" s="227"/>
      <c r="T485" s="227"/>
      <c r="U485" s="227"/>
      <c r="V485" s="227"/>
      <c r="W485" s="227"/>
      <c r="X485" s="227"/>
      <c r="Y485" s="227"/>
      <c r="Z485" s="227"/>
      <c r="AA485" s="227"/>
      <c r="AB485" s="227"/>
    </row>
    <row r="486" ht="18.0" customHeight="1">
      <c r="A486" s="227"/>
      <c r="B486" s="227"/>
      <c r="C486" s="227"/>
      <c r="D486" s="227"/>
      <c r="E486" s="227"/>
      <c r="F486" s="379"/>
      <c r="G486" s="379"/>
      <c r="H486" s="227"/>
      <c r="I486" s="227"/>
      <c r="J486" s="227"/>
      <c r="K486" s="227"/>
      <c r="L486" s="227"/>
      <c r="M486" s="227"/>
      <c r="N486" s="227"/>
      <c r="O486" s="227"/>
      <c r="P486" s="227"/>
      <c r="Q486" s="227"/>
      <c r="R486" s="227"/>
      <c r="S486" s="227"/>
      <c r="T486" s="227"/>
      <c r="U486" s="227"/>
      <c r="V486" s="227"/>
      <c r="W486" s="227"/>
      <c r="X486" s="227"/>
      <c r="Y486" s="227"/>
      <c r="Z486" s="227"/>
      <c r="AA486" s="227"/>
      <c r="AB486" s="227"/>
    </row>
    <row r="487" ht="18.0" customHeight="1">
      <c r="A487" s="227"/>
      <c r="B487" s="227"/>
      <c r="C487" s="227"/>
      <c r="D487" s="227"/>
      <c r="E487" s="227"/>
      <c r="F487" s="379"/>
      <c r="G487" s="379"/>
      <c r="H487" s="227"/>
      <c r="I487" s="227"/>
      <c r="J487" s="227"/>
      <c r="K487" s="227"/>
      <c r="L487" s="227"/>
      <c r="M487" s="227"/>
      <c r="N487" s="227"/>
      <c r="O487" s="227"/>
      <c r="P487" s="227"/>
      <c r="Q487" s="227"/>
      <c r="R487" s="227"/>
      <c r="S487" s="227"/>
      <c r="T487" s="227"/>
      <c r="U487" s="227"/>
      <c r="V487" s="227"/>
      <c r="W487" s="227"/>
      <c r="X487" s="227"/>
      <c r="Y487" s="227"/>
      <c r="Z487" s="227"/>
      <c r="AA487" s="227"/>
      <c r="AB487" s="227"/>
    </row>
    <row r="488" ht="18.0" customHeight="1">
      <c r="A488" s="227"/>
      <c r="B488" s="227"/>
      <c r="C488" s="227"/>
      <c r="D488" s="227"/>
      <c r="E488" s="227"/>
      <c r="F488" s="379"/>
      <c r="G488" s="379"/>
      <c r="H488" s="227"/>
      <c r="I488" s="227"/>
      <c r="J488" s="227"/>
      <c r="K488" s="227"/>
      <c r="L488" s="227"/>
      <c r="M488" s="227"/>
      <c r="N488" s="227"/>
      <c r="O488" s="227"/>
      <c r="P488" s="227"/>
      <c r="Q488" s="227"/>
      <c r="R488" s="227"/>
      <c r="S488" s="227"/>
      <c r="T488" s="227"/>
      <c r="U488" s="227"/>
      <c r="V488" s="227"/>
      <c r="W488" s="227"/>
      <c r="X488" s="227"/>
      <c r="Y488" s="227"/>
      <c r="Z488" s="227"/>
      <c r="AA488" s="227"/>
      <c r="AB488" s="227"/>
    </row>
    <row r="489" ht="18.0" customHeight="1">
      <c r="A489" s="227"/>
      <c r="B489" s="227"/>
      <c r="C489" s="227"/>
      <c r="D489" s="227"/>
      <c r="E489" s="227"/>
      <c r="F489" s="379"/>
      <c r="G489" s="379"/>
      <c r="H489" s="227"/>
      <c r="I489" s="227"/>
      <c r="J489" s="227"/>
      <c r="K489" s="227"/>
      <c r="L489" s="227"/>
      <c r="M489" s="227"/>
      <c r="N489" s="227"/>
      <c r="O489" s="227"/>
      <c r="P489" s="227"/>
      <c r="Q489" s="227"/>
      <c r="R489" s="227"/>
      <c r="S489" s="227"/>
      <c r="T489" s="227"/>
      <c r="U489" s="227"/>
      <c r="V489" s="227"/>
      <c r="W489" s="227"/>
      <c r="X489" s="227"/>
      <c r="Y489" s="227"/>
      <c r="Z489" s="227"/>
      <c r="AA489" s="227"/>
      <c r="AB489" s="227"/>
    </row>
    <row r="490" ht="18.0" customHeight="1">
      <c r="A490" s="227"/>
      <c r="B490" s="227"/>
      <c r="C490" s="227"/>
      <c r="D490" s="227"/>
      <c r="E490" s="227"/>
      <c r="F490" s="379"/>
      <c r="G490" s="379"/>
      <c r="H490" s="227"/>
      <c r="I490" s="227"/>
      <c r="J490" s="227"/>
      <c r="K490" s="227"/>
      <c r="L490" s="227"/>
      <c r="M490" s="227"/>
      <c r="N490" s="227"/>
      <c r="O490" s="227"/>
      <c r="P490" s="227"/>
      <c r="Q490" s="227"/>
      <c r="R490" s="227"/>
      <c r="S490" s="227"/>
      <c r="T490" s="227"/>
      <c r="U490" s="227"/>
      <c r="V490" s="227"/>
      <c r="W490" s="227"/>
      <c r="X490" s="227"/>
      <c r="Y490" s="227"/>
      <c r="Z490" s="227"/>
      <c r="AA490" s="227"/>
      <c r="AB490" s="227"/>
    </row>
    <row r="491" ht="18.0" customHeight="1">
      <c r="A491" s="227"/>
      <c r="B491" s="227"/>
      <c r="C491" s="227"/>
      <c r="D491" s="227"/>
      <c r="E491" s="227"/>
      <c r="F491" s="379"/>
      <c r="G491" s="379"/>
      <c r="H491" s="227"/>
      <c r="I491" s="227"/>
      <c r="J491" s="227"/>
      <c r="K491" s="227"/>
      <c r="L491" s="227"/>
      <c r="M491" s="227"/>
      <c r="N491" s="227"/>
      <c r="O491" s="227"/>
      <c r="P491" s="227"/>
      <c r="Q491" s="227"/>
      <c r="R491" s="227"/>
      <c r="S491" s="227"/>
      <c r="T491" s="227"/>
      <c r="U491" s="227"/>
      <c r="V491" s="227"/>
      <c r="W491" s="227"/>
      <c r="X491" s="227"/>
      <c r="Y491" s="227"/>
      <c r="Z491" s="227"/>
      <c r="AA491" s="227"/>
      <c r="AB491" s="227"/>
    </row>
    <row r="492" ht="18.0" customHeight="1">
      <c r="A492" s="227"/>
      <c r="B492" s="227"/>
      <c r="C492" s="227"/>
      <c r="D492" s="227"/>
      <c r="E492" s="227"/>
      <c r="F492" s="379"/>
      <c r="G492" s="379"/>
      <c r="H492" s="227"/>
      <c r="I492" s="227"/>
      <c r="J492" s="227"/>
      <c r="K492" s="227"/>
      <c r="L492" s="227"/>
      <c r="M492" s="227"/>
      <c r="N492" s="227"/>
      <c r="O492" s="227"/>
      <c r="P492" s="227"/>
      <c r="Q492" s="227"/>
      <c r="R492" s="227"/>
      <c r="S492" s="227"/>
      <c r="T492" s="227"/>
      <c r="U492" s="227"/>
      <c r="V492" s="227"/>
      <c r="W492" s="227"/>
      <c r="X492" s="227"/>
      <c r="Y492" s="227"/>
      <c r="Z492" s="227"/>
      <c r="AA492" s="227"/>
      <c r="AB492" s="227"/>
    </row>
    <row r="493" ht="18.0" customHeight="1">
      <c r="A493" s="227"/>
      <c r="B493" s="227"/>
      <c r="C493" s="227"/>
      <c r="D493" s="227"/>
      <c r="E493" s="227"/>
      <c r="F493" s="379"/>
      <c r="G493" s="379"/>
      <c r="H493" s="227"/>
      <c r="I493" s="227"/>
      <c r="J493" s="227"/>
      <c r="K493" s="227"/>
      <c r="L493" s="227"/>
      <c r="M493" s="227"/>
      <c r="N493" s="227"/>
      <c r="O493" s="227"/>
      <c r="P493" s="227"/>
      <c r="Q493" s="227"/>
      <c r="R493" s="227"/>
      <c r="S493" s="227"/>
      <c r="T493" s="227"/>
      <c r="U493" s="227"/>
      <c r="V493" s="227"/>
      <c r="W493" s="227"/>
      <c r="X493" s="227"/>
      <c r="Y493" s="227"/>
      <c r="Z493" s="227"/>
      <c r="AA493" s="227"/>
      <c r="AB493" s="227"/>
    </row>
    <row r="494" ht="18.0" customHeight="1">
      <c r="A494" s="227"/>
      <c r="B494" s="227"/>
      <c r="C494" s="227"/>
      <c r="D494" s="227"/>
      <c r="E494" s="227"/>
      <c r="F494" s="379"/>
      <c r="G494" s="379"/>
      <c r="H494" s="227"/>
      <c r="I494" s="227"/>
      <c r="J494" s="227"/>
      <c r="K494" s="227"/>
      <c r="L494" s="227"/>
      <c r="M494" s="227"/>
      <c r="N494" s="227"/>
      <c r="O494" s="227"/>
      <c r="P494" s="227"/>
      <c r="Q494" s="227"/>
      <c r="R494" s="227"/>
      <c r="S494" s="227"/>
      <c r="T494" s="227"/>
      <c r="U494" s="227"/>
      <c r="V494" s="227"/>
      <c r="W494" s="227"/>
      <c r="X494" s="227"/>
      <c r="Y494" s="227"/>
      <c r="Z494" s="227"/>
      <c r="AA494" s="227"/>
      <c r="AB494" s="227"/>
    </row>
    <row r="495" ht="18.0" customHeight="1">
      <c r="A495" s="227"/>
      <c r="B495" s="227"/>
      <c r="C495" s="227"/>
      <c r="D495" s="227"/>
      <c r="E495" s="227"/>
      <c r="F495" s="379"/>
      <c r="G495" s="379"/>
      <c r="H495" s="227"/>
      <c r="I495" s="227"/>
      <c r="J495" s="227"/>
      <c r="K495" s="227"/>
      <c r="L495" s="227"/>
      <c r="M495" s="227"/>
      <c r="N495" s="227"/>
      <c r="O495" s="227"/>
      <c r="P495" s="227"/>
      <c r="Q495" s="227"/>
      <c r="R495" s="227"/>
      <c r="S495" s="227"/>
      <c r="T495" s="227"/>
      <c r="U495" s="227"/>
      <c r="V495" s="227"/>
      <c r="W495" s="227"/>
      <c r="X495" s="227"/>
      <c r="Y495" s="227"/>
      <c r="Z495" s="227"/>
      <c r="AA495" s="227"/>
      <c r="AB495" s="227"/>
    </row>
    <row r="496" ht="18.0" customHeight="1">
      <c r="A496" s="227"/>
      <c r="B496" s="227"/>
      <c r="C496" s="227"/>
      <c r="D496" s="227"/>
      <c r="E496" s="227"/>
      <c r="F496" s="379"/>
      <c r="G496" s="379"/>
      <c r="H496" s="227"/>
      <c r="I496" s="227"/>
      <c r="J496" s="227"/>
      <c r="K496" s="227"/>
      <c r="L496" s="227"/>
      <c r="M496" s="227"/>
      <c r="N496" s="227"/>
      <c r="O496" s="227"/>
      <c r="P496" s="227"/>
      <c r="Q496" s="227"/>
      <c r="R496" s="227"/>
      <c r="S496" s="227"/>
      <c r="T496" s="227"/>
      <c r="U496" s="227"/>
      <c r="V496" s="227"/>
      <c r="W496" s="227"/>
      <c r="X496" s="227"/>
      <c r="Y496" s="227"/>
      <c r="Z496" s="227"/>
      <c r="AA496" s="227"/>
      <c r="AB496" s="227"/>
    </row>
    <row r="497" ht="18.0" customHeight="1">
      <c r="A497" s="227"/>
      <c r="B497" s="227"/>
      <c r="C497" s="227"/>
      <c r="D497" s="227"/>
      <c r="E497" s="227"/>
      <c r="F497" s="379"/>
      <c r="G497" s="379"/>
      <c r="H497" s="227"/>
      <c r="I497" s="227"/>
      <c r="J497" s="227"/>
      <c r="K497" s="227"/>
      <c r="L497" s="227"/>
      <c r="M497" s="227"/>
      <c r="N497" s="227"/>
      <c r="O497" s="227"/>
      <c r="P497" s="227"/>
      <c r="Q497" s="227"/>
      <c r="R497" s="227"/>
      <c r="S497" s="227"/>
      <c r="T497" s="227"/>
      <c r="U497" s="227"/>
      <c r="V497" s="227"/>
      <c r="W497" s="227"/>
      <c r="X497" s="227"/>
      <c r="Y497" s="227"/>
      <c r="Z497" s="227"/>
      <c r="AA497" s="227"/>
      <c r="AB497" s="227"/>
    </row>
    <row r="498" ht="18.0" customHeight="1">
      <c r="A498" s="227"/>
      <c r="B498" s="227"/>
      <c r="C498" s="227"/>
      <c r="D498" s="227"/>
      <c r="E498" s="227"/>
      <c r="F498" s="379"/>
      <c r="G498" s="379"/>
      <c r="H498" s="227"/>
      <c r="I498" s="227"/>
      <c r="J498" s="227"/>
      <c r="K498" s="227"/>
      <c r="L498" s="227"/>
      <c r="M498" s="227"/>
      <c r="N498" s="227"/>
      <c r="O498" s="227"/>
      <c r="P498" s="227"/>
      <c r="Q498" s="227"/>
      <c r="R498" s="227"/>
      <c r="S498" s="227"/>
      <c r="T498" s="227"/>
      <c r="U498" s="227"/>
      <c r="V498" s="227"/>
      <c r="W498" s="227"/>
      <c r="X498" s="227"/>
      <c r="Y498" s="227"/>
      <c r="Z498" s="227"/>
      <c r="AA498" s="227"/>
      <c r="AB498" s="227"/>
    </row>
    <row r="499" ht="18.0" customHeight="1">
      <c r="A499" s="227"/>
      <c r="B499" s="227"/>
      <c r="C499" s="227"/>
      <c r="D499" s="227"/>
      <c r="E499" s="227"/>
      <c r="F499" s="379"/>
      <c r="G499" s="379"/>
      <c r="H499" s="227"/>
      <c r="I499" s="227"/>
      <c r="J499" s="227"/>
      <c r="K499" s="227"/>
      <c r="L499" s="227"/>
      <c r="M499" s="227"/>
      <c r="N499" s="227"/>
      <c r="O499" s="227"/>
      <c r="P499" s="227"/>
      <c r="Q499" s="227"/>
      <c r="R499" s="227"/>
      <c r="S499" s="227"/>
      <c r="T499" s="227"/>
      <c r="U499" s="227"/>
      <c r="V499" s="227"/>
      <c r="W499" s="227"/>
      <c r="X499" s="227"/>
      <c r="Y499" s="227"/>
      <c r="Z499" s="227"/>
      <c r="AA499" s="227"/>
      <c r="AB499" s="227"/>
    </row>
    <row r="500" ht="18.0" customHeight="1">
      <c r="A500" s="227"/>
      <c r="B500" s="227"/>
      <c r="C500" s="227"/>
      <c r="D500" s="227"/>
      <c r="E500" s="227"/>
      <c r="F500" s="379"/>
      <c r="G500" s="379"/>
      <c r="H500" s="227"/>
      <c r="I500" s="227"/>
      <c r="J500" s="227"/>
      <c r="K500" s="227"/>
      <c r="L500" s="227"/>
      <c r="M500" s="227"/>
      <c r="N500" s="227"/>
      <c r="O500" s="227"/>
      <c r="P500" s="227"/>
      <c r="Q500" s="227"/>
      <c r="R500" s="227"/>
      <c r="S500" s="227"/>
      <c r="T500" s="227"/>
      <c r="U500" s="227"/>
      <c r="V500" s="227"/>
      <c r="W500" s="227"/>
      <c r="X500" s="227"/>
      <c r="Y500" s="227"/>
      <c r="Z500" s="227"/>
      <c r="AA500" s="227"/>
      <c r="AB500" s="227"/>
    </row>
    <row r="501" ht="18.0" customHeight="1">
      <c r="A501" s="227"/>
      <c r="B501" s="227"/>
      <c r="C501" s="227"/>
      <c r="D501" s="227"/>
      <c r="E501" s="227"/>
      <c r="F501" s="379"/>
      <c r="G501" s="379"/>
      <c r="H501" s="227"/>
      <c r="I501" s="227"/>
      <c r="J501" s="227"/>
      <c r="K501" s="227"/>
      <c r="L501" s="227"/>
      <c r="M501" s="227"/>
      <c r="N501" s="227"/>
      <c r="O501" s="227"/>
      <c r="P501" s="227"/>
      <c r="Q501" s="227"/>
      <c r="R501" s="227"/>
      <c r="S501" s="227"/>
      <c r="T501" s="227"/>
      <c r="U501" s="227"/>
      <c r="V501" s="227"/>
      <c r="W501" s="227"/>
      <c r="X501" s="227"/>
      <c r="Y501" s="227"/>
      <c r="Z501" s="227"/>
      <c r="AA501" s="227"/>
      <c r="AB501" s="227"/>
    </row>
    <row r="502" ht="18.0" customHeight="1">
      <c r="A502" s="227"/>
      <c r="B502" s="227"/>
      <c r="C502" s="227"/>
      <c r="D502" s="227"/>
      <c r="E502" s="227"/>
      <c r="F502" s="379"/>
      <c r="G502" s="379"/>
      <c r="H502" s="227"/>
      <c r="I502" s="227"/>
      <c r="J502" s="227"/>
      <c r="K502" s="227"/>
      <c r="L502" s="227"/>
      <c r="M502" s="227"/>
      <c r="N502" s="227"/>
      <c r="O502" s="227"/>
      <c r="P502" s="227"/>
      <c r="Q502" s="227"/>
      <c r="R502" s="227"/>
      <c r="S502" s="227"/>
      <c r="T502" s="227"/>
      <c r="U502" s="227"/>
      <c r="V502" s="227"/>
      <c r="W502" s="227"/>
      <c r="X502" s="227"/>
      <c r="Y502" s="227"/>
      <c r="Z502" s="227"/>
      <c r="AA502" s="227"/>
      <c r="AB502" s="227"/>
    </row>
    <row r="503" ht="18.0" customHeight="1">
      <c r="A503" s="227"/>
      <c r="B503" s="227"/>
      <c r="C503" s="227"/>
      <c r="D503" s="227"/>
      <c r="E503" s="227"/>
      <c r="F503" s="379"/>
      <c r="G503" s="379"/>
      <c r="H503" s="227"/>
      <c r="I503" s="227"/>
      <c r="J503" s="227"/>
      <c r="K503" s="227"/>
      <c r="L503" s="227"/>
      <c r="M503" s="227"/>
      <c r="N503" s="227"/>
      <c r="O503" s="227"/>
      <c r="P503" s="227"/>
      <c r="Q503" s="227"/>
      <c r="R503" s="227"/>
      <c r="S503" s="227"/>
      <c r="T503" s="227"/>
      <c r="U503" s="227"/>
      <c r="V503" s="227"/>
      <c r="W503" s="227"/>
      <c r="X503" s="227"/>
      <c r="Y503" s="227"/>
      <c r="Z503" s="227"/>
      <c r="AA503" s="227"/>
      <c r="AB503" s="227"/>
    </row>
    <row r="504" ht="18.0" customHeight="1">
      <c r="A504" s="227"/>
      <c r="B504" s="227"/>
      <c r="C504" s="227"/>
      <c r="D504" s="227"/>
      <c r="E504" s="227"/>
      <c r="F504" s="379"/>
      <c r="G504" s="379"/>
      <c r="H504" s="227"/>
      <c r="I504" s="227"/>
      <c r="J504" s="227"/>
      <c r="K504" s="227"/>
      <c r="L504" s="227"/>
      <c r="M504" s="227"/>
      <c r="N504" s="227"/>
      <c r="O504" s="227"/>
      <c r="P504" s="227"/>
      <c r="Q504" s="227"/>
      <c r="R504" s="227"/>
      <c r="S504" s="227"/>
      <c r="T504" s="227"/>
      <c r="U504" s="227"/>
      <c r="V504" s="227"/>
      <c r="W504" s="227"/>
      <c r="X504" s="227"/>
      <c r="Y504" s="227"/>
      <c r="Z504" s="227"/>
      <c r="AA504" s="227"/>
      <c r="AB504" s="227"/>
    </row>
    <row r="505" ht="18.0" customHeight="1">
      <c r="A505" s="227"/>
      <c r="B505" s="227"/>
      <c r="C505" s="227"/>
      <c r="D505" s="227"/>
      <c r="E505" s="227"/>
      <c r="F505" s="379"/>
      <c r="G505" s="379"/>
      <c r="H505" s="227"/>
      <c r="I505" s="227"/>
      <c r="J505" s="227"/>
      <c r="K505" s="227"/>
      <c r="L505" s="227"/>
      <c r="M505" s="227"/>
      <c r="N505" s="227"/>
      <c r="O505" s="227"/>
      <c r="P505" s="227"/>
      <c r="Q505" s="227"/>
      <c r="R505" s="227"/>
      <c r="S505" s="227"/>
      <c r="T505" s="227"/>
      <c r="U505" s="227"/>
      <c r="V505" s="227"/>
      <c r="W505" s="227"/>
      <c r="X505" s="227"/>
      <c r="Y505" s="227"/>
      <c r="Z505" s="227"/>
      <c r="AA505" s="227"/>
      <c r="AB505" s="227"/>
    </row>
    <row r="506" ht="18.0" customHeight="1">
      <c r="A506" s="227"/>
      <c r="B506" s="227"/>
      <c r="C506" s="227"/>
      <c r="D506" s="227"/>
      <c r="E506" s="227"/>
      <c r="F506" s="379"/>
      <c r="G506" s="379"/>
      <c r="H506" s="227"/>
      <c r="I506" s="227"/>
      <c r="J506" s="227"/>
      <c r="K506" s="227"/>
      <c r="L506" s="227"/>
      <c r="M506" s="227"/>
      <c r="N506" s="227"/>
      <c r="O506" s="227"/>
      <c r="P506" s="227"/>
      <c r="Q506" s="227"/>
      <c r="R506" s="227"/>
      <c r="S506" s="227"/>
      <c r="T506" s="227"/>
      <c r="U506" s="227"/>
      <c r="V506" s="227"/>
      <c r="W506" s="227"/>
      <c r="X506" s="227"/>
      <c r="Y506" s="227"/>
      <c r="Z506" s="227"/>
      <c r="AA506" s="227"/>
      <c r="AB506" s="227"/>
    </row>
    <row r="507" ht="18.0" customHeight="1">
      <c r="A507" s="227"/>
      <c r="B507" s="227"/>
      <c r="C507" s="227"/>
      <c r="D507" s="227"/>
      <c r="E507" s="227"/>
      <c r="F507" s="379"/>
      <c r="G507" s="379"/>
      <c r="H507" s="227"/>
      <c r="I507" s="227"/>
      <c r="J507" s="227"/>
      <c r="K507" s="227"/>
      <c r="L507" s="227"/>
      <c r="M507" s="227"/>
      <c r="N507" s="227"/>
      <c r="O507" s="227"/>
      <c r="P507" s="227"/>
      <c r="Q507" s="227"/>
      <c r="R507" s="227"/>
      <c r="S507" s="227"/>
      <c r="T507" s="227"/>
      <c r="U507" s="227"/>
      <c r="V507" s="227"/>
      <c r="W507" s="227"/>
      <c r="X507" s="227"/>
      <c r="Y507" s="227"/>
      <c r="Z507" s="227"/>
      <c r="AA507" s="227"/>
      <c r="AB507" s="227"/>
    </row>
    <row r="508" ht="18.0" customHeight="1">
      <c r="A508" s="227"/>
      <c r="B508" s="227"/>
      <c r="C508" s="227"/>
      <c r="D508" s="227"/>
      <c r="E508" s="227"/>
      <c r="F508" s="379"/>
      <c r="G508" s="379"/>
      <c r="H508" s="227"/>
      <c r="I508" s="227"/>
      <c r="J508" s="227"/>
      <c r="K508" s="227"/>
      <c r="L508" s="227"/>
      <c r="M508" s="227"/>
      <c r="N508" s="227"/>
      <c r="O508" s="227"/>
      <c r="P508" s="227"/>
      <c r="Q508" s="227"/>
      <c r="R508" s="227"/>
      <c r="S508" s="227"/>
      <c r="T508" s="227"/>
      <c r="U508" s="227"/>
      <c r="V508" s="227"/>
      <c r="W508" s="227"/>
      <c r="X508" s="227"/>
      <c r="Y508" s="227"/>
      <c r="Z508" s="227"/>
      <c r="AA508" s="227"/>
      <c r="AB508" s="227"/>
    </row>
    <row r="509" ht="18.0" customHeight="1">
      <c r="A509" s="227"/>
      <c r="B509" s="227"/>
      <c r="C509" s="227"/>
      <c r="D509" s="227"/>
      <c r="E509" s="227"/>
      <c r="F509" s="379"/>
      <c r="G509" s="379"/>
      <c r="H509" s="227"/>
      <c r="I509" s="227"/>
      <c r="J509" s="227"/>
      <c r="K509" s="227"/>
      <c r="L509" s="227"/>
      <c r="M509" s="227"/>
      <c r="N509" s="227"/>
      <c r="O509" s="227"/>
      <c r="P509" s="227"/>
      <c r="Q509" s="227"/>
      <c r="R509" s="227"/>
      <c r="S509" s="227"/>
      <c r="T509" s="227"/>
      <c r="U509" s="227"/>
      <c r="V509" s="227"/>
      <c r="W509" s="227"/>
      <c r="X509" s="227"/>
      <c r="Y509" s="227"/>
      <c r="Z509" s="227"/>
      <c r="AA509" s="227"/>
      <c r="AB509" s="227"/>
    </row>
    <row r="510" ht="18.0" customHeight="1">
      <c r="A510" s="227"/>
      <c r="B510" s="227"/>
      <c r="C510" s="227"/>
      <c r="D510" s="227"/>
      <c r="E510" s="227"/>
      <c r="F510" s="379"/>
      <c r="G510" s="379"/>
      <c r="H510" s="227"/>
      <c r="I510" s="227"/>
      <c r="J510" s="227"/>
      <c r="K510" s="227"/>
      <c r="L510" s="227"/>
      <c r="M510" s="227"/>
      <c r="N510" s="227"/>
      <c r="O510" s="227"/>
      <c r="P510" s="227"/>
      <c r="Q510" s="227"/>
      <c r="R510" s="227"/>
      <c r="S510" s="227"/>
      <c r="T510" s="227"/>
      <c r="U510" s="227"/>
      <c r="V510" s="227"/>
      <c r="W510" s="227"/>
      <c r="X510" s="227"/>
      <c r="Y510" s="227"/>
      <c r="Z510" s="227"/>
      <c r="AA510" s="227"/>
      <c r="AB510" s="227"/>
    </row>
    <row r="511" ht="18.0" customHeight="1">
      <c r="A511" s="227"/>
      <c r="B511" s="227"/>
      <c r="C511" s="227"/>
      <c r="D511" s="227"/>
      <c r="E511" s="227"/>
      <c r="F511" s="379"/>
      <c r="G511" s="379"/>
      <c r="H511" s="227"/>
      <c r="I511" s="227"/>
      <c r="J511" s="227"/>
      <c r="K511" s="227"/>
      <c r="L511" s="227"/>
      <c r="M511" s="227"/>
      <c r="N511" s="227"/>
      <c r="O511" s="227"/>
      <c r="P511" s="227"/>
      <c r="Q511" s="227"/>
      <c r="R511" s="227"/>
      <c r="S511" s="227"/>
      <c r="T511" s="227"/>
      <c r="U511" s="227"/>
      <c r="V511" s="227"/>
      <c r="W511" s="227"/>
      <c r="X511" s="227"/>
      <c r="Y511" s="227"/>
      <c r="Z511" s="227"/>
      <c r="AA511" s="227"/>
      <c r="AB511" s="227"/>
    </row>
    <row r="512" ht="18.0" customHeight="1">
      <c r="A512" s="227"/>
      <c r="B512" s="227"/>
      <c r="C512" s="227"/>
      <c r="D512" s="227"/>
      <c r="E512" s="227"/>
      <c r="F512" s="379"/>
      <c r="G512" s="379"/>
      <c r="H512" s="227"/>
      <c r="I512" s="227"/>
      <c r="J512" s="227"/>
      <c r="K512" s="227"/>
      <c r="L512" s="227"/>
      <c r="M512" s="227"/>
      <c r="N512" s="227"/>
      <c r="O512" s="227"/>
      <c r="P512" s="227"/>
      <c r="Q512" s="227"/>
      <c r="R512" s="227"/>
      <c r="S512" s="227"/>
      <c r="T512" s="227"/>
      <c r="U512" s="227"/>
      <c r="V512" s="227"/>
      <c r="W512" s="227"/>
      <c r="X512" s="227"/>
      <c r="Y512" s="227"/>
      <c r="Z512" s="227"/>
      <c r="AA512" s="227"/>
      <c r="AB512" s="227"/>
    </row>
    <row r="513" ht="18.0" customHeight="1">
      <c r="A513" s="227"/>
      <c r="B513" s="227"/>
      <c r="C513" s="227"/>
      <c r="D513" s="227"/>
      <c r="E513" s="227"/>
      <c r="F513" s="379"/>
      <c r="G513" s="379"/>
      <c r="H513" s="227"/>
      <c r="I513" s="227"/>
      <c r="J513" s="227"/>
      <c r="K513" s="227"/>
      <c r="L513" s="227"/>
      <c r="M513" s="227"/>
      <c r="N513" s="227"/>
      <c r="O513" s="227"/>
      <c r="P513" s="227"/>
      <c r="Q513" s="227"/>
      <c r="R513" s="227"/>
      <c r="S513" s="227"/>
      <c r="T513" s="227"/>
      <c r="U513" s="227"/>
      <c r="V513" s="227"/>
      <c r="W513" s="227"/>
      <c r="X513" s="227"/>
      <c r="Y513" s="227"/>
      <c r="Z513" s="227"/>
      <c r="AA513" s="227"/>
      <c r="AB513" s="227"/>
    </row>
    <row r="514" ht="18.0" customHeight="1">
      <c r="A514" s="227"/>
      <c r="B514" s="227"/>
      <c r="C514" s="227"/>
      <c r="D514" s="227"/>
      <c r="E514" s="227"/>
      <c r="F514" s="379"/>
      <c r="G514" s="379"/>
      <c r="H514" s="227"/>
      <c r="I514" s="227"/>
      <c r="J514" s="227"/>
      <c r="K514" s="227"/>
      <c r="L514" s="227"/>
      <c r="M514" s="227"/>
      <c r="N514" s="227"/>
      <c r="O514" s="227"/>
      <c r="P514" s="227"/>
      <c r="Q514" s="227"/>
      <c r="R514" s="227"/>
      <c r="S514" s="227"/>
      <c r="T514" s="227"/>
      <c r="U514" s="227"/>
      <c r="V514" s="227"/>
      <c r="W514" s="227"/>
      <c r="X514" s="227"/>
      <c r="Y514" s="227"/>
      <c r="Z514" s="227"/>
      <c r="AA514" s="227"/>
      <c r="AB514" s="227"/>
    </row>
    <row r="515" ht="18.0" customHeight="1">
      <c r="A515" s="227"/>
      <c r="B515" s="227"/>
      <c r="C515" s="227"/>
      <c r="D515" s="227"/>
      <c r="E515" s="227"/>
      <c r="F515" s="379"/>
      <c r="G515" s="379"/>
      <c r="H515" s="227"/>
      <c r="I515" s="227"/>
      <c r="J515" s="227"/>
      <c r="K515" s="227"/>
      <c r="L515" s="227"/>
      <c r="M515" s="227"/>
      <c r="N515" s="227"/>
      <c r="O515" s="227"/>
      <c r="P515" s="227"/>
      <c r="Q515" s="227"/>
      <c r="R515" s="227"/>
      <c r="S515" s="227"/>
      <c r="T515" s="227"/>
      <c r="U515" s="227"/>
      <c r="V515" s="227"/>
      <c r="W515" s="227"/>
      <c r="X515" s="227"/>
      <c r="Y515" s="227"/>
      <c r="Z515" s="227"/>
      <c r="AA515" s="227"/>
      <c r="AB515" s="227"/>
    </row>
    <row r="516" ht="18.0" customHeight="1">
      <c r="A516" s="227"/>
      <c r="B516" s="227"/>
      <c r="C516" s="227"/>
      <c r="D516" s="227"/>
      <c r="E516" s="227"/>
      <c r="F516" s="379"/>
      <c r="G516" s="379"/>
      <c r="H516" s="227"/>
      <c r="I516" s="227"/>
      <c r="J516" s="227"/>
      <c r="K516" s="227"/>
      <c r="L516" s="227"/>
      <c r="M516" s="227"/>
      <c r="N516" s="227"/>
      <c r="O516" s="227"/>
      <c r="P516" s="227"/>
      <c r="Q516" s="227"/>
      <c r="R516" s="227"/>
      <c r="S516" s="227"/>
      <c r="T516" s="227"/>
      <c r="U516" s="227"/>
      <c r="V516" s="227"/>
      <c r="W516" s="227"/>
      <c r="X516" s="227"/>
      <c r="Y516" s="227"/>
      <c r="Z516" s="227"/>
      <c r="AA516" s="227"/>
      <c r="AB516" s="227"/>
    </row>
    <row r="517" ht="18.0" customHeight="1">
      <c r="A517" s="227"/>
      <c r="B517" s="227"/>
      <c r="C517" s="227"/>
      <c r="D517" s="227"/>
      <c r="E517" s="227"/>
      <c r="F517" s="379"/>
      <c r="G517" s="379"/>
      <c r="H517" s="227"/>
      <c r="I517" s="227"/>
      <c r="J517" s="227"/>
      <c r="K517" s="227"/>
      <c r="L517" s="227"/>
      <c r="M517" s="227"/>
      <c r="N517" s="227"/>
      <c r="O517" s="227"/>
      <c r="P517" s="227"/>
      <c r="Q517" s="227"/>
      <c r="R517" s="227"/>
      <c r="S517" s="227"/>
      <c r="T517" s="227"/>
      <c r="U517" s="227"/>
      <c r="V517" s="227"/>
      <c r="W517" s="227"/>
      <c r="X517" s="227"/>
      <c r="Y517" s="227"/>
      <c r="Z517" s="227"/>
      <c r="AA517" s="227"/>
      <c r="AB517" s="227"/>
    </row>
    <row r="518" ht="18.0" customHeight="1">
      <c r="A518" s="227"/>
      <c r="B518" s="227"/>
      <c r="C518" s="227"/>
      <c r="D518" s="227"/>
      <c r="E518" s="227"/>
      <c r="F518" s="379"/>
      <c r="G518" s="379"/>
      <c r="H518" s="227"/>
      <c r="I518" s="227"/>
      <c r="J518" s="227"/>
      <c r="K518" s="227"/>
      <c r="L518" s="227"/>
      <c r="M518" s="227"/>
      <c r="N518" s="227"/>
      <c r="O518" s="227"/>
      <c r="P518" s="227"/>
      <c r="Q518" s="227"/>
      <c r="R518" s="227"/>
      <c r="S518" s="227"/>
      <c r="T518" s="227"/>
      <c r="U518" s="227"/>
      <c r="V518" s="227"/>
      <c r="W518" s="227"/>
      <c r="X518" s="227"/>
      <c r="Y518" s="227"/>
      <c r="Z518" s="227"/>
      <c r="AA518" s="227"/>
      <c r="AB518" s="227"/>
    </row>
    <row r="519" ht="18.0" customHeight="1">
      <c r="A519" s="227"/>
      <c r="B519" s="227"/>
      <c r="C519" s="227"/>
      <c r="D519" s="227"/>
      <c r="E519" s="227"/>
      <c r="F519" s="379"/>
      <c r="G519" s="379"/>
      <c r="H519" s="227"/>
      <c r="I519" s="227"/>
      <c r="J519" s="227"/>
      <c r="K519" s="227"/>
      <c r="L519" s="227"/>
      <c r="M519" s="227"/>
      <c r="N519" s="227"/>
      <c r="O519" s="227"/>
      <c r="P519" s="227"/>
      <c r="Q519" s="227"/>
      <c r="R519" s="227"/>
      <c r="S519" s="227"/>
      <c r="T519" s="227"/>
      <c r="U519" s="227"/>
      <c r="V519" s="227"/>
      <c r="W519" s="227"/>
      <c r="X519" s="227"/>
      <c r="Y519" s="227"/>
      <c r="Z519" s="227"/>
      <c r="AA519" s="227"/>
      <c r="AB519" s="227"/>
    </row>
    <row r="520" ht="18.0" customHeight="1">
      <c r="A520" s="227"/>
      <c r="B520" s="227"/>
      <c r="C520" s="227"/>
      <c r="D520" s="227"/>
      <c r="E520" s="227"/>
      <c r="F520" s="379"/>
      <c r="G520" s="379"/>
      <c r="H520" s="227"/>
      <c r="I520" s="227"/>
      <c r="J520" s="227"/>
      <c r="K520" s="227"/>
      <c r="L520" s="227"/>
      <c r="M520" s="227"/>
      <c r="N520" s="227"/>
      <c r="O520" s="227"/>
      <c r="P520" s="227"/>
      <c r="Q520" s="227"/>
      <c r="R520" s="227"/>
      <c r="S520" s="227"/>
      <c r="T520" s="227"/>
      <c r="U520" s="227"/>
      <c r="V520" s="227"/>
      <c r="W520" s="227"/>
      <c r="X520" s="227"/>
      <c r="Y520" s="227"/>
      <c r="Z520" s="227"/>
      <c r="AA520" s="227"/>
      <c r="AB520" s="227"/>
    </row>
    <row r="521" ht="18.0" customHeight="1">
      <c r="A521" s="227"/>
      <c r="B521" s="227"/>
      <c r="C521" s="227"/>
      <c r="D521" s="227"/>
      <c r="E521" s="227"/>
      <c r="F521" s="379"/>
      <c r="G521" s="379"/>
      <c r="H521" s="227"/>
      <c r="I521" s="227"/>
      <c r="J521" s="227"/>
      <c r="K521" s="227"/>
      <c r="L521" s="227"/>
      <c r="M521" s="227"/>
      <c r="N521" s="227"/>
      <c r="O521" s="227"/>
      <c r="P521" s="227"/>
      <c r="Q521" s="227"/>
      <c r="R521" s="227"/>
      <c r="S521" s="227"/>
      <c r="T521" s="227"/>
      <c r="U521" s="227"/>
      <c r="V521" s="227"/>
      <c r="W521" s="227"/>
      <c r="X521" s="227"/>
      <c r="Y521" s="227"/>
      <c r="Z521" s="227"/>
      <c r="AA521" s="227"/>
      <c r="AB521" s="227"/>
    </row>
    <row r="522" ht="18.0" customHeight="1">
      <c r="A522" s="227"/>
      <c r="B522" s="227"/>
      <c r="C522" s="227"/>
      <c r="D522" s="227"/>
      <c r="E522" s="227"/>
      <c r="F522" s="379"/>
      <c r="G522" s="379"/>
      <c r="H522" s="227"/>
      <c r="I522" s="227"/>
      <c r="J522" s="227"/>
      <c r="K522" s="227"/>
      <c r="L522" s="227"/>
      <c r="M522" s="227"/>
      <c r="N522" s="227"/>
      <c r="O522" s="227"/>
      <c r="P522" s="227"/>
      <c r="Q522" s="227"/>
      <c r="R522" s="227"/>
      <c r="S522" s="227"/>
      <c r="T522" s="227"/>
      <c r="U522" s="227"/>
      <c r="V522" s="227"/>
      <c r="W522" s="227"/>
      <c r="X522" s="227"/>
      <c r="Y522" s="227"/>
      <c r="Z522" s="227"/>
      <c r="AA522" s="227"/>
      <c r="AB522" s="227"/>
    </row>
    <row r="523" ht="18.0" customHeight="1">
      <c r="A523" s="227"/>
      <c r="B523" s="227"/>
      <c r="C523" s="227"/>
      <c r="D523" s="227"/>
      <c r="E523" s="227"/>
      <c r="F523" s="379"/>
      <c r="G523" s="379"/>
      <c r="H523" s="227"/>
      <c r="I523" s="227"/>
      <c r="J523" s="227"/>
      <c r="K523" s="227"/>
      <c r="L523" s="227"/>
      <c r="M523" s="227"/>
      <c r="N523" s="227"/>
      <c r="O523" s="227"/>
      <c r="P523" s="227"/>
      <c r="Q523" s="227"/>
      <c r="R523" s="227"/>
      <c r="S523" s="227"/>
      <c r="T523" s="227"/>
      <c r="U523" s="227"/>
      <c r="V523" s="227"/>
      <c r="W523" s="227"/>
      <c r="X523" s="227"/>
      <c r="Y523" s="227"/>
      <c r="Z523" s="227"/>
      <c r="AA523" s="227"/>
      <c r="AB523" s="227"/>
    </row>
    <row r="524" ht="18.0" customHeight="1">
      <c r="A524" s="227"/>
      <c r="B524" s="227"/>
      <c r="C524" s="227"/>
      <c r="D524" s="227"/>
      <c r="E524" s="227"/>
      <c r="F524" s="379"/>
      <c r="G524" s="379"/>
      <c r="H524" s="227"/>
      <c r="I524" s="227"/>
      <c r="J524" s="227"/>
      <c r="K524" s="227"/>
      <c r="L524" s="227"/>
      <c r="M524" s="227"/>
      <c r="N524" s="227"/>
      <c r="O524" s="227"/>
      <c r="P524" s="227"/>
      <c r="Q524" s="227"/>
      <c r="R524" s="227"/>
      <c r="S524" s="227"/>
      <c r="T524" s="227"/>
      <c r="U524" s="227"/>
      <c r="V524" s="227"/>
      <c r="W524" s="227"/>
      <c r="X524" s="227"/>
      <c r="Y524" s="227"/>
      <c r="Z524" s="227"/>
      <c r="AA524" s="227"/>
      <c r="AB524" s="227"/>
    </row>
    <row r="525" ht="18.0" customHeight="1">
      <c r="A525" s="227"/>
      <c r="B525" s="227"/>
      <c r="C525" s="227"/>
      <c r="D525" s="227"/>
      <c r="E525" s="227"/>
      <c r="F525" s="379"/>
      <c r="G525" s="379"/>
      <c r="H525" s="227"/>
      <c r="I525" s="227"/>
      <c r="J525" s="227"/>
      <c r="K525" s="227"/>
      <c r="L525" s="227"/>
      <c r="M525" s="227"/>
      <c r="N525" s="227"/>
      <c r="O525" s="227"/>
      <c r="P525" s="227"/>
      <c r="Q525" s="227"/>
      <c r="R525" s="227"/>
      <c r="S525" s="227"/>
      <c r="T525" s="227"/>
      <c r="U525" s="227"/>
      <c r="V525" s="227"/>
      <c r="W525" s="227"/>
      <c r="X525" s="227"/>
      <c r="Y525" s="227"/>
      <c r="Z525" s="227"/>
      <c r="AA525" s="227"/>
      <c r="AB525" s="227"/>
    </row>
    <row r="526" ht="18.0" customHeight="1">
      <c r="A526" s="227"/>
      <c r="B526" s="227"/>
      <c r="C526" s="227"/>
      <c r="D526" s="227"/>
      <c r="E526" s="227"/>
      <c r="F526" s="379"/>
      <c r="G526" s="379"/>
      <c r="H526" s="227"/>
      <c r="I526" s="227"/>
      <c r="J526" s="227"/>
      <c r="K526" s="227"/>
      <c r="L526" s="227"/>
      <c r="M526" s="227"/>
      <c r="N526" s="227"/>
      <c r="O526" s="227"/>
      <c r="P526" s="227"/>
      <c r="Q526" s="227"/>
      <c r="R526" s="227"/>
      <c r="S526" s="227"/>
      <c r="T526" s="227"/>
      <c r="U526" s="227"/>
      <c r="V526" s="227"/>
      <c r="W526" s="227"/>
      <c r="X526" s="227"/>
      <c r="Y526" s="227"/>
      <c r="Z526" s="227"/>
      <c r="AA526" s="227"/>
      <c r="AB526" s="227"/>
    </row>
    <row r="527" ht="18.0" customHeight="1">
      <c r="A527" s="227"/>
      <c r="B527" s="227"/>
      <c r="C527" s="227"/>
      <c r="D527" s="227"/>
      <c r="E527" s="227"/>
      <c r="F527" s="379"/>
      <c r="G527" s="379"/>
      <c r="H527" s="227"/>
      <c r="I527" s="227"/>
      <c r="J527" s="227"/>
      <c r="K527" s="227"/>
      <c r="L527" s="227"/>
      <c r="M527" s="227"/>
      <c r="N527" s="227"/>
      <c r="O527" s="227"/>
      <c r="P527" s="227"/>
      <c r="Q527" s="227"/>
      <c r="R527" s="227"/>
      <c r="S527" s="227"/>
      <c r="T527" s="227"/>
      <c r="U527" s="227"/>
      <c r="V527" s="227"/>
      <c r="W527" s="227"/>
      <c r="X527" s="227"/>
      <c r="Y527" s="227"/>
      <c r="Z527" s="227"/>
      <c r="AA527" s="227"/>
      <c r="AB527" s="227"/>
    </row>
    <row r="528" ht="18.0" customHeight="1">
      <c r="A528" s="227"/>
      <c r="B528" s="227"/>
      <c r="C528" s="227"/>
      <c r="D528" s="227"/>
      <c r="E528" s="227"/>
      <c r="F528" s="379"/>
      <c r="G528" s="379"/>
      <c r="H528" s="227"/>
      <c r="I528" s="227"/>
      <c r="J528" s="227"/>
      <c r="K528" s="227"/>
      <c r="L528" s="227"/>
      <c r="M528" s="227"/>
      <c r="N528" s="227"/>
      <c r="O528" s="227"/>
      <c r="P528" s="227"/>
      <c r="Q528" s="227"/>
      <c r="R528" s="227"/>
      <c r="S528" s="227"/>
      <c r="T528" s="227"/>
      <c r="U528" s="227"/>
      <c r="V528" s="227"/>
      <c r="W528" s="227"/>
      <c r="X528" s="227"/>
      <c r="Y528" s="227"/>
      <c r="Z528" s="227"/>
      <c r="AA528" s="227"/>
      <c r="AB528" s="227"/>
    </row>
    <row r="529" ht="18.0" customHeight="1">
      <c r="A529" s="227"/>
      <c r="B529" s="227"/>
      <c r="C529" s="227"/>
      <c r="D529" s="227"/>
      <c r="E529" s="227"/>
      <c r="F529" s="379"/>
      <c r="G529" s="379"/>
      <c r="H529" s="227"/>
      <c r="I529" s="227"/>
      <c r="J529" s="227"/>
      <c r="K529" s="227"/>
      <c r="L529" s="227"/>
      <c r="M529" s="227"/>
      <c r="N529" s="227"/>
      <c r="O529" s="227"/>
      <c r="P529" s="227"/>
      <c r="Q529" s="227"/>
      <c r="R529" s="227"/>
      <c r="S529" s="227"/>
      <c r="T529" s="227"/>
      <c r="U529" s="227"/>
      <c r="V529" s="227"/>
      <c r="W529" s="227"/>
      <c r="X529" s="227"/>
      <c r="Y529" s="227"/>
      <c r="Z529" s="227"/>
      <c r="AA529" s="227"/>
      <c r="AB529" s="227"/>
    </row>
    <row r="530" ht="18.0" customHeight="1">
      <c r="A530" s="227"/>
      <c r="B530" s="227"/>
      <c r="C530" s="227"/>
      <c r="D530" s="227"/>
      <c r="E530" s="227"/>
      <c r="F530" s="379"/>
      <c r="G530" s="379"/>
      <c r="H530" s="227"/>
      <c r="I530" s="227"/>
      <c r="J530" s="227"/>
      <c r="K530" s="227"/>
      <c r="L530" s="227"/>
      <c r="M530" s="227"/>
      <c r="N530" s="227"/>
      <c r="O530" s="227"/>
      <c r="P530" s="227"/>
      <c r="Q530" s="227"/>
      <c r="R530" s="227"/>
      <c r="S530" s="227"/>
      <c r="T530" s="227"/>
      <c r="U530" s="227"/>
      <c r="V530" s="227"/>
      <c r="W530" s="227"/>
      <c r="X530" s="227"/>
      <c r="Y530" s="227"/>
      <c r="Z530" s="227"/>
      <c r="AA530" s="227"/>
      <c r="AB530" s="227"/>
    </row>
    <row r="531" ht="18.0" customHeight="1">
      <c r="A531" s="227"/>
      <c r="B531" s="227"/>
      <c r="C531" s="227"/>
      <c r="D531" s="227"/>
      <c r="E531" s="227"/>
      <c r="F531" s="379"/>
      <c r="G531" s="379"/>
      <c r="H531" s="227"/>
      <c r="I531" s="227"/>
      <c r="J531" s="227"/>
      <c r="K531" s="227"/>
      <c r="L531" s="227"/>
      <c r="M531" s="227"/>
      <c r="N531" s="227"/>
      <c r="O531" s="227"/>
      <c r="P531" s="227"/>
      <c r="Q531" s="227"/>
      <c r="R531" s="227"/>
      <c r="S531" s="227"/>
      <c r="T531" s="227"/>
      <c r="U531" s="227"/>
      <c r="V531" s="227"/>
      <c r="W531" s="227"/>
      <c r="X531" s="227"/>
      <c r="Y531" s="227"/>
      <c r="Z531" s="227"/>
      <c r="AA531" s="227"/>
      <c r="AB531" s="227"/>
    </row>
    <row r="532" ht="18.0" customHeight="1">
      <c r="A532" s="227"/>
      <c r="B532" s="227"/>
      <c r="C532" s="227"/>
      <c r="D532" s="227"/>
      <c r="E532" s="227"/>
      <c r="F532" s="379"/>
      <c r="G532" s="379"/>
      <c r="H532" s="227"/>
      <c r="I532" s="227"/>
      <c r="J532" s="227"/>
      <c r="K532" s="227"/>
      <c r="L532" s="227"/>
      <c r="M532" s="227"/>
      <c r="N532" s="227"/>
      <c r="O532" s="227"/>
      <c r="P532" s="227"/>
      <c r="Q532" s="227"/>
      <c r="R532" s="227"/>
      <c r="S532" s="227"/>
      <c r="T532" s="227"/>
      <c r="U532" s="227"/>
      <c r="V532" s="227"/>
      <c r="W532" s="227"/>
      <c r="X532" s="227"/>
      <c r="Y532" s="227"/>
      <c r="Z532" s="227"/>
      <c r="AA532" s="227"/>
      <c r="AB532" s="227"/>
    </row>
    <row r="533" ht="18.0" customHeight="1">
      <c r="A533" s="227"/>
      <c r="B533" s="227"/>
      <c r="C533" s="227"/>
      <c r="D533" s="227"/>
      <c r="E533" s="227"/>
      <c r="F533" s="379"/>
      <c r="G533" s="379"/>
      <c r="H533" s="227"/>
      <c r="I533" s="227"/>
      <c r="J533" s="227"/>
      <c r="K533" s="227"/>
      <c r="L533" s="227"/>
      <c r="M533" s="227"/>
      <c r="N533" s="227"/>
      <c r="O533" s="227"/>
      <c r="P533" s="227"/>
      <c r="Q533" s="227"/>
      <c r="R533" s="227"/>
      <c r="S533" s="227"/>
      <c r="T533" s="227"/>
      <c r="U533" s="227"/>
      <c r="V533" s="227"/>
      <c r="W533" s="227"/>
      <c r="X533" s="227"/>
      <c r="Y533" s="227"/>
      <c r="Z533" s="227"/>
      <c r="AA533" s="227"/>
      <c r="AB533" s="227"/>
    </row>
    <row r="534" ht="18.0" customHeight="1">
      <c r="A534" s="227"/>
      <c r="B534" s="227"/>
      <c r="C534" s="227"/>
      <c r="D534" s="227"/>
      <c r="E534" s="227"/>
      <c r="F534" s="379"/>
      <c r="G534" s="379"/>
      <c r="H534" s="227"/>
      <c r="I534" s="227"/>
      <c r="J534" s="227"/>
      <c r="K534" s="227"/>
      <c r="L534" s="227"/>
      <c r="M534" s="227"/>
      <c r="N534" s="227"/>
      <c r="O534" s="227"/>
      <c r="P534" s="227"/>
      <c r="Q534" s="227"/>
      <c r="R534" s="227"/>
      <c r="S534" s="227"/>
      <c r="T534" s="227"/>
      <c r="U534" s="227"/>
      <c r="V534" s="227"/>
      <c r="W534" s="227"/>
      <c r="X534" s="227"/>
      <c r="Y534" s="227"/>
      <c r="Z534" s="227"/>
      <c r="AA534" s="227"/>
      <c r="AB534" s="227"/>
    </row>
    <row r="535" ht="18.0" customHeight="1">
      <c r="A535" s="227"/>
      <c r="B535" s="227"/>
      <c r="C535" s="227"/>
      <c r="D535" s="227"/>
      <c r="E535" s="227"/>
      <c r="F535" s="379"/>
      <c r="G535" s="379"/>
      <c r="H535" s="227"/>
      <c r="I535" s="227"/>
      <c r="J535" s="227"/>
      <c r="K535" s="227"/>
      <c r="L535" s="227"/>
      <c r="M535" s="227"/>
      <c r="N535" s="227"/>
      <c r="O535" s="227"/>
      <c r="P535" s="227"/>
      <c r="Q535" s="227"/>
      <c r="R535" s="227"/>
      <c r="S535" s="227"/>
      <c r="T535" s="227"/>
      <c r="U535" s="227"/>
      <c r="V535" s="227"/>
      <c r="W535" s="227"/>
      <c r="X535" s="227"/>
      <c r="Y535" s="227"/>
      <c r="Z535" s="227"/>
      <c r="AA535" s="227"/>
      <c r="AB535" s="227"/>
    </row>
    <row r="536" ht="18.0" customHeight="1">
      <c r="A536" s="227"/>
      <c r="B536" s="227"/>
      <c r="C536" s="227"/>
      <c r="D536" s="227"/>
      <c r="E536" s="227"/>
      <c r="F536" s="379"/>
      <c r="G536" s="379"/>
      <c r="H536" s="227"/>
      <c r="I536" s="227"/>
      <c r="J536" s="227"/>
      <c r="K536" s="227"/>
      <c r="L536" s="227"/>
      <c r="M536" s="227"/>
      <c r="N536" s="227"/>
      <c r="O536" s="227"/>
      <c r="P536" s="227"/>
      <c r="Q536" s="227"/>
      <c r="R536" s="227"/>
      <c r="S536" s="227"/>
      <c r="T536" s="227"/>
      <c r="U536" s="227"/>
      <c r="V536" s="227"/>
      <c r="W536" s="227"/>
      <c r="X536" s="227"/>
      <c r="Y536" s="227"/>
      <c r="Z536" s="227"/>
      <c r="AA536" s="227"/>
      <c r="AB536" s="227"/>
    </row>
    <row r="537" ht="18.0" customHeight="1">
      <c r="A537" s="227"/>
      <c r="B537" s="227"/>
      <c r="C537" s="227"/>
      <c r="D537" s="227"/>
      <c r="E537" s="227"/>
      <c r="F537" s="379"/>
      <c r="G537" s="379"/>
      <c r="H537" s="227"/>
      <c r="I537" s="227"/>
      <c r="J537" s="227"/>
      <c r="K537" s="227"/>
      <c r="L537" s="227"/>
      <c r="M537" s="227"/>
      <c r="N537" s="227"/>
      <c r="O537" s="227"/>
      <c r="P537" s="227"/>
      <c r="Q537" s="227"/>
      <c r="R537" s="227"/>
      <c r="S537" s="227"/>
      <c r="T537" s="227"/>
      <c r="U537" s="227"/>
      <c r="V537" s="227"/>
      <c r="W537" s="227"/>
      <c r="X537" s="227"/>
      <c r="Y537" s="227"/>
      <c r="Z537" s="227"/>
      <c r="AA537" s="227"/>
      <c r="AB537" s="227"/>
    </row>
    <row r="538" ht="18.0" customHeight="1">
      <c r="A538" s="227"/>
      <c r="B538" s="227"/>
      <c r="C538" s="227"/>
      <c r="D538" s="227"/>
      <c r="E538" s="227"/>
      <c r="F538" s="379"/>
      <c r="G538" s="379"/>
      <c r="H538" s="227"/>
      <c r="I538" s="227"/>
      <c r="J538" s="227"/>
      <c r="K538" s="227"/>
      <c r="L538" s="227"/>
      <c r="M538" s="227"/>
      <c r="N538" s="227"/>
      <c r="O538" s="227"/>
      <c r="P538" s="227"/>
      <c r="Q538" s="227"/>
      <c r="R538" s="227"/>
      <c r="S538" s="227"/>
      <c r="T538" s="227"/>
      <c r="U538" s="227"/>
      <c r="V538" s="227"/>
      <c r="W538" s="227"/>
      <c r="X538" s="227"/>
      <c r="Y538" s="227"/>
      <c r="Z538" s="227"/>
      <c r="AA538" s="227"/>
      <c r="AB538" s="227"/>
    </row>
    <row r="539" ht="18.0" customHeight="1">
      <c r="A539" s="227"/>
      <c r="B539" s="227"/>
      <c r="C539" s="227"/>
      <c r="D539" s="227"/>
      <c r="E539" s="227"/>
      <c r="F539" s="379"/>
      <c r="G539" s="379"/>
      <c r="H539" s="227"/>
      <c r="I539" s="227"/>
      <c r="J539" s="227"/>
      <c r="K539" s="227"/>
      <c r="L539" s="227"/>
      <c r="M539" s="227"/>
      <c r="N539" s="227"/>
      <c r="O539" s="227"/>
      <c r="P539" s="227"/>
      <c r="Q539" s="227"/>
      <c r="R539" s="227"/>
      <c r="S539" s="227"/>
      <c r="T539" s="227"/>
      <c r="U539" s="227"/>
      <c r="V539" s="227"/>
      <c r="W539" s="227"/>
      <c r="X539" s="227"/>
      <c r="Y539" s="227"/>
      <c r="Z539" s="227"/>
      <c r="AA539" s="227"/>
      <c r="AB539" s="227"/>
    </row>
    <row r="540" ht="18.0" customHeight="1">
      <c r="A540" s="227"/>
      <c r="B540" s="227"/>
      <c r="C540" s="227"/>
      <c r="D540" s="227"/>
      <c r="E540" s="227"/>
      <c r="F540" s="379"/>
      <c r="G540" s="379"/>
      <c r="H540" s="227"/>
      <c r="I540" s="227"/>
      <c r="J540" s="227"/>
      <c r="K540" s="227"/>
      <c r="L540" s="227"/>
      <c r="M540" s="227"/>
      <c r="N540" s="227"/>
      <c r="O540" s="227"/>
      <c r="P540" s="227"/>
      <c r="Q540" s="227"/>
      <c r="R540" s="227"/>
      <c r="S540" s="227"/>
      <c r="T540" s="227"/>
      <c r="U540" s="227"/>
      <c r="V540" s="227"/>
      <c r="W540" s="227"/>
      <c r="X540" s="227"/>
      <c r="Y540" s="227"/>
      <c r="Z540" s="227"/>
      <c r="AA540" s="227"/>
      <c r="AB540" s="227"/>
    </row>
    <row r="541" ht="18.0" customHeight="1">
      <c r="A541" s="227"/>
      <c r="B541" s="227"/>
      <c r="C541" s="227"/>
      <c r="D541" s="227"/>
      <c r="E541" s="227"/>
      <c r="F541" s="379"/>
      <c r="G541" s="379"/>
      <c r="H541" s="227"/>
      <c r="I541" s="227"/>
      <c r="J541" s="227"/>
      <c r="K541" s="227"/>
      <c r="L541" s="227"/>
      <c r="M541" s="227"/>
      <c r="N541" s="227"/>
      <c r="O541" s="227"/>
      <c r="P541" s="227"/>
      <c r="Q541" s="227"/>
      <c r="R541" s="227"/>
      <c r="S541" s="227"/>
      <c r="T541" s="227"/>
      <c r="U541" s="227"/>
      <c r="V541" s="227"/>
      <c r="W541" s="227"/>
      <c r="X541" s="227"/>
      <c r="Y541" s="227"/>
      <c r="Z541" s="227"/>
      <c r="AA541" s="227"/>
      <c r="AB541" s="227"/>
    </row>
    <row r="542" ht="18.0" customHeight="1">
      <c r="A542" s="227"/>
      <c r="B542" s="227"/>
      <c r="C542" s="227"/>
      <c r="D542" s="227"/>
      <c r="E542" s="227"/>
      <c r="F542" s="379"/>
      <c r="G542" s="379"/>
      <c r="H542" s="227"/>
      <c r="I542" s="227"/>
      <c r="J542" s="227"/>
      <c r="K542" s="227"/>
      <c r="L542" s="227"/>
      <c r="M542" s="227"/>
      <c r="N542" s="227"/>
      <c r="O542" s="227"/>
      <c r="P542" s="227"/>
      <c r="Q542" s="227"/>
      <c r="R542" s="227"/>
      <c r="S542" s="227"/>
      <c r="T542" s="227"/>
      <c r="U542" s="227"/>
      <c r="V542" s="227"/>
      <c r="W542" s="227"/>
      <c r="X542" s="227"/>
      <c r="Y542" s="227"/>
      <c r="Z542" s="227"/>
      <c r="AA542" s="227"/>
      <c r="AB542" s="227"/>
    </row>
    <row r="543" ht="18.0" customHeight="1">
      <c r="A543" s="227"/>
      <c r="B543" s="227"/>
      <c r="C543" s="227"/>
      <c r="D543" s="227"/>
      <c r="E543" s="227"/>
      <c r="F543" s="379"/>
      <c r="G543" s="379"/>
      <c r="H543" s="227"/>
      <c r="I543" s="227"/>
      <c r="J543" s="227"/>
      <c r="K543" s="227"/>
      <c r="L543" s="227"/>
      <c r="M543" s="227"/>
      <c r="N543" s="227"/>
      <c r="O543" s="227"/>
      <c r="P543" s="227"/>
      <c r="Q543" s="227"/>
      <c r="R543" s="227"/>
      <c r="S543" s="227"/>
      <c r="T543" s="227"/>
      <c r="U543" s="227"/>
      <c r="V543" s="227"/>
      <c r="W543" s="227"/>
      <c r="X543" s="227"/>
      <c r="Y543" s="227"/>
      <c r="Z543" s="227"/>
      <c r="AA543" s="227"/>
      <c r="AB543" s="227"/>
    </row>
    <row r="544" ht="18.0" customHeight="1">
      <c r="A544" s="227"/>
      <c r="B544" s="227"/>
      <c r="C544" s="227"/>
      <c r="D544" s="227"/>
      <c r="E544" s="227"/>
      <c r="F544" s="379"/>
      <c r="G544" s="379"/>
      <c r="H544" s="227"/>
      <c r="I544" s="227"/>
      <c r="J544" s="227"/>
      <c r="K544" s="227"/>
      <c r="L544" s="227"/>
      <c r="M544" s="227"/>
      <c r="N544" s="227"/>
      <c r="O544" s="227"/>
      <c r="P544" s="227"/>
      <c r="Q544" s="227"/>
      <c r="R544" s="227"/>
      <c r="S544" s="227"/>
      <c r="T544" s="227"/>
      <c r="U544" s="227"/>
      <c r="V544" s="227"/>
      <c r="W544" s="227"/>
      <c r="X544" s="227"/>
      <c r="Y544" s="227"/>
      <c r="Z544" s="227"/>
      <c r="AA544" s="227"/>
      <c r="AB544" s="227"/>
    </row>
    <row r="545" ht="18.0" customHeight="1">
      <c r="A545" s="227"/>
      <c r="B545" s="227"/>
      <c r="C545" s="227"/>
      <c r="D545" s="227"/>
      <c r="E545" s="227"/>
      <c r="F545" s="379"/>
      <c r="G545" s="379"/>
      <c r="H545" s="227"/>
      <c r="I545" s="227"/>
      <c r="J545" s="227"/>
      <c r="K545" s="227"/>
      <c r="L545" s="227"/>
      <c r="M545" s="227"/>
      <c r="N545" s="227"/>
      <c r="O545" s="227"/>
      <c r="P545" s="227"/>
      <c r="Q545" s="227"/>
      <c r="R545" s="227"/>
      <c r="S545" s="227"/>
      <c r="T545" s="227"/>
      <c r="U545" s="227"/>
      <c r="V545" s="227"/>
      <c r="W545" s="227"/>
      <c r="X545" s="227"/>
      <c r="Y545" s="227"/>
      <c r="Z545" s="227"/>
      <c r="AA545" s="227"/>
      <c r="AB545" s="227"/>
    </row>
    <row r="546" ht="18.0" customHeight="1">
      <c r="A546" s="227"/>
      <c r="B546" s="227"/>
      <c r="C546" s="227"/>
      <c r="D546" s="227"/>
      <c r="E546" s="227"/>
      <c r="F546" s="379"/>
      <c r="G546" s="379"/>
      <c r="H546" s="227"/>
      <c r="I546" s="227"/>
      <c r="J546" s="227"/>
      <c r="K546" s="227"/>
      <c r="L546" s="227"/>
      <c r="M546" s="227"/>
      <c r="N546" s="227"/>
      <c r="O546" s="227"/>
      <c r="P546" s="227"/>
      <c r="Q546" s="227"/>
      <c r="R546" s="227"/>
      <c r="S546" s="227"/>
      <c r="T546" s="227"/>
      <c r="U546" s="227"/>
      <c r="V546" s="227"/>
      <c r="W546" s="227"/>
      <c r="X546" s="227"/>
      <c r="Y546" s="227"/>
      <c r="Z546" s="227"/>
      <c r="AA546" s="227"/>
      <c r="AB546" s="227"/>
    </row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8080"/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26" width="8.14"/>
  </cols>
  <sheetData>
    <row r="1" ht="18.75" customHeight="1">
      <c r="A1" s="336"/>
      <c r="B1" s="343"/>
      <c r="C1" s="339"/>
      <c r="D1" s="339"/>
      <c r="E1" s="339"/>
      <c r="F1" s="339"/>
      <c r="G1" s="339"/>
      <c r="H1" s="339"/>
      <c r="I1" s="345"/>
      <c r="J1" s="345"/>
      <c r="K1" s="348"/>
      <c r="L1" s="345"/>
      <c r="M1" s="345"/>
      <c r="N1" s="339"/>
      <c r="O1" s="336"/>
      <c r="P1" s="336"/>
      <c r="Q1" s="336"/>
      <c r="R1" s="339"/>
      <c r="S1" s="339"/>
      <c r="T1" s="339"/>
      <c r="U1" s="339"/>
      <c r="V1" s="342"/>
      <c r="W1" s="412"/>
      <c r="X1" s="336"/>
    </row>
    <row r="2" ht="18.75" customHeight="1">
      <c r="A2" s="336"/>
      <c r="B2" s="343"/>
      <c r="C2" s="339"/>
      <c r="D2" s="339"/>
      <c r="E2" s="339"/>
      <c r="F2" s="337"/>
      <c r="G2" s="339"/>
      <c r="H2" s="337"/>
      <c r="I2" s="338"/>
      <c r="J2" s="338"/>
      <c r="K2" s="340"/>
      <c r="L2" s="341"/>
      <c r="M2" s="341"/>
      <c r="N2" s="339"/>
      <c r="O2" s="336"/>
      <c r="P2" s="336"/>
      <c r="Q2" s="336"/>
      <c r="R2" s="339"/>
      <c r="S2" s="339"/>
      <c r="T2" s="339"/>
      <c r="U2" s="339"/>
      <c r="V2" s="342"/>
      <c r="W2" s="412"/>
      <c r="X2" s="336"/>
    </row>
    <row r="3" ht="18.75" customHeight="1">
      <c r="A3" s="336"/>
      <c r="B3" s="343"/>
      <c r="C3" s="346"/>
      <c r="D3" s="339"/>
      <c r="E3" s="347"/>
      <c r="F3" s="337"/>
      <c r="G3" s="339"/>
      <c r="H3" s="337"/>
      <c r="I3" s="338"/>
      <c r="J3" s="338"/>
      <c r="K3" s="348"/>
      <c r="L3" s="348"/>
      <c r="M3" s="348"/>
      <c r="N3" s="339"/>
      <c r="O3" s="336"/>
      <c r="P3" s="336"/>
      <c r="Q3" s="336"/>
      <c r="R3" s="339"/>
      <c r="S3" s="339"/>
      <c r="T3" s="339"/>
      <c r="U3" s="339"/>
      <c r="V3" s="342"/>
      <c r="W3" s="412"/>
      <c r="X3" s="336"/>
    </row>
    <row r="4" ht="18.75" customHeight="1">
      <c r="A4" s="336"/>
      <c r="B4" s="343"/>
      <c r="C4" s="339"/>
      <c r="D4" s="339"/>
      <c r="E4" s="339"/>
      <c r="F4" s="339"/>
      <c r="G4" s="339"/>
      <c r="H4" s="351"/>
      <c r="I4" s="368"/>
      <c r="J4" s="368"/>
      <c r="K4" s="349"/>
      <c r="L4" s="339"/>
      <c r="M4" s="339"/>
      <c r="N4" s="339"/>
      <c r="O4" s="336"/>
      <c r="P4" s="336"/>
      <c r="Q4" s="336"/>
      <c r="R4" s="339"/>
      <c r="S4" s="339"/>
      <c r="T4" s="339"/>
      <c r="U4" s="339"/>
      <c r="V4" s="342"/>
      <c r="W4" s="412"/>
      <c r="X4" s="336"/>
    </row>
    <row r="5" ht="18.75" customHeight="1">
      <c r="A5" s="336"/>
      <c r="B5" s="343"/>
      <c r="C5" s="339"/>
      <c r="D5" s="339"/>
      <c r="E5" s="339"/>
      <c r="F5" s="339"/>
      <c r="G5" s="339"/>
      <c r="H5" s="351"/>
      <c r="I5" s="368"/>
      <c r="J5" s="368"/>
      <c r="K5" s="349"/>
      <c r="L5" s="339"/>
      <c r="M5" s="339"/>
      <c r="N5" s="339"/>
      <c r="O5" s="336"/>
      <c r="P5" s="336"/>
      <c r="Q5" s="336"/>
      <c r="R5" s="339"/>
      <c r="S5" s="339"/>
      <c r="T5" s="339"/>
      <c r="U5" s="339"/>
      <c r="V5" s="342"/>
      <c r="W5" s="412"/>
      <c r="X5" s="336"/>
    </row>
    <row r="6" ht="18.75" customHeight="1">
      <c r="A6" s="336"/>
      <c r="B6" s="337"/>
      <c r="C6" s="339"/>
      <c r="D6" s="339"/>
      <c r="E6" s="339"/>
      <c r="F6" s="339"/>
      <c r="G6" s="339"/>
      <c r="H6" s="351"/>
      <c r="I6" s="368"/>
      <c r="J6" s="368"/>
      <c r="K6" s="349"/>
      <c r="L6" s="339"/>
      <c r="M6" s="339"/>
      <c r="N6" s="339"/>
      <c r="O6" s="336"/>
      <c r="P6" s="336"/>
      <c r="Q6" s="336"/>
      <c r="R6" s="339"/>
      <c r="S6" s="339"/>
      <c r="T6" s="339"/>
      <c r="U6" s="339"/>
      <c r="V6" s="342"/>
      <c r="W6" s="412"/>
      <c r="X6" s="336"/>
    </row>
    <row r="7" ht="18.75" customHeight="1">
      <c r="A7" s="336"/>
      <c r="B7" s="337" t="s">
        <v>155</v>
      </c>
      <c r="C7" s="339" t="s">
        <v>156</v>
      </c>
      <c r="D7" s="339" t="s">
        <v>157</v>
      </c>
      <c r="E7" s="339"/>
      <c r="F7" s="339"/>
      <c r="G7" s="339"/>
      <c r="H7" s="351"/>
      <c r="I7" s="350"/>
      <c r="J7" s="350"/>
      <c r="K7" s="351"/>
      <c r="L7" s="339"/>
      <c r="M7" s="339"/>
      <c r="N7" s="339"/>
      <c r="O7" s="336"/>
      <c r="P7" s="336"/>
      <c r="Q7" s="336"/>
      <c r="R7" s="339"/>
      <c r="S7" s="339"/>
      <c r="T7" s="339"/>
      <c r="U7" s="339"/>
      <c r="V7" s="337"/>
      <c r="W7" s="412"/>
      <c r="X7" s="339"/>
    </row>
    <row r="8" ht="18.75" customHeight="1">
      <c r="A8" s="336"/>
      <c r="B8" s="337">
        <v>1.0</v>
      </c>
      <c r="C8" s="351"/>
      <c r="D8" s="413"/>
      <c r="E8" s="339"/>
      <c r="F8" s="339"/>
      <c r="G8" s="339"/>
      <c r="H8" s="351"/>
      <c r="I8" s="354"/>
      <c r="J8" s="354"/>
      <c r="K8" s="349"/>
      <c r="L8" s="339"/>
      <c r="M8" s="339"/>
      <c r="N8" s="339"/>
      <c r="O8" s="336"/>
      <c r="P8" s="336"/>
      <c r="Q8" s="382"/>
      <c r="R8" s="391"/>
      <c r="S8" s="391"/>
      <c r="T8" s="339"/>
      <c r="U8" s="339"/>
      <c r="V8" s="337"/>
      <c r="W8" s="414"/>
      <c r="X8" s="344"/>
    </row>
    <row r="9" ht="18.75" customHeight="1">
      <c r="A9" s="336"/>
      <c r="B9" s="337">
        <v>2.0</v>
      </c>
      <c r="C9" s="337"/>
      <c r="D9" s="402"/>
      <c r="E9" s="337"/>
      <c r="F9" s="344"/>
      <c r="G9" s="344"/>
      <c r="H9" s="337"/>
      <c r="I9" s="350"/>
      <c r="J9" s="350"/>
      <c r="K9" s="339"/>
      <c r="L9" s="339"/>
      <c r="M9" s="339"/>
      <c r="N9" s="339"/>
      <c r="O9" s="336"/>
      <c r="P9" s="336"/>
      <c r="Q9" s="382"/>
      <c r="R9" s="391"/>
      <c r="S9" s="391"/>
      <c r="T9" s="339"/>
      <c r="U9" s="339"/>
      <c r="V9" s="337"/>
      <c r="W9" s="415"/>
      <c r="X9" s="336"/>
    </row>
    <row r="10" ht="18.75" customHeight="1">
      <c r="A10" s="336"/>
      <c r="B10" s="337">
        <v>3.0</v>
      </c>
      <c r="C10" s="351"/>
      <c r="D10" s="368"/>
      <c r="E10" s="337"/>
      <c r="F10" s="344"/>
      <c r="G10" s="344"/>
      <c r="H10" s="337"/>
      <c r="I10" s="350"/>
      <c r="J10" s="350"/>
      <c r="K10" s="339"/>
      <c r="L10" s="339"/>
      <c r="M10" s="339"/>
      <c r="N10" s="339"/>
      <c r="O10" s="336"/>
      <c r="P10" s="336"/>
      <c r="Q10" s="382"/>
      <c r="R10" s="391"/>
      <c r="S10" s="391"/>
      <c r="T10" s="339"/>
      <c r="U10" s="339"/>
      <c r="V10" s="337"/>
      <c r="W10" s="414"/>
      <c r="X10" s="336"/>
    </row>
    <row r="11" ht="18.75" customHeight="1">
      <c r="A11" s="336"/>
      <c r="B11" s="337">
        <v>4.0</v>
      </c>
      <c r="C11" s="351"/>
      <c r="D11" s="413"/>
      <c r="E11" s="337"/>
      <c r="F11" s="344"/>
      <c r="G11" s="344"/>
      <c r="H11" s="337"/>
      <c r="I11" s="350"/>
      <c r="J11" s="350"/>
      <c r="K11" s="339"/>
      <c r="L11" s="339"/>
      <c r="M11" s="339"/>
      <c r="N11" s="339"/>
      <c r="O11" s="336"/>
      <c r="P11" s="336"/>
      <c r="Q11" s="382"/>
      <c r="R11" s="391"/>
      <c r="S11" s="391"/>
      <c r="T11" s="339"/>
      <c r="U11" s="339"/>
      <c r="V11" s="337"/>
      <c r="W11" s="414"/>
      <c r="X11" s="344"/>
    </row>
    <row r="12" ht="18.75" customHeight="1">
      <c r="A12" s="336"/>
      <c r="B12" s="337">
        <v>5.0</v>
      </c>
      <c r="C12" s="369"/>
      <c r="D12" s="416"/>
      <c r="E12" s="337"/>
      <c r="F12" s="344"/>
      <c r="G12" s="344"/>
      <c r="H12" s="337"/>
      <c r="I12" s="350"/>
      <c r="J12" s="350"/>
      <c r="K12" s="339"/>
      <c r="L12" s="339"/>
      <c r="M12" s="339"/>
      <c r="N12" s="339"/>
      <c r="O12" s="336"/>
      <c r="P12" s="336"/>
      <c r="Q12" s="382"/>
      <c r="R12" s="391"/>
      <c r="S12" s="391"/>
      <c r="T12" s="339"/>
      <c r="U12" s="339"/>
      <c r="V12" s="337"/>
      <c r="W12" s="415"/>
      <c r="X12" s="338"/>
    </row>
    <row r="13" ht="18.75" customHeight="1">
      <c r="A13" s="336"/>
      <c r="B13" s="337">
        <v>6.0</v>
      </c>
      <c r="C13" s="351"/>
      <c r="D13" s="413"/>
      <c r="E13" s="337"/>
      <c r="F13" s="344"/>
      <c r="G13" s="344"/>
      <c r="H13" s="337"/>
      <c r="I13" s="350"/>
      <c r="J13" s="350"/>
      <c r="K13" s="339"/>
      <c r="L13" s="339"/>
      <c r="M13" s="339"/>
      <c r="N13" s="339"/>
      <c r="O13" s="336"/>
      <c r="P13" s="336"/>
      <c r="Q13" s="382"/>
      <c r="R13" s="391"/>
      <c r="S13" s="391"/>
      <c r="T13" s="339"/>
      <c r="U13" s="339"/>
      <c r="V13" s="337"/>
      <c r="W13" s="415"/>
      <c r="X13" s="344"/>
    </row>
    <row r="14" ht="18.75" customHeight="1">
      <c r="A14" s="336"/>
      <c r="B14" s="337">
        <v>7.0</v>
      </c>
      <c r="C14" s="351"/>
      <c r="D14" s="413"/>
      <c r="E14" s="337"/>
      <c r="F14" s="344"/>
      <c r="G14" s="344"/>
      <c r="H14" s="337"/>
      <c r="I14" s="350"/>
      <c r="J14" s="350"/>
      <c r="K14" s="339"/>
      <c r="L14" s="339"/>
      <c r="M14" s="339"/>
      <c r="N14" s="339"/>
      <c r="O14" s="336"/>
      <c r="P14" s="336"/>
      <c r="Q14" s="382"/>
      <c r="R14" s="391"/>
      <c r="S14" s="391"/>
      <c r="T14" s="339"/>
      <c r="U14" s="339"/>
      <c r="V14" s="337"/>
      <c r="W14" s="417"/>
      <c r="X14" s="357"/>
    </row>
    <row r="15" ht="18.75" customHeight="1">
      <c r="A15" s="336"/>
      <c r="B15" s="337">
        <v>8.0</v>
      </c>
      <c r="C15" s="351"/>
      <c r="D15" s="413"/>
      <c r="E15" s="337"/>
      <c r="F15" s="344"/>
      <c r="G15" s="344"/>
      <c r="H15" s="337"/>
      <c r="I15" s="350"/>
      <c r="J15" s="350"/>
      <c r="K15" s="339"/>
      <c r="L15" s="339"/>
      <c r="M15" s="339"/>
      <c r="N15" s="339"/>
      <c r="O15" s="336"/>
      <c r="P15" s="336"/>
      <c r="Q15" s="382"/>
      <c r="R15" s="391"/>
      <c r="S15" s="391"/>
      <c r="T15" s="339"/>
      <c r="U15" s="339"/>
      <c r="V15" s="337"/>
      <c r="W15" s="415"/>
      <c r="X15" s="357"/>
    </row>
    <row r="16" ht="18.75" customHeight="1">
      <c r="A16" s="336"/>
      <c r="B16" s="337">
        <v>9.0</v>
      </c>
      <c r="C16" s="351"/>
      <c r="D16" s="368"/>
      <c r="E16" s="337"/>
      <c r="F16" s="344"/>
      <c r="G16" s="344"/>
      <c r="H16" s="337"/>
      <c r="I16" s="350"/>
      <c r="J16" s="350"/>
      <c r="K16" s="339"/>
      <c r="L16" s="339"/>
      <c r="M16" s="339"/>
      <c r="N16" s="339"/>
      <c r="O16" s="336"/>
      <c r="P16" s="336"/>
      <c r="Q16" s="382"/>
      <c r="R16" s="391"/>
      <c r="S16" s="391"/>
      <c r="T16" s="339"/>
      <c r="U16" s="339"/>
      <c r="V16" s="337"/>
      <c r="W16" s="414"/>
      <c r="X16" s="344"/>
    </row>
    <row r="17" ht="18.75" customHeight="1">
      <c r="A17" s="336"/>
      <c r="B17" s="337">
        <v>10.0</v>
      </c>
      <c r="C17" s="369"/>
      <c r="D17" s="416"/>
      <c r="E17" s="337"/>
      <c r="F17" s="344"/>
      <c r="G17" s="344"/>
      <c r="H17" s="337"/>
      <c r="I17" s="350"/>
      <c r="J17" s="350"/>
      <c r="K17" s="339"/>
      <c r="L17" s="339"/>
      <c r="M17" s="339"/>
      <c r="N17" s="339"/>
      <c r="O17" s="336"/>
      <c r="P17" s="336"/>
      <c r="Q17" s="382"/>
      <c r="R17" s="391"/>
      <c r="S17" s="391"/>
      <c r="T17" s="339"/>
      <c r="U17" s="339"/>
      <c r="V17" s="337"/>
      <c r="W17" s="415"/>
      <c r="X17" s="344"/>
    </row>
    <row r="18" ht="18.75" customHeight="1">
      <c r="A18" s="336"/>
      <c r="B18" s="337">
        <v>11.0</v>
      </c>
      <c r="C18" s="369"/>
      <c r="D18" s="413"/>
      <c r="E18" s="337"/>
      <c r="F18" s="344"/>
      <c r="G18" s="344"/>
      <c r="H18" s="337"/>
      <c r="I18" s="350"/>
      <c r="J18" s="350"/>
      <c r="K18" s="339"/>
      <c r="L18" s="339"/>
      <c r="M18" s="339"/>
      <c r="N18" s="339"/>
      <c r="O18" s="336"/>
      <c r="P18" s="336"/>
      <c r="Q18" s="382"/>
      <c r="R18" s="391"/>
      <c r="S18" s="391"/>
      <c r="T18" s="339"/>
      <c r="U18" s="339"/>
      <c r="V18" s="337"/>
      <c r="W18" s="415"/>
      <c r="X18" s="344"/>
    </row>
    <row r="19" ht="18.75" customHeight="1">
      <c r="A19" s="336"/>
      <c r="B19" s="337">
        <v>12.0</v>
      </c>
      <c r="C19" s="369"/>
      <c r="D19" s="416"/>
      <c r="E19" s="337"/>
      <c r="F19" s="344"/>
      <c r="G19" s="344"/>
      <c r="H19" s="337"/>
      <c r="I19" s="350"/>
      <c r="J19" s="350"/>
      <c r="K19" s="339"/>
      <c r="L19" s="339"/>
      <c r="M19" s="339"/>
      <c r="N19" s="339"/>
      <c r="O19" s="336"/>
      <c r="P19" s="336"/>
      <c r="Q19" s="382"/>
      <c r="R19" s="391"/>
      <c r="S19" s="391"/>
      <c r="T19" s="339"/>
      <c r="U19" s="339"/>
      <c r="V19" s="337"/>
      <c r="W19" s="415"/>
      <c r="X19" s="357"/>
    </row>
    <row r="20" ht="18.75" customHeight="1">
      <c r="A20" s="336"/>
      <c r="B20" s="337">
        <v>13.0</v>
      </c>
      <c r="C20" s="351"/>
      <c r="D20" s="413"/>
      <c r="E20" s="337"/>
      <c r="F20" s="344"/>
      <c r="G20" s="344"/>
      <c r="H20" s="337"/>
      <c r="I20" s="350"/>
      <c r="J20" s="350"/>
      <c r="K20" s="339"/>
      <c r="L20" s="339"/>
      <c r="M20" s="339"/>
      <c r="N20" s="339"/>
      <c r="O20" s="336"/>
      <c r="P20" s="336"/>
      <c r="Q20" s="382"/>
      <c r="R20" s="391"/>
      <c r="S20" s="391"/>
      <c r="T20" s="339"/>
      <c r="U20" s="339"/>
      <c r="V20" s="337"/>
      <c r="W20" s="418"/>
      <c r="X20" s="344"/>
    </row>
    <row r="21" ht="18.75" customHeight="1">
      <c r="A21" s="336"/>
      <c r="B21" s="337">
        <v>14.0</v>
      </c>
      <c r="C21" s="351"/>
      <c r="D21" s="413"/>
      <c r="E21" s="337"/>
      <c r="F21" s="344"/>
      <c r="G21" s="344"/>
      <c r="H21" s="337"/>
      <c r="I21" s="350"/>
      <c r="J21" s="350"/>
      <c r="K21" s="339"/>
      <c r="L21" s="339"/>
      <c r="M21" s="339"/>
      <c r="N21" s="339"/>
      <c r="O21" s="336"/>
      <c r="P21" s="336"/>
      <c r="Q21" s="382"/>
      <c r="R21" s="391"/>
      <c r="S21" s="391"/>
      <c r="T21" s="339"/>
      <c r="U21" s="339"/>
      <c r="V21" s="337"/>
      <c r="W21" s="418"/>
      <c r="X21" s="344"/>
    </row>
    <row r="22" ht="18.75" customHeight="1">
      <c r="A22" s="336"/>
      <c r="B22" s="337">
        <v>15.0</v>
      </c>
      <c r="C22" s="351"/>
      <c r="D22" s="413"/>
      <c r="E22" s="337"/>
      <c r="F22" s="344"/>
      <c r="G22" s="344"/>
      <c r="H22" s="337"/>
      <c r="I22" s="350"/>
      <c r="J22" s="350"/>
      <c r="K22" s="339"/>
      <c r="L22" s="339"/>
      <c r="M22" s="339"/>
      <c r="N22" s="339"/>
      <c r="O22" s="336"/>
      <c r="P22" s="336"/>
      <c r="Q22" s="382"/>
      <c r="R22" s="391"/>
      <c r="S22" s="391"/>
      <c r="T22" s="339"/>
      <c r="U22" s="339"/>
      <c r="V22" s="337"/>
      <c r="W22" s="414"/>
      <c r="X22" s="336"/>
    </row>
    <row r="23" ht="18.75" customHeight="1">
      <c r="A23" s="336"/>
      <c r="B23" s="337">
        <v>16.0</v>
      </c>
      <c r="C23" s="369"/>
      <c r="D23" s="416"/>
      <c r="E23" s="337"/>
      <c r="F23" s="344"/>
      <c r="G23" s="344"/>
      <c r="H23" s="337"/>
      <c r="I23" s="350"/>
      <c r="J23" s="350"/>
      <c r="K23" s="339"/>
      <c r="L23" s="339"/>
      <c r="M23" s="339"/>
      <c r="N23" s="339"/>
      <c r="O23" s="336"/>
      <c r="P23" s="336"/>
      <c r="Q23" s="382"/>
      <c r="R23" s="391"/>
      <c r="S23" s="391"/>
      <c r="T23" s="339"/>
      <c r="U23" s="339"/>
      <c r="V23" s="337"/>
      <c r="W23" s="414"/>
      <c r="X23" s="344"/>
    </row>
    <row r="24" ht="18.75" customHeight="1">
      <c r="A24" s="336"/>
      <c r="B24" s="337">
        <v>17.0</v>
      </c>
      <c r="C24" s="351"/>
      <c r="D24" s="413"/>
      <c r="E24" s="337"/>
      <c r="F24" s="344"/>
      <c r="G24" s="344"/>
      <c r="H24" s="337"/>
      <c r="I24" s="350"/>
      <c r="J24" s="350"/>
      <c r="K24" s="339"/>
      <c r="L24" s="339"/>
      <c r="M24" s="339"/>
      <c r="N24" s="339"/>
      <c r="O24" s="336"/>
      <c r="P24" s="336"/>
      <c r="Q24" s="382"/>
      <c r="R24" s="391"/>
      <c r="S24" s="391"/>
      <c r="T24" s="339"/>
      <c r="U24" s="339"/>
      <c r="V24" s="337"/>
      <c r="W24" s="415"/>
      <c r="X24" s="344"/>
    </row>
    <row r="25" ht="18.75" customHeight="1">
      <c r="A25" s="336"/>
      <c r="B25" s="337">
        <v>18.0</v>
      </c>
      <c r="C25" s="351"/>
      <c r="D25" s="413"/>
      <c r="E25" s="337"/>
      <c r="F25" s="344"/>
      <c r="G25" s="344"/>
      <c r="H25" s="337"/>
      <c r="I25" s="350"/>
      <c r="J25" s="350"/>
      <c r="K25" s="339"/>
      <c r="L25" s="339"/>
      <c r="M25" s="339"/>
      <c r="N25" s="339"/>
      <c r="O25" s="336"/>
      <c r="P25" s="336"/>
      <c r="Q25" s="382"/>
      <c r="R25" s="391"/>
      <c r="S25" s="391"/>
      <c r="T25" s="339"/>
      <c r="U25" s="339"/>
      <c r="V25" s="337"/>
      <c r="W25" s="419"/>
      <c r="X25" s="357"/>
    </row>
    <row r="26" ht="18.75" customHeight="1">
      <c r="A26" s="336"/>
      <c r="B26" s="337">
        <v>19.0</v>
      </c>
      <c r="C26" s="351"/>
      <c r="D26" s="413"/>
      <c r="E26" s="337"/>
      <c r="F26" s="344"/>
      <c r="G26" s="344"/>
      <c r="H26" s="337"/>
      <c r="I26" s="350"/>
      <c r="J26" s="350"/>
      <c r="K26" s="339"/>
      <c r="L26" s="339"/>
      <c r="M26" s="339"/>
      <c r="N26" s="339"/>
      <c r="O26" s="336"/>
      <c r="P26" s="336"/>
      <c r="Q26" s="382"/>
      <c r="R26" s="391"/>
      <c r="S26" s="391"/>
      <c r="T26" s="339"/>
      <c r="U26" s="339"/>
      <c r="V26" s="337"/>
      <c r="W26" s="420"/>
      <c r="X26" s="336"/>
    </row>
    <row r="27" ht="18.75" customHeight="1">
      <c r="A27" s="336"/>
      <c r="B27" s="337">
        <v>20.0</v>
      </c>
      <c r="C27" s="351"/>
      <c r="D27" s="413"/>
      <c r="E27" s="337"/>
      <c r="F27" s="344"/>
      <c r="G27" s="344"/>
      <c r="H27" s="337"/>
      <c r="I27" s="350"/>
      <c r="J27" s="350"/>
      <c r="K27" s="339"/>
      <c r="L27" s="339"/>
      <c r="M27" s="339"/>
      <c r="N27" s="339"/>
      <c r="O27" s="336"/>
      <c r="P27" s="336"/>
      <c r="Q27" s="382"/>
      <c r="R27" s="391"/>
      <c r="S27" s="391"/>
      <c r="T27" s="339"/>
      <c r="U27" s="339"/>
      <c r="V27" s="337"/>
      <c r="W27" s="414"/>
      <c r="X27" s="344"/>
    </row>
    <row r="28" ht="18.75" customHeight="1">
      <c r="A28" s="336"/>
      <c r="B28" s="337">
        <v>21.0</v>
      </c>
      <c r="C28" s="351"/>
      <c r="D28" s="413"/>
      <c r="E28" s="337"/>
      <c r="F28" s="344"/>
      <c r="G28" s="344"/>
      <c r="H28" s="337"/>
      <c r="I28" s="350"/>
      <c r="J28" s="350"/>
      <c r="K28" s="339"/>
      <c r="L28" s="339"/>
      <c r="M28" s="339"/>
      <c r="N28" s="339"/>
      <c r="O28" s="336"/>
      <c r="P28" s="336"/>
      <c r="Q28" s="336"/>
      <c r="R28" s="339"/>
      <c r="S28" s="339"/>
      <c r="T28" s="339"/>
      <c r="U28" s="339"/>
      <c r="V28" s="342"/>
      <c r="W28" s="412"/>
      <c r="X28" s="336"/>
    </row>
    <row r="29" ht="18.75" customHeight="1">
      <c r="A29" s="336"/>
      <c r="B29" s="337">
        <v>22.0</v>
      </c>
      <c r="C29" s="369"/>
      <c r="D29" s="421"/>
      <c r="E29" s="337"/>
      <c r="F29" s="344"/>
      <c r="G29" s="344"/>
      <c r="H29" s="337"/>
      <c r="I29" s="350"/>
      <c r="J29" s="350"/>
      <c r="K29" s="339"/>
      <c r="L29" s="339"/>
      <c r="M29" s="339"/>
      <c r="N29" s="339"/>
      <c r="O29" s="336"/>
      <c r="P29" s="336"/>
      <c r="Q29" s="336"/>
      <c r="R29" s="339"/>
      <c r="S29" s="339"/>
      <c r="T29" s="339"/>
      <c r="U29" s="339"/>
      <c r="V29" s="342"/>
      <c r="W29" s="412"/>
      <c r="X29" s="336"/>
    </row>
    <row r="30" ht="18.75" customHeight="1">
      <c r="A30" s="336"/>
      <c r="B30" s="337">
        <v>23.0</v>
      </c>
      <c r="C30" s="337"/>
      <c r="D30" s="337"/>
      <c r="E30" s="337"/>
      <c r="F30" s="344"/>
      <c r="G30" s="344"/>
      <c r="H30" s="337"/>
      <c r="I30" s="350"/>
      <c r="J30" s="350"/>
      <c r="K30" s="339"/>
      <c r="L30" s="339"/>
      <c r="M30" s="339"/>
      <c r="N30" s="339"/>
      <c r="O30" s="336"/>
      <c r="P30" s="336"/>
      <c r="Q30" s="336"/>
      <c r="R30" s="339"/>
      <c r="S30" s="339"/>
      <c r="T30" s="339"/>
      <c r="U30" s="339"/>
      <c r="V30" s="342"/>
      <c r="W30" s="412"/>
      <c r="X30" s="336"/>
    </row>
    <row r="31" ht="18.75" customHeight="1">
      <c r="A31" s="336"/>
      <c r="B31" s="337" t="s">
        <v>139</v>
      </c>
      <c r="C31" s="337"/>
      <c r="D31" s="409">
        <f>SUM(D8:D30)</f>
        <v>0</v>
      </c>
      <c r="E31" s="337"/>
      <c r="F31" s="344"/>
      <c r="G31" s="344"/>
      <c r="H31" s="337"/>
      <c r="I31" s="350"/>
      <c r="J31" s="350"/>
      <c r="K31" s="339"/>
      <c r="L31" s="339"/>
      <c r="M31" s="339"/>
      <c r="N31" s="339"/>
      <c r="O31" s="336"/>
      <c r="P31" s="336"/>
      <c r="Q31" s="336"/>
      <c r="R31" s="339"/>
      <c r="S31" s="339"/>
      <c r="T31" s="339"/>
      <c r="U31" s="339"/>
      <c r="V31" s="342"/>
      <c r="W31" s="412"/>
      <c r="X31" s="336"/>
    </row>
    <row r="32" ht="18.75" customHeight="1">
      <c r="A32" s="336"/>
      <c r="B32" s="337"/>
      <c r="C32" s="337"/>
      <c r="D32" s="337"/>
      <c r="E32" s="337"/>
      <c r="F32" s="344"/>
      <c r="G32" s="344"/>
      <c r="H32" s="337"/>
      <c r="I32" s="350"/>
      <c r="J32" s="350"/>
      <c r="K32" s="339"/>
      <c r="L32" s="339"/>
      <c r="M32" s="339"/>
      <c r="N32" s="339"/>
      <c r="O32" s="336"/>
      <c r="P32" s="336"/>
      <c r="Q32" s="336"/>
      <c r="R32" s="339"/>
      <c r="S32" s="339"/>
      <c r="T32" s="339"/>
      <c r="U32" s="339"/>
      <c r="V32" s="342"/>
      <c r="W32" s="412"/>
      <c r="X32" s="336"/>
    </row>
    <row r="33" ht="18.75" customHeight="1">
      <c r="A33" s="336"/>
      <c r="B33" s="337"/>
      <c r="C33" s="337"/>
      <c r="D33" s="337"/>
      <c r="E33" s="337"/>
      <c r="F33" s="344"/>
      <c r="G33" s="344"/>
      <c r="H33" s="337"/>
      <c r="I33" s="350"/>
      <c r="J33" s="350"/>
      <c r="K33" s="339"/>
      <c r="L33" s="339"/>
      <c r="M33" s="339"/>
      <c r="N33" s="339"/>
      <c r="O33" s="336"/>
      <c r="P33" s="336"/>
      <c r="Q33" s="336"/>
      <c r="R33" s="339"/>
      <c r="S33" s="339"/>
      <c r="T33" s="339"/>
      <c r="U33" s="339"/>
      <c r="V33" s="342"/>
      <c r="W33" s="412"/>
      <c r="X33" s="336"/>
    </row>
    <row r="34" ht="18.75" customHeight="1">
      <c r="A34" s="336"/>
      <c r="B34" s="337"/>
      <c r="C34" s="337"/>
      <c r="D34" s="337"/>
      <c r="E34" s="337"/>
      <c r="F34" s="344"/>
      <c r="G34" s="344"/>
      <c r="H34" s="337"/>
      <c r="I34" s="350"/>
      <c r="J34" s="350"/>
      <c r="K34" s="339"/>
      <c r="L34" s="339"/>
      <c r="M34" s="339"/>
      <c r="N34" s="339"/>
      <c r="O34" s="336"/>
      <c r="P34" s="336"/>
      <c r="Q34" s="336"/>
      <c r="R34" s="339"/>
      <c r="S34" s="339"/>
      <c r="T34" s="339"/>
      <c r="U34" s="339"/>
      <c r="V34" s="342"/>
      <c r="W34" s="412"/>
      <c r="X34" s="336"/>
    </row>
    <row r="35" ht="18.75" customHeight="1">
      <c r="A35" s="336"/>
      <c r="B35" s="337"/>
      <c r="C35" s="337"/>
      <c r="D35" s="337"/>
      <c r="E35" s="337"/>
      <c r="F35" s="344"/>
      <c r="G35" s="344"/>
      <c r="H35" s="337"/>
      <c r="I35" s="350"/>
      <c r="J35" s="350"/>
      <c r="K35" s="339"/>
      <c r="L35" s="339"/>
      <c r="M35" s="339"/>
      <c r="N35" s="339"/>
      <c r="O35" s="336"/>
      <c r="P35" s="336"/>
      <c r="Q35" s="336"/>
      <c r="R35" s="339"/>
      <c r="S35" s="339"/>
      <c r="T35" s="339"/>
      <c r="U35" s="339"/>
      <c r="V35" s="342"/>
      <c r="W35" s="412"/>
      <c r="X35" s="336"/>
    </row>
    <row r="36" ht="18.75" customHeight="1">
      <c r="A36" s="336"/>
      <c r="B36" s="337"/>
      <c r="C36" s="337"/>
      <c r="D36" s="337"/>
      <c r="E36" s="337"/>
      <c r="F36" s="344"/>
      <c r="G36" s="344"/>
      <c r="H36" s="337"/>
      <c r="I36" s="350"/>
      <c r="J36" s="350"/>
      <c r="K36" s="339"/>
      <c r="L36" s="339"/>
      <c r="M36" s="339"/>
      <c r="N36" s="339"/>
      <c r="O36" s="336"/>
      <c r="P36" s="336"/>
      <c r="Q36" s="336"/>
      <c r="R36" s="339"/>
      <c r="S36" s="339"/>
      <c r="T36" s="339"/>
      <c r="U36" s="339"/>
      <c r="V36" s="342"/>
      <c r="W36" s="412"/>
      <c r="X36" s="336"/>
      <c r="Y36" s="339"/>
      <c r="Z36" s="339"/>
    </row>
    <row r="37" ht="18.75" customHeight="1">
      <c r="A37" s="336"/>
      <c r="B37" s="337"/>
      <c r="C37" s="337"/>
      <c r="D37" s="337"/>
      <c r="E37" s="337"/>
      <c r="F37" s="344"/>
      <c r="G37" s="344"/>
      <c r="H37" s="337"/>
      <c r="I37" s="350"/>
      <c r="J37" s="350"/>
      <c r="K37" s="339"/>
      <c r="L37" s="339"/>
      <c r="M37" s="339"/>
      <c r="N37" s="339"/>
      <c r="O37" s="336"/>
      <c r="P37" s="336"/>
      <c r="Q37" s="336"/>
      <c r="R37" s="339"/>
      <c r="S37" s="339"/>
      <c r="T37" s="339"/>
      <c r="U37" s="339"/>
      <c r="V37" s="342"/>
      <c r="W37" s="412"/>
      <c r="X37" s="336"/>
      <c r="Y37" s="339"/>
      <c r="Z37" s="339"/>
    </row>
    <row r="38" ht="18.75" customHeight="1">
      <c r="A38" s="336"/>
      <c r="B38" s="337"/>
      <c r="C38" s="337"/>
      <c r="D38" s="337"/>
      <c r="E38" s="337"/>
      <c r="F38" s="344"/>
      <c r="G38" s="344"/>
      <c r="H38" s="337"/>
      <c r="I38" s="350"/>
      <c r="J38" s="350"/>
      <c r="K38" s="339"/>
      <c r="L38" s="339"/>
      <c r="M38" s="339"/>
      <c r="N38" s="339"/>
      <c r="O38" s="336"/>
      <c r="P38" s="336"/>
      <c r="Q38" s="336"/>
      <c r="R38" s="339"/>
      <c r="S38" s="339"/>
      <c r="T38" s="339"/>
      <c r="U38" s="339"/>
      <c r="V38" s="342"/>
      <c r="W38" s="412"/>
      <c r="X38" s="336"/>
      <c r="Y38" s="339"/>
      <c r="Z38" s="339"/>
    </row>
    <row r="39" ht="18.75" customHeight="1">
      <c r="A39" s="336"/>
      <c r="B39" s="337"/>
      <c r="C39" s="337"/>
      <c r="D39" s="337"/>
      <c r="E39" s="337"/>
      <c r="F39" s="344"/>
      <c r="G39" s="344"/>
      <c r="H39" s="337"/>
      <c r="I39" s="350"/>
      <c r="J39" s="350"/>
      <c r="K39" s="339"/>
      <c r="L39" s="339"/>
      <c r="M39" s="339"/>
      <c r="N39" s="339"/>
      <c r="O39" s="336"/>
      <c r="P39" s="336"/>
      <c r="Q39" s="336"/>
      <c r="R39" s="339"/>
      <c r="S39" s="339"/>
      <c r="T39" s="339"/>
      <c r="U39" s="339"/>
      <c r="V39" s="342"/>
      <c r="W39" s="412"/>
      <c r="X39" s="336"/>
      <c r="Y39" s="339"/>
      <c r="Z39" s="339"/>
    </row>
    <row r="40" ht="18.75" customHeight="1">
      <c r="A40" s="336"/>
      <c r="B40" s="337"/>
      <c r="C40" s="337"/>
      <c r="D40" s="337"/>
      <c r="E40" s="337"/>
      <c r="F40" s="344"/>
      <c r="G40" s="344"/>
      <c r="H40" s="337"/>
      <c r="I40" s="350"/>
      <c r="J40" s="350"/>
      <c r="K40" s="339"/>
      <c r="L40" s="339"/>
      <c r="M40" s="339"/>
      <c r="N40" s="339"/>
      <c r="O40" s="336"/>
      <c r="P40" s="336"/>
      <c r="Q40" s="336"/>
      <c r="R40" s="339"/>
      <c r="S40" s="339"/>
      <c r="T40" s="339"/>
      <c r="U40" s="339"/>
      <c r="V40" s="342"/>
      <c r="W40" s="412"/>
      <c r="X40" s="336"/>
      <c r="Y40" s="339"/>
      <c r="Z40" s="339"/>
    </row>
    <row r="41" ht="18.75" customHeight="1">
      <c r="A41" s="336"/>
      <c r="B41" s="337"/>
      <c r="C41" s="337"/>
      <c r="D41" s="337"/>
      <c r="E41" s="337"/>
      <c r="F41" s="344"/>
      <c r="G41" s="344"/>
      <c r="H41" s="337"/>
      <c r="I41" s="350"/>
      <c r="J41" s="350"/>
      <c r="K41" s="339"/>
      <c r="L41" s="339"/>
      <c r="M41" s="339"/>
      <c r="N41" s="339"/>
      <c r="O41" s="336"/>
      <c r="P41" s="336"/>
      <c r="Q41" s="336"/>
      <c r="R41" s="339"/>
      <c r="S41" s="339"/>
      <c r="T41" s="339"/>
      <c r="U41" s="339"/>
      <c r="V41" s="342"/>
      <c r="W41" s="412"/>
      <c r="X41" s="336"/>
      <c r="Y41" s="339"/>
      <c r="Z41" s="339"/>
    </row>
    <row r="42" ht="18.75" customHeight="1">
      <c r="A42" s="336"/>
      <c r="B42" s="337"/>
      <c r="C42" s="337"/>
      <c r="D42" s="337"/>
      <c r="E42" s="337"/>
      <c r="F42" s="344"/>
      <c r="G42" s="344"/>
      <c r="H42" s="337"/>
      <c r="I42" s="350"/>
      <c r="J42" s="350"/>
      <c r="K42" s="339"/>
      <c r="L42" s="339"/>
      <c r="M42" s="339"/>
      <c r="N42" s="339"/>
      <c r="O42" s="336"/>
      <c r="P42" s="336"/>
      <c r="Q42" s="336"/>
      <c r="R42" s="339"/>
      <c r="S42" s="339"/>
      <c r="T42" s="339"/>
      <c r="U42" s="339"/>
      <c r="V42" s="342"/>
      <c r="W42" s="412"/>
      <c r="X42" s="336"/>
      <c r="Y42" s="339"/>
      <c r="Z42" s="339"/>
    </row>
    <row r="43" ht="18.75" customHeight="1">
      <c r="A43" s="336"/>
      <c r="B43" s="337"/>
      <c r="C43" s="337"/>
      <c r="D43" s="337"/>
      <c r="E43" s="337"/>
      <c r="F43" s="344"/>
      <c r="G43" s="344"/>
      <c r="H43" s="337"/>
      <c r="I43" s="350"/>
      <c r="J43" s="350"/>
      <c r="K43" s="339"/>
      <c r="L43" s="339"/>
      <c r="M43" s="339"/>
      <c r="N43" s="339"/>
      <c r="O43" s="336"/>
      <c r="P43" s="336"/>
      <c r="Q43" s="336"/>
      <c r="R43" s="339"/>
      <c r="S43" s="339"/>
      <c r="T43" s="339"/>
      <c r="U43" s="339"/>
      <c r="V43" s="342"/>
      <c r="W43" s="412"/>
      <c r="X43" s="336"/>
      <c r="Y43" s="339"/>
      <c r="Z43" s="339"/>
    </row>
    <row r="44" ht="18.75" customHeight="1">
      <c r="A44" s="336"/>
      <c r="B44" s="337"/>
      <c r="C44" s="337"/>
      <c r="D44" s="337"/>
      <c r="E44" s="337"/>
      <c r="F44" s="344"/>
      <c r="G44" s="344"/>
      <c r="H44" s="337"/>
      <c r="I44" s="350"/>
      <c r="J44" s="350"/>
      <c r="K44" s="339"/>
      <c r="L44" s="339"/>
      <c r="M44" s="339"/>
      <c r="N44" s="339"/>
      <c r="O44" s="336"/>
      <c r="P44" s="336"/>
      <c r="Q44" s="336"/>
      <c r="R44" s="339"/>
      <c r="S44" s="339"/>
      <c r="T44" s="339"/>
      <c r="U44" s="339"/>
      <c r="V44" s="342"/>
      <c r="W44" s="412"/>
      <c r="X44" s="336"/>
      <c r="Y44" s="339"/>
      <c r="Z44" s="339"/>
    </row>
    <row r="45" ht="18.75" customHeight="1">
      <c r="A45" s="336"/>
      <c r="B45" s="337"/>
      <c r="C45" s="337"/>
      <c r="D45" s="337"/>
      <c r="E45" s="337"/>
      <c r="F45" s="344"/>
      <c r="G45" s="344"/>
      <c r="H45" s="337"/>
      <c r="I45" s="350"/>
      <c r="J45" s="350"/>
      <c r="K45" s="339"/>
      <c r="L45" s="339"/>
      <c r="M45" s="339"/>
      <c r="N45" s="339"/>
      <c r="O45" s="336"/>
      <c r="P45" s="336"/>
      <c r="Q45" s="336"/>
      <c r="R45" s="339"/>
      <c r="S45" s="339"/>
      <c r="T45" s="339"/>
      <c r="U45" s="339"/>
      <c r="V45" s="342"/>
      <c r="W45" s="412"/>
      <c r="X45" s="336"/>
      <c r="Y45" s="339"/>
      <c r="Z45" s="339"/>
    </row>
    <row r="46" ht="18.75" customHeight="1">
      <c r="A46" s="336"/>
      <c r="B46" s="337"/>
      <c r="C46" s="337"/>
      <c r="D46" s="337"/>
      <c r="E46" s="337"/>
      <c r="F46" s="344"/>
      <c r="G46" s="344"/>
      <c r="H46" s="337"/>
      <c r="I46" s="350"/>
      <c r="J46" s="350"/>
      <c r="K46" s="339"/>
      <c r="L46" s="339"/>
      <c r="M46" s="339"/>
      <c r="N46" s="339"/>
      <c r="O46" s="336"/>
      <c r="P46" s="336"/>
      <c r="Q46" s="336"/>
      <c r="R46" s="339"/>
      <c r="S46" s="339"/>
      <c r="T46" s="339"/>
      <c r="U46" s="339"/>
      <c r="V46" s="342"/>
      <c r="W46" s="412"/>
      <c r="X46" s="336"/>
      <c r="Y46" s="339"/>
      <c r="Z46" s="339"/>
    </row>
    <row r="47" ht="18.75" customHeight="1">
      <c r="A47" s="336"/>
      <c r="B47" s="337"/>
      <c r="C47" s="337"/>
      <c r="D47" s="337"/>
      <c r="E47" s="337"/>
      <c r="F47" s="344"/>
      <c r="G47" s="344"/>
      <c r="H47" s="337"/>
      <c r="I47" s="350"/>
      <c r="J47" s="350"/>
      <c r="K47" s="339"/>
      <c r="L47" s="339"/>
      <c r="M47" s="339"/>
      <c r="N47" s="339"/>
      <c r="O47" s="336"/>
      <c r="P47" s="336"/>
      <c r="Q47" s="336"/>
      <c r="R47" s="339"/>
      <c r="S47" s="339"/>
      <c r="T47" s="339"/>
      <c r="U47" s="339"/>
      <c r="V47" s="342"/>
      <c r="W47" s="412"/>
      <c r="X47" s="336"/>
      <c r="Y47" s="339"/>
      <c r="Z47" s="339"/>
    </row>
    <row r="48" ht="18.75" customHeight="1">
      <c r="A48" s="336"/>
      <c r="B48" s="337"/>
      <c r="C48" s="337"/>
      <c r="D48" s="337"/>
      <c r="E48" s="337"/>
      <c r="F48" s="344"/>
      <c r="G48" s="344"/>
      <c r="H48" s="337"/>
      <c r="I48" s="350"/>
      <c r="J48" s="350"/>
      <c r="K48" s="339"/>
      <c r="L48" s="339"/>
      <c r="M48" s="339"/>
      <c r="N48" s="339"/>
      <c r="O48" s="336"/>
      <c r="P48" s="336"/>
      <c r="Q48" s="336"/>
      <c r="R48" s="339"/>
      <c r="S48" s="339"/>
      <c r="T48" s="339"/>
      <c r="U48" s="339"/>
      <c r="V48" s="342"/>
      <c r="W48" s="412"/>
      <c r="X48" s="336"/>
      <c r="Y48" s="339"/>
      <c r="Z48" s="339"/>
    </row>
    <row r="49" ht="18.75" customHeight="1">
      <c r="A49" s="336"/>
      <c r="B49" s="337"/>
      <c r="C49" s="337"/>
      <c r="D49" s="337"/>
      <c r="E49" s="337"/>
      <c r="F49" s="344"/>
      <c r="G49" s="344"/>
      <c r="H49" s="337"/>
      <c r="I49" s="350"/>
      <c r="J49" s="350"/>
      <c r="K49" s="339"/>
      <c r="L49" s="339"/>
      <c r="M49" s="339"/>
      <c r="N49" s="339"/>
      <c r="O49" s="336"/>
      <c r="P49" s="336"/>
      <c r="Q49" s="336"/>
      <c r="R49" s="339"/>
      <c r="S49" s="339"/>
      <c r="T49" s="339"/>
      <c r="U49" s="339"/>
      <c r="V49" s="342"/>
      <c r="W49" s="412"/>
      <c r="X49" s="336"/>
      <c r="Y49" s="339"/>
      <c r="Z49" s="339"/>
    </row>
    <row r="50" ht="18.75" customHeight="1">
      <c r="A50" s="336"/>
      <c r="B50" s="337"/>
      <c r="C50" s="337"/>
      <c r="D50" s="337"/>
      <c r="E50" s="337"/>
      <c r="F50" s="344"/>
      <c r="G50" s="344"/>
      <c r="H50" s="337"/>
      <c r="I50" s="350"/>
      <c r="J50" s="350"/>
      <c r="K50" s="339"/>
      <c r="L50" s="339"/>
      <c r="M50" s="339"/>
      <c r="N50" s="339"/>
      <c r="O50" s="336"/>
      <c r="P50" s="336"/>
      <c r="Q50" s="336"/>
      <c r="R50" s="339"/>
      <c r="S50" s="339"/>
      <c r="T50" s="339"/>
      <c r="U50" s="339"/>
      <c r="V50" s="342"/>
      <c r="W50" s="412"/>
      <c r="X50" s="336"/>
      <c r="Y50" s="339"/>
      <c r="Z50" s="339"/>
    </row>
    <row r="51" ht="18.75" customHeight="1">
      <c r="A51" s="336"/>
      <c r="B51" s="337"/>
      <c r="C51" s="337"/>
      <c r="D51" s="337"/>
      <c r="E51" s="337"/>
      <c r="F51" s="344"/>
      <c r="G51" s="344"/>
      <c r="H51" s="337"/>
      <c r="I51" s="350"/>
      <c r="J51" s="350"/>
      <c r="K51" s="339"/>
      <c r="L51" s="339"/>
      <c r="M51" s="339"/>
      <c r="N51" s="339"/>
      <c r="O51" s="336"/>
      <c r="P51" s="336"/>
      <c r="Q51" s="336"/>
      <c r="R51" s="339"/>
      <c r="S51" s="339"/>
      <c r="T51" s="339"/>
      <c r="U51" s="339"/>
      <c r="V51" s="342"/>
      <c r="W51" s="412"/>
      <c r="X51" s="336"/>
      <c r="Y51" s="339"/>
      <c r="Z51" s="339"/>
    </row>
    <row r="52" ht="18.75" customHeight="1">
      <c r="A52" s="336"/>
      <c r="B52" s="337"/>
      <c r="C52" s="337"/>
      <c r="D52" s="337"/>
      <c r="E52" s="337"/>
      <c r="F52" s="344"/>
      <c r="G52" s="344"/>
      <c r="H52" s="337"/>
      <c r="I52" s="350"/>
      <c r="J52" s="350"/>
      <c r="K52" s="339"/>
      <c r="L52" s="339"/>
      <c r="M52" s="339"/>
      <c r="N52" s="339"/>
      <c r="O52" s="336"/>
      <c r="P52" s="336"/>
      <c r="Q52" s="336"/>
      <c r="R52" s="339"/>
      <c r="S52" s="339"/>
      <c r="T52" s="339"/>
      <c r="U52" s="339"/>
      <c r="V52" s="342"/>
      <c r="W52" s="412"/>
      <c r="X52" s="336"/>
      <c r="Y52" s="339"/>
      <c r="Z52" s="339"/>
    </row>
    <row r="53" ht="18.75" customHeight="1">
      <c r="A53" s="336"/>
      <c r="B53" s="337"/>
      <c r="C53" s="337"/>
      <c r="D53" s="337"/>
      <c r="E53" s="337"/>
      <c r="F53" s="344"/>
      <c r="G53" s="344"/>
      <c r="H53" s="337"/>
      <c r="I53" s="350"/>
      <c r="J53" s="350"/>
      <c r="K53" s="339"/>
      <c r="L53" s="339"/>
      <c r="M53" s="339"/>
      <c r="N53" s="339"/>
      <c r="O53" s="336"/>
      <c r="P53" s="336"/>
      <c r="Q53" s="336"/>
      <c r="R53" s="339"/>
      <c r="S53" s="339"/>
      <c r="T53" s="339"/>
      <c r="U53" s="339"/>
      <c r="V53" s="342"/>
      <c r="W53" s="412"/>
      <c r="X53" s="336"/>
      <c r="Y53" s="336"/>
      <c r="Z53" s="336"/>
    </row>
    <row r="54" ht="18.75" customHeight="1">
      <c r="A54" s="336"/>
      <c r="B54" s="337"/>
      <c r="C54" s="337"/>
      <c r="D54" s="337"/>
      <c r="E54" s="337"/>
      <c r="F54" s="344"/>
      <c r="G54" s="344"/>
      <c r="H54" s="337"/>
      <c r="I54" s="350"/>
      <c r="J54" s="350"/>
      <c r="K54" s="339"/>
      <c r="L54" s="339"/>
      <c r="M54" s="339"/>
      <c r="N54" s="339"/>
      <c r="O54" s="336"/>
      <c r="P54" s="336"/>
      <c r="Q54" s="336"/>
      <c r="R54" s="339"/>
      <c r="S54" s="339"/>
      <c r="T54" s="339"/>
      <c r="U54" s="339"/>
      <c r="V54" s="342"/>
      <c r="W54" s="412"/>
      <c r="X54" s="336"/>
      <c r="Y54" s="336"/>
      <c r="Z54" s="336"/>
    </row>
    <row r="55" ht="18.75" customHeight="1">
      <c r="A55" s="336"/>
      <c r="B55" s="337"/>
      <c r="C55" s="337"/>
      <c r="D55" s="337"/>
      <c r="E55" s="337"/>
      <c r="F55" s="344"/>
      <c r="G55" s="344"/>
      <c r="H55" s="337"/>
      <c r="I55" s="350"/>
      <c r="J55" s="350"/>
      <c r="K55" s="339"/>
      <c r="L55" s="339"/>
      <c r="M55" s="339"/>
      <c r="N55" s="339"/>
      <c r="O55" s="336"/>
      <c r="P55" s="336"/>
      <c r="Q55" s="336"/>
      <c r="R55" s="339"/>
      <c r="S55" s="339"/>
      <c r="T55" s="339"/>
      <c r="U55" s="339"/>
      <c r="V55" s="342"/>
      <c r="W55" s="412"/>
      <c r="X55" s="336"/>
      <c r="Y55" s="336"/>
      <c r="Z55" s="336"/>
    </row>
    <row r="56" ht="18.75" customHeight="1">
      <c r="A56" s="336"/>
      <c r="B56" s="337"/>
      <c r="C56" s="337"/>
      <c r="D56" s="337"/>
      <c r="E56" s="337"/>
      <c r="F56" s="344"/>
      <c r="G56" s="344"/>
      <c r="H56" s="337"/>
      <c r="I56" s="350"/>
      <c r="J56" s="350"/>
      <c r="K56" s="339"/>
      <c r="L56" s="339"/>
      <c r="M56" s="339"/>
      <c r="N56" s="339"/>
      <c r="O56" s="336"/>
      <c r="P56" s="336"/>
      <c r="Q56" s="336"/>
      <c r="R56" s="339"/>
      <c r="S56" s="339"/>
      <c r="T56" s="339"/>
      <c r="U56" s="339"/>
      <c r="V56" s="342"/>
      <c r="W56" s="412"/>
      <c r="X56" s="336"/>
      <c r="Y56" s="336"/>
      <c r="Z56" s="336"/>
    </row>
    <row r="57" ht="18.75" customHeight="1">
      <c r="A57" s="336"/>
      <c r="B57" s="337"/>
      <c r="C57" s="337"/>
      <c r="D57" s="337"/>
      <c r="E57" s="337"/>
      <c r="F57" s="344"/>
      <c r="G57" s="344"/>
      <c r="H57" s="337"/>
      <c r="I57" s="350"/>
      <c r="J57" s="350"/>
      <c r="K57" s="339"/>
      <c r="L57" s="339"/>
      <c r="M57" s="339"/>
      <c r="N57" s="339"/>
      <c r="O57" s="336"/>
      <c r="P57" s="336"/>
      <c r="Q57" s="336"/>
      <c r="R57" s="339"/>
      <c r="S57" s="339"/>
      <c r="T57" s="339"/>
      <c r="U57" s="339"/>
      <c r="V57" s="342"/>
      <c r="W57" s="412"/>
      <c r="X57" s="336"/>
      <c r="Y57" s="336"/>
      <c r="Z57" s="336"/>
    </row>
    <row r="58" ht="18.75" customHeight="1">
      <c r="A58" s="336"/>
      <c r="B58" s="337"/>
      <c r="C58" s="337"/>
      <c r="D58" s="337"/>
      <c r="E58" s="337"/>
      <c r="F58" s="344"/>
      <c r="G58" s="344"/>
      <c r="H58" s="337"/>
      <c r="I58" s="350"/>
      <c r="J58" s="350"/>
      <c r="K58" s="339"/>
      <c r="L58" s="339"/>
      <c r="M58" s="339"/>
      <c r="N58" s="339"/>
      <c r="O58" s="336"/>
      <c r="P58" s="336"/>
      <c r="Q58" s="336"/>
      <c r="R58" s="339"/>
      <c r="S58" s="339"/>
      <c r="T58" s="339"/>
      <c r="U58" s="339"/>
      <c r="V58" s="342"/>
      <c r="W58" s="412"/>
      <c r="X58" s="336"/>
      <c r="Y58" s="336"/>
      <c r="Z58" s="336"/>
    </row>
    <row r="59" ht="18.75" customHeight="1">
      <c r="A59" s="336"/>
      <c r="B59" s="337"/>
      <c r="C59" s="337"/>
      <c r="D59" s="337"/>
      <c r="E59" s="337"/>
      <c r="F59" s="344"/>
      <c r="G59" s="344"/>
      <c r="H59" s="337"/>
      <c r="I59" s="350"/>
      <c r="J59" s="350"/>
      <c r="K59" s="339"/>
      <c r="L59" s="339"/>
      <c r="M59" s="339"/>
      <c r="N59" s="339"/>
      <c r="O59" s="336"/>
      <c r="P59" s="336"/>
      <c r="Q59" s="336"/>
      <c r="R59" s="339"/>
      <c r="S59" s="339"/>
      <c r="T59" s="339"/>
      <c r="U59" s="339"/>
      <c r="V59" s="342"/>
      <c r="W59" s="412"/>
      <c r="X59" s="336"/>
      <c r="Y59" s="336"/>
      <c r="Z59" s="336"/>
    </row>
    <row r="60" ht="18.75" customHeight="1">
      <c r="A60" s="336"/>
      <c r="B60" s="337"/>
      <c r="C60" s="337"/>
      <c r="D60" s="337"/>
      <c r="E60" s="337"/>
      <c r="F60" s="344"/>
      <c r="G60" s="344"/>
      <c r="H60" s="337"/>
      <c r="I60" s="350"/>
      <c r="J60" s="350"/>
      <c r="K60" s="339"/>
      <c r="L60" s="339"/>
      <c r="M60" s="339"/>
      <c r="N60" s="339"/>
      <c r="O60" s="336"/>
      <c r="P60" s="336"/>
      <c r="Q60" s="336"/>
      <c r="R60" s="339"/>
      <c r="S60" s="339"/>
      <c r="T60" s="339"/>
      <c r="U60" s="339"/>
      <c r="V60" s="342"/>
      <c r="W60" s="412"/>
      <c r="X60" s="336"/>
      <c r="Y60" s="336"/>
      <c r="Z60" s="336"/>
    </row>
    <row r="61" ht="18.75" customHeight="1">
      <c r="A61" s="336"/>
      <c r="B61" s="337"/>
      <c r="C61" s="337"/>
      <c r="D61" s="337"/>
      <c r="E61" s="337"/>
      <c r="F61" s="344"/>
      <c r="G61" s="344"/>
      <c r="H61" s="337"/>
      <c r="I61" s="350"/>
      <c r="J61" s="350"/>
      <c r="K61" s="339"/>
      <c r="L61" s="339"/>
      <c r="M61" s="339"/>
      <c r="N61" s="339"/>
      <c r="O61" s="336"/>
      <c r="P61" s="336"/>
      <c r="Q61" s="336"/>
      <c r="R61" s="339"/>
      <c r="S61" s="339"/>
      <c r="T61" s="339"/>
      <c r="U61" s="339"/>
      <c r="V61" s="342"/>
      <c r="W61" s="412"/>
      <c r="X61" s="336"/>
      <c r="Y61" s="336"/>
      <c r="Z61" s="336"/>
    </row>
    <row r="62" ht="18.75" customHeight="1">
      <c r="A62" s="336"/>
      <c r="B62" s="337"/>
      <c r="C62" s="337"/>
      <c r="D62" s="337"/>
      <c r="E62" s="337"/>
      <c r="F62" s="344"/>
      <c r="G62" s="344"/>
      <c r="H62" s="337"/>
      <c r="I62" s="350"/>
      <c r="J62" s="350"/>
      <c r="K62" s="339"/>
      <c r="L62" s="339"/>
      <c r="M62" s="339"/>
      <c r="N62" s="339"/>
      <c r="O62" s="336"/>
      <c r="P62" s="336"/>
      <c r="Q62" s="336"/>
      <c r="R62" s="339"/>
      <c r="S62" s="339"/>
      <c r="T62" s="339"/>
      <c r="U62" s="339"/>
      <c r="V62" s="342"/>
      <c r="W62" s="412"/>
      <c r="X62" s="336"/>
      <c r="Y62" s="336"/>
      <c r="Z62" s="336"/>
    </row>
    <row r="63" ht="18.75" customHeight="1">
      <c r="A63" s="336"/>
      <c r="B63" s="337"/>
      <c r="C63" s="337"/>
      <c r="D63" s="337"/>
      <c r="E63" s="337"/>
      <c r="F63" s="344"/>
      <c r="G63" s="344"/>
      <c r="H63" s="337"/>
      <c r="I63" s="350"/>
      <c r="J63" s="350"/>
      <c r="K63" s="339"/>
      <c r="L63" s="339"/>
      <c r="M63" s="339"/>
      <c r="N63" s="339"/>
      <c r="O63" s="336"/>
      <c r="P63" s="336"/>
      <c r="Q63" s="336"/>
      <c r="R63" s="339"/>
      <c r="S63" s="339"/>
      <c r="T63" s="339"/>
      <c r="U63" s="339"/>
      <c r="V63" s="342"/>
      <c r="W63" s="412"/>
      <c r="X63" s="336"/>
      <c r="Y63" s="336"/>
      <c r="Z63" s="336"/>
    </row>
    <row r="64" ht="18.75" customHeight="1">
      <c r="A64" s="336"/>
      <c r="B64" s="337"/>
      <c r="C64" s="337"/>
      <c r="D64" s="337"/>
      <c r="E64" s="337"/>
      <c r="F64" s="344"/>
      <c r="G64" s="344"/>
      <c r="H64" s="337"/>
      <c r="I64" s="350"/>
      <c r="J64" s="350"/>
      <c r="K64" s="339"/>
      <c r="L64" s="339"/>
      <c r="M64" s="339"/>
      <c r="N64" s="339"/>
      <c r="O64" s="336"/>
      <c r="P64" s="336"/>
      <c r="Q64" s="336"/>
      <c r="R64" s="339"/>
      <c r="S64" s="339"/>
      <c r="T64" s="339"/>
      <c r="U64" s="339"/>
      <c r="V64" s="342"/>
      <c r="W64" s="412"/>
      <c r="X64" s="336"/>
      <c r="Y64" s="336"/>
      <c r="Z64" s="336"/>
    </row>
    <row r="65" ht="18.75" customHeight="1">
      <c r="A65" s="336"/>
      <c r="B65" s="337"/>
      <c r="C65" s="337"/>
      <c r="D65" s="337"/>
      <c r="E65" s="337"/>
      <c r="F65" s="344"/>
      <c r="G65" s="344"/>
      <c r="H65" s="337"/>
      <c r="I65" s="350"/>
      <c r="J65" s="350"/>
      <c r="K65" s="339"/>
      <c r="L65" s="339"/>
      <c r="M65" s="339"/>
      <c r="N65" s="339"/>
      <c r="O65" s="336"/>
      <c r="P65" s="336"/>
      <c r="Q65" s="336"/>
      <c r="R65" s="339"/>
      <c r="S65" s="339"/>
      <c r="T65" s="339"/>
      <c r="U65" s="339"/>
      <c r="V65" s="342"/>
      <c r="W65" s="412"/>
      <c r="X65" s="336"/>
      <c r="Y65" s="336"/>
      <c r="Z65" s="336"/>
    </row>
    <row r="66" ht="18.75" customHeight="1">
      <c r="A66" s="336"/>
      <c r="B66" s="337"/>
      <c r="C66" s="337"/>
      <c r="D66" s="337"/>
      <c r="E66" s="337"/>
      <c r="F66" s="344"/>
      <c r="G66" s="344"/>
      <c r="H66" s="337"/>
      <c r="I66" s="350"/>
      <c r="J66" s="350"/>
      <c r="K66" s="339"/>
      <c r="L66" s="339"/>
      <c r="M66" s="339"/>
      <c r="N66" s="339"/>
      <c r="O66" s="336"/>
      <c r="P66" s="336"/>
      <c r="Q66" s="336"/>
      <c r="R66" s="339"/>
      <c r="S66" s="339"/>
      <c r="T66" s="339"/>
      <c r="U66" s="339"/>
      <c r="V66" s="342"/>
      <c r="W66" s="412"/>
      <c r="X66" s="336"/>
      <c r="Y66" s="336"/>
      <c r="Z66" s="336"/>
    </row>
    <row r="67" ht="18.75" customHeight="1">
      <c r="A67" s="336"/>
      <c r="B67" s="337"/>
      <c r="C67" s="337"/>
      <c r="D67" s="337"/>
      <c r="E67" s="337"/>
      <c r="F67" s="344"/>
      <c r="G67" s="344"/>
      <c r="H67" s="337"/>
      <c r="I67" s="350"/>
      <c r="J67" s="350"/>
      <c r="K67" s="339"/>
      <c r="L67" s="339"/>
      <c r="M67" s="339"/>
      <c r="N67" s="339"/>
      <c r="O67" s="336"/>
      <c r="P67" s="336"/>
      <c r="Q67" s="336"/>
      <c r="R67" s="339"/>
      <c r="S67" s="339"/>
      <c r="T67" s="339"/>
      <c r="U67" s="339"/>
      <c r="V67" s="342"/>
      <c r="W67" s="412"/>
      <c r="X67" s="336"/>
      <c r="Y67" s="336"/>
      <c r="Z67" s="336"/>
    </row>
    <row r="68" ht="18.75" customHeight="1">
      <c r="A68" s="336"/>
      <c r="B68" s="337"/>
      <c r="C68" s="337"/>
      <c r="D68" s="337"/>
      <c r="E68" s="337"/>
      <c r="F68" s="344"/>
      <c r="G68" s="344"/>
      <c r="H68" s="337"/>
      <c r="I68" s="350"/>
      <c r="J68" s="350"/>
      <c r="K68" s="339"/>
      <c r="L68" s="339"/>
      <c r="M68" s="339"/>
      <c r="N68" s="339"/>
      <c r="O68" s="336"/>
      <c r="P68" s="336"/>
      <c r="Q68" s="336"/>
      <c r="R68" s="339"/>
      <c r="S68" s="339"/>
      <c r="T68" s="339"/>
      <c r="U68" s="339"/>
      <c r="V68" s="342"/>
      <c r="W68" s="412"/>
      <c r="X68" s="336"/>
      <c r="Y68" s="336"/>
      <c r="Z68" s="336"/>
    </row>
    <row r="69" ht="18.75" customHeight="1">
      <c r="A69" s="336"/>
      <c r="B69" s="337"/>
      <c r="C69" s="337"/>
      <c r="D69" s="337"/>
      <c r="E69" s="337"/>
      <c r="F69" s="344"/>
      <c r="G69" s="344"/>
      <c r="H69" s="337"/>
      <c r="I69" s="350"/>
      <c r="J69" s="350"/>
      <c r="K69" s="339"/>
      <c r="L69" s="339"/>
      <c r="M69" s="339"/>
      <c r="N69" s="339"/>
      <c r="O69" s="336"/>
      <c r="P69" s="336"/>
      <c r="Q69" s="336"/>
      <c r="R69" s="339"/>
      <c r="S69" s="339"/>
      <c r="T69" s="339"/>
      <c r="U69" s="339"/>
      <c r="V69" s="342"/>
      <c r="W69" s="412"/>
      <c r="X69" s="336"/>
      <c r="Y69" s="336"/>
      <c r="Z69" s="336"/>
    </row>
    <row r="70" ht="18.75" customHeight="1">
      <c r="A70" s="336"/>
      <c r="B70" s="337"/>
      <c r="C70" s="337"/>
      <c r="D70" s="337"/>
      <c r="E70" s="337"/>
      <c r="F70" s="344"/>
      <c r="G70" s="344"/>
      <c r="H70" s="337"/>
      <c r="I70" s="350"/>
      <c r="J70" s="350"/>
      <c r="K70" s="339"/>
      <c r="L70" s="339"/>
      <c r="M70" s="339"/>
      <c r="N70" s="339"/>
      <c r="O70" s="336"/>
      <c r="P70" s="336"/>
      <c r="Q70" s="336"/>
      <c r="R70" s="339"/>
      <c r="S70" s="339"/>
      <c r="T70" s="339"/>
      <c r="U70" s="339"/>
      <c r="V70" s="342"/>
      <c r="W70" s="412"/>
      <c r="X70" s="336"/>
      <c r="Y70" s="336"/>
      <c r="Z70" s="336"/>
    </row>
    <row r="71" ht="18.75" customHeight="1">
      <c r="A71" s="336"/>
      <c r="B71" s="337"/>
      <c r="C71" s="337"/>
      <c r="D71" s="337"/>
      <c r="E71" s="337"/>
      <c r="F71" s="344"/>
      <c r="G71" s="344"/>
      <c r="H71" s="337"/>
      <c r="I71" s="350"/>
      <c r="J71" s="350"/>
      <c r="K71" s="339"/>
      <c r="L71" s="339"/>
      <c r="M71" s="339"/>
      <c r="N71" s="339"/>
      <c r="O71" s="336"/>
      <c r="P71" s="336"/>
      <c r="Q71" s="336"/>
      <c r="R71" s="339"/>
      <c r="S71" s="339"/>
      <c r="T71" s="339"/>
      <c r="U71" s="339"/>
      <c r="V71" s="342"/>
      <c r="W71" s="412"/>
      <c r="X71" s="336"/>
      <c r="Y71" s="336"/>
      <c r="Z71" s="336"/>
    </row>
    <row r="72" ht="18.75" customHeight="1">
      <c r="A72" s="336"/>
      <c r="B72" s="337"/>
      <c r="C72" s="337"/>
      <c r="D72" s="337"/>
      <c r="E72" s="337"/>
      <c r="F72" s="344"/>
      <c r="G72" s="344"/>
      <c r="H72" s="337"/>
      <c r="I72" s="350"/>
      <c r="J72" s="350"/>
      <c r="K72" s="339"/>
      <c r="L72" s="339"/>
      <c r="M72" s="339"/>
      <c r="N72" s="339"/>
      <c r="O72" s="336"/>
      <c r="P72" s="336"/>
      <c r="Q72" s="336"/>
      <c r="R72" s="339"/>
      <c r="S72" s="339"/>
      <c r="T72" s="339"/>
      <c r="U72" s="339"/>
      <c r="V72" s="342"/>
      <c r="W72" s="412"/>
      <c r="X72" s="336"/>
      <c r="Y72" s="336"/>
      <c r="Z72" s="336"/>
    </row>
    <row r="73" ht="18.75" customHeight="1">
      <c r="A73" s="336"/>
      <c r="B73" s="337"/>
      <c r="C73" s="337"/>
      <c r="D73" s="337"/>
      <c r="E73" s="337"/>
      <c r="F73" s="344"/>
      <c r="G73" s="344"/>
      <c r="H73" s="337"/>
      <c r="I73" s="350"/>
      <c r="J73" s="350"/>
      <c r="K73" s="339"/>
      <c r="L73" s="339"/>
      <c r="M73" s="339"/>
      <c r="N73" s="339"/>
      <c r="O73" s="336"/>
      <c r="P73" s="336"/>
      <c r="Q73" s="336"/>
      <c r="R73" s="339"/>
      <c r="S73" s="339"/>
      <c r="T73" s="339"/>
      <c r="U73" s="339"/>
      <c r="V73" s="342"/>
      <c r="W73" s="412"/>
      <c r="X73" s="336"/>
      <c r="Y73" s="336"/>
      <c r="Z73" s="336"/>
    </row>
    <row r="74" ht="18.75" customHeight="1">
      <c r="A74" s="336"/>
      <c r="B74" s="337"/>
      <c r="C74" s="337"/>
      <c r="D74" s="337"/>
      <c r="E74" s="337"/>
      <c r="F74" s="344"/>
      <c r="G74" s="344"/>
      <c r="H74" s="337"/>
      <c r="I74" s="350"/>
      <c r="J74" s="350"/>
      <c r="K74" s="339"/>
      <c r="L74" s="339"/>
      <c r="M74" s="339"/>
      <c r="N74" s="339"/>
      <c r="O74" s="336"/>
      <c r="P74" s="336"/>
      <c r="Q74" s="336"/>
      <c r="R74" s="339"/>
      <c r="S74" s="339"/>
      <c r="T74" s="339"/>
      <c r="U74" s="339"/>
      <c r="V74" s="342"/>
      <c r="W74" s="412"/>
      <c r="X74" s="336"/>
      <c r="Y74" s="336"/>
      <c r="Z74" s="336"/>
    </row>
    <row r="75" ht="18.75" customHeight="1">
      <c r="A75" s="336"/>
      <c r="B75" s="337"/>
      <c r="C75" s="337"/>
      <c r="D75" s="337"/>
      <c r="E75" s="337"/>
      <c r="F75" s="344"/>
      <c r="G75" s="344"/>
      <c r="H75" s="337"/>
      <c r="I75" s="350"/>
      <c r="J75" s="350"/>
      <c r="K75" s="339"/>
      <c r="L75" s="339"/>
      <c r="M75" s="339"/>
      <c r="N75" s="339"/>
      <c r="O75" s="336"/>
      <c r="P75" s="336"/>
      <c r="Q75" s="336"/>
      <c r="R75" s="339"/>
      <c r="S75" s="339"/>
      <c r="T75" s="339"/>
      <c r="U75" s="339"/>
      <c r="V75" s="342"/>
      <c r="W75" s="412"/>
      <c r="X75" s="336"/>
      <c r="Y75" s="336"/>
      <c r="Z75" s="336"/>
    </row>
    <row r="76" ht="18.75" customHeight="1">
      <c r="A76" s="336"/>
      <c r="B76" s="337"/>
      <c r="C76" s="337"/>
      <c r="D76" s="337"/>
      <c r="E76" s="337"/>
      <c r="F76" s="344"/>
      <c r="G76" s="344"/>
      <c r="H76" s="337"/>
      <c r="I76" s="350"/>
      <c r="J76" s="350"/>
      <c r="K76" s="339"/>
      <c r="L76" s="339"/>
      <c r="M76" s="339"/>
      <c r="N76" s="339"/>
      <c r="O76" s="336"/>
      <c r="P76" s="336"/>
      <c r="Q76" s="336"/>
      <c r="R76" s="339"/>
      <c r="S76" s="339"/>
      <c r="T76" s="339"/>
      <c r="U76" s="339"/>
      <c r="V76" s="342"/>
      <c r="W76" s="412"/>
      <c r="X76" s="336"/>
      <c r="Y76" s="336"/>
      <c r="Z76" s="336"/>
    </row>
    <row r="77" ht="18.75" customHeight="1">
      <c r="A77" s="336"/>
      <c r="B77" s="337"/>
      <c r="C77" s="337"/>
      <c r="D77" s="337"/>
      <c r="E77" s="337"/>
      <c r="F77" s="344"/>
      <c r="G77" s="344"/>
      <c r="H77" s="337"/>
      <c r="I77" s="350"/>
      <c r="J77" s="350"/>
      <c r="K77" s="339"/>
      <c r="L77" s="339"/>
      <c r="M77" s="339"/>
      <c r="N77" s="339"/>
      <c r="O77" s="336"/>
      <c r="P77" s="336"/>
      <c r="Q77" s="336"/>
      <c r="R77" s="339"/>
      <c r="S77" s="339"/>
      <c r="T77" s="339"/>
      <c r="U77" s="339"/>
      <c r="V77" s="342"/>
      <c r="W77" s="412"/>
      <c r="X77" s="336"/>
      <c r="Y77" s="336"/>
      <c r="Z77" s="336"/>
    </row>
    <row r="78" ht="18.75" customHeight="1">
      <c r="A78" s="336"/>
      <c r="B78" s="337"/>
      <c r="C78" s="337"/>
      <c r="D78" s="337"/>
      <c r="E78" s="337"/>
      <c r="F78" s="344"/>
      <c r="G78" s="344"/>
      <c r="H78" s="337"/>
      <c r="I78" s="350"/>
      <c r="J78" s="350"/>
      <c r="K78" s="339"/>
      <c r="L78" s="339"/>
      <c r="M78" s="339"/>
      <c r="N78" s="339"/>
      <c r="O78" s="336"/>
      <c r="P78" s="336"/>
      <c r="Q78" s="336"/>
      <c r="R78" s="339"/>
      <c r="S78" s="339"/>
      <c r="T78" s="339"/>
      <c r="U78" s="339"/>
      <c r="V78" s="342"/>
      <c r="W78" s="412"/>
      <c r="X78" s="336"/>
      <c r="Y78" s="336"/>
      <c r="Z78" s="336"/>
    </row>
    <row r="79" ht="18.75" customHeight="1">
      <c r="A79" s="336"/>
      <c r="B79" s="337"/>
      <c r="C79" s="337"/>
      <c r="D79" s="337"/>
      <c r="E79" s="337"/>
      <c r="F79" s="344"/>
      <c r="G79" s="344"/>
      <c r="H79" s="337"/>
      <c r="I79" s="350"/>
      <c r="J79" s="350"/>
      <c r="K79" s="339"/>
      <c r="L79" s="339"/>
      <c r="M79" s="339"/>
      <c r="N79" s="339"/>
      <c r="O79" s="336"/>
      <c r="P79" s="336"/>
      <c r="Q79" s="336"/>
      <c r="R79" s="339"/>
      <c r="S79" s="339"/>
      <c r="T79" s="339"/>
      <c r="U79" s="339"/>
      <c r="V79" s="342"/>
      <c r="W79" s="412"/>
      <c r="X79" s="336"/>
      <c r="Y79" s="336"/>
      <c r="Z79" s="336"/>
    </row>
    <row r="80" ht="18.75" customHeight="1">
      <c r="A80" s="336"/>
      <c r="B80" s="337"/>
      <c r="C80" s="337"/>
      <c r="D80" s="337"/>
      <c r="E80" s="337"/>
      <c r="F80" s="344"/>
      <c r="G80" s="344"/>
      <c r="H80" s="337"/>
      <c r="I80" s="350"/>
      <c r="J80" s="350"/>
      <c r="K80" s="339"/>
      <c r="L80" s="339"/>
      <c r="M80" s="339"/>
      <c r="N80" s="339"/>
      <c r="O80" s="336"/>
      <c r="P80" s="336"/>
      <c r="Q80" s="336"/>
      <c r="R80" s="339"/>
      <c r="S80" s="339"/>
      <c r="T80" s="339"/>
      <c r="U80" s="339"/>
      <c r="V80" s="342"/>
      <c r="W80" s="412"/>
      <c r="X80" s="336"/>
      <c r="Y80" s="336"/>
      <c r="Z80" s="336"/>
    </row>
    <row r="81" ht="18.75" customHeight="1">
      <c r="A81" s="336"/>
      <c r="B81" s="337"/>
      <c r="C81" s="337"/>
      <c r="D81" s="337"/>
      <c r="E81" s="337"/>
      <c r="F81" s="344"/>
      <c r="G81" s="344"/>
      <c r="H81" s="337"/>
      <c r="I81" s="350"/>
      <c r="J81" s="350"/>
      <c r="K81" s="339"/>
      <c r="L81" s="339"/>
      <c r="M81" s="339"/>
      <c r="N81" s="339"/>
      <c r="O81" s="336"/>
      <c r="P81" s="336"/>
      <c r="Q81" s="336"/>
      <c r="R81" s="339"/>
      <c r="S81" s="339"/>
      <c r="T81" s="339"/>
      <c r="U81" s="339"/>
      <c r="V81" s="342"/>
      <c r="W81" s="412"/>
      <c r="X81" s="336"/>
      <c r="Y81" s="336"/>
      <c r="Z81" s="336"/>
    </row>
    <row r="82" ht="18.75" customHeight="1">
      <c r="A82" s="336"/>
      <c r="B82" s="337"/>
      <c r="C82" s="337"/>
      <c r="D82" s="337"/>
      <c r="E82" s="337"/>
      <c r="F82" s="344"/>
      <c r="G82" s="344"/>
      <c r="H82" s="337"/>
      <c r="I82" s="350"/>
      <c r="J82" s="350"/>
      <c r="K82" s="339"/>
      <c r="L82" s="339"/>
      <c r="M82" s="339"/>
      <c r="N82" s="339"/>
      <c r="O82" s="336"/>
      <c r="P82" s="336"/>
      <c r="Q82" s="336"/>
      <c r="R82" s="339"/>
      <c r="S82" s="339"/>
      <c r="T82" s="339"/>
      <c r="U82" s="339"/>
      <c r="V82" s="342"/>
      <c r="W82" s="412"/>
      <c r="X82" s="336"/>
      <c r="Y82" s="336"/>
      <c r="Z82" s="336"/>
    </row>
    <row r="83" ht="18.75" customHeight="1">
      <c r="A83" s="336"/>
      <c r="B83" s="337"/>
      <c r="C83" s="337"/>
      <c r="D83" s="337"/>
      <c r="E83" s="337"/>
      <c r="F83" s="344"/>
      <c r="G83" s="344"/>
      <c r="H83" s="337"/>
      <c r="I83" s="350"/>
      <c r="J83" s="350"/>
      <c r="K83" s="339"/>
      <c r="L83" s="339"/>
      <c r="M83" s="339"/>
      <c r="N83" s="339"/>
      <c r="O83" s="336"/>
      <c r="P83" s="336"/>
      <c r="Q83" s="336"/>
      <c r="R83" s="339"/>
      <c r="S83" s="339"/>
      <c r="T83" s="339"/>
      <c r="U83" s="339"/>
      <c r="V83" s="342"/>
      <c r="W83" s="412"/>
      <c r="X83" s="336"/>
      <c r="Y83" s="336"/>
      <c r="Z83" s="336"/>
    </row>
    <row r="84" ht="18.75" customHeight="1">
      <c r="A84" s="336"/>
      <c r="B84" s="337"/>
      <c r="C84" s="337"/>
      <c r="D84" s="337"/>
      <c r="E84" s="337"/>
      <c r="F84" s="344"/>
      <c r="G84" s="344"/>
      <c r="H84" s="337"/>
      <c r="I84" s="350"/>
      <c r="J84" s="350"/>
      <c r="K84" s="339"/>
      <c r="L84" s="339"/>
      <c r="M84" s="339"/>
      <c r="N84" s="339"/>
      <c r="O84" s="336"/>
      <c r="P84" s="336"/>
      <c r="Q84" s="336"/>
      <c r="R84" s="339"/>
      <c r="S84" s="339"/>
      <c r="T84" s="339"/>
      <c r="U84" s="339"/>
      <c r="V84" s="342"/>
      <c r="W84" s="412"/>
      <c r="X84" s="336"/>
      <c r="Y84" s="336"/>
      <c r="Z84" s="336"/>
    </row>
    <row r="85" ht="18.75" customHeight="1">
      <c r="A85" s="336"/>
      <c r="B85" s="337"/>
      <c r="C85" s="337"/>
      <c r="D85" s="337"/>
      <c r="E85" s="337"/>
      <c r="F85" s="344"/>
      <c r="G85" s="344"/>
      <c r="H85" s="337"/>
      <c r="I85" s="350"/>
      <c r="J85" s="350"/>
      <c r="K85" s="339"/>
      <c r="L85" s="339"/>
      <c r="M85" s="339"/>
      <c r="N85" s="339"/>
      <c r="O85" s="336"/>
      <c r="P85" s="336"/>
      <c r="Q85" s="336"/>
      <c r="R85" s="339"/>
      <c r="S85" s="339"/>
      <c r="T85" s="339"/>
      <c r="U85" s="339"/>
      <c r="V85" s="342"/>
      <c r="W85" s="412"/>
      <c r="X85" s="336"/>
      <c r="Y85" s="336"/>
      <c r="Z85" s="336"/>
    </row>
    <row r="86" ht="18.75" customHeight="1">
      <c r="A86" s="336"/>
      <c r="B86" s="337"/>
      <c r="C86" s="337"/>
      <c r="D86" s="337"/>
      <c r="E86" s="337"/>
      <c r="F86" s="344"/>
      <c r="G86" s="344"/>
      <c r="H86" s="337"/>
      <c r="I86" s="350"/>
      <c r="J86" s="350"/>
      <c r="K86" s="339"/>
      <c r="L86" s="339"/>
      <c r="M86" s="339"/>
      <c r="N86" s="339"/>
      <c r="O86" s="336"/>
      <c r="P86" s="336"/>
      <c r="Q86" s="336"/>
      <c r="R86" s="339"/>
      <c r="S86" s="339"/>
      <c r="T86" s="339"/>
      <c r="U86" s="339"/>
      <c r="V86" s="342"/>
      <c r="W86" s="412"/>
      <c r="X86" s="336"/>
      <c r="Y86" s="336"/>
      <c r="Z86" s="336"/>
    </row>
    <row r="87" ht="18.75" customHeight="1">
      <c r="A87" s="336"/>
      <c r="B87" s="337"/>
      <c r="C87" s="337"/>
      <c r="D87" s="337"/>
      <c r="E87" s="337"/>
      <c r="F87" s="344"/>
      <c r="G87" s="344"/>
      <c r="H87" s="337"/>
      <c r="I87" s="350"/>
      <c r="J87" s="350"/>
      <c r="K87" s="339"/>
      <c r="L87" s="339"/>
      <c r="M87" s="339"/>
      <c r="N87" s="339"/>
      <c r="O87" s="336"/>
      <c r="P87" s="336"/>
      <c r="Q87" s="336"/>
      <c r="R87" s="339"/>
      <c r="S87" s="339"/>
      <c r="T87" s="339"/>
      <c r="U87" s="339"/>
      <c r="V87" s="342"/>
      <c r="W87" s="412"/>
      <c r="X87" s="336"/>
      <c r="Y87" s="336"/>
      <c r="Z87" s="336"/>
    </row>
    <row r="88" ht="18.75" customHeight="1">
      <c r="A88" s="336"/>
      <c r="B88" s="337"/>
      <c r="C88" s="337"/>
      <c r="D88" s="337"/>
      <c r="E88" s="337"/>
      <c r="F88" s="344"/>
      <c r="G88" s="344"/>
      <c r="H88" s="337"/>
      <c r="I88" s="350"/>
      <c r="J88" s="350"/>
      <c r="K88" s="339"/>
      <c r="L88" s="339"/>
      <c r="M88" s="339"/>
      <c r="N88" s="339"/>
      <c r="O88" s="336"/>
      <c r="P88" s="336"/>
      <c r="Q88" s="336"/>
      <c r="R88" s="339"/>
      <c r="S88" s="339"/>
      <c r="T88" s="339"/>
      <c r="U88" s="339"/>
      <c r="V88" s="342"/>
      <c r="W88" s="412"/>
      <c r="X88" s="336"/>
      <c r="Y88" s="336"/>
      <c r="Z88" s="336"/>
    </row>
    <row r="89" ht="18.75" customHeight="1">
      <c r="A89" s="336"/>
      <c r="B89" s="337"/>
      <c r="C89" s="337"/>
      <c r="D89" s="337"/>
      <c r="E89" s="337"/>
      <c r="F89" s="344"/>
      <c r="G89" s="344"/>
      <c r="H89" s="337"/>
      <c r="I89" s="350"/>
      <c r="J89" s="350"/>
      <c r="K89" s="339"/>
      <c r="L89" s="339"/>
      <c r="M89" s="339"/>
      <c r="N89" s="339"/>
      <c r="O89" s="336"/>
      <c r="P89" s="336"/>
      <c r="Q89" s="336"/>
      <c r="R89" s="339"/>
      <c r="S89" s="339"/>
      <c r="T89" s="339"/>
      <c r="U89" s="339"/>
      <c r="V89" s="342"/>
      <c r="W89" s="412"/>
      <c r="X89" s="336"/>
      <c r="Y89" s="336"/>
      <c r="Z89" s="336"/>
    </row>
    <row r="90" ht="18.75" customHeight="1">
      <c r="A90" s="336"/>
      <c r="B90" s="337"/>
      <c r="C90" s="337"/>
      <c r="D90" s="337"/>
      <c r="E90" s="337"/>
      <c r="F90" s="344"/>
      <c r="G90" s="344"/>
      <c r="H90" s="337"/>
      <c r="I90" s="350"/>
      <c r="J90" s="350"/>
      <c r="K90" s="339"/>
      <c r="L90" s="339"/>
      <c r="M90" s="339"/>
      <c r="N90" s="339"/>
      <c r="O90" s="336"/>
      <c r="P90" s="336"/>
      <c r="Q90" s="336"/>
      <c r="R90" s="339"/>
      <c r="S90" s="339"/>
      <c r="T90" s="339"/>
      <c r="U90" s="339"/>
      <c r="V90" s="342"/>
      <c r="W90" s="412"/>
      <c r="X90" s="336"/>
      <c r="Y90" s="336"/>
      <c r="Z90" s="336"/>
    </row>
    <row r="91" ht="18.75" customHeight="1">
      <c r="A91" s="336"/>
      <c r="B91" s="337"/>
      <c r="C91" s="337"/>
      <c r="D91" s="337"/>
      <c r="E91" s="337"/>
      <c r="F91" s="344"/>
      <c r="G91" s="344"/>
      <c r="H91" s="337"/>
      <c r="I91" s="350"/>
      <c r="J91" s="350"/>
      <c r="K91" s="339"/>
      <c r="L91" s="339"/>
      <c r="M91" s="339"/>
      <c r="N91" s="339"/>
      <c r="O91" s="336"/>
      <c r="P91" s="336"/>
      <c r="Q91" s="336"/>
      <c r="R91" s="339"/>
      <c r="S91" s="339"/>
      <c r="T91" s="339"/>
      <c r="U91" s="339"/>
      <c r="V91" s="342"/>
      <c r="W91" s="412"/>
      <c r="X91" s="336"/>
      <c r="Y91" s="336"/>
      <c r="Z91" s="336"/>
    </row>
    <row r="92" ht="18.75" customHeight="1">
      <c r="A92" s="336"/>
      <c r="B92" s="337"/>
      <c r="C92" s="337"/>
      <c r="D92" s="337"/>
      <c r="E92" s="337"/>
      <c r="F92" s="344"/>
      <c r="G92" s="344"/>
      <c r="H92" s="337"/>
      <c r="I92" s="350"/>
      <c r="J92" s="350"/>
      <c r="K92" s="339"/>
      <c r="L92" s="339"/>
      <c r="M92" s="339"/>
      <c r="N92" s="339"/>
      <c r="O92" s="336"/>
      <c r="P92" s="336"/>
      <c r="Q92" s="336"/>
      <c r="R92" s="339"/>
      <c r="S92" s="339"/>
      <c r="T92" s="339"/>
      <c r="U92" s="339"/>
      <c r="V92" s="342"/>
      <c r="W92" s="412"/>
      <c r="X92" s="336"/>
      <c r="Y92" s="336"/>
      <c r="Z92" s="336"/>
    </row>
    <row r="93" ht="18.75" customHeight="1">
      <c r="A93" s="336"/>
      <c r="B93" s="337"/>
      <c r="C93" s="337"/>
      <c r="D93" s="337"/>
      <c r="E93" s="337"/>
      <c r="F93" s="344"/>
      <c r="G93" s="344"/>
      <c r="H93" s="337"/>
      <c r="I93" s="350"/>
      <c r="J93" s="350"/>
      <c r="K93" s="339"/>
      <c r="L93" s="339"/>
      <c r="M93" s="339"/>
      <c r="N93" s="339"/>
      <c r="O93" s="336"/>
      <c r="P93" s="336"/>
      <c r="Q93" s="336"/>
      <c r="R93" s="339"/>
      <c r="S93" s="339"/>
      <c r="T93" s="339"/>
      <c r="U93" s="339"/>
      <c r="V93" s="342"/>
      <c r="W93" s="412"/>
      <c r="X93" s="336"/>
      <c r="Y93" s="336"/>
      <c r="Z93" s="336"/>
    </row>
    <row r="94" ht="18.75" customHeight="1">
      <c r="A94" s="336"/>
      <c r="B94" s="337"/>
      <c r="C94" s="337"/>
      <c r="D94" s="337"/>
      <c r="E94" s="337"/>
      <c r="F94" s="344"/>
      <c r="G94" s="344"/>
      <c r="H94" s="337"/>
      <c r="I94" s="350"/>
      <c r="J94" s="350"/>
      <c r="K94" s="339"/>
      <c r="L94" s="339"/>
      <c r="M94" s="339"/>
      <c r="N94" s="339"/>
      <c r="O94" s="336"/>
      <c r="P94" s="336"/>
      <c r="Q94" s="336"/>
      <c r="R94" s="339"/>
      <c r="S94" s="339"/>
      <c r="T94" s="339"/>
      <c r="U94" s="339"/>
      <c r="V94" s="342"/>
      <c r="W94" s="412"/>
      <c r="X94" s="336"/>
      <c r="Y94" s="336"/>
      <c r="Z94" s="336"/>
    </row>
    <row r="95" ht="18.75" customHeight="1">
      <c r="A95" s="336"/>
      <c r="B95" s="337"/>
      <c r="C95" s="337"/>
      <c r="D95" s="337"/>
      <c r="E95" s="337"/>
      <c r="F95" s="344"/>
      <c r="G95" s="344"/>
      <c r="H95" s="337"/>
      <c r="I95" s="350"/>
      <c r="J95" s="350"/>
      <c r="K95" s="339"/>
      <c r="L95" s="339"/>
      <c r="M95" s="339"/>
      <c r="N95" s="339"/>
      <c r="O95" s="336"/>
      <c r="P95" s="336"/>
      <c r="Q95" s="336"/>
      <c r="R95" s="339"/>
      <c r="S95" s="339"/>
      <c r="T95" s="339"/>
      <c r="U95" s="339"/>
      <c r="V95" s="342"/>
      <c r="W95" s="412"/>
      <c r="X95" s="336"/>
      <c r="Y95" s="336"/>
      <c r="Z95" s="336"/>
    </row>
    <row r="96" ht="18.75" customHeight="1">
      <c r="A96" s="336"/>
      <c r="B96" s="337"/>
      <c r="C96" s="337"/>
      <c r="D96" s="337"/>
      <c r="E96" s="337"/>
      <c r="F96" s="344"/>
      <c r="G96" s="344"/>
      <c r="H96" s="337"/>
      <c r="I96" s="350"/>
      <c r="J96" s="350"/>
      <c r="K96" s="339"/>
      <c r="L96" s="339"/>
      <c r="M96" s="339"/>
      <c r="N96" s="339"/>
      <c r="O96" s="336"/>
      <c r="P96" s="336"/>
      <c r="Q96" s="336"/>
      <c r="R96" s="339"/>
      <c r="S96" s="339"/>
      <c r="T96" s="339"/>
      <c r="U96" s="339"/>
      <c r="V96" s="342"/>
      <c r="W96" s="412"/>
      <c r="X96" s="336"/>
      <c r="Y96" s="336"/>
      <c r="Z96" s="336"/>
    </row>
    <row r="97" ht="18.75" customHeight="1">
      <c r="A97" s="336"/>
      <c r="B97" s="337"/>
      <c r="C97" s="337"/>
      <c r="D97" s="337"/>
      <c r="E97" s="337"/>
      <c r="F97" s="344"/>
      <c r="G97" s="344"/>
      <c r="H97" s="337"/>
      <c r="I97" s="350"/>
      <c r="J97" s="350"/>
      <c r="K97" s="339"/>
      <c r="L97" s="339"/>
      <c r="M97" s="339"/>
      <c r="N97" s="339"/>
      <c r="O97" s="336"/>
      <c r="P97" s="336"/>
      <c r="Q97" s="336"/>
      <c r="R97" s="339"/>
      <c r="S97" s="339"/>
      <c r="T97" s="339"/>
      <c r="U97" s="339"/>
      <c r="V97" s="342"/>
      <c r="W97" s="412"/>
      <c r="X97" s="336"/>
      <c r="Y97" s="336"/>
      <c r="Z97" s="336"/>
    </row>
    <row r="98" ht="18.75" customHeight="1">
      <c r="A98" s="336"/>
      <c r="B98" s="337"/>
      <c r="C98" s="337"/>
      <c r="D98" s="337"/>
      <c r="E98" s="337"/>
      <c r="F98" s="344"/>
      <c r="G98" s="344"/>
      <c r="H98" s="337"/>
      <c r="I98" s="350"/>
      <c r="J98" s="350"/>
      <c r="K98" s="339"/>
      <c r="L98" s="339"/>
      <c r="M98" s="339"/>
      <c r="N98" s="339"/>
      <c r="O98" s="336"/>
      <c r="P98" s="336"/>
      <c r="Q98" s="336"/>
      <c r="R98" s="339"/>
      <c r="S98" s="339"/>
      <c r="T98" s="339"/>
      <c r="U98" s="339"/>
      <c r="V98" s="342"/>
      <c r="W98" s="412"/>
      <c r="X98" s="336"/>
      <c r="Y98" s="336"/>
      <c r="Z98" s="336"/>
    </row>
    <row r="99" ht="18.75" customHeight="1">
      <c r="A99" s="336"/>
      <c r="B99" s="337"/>
      <c r="C99" s="337"/>
      <c r="D99" s="337"/>
      <c r="E99" s="337"/>
      <c r="F99" s="344"/>
      <c r="G99" s="344"/>
      <c r="H99" s="337"/>
      <c r="I99" s="350"/>
      <c r="J99" s="350"/>
      <c r="K99" s="339"/>
      <c r="L99" s="339"/>
      <c r="M99" s="339"/>
      <c r="N99" s="339"/>
      <c r="O99" s="336"/>
      <c r="P99" s="336"/>
      <c r="Q99" s="336"/>
      <c r="R99" s="339"/>
      <c r="S99" s="339"/>
      <c r="T99" s="339"/>
      <c r="U99" s="339"/>
      <c r="V99" s="342"/>
      <c r="W99" s="412"/>
      <c r="X99" s="336"/>
      <c r="Y99" s="336"/>
      <c r="Z99" s="336"/>
    </row>
    <row r="100" ht="18.75" customHeight="1">
      <c r="A100" s="336"/>
      <c r="B100" s="337"/>
      <c r="C100" s="337"/>
      <c r="D100" s="337"/>
      <c r="E100" s="337"/>
      <c r="F100" s="344"/>
      <c r="G100" s="344"/>
      <c r="H100" s="337"/>
      <c r="I100" s="350"/>
      <c r="J100" s="350"/>
      <c r="K100" s="339"/>
      <c r="L100" s="339"/>
      <c r="M100" s="339"/>
      <c r="N100" s="339"/>
      <c r="O100" s="336"/>
      <c r="P100" s="336"/>
      <c r="Q100" s="336"/>
      <c r="R100" s="339"/>
      <c r="S100" s="339"/>
      <c r="T100" s="339"/>
      <c r="U100" s="339"/>
      <c r="V100" s="342"/>
      <c r="W100" s="412"/>
      <c r="X100" s="336"/>
      <c r="Y100" s="336"/>
      <c r="Z100" s="336"/>
    </row>
    <row r="101" ht="18.75" customHeight="1">
      <c r="A101" s="336"/>
      <c r="B101" s="337"/>
      <c r="C101" s="337"/>
      <c r="D101" s="337"/>
      <c r="E101" s="337"/>
      <c r="F101" s="344"/>
      <c r="G101" s="344"/>
      <c r="H101" s="337"/>
      <c r="I101" s="350"/>
      <c r="J101" s="350"/>
      <c r="K101" s="339"/>
      <c r="L101" s="339"/>
      <c r="M101" s="339"/>
      <c r="N101" s="339"/>
      <c r="O101" s="336"/>
      <c r="P101" s="336"/>
      <c r="Q101" s="336"/>
      <c r="R101" s="339"/>
      <c r="S101" s="339"/>
      <c r="T101" s="339"/>
      <c r="U101" s="339"/>
      <c r="V101" s="342"/>
      <c r="W101" s="412"/>
      <c r="X101" s="336"/>
      <c r="Y101" s="336"/>
      <c r="Z101" s="336"/>
    </row>
    <row r="102" ht="18.75" customHeight="1">
      <c r="A102" s="336"/>
      <c r="B102" s="337"/>
      <c r="C102" s="337"/>
      <c r="D102" s="337"/>
      <c r="E102" s="337"/>
      <c r="F102" s="344"/>
      <c r="G102" s="344"/>
      <c r="H102" s="337"/>
      <c r="I102" s="350"/>
      <c r="J102" s="350"/>
      <c r="K102" s="339"/>
      <c r="L102" s="339"/>
      <c r="M102" s="339"/>
      <c r="N102" s="339"/>
      <c r="O102" s="336"/>
      <c r="P102" s="336"/>
      <c r="Q102" s="336"/>
      <c r="R102" s="339"/>
      <c r="S102" s="339"/>
      <c r="T102" s="339"/>
      <c r="U102" s="339"/>
      <c r="V102" s="342"/>
      <c r="W102" s="412"/>
      <c r="X102" s="336"/>
      <c r="Y102" s="336"/>
      <c r="Z102" s="336"/>
    </row>
    <row r="103" ht="18.75" customHeight="1">
      <c r="A103" s="336"/>
      <c r="B103" s="337"/>
      <c r="C103" s="337"/>
      <c r="D103" s="337"/>
      <c r="E103" s="337"/>
      <c r="F103" s="344"/>
      <c r="G103" s="344"/>
      <c r="H103" s="337"/>
      <c r="I103" s="350"/>
      <c r="J103" s="350"/>
      <c r="K103" s="339"/>
      <c r="L103" s="339"/>
      <c r="M103" s="339"/>
      <c r="N103" s="339"/>
      <c r="O103" s="336"/>
      <c r="P103" s="336"/>
      <c r="Q103" s="336"/>
      <c r="R103" s="339"/>
      <c r="S103" s="339"/>
      <c r="T103" s="339"/>
      <c r="U103" s="339"/>
      <c r="V103" s="342"/>
      <c r="W103" s="412"/>
      <c r="X103" s="336"/>
      <c r="Y103" s="336"/>
      <c r="Z103" s="336"/>
    </row>
    <row r="104" ht="18.75" customHeight="1">
      <c r="A104" s="336"/>
      <c r="B104" s="337"/>
      <c r="C104" s="337"/>
      <c r="D104" s="337"/>
      <c r="E104" s="337"/>
      <c r="F104" s="344"/>
      <c r="G104" s="344"/>
      <c r="H104" s="337"/>
      <c r="I104" s="350"/>
      <c r="J104" s="350"/>
      <c r="K104" s="339"/>
      <c r="L104" s="339"/>
      <c r="M104" s="339"/>
      <c r="N104" s="339"/>
      <c r="O104" s="336"/>
      <c r="P104" s="336"/>
      <c r="Q104" s="336"/>
      <c r="R104" s="339"/>
      <c r="S104" s="339"/>
      <c r="T104" s="339"/>
      <c r="U104" s="339"/>
      <c r="V104" s="342"/>
      <c r="W104" s="412"/>
      <c r="X104" s="336"/>
      <c r="Y104" s="336"/>
      <c r="Z104" s="336"/>
    </row>
    <row r="105" ht="18.75" customHeight="1">
      <c r="A105" s="336"/>
      <c r="B105" s="337"/>
      <c r="C105" s="337"/>
      <c r="D105" s="337"/>
      <c r="E105" s="337"/>
      <c r="F105" s="344"/>
      <c r="G105" s="344"/>
      <c r="H105" s="337"/>
      <c r="I105" s="350"/>
      <c r="J105" s="350"/>
      <c r="K105" s="339"/>
      <c r="L105" s="339"/>
      <c r="M105" s="339"/>
      <c r="N105" s="339"/>
      <c r="O105" s="336"/>
      <c r="P105" s="336"/>
      <c r="Q105" s="336"/>
      <c r="R105" s="339"/>
      <c r="S105" s="339"/>
      <c r="T105" s="339"/>
      <c r="U105" s="339"/>
      <c r="V105" s="342"/>
      <c r="W105" s="412"/>
      <c r="X105" s="336"/>
      <c r="Y105" s="336"/>
      <c r="Z105" s="336"/>
    </row>
    <row r="106" ht="18.75" customHeight="1">
      <c r="A106" s="336"/>
      <c r="B106" s="337"/>
      <c r="C106" s="337"/>
      <c r="D106" s="337"/>
      <c r="E106" s="337"/>
      <c r="F106" s="344"/>
      <c r="G106" s="344"/>
      <c r="H106" s="337"/>
      <c r="I106" s="350"/>
      <c r="J106" s="350"/>
      <c r="K106" s="339"/>
      <c r="L106" s="339"/>
      <c r="M106" s="339"/>
      <c r="N106" s="339"/>
      <c r="O106" s="336"/>
      <c r="P106" s="336"/>
      <c r="Q106" s="336"/>
      <c r="R106" s="339"/>
      <c r="S106" s="339"/>
      <c r="T106" s="339"/>
      <c r="U106" s="339"/>
      <c r="V106" s="342"/>
      <c r="W106" s="412"/>
      <c r="X106" s="336"/>
      <c r="Y106" s="336"/>
      <c r="Z106" s="336"/>
    </row>
    <row r="107" ht="18.75" customHeight="1">
      <c r="A107" s="336"/>
      <c r="B107" s="337"/>
      <c r="C107" s="337"/>
      <c r="D107" s="337"/>
      <c r="E107" s="337"/>
      <c r="F107" s="344"/>
      <c r="G107" s="344"/>
      <c r="H107" s="337"/>
      <c r="I107" s="350"/>
      <c r="J107" s="350"/>
      <c r="K107" s="339"/>
      <c r="L107" s="339"/>
      <c r="M107" s="339"/>
      <c r="N107" s="339"/>
      <c r="O107" s="336"/>
      <c r="P107" s="336"/>
      <c r="Q107" s="336"/>
      <c r="R107" s="339"/>
      <c r="S107" s="339"/>
      <c r="T107" s="339"/>
      <c r="U107" s="339"/>
      <c r="V107" s="342"/>
      <c r="W107" s="412"/>
      <c r="X107" s="336"/>
      <c r="Y107" s="336"/>
      <c r="Z107" s="336"/>
    </row>
    <row r="108" ht="18.75" customHeight="1">
      <c r="A108" s="336"/>
      <c r="B108" s="337"/>
      <c r="C108" s="337"/>
      <c r="D108" s="337"/>
      <c r="E108" s="337"/>
      <c r="F108" s="344"/>
      <c r="G108" s="344"/>
      <c r="H108" s="337"/>
      <c r="I108" s="350"/>
      <c r="J108" s="350"/>
      <c r="K108" s="339"/>
      <c r="L108" s="339"/>
      <c r="M108" s="339"/>
      <c r="N108" s="339"/>
      <c r="O108" s="336"/>
      <c r="P108" s="336"/>
      <c r="Q108" s="336"/>
      <c r="R108" s="339"/>
      <c r="S108" s="339"/>
      <c r="T108" s="339"/>
      <c r="U108" s="339"/>
      <c r="V108" s="342"/>
      <c r="W108" s="412"/>
      <c r="X108" s="336"/>
      <c r="Y108" s="336"/>
      <c r="Z108" s="336"/>
    </row>
    <row r="109" ht="18.75" customHeight="1">
      <c r="A109" s="336"/>
      <c r="B109" s="337"/>
      <c r="C109" s="337"/>
      <c r="D109" s="337"/>
      <c r="E109" s="337"/>
      <c r="F109" s="344"/>
      <c r="G109" s="344"/>
      <c r="H109" s="337"/>
      <c r="I109" s="350"/>
      <c r="J109" s="350"/>
      <c r="K109" s="339"/>
      <c r="L109" s="339"/>
      <c r="M109" s="339"/>
      <c r="N109" s="339"/>
      <c r="O109" s="336"/>
      <c r="P109" s="336"/>
      <c r="Q109" s="336"/>
      <c r="R109" s="339"/>
      <c r="S109" s="339"/>
      <c r="T109" s="339"/>
      <c r="U109" s="339"/>
      <c r="V109" s="342"/>
      <c r="W109" s="412"/>
      <c r="X109" s="336"/>
      <c r="Y109" s="336"/>
      <c r="Z109" s="336"/>
    </row>
    <row r="110" ht="18.75" customHeight="1">
      <c r="A110" s="336"/>
      <c r="B110" s="337"/>
      <c r="C110" s="337"/>
      <c r="D110" s="337"/>
      <c r="E110" s="337"/>
      <c r="F110" s="344"/>
      <c r="G110" s="344"/>
      <c r="H110" s="337"/>
      <c r="I110" s="350"/>
      <c r="J110" s="350"/>
      <c r="K110" s="339"/>
      <c r="L110" s="339"/>
      <c r="M110" s="339"/>
      <c r="N110" s="339"/>
      <c r="O110" s="336"/>
      <c r="P110" s="336"/>
      <c r="Q110" s="336"/>
      <c r="R110" s="339"/>
      <c r="S110" s="339"/>
      <c r="T110" s="339"/>
      <c r="U110" s="339"/>
      <c r="V110" s="342"/>
      <c r="W110" s="412"/>
      <c r="X110" s="336"/>
      <c r="Y110" s="336"/>
      <c r="Z110" s="336"/>
    </row>
    <row r="111" ht="18.75" customHeight="1">
      <c r="A111" s="336"/>
      <c r="B111" s="337"/>
      <c r="C111" s="337"/>
      <c r="D111" s="337"/>
      <c r="E111" s="337"/>
      <c r="F111" s="344"/>
      <c r="G111" s="344"/>
      <c r="H111" s="337"/>
      <c r="I111" s="350"/>
      <c r="J111" s="350"/>
      <c r="K111" s="339"/>
      <c r="L111" s="339"/>
      <c r="M111" s="339"/>
      <c r="N111" s="339"/>
      <c r="O111" s="336"/>
      <c r="P111" s="336"/>
      <c r="Q111" s="336"/>
      <c r="R111" s="339"/>
      <c r="S111" s="339"/>
      <c r="T111" s="339"/>
      <c r="U111" s="339"/>
      <c r="V111" s="342"/>
      <c r="W111" s="412"/>
      <c r="X111" s="336"/>
      <c r="Y111" s="336"/>
      <c r="Z111" s="336"/>
    </row>
    <row r="112" ht="18.75" customHeight="1">
      <c r="A112" s="336"/>
      <c r="B112" s="337"/>
      <c r="C112" s="337"/>
      <c r="D112" s="337"/>
      <c r="E112" s="337"/>
      <c r="F112" s="344"/>
      <c r="G112" s="344"/>
      <c r="H112" s="337"/>
      <c r="I112" s="350"/>
      <c r="J112" s="350"/>
      <c r="K112" s="339"/>
      <c r="L112" s="339"/>
      <c r="M112" s="339"/>
      <c r="N112" s="339"/>
      <c r="O112" s="336"/>
      <c r="P112" s="336"/>
      <c r="Q112" s="336"/>
      <c r="R112" s="339"/>
      <c r="S112" s="339"/>
      <c r="T112" s="339"/>
      <c r="U112" s="339"/>
      <c r="V112" s="342"/>
      <c r="W112" s="412"/>
      <c r="X112" s="336"/>
      <c r="Y112" s="336"/>
      <c r="Z112" s="336"/>
    </row>
    <row r="113" ht="18.75" customHeight="1">
      <c r="A113" s="336"/>
      <c r="B113" s="337"/>
      <c r="C113" s="337"/>
      <c r="D113" s="337"/>
      <c r="E113" s="337"/>
      <c r="F113" s="344"/>
      <c r="G113" s="344"/>
      <c r="H113" s="337"/>
      <c r="I113" s="350"/>
      <c r="J113" s="350"/>
      <c r="K113" s="339"/>
      <c r="L113" s="339"/>
      <c r="M113" s="339"/>
      <c r="N113" s="339"/>
      <c r="O113" s="336"/>
      <c r="P113" s="336"/>
      <c r="Q113" s="336"/>
      <c r="R113" s="339"/>
      <c r="S113" s="339"/>
      <c r="T113" s="339"/>
      <c r="U113" s="339"/>
      <c r="V113" s="342"/>
      <c r="W113" s="412"/>
      <c r="X113" s="336"/>
      <c r="Y113" s="336"/>
      <c r="Z113" s="336"/>
    </row>
    <row r="114" ht="18.75" customHeight="1">
      <c r="A114" s="336"/>
      <c r="B114" s="337"/>
      <c r="C114" s="337"/>
      <c r="D114" s="337"/>
      <c r="E114" s="337"/>
      <c r="F114" s="344"/>
      <c r="G114" s="344"/>
      <c r="H114" s="337"/>
      <c r="I114" s="350"/>
      <c r="J114" s="350"/>
      <c r="K114" s="339"/>
      <c r="L114" s="339"/>
      <c r="M114" s="339"/>
      <c r="N114" s="339"/>
      <c r="O114" s="336"/>
      <c r="P114" s="336"/>
      <c r="Q114" s="336"/>
      <c r="R114" s="339"/>
      <c r="S114" s="339"/>
      <c r="T114" s="339"/>
      <c r="U114" s="339"/>
      <c r="V114" s="342"/>
      <c r="W114" s="412"/>
      <c r="X114" s="336"/>
      <c r="Y114" s="336"/>
      <c r="Z114" s="336"/>
    </row>
    <row r="115" ht="18.75" customHeight="1">
      <c r="A115" s="336"/>
      <c r="B115" s="337"/>
      <c r="C115" s="337"/>
      <c r="D115" s="337"/>
      <c r="E115" s="337"/>
      <c r="F115" s="344"/>
      <c r="G115" s="344"/>
      <c r="H115" s="337"/>
      <c r="I115" s="350"/>
      <c r="J115" s="350"/>
      <c r="K115" s="339"/>
      <c r="L115" s="339"/>
      <c r="M115" s="339"/>
      <c r="N115" s="339"/>
      <c r="O115" s="336"/>
      <c r="P115" s="336"/>
      <c r="Q115" s="336"/>
      <c r="R115" s="339"/>
      <c r="S115" s="339"/>
      <c r="T115" s="339"/>
      <c r="U115" s="339"/>
      <c r="V115" s="342"/>
      <c r="W115" s="412"/>
      <c r="X115" s="336"/>
      <c r="Y115" s="336"/>
      <c r="Z115" s="336"/>
    </row>
    <row r="116" ht="18.75" customHeight="1">
      <c r="A116" s="336"/>
      <c r="B116" s="337"/>
      <c r="C116" s="337"/>
      <c r="D116" s="337"/>
      <c r="E116" s="337"/>
      <c r="F116" s="344"/>
      <c r="G116" s="344"/>
      <c r="H116" s="337"/>
      <c r="I116" s="350"/>
      <c r="J116" s="350"/>
      <c r="K116" s="339"/>
      <c r="L116" s="339"/>
      <c r="M116" s="339"/>
      <c r="N116" s="339"/>
      <c r="O116" s="336"/>
      <c r="P116" s="336"/>
      <c r="Q116" s="336"/>
      <c r="R116" s="339"/>
      <c r="S116" s="339"/>
      <c r="T116" s="339"/>
      <c r="U116" s="339"/>
      <c r="V116" s="342"/>
      <c r="W116" s="412"/>
      <c r="X116" s="336"/>
      <c r="Y116" s="336"/>
      <c r="Z116" s="336"/>
    </row>
    <row r="117" ht="18.75" customHeight="1">
      <c r="A117" s="336"/>
      <c r="B117" s="337"/>
      <c r="C117" s="337"/>
      <c r="D117" s="337"/>
      <c r="E117" s="337"/>
      <c r="F117" s="344"/>
      <c r="G117" s="344"/>
      <c r="H117" s="337"/>
      <c r="I117" s="350"/>
      <c r="J117" s="350"/>
      <c r="K117" s="339"/>
      <c r="L117" s="339"/>
      <c r="M117" s="339"/>
      <c r="N117" s="339"/>
      <c r="O117" s="336"/>
      <c r="P117" s="336"/>
      <c r="Q117" s="336"/>
      <c r="R117" s="339"/>
      <c r="S117" s="339"/>
      <c r="T117" s="339"/>
      <c r="U117" s="339"/>
      <c r="V117" s="342"/>
      <c r="W117" s="412"/>
      <c r="X117" s="336"/>
      <c r="Y117" s="336"/>
      <c r="Z117" s="336"/>
    </row>
    <row r="118" ht="18.75" customHeight="1">
      <c r="A118" s="336"/>
      <c r="B118" s="337"/>
      <c r="C118" s="337"/>
      <c r="D118" s="337"/>
      <c r="E118" s="337"/>
      <c r="F118" s="344"/>
      <c r="G118" s="344"/>
      <c r="H118" s="337"/>
      <c r="I118" s="350"/>
      <c r="J118" s="350"/>
      <c r="K118" s="339"/>
      <c r="L118" s="339"/>
      <c r="M118" s="339"/>
      <c r="N118" s="339"/>
      <c r="O118" s="336"/>
      <c r="P118" s="336"/>
      <c r="Q118" s="336"/>
      <c r="R118" s="339"/>
      <c r="S118" s="339"/>
      <c r="T118" s="339"/>
      <c r="U118" s="339"/>
      <c r="V118" s="342"/>
      <c r="W118" s="412"/>
      <c r="X118" s="336"/>
      <c r="Y118" s="336"/>
      <c r="Z118" s="336"/>
    </row>
    <row r="119" ht="18.75" customHeight="1">
      <c r="A119" s="336"/>
      <c r="B119" s="337"/>
      <c r="C119" s="337"/>
      <c r="D119" s="337"/>
      <c r="E119" s="337"/>
      <c r="F119" s="344"/>
      <c r="G119" s="344"/>
      <c r="H119" s="337"/>
      <c r="I119" s="350"/>
      <c r="J119" s="350"/>
      <c r="K119" s="339"/>
      <c r="L119" s="339"/>
      <c r="M119" s="339"/>
      <c r="N119" s="339"/>
      <c r="O119" s="336"/>
      <c r="P119" s="336"/>
      <c r="Q119" s="336"/>
      <c r="R119" s="339"/>
      <c r="S119" s="339"/>
      <c r="T119" s="339"/>
      <c r="U119" s="339"/>
      <c r="V119" s="342"/>
      <c r="W119" s="412"/>
      <c r="X119" s="336"/>
      <c r="Y119" s="336"/>
      <c r="Z119" s="336"/>
    </row>
    <row r="120" ht="18.75" customHeight="1">
      <c r="A120" s="336"/>
      <c r="B120" s="337"/>
      <c r="C120" s="337"/>
      <c r="D120" s="337"/>
      <c r="E120" s="337"/>
      <c r="F120" s="344"/>
      <c r="G120" s="344"/>
      <c r="H120" s="337"/>
      <c r="I120" s="350"/>
      <c r="J120" s="350"/>
      <c r="K120" s="339"/>
      <c r="L120" s="339"/>
      <c r="M120" s="339"/>
      <c r="N120" s="339"/>
      <c r="O120" s="336"/>
      <c r="P120" s="336"/>
      <c r="Q120" s="336"/>
      <c r="R120" s="339"/>
      <c r="S120" s="339"/>
      <c r="T120" s="339"/>
      <c r="U120" s="339"/>
      <c r="V120" s="342"/>
      <c r="W120" s="412"/>
      <c r="X120" s="336"/>
      <c r="Y120" s="336"/>
      <c r="Z120" s="336"/>
    </row>
    <row r="121" ht="18.75" customHeight="1">
      <c r="A121" s="336"/>
      <c r="B121" s="337"/>
      <c r="C121" s="337"/>
      <c r="D121" s="337"/>
      <c r="E121" s="337"/>
      <c r="F121" s="344"/>
      <c r="G121" s="344"/>
      <c r="H121" s="337"/>
      <c r="I121" s="350"/>
      <c r="J121" s="350"/>
      <c r="K121" s="339"/>
      <c r="L121" s="339"/>
      <c r="M121" s="339"/>
      <c r="N121" s="339"/>
      <c r="O121" s="336"/>
      <c r="P121" s="336"/>
      <c r="Q121" s="336"/>
      <c r="R121" s="339"/>
      <c r="S121" s="339"/>
      <c r="T121" s="339"/>
      <c r="U121" s="339"/>
      <c r="V121" s="342"/>
      <c r="W121" s="412"/>
      <c r="X121" s="336"/>
      <c r="Y121" s="336"/>
      <c r="Z121" s="336"/>
    </row>
    <row r="122" ht="18.75" customHeight="1">
      <c r="A122" s="336"/>
      <c r="B122" s="337"/>
      <c r="C122" s="337"/>
      <c r="D122" s="337"/>
      <c r="E122" s="337"/>
      <c r="F122" s="344"/>
      <c r="G122" s="344"/>
      <c r="H122" s="337"/>
      <c r="I122" s="350"/>
      <c r="J122" s="350"/>
      <c r="K122" s="339"/>
      <c r="L122" s="339"/>
      <c r="M122" s="339"/>
      <c r="N122" s="339"/>
      <c r="O122" s="336"/>
      <c r="P122" s="336"/>
      <c r="Q122" s="336"/>
      <c r="R122" s="339"/>
      <c r="S122" s="339"/>
      <c r="T122" s="339"/>
      <c r="U122" s="339"/>
      <c r="V122" s="342"/>
      <c r="W122" s="412"/>
      <c r="X122" s="336"/>
      <c r="Y122" s="336"/>
      <c r="Z122" s="336"/>
    </row>
    <row r="123" ht="18.75" customHeight="1">
      <c r="A123" s="336"/>
      <c r="B123" s="337"/>
      <c r="C123" s="337"/>
      <c r="D123" s="337"/>
      <c r="E123" s="337"/>
      <c r="F123" s="344"/>
      <c r="G123" s="344"/>
      <c r="H123" s="337"/>
      <c r="I123" s="350"/>
      <c r="J123" s="350"/>
      <c r="K123" s="339"/>
      <c r="L123" s="339"/>
      <c r="M123" s="339"/>
      <c r="N123" s="339"/>
      <c r="O123" s="336"/>
      <c r="P123" s="336"/>
      <c r="Q123" s="336"/>
      <c r="R123" s="339"/>
      <c r="S123" s="339"/>
      <c r="T123" s="339"/>
      <c r="U123" s="339"/>
      <c r="V123" s="342"/>
      <c r="W123" s="412"/>
      <c r="X123" s="336"/>
      <c r="Y123" s="336"/>
      <c r="Z123" s="336"/>
    </row>
    <row r="124" ht="18.75" customHeight="1">
      <c r="A124" s="336"/>
      <c r="B124" s="337"/>
      <c r="C124" s="337"/>
      <c r="D124" s="337"/>
      <c r="E124" s="337"/>
      <c r="F124" s="344"/>
      <c r="G124" s="344"/>
      <c r="H124" s="337"/>
      <c r="I124" s="350"/>
      <c r="J124" s="350"/>
      <c r="K124" s="339"/>
      <c r="L124" s="339"/>
      <c r="M124" s="339"/>
      <c r="N124" s="339"/>
      <c r="O124" s="336"/>
      <c r="P124" s="336"/>
      <c r="Q124" s="336"/>
      <c r="R124" s="339"/>
      <c r="S124" s="339"/>
      <c r="T124" s="339"/>
      <c r="U124" s="339"/>
      <c r="V124" s="342"/>
      <c r="W124" s="412"/>
      <c r="X124" s="336"/>
      <c r="Y124" s="336"/>
      <c r="Z124" s="336"/>
    </row>
    <row r="125" ht="18.75" customHeight="1">
      <c r="A125" s="336"/>
      <c r="B125" s="337"/>
      <c r="C125" s="337"/>
      <c r="D125" s="337"/>
      <c r="E125" s="337"/>
      <c r="F125" s="344"/>
      <c r="G125" s="344"/>
      <c r="H125" s="337"/>
      <c r="I125" s="350"/>
      <c r="J125" s="350"/>
      <c r="K125" s="339"/>
      <c r="L125" s="339"/>
      <c r="M125" s="339"/>
      <c r="N125" s="339"/>
      <c r="O125" s="336"/>
      <c r="P125" s="336"/>
      <c r="Q125" s="336"/>
      <c r="R125" s="339"/>
      <c r="S125" s="339"/>
      <c r="T125" s="339"/>
      <c r="U125" s="339"/>
      <c r="V125" s="342"/>
      <c r="W125" s="412"/>
      <c r="X125" s="336"/>
      <c r="Y125" s="336"/>
      <c r="Z125" s="336"/>
    </row>
    <row r="126" ht="18.75" customHeight="1">
      <c r="A126" s="336"/>
      <c r="B126" s="337"/>
      <c r="C126" s="337"/>
      <c r="D126" s="337"/>
      <c r="E126" s="337"/>
      <c r="F126" s="344"/>
      <c r="G126" s="344"/>
      <c r="H126" s="337"/>
      <c r="I126" s="350"/>
      <c r="J126" s="350"/>
      <c r="K126" s="339"/>
      <c r="L126" s="339"/>
      <c r="M126" s="339"/>
      <c r="N126" s="339"/>
      <c r="O126" s="336"/>
      <c r="P126" s="336"/>
      <c r="Q126" s="336"/>
      <c r="R126" s="339"/>
      <c r="S126" s="339"/>
      <c r="T126" s="339"/>
      <c r="U126" s="339"/>
      <c r="V126" s="342"/>
      <c r="W126" s="412"/>
      <c r="X126" s="336"/>
      <c r="Y126" s="336"/>
      <c r="Z126" s="336"/>
    </row>
    <row r="127" ht="18.75" customHeight="1">
      <c r="A127" s="336"/>
      <c r="B127" s="337"/>
      <c r="C127" s="337"/>
      <c r="D127" s="337"/>
      <c r="E127" s="337"/>
      <c r="F127" s="344"/>
      <c r="G127" s="344"/>
      <c r="H127" s="337"/>
      <c r="I127" s="350"/>
      <c r="J127" s="350"/>
      <c r="K127" s="339"/>
      <c r="L127" s="339"/>
      <c r="M127" s="339"/>
      <c r="N127" s="339"/>
      <c r="O127" s="336"/>
      <c r="P127" s="336"/>
      <c r="Q127" s="336"/>
      <c r="R127" s="339"/>
      <c r="S127" s="339"/>
      <c r="T127" s="339"/>
      <c r="U127" s="339"/>
      <c r="V127" s="342"/>
      <c r="W127" s="412"/>
      <c r="X127" s="336"/>
      <c r="Y127" s="336"/>
      <c r="Z127" s="336"/>
    </row>
    <row r="128" ht="18.75" customHeight="1">
      <c r="A128" s="336"/>
      <c r="B128" s="337"/>
      <c r="C128" s="337"/>
      <c r="D128" s="337"/>
      <c r="E128" s="337"/>
      <c r="F128" s="344"/>
      <c r="G128" s="344"/>
      <c r="H128" s="337"/>
      <c r="I128" s="350"/>
      <c r="J128" s="350"/>
      <c r="K128" s="339"/>
      <c r="L128" s="339"/>
      <c r="M128" s="339"/>
      <c r="N128" s="339"/>
      <c r="O128" s="336"/>
      <c r="P128" s="336"/>
      <c r="Q128" s="336"/>
      <c r="R128" s="339"/>
      <c r="S128" s="339"/>
      <c r="T128" s="339"/>
      <c r="U128" s="339"/>
      <c r="V128" s="342"/>
      <c r="W128" s="412"/>
      <c r="X128" s="336"/>
      <c r="Y128" s="336"/>
      <c r="Z128" s="336"/>
    </row>
    <row r="129" ht="18.75" customHeight="1">
      <c r="A129" s="336"/>
      <c r="B129" s="337"/>
      <c r="C129" s="337"/>
      <c r="D129" s="337"/>
      <c r="E129" s="337"/>
      <c r="F129" s="344"/>
      <c r="G129" s="344"/>
      <c r="H129" s="337"/>
      <c r="I129" s="350"/>
      <c r="J129" s="350"/>
      <c r="K129" s="339"/>
      <c r="L129" s="339"/>
      <c r="M129" s="339"/>
      <c r="N129" s="339"/>
      <c r="O129" s="336"/>
      <c r="P129" s="336"/>
      <c r="Q129" s="336"/>
      <c r="R129" s="339"/>
      <c r="S129" s="339"/>
      <c r="T129" s="339"/>
      <c r="U129" s="339"/>
      <c r="V129" s="342"/>
      <c r="W129" s="412"/>
      <c r="X129" s="336"/>
      <c r="Y129" s="336"/>
      <c r="Z129" s="336"/>
    </row>
    <row r="130" ht="18.75" customHeight="1">
      <c r="A130" s="336"/>
      <c r="B130" s="337"/>
      <c r="C130" s="337"/>
      <c r="D130" s="337"/>
      <c r="E130" s="337"/>
      <c r="F130" s="344"/>
      <c r="G130" s="344"/>
      <c r="H130" s="337"/>
      <c r="I130" s="350"/>
      <c r="J130" s="350"/>
      <c r="K130" s="339"/>
      <c r="L130" s="339"/>
      <c r="M130" s="339"/>
      <c r="N130" s="339"/>
      <c r="O130" s="336"/>
      <c r="P130" s="336"/>
      <c r="Q130" s="336"/>
      <c r="R130" s="339"/>
      <c r="S130" s="339"/>
      <c r="T130" s="339"/>
      <c r="U130" s="339"/>
      <c r="V130" s="342"/>
      <c r="W130" s="412"/>
      <c r="X130" s="336"/>
      <c r="Y130" s="336"/>
      <c r="Z130" s="336"/>
    </row>
    <row r="131" ht="18.75" customHeight="1">
      <c r="A131" s="336"/>
      <c r="B131" s="337"/>
      <c r="C131" s="337"/>
      <c r="D131" s="337"/>
      <c r="E131" s="337"/>
      <c r="F131" s="344"/>
      <c r="G131" s="344"/>
      <c r="H131" s="337"/>
      <c r="I131" s="350"/>
      <c r="J131" s="350"/>
      <c r="K131" s="339"/>
      <c r="L131" s="339"/>
      <c r="M131" s="339"/>
      <c r="N131" s="339"/>
      <c r="O131" s="336"/>
      <c r="P131" s="336"/>
      <c r="Q131" s="336"/>
      <c r="R131" s="339"/>
      <c r="S131" s="339"/>
      <c r="T131" s="339"/>
      <c r="U131" s="339"/>
      <c r="V131" s="342"/>
      <c r="W131" s="412"/>
      <c r="X131" s="336"/>
      <c r="Y131" s="336"/>
      <c r="Z131" s="336"/>
    </row>
    <row r="132" ht="18.75" customHeight="1">
      <c r="A132" s="336"/>
      <c r="B132" s="337"/>
      <c r="C132" s="337"/>
      <c r="D132" s="337"/>
      <c r="E132" s="337"/>
      <c r="F132" s="344"/>
      <c r="G132" s="344"/>
      <c r="H132" s="337"/>
      <c r="I132" s="350"/>
      <c r="J132" s="350"/>
      <c r="K132" s="339"/>
      <c r="L132" s="339"/>
      <c r="M132" s="339"/>
      <c r="N132" s="339"/>
      <c r="O132" s="336"/>
      <c r="P132" s="336"/>
      <c r="Q132" s="336"/>
      <c r="R132" s="339"/>
      <c r="S132" s="339"/>
      <c r="T132" s="339"/>
      <c r="U132" s="339"/>
      <c r="V132" s="342"/>
      <c r="W132" s="412"/>
      <c r="X132" s="336"/>
      <c r="Y132" s="336"/>
      <c r="Z132" s="336"/>
    </row>
    <row r="133" ht="18.75" customHeight="1">
      <c r="A133" s="336"/>
      <c r="B133" s="337"/>
      <c r="C133" s="337"/>
      <c r="D133" s="337"/>
      <c r="E133" s="337"/>
      <c r="F133" s="344"/>
      <c r="G133" s="344"/>
      <c r="H133" s="337"/>
      <c r="I133" s="350"/>
      <c r="J133" s="350"/>
      <c r="K133" s="339"/>
      <c r="L133" s="339"/>
      <c r="M133" s="339"/>
      <c r="N133" s="339"/>
      <c r="O133" s="336"/>
      <c r="P133" s="336"/>
      <c r="Q133" s="336"/>
      <c r="R133" s="339"/>
      <c r="S133" s="339"/>
      <c r="T133" s="339"/>
      <c r="U133" s="339"/>
      <c r="V133" s="342"/>
      <c r="W133" s="412"/>
      <c r="X133" s="336"/>
      <c r="Y133" s="336"/>
      <c r="Z133" s="336"/>
    </row>
    <row r="134" ht="18.75" customHeight="1">
      <c r="A134" s="336"/>
      <c r="B134" s="337"/>
      <c r="C134" s="337"/>
      <c r="D134" s="337"/>
      <c r="E134" s="337"/>
      <c r="F134" s="344"/>
      <c r="G134" s="344"/>
      <c r="H134" s="337"/>
      <c r="I134" s="350"/>
      <c r="J134" s="350"/>
      <c r="K134" s="339"/>
      <c r="L134" s="339"/>
      <c r="M134" s="339"/>
      <c r="N134" s="339"/>
      <c r="O134" s="336"/>
      <c r="P134" s="336"/>
      <c r="Q134" s="336"/>
      <c r="R134" s="339"/>
      <c r="S134" s="339"/>
      <c r="T134" s="339"/>
      <c r="U134" s="339"/>
      <c r="V134" s="342"/>
      <c r="W134" s="412"/>
      <c r="X134" s="336"/>
      <c r="Y134" s="336"/>
      <c r="Z134" s="336"/>
    </row>
    <row r="135" ht="18.75" customHeight="1">
      <c r="A135" s="336"/>
      <c r="B135" s="337"/>
      <c r="C135" s="337"/>
      <c r="D135" s="337"/>
      <c r="E135" s="337"/>
      <c r="F135" s="344"/>
      <c r="G135" s="344"/>
      <c r="H135" s="337"/>
      <c r="I135" s="350"/>
      <c r="J135" s="350"/>
      <c r="K135" s="339"/>
      <c r="L135" s="339"/>
      <c r="M135" s="339"/>
      <c r="N135" s="339"/>
      <c r="O135" s="336"/>
      <c r="P135" s="336"/>
      <c r="Q135" s="336"/>
      <c r="R135" s="339"/>
      <c r="S135" s="339"/>
      <c r="T135" s="339"/>
      <c r="U135" s="339"/>
      <c r="V135" s="342"/>
      <c r="W135" s="412"/>
      <c r="X135" s="336"/>
      <c r="Y135" s="336"/>
      <c r="Z135" s="336"/>
    </row>
    <row r="136" ht="18.75" customHeight="1">
      <c r="A136" s="336"/>
      <c r="B136" s="337"/>
      <c r="C136" s="337"/>
      <c r="D136" s="337"/>
      <c r="E136" s="337"/>
      <c r="F136" s="344"/>
      <c r="G136" s="344"/>
      <c r="H136" s="337"/>
      <c r="I136" s="350"/>
      <c r="J136" s="350"/>
      <c r="K136" s="339"/>
      <c r="L136" s="339"/>
      <c r="M136" s="339"/>
      <c r="N136" s="339"/>
      <c r="O136" s="336"/>
      <c r="P136" s="336"/>
      <c r="Q136" s="336"/>
      <c r="R136" s="339"/>
      <c r="S136" s="339"/>
      <c r="T136" s="339"/>
      <c r="U136" s="339"/>
      <c r="V136" s="342"/>
      <c r="W136" s="412"/>
      <c r="X136" s="336"/>
      <c r="Y136" s="336"/>
      <c r="Z136" s="336"/>
    </row>
    <row r="137" ht="18.75" customHeight="1">
      <c r="A137" s="336"/>
      <c r="B137" s="337"/>
      <c r="C137" s="337"/>
      <c r="D137" s="337"/>
      <c r="E137" s="337"/>
      <c r="F137" s="344"/>
      <c r="G137" s="344"/>
      <c r="H137" s="337"/>
      <c r="I137" s="350"/>
      <c r="J137" s="350"/>
      <c r="K137" s="339"/>
      <c r="L137" s="339"/>
      <c r="M137" s="339"/>
      <c r="N137" s="339"/>
      <c r="O137" s="336"/>
      <c r="P137" s="336"/>
      <c r="Q137" s="336"/>
      <c r="R137" s="339"/>
      <c r="S137" s="339"/>
      <c r="T137" s="339"/>
      <c r="U137" s="339"/>
      <c r="V137" s="342"/>
      <c r="W137" s="412"/>
      <c r="X137" s="336"/>
      <c r="Y137" s="336"/>
      <c r="Z137" s="336"/>
    </row>
    <row r="138" ht="18.75" customHeight="1">
      <c r="A138" s="336"/>
      <c r="B138" s="337"/>
      <c r="C138" s="337"/>
      <c r="D138" s="337"/>
      <c r="E138" s="337"/>
      <c r="F138" s="344"/>
      <c r="G138" s="344"/>
      <c r="H138" s="337"/>
      <c r="I138" s="350"/>
      <c r="J138" s="350"/>
      <c r="K138" s="339"/>
      <c r="L138" s="339"/>
      <c r="M138" s="339"/>
      <c r="N138" s="339"/>
      <c r="O138" s="336"/>
      <c r="P138" s="336"/>
      <c r="Q138" s="336"/>
      <c r="R138" s="339"/>
      <c r="S138" s="339"/>
      <c r="T138" s="339"/>
      <c r="U138" s="339"/>
      <c r="V138" s="342"/>
      <c r="W138" s="412"/>
      <c r="X138" s="336"/>
      <c r="Y138" s="336"/>
      <c r="Z138" s="336"/>
    </row>
    <row r="139" ht="18.75" customHeight="1">
      <c r="A139" s="336"/>
      <c r="B139" s="337"/>
      <c r="C139" s="337"/>
      <c r="D139" s="337"/>
      <c r="E139" s="337"/>
      <c r="F139" s="344"/>
      <c r="G139" s="344"/>
      <c r="H139" s="337"/>
      <c r="I139" s="350"/>
      <c r="J139" s="350"/>
      <c r="K139" s="339"/>
      <c r="L139" s="339"/>
      <c r="M139" s="339"/>
      <c r="N139" s="339"/>
      <c r="O139" s="336"/>
      <c r="P139" s="336"/>
      <c r="Q139" s="336"/>
      <c r="R139" s="339"/>
      <c r="S139" s="339"/>
      <c r="T139" s="339"/>
      <c r="U139" s="339"/>
      <c r="V139" s="342"/>
      <c r="W139" s="412"/>
      <c r="X139" s="336"/>
      <c r="Y139" s="336"/>
      <c r="Z139" s="336"/>
    </row>
    <row r="140" ht="18.75" customHeight="1">
      <c r="A140" s="336"/>
      <c r="B140" s="337"/>
      <c r="C140" s="337"/>
      <c r="D140" s="337"/>
      <c r="E140" s="337"/>
      <c r="F140" s="344"/>
      <c r="G140" s="344"/>
      <c r="H140" s="337"/>
      <c r="I140" s="350"/>
      <c r="J140" s="350"/>
      <c r="K140" s="339"/>
      <c r="L140" s="339"/>
      <c r="M140" s="339"/>
      <c r="N140" s="339"/>
      <c r="O140" s="336"/>
      <c r="P140" s="336"/>
      <c r="Q140" s="336"/>
      <c r="R140" s="339"/>
      <c r="S140" s="339"/>
      <c r="T140" s="339"/>
      <c r="U140" s="339"/>
      <c r="V140" s="342"/>
      <c r="W140" s="412"/>
      <c r="X140" s="336"/>
      <c r="Y140" s="336"/>
      <c r="Z140" s="336"/>
    </row>
    <row r="141" ht="18.75" customHeight="1">
      <c r="A141" s="336"/>
      <c r="B141" s="337"/>
      <c r="C141" s="337"/>
      <c r="D141" s="337"/>
      <c r="E141" s="337"/>
      <c r="F141" s="344"/>
      <c r="G141" s="344"/>
      <c r="H141" s="337"/>
      <c r="I141" s="350"/>
      <c r="J141" s="350"/>
      <c r="K141" s="339"/>
      <c r="L141" s="339"/>
      <c r="M141" s="339"/>
      <c r="N141" s="339"/>
      <c r="O141" s="336"/>
      <c r="P141" s="336"/>
      <c r="Q141" s="336"/>
      <c r="R141" s="339"/>
      <c r="S141" s="339"/>
      <c r="T141" s="339"/>
      <c r="U141" s="339"/>
      <c r="V141" s="342"/>
      <c r="W141" s="412"/>
      <c r="X141" s="336"/>
      <c r="Y141" s="336"/>
      <c r="Z141" s="336"/>
    </row>
    <row r="142" ht="18.75" customHeight="1">
      <c r="A142" s="336"/>
      <c r="B142" s="337"/>
      <c r="C142" s="337"/>
      <c r="D142" s="337"/>
      <c r="E142" s="337"/>
      <c r="F142" s="344"/>
      <c r="G142" s="344"/>
      <c r="H142" s="337"/>
      <c r="I142" s="350"/>
      <c r="J142" s="350"/>
      <c r="K142" s="339"/>
      <c r="L142" s="339"/>
      <c r="M142" s="339"/>
      <c r="N142" s="339"/>
      <c r="O142" s="336"/>
      <c r="P142" s="336"/>
      <c r="Q142" s="336"/>
      <c r="R142" s="339"/>
      <c r="S142" s="339"/>
      <c r="T142" s="339"/>
      <c r="U142" s="339"/>
      <c r="V142" s="342"/>
      <c r="W142" s="412"/>
      <c r="X142" s="336"/>
      <c r="Y142" s="336"/>
      <c r="Z142" s="336"/>
    </row>
    <row r="143" ht="18.75" customHeight="1">
      <c r="A143" s="336"/>
      <c r="B143" s="337"/>
      <c r="C143" s="337"/>
      <c r="D143" s="337"/>
      <c r="E143" s="337"/>
      <c r="F143" s="344"/>
      <c r="G143" s="344"/>
      <c r="H143" s="337"/>
      <c r="I143" s="350"/>
      <c r="J143" s="350"/>
      <c r="K143" s="339"/>
      <c r="L143" s="339"/>
      <c r="M143" s="339"/>
      <c r="N143" s="339"/>
      <c r="O143" s="336"/>
      <c r="P143" s="336"/>
      <c r="Q143" s="336"/>
      <c r="R143" s="339"/>
      <c r="S143" s="339"/>
      <c r="T143" s="339"/>
      <c r="U143" s="339"/>
      <c r="V143" s="342"/>
      <c r="W143" s="412"/>
      <c r="X143" s="336"/>
      <c r="Y143" s="336"/>
      <c r="Z143" s="336"/>
    </row>
    <row r="144" ht="18.75" customHeight="1">
      <c r="A144" s="336"/>
      <c r="B144" s="337"/>
      <c r="C144" s="337"/>
      <c r="D144" s="337"/>
      <c r="E144" s="337"/>
      <c r="F144" s="344"/>
      <c r="G144" s="344"/>
      <c r="H144" s="337"/>
      <c r="I144" s="350"/>
      <c r="J144" s="350"/>
      <c r="K144" s="339"/>
      <c r="L144" s="339"/>
      <c r="M144" s="339"/>
      <c r="N144" s="339"/>
      <c r="O144" s="336"/>
      <c r="P144" s="336"/>
      <c r="Q144" s="336"/>
      <c r="R144" s="339"/>
      <c r="S144" s="339"/>
      <c r="T144" s="339"/>
      <c r="U144" s="339"/>
      <c r="V144" s="342"/>
      <c r="W144" s="412"/>
      <c r="X144" s="336"/>
      <c r="Y144" s="336"/>
      <c r="Z144" s="336"/>
    </row>
    <row r="145" ht="18.75" customHeight="1">
      <c r="A145" s="336"/>
      <c r="B145" s="337"/>
      <c r="C145" s="337"/>
      <c r="D145" s="337"/>
      <c r="E145" s="337"/>
      <c r="F145" s="344"/>
      <c r="G145" s="344"/>
      <c r="H145" s="337"/>
      <c r="I145" s="350"/>
      <c r="J145" s="350"/>
      <c r="K145" s="339"/>
      <c r="L145" s="339"/>
      <c r="M145" s="339"/>
      <c r="N145" s="339"/>
      <c r="O145" s="336"/>
      <c r="P145" s="336"/>
      <c r="Q145" s="336"/>
      <c r="R145" s="339"/>
      <c r="S145" s="339"/>
      <c r="T145" s="339"/>
      <c r="U145" s="339"/>
      <c r="V145" s="342"/>
      <c r="W145" s="412"/>
      <c r="X145" s="336"/>
      <c r="Y145" s="336"/>
      <c r="Z145" s="336"/>
    </row>
    <row r="146" ht="18.75" customHeight="1">
      <c r="A146" s="336"/>
      <c r="B146" s="337"/>
      <c r="C146" s="337"/>
      <c r="D146" s="337"/>
      <c r="E146" s="337"/>
      <c r="F146" s="344"/>
      <c r="G146" s="344"/>
      <c r="H146" s="337"/>
      <c r="I146" s="350"/>
      <c r="J146" s="350"/>
      <c r="K146" s="339"/>
      <c r="L146" s="339"/>
      <c r="M146" s="339"/>
      <c r="N146" s="339"/>
      <c r="O146" s="336"/>
      <c r="P146" s="336"/>
      <c r="Q146" s="336"/>
      <c r="R146" s="339"/>
      <c r="S146" s="339"/>
      <c r="T146" s="339"/>
      <c r="U146" s="339"/>
      <c r="V146" s="342"/>
      <c r="W146" s="412"/>
      <c r="X146" s="336"/>
      <c r="Y146" s="336"/>
      <c r="Z146" s="336"/>
    </row>
    <row r="147" ht="18.75" customHeight="1">
      <c r="A147" s="336"/>
      <c r="B147" s="337"/>
      <c r="C147" s="337"/>
      <c r="D147" s="337"/>
      <c r="E147" s="337"/>
      <c r="F147" s="344"/>
      <c r="G147" s="344"/>
      <c r="H147" s="337"/>
      <c r="I147" s="350"/>
      <c r="J147" s="350"/>
      <c r="K147" s="339"/>
      <c r="L147" s="339"/>
      <c r="M147" s="339"/>
      <c r="N147" s="339"/>
      <c r="O147" s="336"/>
      <c r="P147" s="336"/>
      <c r="Q147" s="336"/>
      <c r="R147" s="339"/>
      <c r="S147" s="339"/>
      <c r="T147" s="339"/>
      <c r="U147" s="339"/>
      <c r="V147" s="342"/>
      <c r="W147" s="412"/>
      <c r="X147" s="336"/>
      <c r="Y147" s="336"/>
      <c r="Z147" s="336"/>
    </row>
    <row r="148" ht="18.75" customHeight="1">
      <c r="A148" s="336"/>
      <c r="B148" s="337"/>
      <c r="C148" s="337"/>
      <c r="D148" s="337"/>
      <c r="E148" s="337"/>
      <c r="F148" s="344"/>
      <c r="G148" s="344"/>
      <c r="H148" s="337"/>
      <c r="I148" s="350"/>
      <c r="J148" s="350"/>
      <c r="K148" s="339"/>
      <c r="L148" s="339"/>
      <c r="M148" s="339"/>
      <c r="N148" s="339"/>
      <c r="O148" s="336"/>
      <c r="P148" s="336"/>
      <c r="Q148" s="336"/>
      <c r="R148" s="339"/>
      <c r="S148" s="339"/>
      <c r="T148" s="339"/>
      <c r="U148" s="339"/>
      <c r="V148" s="342"/>
      <c r="W148" s="412"/>
      <c r="X148" s="336"/>
      <c r="Y148" s="336"/>
      <c r="Z148" s="336"/>
    </row>
    <row r="149" ht="18.75" customHeight="1">
      <c r="A149" s="336"/>
      <c r="B149" s="337"/>
      <c r="C149" s="337"/>
      <c r="D149" s="337"/>
      <c r="E149" s="337"/>
      <c r="F149" s="344"/>
      <c r="G149" s="344"/>
      <c r="H149" s="337"/>
      <c r="I149" s="350"/>
      <c r="J149" s="350"/>
      <c r="K149" s="339"/>
      <c r="L149" s="339"/>
      <c r="M149" s="339"/>
      <c r="N149" s="339"/>
      <c r="O149" s="336"/>
      <c r="P149" s="336"/>
      <c r="Q149" s="336"/>
      <c r="R149" s="339"/>
      <c r="S149" s="339"/>
      <c r="T149" s="339"/>
      <c r="U149" s="339"/>
      <c r="V149" s="342"/>
      <c r="W149" s="412"/>
      <c r="X149" s="336"/>
      <c r="Y149" s="336"/>
      <c r="Z149" s="336"/>
    </row>
    <row r="150" ht="18.75" customHeight="1">
      <c r="A150" s="336"/>
      <c r="B150" s="337"/>
      <c r="C150" s="337"/>
      <c r="D150" s="337"/>
      <c r="E150" s="337"/>
      <c r="F150" s="344"/>
      <c r="G150" s="344"/>
      <c r="H150" s="337"/>
      <c r="I150" s="350"/>
      <c r="J150" s="350"/>
      <c r="K150" s="339"/>
      <c r="L150" s="339"/>
      <c r="M150" s="339"/>
      <c r="N150" s="339"/>
      <c r="O150" s="336"/>
      <c r="P150" s="336"/>
      <c r="Q150" s="336"/>
      <c r="R150" s="339"/>
      <c r="S150" s="339"/>
      <c r="T150" s="339"/>
      <c r="U150" s="339"/>
      <c r="V150" s="342"/>
      <c r="W150" s="412"/>
      <c r="X150" s="336"/>
      <c r="Y150" s="336"/>
      <c r="Z150" s="336"/>
    </row>
    <row r="151" ht="18.75" customHeight="1">
      <c r="A151" s="336"/>
      <c r="B151" s="337"/>
      <c r="C151" s="337"/>
      <c r="D151" s="337"/>
      <c r="E151" s="337"/>
      <c r="F151" s="344"/>
      <c r="G151" s="344"/>
      <c r="H151" s="337"/>
      <c r="I151" s="350"/>
      <c r="J151" s="350"/>
      <c r="K151" s="339"/>
      <c r="L151" s="339"/>
      <c r="M151" s="339"/>
      <c r="N151" s="339"/>
      <c r="O151" s="336"/>
      <c r="P151" s="336"/>
      <c r="Q151" s="336"/>
      <c r="R151" s="339"/>
      <c r="S151" s="339"/>
      <c r="T151" s="339"/>
      <c r="U151" s="339"/>
      <c r="V151" s="342"/>
      <c r="W151" s="412"/>
      <c r="X151" s="336"/>
      <c r="Y151" s="336"/>
      <c r="Z151" s="336"/>
    </row>
    <row r="152" ht="18.75" customHeight="1">
      <c r="A152" s="336"/>
      <c r="B152" s="337"/>
      <c r="C152" s="337"/>
      <c r="D152" s="337"/>
      <c r="E152" s="337"/>
      <c r="F152" s="344"/>
      <c r="G152" s="344"/>
      <c r="H152" s="337"/>
      <c r="I152" s="350"/>
      <c r="J152" s="350"/>
      <c r="K152" s="339"/>
      <c r="L152" s="339"/>
      <c r="M152" s="339"/>
      <c r="N152" s="339"/>
      <c r="O152" s="336"/>
      <c r="P152" s="336"/>
      <c r="Q152" s="336"/>
      <c r="R152" s="339"/>
      <c r="S152" s="339"/>
      <c r="T152" s="339"/>
      <c r="U152" s="339"/>
      <c r="V152" s="342"/>
      <c r="W152" s="412"/>
      <c r="X152" s="336"/>
      <c r="Y152" s="336"/>
      <c r="Z152" s="336"/>
    </row>
    <row r="153" ht="18.75" customHeight="1">
      <c r="A153" s="336"/>
      <c r="B153" s="337"/>
      <c r="C153" s="337"/>
      <c r="D153" s="337"/>
      <c r="E153" s="337"/>
      <c r="F153" s="344"/>
      <c r="G153" s="344"/>
      <c r="H153" s="337"/>
      <c r="I153" s="350"/>
      <c r="J153" s="350"/>
      <c r="K153" s="339"/>
      <c r="L153" s="339"/>
      <c r="M153" s="339"/>
      <c r="N153" s="339"/>
      <c r="O153" s="336"/>
      <c r="P153" s="336"/>
      <c r="Q153" s="336"/>
      <c r="R153" s="339"/>
      <c r="S153" s="339"/>
      <c r="T153" s="339"/>
      <c r="U153" s="339"/>
      <c r="V153" s="342"/>
      <c r="W153" s="412"/>
      <c r="X153" s="336"/>
      <c r="Y153" s="336"/>
      <c r="Z153" s="336"/>
    </row>
    <row r="154" ht="18.75" customHeight="1">
      <c r="A154" s="336"/>
      <c r="B154" s="337"/>
      <c r="C154" s="337"/>
      <c r="D154" s="337"/>
      <c r="E154" s="337"/>
      <c r="F154" s="344"/>
      <c r="G154" s="344"/>
      <c r="H154" s="337"/>
      <c r="I154" s="350"/>
      <c r="J154" s="350"/>
      <c r="K154" s="339"/>
      <c r="L154" s="339"/>
      <c r="M154" s="339"/>
      <c r="N154" s="339"/>
      <c r="O154" s="336"/>
      <c r="P154" s="336"/>
      <c r="Q154" s="336"/>
      <c r="R154" s="339"/>
      <c r="S154" s="339"/>
      <c r="T154" s="339"/>
      <c r="U154" s="339"/>
      <c r="V154" s="342"/>
      <c r="W154" s="412"/>
      <c r="X154" s="336"/>
      <c r="Y154" s="336"/>
      <c r="Z154" s="336"/>
    </row>
    <row r="155" ht="18.75" customHeight="1">
      <c r="A155" s="336"/>
      <c r="B155" s="337"/>
      <c r="C155" s="337"/>
      <c r="D155" s="337"/>
      <c r="E155" s="337"/>
      <c r="F155" s="344"/>
      <c r="G155" s="344"/>
      <c r="H155" s="337"/>
      <c r="I155" s="350"/>
      <c r="J155" s="350"/>
      <c r="K155" s="339"/>
      <c r="L155" s="339"/>
      <c r="M155" s="339"/>
      <c r="N155" s="339"/>
      <c r="O155" s="336"/>
      <c r="P155" s="336"/>
      <c r="Q155" s="336"/>
      <c r="R155" s="339"/>
      <c r="S155" s="339"/>
      <c r="T155" s="339"/>
      <c r="U155" s="339"/>
      <c r="V155" s="342"/>
      <c r="W155" s="412"/>
      <c r="X155" s="336"/>
      <c r="Y155" s="336"/>
      <c r="Z155" s="336"/>
    </row>
    <row r="156" ht="18.75" customHeight="1">
      <c r="A156" s="336"/>
      <c r="B156" s="337"/>
      <c r="C156" s="337"/>
      <c r="D156" s="337"/>
      <c r="E156" s="337"/>
      <c r="F156" s="344"/>
      <c r="G156" s="344"/>
      <c r="H156" s="337"/>
      <c r="I156" s="350"/>
      <c r="J156" s="350"/>
      <c r="K156" s="339"/>
      <c r="L156" s="339"/>
      <c r="M156" s="339"/>
      <c r="N156" s="339"/>
      <c r="O156" s="336"/>
      <c r="P156" s="336"/>
      <c r="Q156" s="336"/>
      <c r="R156" s="339"/>
      <c r="S156" s="339"/>
      <c r="T156" s="339"/>
      <c r="U156" s="339"/>
      <c r="V156" s="342"/>
      <c r="W156" s="412"/>
      <c r="X156" s="336"/>
      <c r="Y156" s="336"/>
      <c r="Z156" s="336"/>
    </row>
    <row r="157" ht="18.75" customHeight="1">
      <c r="A157" s="336"/>
      <c r="B157" s="337"/>
      <c r="C157" s="337"/>
      <c r="D157" s="337"/>
      <c r="E157" s="337"/>
      <c r="F157" s="344"/>
      <c r="G157" s="344"/>
      <c r="H157" s="337"/>
      <c r="I157" s="350"/>
      <c r="J157" s="350"/>
      <c r="K157" s="339"/>
      <c r="L157" s="339"/>
      <c r="M157" s="339"/>
      <c r="N157" s="339"/>
      <c r="O157" s="336"/>
      <c r="P157" s="336"/>
      <c r="Q157" s="336"/>
      <c r="R157" s="339"/>
      <c r="S157" s="339"/>
      <c r="T157" s="339"/>
      <c r="U157" s="339"/>
      <c r="V157" s="342"/>
      <c r="W157" s="412"/>
      <c r="X157" s="336"/>
      <c r="Y157" s="336"/>
      <c r="Z157" s="336"/>
    </row>
    <row r="158" ht="18.75" customHeight="1">
      <c r="A158" s="336"/>
      <c r="B158" s="337"/>
      <c r="C158" s="337"/>
      <c r="D158" s="337"/>
      <c r="E158" s="337"/>
      <c r="F158" s="344"/>
      <c r="G158" s="344"/>
      <c r="H158" s="337"/>
      <c r="I158" s="350"/>
      <c r="J158" s="350"/>
      <c r="K158" s="339"/>
      <c r="L158" s="339"/>
      <c r="M158" s="339"/>
      <c r="N158" s="339"/>
      <c r="O158" s="336"/>
      <c r="P158" s="336"/>
      <c r="Q158" s="336"/>
      <c r="R158" s="339"/>
      <c r="S158" s="339"/>
      <c r="T158" s="339"/>
      <c r="U158" s="339"/>
      <c r="V158" s="342"/>
      <c r="W158" s="412"/>
      <c r="X158" s="336"/>
      <c r="Y158" s="336"/>
      <c r="Z158" s="336"/>
    </row>
    <row r="159" ht="18.75" customHeight="1">
      <c r="A159" s="336"/>
      <c r="B159" s="337"/>
      <c r="C159" s="337"/>
      <c r="D159" s="337"/>
      <c r="E159" s="337"/>
      <c r="F159" s="344"/>
      <c r="G159" s="344"/>
      <c r="H159" s="337"/>
      <c r="I159" s="350"/>
      <c r="J159" s="350"/>
      <c r="K159" s="339"/>
      <c r="L159" s="339"/>
      <c r="M159" s="339"/>
      <c r="N159" s="339"/>
      <c r="O159" s="336"/>
      <c r="P159" s="336"/>
      <c r="Q159" s="336"/>
      <c r="R159" s="339"/>
      <c r="S159" s="339"/>
      <c r="T159" s="339"/>
      <c r="U159" s="339"/>
      <c r="V159" s="342"/>
      <c r="W159" s="412"/>
      <c r="X159" s="336"/>
      <c r="Y159" s="336"/>
      <c r="Z159" s="336"/>
    </row>
    <row r="160" ht="18.75" customHeight="1">
      <c r="A160" s="336"/>
      <c r="B160" s="337"/>
      <c r="C160" s="337"/>
      <c r="D160" s="337"/>
      <c r="E160" s="337"/>
      <c r="F160" s="344"/>
      <c r="G160" s="344"/>
      <c r="H160" s="337"/>
      <c r="I160" s="350"/>
      <c r="J160" s="350"/>
      <c r="K160" s="339"/>
      <c r="L160" s="339"/>
      <c r="M160" s="339"/>
      <c r="N160" s="339"/>
      <c r="O160" s="336"/>
      <c r="P160" s="336"/>
      <c r="Q160" s="336"/>
      <c r="R160" s="339"/>
      <c r="S160" s="339"/>
      <c r="T160" s="339"/>
      <c r="U160" s="339"/>
      <c r="V160" s="342"/>
      <c r="W160" s="412"/>
      <c r="X160" s="336"/>
      <c r="Y160" s="336"/>
      <c r="Z160" s="336"/>
    </row>
    <row r="161" ht="18.75" customHeight="1">
      <c r="A161" s="336"/>
      <c r="B161" s="337"/>
      <c r="C161" s="337"/>
      <c r="D161" s="337"/>
      <c r="E161" s="337"/>
      <c r="F161" s="344"/>
      <c r="G161" s="344"/>
      <c r="H161" s="337"/>
      <c r="I161" s="350"/>
      <c r="J161" s="350"/>
      <c r="K161" s="339"/>
      <c r="L161" s="339"/>
      <c r="M161" s="339"/>
      <c r="N161" s="339"/>
      <c r="O161" s="336"/>
      <c r="P161" s="336"/>
      <c r="Q161" s="336"/>
      <c r="R161" s="339"/>
      <c r="S161" s="339"/>
      <c r="T161" s="339"/>
      <c r="U161" s="339"/>
      <c r="V161" s="342"/>
      <c r="W161" s="412"/>
      <c r="X161" s="336"/>
      <c r="Y161" s="336"/>
      <c r="Z161" s="336"/>
    </row>
    <row r="162" ht="18.75" customHeight="1">
      <c r="A162" s="336"/>
      <c r="B162" s="337"/>
      <c r="C162" s="337"/>
      <c r="D162" s="337"/>
      <c r="E162" s="337"/>
      <c r="F162" s="344"/>
      <c r="G162" s="344"/>
      <c r="H162" s="337"/>
      <c r="I162" s="350"/>
      <c r="J162" s="350"/>
      <c r="K162" s="339"/>
      <c r="L162" s="339"/>
      <c r="M162" s="339"/>
      <c r="N162" s="339"/>
      <c r="O162" s="336"/>
      <c r="P162" s="336"/>
      <c r="Q162" s="336"/>
      <c r="R162" s="339"/>
      <c r="S162" s="339"/>
      <c r="T162" s="339"/>
      <c r="U162" s="339"/>
      <c r="V162" s="342"/>
      <c r="W162" s="412"/>
      <c r="X162" s="336"/>
      <c r="Y162" s="336"/>
      <c r="Z162" s="336"/>
    </row>
    <row r="163" ht="18.75" customHeight="1">
      <c r="A163" s="336"/>
      <c r="B163" s="337"/>
      <c r="C163" s="337"/>
      <c r="D163" s="337"/>
      <c r="E163" s="337"/>
      <c r="F163" s="344"/>
      <c r="G163" s="344"/>
      <c r="H163" s="337"/>
      <c r="I163" s="350"/>
      <c r="J163" s="350"/>
      <c r="K163" s="339"/>
      <c r="L163" s="339"/>
      <c r="M163" s="339"/>
      <c r="N163" s="339"/>
      <c r="O163" s="336"/>
      <c r="P163" s="336"/>
      <c r="Q163" s="336"/>
      <c r="R163" s="339"/>
      <c r="S163" s="339"/>
      <c r="T163" s="339"/>
      <c r="U163" s="339"/>
      <c r="V163" s="342"/>
      <c r="W163" s="412"/>
      <c r="X163" s="336"/>
      <c r="Y163" s="336"/>
      <c r="Z163" s="336"/>
    </row>
    <row r="164" ht="18.75" customHeight="1">
      <c r="A164" s="336"/>
      <c r="B164" s="337"/>
      <c r="C164" s="337"/>
      <c r="D164" s="337"/>
      <c r="E164" s="337"/>
      <c r="F164" s="344"/>
      <c r="G164" s="344"/>
      <c r="H164" s="337"/>
      <c r="I164" s="350"/>
      <c r="J164" s="350"/>
      <c r="K164" s="339"/>
      <c r="L164" s="339"/>
      <c r="M164" s="339"/>
      <c r="N164" s="339"/>
      <c r="O164" s="336"/>
      <c r="P164" s="336"/>
      <c r="Q164" s="336"/>
      <c r="R164" s="339"/>
      <c r="S164" s="339"/>
      <c r="T164" s="339"/>
      <c r="U164" s="339"/>
      <c r="V164" s="342"/>
      <c r="W164" s="412"/>
      <c r="X164" s="336"/>
      <c r="Y164" s="336"/>
      <c r="Z164" s="336"/>
    </row>
    <row r="165" ht="18.75" customHeight="1">
      <c r="A165" s="336"/>
      <c r="B165" s="337"/>
      <c r="C165" s="337"/>
      <c r="D165" s="337"/>
      <c r="E165" s="337"/>
      <c r="F165" s="344"/>
      <c r="G165" s="344"/>
      <c r="H165" s="337"/>
      <c r="I165" s="350"/>
      <c r="J165" s="350"/>
      <c r="K165" s="339"/>
      <c r="L165" s="339"/>
      <c r="M165" s="339"/>
      <c r="N165" s="339"/>
      <c r="O165" s="336"/>
      <c r="P165" s="336"/>
      <c r="Q165" s="336"/>
      <c r="R165" s="339"/>
      <c r="S165" s="339"/>
      <c r="T165" s="339"/>
      <c r="U165" s="339"/>
      <c r="V165" s="342"/>
      <c r="W165" s="412"/>
      <c r="X165" s="336"/>
      <c r="Y165" s="336"/>
      <c r="Z165" s="336"/>
    </row>
    <row r="166" ht="18.75" customHeight="1">
      <c r="A166" s="336"/>
      <c r="B166" s="337"/>
      <c r="C166" s="337"/>
      <c r="D166" s="337"/>
      <c r="E166" s="337"/>
      <c r="F166" s="344"/>
      <c r="G166" s="344"/>
      <c r="H166" s="337"/>
      <c r="I166" s="350"/>
      <c r="J166" s="350"/>
      <c r="K166" s="339"/>
      <c r="L166" s="339"/>
      <c r="M166" s="339"/>
      <c r="N166" s="339"/>
      <c r="O166" s="336"/>
      <c r="P166" s="336"/>
      <c r="Q166" s="336"/>
      <c r="R166" s="339"/>
      <c r="S166" s="339"/>
      <c r="T166" s="339"/>
      <c r="U166" s="339"/>
      <c r="V166" s="342"/>
      <c r="W166" s="412"/>
      <c r="X166" s="336"/>
      <c r="Y166" s="336"/>
      <c r="Z166" s="336"/>
    </row>
    <row r="167" ht="18.75" customHeight="1">
      <c r="A167" s="336"/>
      <c r="B167" s="337"/>
      <c r="C167" s="337"/>
      <c r="D167" s="337"/>
      <c r="E167" s="337"/>
      <c r="F167" s="344"/>
      <c r="G167" s="344"/>
      <c r="H167" s="337"/>
      <c r="I167" s="350"/>
      <c r="J167" s="350"/>
      <c r="K167" s="339"/>
      <c r="L167" s="339"/>
      <c r="M167" s="339"/>
      <c r="N167" s="339"/>
      <c r="O167" s="336"/>
      <c r="P167" s="336"/>
      <c r="Q167" s="336"/>
      <c r="R167" s="339"/>
      <c r="S167" s="339"/>
      <c r="T167" s="339"/>
      <c r="U167" s="339"/>
      <c r="V167" s="342"/>
      <c r="W167" s="412"/>
      <c r="X167" s="336"/>
      <c r="Y167" s="336"/>
      <c r="Z167" s="336"/>
    </row>
    <row r="168" ht="18.75" customHeight="1">
      <c r="A168" s="336"/>
      <c r="B168" s="337"/>
      <c r="C168" s="337"/>
      <c r="D168" s="337"/>
      <c r="E168" s="337"/>
      <c r="F168" s="344"/>
      <c r="G168" s="344"/>
      <c r="H168" s="337"/>
      <c r="I168" s="350"/>
      <c r="J168" s="350"/>
      <c r="K168" s="339"/>
      <c r="L168" s="339"/>
      <c r="M168" s="339"/>
      <c r="N168" s="339"/>
      <c r="O168" s="336"/>
      <c r="P168" s="336"/>
      <c r="Q168" s="336"/>
      <c r="R168" s="339"/>
      <c r="S168" s="339"/>
      <c r="T168" s="339"/>
      <c r="U168" s="339"/>
      <c r="V168" s="342"/>
      <c r="W168" s="412"/>
      <c r="X168" s="336"/>
      <c r="Y168" s="336"/>
      <c r="Z168" s="336"/>
    </row>
    <row r="169" ht="18.75" customHeight="1">
      <c r="A169" s="336"/>
      <c r="B169" s="337"/>
      <c r="C169" s="337"/>
      <c r="D169" s="337"/>
      <c r="E169" s="337"/>
      <c r="F169" s="344"/>
      <c r="G169" s="344"/>
      <c r="H169" s="337"/>
      <c r="I169" s="350"/>
      <c r="J169" s="350"/>
      <c r="K169" s="339"/>
      <c r="L169" s="339"/>
      <c r="M169" s="339"/>
      <c r="N169" s="339"/>
      <c r="O169" s="336"/>
      <c r="P169" s="336"/>
      <c r="Q169" s="336"/>
      <c r="R169" s="339"/>
      <c r="S169" s="339"/>
      <c r="T169" s="339"/>
      <c r="U169" s="339"/>
      <c r="V169" s="342"/>
      <c r="W169" s="412"/>
      <c r="X169" s="336"/>
      <c r="Y169" s="336"/>
      <c r="Z169" s="336"/>
    </row>
    <row r="170" ht="18.75" customHeight="1">
      <c r="A170" s="336"/>
      <c r="B170" s="337"/>
      <c r="C170" s="337"/>
      <c r="D170" s="337"/>
      <c r="E170" s="337"/>
      <c r="F170" s="344"/>
      <c r="G170" s="344"/>
      <c r="H170" s="337"/>
      <c r="I170" s="350"/>
      <c r="J170" s="350"/>
      <c r="K170" s="339"/>
      <c r="L170" s="339"/>
      <c r="M170" s="339"/>
      <c r="N170" s="339"/>
      <c r="O170" s="336"/>
      <c r="P170" s="336"/>
      <c r="Q170" s="336"/>
      <c r="R170" s="339"/>
      <c r="S170" s="339"/>
      <c r="T170" s="339"/>
      <c r="U170" s="339"/>
      <c r="V170" s="342"/>
      <c r="W170" s="412"/>
      <c r="X170" s="336"/>
      <c r="Y170" s="336"/>
      <c r="Z170" s="336"/>
    </row>
    <row r="171" ht="18.75" customHeight="1">
      <c r="A171" s="336"/>
      <c r="B171" s="337"/>
      <c r="C171" s="337"/>
      <c r="D171" s="337"/>
      <c r="E171" s="337"/>
      <c r="F171" s="344"/>
      <c r="G171" s="344"/>
      <c r="H171" s="337"/>
      <c r="I171" s="350"/>
      <c r="J171" s="350"/>
      <c r="K171" s="339"/>
      <c r="L171" s="339"/>
      <c r="M171" s="339"/>
      <c r="N171" s="339"/>
      <c r="O171" s="336"/>
      <c r="P171" s="336"/>
      <c r="Q171" s="336"/>
      <c r="R171" s="339"/>
      <c r="S171" s="339"/>
      <c r="T171" s="339"/>
      <c r="U171" s="339"/>
      <c r="V171" s="342"/>
      <c r="W171" s="412"/>
      <c r="X171" s="336"/>
      <c r="Y171" s="336"/>
      <c r="Z171" s="336"/>
    </row>
    <row r="172" ht="18.75" customHeight="1">
      <c r="A172" s="336"/>
      <c r="B172" s="337"/>
      <c r="C172" s="337"/>
      <c r="D172" s="337"/>
      <c r="E172" s="337"/>
      <c r="F172" s="344"/>
      <c r="G172" s="344"/>
      <c r="H172" s="337"/>
      <c r="I172" s="350"/>
      <c r="J172" s="350"/>
      <c r="K172" s="339"/>
      <c r="L172" s="339"/>
      <c r="M172" s="339"/>
      <c r="N172" s="339"/>
      <c r="O172" s="336"/>
      <c r="P172" s="336"/>
      <c r="Q172" s="336"/>
      <c r="R172" s="339"/>
      <c r="S172" s="339"/>
      <c r="T172" s="339"/>
      <c r="U172" s="339"/>
      <c r="V172" s="342"/>
      <c r="W172" s="412"/>
      <c r="X172" s="336"/>
      <c r="Y172" s="336"/>
      <c r="Z172" s="336"/>
    </row>
    <row r="173" ht="18.75" customHeight="1">
      <c r="A173" s="336"/>
      <c r="B173" s="337"/>
      <c r="C173" s="337"/>
      <c r="D173" s="337"/>
      <c r="E173" s="337"/>
      <c r="F173" s="344"/>
      <c r="G173" s="344"/>
      <c r="H173" s="337"/>
      <c r="I173" s="350"/>
      <c r="J173" s="350"/>
      <c r="K173" s="339"/>
      <c r="L173" s="339"/>
      <c r="M173" s="339"/>
      <c r="N173" s="339"/>
      <c r="O173" s="336"/>
      <c r="P173" s="336"/>
      <c r="Q173" s="336"/>
      <c r="R173" s="339"/>
      <c r="S173" s="339"/>
      <c r="T173" s="339"/>
      <c r="U173" s="339"/>
      <c r="V173" s="342"/>
      <c r="W173" s="412"/>
      <c r="X173" s="336"/>
      <c r="Y173" s="336"/>
      <c r="Z173" s="336"/>
    </row>
    <row r="174" ht="18.75" customHeight="1">
      <c r="A174" s="336"/>
      <c r="B174" s="337"/>
      <c r="C174" s="337"/>
      <c r="D174" s="337"/>
      <c r="E174" s="337"/>
      <c r="F174" s="344"/>
      <c r="G174" s="344"/>
      <c r="H174" s="337"/>
      <c r="I174" s="350"/>
      <c r="J174" s="350"/>
      <c r="K174" s="339"/>
      <c r="L174" s="339"/>
      <c r="M174" s="339"/>
      <c r="N174" s="339"/>
      <c r="O174" s="336"/>
      <c r="P174" s="336"/>
      <c r="Q174" s="336"/>
      <c r="R174" s="339"/>
      <c r="S174" s="339"/>
      <c r="T174" s="339"/>
      <c r="U174" s="339"/>
      <c r="V174" s="342"/>
      <c r="W174" s="412"/>
      <c r="X174" s="336"/>
      <c r="Y174" s="336"/>
      <c r="Z174" s="336"/>
    </row>
    <row r="175" ht="18.75" customHeight="1">
      <c r="A175" s="336"/>
      <c r="B175" s="337"/>
      <c r="C175" s="337"/>
      <c r="D175" s="337"/>
      <c r="E175" s="337"/>
      <c r="F175" s="344"/>
      <c r="G175" s="344"/>
      <c r="H175" s="337"/>
      <c r="I175" s="350"/>
      <c r="J175" s="350"/>
      <c r="K175" s="339"/>
      <c r="L175" s="339"/>
      <c r="M175" s="339"/>
      <c r="N175" s="339"/>
      <c r="O175" s="336"/>
      <c r="P175" s="336"/>
      <c r="Q175" s="336"/>
      <c r="R175" s="339"/>
      <c r="S175" s="339"/>
      <c r="T175" s="339"/>
      <c r="U175" s="339"/>
      <c r="V175" s="342"/>
      <c r="W175" s="412"/>
      <c r="X175" s="336"/>
      <c r="Y175" s="336"/>
      <c r="Z175" s="336"/>
    </row>
    <row r="176" ht="18.75" customHeight="1">
      <c r="A176" s="336"/>
      <c r="B176" s="337"/>
      <c r="C176" s="337"/>
      <c r="D176" s="337"/>
      <c r="E176" s="337"/>
      <c r="F176" s="344"/>
      <c r="G176" s="344"/>
      <c r="H176" s="337"/>
      <c r="I176" s="350"/>
      <c r="J176" s="350"/>
      <c r="K176" s="339"/>
      <c r="L176" s="339"/>
      <c r="M176" s="339"/>
      <c r="N176" s="339"/>
      <c r="O176" s="336"/>
      <c r="P176" s="336"/>
      <c r="Q176" s="336"/>
      <c r="R176" s="339"/>
      <c r="S176" s="339"/>
      <c r="T176" s="339"/>
      <c r="U176" s="339"/>
      <c r="V176" s="342"/>
      <c r="W176" s="412"/>
      <c r="X176" s="336"/>
      <c r="Y176" s="336"/>
      <c r="Z176" s="336"/>
    </row>
    <row r="177" ht="18.75" customHeight="1">
      <c r="A177" s="336"/>
      <c r="B177" s="337"/>
      <c r="C177" s="337"/>
      <c r="D177" s="337"/>
      <c r="E177" s="337"/>
      <c r="F177" s="344"/>
      <c r="G177" s="344"/>
      <c r="H177" s="337"/>
      <c r="I177" s="350"/>
      <c r="J177" s="350"/>
      <c r="K177" s="339"/>
      <c r="L177" s="339"/>
      <c r="M177" s="339"/>
      <c r="N177" s="339"/>
      <c r="O177" s="336"/>
      <c r="P177" s="336"/>
      <c r="Q177" s="336"/>
      <c r="R177" s="339"/>
      <c r="S177" s="339"/>
      <c r="T177" s="339"/>
      <c r="U177" s="339"/>
      <c r="V177" s="342"/>
      <c r="W177" s="412"/>
      <c r="X177" s="336"/>
      <c r="Y177" s="336"/>
      <c r="Z177" s="336"/>
    </row>
    <row r="178" ht="18.75" customHeight="1">
      <c r="A178" s="336"/>
      <c r="B178" s="337"/>
      <c r="C178" s="337"/>
      <c r="D178" s="337"/>
      <c r="E178" s="337"/>
      <c r="F178" s="344"/>
      <c r="G178" s="344"/>
      <c r="H178" s="337"/>
      <c r="I178" s="350"/>
      <c r="J178" s="350"/>
      <c r="K178" s="339"/>
      <c r="L178" s="339"/>
      <c r="M178" s="339"/>
      <c r="N178" s="339"/>
      <c r="O178" s="336"/>
      <c r="P178" s="336"/>
      <c r="Q178" s="336"/>
      <c r="R178" s="339"/>
      <c r="S178" s="339"/>
      <c r="T178" s="339"/>
      <c r="U178" s="339"/>
      <c r="V178" s="342"/>
      <c r="W178" s="412"/>
      <c r="X178" s="336"/>
      <c r="Y178" s="336"/>
      <c r="Z178" s="336"/>
    </row>
    <row r="179" ht="18.75" customHeight="1">
      <c r="A179" s="336"/>
      <c r="B179" s="337"/>
      <c r="C179" s="337"/>
      <c r="D179" s="337"/>
      <c r="E179" s="337"/>
      <c r="F179" s="344"/>
      <c r="G179" s="344"/>
      <c r="H179" s="337"/>
      <c r="I179" s="350"/>
      <c r="J179" s="350"/>
      <c r="K179" s="339"/>
      <c r="L179" s="339"/>
      <c r="M179" s="339"/>
      <c r="N179" s="339"/>
      <c r="O179" s="336"/>
      <c r="P179" s="336"/>
      <c r="Q179" s="336"/>
      <c r="R179" s="339"/>
      <c r="S179" s="339"/>
      <c r="T179" s="339"/>
      <c r="U179" s="339"/>
      <c r="V179" s="342"/>
      <c r="W179" s="412"/>
      <c r="X179" s="336"/>
      <c r="Y179" s="336"/>
      <c r="Z179" s="336"/>
    </row>
    <row r="180" ht="18.75" customHeight="1">
      <c r="A180" s="336"/>
      <c r="B180" s="337"/>
      <c r="C180" s="337"/>
      <c r="D180" s="337"/>
      <c r="E180" s="337"/>
      <c r="F180" s="344"/>
      <c r="G180" s="344"/>
      <c r="H180" s="337"/>
      <c r="I180" s="350"/>
      <c r="J180" s="350"/>
      <c r="K180" s="339"/>
      <c r="L180" s="339"/>
      <c r="M180" s="339"/>
      <c r="N180" s="339"/>
      <c r="O180" s="336"/>
      <c r="P180" s="336"/>
      <c r="Q180" s="336"/>
      <c r="R180" s="339"/>
      <c r="S180" s="339"/>
      <c r="T180" s="339"/>
      <c r="U180" s="339"/>
      <c r="V180" s="342"/>
      <c r="W180" s="412"/>
      <c r="X180" s="336"/>
      <c r="Y180" s="336"/>
      <c r="Z180" s="336"/>
    </row>
    <row r="181" ht="18.75" customHeight="1">
      <c r="A181" s="336"/>
      <c r="B181" s="337"/>
      <c r="C181" s="337"/>
      <c r="D181" s="337"/>
      <c r="E181" s="337"/>
      <c r="F181" s="344"/>
      <c r="G181" s="344"/>
      <c r="H181" s="337"/>
      <c r="I181" s="350"/>
      <c r="J181" s="350"/>
      <c r="K181" s="339"/>
      <c r="L181" s="339"/>
      <c r="M181" s="339"/>
      <c r="N181" s="339"/>
      <c r="O181" s="336"/>
      <c r="P181" s="336"/>
      <c r="Q181" s="336"/>
      <c r="R181" s="339"/>
      <c r="S181" s="339"/>
      <c r="T181" s="339"/>
      <c r="U181" s="339"/>
      <c r="V181" s="342"/>
      <c r="W181" s="412"/>
      <c r="X181" s="336"/>
      <c r="Y181" s="336"/>
      <c r="Z181" s="336"/>
    </row>
    <row r="182" ht="18.75" customHeight="1">
      <c r="A182" s="336"/>
      <c r="B182" s="337"/>
      <c r="C182" s="337"/>
      <c r="D182" s="337"/>
      <c r="E182" s="337"/>
      <c r="F182" s="344"/>
      <c r="G182" s="344"/>
      <c r="H182" s="337"/>
      <c r="I182" s="350"/>
      <c r="J182" s="350"/>
      <c r="K182" s="339"/>
      <c r="L182" s="339"/>
      <c r="M182" s="339"/>
      <c r="N182" s="339"/>
      <c r="O182" s="336"/>
      <c r="P182" s="336"/>
      <c r="Q182" s="336"/>
      <c r="R182" s="339"/>
      <c r="S182" s="339"/>
      <c r="T182" s="339"/>
      <c r="U182" s="339"/>
      <c r="V182" s="342"/>
      <c r="W182" s="412"/>
      <c r="X182" s="336"/>
      <c r="Y182" s="336"/>
      <c r="Z182" s="336"/>
    </row>
    <row r="183" ht="18.75" customHeight="1">
      <c r="A183" s="336"/>
      <c r="B183" s="337"/>
      <c r="C183" s="337"/>
      <c r="D183" s="337"/>
      <c r="E183" s="337"/>
      <c r="F183" s="344"/>
      <c r="G183" s="344"/>
      <c r="H183" s="337"/>
      <c r="I183" s="350"/>
      <c r="J183" s="350"/>
      <c r="K183" s="339"/>
      <c r="L183" s="339"/>
      <c r="M183" s="339"/>
      <c r="N183" s="339"/>
      <c r="O183" s="336"/>
      <c r="P183" s="336"/>
      <c r="Q183" s="336"/>
      <c r="R183" s="339"/>
      <c r="S183" s="339"/>
      <c r="T183" s="339"/>
      <c r="U183" s="339"/>
      <c r="V183" s="342"/>
      <c r="W183" s="412"/>
      <c r="X183" s="336"/>
      <c r="Y183" s="336"/>
      <c r="Z183" s="336"/>
    </row>
    <row r="184" ht="18.75" customHeight="1">
      <c r="A184" s="336"/>
      <c r="B184" s="337"/>
      <c r="C184" s="337"/>
      <c r="D184" s="337"/>
      <c r="E184" s="337"/>
      <c r="F184" s="344"/>
      <c r="G184" s="344"/>
      <c r="H184" s="337"/>
      <c r="I184" s="350"/>
      <c r="J184" s="350"/>
      <c r="K184" s="339"/>
      <c r="L184" s="339"/>
      <c r="M184" s="339"/>
      <c r="N184" s="339"/>
      <c r="O184" s="336"/>
      <c r="P184" s="336"/>
      <c r="Q184" s="336"/>
      <c r="R184" s="339"/>
      <c r="S184" s="339"/>
      <c r="T184" s="339"/>
      <c r="U184" s="339"/>
      <c r="V184" s="342"/>
      <c r="W184" s="412"/>
      <c r="X184" s="336"/>
      <c r="Y184" s="336"/>
      <c r="Z184" s="336"/>
    </row>
    <row r="185" ht="18.75" customHeight="1">
      <c r="A185" s="336"/>
      <c r="B185" s="337"/>
      <c r="C185" s="337"/>
      <c r="D185" s="337"/>
      <c r="E185" s="337"/>
      <c r="F185" s="344"/>
      <c r="G185" s="344"/>
      <c r="H185" s="337"/>
      <c r="I185" s="350"/>
      <c r="J185" s="350"/>
      <c r="K185" s="339"/>
      <c r="L185" s="339"/>
      <c r="M185" s="339"/>
      <c r="N185" s="339"/>
      <c r="O185" s="336"/>
      <c r="P185" s="336"/>
      <c r="Q185" s="336"/>
      <c r="R185" s="339"/>
      <c r="S185" s="339"/>
      <c r="T185" s="339"/>
      <c r="U185" s="339"/>
      <c r="V185" s="342"/>
      <c r="W185" s="412"/>
      <c r="X185" s="336"/>
      <c r="Y185" s="336"/>
      <c r="Z185" s="336"/>
    </row>
    <row r="186" ht="18.75" customHeight="1">
      <c r="A186" s="336"/>
      <c r="B186" s="337"/>
      <c r="C186" s="337"/>
      <c r="D186" s="337"/>
      <c r="E186" s="337"/>
      <c r="F186" s="344"/>
      <c r="G186" s="344"/>
      <c r="H186" s="337"/>
      <c r="I186" s="350"/>
      <c r="J186" s="350"/>
      <c r="K186" s="339"/>
      <c r="L186" s="339"/>
      <c r="M186" s="339"/>
      <c r="N186" s="339"/>
      <c r="O186" s="336"/>
      <c r="P186" s="336"/>
      <c r="Q186" s="336"/>
      <c r="R186" s="339"/>
      <c r="S186" s="339"/>
      <c r="T186" s="339"/>
      <c r="U186" s="339"/>
      <c r="V186" s="342"/>
      <c r="W186" s="412"/>
      <c r="X186" s="336"/>
      <c r="Y186" s="336"/>
      <c r="Z186" s="336"/>
    </row>
    <row r="187" ht="18.75" customHeight="1">
      <c r="A187" s="336"/>
      <c r="B187" s="337"/>
      <c r="C187" s="337"/>
      <c r="D187" s="337"/>
      <c r="E187" s="337"/>
      <c r="F187" s="344"/>
      <c r="G187" s="344"/>
      <c r="H187" s="337"/>
      <c r="I187" s="350"/>
      <c r="J187" s="350"/>
      <c r="K187" s="339"/>
      <c r="L187" s="339"/>
      <c r="M187" s="339"/>
      <c r="N187" s="339"/>
      <c r="O187" s="336"/>
      <c r="P187" s="336"/>
      <c r="Q187" s="336"/>
      <c r="R187" s="339"/>
      <c r="S187" s="339"/>
      <c r="T187" s="339"/>
      <c r="U187" s="339"/>
      <c r="V187" s="342"/>
      <c r="W187" s="412"/>
      <c r="X187" s="336"/>
      <c r="Y187" s="336"/>
      <c r="Z187" s="336"/>
    </row>
    <row r="188" ht="18.75" customHeight="1">
      <c r="A188" s="336"/>
      <c r="B188" s="337"/>
      <c r="C188" s="337"/>
      <c r="D188" s="337"/>
      <c r="E188" s="337"/>
      <c r="F188" s="344"/>
      <c r="G188" s="344"/>
      <c r="H188" s="337"/>
      <c r="I188" s="350"/>
      <c r="J188" s="350"/>
      <c r="K188" s="339"/>
      <c r="L188" s="339"/>
      <c r="M188" s="339"/>
      <c r="N188" s="339"/>
      <c r="O188" s="336"/>
      <c r="P188" s="336"/>
      <c r="Q188" s="336"/>
      <c r="R188" s="339"/>
      <c r="S188" s="339"/>
      <c r="T188" s="339"/>
      <c r="U188" s="339"/>
      <c r="V188" s="342"/>
      <c r="W188" s="412"/>
      <c r="X188" s="336"/>
      <c r="Y188" s="336"/>
      <c r="Z188" s="336"/>
    </row>
    <row r="189" ht="18.75" customHeight="1">
      <c r="A189" s="336"/>
      <c r="B189" s="337"/>
      <c r="C189" s="337"/>
      <c r="D189" s="337"/>
      <c r="E189" s="337"/>
      <c r="F189" s="344"/>
      <c r="G189" s="344"/>
      <c r="H189" s="337"/>
      <c r="I189" s="350"/>
      <c r="J189" s="350"/>
      <c r="K189" s="339"/>
      <c r="L189" s="339"/>
      <c r="M189" s="339"/>
      <c r="N189" s="339"/>
      <c r="O189" s="336"/>
      <c r="P189" s="336"/>
      <c r="Q189" s="336"/>
      <c r="R189" s="339"/>
      <c r="S189" s="339"/>
      <c r="T189" s="339"/>
      <c r="U189" s="339"/>
      <c r="V189" s="342"/>
      <c r="W189" s="412"/>
      <c r="X189" s="336"/>
      <c r="Y189" s="336"/>
      <c r="Z189" s="336"/>
    </row>
    <row r="190" ht="18.75" customHeight="1">
      <c r="A190" s="336"/>
      <c r="B190" s="337"/>
      <c r="C190" s="337"/>
      <c r="D190" s="337"/>
      <c r="E190" s="337"/>
      <c r="F190" s="344"/>
      <c r="G190" s="344"/>
      <c r="H190" s="337"/>
      <c r="I190" s="350"/>
      <c r="J190" s="350"/>
      <c r="K190" s="339"/>
      <c r="L190" s="339"/>
      <c r="M190" s="339"/>
      <c r="N190" s="339"/>
      <c r="O190" s="336"/>
      <c r="P190" s="336"/>
      <c r="Q190" s="336"/>
      <c r="R190" s="339"/>
      <c r="S190" s="339"/>
      <c r="T190" s="339"/>
      <c r="U190" s="339"/>
      <c r="V190" s="342"/>
      <c r="W190" s="412"/>
      <c r="X190" s="336"/>
      <c r="Y190" s="336"/>
      <c r="Z190" s="336"/>
    </row>
    <row r="191" ht="18.75" customHeight="1">
      <c r="A191" s="336"/>
      <c r="B191" s="337"/>
      <c r="C191" s="337"/>
      <c r="D191" s="337"/>
      <c r="E191" s="337"/>
      <c r="F191" s="344"/>
      <c r="G191" s="344"/>
      <c r="H191" s="337"/>
      <c r="I191" s="350"/>
      <c r="J191" s="350"/>
      <c r="K191" s="339"/>
      <c r="L191" s="339"/>
      <c r="M191" s="339"/>
      <c r="N191" s="339"/>
      <c r="O191" s="336"/>
      <c r="P191" s="336"/>
      <c r="Q191" s="336"/>
      <c r="R191" s="339"/>
      <c r="S191" s="339"/>
      <c r="T191" s="339"/>
      <c r="U191" s="339"/>
      <c r="V191" s="342"/>
      <c r="W191" s="412"/>
      <c r="X191" s="336"/>
      <c r="Y191" s="336"/>
      <c r="Z191" s="336"/>
    </row>
    <row r="192" ht="18.75" customHeight="1">
      <c r="A192" s="336"/>
      <c r="B192" s="337"/>
      <c r="C192" s="337"/>
      <c r="D192" s="337"/>
      <c r="E192" s="337"/>
      <c r="F192" s="344"/>
      <c r="G192" s="344"/>
      <c r="H192" s="337"/>
      <c r="I192" s="350"/>
      <c r="J192" s="350"/>
      <c r="K192" s="339"/>
      <c r="L192" s="339"/>
      <c r="M192" s="339"/>
      <c r="N192" s="339"/>
      <c r="O192" s="336"/>
      <c r="P192" s="336"/>
      <c r="Q192" s="336"/>
      <c r="R192" s="339"/>
      <c r="S192" s="339"/>
      <c r="T192" s="339"/>
      <c r="U192" s="339"/>
      <c r="V192" s="342"/>
      <c r="W192" s="412"/>
      <c r="X192" s="336"/>
      <c r="Y192" s="336"/>
      <c r="Z192" s="336"/>
    </row>
    <row r="193" ht="18.75" customHeight="1">
      <c r="A193" s="336"/>
      <c r="B193" s="337"/>
      <c r="C193" s="337"/>
      <c r="D193" s="337"/>
      <c r="E193" s="337"/>
      <c r="F193" s="344"/>
      <c r="G193" s="344"/>
      <c r="H193" s="337"/>
      <c r="I193" s="350"/>
      <c r="J193" s="350"/>
      <c r="K193" s="339"/>
      <c r="L193" s="339"/>
      <c r="M193" s="339"/>
      <c r="N193" s="339"/>
      <c r="O193" s="336"/>
      <c r="P193" s="336"/>
      <c r="Q193" s="336"/>
      <c r="R193" s="339"/>
      <c r="S193" s="339"/>
      <c r="T193" s="339"/>
      <c r="U193" s="339"/>
      <c r="V193" s="342"/>
      <c r="W193" s="412"/>
      <c r="X193" s="336"/>
      <c r="Y193" s="336"/>
      <c r="Z193" s="336"/>
    </row>
    <row r="194" ht="18.75" customHeight="1">
      <c r="A194" s="336"/>
      <c r="B194" s="337"/>
      <c r="C194" s="337"/>
      <c r="D194" s="337"/>
      <c r="E194" s="337"/>
      <c r="F194" s="344"/>
      <c r="G194" s="344"/>
      <c r="H194" s="337"/>
      <c r="I194" s="350"/>
      <c r="J194" s="350"/>
      <c r="K194" s="339"/>
      <c r="L194" s="339"/>
      <c r="M194" s="339"/>
      <c r="N194" s="339"/>
      <c r="O194" s="336"/>
      <c r="P194" s="336"/>
      <c r="Q194" s="336"/>
      <c r="R194" s="339"/>
      <c r="S194" s="339"/>
      <c r="T194" s="339"/>
      <c r="U194" s="339"/>
      <c r="V194" s="342"/>
      <c r="W194" s="412"/>
      <c r="X194" s="336"/>
      <c r="Y194" s="336"/>
      <c r="Z194" s="336"/>
    </row>
    <row r="195" ht="18.75" customHeight="1">
      <c r="A195" s="336"/>
      <c r="B195" s="337"/>
      <c r="C195" s="337"/>
      <c r="D195" s="337"/>
      <c r="E195" s="337"/>
      <c r="F195" s="344"/>
      <c r="G195" s="344"/>
      <c r="H195" s="337"/>
      <c r="I195" s="350"/>
      <c r="J195" s="350"/>
      <c r="K195" s="339"/>
      <c r="L195" s="339"/>
      <c r="M195" s="339"/>
      <c r="N195" s="339"/>
      <c r="O195" s="336"/>
      <c r="P195" s="336"/>
      <c r="Q195" s="336"/>
      <c r="R195" s="339"/>
      <c r="S195" s="339"/>
      <c r="T195" s="339"/>
      <c r="U195" s="339"/>
      <c r="V195" s="342"/>
      <c r="W195" s="412"/>
      <c r="X195" s="336"/>
      <c r="Y195" s="336"/>
      <c r="Z195" s="336"/>
    </row>
    <row r="196" ht="18.75" customHeight="1">
      <c r="A196" s="336"/>
      <c r="B196" s="337"/>
      <c r="C196" s="337"/>
      <c r="D196" s="337"/>
      <c r="E196" s="337"/>
      <c r="F196" s="344"/>
      <c r="G196" s="344"/>
      <c r="H196" s="337"/>
      <c r="I196" s="350"/>
      <c r="J196" s="350"/>
      <c r="K196" s="339"/>
      <c r="L196" s="339"/>
      <c r="M196" s="339"/>
      <c r="N196" s="339"/>
      <c r="O196" s="336"/>
      <c r="P196" s="336"/>
      <c r="Q196" s="336"/>
      <c r="R196" s="339"/>
      <c r="S196" s="339"/>
      <c r="T196" s="339"/>
      <c r="U196" s="339"/>
      <c r="V196" s="342"/>
      <c r="W196" s="412"/>
      <c r="X196" s="336"/>
      <c r="Y196" s="336"/>
      <c r="Z196" s="336"/>
    </row>
    <row r="197" ht="18.75" customHeight="1">
      <c r="A197" s="336"/>
      <c r="B197" s="337"/>
      <c r="C197" s="337"/>
      <c r="D197" s="337"/>
      <c r="E197" s="337"/>
      <c r="F197" s="344"/>
      <c r="G197" s="344"/>
      <c r="H197" s="337"/>
      <c r="I197" s="350"/>
      <c r="J197" s="350"/>
      <c r="K197" s="339"/>
      <c r="L197" s="339"/>
      <c r="M197" s="339"/>
      <c r="N197" s="339"/>
      <c r="O197" s="336"/>
      <c r="P197" s="336"/>
      <c r="Q197" s="336"/>
      <c r="R197" s="339"/>
      <c r="S197" s="339"/>
      <c r="T197" s="339"/>
      <c r="U197" s="339"/>
      <c r="V197" s="342"/>
      <c r="W197" s="412"/>
      <c r="X197" s="336"/>
      <c r="Y197" s="336"/>
      <c r="Z197" s="336"/>
    </row>
    <row r="198" ht="18.75" customHeight="1">
      <c r="A198" s="336"/>
      <c r="B198" s="337"/>
      <c r="C198" s="337"/>
      <c r="D198" s="337"/>
      <c r="E198" s="337"/>
      <c r="F198" s="344"/>
      <c r="G198" s="344"/>
      <c r="H198" s="337"/>
      <c r="I198" s="350"/>
      <c r="J198" s="350"/>
      <c r="K198" s="339"/>
      <c r="L198" s="339"/>
      <c r="M198" s="339"/>
      <c r="N198" s="339"/>
      <c r="O198" s="336"/>
      <c r="P198" s="336"/>
      <c r="Q198" s="336"/>
      <c r="R198" s="339"/>
      <c r="S198" s="339"/>
      <c r="T198" s="339"/>
      <c r="U198" s="339"/>
      <c r="V198" s="342"/>
      <c r="W198" s="412"/>
      <c r="X198" s="336"/>
      <c r="Y198" s="336"/>
      <c r="Z198" s="336"/>
    </row>
    <row r="199" ht="18.75" customHeight="1">
      <c r="A199" s="336"/>
      <c r="B199" s="337"/>
      <c r="C199" s="337"/>
      <c r="D199" s="337"/>
      <c r="E199" s="337"/>
      <c r="F199" s="344"/>
      <c r="G199" s="344"/>
      <c r="H199" s="337"/>
      <c r="I199" s="350"/>
      <c r="J199" s="350"/>
      <c r="K199" s="339"/>
      <c r="L199" s="339"/>
      <c r="M199" s="339"/>
      <c r="N199" s="339"/>
      <c r="O199" s="336"/>
      <c r="P199" s="336"/>
      <c r="Q199" s="336"/>
      <c r="R199" s="339"/>
      <c r="S199" s="339"/>
      <c r="T199" s="339"/>
      <c r="U199" s="339"/>
      <c r="V199" s="342"/>
      <c r="W199" s="412"/>
      <c r="X199" s="336"/>
      <c r="Y199" s="336"/>
      <c r="Z199" s="336"/>
    </row>
    <row r="200" ht="18.75" customHeight="1">
      <c r="A200" s="336"/>
      <c r="B200" s="337"/>
      <c r="C200" s="337"/>
      <c r="D200" s="337"/>
      <c r="E200" s="337"/>
      <c r="F200" s="344"/>
      <c r="G200" s="344"/>
      <c r="H200" s="337"/>
      <c r="I200" s="350"/>
      <c r="J200" s="350"/>
      <c r="K200" s="339"/>
      <c r="L200" s="339"/>
      <c r="M200" s="339"/>
      <c r="N200" s="339"/>
      <c r="O200" s="336"/>
      <c r="P200" s="336"/>
      <c r="Q200" s="336"/>
      <c r="R200" s="339"/>
      <c r="S200" s="339"/>
      <c r="T200" s="339"/>
      <c r="U200" s="339"/>
      <c r="V200" s="342"/>
      <c r="W200" s="412"/>
      <c r="X200" s="336"/>
      <c r="Y200" s="336"/>
      <c r="Z200" s="336"/>
    </row>
    <row r="201" ht="18.75" customHeight="1">
      <c r="A201" s="336"/>
      <c r="B201" s="337"/>
      <c r="C201" s="337"/>
      <c r="D201" s="337"/>
      <c r="E201" s="337"/>
      <c r="F201" s="344"/>
      <c r="G201" s="344"/>
      <c r="H201" s="337"/>
      <c r="I201" s="350"/>
      <c r="J201" s="350"/>
      <c r="K201" s="339"/>
      <c r="L201" s="339"/>
      <c r="M201" s="339"/>
      <c r="N201" s="339"/>
      <c r="O201" s="336"/>
      <c r="P201" s="336"/>
      <c r="Q201" s="336"/>
      <c r="R201" s="339"/>
      <c r="S201" s="339"/>
      <c r="T201" s="339"/>
      <c r="U201" s="339"/>
      <c r="V201" s="342"/>
      <c r="W201" s="412"/>
      <c r="X201" s="336"/>
      <c r="Y201" s="336"/>
      <c r="Z201" s="336"/>
    </row>
    <row r="202" ht="18.75" customHeight="1">
      <c r="A202" s="336"/>
      <c r="B202" s="337"/>
      <c r="C202" s="337"/>
      <c r="D202" s="337"/>
      <c r="E202" s="337"/>
      <c r="F202" s="344"/>
      <c r="G202" s="344"/>
      <c r="H202" s="337"/>
      <c r="I202" s="350"/>
      <c r="J202" s="350"/>
      <c r="K202" s="339"/>
      <c r="L202" s="339"/>
      <c r="M202" s="339"/>
      <c r="N202" s="339"/>
      <c r="O202" s="336"/>
      <c r="P202" s="336"/>
      <c r="Q202" s="336"/>
      <c r="R202" s="339"/>
      <c r="S202" s="339"/>
      <c r="T202" s="339"/>
      <c r="U202" s="339"/>
      <c r="V202" s="342"/>
      <c r="W202" s="412"/>
      <c r="X202" s="336"/>
      <c r="Y202" s="336"/>
      <c r="Z202" s="336"/>
    </row>
    <row r="203" ht="18.75" customHeight="1">
      <c r="A203" s="336"/>
      <c r="B203" s="337"/>
      <c r="C203" s="337"/>
      <c r="D203" s="337"/>
      <c r="E203" s="337"/>
      <c r="F203" s="344"/>
      <c r="G203" s="344"/>
      <c r="H203" s="337"/>
      <c r="I203" s="350"/>
      <c r="J203" s="350"/>
      <c r="K203" s="339"/>
      <c r="L203" s="339"/>
      <c r="M203" s="339"/>
      <c r="N203" s="339"/>
      <c r="O203" s="336"/>
      <c r="P203" s="336"/>
      <c r="Q203" s="336"/>
      <c r="R203" s="339"/>
      <c r="S203" s="339"/>
      <c r="T203" s="339"/>
      <c r="U203" s="339"/>
      <c r="V203" s="342"/>
      <c r="W203" s="412"/>
      <c r="X203" s="336"/>
      <c r="Y203" s="336"/>
      <c r="Z203" s="336"/>
    </row>
    <row r="204" ht="18.75" customHeight="1">
      <c r="A204" s="336"/>
      <c r="B204" s="337"/>
      <c r="C204" s="337"/>
      <c r="D204" s="337"/>
      <c r="E204" s="337"/>
      <c r="F204" s="344"/>
      <c r="G204" s="344"/>
      <c r="H204" s="337"/>
      <c r="I204" s="350"/>
      <c r="J204" s="350"/>
      <c r="K204" s="339"/>
      <c r="L204" s="339"/>
      <c r="M204" s="339"/>
      <c r="N204" s="339"/>
      <c r="O204" s="336"/>
      <c r="P204" s="336"/>
      <c r="Q204" s="336"/>
      <c r="R204" s="339"/>
      <c r="S204" s="339"/>
      <c r="T204" s="339"/>
      <c r="U204" s="339"/>
      <c r="V204" s="342"/>
      <c r="W204" s="412"/>
      <c r="X204" s="336"/>
      <c r="Y204" s="336"/>
      <c r="Z204" s="336"/>
    </row>
    <row r="205" ht="18.75" customHeight="1">
      <c r="A205" s="336"/>
      <c r="B205" s="337"/>
      <c r="C205" s="337"/>
      <c r="D205" s="337"/>
      <c r="E205" s="337"/>
      <c r="F205" s="344"/>
      <c r="G205" s="344"/>
      <c r="H205" s="337"/>
      <c r="I205" s="350"/>
      <c r="J205" s="350"/>
      <c r="K205" s="339"/>
      <c r="L205" s="339"/>
      <c r="M205" s="339"/>
      <c r="N205" s="339"/>
      <c r="O205" s="336"/>
      <c r="P205" s="336"/>
      <c r="Q205" s="336"/>
      <c r="R205" s="339"/>
      <c r="S205" s="339"/>
      <c r="T205" s="339"/>
      <c r="U205" s="339"/>
      <c r="V205" s="342"/>
      <c r="W205" s="412"/>
      <c r="X205" s="336"/>
      <c r="Y205" s="336"/>
      <c r="Z205" s="336"/>
    </row>
    <row r="206" ht="18.75" customHeight="1">
      <c r="A206" s="336"/>
      <c r="B206" s="337"/>
      <c r="C206" s="337"/>
      <c r="D206" s="337"/>
      <c r="E206" s="337"/>
      <c r="F206" s="344"/>
      <c r="G206" s="344"/>
      <c r="H206" s="337"/>
      <c r="I206" s="350"/>
      <c r="J206" s="350"/>
      <c r="K206" s="339"/>
      <c r="L206" s="339"/>
      <c r="M206" s="339"/>
      <c r="N206" s="339"/>
      <c r="O206" s="336"/>
      <c r="P206" s="336"/>
      <c r="Q206" s="336"/>
      <c r="R206" s="339"/>
      <c r="S206" s="339"/>
      <c r="T206" s="339"/>
      <c r="U206" s="339"/>
      <c r="V206" s="342"/>
      <c r="W206" s="412"/>
      <c r="X206" s="336"/>
      <c r="Y206" s="336"/>
      <c r="Z206" s="336"/>
    </row>
    <row r="207" ht="18.75" customHeight="1">
      <c r="A207" s="336"/>
      <c r="B207" s="337"/>
      <c r="C207" s="337"/>
      <c r="D207" s="337"/>
      <c r="E207" s="337"/>
      <c r="F207" s="344"/>
      <c r="G207" s="344"/>
      <c r="H207" s="337"/>
      <c r="I207" s="350"/>
      <c r="J207" s="350"/>
      <c r="K207" s="339"/>
      <c r="L207" s="339"/>
      <c r="M207" s="339"/>
      <c r="N207" s="339"/>
      <c r="O207" s="336"/>
      <c r="P207" s="336"/>
      <c r="Q207" s="336"/>
      <c r="R207" s="339"/>
      <c r="S207" s="339"/>
      <c r="T207" s="339"/>
      <c r="U207" s="339"/>
      <c r="V207" s="342"/>
      <c r="W207" s="412"/>
      <c r="X207" s="336"/>
      <c r="Y207" s="336"/>
      <c r="Z207" s="336"/>
    </row>
    <row r="208" ht="18.75" customHeight="1">
      <c r="A208" s="336"/>
      <c r="B208" s="337"/>
      <c r="C208" s="337"/>
      <c r="D208" s="337"/>
      <c r="E208" s="337"/>
      <c r="F208" s="344"/>
      <c r="G208" s="344"/>
      <c r="H208" s="337"/>
      <c r="I208" s="350"/>
      <c r="J208" s="350"/>
      <c r="K208" s="339"/>
      <c r="L208" s="339"/>
      <c r="M208" s="339"/>
      <c r="N208" s="339"/>
      <c r="O208" s="336"/>
      <c r="P208" s="336"/>
      <c r="Q208" s="336"/>
      <c r="R208" s="339"/>
      <c r="S208" s="339"/>
      <c r="T208" s="339"/>
      <c r="U208" s="339"/>
      <c r="V208" s="342"/>
      <c r="W208" s="412"/>
      <c r="X208" s="336"/>
      <c r="Y208" s="336"/>
      <c r="Z208" s="336"/>
    </row>
    <row r="209" ht="18.75" customHeight="1">
      <c r="A209" s="336"/>
      <c r="B209" s="337"/>
      <c r="C209" s="337"/>
      <c r="D209" s="337"/>
      <c r="E209" s="337"/>
      <c r="F209" s="344"/>
      <c r="G209" s="344"/>
      <c r="H209" s="337"/>
      <c r="I209" s="350"/>
      <c r="J209" s="350"/>
      <c r="K209" s="339"/>
      <c r="L209" s="339"/>
      <c r="M209" s="339"/>
      <c r="N209" s="339"/>
      <c r="O209" s="336"/>
      <c r="P209" s="336"/>
      <c r="Q209" s="336"/>
      <c r="R209" s="339"/>
      <c r="S209" s="339"/>
      <c r="T209" s="339"/>
      <c r="U209" s="339"/>
      <c r="V209" s="342"/>
      <c r="W209" s="412"/>
      <c r="X209" s="336"/>
      <c r="Y209" s="336"/>
      <c r="Z209" s="336"/>
    </row>
    <row r="210" ht="18.75" customHeight="1">
      <c r="A210" s="336"/>
      <c r="B210" s="337"/>
      <c r="C210" s="337"/>
      <c r="D210" s="337"/>
      <c r="E210" s="337"/>
      <c r="F210" s="344"/>
      <c r="G210" s="344"/>
      <c r="H210" s="337"/>
      <c r="I210" s="350"/>
      <c r="J210" s="350"/>
      <c r="K210" s="339"/>
      <c r="L210" s="339"/>
      <c r="M210" s="339"/>
      <c r="N210" s="339"/>
      <c r="O210" s="336"/>
      <c r="P210" s="336"/>
      <c r="Q210" s="336"/>
      <c r="R210" s="339"/>
      <c r="S210" s="339"/>
      <c r="T210" s="339"/>
      <c r="U210" s="339"/>
      <c r="V210" s="342"/>
      <c r="W210" s="412"/>
      <c r="X210" s="336"/>
      <c r="Y210" s="336"/>
      <c r="Z210" s="336"/>
    </row>
    <row r="211" ht="18.75" customHeight="1">
      <c r="A211" s="336"/>
      <c r="B211" s="337"/>
      <c r="C211" s="337"/>
      <c r="D211" s="337"/>
      <c r="E211" s="337"/>
      <c r="F211" s="344"/>
      <c r="G211" s="344"/>
      <c r="H211" s="337"/>
      <c r="I211" s="350"/>
      <c r="J211" s="350"/>
      <c r="K211" s="339"/>
      <c r="L211" s="339"/>
      <c r="M211" s="339"/>
      <c r="N211" s="339"/>
      <c r="O211" s="336"/>
      <c r="P211" s="336"/>
      <c r="Q211" s="336"/>
      <c r="R211" s="339"/>
      <c r="S211" s="339"/>
      <c r="T211" s="339"/>
      <c r="U211" s="339"/>
      <c r="V211" s="342"/>
      <c r="W211" s="412"/>
      <c r="X211" s="336"/>
      <c r="Y211" s="336"/>
      <c r="Z211" s="336"/>
    </row>
    <row r="212" ht="18.75" customHeight="1">
      <c r="A212" s="336"/>
      <c r="B212" s="337"/>
      <c r="C212" s="337"/>
      <c r="D212" s="337"/>
      <c r="E212" s="337"/>
      <c r="F212" s="344"/>
      <c r="G212" s="344"/>
      <c r="H212" s="337"/>
      <c r="I212" s="350"/>
      <c r="J212" s="350"/>
      <c r="K212" s="339"/>
      <c r="L212" s="339"/>
      <c r="M212" s="339"/>
      <c r="N212" s="339"/>
      <c r="O212" s="336"/>
      <c r="P212" s="336"/>
      <c r="Q212" s="336"/>
      <c r="R212" s="339"/>
      <c r="S212" s="339"/>
      <c r="T212" s="339"/>
      <c r="U212" s="339"/>
      <c r="V212" s="342"/>
      <c r="W212" s="412"/>
      <c r="X212" s="336"/>
      <c r="Y212" s="336"/>
      <c r="Z212" s="336"/>
    </row>
    <row r="213" ht="18.75" customHeight="1">
      <c r="A213" s="336"/>
      <c r="B213" s="337"/>
      <c r="C213" s="337"/>
      <c r="D213" s="337"/>
      <c r="E213" s="337"/>
      <c r="F213" s="344"/>
      <c r="G213" s="344"/>
      <c r="H213" s="337"/>
      <c r="I213" s="350"/>
      <c r="J213" s="350"/>
      <c r="K213" s="339"/>
      <c r="L213" s="339"/>
      <c r="M213" s="339"/>
      <c r="N213" s="339"/>
      <c r="O213" s="336"/>
      <c r="P213" s="336"/>
      <c r="Q213" s="336"/>
      <c r="R213" s="339"/>
      <c r="S213" s="339"/>
      <c r="T213" s="339"/>
      <c r="U213" s="339"/>
      <c r="V213" s="342"/>
      <c r="W213" s="412"/>
      <c r="X213" s="336"/>
      <c r="Y213" s="336"/>
      <c r="Z213" s="336"/>
    </row>
    <row r="214" ht="18.75" customHeight="1">
      <c r="A214" s="336"/>
      <c r="B214" s="337"/>
      <c r="C214" s="337"/>
      <c r="D214" s="337"/>
      <c r="E214" s="337"/>
      <c r="F214" s="344"/>
      <c r="G214" s="344"/>
      <c r="H214" s="337"/>
      <c r="I214" s="350"/>
      <c r="J214" s="350"/>
      <c r="K214" s="339"/>
      <c r="L214" s="339"/>
      <c r="M214" s="339"/>
      <c r="N214" s="339"/>
      <c r="O214" s="336"/>
      <c r="P214" s="336"/>
      <c r="Q214" s="336"/>
      <c r="R214" s="339"/>
      <c r="S214" s="339"/>
      <c r="T214" s="339"/>
      <c r="U214" s="339"/>
      <c r="V214" s="342"/>
      <c r="W214" s="412"/>
      <c r="X214" s="336"/>
      <c r="Y214" s="336"/>
      <c r="Z214" s="336"/>
    </row>
    <row r="215" ht="18.75" customHeight="1">
      <c r="A215" s="336"/>
      <c r="B215" s="337"/>
      <c r="C215" s="337"/>
      <c r="D215" s="337"/>
      <c r="E215" s="337"/>
      <c r="F215" s="344"/>
      <c r="G215" s="344"/>
      <c r="H215" s="337"/>
      <c r="I215" s="350"/>
      <c r="J215" s="350"/>
      <c r="K215" s="339"/>
      <c r="L215" s="339"/>
      <c r="M215" s="339"/>
      <c r="N215" s="339"/>
      <c r="O215" s="336"/>
      <c r="P215" s="336"/>
      <c r="Q215" s="336"/>
      <c r="R215" s="339"/>
      <c r="S215" s="339"/>
      <c r="T215" s="339"/>
      <c r="U215" s="339"/>
      <c r="V215" s="342"/>
      <c r="W215" s="412"/>
      <c r="X215" s="336"/>
      <c r="Y215" s="336"/>
      <c r="Z215" s="336"/>
    </row>
    <row r="216" ht="18.75" customHeight="1">
      <c r="A216" s="336"/>
      <c r="B216" s="337"/>
      <c r="C216" s="337"/>
      <c r="D216" s="337"/>
      <c r="E216" s="337"/>
      <c r="F216" s="344"/>
      <c r="G216" s="344"/>
      <c r="H216" s="337"/>
      <c r="I216" s="350"/>
      <c r="J216" s="350"/>
      <c r="K216" s="339"/>
      <c r="L216" s="339"/>
      <c r="M216" s="339"/>
      <c r="N216" s="339"/>
      <c r="O216" s="336"/>
      <c r="P216" s="336"/>
      <c r="Q216" s="336"/>
      <c r="R216" s="339"/>
      <c r="S216" s="339"/>
      <c r="T216" s="339"/>
      <c r="U216" s="339"/>
      <c r="V216" s="342"/>
      <c r="W216" s="412"/>
      <c r="X216" s="336"/>
      <c r="Y216" s="336"/>
      <c r="Z216" s="336"/>
    </row>
    <row r="217" ht="18.75" customHeight="1">
      <c r="A217" s="336"/>
      <c r="B217" s="337"/>
      <c r="C217" s="337"/>
      <c r="D217" s="337"/>
      <c r="E217" s="337"/>
      <c r="F217" s="344"/>
      <c r="G217" s="344"/>
      <c r="H217" s="337"/>
      <c r="I217" s="350"/>
      <c r="J217" s="350"/>
      <c r="K217" s="339"/>
      <c r="L217" s="339"/>
      <c r="M217" s="339"/>
      <c r="N217" s="339"/>
      <c r="O217" s="336"/>
      <c r="P217" s="336"/>
      <c r="Q217" s="336"/>
      <c r="R217" s="339"/>
      <c r="S217" s="339"/>
      <c r="T217" s="339"/>
      <c r="U217" s="339"/>
      <c r="V217" s="342"/>
      <c r="W217" s="412"/>
      <c r="X217" s="336"/>
      <c r="Y217" s="336"/>
      <c r="Z217" s="336"/>
    </row>
    <row r="218" ht="18.75" customHeight="1">
      <c r="A218" s="336"/>
      <c r="B218" s="337"/>
      <c r="C218" s="337"/>
      <c r="D218" s="337"/>
      <c r="E218" s="337"/>
      <c r="F218" s="344"/>
      <c r="G218" s="344"/>
      <c r="H218" s="337"/>
      <c r="I218" s="350"/>
      <c r="J218" s="350"/>
      <c r="K218" s="339"/>
      <c r="L218" s="339"/>
      <c r="M218" s="339"/>
      <c r="N218" s="339"/>
      <c r="O218" s="336"/>
      <c r="P218" s="336"/>
      <c r="Q218" s="336"/>
      <c r="R218" s="339"/>
      <c r="S218" s="339"/>
      <c r="T218" s="339"/>
      <c r="U218" s="339"/>
      <c r="V218" s="342"/>
      <c r="W218" s="412"/>
      <c r="X218" s="336"/>
      <c r="Y218" s="336"/>
      <c r="Z218" s="336"/>
    </row>
    <row r="219" ht="18.75" customHeight="1">
      <c r="A219" s="336"/>
      <c r="B219" s="337"/>
      <c r="C219" s="337"/>
      <c r="D219" s="337"/>
      <c r="E219" s="337"/>
      <c r="F219" s="344"/>
      <c r="G219" s="344"/>
      <c r="H219" s="337"/>
      <c r="I219" s="350"/>
      <c r="J219" s="350"/>
      <c r="K219" s="339"/>
      <c r="L219" s="339"/>
      <c r="M219" s="339"/>
      <c r="N219" s="339"/>
      <c r="O219" s="336"/>
      <c r="P219" s="336"/>
      <c r="Q219" s="336"/>
      <c r="R219" s="339"/>
      <c r="S219" s="339"/>
      <c r="T219" s="339"/>
      <c r="U219" s="339"/>
      <c r="V219" s="342"/>
      <c r="W219" s="412"/>
      <c r="X219" s="336"/>
      <c r="Y219" s="336"/>
      <c r="Z219" s="336"/>
    </row>
    <row r="220" ht="18.75" customHeight="1">
      <c r="A220" s="336"/>
      <c r="B220" s="337"/>
      <c r="C220" s="337"/>
      <c r="D220" s="337"/>
      <c r="E220" s="337"/>
      <c r="F220" s="344"/>
      <c r="G220" s="344"/>
      <c r="H220" s="337"/>
      <c r="I220" s="350"/>
      <c r="J220" s="350"/>
      <c r="K220" s="339"/>
      <c r="L220" s="339"/>
      <c r="M220" s="339"/>
      <c r="N220" s="339"/>
      <c r="O220" s="336"/>
      <c r="P220" s="336"/>
      <c r="Q220" s="336"/>
      <c r="R220" s="339"/>
      <c r="S220" s="339"/>
      <c r="T220" s="339"/>
      <c r="U220" s="339"/>
      <c r="V220" s="342"/>
      <c r="W220" s="412"/>
      <c r="X220" s="336"/>
      <c r="Y220" s="336"/>
      <c r="Z220" s="336"/>
    </row>
    <row r="221" ht="18.75" customHeight="1">
      <c r="A221" s="336"/>
      <c r="B221" s="337"/>
      <c r="C221" s="337"/>
      <c r="D221" s="337"/>
      <c r="E221" s="337"/>
      <c r="F221" s="344"/>
      <c r="G221" s="344"/>
      <c r="H221" s="337"/>
      <c r="I221" s="350"/>
      <c r="J221" s="350"/>
      <c r="K221" s="339"/>
      <c r="L221" s="339"/>
      <c r="M221" s="339"/>
      <c r="N221" s="339"/>
      <c r="O221" s="336"/>
      <c r="P221" s="336"/>
      <c r="Q221" s="336"/>
      <c r="R221" s="339"/>
      <c r="S221" s="339"/>
      <c r="T221" s="339"/>
      <c r="U221" s="339"/>
      <c r="V221" s="342"/>
      <c r="W221" s="412"/>
      <c r="X221" s="336"/>
      <c r="Y221" s="336"/>
      <c r="Z221" s="336"/>
    </row>
    <row r="222" ht="18.75" customHeight="1">
      <c r="A222" s="336"/>
      <c r="B222" s="337"/>
      <c r="C222" s="337"/>
      <c r="D222" s="337"/>
      <c r="E222" s="337"/>
      <c r="F222" s="344"/>
      <c r="G222" s="344"/>
      <c r="H222" s="337"/>
      <c r="I222" s="350"/>
      <c r="J222" s="350"/>
      <c r="K222" s="339"/>
      <c r="L222" s="339"/>
      <c r="M222" s="339"/>
      <c r="N222" s="339"/>
      <c r="O222" s="336"/>
      <c r="P222" s="336"/>
      <c r="Q222" s="336"/>
      <c r="R222" s="339"/>
      <c r="S222" s="339"/>
      <c r="T222" s="339"/>
      <c r="U222" s="339"/>
      <c r="V222" s="342"/>
      <c r="W222" s="412"/>
      <c r="X222" s="336"/>
      <c r="Y222" s="336"/>
      <c r="Z222" s="336"/>
    </row>
    <row r="223" ht="18.75" customHeight="1">
      <c r="A223" s="336"/>
      <c r="B223" s="337"/>
      <c r="C223" s="369"/>
      <c r="D223" s="337"/>
      <c r="E223" s="369"/>
      <c r="F223" s="370"/>
      <c r="G223" s="370"/>
      <c r="H223" s="369"/>
      <c r="I223" s="350"/>
      <c r="J223" s="350"/>
      <c r="K223" s="339"/>
      <c r="L223" s="339"/>
      <c r="M223" s="339"/>
      <c r="N223" s="339"/>
      <c r="O223" s="336"/>
      <c r="P223" s="336"/>
      <c r="Q223" s="336"/>
      <c r="R223" s="339"/>
      <c r="S223" s="339"/>
      <c r="T223" s="339"/>
      <c r="U223" s="339"/>
      <c r="V223" s="342"/>
      <c r="W223" s="412"/>
      <c r="X223" s="336"/>
      <c r="Y223" s="336"/>
      <c r="Z223" s="336"/>
    </row>
    <row r="224" ht="18.75" customHeight="1">
      <c r="A224" s="336"/>
      <c r="B224" s="369"/>
      <c r="C224" s="369"/>
      <c r="D224" s="369"/>
      <c r="E224" s="369"/>
      <c r="F224" s="370"/>
      <c r="G224" s="370"/>
      <c r="H224" s="369"/>
      <c r="I224" s="350"/>
      <c r="J224" s="350"/>
      <c r="K224" s="339"/>
      <c r="L224" s="339"/>
      <c r="M224" s="339"/>
      <c r="N224" s="339"/>
      <c r="O224" s="336"/>
      <c r="P224" s="336"/>
      <c r="Q224" s="336"/>
      <c r="R224" s="339"/>
      <c r="S224" s="339"/>
      <c r="T224" s="339"/>
      <c r="U224" s="339"/>
      <c r="V224" s="342"/>
      <c r="W224" s="412"/>
      <c r="X224" s="336"/>
      <c r="Y224" s="336"/>
      <c r="Z224" s="336"/>
    </row>
    <row r="225" ht="18.75" customHeight="1">
      <c r="A225" s="336"/>
      <c r="B225" s="369"/>
      <c r="C225" s="369"/>
      <c r="D225" s="369"/>
      <c r="E225" s="369"/>
      <c r="F225" s="370"/>
      <c r="G225" s="370"/>
      <c r="H225" s="369"/>
      <c r="I225" s="350"/>
      <c r="J225" s="350"/>
      <c r="K225" s="339"/>
      <c r="L225" s="339"/>
      <c r="M225" s="339"/>
      <c r="N225" s="339"/>
      <c r="O225" s="336"/>
      <c r="P225" s="336"/>
      <c r="Q225" s="336"/>
      <c r="R225" s="339"/>
      <c r="S225" s="339"/>
      <c r="T225" s="339"/>
      <c r="U225" s="339"/>
      <c r="V225" s="342"/>
      <c r="W225" s="412"/>
      <c r="X225" s="336"/>
      <c r="Y225" s="336"/>
      <c r="Z225" s="336"/>
    </row>
    <row r="226" ht="18.75" customHeight="1">
      <c r="A226" s="336"/>
      <c r="B226" s="369"/>
      <c r="C226" s="369"/>
      <c r="D226" s="369"/>
      <c r="E226" s="369"/>
      <c r="F226" s="370"/>
      <c r="G226" s="370"/>
      <c r="H226" s="369"/>
      <c r="I226" s="350"/>
      <c r="J226" s="350"/>
      <c r="K226" s="339"/>
      <c r="L226" s="339"/>
      <c r="M226" s="339"/>
      <c r="N226" s="339"/>
      <c r="O226" s="336"/>
      <c r="P226" s="336"/>
      <c r="Q226" s="336"/>
      <c r="R226" s="339"/>
      <c r="S226" s="339"/>
      <c r="T226" s="339"/>
      <c r="U226" s="339"/>
      <c r="V226" s="342"/>
      <c r="W226" s="412"/>
      <c r="X226" s="336"/>
      <c r="Y226" s="336"/>
      <c r="Z226" s="336"/>
    </row>
    <row r="227" ht="18.75" customHeight="1">
      <c r="A227" s="336"/>
      <c r="B227" s="369"/>
      <c r="C227" s="369"/>
      <c r="D227" s="369"/>
      <c r="E227" s="369"/>
      <c r="F227" s="370"/>
      <c r="G227" s="370"/>
      <c r="H227" s="369"/>
      <c r="I227" s="350"/>
      <c r="J227" s="350"/>
      <c r="K227" s="339"/>
      <c r="L227" s="339"/>
      <c r="M227" s="339"/>
      <c r="N227" s="339"/>
      <c r="O227" s="336"/>
      <c r="P227" s="336"/>
      <c r="Q227" s="336"/>
      <c r="R227" s="339"/>
      <c r="S227" s="339"/>
      <c r="T227" s="339"/>
      <c r="U227" s="339"/>
      <c r="V227" s="342"/>
      <c r="W227" s="412"/>
      <c r="X227" s="336"/>
      <c r="Y227" s="336"/>
      <c r="Z227" s="336"/>
    </row>
    <row r="228" ht="18.75" customHeight="1">
      <c r="A228" s="336"/>
      <c r="B228" s="369"/>
      <c r="C228" s="369"/>
      <c r="D228" s="369"/>
      <c r="E228" s="369"/>
      <c r="F228" s="370"/>
      <c r="G228" s="370"/>
      <c r="H228" s="369"/>
      <c r="I228" s="350"/>
      <c r="J228" s="350"/>
      <c r="K228" s="339"/>
      <c r="L228" s="339"/>
      <c r="M228" s="339"/>
      <c r="N228" s="339"/>
      <c r="O228" s="336"/>
      <c r="P228" s="336"/>
      <c r="Q228" s="336"/>
      <c r="R228" s="339"/>
      <c r="S228" s="339"/>
      <c r="T228" s="339"/>
      <c r="U228" s="339"/>
      <c r="V228" s="342"/>
      <c r="W228" s="412"/>
      <c r="X228" s="336"/>
      <c r="Y228" s="336"/>
      <c r="Z228" s="336"/>
    </row>
    <row r="229" ht="18.75" customHeight="1">
      <c r="A229" s="336"/>
      <c r="B229" s="369"/>
      <c r="C229" s="369"/>
      <c r="D229" s="369"/>
      <c r="E229" s="369"/>
      <c r="F229" s="370"/>
      <c r="G229" s="370"/>
      <c r="H229" s="369"/>
      <c r="I229" s="350"/>
      <c r="J229" s="350"/>
      <c r="K229" s="339"/>
      <c r="L229" s="339"/>
      <c r="M229" s="339"/>
      <c r="N229" s="339"/>
      <c r="O229" s="336"/>
      <c r="P229" s="336"/>
      <c r="Q229" s="336"/>
      <c r="R229" s="339"/>
      <c r="S229" s="339"/>
      <c r="T229" s="339"/>
      <c r="U229" s="339"/>
      <c r="V229" s="342"/>
      <c r="W229" s="412"/>
      <c r="X229" s="336"/>
      <c r="Y229" s="336"/>
      <c r="Z229" s="336"/>
    </row>
    <row r="230" ht="18.75" customHeight="1">
      <c r="A230" s="336"/>
      <c r="B230" s="369"/>
      <c r="C230" s="369"/>
      <c r="D230" s="369"/>
      <c r="E230" s="369"/>
      <c r="F230" s="370"/>
      <c r="G230" s="370"/>
      <c r="H230" s="369"/>
      <c r="I230" s="350"/>
      <c r="J230" s="350"/>
      <c r="K230" s="339"/>
      <c r="L230" s="339"/>
      <c r="M230" s="339"/>
      <c r="N230" s="339"/>
      <c r="O230" s="336"/>
      <c r="P230" s="336"/>
      <c r="Q230" s="336"/>
      <c r="R230" s="339"/>
      <c r="S230" s="339"/>
      <c r="T230" s="339"/>
      <c r="U230" s="339"/>
      <c r="V230" s="342"/>
      <c r="W230" s="412"/>
      <c r="X230" s="336"/>
      <c r="Y230" s="336"/>
      <c r="Z230" s="336"/>
    </row>
    <row r="231" ht="18.75" customHeight="1">
      <c r="A231" s="336"/>
      <c r="B231" s="369"/>
      <c r="C231" s="369"/>
      <c r="D231" s="369"/>
      <c r="E231" s="369"/>
      <c r="F231" s="370"/>
      <c r="G231" s="370"/>
      <c r="H231" s="369"/>
      <c r="I231" s="350"/>
      <c r="J231" s="350"/>
      <c r="K231" s="339"/>
      <c r="L231" s="339"/>
      <c r="M231" s="339"/>
      <c r="N231" s="339"/>
      <c r="O231" s="336"/>
      <c r="P231" s="336"/>
      <c r="Q231" s="336"/>
      <c r="R231" s="339"/>
      <c r="S231" s="339"/>
      <c r="T231" s="339"/>
      <c r="U231" s="339"/>
      <c r="V231" s="342"/>
      <c r="W231" s="412"/>
      <c r="X231" s="336"/>
      <c r="Y231" s="336"/>
      <c r="Z231" s="336"/>
    </row>
    <row r="232" ht="18.75" customHeight="1">
      <c r="A232" s="336"/>
      <c r="B232" s="369"/>
      <c r="C232" s="369"/>
      <c r="D232" s="369"/>
      <c r="E232" s="369"/>
      <c r="F232" s="370"/>
      <c r="G232" s="370"/>
      <c r="H232" s="369"/>
      <c r="I232" s="350"/>
      <c r="J232" s="350"/>
      <c r="K232" s="339"/>
      <c r="L232" s="339"/>
      <c r="M232" s="339"/>
      <c r="N232" s="339"/>
      <c r="O232" s="336"/>
      <c r="P232" s="336"/>
      <c r="Q232" s="336"/>
      <c r="R232" s="339"/>
      <c r="S232" s="339"/>
      <c r="T232" s="339"/>
      <c r="U232" s="339"/>
      <c r="V232" s="342"/>
      <c r="W232" s="412"/>
      <c r="X232" s="336"/>
      <c r="Y232" s="336"/>
      <c r="Z232" s="336"/>
    </row>
    <row r="233" ht="18.75" customHeight="1">
      <c r="A233" s="336"/>
      <c r="B233" s="369"/>
      <c r="C233" s="369"/>
      <c r="D233" s="369"/>
      <c r="E233" s="369"/>
      <c r="F233" s="370"/>
      <c r="G233" s="370"/>
      <c r="H233" s="369"/>
      <c r="I233" s="350"/>
      <c r="J233" s="350"/>
      <c r="K233" s="339"/>
      <c r="L233" s="339"/>
      <c r="M233" s="339"/>
      <c r="N233" s="339"/>
      <c r="O233" s="336"/>
      <c r="P233" s="336"/>
      <c r="Q233" s="336"/>
      <c r="R233" s="339"/>
      <c r="S233" s="339"/>
      <c r="T233" s="339"/>
      <c r="U233" s="339"/>
      <c r="V233" s="342"/>
      <c r="W233" s="412"/>
      <c r="X233" s="336"/>
      <c r="Y233" s="336"/>
      <c r="Z233" s="336"/>
    </row>
    <row r="234" ht="18.75" customHeight="1">
      <c r="A234" s="336"/>
      <c r="B234" s="369"/>
      <c r="C234" s="369"/>
      <c r="D234" s="369"/>
      <c r="E234" s="369"/>
      <c r="F234" s="370"/>
      <c r="G234" s="370"/>
      <c r="H234" s="369"/>
      <c r="I234" s="350"/>
      <c r="J234" s="350"/>
      <c r="K234" s="339"/>
      <c r="L234" s="339"/>
      <c r="M234" s="339"/>
      <c r="N234" s="339"/>
      <c r="O234" s="336"/>
      <c r="P234" s="336"/>
      <c r="Q234" s="336"/>
      <c r="R234" s="339"/>
      <c r="S234" s="339"/>
      <c r="T234" s="339"/>
      <c r="U234" s="339"/>
      <c r="V234" s="342"/>
      <c r="W234" s="412"/>
      <c r="X234" s="336"/>
      <c r="Y234" s="336"/>
      <c r="Z234" s="336"/>
    </row>
    <row r="235" ht="18.75" customHeight="1">
      <c r="A235" s="336"/>
      <c r="B235" s="369"/>
      <c r="C235" s="369"/>
      <c r="D235" s="369"/>
      <c r="E235" s="369"/>
      <c r="F235" s="370"/>
      <c r="G235" s="370"/>
      <c r="H235" s="369"/>
      <c r="I235" s="350"/>
      <c r="J235" s="350"/>
      <c r="K235" s="339"/>
      <c r="L235" s="339"/>
      <c r="M235" s="339"/>
      <c r="N235" s="339"/>
      <c r="O235" s="336"/>
      <c r="P235" s="336"/>
      <c r="Q235" s="336"/>
      <c r="R235" s="339"/>
      <c r="S235" s="339"/>
      <c r="T235" s="339"/>
      <c r="U235" s="339"/>
      <c r="V235" s="342"/>
      <c r="W235" s="412"/>
      <c r="X235" s="336"/>
      <c r="Y235" s="336"/>
      <c r="Z235" s="336"/>
    </row>
    <row r="236" ht="18.75" customHeight="1">
      <c r="A236" s="336"/>
      <c r="B236" s="369"/>
      <c r="C236" s="369"/>
      <c r="D236" s="369"/>
      <c r="E236" s="369"/>
      <c r="F236" s="370"/>
      <c r="G236" s="370"/>
      <c r="H236" s="369"/>
      <c r="I236" s="350"/>
      <c r="J236" s="350"/>
      <c r="K236" s="339"/>
      <c r="L236" s="339"/>
      <c r="M236" s="339"/>
      <c r="N236" s="339"/>
      <c r="O236" s="336"/>
      <c r="P236" s="336"/>
      <c r="Q236" s="336"/>
      <c r="R236" s="339"/>
      <c r="S236" s="339"/>
      <c r="T236" s="339"/>
      <c r="U236" s="339"/>
      <c r="V236" s="342"/>
      <c r="W236" s="412"/>
      <c r="X236" s="336"/>
      <c r="Y236" s="336"/>
      <c r="Z236" s="336"/>
    </row>
    <row r="237" ht="18.75" customHeight="1">
      <c r="A237" s="336"/>
      <c r="B237" s="369"/>
      <c r="C237" s="369"/>
      <c r="D237" s="369"/>
      <c r="E237" s="369"/>
      <c r="F237" s="370"/>
      <c r="G237" s="370"/>
      <c r="H237" s="369"/>
      <c r="I237" s="350"/>
      <c r="J237" s="350"/>
      <c r="K237" s="339"/>
      <c r="L237" s="339"/>
      <c r="M237" s="339"/>
      <c r="N237" s="339"/>
      <c r="O237" s="336"/>
      <c r="P237" s="336"/>
      <c r="Q237" s="336"/>
      <c r="R237" s="339"/>
      <c r="S237" s="339"/>
      <c r="T237" s="339"/>
      <c r="U237" s="339"/>
      <c r="V237" s="342"/>
      <c r="W237" s="412"/>
      <c r="X237" s="336"/>
      <c r="Y237" s="336"/>
      <c r="Z237" s="336"/>
    </row>
    <row r="238" ht="18.75" customHeight="1">
      <c r="A238" s="336"/>
      <c r="B238" s="369"/>
      <c r="C238" s="369"/>
      <c r="D238" s="369"/>
      <c r="E238" s="369"/>
      <c r="F238" s="370"/>
      <c r="G238" s="370"/>
      <c r="H238" s="369"/>
      <c r="I238" s="350"/>
      <c r="J238" s="350"/>
      <c r="K238" s="339"/>
      <c r="L238" s="339"/>
      <c r="M238" s="339"/>
      <c r="N238" s="339"/>
      <c r="O238" s="336"/>
      <c r="P238" s="336"/>
      <c r="Q238" s="336"/>
      <c r="R238" s="339"/>
      <c r="S238" s="339"/>
      <c r="T238" s="339"/>
      <c r="U238" s="339"/>
      <c r="V238" s="342"/>
      <c r="W238" s="412"/>
      <c r="X238" s="336"/>
      <c r="Y238" s="336"/>
      <c r="Z238" s="336"/>
    </row>
    <row r="239" ht="18.75" customHeight="1">
      <c r="A239" s="336"/>
      <c r="B239" s="369"/>
      <c r="C239" s="369"/>
      <c r="D239" s="369"/>
      <c r="E239" s="369"/>
      <c r="F239" s="370"/>
      <c r="G239" s="370"/>
      <c r="H239" s="369"/>
      <c r="I239" s="350"/>
      <c r="J239" s="350"/>
      <c r="K239" s="339"/>
      <c r="L239" s="339"/>
      <c r="M239" s="339"/>
      <c r="N239" s="339"/>
      <c r="O239" s="336"/>
      <c r="P239" s="336"/>
      <c r="Q239" s="336"/>
      <c r="R239" s="339"/>
      <c r="S239" s="339"/>
      <c r="T239" s="339"/>
      <c r="U239" s="339"/>
      <c r="V239" s="342"/>
      <c r="W239" s="412"/>
      <c r="X239" s="336"/>
      <c r="Y239" s="336"/>
      <c r="Z239" s="336"/>
    </row>
    <row r="240" ht="18.75" customHeight="1">
      <c r="A240" s="336"/>
      <c r="B240" s="369"/>
      <c r="C240" s="369"/>
      <c r="D240" s="369"/>
      <c r="E240" s="369"/>
      <c r="F240" s="370"/>
      <c r="G240" s="370"/>
      <c r="H240" s="369"/>
      <c r="I240" s="350"/>
      <c r="J240" s="350"/>
      <c r="K240" s="339"/>
      <c r="L240" s="339"/>
      <c r="M240" s="339"/>
      <c r="N240" s="339"/>
      <c r="O240" s="336"/>
      <c r="P240" s="336"/>
      <c r="Q240" s="336"/>
      <c r="R240" s="339"/>
      <c r="S240" s="339"/>
      <c r="T240" s="339"/>
      <c r="U240" s="339"/>
      <c r="V240" s="342"/>
      <c r="W240" s="412"/>
      <c r="X240" s="336"/>
      <c r="Y240" s="336"/>
      <c r="Z240" s="336"/>
    </row>
    <row r="241" ht="18.75" customHeight="1">
      <c r="A241" s="336"/>
      <c r="B241" s="369"/>
      <c r="C241" s="369"/>
      <c r="D241" s="369"/>
      <c r="E241" s="369"/>
      <c r="F241" s="370"/>
      <c r="G241" s="370"/>
      <c r="H241" s="369"/>
      <c r="I241" s="350"/>
      <c r="J241" s="350"/>
      <c r="K241" s="339"/>
      <c r="L241" s="339"/>
      <c r="M241" s="339"/>
      <c r="N241" s="339"/>
      <c r="O241" s="336"/>
      <c r="P241" s="336"/>
      <c r="Q241" s="336"/>
      <c r="R241" s="339"/>
      <c r="S241" s="339"/>
      <c r="T241" s="339"/>
      <c r="U241" s="339"/>
      <c r="V241" s="342"/>
      <c r="W241" s="412"/>
      <c r="X241" s="336"/>
      <c r="Y241" s="336"/>
      <c r="Z241" s="336"/>
    </row>
    <row r="242" ht="18.75" customHeight="1">
      <c r="A242" s="336"/>
      <c r="B242" s="371"/>
      <c r="C242" s="371"/>
      <c r="D242" s="371"/>
      <c r="E242" s="371"/>
      <c r="F242" s="372"/>
      <c r="G242" s="372"/>
      <c r="H242" s="371"/>
      <c r="I242" s="373"/>
      <c r="J242" s="373"/>
      <c r="K242" s="339"/>
      <c r="L242" s="339"/>
      <c r="M242" s="339"/>
      <c r="N242" s="339"/>
      <c r="O242" s="336"/>
      <c r="P242" s="336"/>
      <c r="Q242" s="336"/>
      <c r="R242" s="339"/>
      <c r="S242" s="339"/>
      <c r="T242" s="339"/>
      <c r="U242" s="339"/>
      <c r="V242" s="342"/>
      <c r="W242" s="412"/>
      <c r="X242" s="336"/>
      <c r="Y242" s="336"/>
      <c r="Z242" s="336"/>
    </row>
    <row r="243" ht="18.75" customHeight="1">
      <c r="A243" s="336"/>
      <c r="B243" s="371"/>
      <c r="C243" s="371"/>
      <c r="D243" s="371"/>
      <c r="E243" s="371"/>
      <c r="F243" s="372"/>
      <c r="G243" s="372"/>
      <c r="H243" s="371"/>
      <c r="I243" s="373"/>
      <c r="J243" s="373"/>
      <c r="K243" s="339"/>
      <c r="L243" s="339"/>
      <c r="M243" s="339"/>
      <c r="N243" s="339"/>
      <c r="O243" s="336"/>
      <c r="P243" s="336"/>
      <c r="Q243" s="336"/>
      <c r="R243" s="339"/>
      <c r="S243" s="339"/>
      <c r="T243" s="339"/>
      <c r="U243" s="339"/>
      <c r="V243" s="339"/>
      <c r="W243" s="412"/>
      <c r="X243" s="336"/>
      <c r="Y243" s="336"/>
      <c r="Z243" s="336"/>
    </row>
    <row r="244" ht="18.75" customHeight="1">
      <c r="A244" s="336"/>
      <c r="B244" s="371"/>
      <c r="C244" s="371"/>
      <c r="D244" s="371"/>
      <c r="E244" s="371"/>
      <c r="F244" s="372"/>
      <c r="G244" s="372"/>
      <c r="H244" s="371"/>
      <c r="I244" s="373"/>
      <c r="J244" s="373"/>
      <c r="K244" s="339"/>
      <c r="L244" s="339"/>
      <c r="M244" s="339"/>
      <c r="N244" s="339"/>
      <c r="O244" s="336"/>
      <c r="P244" s="336"/>
      <c r="Q244" s="336"/>
      <c r="R244" s="339"/>
      <c r="S244" s="339"/>
      <c r="T244" s="339"/>
      <c r="U244" s="339"/>
      <c r="V244" s="339"/>
      <c r="W244" s="412"/>
      <c r="X244" s="336"/>
      <c r="Y244" s="336"/>
      <c r="Z244" s="336"/>
    </row>
    <row r="245" ht="18.75" customHeight="1">
      <c r="A245" s="336"/>
      <c r="B245" s="371"/>
      <c r="C245" s="371"/>
      <c r="D245" s="371"/>
      <c r="E245" s="371"/>
      <c r="F245" s="372"/>
      <c r="G245" s="372"/>
      <c r="H245" s="371"/>
      <c r="I245" s="373"/>
      <c r="J245" s="373"/>
      <c r="K245" s="339"/>
      <c r="L245" s="339"/>
      <c r="M245" s="339"/>
      <c r="N245" s="339"/>
      <c r="O245" s="336"/>
      <c r="P245" s="336"/>
      <c r="Q245" s="336"/>
      <c r="R245" s="339"/>
      <c r="S245" s="339"/>
      <c r="T245" s="339"/>
      <c r="U245" s="339"/>
      <c r="V245" s="339"/>
      <c r="W245" s="412"/>
      <c r="X245" s="336"/>
      <c r="Y245" s="336"/>
      <c r="Z245" s="336"/>
    </row>
    <row r="246" ht="18.75" customHeight="1">
      <c r="A246" s="336"/>
      <c r="B246" s="371"/>
      <c r="C246" s="371"/>
      <c r="D246" s="371"/>
      <c r="E246" s="371"/>
      <c r="F246" s="372"/>
      <c r="G246" s="372"/>
      <c r="H246" s="371"/>
      <c r="I246" s="373"/>
      <c r="J246" s="373"/>
      <c r="K246" s="339"/>
      <c r="L246" s="339"/>
      <c r="M246" s="339"/>
      <c r="N246" s="339"/>
      <c r="O246" s="336"/>
      <c r="P246" s="336"/>
      <c r="Q246" s="336"/>
      <c r="R246" s="339"/>
      <c r="S246" s="339"/>
      <c r="T246" s="339"/>
      <c r="U246" s="339"/>
      <c r="V246" s="339"/>
      <c r="W246" s="412"/>
      <c r="X246" s="336"/>
      <c r="Y246" s="336"/>
      <c r="Z246" s="336"/>
    </row>
    <row r="247" ht="18.75" customHeight="1">
      <c r="A247" s="336"/>
      <c r="B247" s="374"/>
      <c r="C247" s="374"/>
      <c r="D247" s="374"/>
      <c r="E247" s="374"/>
      <c r="F247" s="375"/>
      <c r="G247" s="375"/>
      <c r="H247" s="374"/>
      <c r="I247" s="376"/>
      <c r="J247" s="376"/>
      <c r="K247" s="339"/>
      <c r="L247" s="339"/>
      <c r="M247" s="339"/>
      <c r="N247" s="339"/>
      <c r="O247" s="336"/>
      <c r="P247" s="336"/>
      <c r="Q247" s="336"/>
      <c r="R247" s="339"/>
      <c r="S247" s="339"/>
      <c r="T247" s="339"/>
      <c r="U247" s="339"/>
      <c r="V247" s="339"/>
      <c r="W247" s="412"/>
      <c r="X247" s="336"/>
      <c r="Y247" s="336"/>
      <c r="Z247" s="336"/>
    </row>
    <row r="248" ht="18.75" customHeight="1">
      <c r="A248" s="336"/>
      <c r="B248" s="374"/>
      <c r="C248" s="374"/>
      <c r="D248" s="374"/>
      <c r="E248" s="374"/>
      <c r="F248" s="375"/>
      <c r="G248" s="375"/>
      <c r="H248" s="374"/>
      <c r="I248" s="376"/>
      <c r="J248" s="376"/>
      <c r="K248" s="339"/>
      <c r="L248" s="339"/>
      <c r="M248" s="339"/>
      <c r="N248" s="339"/>
      <c r="O248" s="336"/>
      <c r="P248" s="336"/>
      <c r="Q248" s="336"/>
      <c r="R248" s="339"/>
      <c r="S248" s="339"/>
      <c r="T248" s="339"/>
      <c r="U248" s="339"/>
      <c r="V248" s="339"/>
      <c r="W248" s="412"/>
      <c r="X248" s="336"/>
      <c r="Y248" s="336"/>
      <c r="Z248" s="336"/>
    </row>
    <row r="249" ht="18.75" customHeight="1">
      <c r="A249" s="336"/>
      <c r="B249" s="374"/>
      <c r="C249" s="374"/>
      <c r="D249" s="374"/>
      <c r="E249" s="374"/>
      <c r="F249" s="375"/>
      <c r="G249" s="375"/>
      <c r="H249" s="374"/>
      <c r="I249" s="376"/>
      <c r="J249" s="376"/>
      <c r="K249" s="339"/>
      <c r="L249" s="339"/>
      <c r="M249" s="339"/>
      <c r="N249" s="339"/>
      <c r="O249" s="336"/>
      <c r="P249" s="336"/>
      <c r="Q249" s="336"/>
      <c r="R249" s="339"/>
      <c r="S249" s="339"/>
      <c r="T249" s="339"/>
      <c r="U249" s="339"/>
      <c r="V249" s="339"/>
      <c r="W249" s="412"/>
      <c r="X249" s="336"/>
      <c r="Y249" s="336"/>
      <c r="Z249" s="336"/>
    </row>
    <row r="250" ht="18.75" customHeight="1">
      <c r="A250" s="336"/>
      <c r="B250" s="374"/>
      <c r="C250" s="374"/>
      <c r="D250" s="374"/>
      <c r="E250" s="374"/>
      <c r="F250" s="375"/>
      <c r="G250" s="375"/>
      <c r="H250" s="374"/>
      <c r="I250" s="376"/>
      <c r="J250" s="376"/>
      <c r="K250" s="339"/>
      <c r="L250" s="339"/>
      <c r="M250" s="339"/>
      <c r="N250" s="339"/>
      <c r="O250" s="336"/>
      <c r="P250" s="336"/>
      <c r="Q250" s="336"/>
      <c r="R250" s="339"/>
      <c r="S250" s="339"/>
      <c r="T250" s="339"/>
      <c r="U250" s="339"/>
      <c r="V250" s="339"/>
      <c r="W250" s="412"/>
      <c r="X250" s="336"/>
      <c r="Y250" s="336"/>
      <c r="Z250" s="336"/>
    </row>
    <row r="251" ht="18.75" customHeight="1">
      <c r="A251" s="336"/>
      <c r="B251" s="374"/>
      <c r="C251" s="374"/>
      <c r="D251" s="374"/>
      <c r="E251" s="374"/>
      <c r="F251" s="375"/>
      <c r="G251" s="375"/>
      <c r="H251" s="374"/>
      <c r="I251" s="376"/>
      <c r="J251" s="376"/>
      <c r="K251" s="339"/>
      <c r="L251" s="339"/>
      <c r="M251" s="339"/>
      <c r="N251" s="339"/>
      <c r="O251" s="336"/>
      <c r="P251" s="336"/>
      <c r="Q251" s="336"/>
      <c r="R251" s="339"/>
      <c r="S251" s="339"/>
      <c r="T251" s="339"/>
      <c r="U251" s="339"/>
      <c r="V251" s="339"/>
      <c r="W251" s="412"/>
      <c r="X251" s="336"/>
      <c r="Y251" s="336"/>
      <c r="Z251" s="336"/>
    </row>
    <row r="252" ht="18.75" customHeight="1">
      <c r="A252" s="336"/>
      <c r="B252" s="374"/>
      <c r="C252" s="374"/>
      <c r="D252" s="374"/>
      <c r="E252" s="374"/>
      <c r="F252" s="375"/>
      <c r="G252" s="375"/>
      <c r="H252" s="374"/>
      <c r="I252" s="376"/>
      <c r="J252" s="376"/>
      <c r="K252" s="339"/>
      <c r="L252" s="339"/>
      <c r="M252" s="339"/>
      <c r="N252" s="339"/>
      <c r="O252" s="336"/>
      <c r="P252" s="336"/>
      <c r="Q252" s="336"/>
      <c r="R252" s="339"/>
      <c r="S252" s="339"/>
      <c r="T252" s="339"/>
      <c r="U252" s="339"/>
      <c r="V252" s="339"/>
      <c r="W252" s="412"/>
      <c r="X252" s="336"/>
      <c r="Y252" s="336"/>
      <c r="Z252" s="336"/>
    </row>
    <row r="253" ht="18.75" customHeight="1">
      <c r="A253" s="336"/>
      <c r="B253" s="374"/>
      <c r="C253" s="374"/>
      <c r="D253" s="374"/>
      <c r="E253" s="374"/>
      <c r="F253" s="375"/>
      <c r="G253" s="375"/>
      <c r="H253" s="374"/>
      <c r="I253" s="376"/>
      <c r="J253" s="376"/>
      <c r="K253" s="339"/>
      <c r="L253" s="339"/>
      <c r="M253" s="339"/>
      <c r="N253" s="339"/>
      <c r="O253" s="336"/>
      <c r="P253" s="336"/>
      <c r="Q253" s="336"/>
      <c r="R253" s="339"/>
      <c r="S253" s="339"/>
      <c r="T253" s="339"/>
      <c r="U253" s="339"/>
      <c r="V253" s="339"/>
      <c r="W253" s="412"/>
      <c r="X253" s="336"/>
      <c r="Y253" s="336"/>
      <c r="Z253" s="336"/>
    </row>
    <row r="254" ht="18.75" customHeight="1">
      <c r="A254" s="336"/>
      <c r="B254" s="374"/>
      <c r="C254" s="374"/>
      <c r="D254" s="374"/>
      <c r="E254" s="374"/>
      <c r="F254" s="375"/>
      <c r="G254" s="375"/>
      <c r="H254" s="374"/>
      <c r="I254" s="376"/>
      <c r="J254" s="376"/>
      <c r="K254" s="339"/>
      <c r="L254" s="339"/>
      <c r="M254" s="339"/>
      <c r="N254" s="339"/>
      <c r="O254" s="336"/>
      <c r="P254" s="336"/>
      <c r="Q254" s="336"/>
      <c r="R254" s="339"/>
      <c r="S254" s="339"/>
      <c r="T254" s="339"/>
      <c r="U254" s="339"/>
      <c r="V254" s="339"/>
      <c r="W254" s="412"/>
      <c r="X254" s="336"/>
      <c r="Y254" s="336"/>
      <c r="Z254" s="336"/>
    </row>
    <row r="255" ht="18.75" customHeight="1">
      <c r="A255" s="336"/>
      <c r="B255" s="374"/>
      <c r="C255" s="374"/>
      <c r="D255" s="374"/>
      <c r="E255" s="374"/>
      <c r="F255" s="375"/>
      <c r="G255" s="375"/>
      <c r="H255" s="374"/>
      <c r="I255" s="376"/>
      <c r="J255" s="376"/>
      <c r="K255" s="339"/>
      <c r="L255" s="339"/>
      <c r="M255" s="339"/>
      <c r="N255" s="339"/>
      <c r="O255" s="336"/>
      <c r="P255" s="336"/>
      <c r="Q255" s="336"/>
      <c r="R255" s="339"/>
      <c r="S255" s="339"/>
      <c r="T255" s="339"/>
      <c r="U255" s="339"/>
      <c r="V255" s="339"/>
      <c r="W255" s="412"/>
      <c r="X255" s="336"/>
      <c r="Y255" s="336"/>
      <c r="Z255" s="336"/>
    </row>
    <row r="256" ht="18.75" customHeight="1">
      <c r="A256" s="336"/>
      <c r="B256" s="374"/>
      <c r="C256" s="374"/>
      <c r="D256" s="374"/>
      <c r="E256" s="374"/>
      <c r="F256" s="375"/>
      <c r="G256" s="375"/>
      <c r="H256" s="374"/>
      <c r="I256" s="376"/>
      <c r="J256" s="376"/>
      <c r="K256" s="339"/>
      <c r="L256" s="339"/>
      <c r="M256" s="339"/>
      <c r="N256" s="339"/>
      <c r="O256" s="336"/>
      <c r="P256" s="336"/>
      <c r="Q256" s="336"/>
      <c r="R256" s="339"/>
      <c r="S256" s="339"/>
      <c r="T256" s="339"/>
      <c r="U256" s="339"/>
      <c r="V256" s="339"/>
      <c r="W256" s="412"/>
      <c r="X256" s="336"/>
      <c r="Y256" s="336"/>
      <c r="Z256" s="336"/>
    </row>
    <row r="257" ht="18.75" customHeight="1">
      <c r="A257" s="336"/>
      <c r="B257" s="374"/>
      <c r="C257" s="374"/>
      <c r="D257" s="374"/>
      <c r="E257" s="374"/>
      <c r="F257" s="375"/>
      <c r="G257" s="375"/>
      <c r="H257" s="374"/>
      <c r="I257" s="376"/>
      <c r="J257" s="376"/>
      <c r="K257" s="339"/>
      <c r="L257" s="339"/>
      <c r="M257" s="339"/>
      <c r="N257" s="339"/>
      <c r="O257" s="336"/>
      <c r="P257" s="336"/>
      <c r="Q257" s="336"/>
      <c r="R257" s="339"/>
      <c r="S257" s="339"/>
      <c r="T257" s="339"/>
      <c r="U257" s="339"/>
      <c r="V257" s="339"/>
      <c r="W257" s="412"/>
      <c r="X257" s="336"/>
      <c r="Y257" s="336"/>
      <c r="Z257" s="336"/>
    </row>
    <row r="258" ht="18.75" customHeight="1">
      <c r="A258" s="336"/>
      <c r="B258" s="374"/>
      <c r="C258" s="374"/>
      <c r="D258" s="374"/>
      <c r="E258" s="374"/>
      <c r="F258" s="375"/>
      <c r="G258" s="375"/>
      <c r="H258" s="374"/>
      <c r="I258" s="376"/>
      <c r="J258" s="376"/>
      <c r="K258" s="339"/>
      <c r="L258" s="339"/>
      <c r="M258" s="339"/>
      <c r="N258" s="339"/>
      <c r="O258" s="336"/>
      <c r="P258" s="336"/>
      <c r="Q258" s="336"/>
      <c r="R258" s="339"/>
      <c r="S258" s="339"/>
      <c r="T258" s="339"/>
      <c r="U258" s="339"/>
      <c r="V258" s="339"/>
      <c r="W258" s="412"/>
      <c r="X258" s="336"/>
      <c r="Y258" s="336"/>
      <c r="Z258" s="336"/>
    </row>
    <row r="259" ht="18.75" customHeight="1">
      <c r="A259" s="336"/>
      <c r="B259" s="374"/>
      <c r="C259" s="374"/>
      <c r="D259" s="374"/>
      <c r="E259" s="374"/>
      <c r="F259" s="375"/>
      <c r="G259" s="375"/>
      <c r="H259" s="374"/>
      <c r="I259" s="376"/>
      <c r="J259" s="376"/>
      <c r="K259" s="339"/>
      <c r="L259" s="339"/>
      <c r="M259" s="339"/>
      <c r="N259" s="339"/>
      <c r="O259" s="336"/>
      <c r="P259" s="336"/>
      <c r="Q259" s="336"/>
      <c r="R259" s="339"/>
      <c r="S259" s="339"/>
      <c r="T259" s="339"/>
      <c r="U259" s="339"/>
      <c r="V259" s="339"/>
      <c r="W259" s="412"/>
      <c r="X259" s="336"/>
      <c r="Y259" s="336"/>
      <c r="Z259" s="336"/>
    </row>
    <row r="260" ht="18.75" customHeight="1">
      <c r="A260" s="336"/>
      <c r="B260" s="374"/>
      <c r="C260" s="374"/>
      <c r="D260" s="374"/>
      <c r="E260" s="374"/>
      <c r="F260" s="375"/>
      <c r="G260" s="375"/>
      <c r="H260" s="374"/>
      <c r="I260" s="376"/>
      <c r="J260" s="376"/>
      <c r="K260" s="339"/>
      <c r="L260" s="339"/>
      <c r="M260" s="339"/>
      <c r="N260" s="339"/>
      <c r="O260" s="336"/>
      <c r="P260" s="336"/>
      <c r="Q260" s="336"/>
      <c r="R260" s="339"/>
      <c r="S260" s="339"/>
      <c r="T260" s="339"/>
      <c r="U260" s="339"/>
      <c r="V260" s="339"/>
      <c r="W260" s="412"/>
      <c r="X260" s="336"/>
      <c r="Y260" s="336"/>
      <c r="Z260" s="336"/>
    </row>
    <row r="261" ht="18.75" customHeight="1">
      <c r="A261" s="336"/>
      <c r="B261" s="374"/>
      <c r="C261" s="374"/>
      <c r="D261" s="374"/>
      <c r="E261" s="374"/>
      <c r="F261" s="375"/>
      <c r="G261" s="375"/>
      <c r="H261" s="374"/>
      <c r="I261" s="376"/>
      <c r="J261" s="376"/>
      <c r="K261" s="339"/>
      <c r="L261" s="339"/>
      <c r="M261" s="339"/>
      <c r="N261" s="339"/>
      <c r="O261" s="336"/>
      <c r="P261" s="336"/>
      <c r="Q261" s="336"/>
      <c r="R261" s="339"/>
      <c r="S261" s="339"/>
      <c r="T261" s="339"/>
      <c r="U261" s="339"/>
      <c r="V261" s="339"/>
      <c r="W261" s="412"/>
      <c r="X261" s="336"/>
      <c r="Y261" s="336"/>
      <c r="Z261" s="336"/>
    </row>
    <row r="262" ht="18.75" customHeight="1">
      <c r="A262" s="336"/>
      <c r="B262" s="374"/>
      <c r="C262" s="374"/>
      <c r="D262" s="374"/>
      <c r="E262" s="374"/>
      <c r="F262" s="375"/>
      <c r="G262" s="375"/>
      <c r="H262" s="374"/>
      <c r="I262" s="376"/>
      <c r="J262" s="376"/>
      <c r="K262" s="339"/>
      <c r="L262" s="339"/>
      <c r="M262" s="339"/>
      <c r="N262" s="339"/>
      <c r="O262" s="336"/>
      <c r="P262" s="336"/>
      <c r="Q262" s="336"/>
      <c r="R262" s="339"/>
      <c r="S262" s="339"/>
      <c r="T262" s="339"/>
      <c r="U262" s="339"/>
      <c r="V262" s="339"/>
      <c r="W262" s="412"/>
      <c r="X262" s="336"/>
      <c r="Y262" s="336"/>
      <c r="Z262" s="336"/>
    </row>
    <row r="263" ht="18.75" customHeight="1">
      <c r="A263" s="336"/>
      <c r="B263" s="374"/>
      <c r="C263" s="374"/>
      <c r="D263" s="374"/>
      <c r="E263" s="374"/>
      <c r="F263" s="375"/>
      <c r="G263" s="375"/>
      <c r="H263" s="374"/>
      <c r="I263" s="376"/>
      <c r="J263" s="376"/>
      <c r="K263" s="339"/>
      <c r="L263" s="339"/>
      <c r="M263" s="339"/>
      <c r="N263" s="339"/>
      <c r="O263" s="336"/>
      <c r="P263" s="336"/>
      <c r="Q263" s="336"/>
      <c r="R263" s="339"/>
      <c r="S263" s="339"/>
      <c r="T263" s="339"/>
      <c r="U263" s="339"/>
      <c r="V263" s="339"/>
      <c r="W263" s="412"/>
      <c r="X263" s="336"/>
      <c r="Y263" s="336"/>
      <c r="Z263" s="336"/>
    </row>
    <row r="264" ht="18.75" customHeight="1">
      <c r="A264" s="336"/>
      <c r="B264" s="374"/>
      <c r="C264" s="374"/>
      <c r="D264" s="374"/>
      <c r="E264" s="374"/>
      <c r="F264" s="375"/>
      <c r="G264" s="375"/>
      <c r="H264" s="374"/>
      <c r="I264" s="376"/>
      <c r="J264" s="376"/>
      <c r="K264" s="339"/>
      <c r="L264" s="339"/>
      <c r="M264" s="339"/>
      <c r="N264" s="339"/>
      <c r="O264" s="336"/>
      <c r="P264" s="336"/>
      <c r="Q264" s="336"/>
      <c r="R264" s="339"/>
      <c r="S264" s="339"/>
      <c r="T264" s="339"/>
      <c r="U264" s="339"/>
      <c r="V264" s="339"/>
      <c r="W264" s="412"/>
      <c r="X264" s="336"/>
      <c r="Y264" s="336"/>
      <c r="Z264" s="336"/>
    </row>
    <row r="265" ht="18.75" customHeight="1">
      <c r="A265" s="336"/>
      <c r="B265" s="374"/>
      <c r="C265" s="374"/>
      <c r="D265" s="374"/>
      <c r="E265" s="374"/>
      <c r="F265" s="375"/>
      <c r="G265" s="375"/>
      <c r="H265" s="374"/>
      <c r="I265" s="376"/>
      <c r="J265" s="376"/>
      <c r="K265" s="339"/>
      <c r="L265" s="339"/>
      <c r="M265" s="339"/>
      <c r="N265" s="339"/>
      <c r="O265" s="336"/>
      <c r="P265" s="336"/>
      <c r="Q265" s="336"/>
      <c r="R265" s="339"/>
      <c r="S265" s="339"/>
      <c r="T265" s="339"/>
      <c r="U265" s="339"/>
      <c r="V265" s="339"/>
      <c r="W265" s="412"/>
      <c r="X265" s="336"/>
      <c r="Y265" s="336"/>
      <c r="Z265" s="336"/>
    </row>
    <row r="266" ht="18.75" customHeight="1">
      <c r="A266" s="336"/>
      <c r="B266" s="374"/>
      <c r="C266" s="374"/>
      <c r="D266" s="374"/>
      <c r="E266" s="374"/>
      <c r="F266" s="375"/>
      <c r="G266" s="375"/>
      <c r="H266" s="374"/>
      <c r="I266" s="376"/>
      <c r="J266" s="376"/>
      <c r="K266" s="339"/>
      <c r="L266" s="339"/>
      <c r="M266" s="339"/>
      <c r="N266" s="339"/>
      <c r="O266" s="336"/>
      <c r="P266" s="336"/>
      <c r="Q266" s="336"/>
      <c r="R266" s="339"/>
      <c r="S266" s="339"/>
      <c r="T266" s="339"/>
      <c r="U266" s="339"/>
      <c r="V266" s="339"/>
      <c r="W266" s="412"/>
      <c r="X266" s="336"/>
      <c r="Y266" s="336"/>
      <c r="Z266" s="336"/>
    </row>
    <row r="267" ht="18.75" customHeight="1">
      <c r="A267" s="336"/>
      <c r="B267" s="374"/>
      <c r="C267" s="374"/>
      <c r="D267" s="374"/>
      <c r="E267" s="374"/>
      <c r="F267" s="375"/>
      <c r="G267" s="375"/>
      <c r="H267" s="374"/>
      <c r="I267" s="376"/>
      <c r="J267" s="376"/>
      <c r="K267" s="339"/>
      <c r="L267" s="339"/>
      <c r="M267" s="339"/>
      <c r="N267" s="339"/>
      <c r="O267" s="336"/>
      <c r="P267" s="336"/>
      <c r="Q267" s="336"/>
      <c r="R267" s="339"/>
      <c r="S267" s="339"/>
      <c r="T267" s="339"/>
      <c r="U267" s="339"/>
      <c r="V267" s="339"/>
      <c r="W267" s="412"/>
      <c r="X267" s="336"/>
      <c r="Y267" s="336"/>
      <c r="Z267" s="336"/>
    </row>
    <row r="268" ht="18.75" customHeight="1">
      <c r="A268" s="336"/>
      <c r="B268" s="374"/>
      <c r="C268" s="374"/>
      <c r="D268" s="374"/>
      <c r="E268" s="374"/>
      <c r="F268" s="375"/>
      <c r="G268" s="375"/>
      <c r="H268" s="374"/>
      <c r="I268" s="376"/>
      <c r="J268" s="376"/>
      <c r="K268" s="339"/>
      <c r="L268" s="339"/>
      <c r="M268" s="339"/>
      <c r="N268" s="339"/>
      <c r="O268" s="336"/>
      <c r="P268" s="336"/>
      <c r="Q268" s="336"/>
      <c r="R268" s="339"/>
      <c r="S268" s="339"/>
      <c r="T268" s="339"/>
      <c r="U268" s="339"/>
      <c r="V268" s="339"/>
      <c r="W268" s="412"/>
      <c r="X268" s="336"/>
      <c r="Y268" s="336"/>
      <c r="Z268" s="336"/>
    </row>
    <row r="269" ht="18.75" customHeight="1">
      <c r="A269" s="336"/>
      <c r="B269" s="374"/>
      <c r="C269" s="374"/>
      <c r="D269" s="374"/>
      <c r="E269" s="374"/>
      <c r="F269" s="375"/>
      <c r="G269" s="375"/>
      <c r="H269" s="374"/>
      <c r="I269" s="376"/>
      <c r="J269" s="376"/>
      <c r="K269" s="339"/>
      <c r="L269" s="339"/>
      <c r="M269" s="339"/>
      <c r="N269" s="339"/>
      <c r="O269" s="336"/>
      <c r="P269" s="336"/>
      <c r="Q269" s="336"/>
      <c r="R269" s="339"/>
      <c r="S269" s="339"/>
      <c r="T269" s="339"/>
      <c r="U269" s="339"/>
      <c r="V269" s="339"/>
      <c r="W269" s="412"/>
      <c r="X269" s="336"/>
      <c r="Y269" s="336"/>
      <c r="Z269" s="336"/>
    </row>
    <row r="270" ht="18.75" customHeight="1">
      <c r="A270" s="336"/>
      <c r="B270" s="374"/>
      <c r="C270" s="374"/>
      <c r="D270" s="374"/>
      <c r="E270" s="374"/>
      <c r="F270" s="375"/>
      <c r="G270" s="375"/>
      <c r="H270" s="374"/>
      <c r="I270" s="376"/>
      <c r="J270" s="376"/>
      <c r="K270" s="339"/>
      <c r="L270" s="339"/>
      <c r="M270" s="339"/>
      <c r="N270" s="339"/>
      <c r="O270" s="336"/>
      <c r="P270" s="336"/>
      <c r="Q270" s="336"/>
      <c r="R270" s="339"/>
      <c r="S270" s="339"/>
      <c r="T270" s="339"/>
      <c r="U270" s="339"/>
      <c r="V270" s="339"/>
      <c r="W270" s="412"/>
      <c r="X270" s="336"/>
      <c r="Y270" s="336"/>
      <c r="Z270" s="336"/>
    </row>
    <row r="271" ht="18.75" customHeight="1">
      <c r="A271" s="336"/>
      <c r="B271" s="374"/>
      <c r="C271" s="374"/>
      <c r="D271" s="374"/>
      <c r="E271" s="374"/>
      <c r="F271" s="375"/>
      <c r="G271" s="375"/>
      <c r="H271" s="374"/>
      <c r="I271" s="376"/>
      <c r="J271" s="376"/>
      <c r="K271" s="339"/>
      <c r="L271" s="339"/>
      <c r="M271" s="339"/>
      <c r="N271" s="339"/>
      <c r="O271" s="336"/>
      <c r="P271" s="336"/>
      <c r="Q271" s="336"/>
      <c r="R271" s="339"/>
      <c r="S271" s="339"/>
      <c r="T271" s="339"/>
      <c r="U271" s="339"/>
      <c r="V271" s="339"/>
      <c r="W271" s="412"/>
      <c r="X271" s="336"/>
      <c r="Y271" s="336"/>
      <c r="Z271" s="336"/>
    </row>
    <row r="272" ht="18.75" customHeight="1">
      <c r="A272" s="336"/>
      <c r="B272" s="374"/>
      <c r="C272" s="374"/>
      <c r="D272" s="374"/>
      <c r="E272" s="374"/>
      <c r="F272" s="375"/>
      <c r="G272" s="375"/>
      <c r="H272" s="374"/>
      <c r="I272" s="376"/>
      <c r="J272" s="376"/>
      <c r="K272" s="339"/>
      <c r="L272" s="339"/>
      <c r="M272" s="339"/>
      <c r="N272" s="339"/>
      <c r="O272" s="336"/>
      <c r="P272" s="336"/>
      <c r="Q272" s="336"/>
      <c r="R272" s="339"/>
      <c r="S272" s="339"/>
      <c r="T272" s="339"/>
      <c r="U272" s="339"/>
      <c r="V272" s="339"/>
      <c r="W272" s="412"/>
      <c r="X272" s="336"/>
      <c r="Y272" s="336"/>
      <c r="Z272" s="336"/>
    </row>
    <row r="273" ht="18.75" customHeight="1">
      <c r="A273" s="336"/>
      <c r="B273" s="374"/>
      <c r="C273" s="374"/>
      <c r="D273" s="374"/>
      <c r="E273" s="374"/>
      <c r="F273" s="375"/>
      <c r="G273" s="375"/>
      <c r="H273" s="374"/>
      <c r="I273" s="376"/>
      <c r="J273" s="376"/>
      <c r="K273" s="339"/>
      <c r="L273" s="339"/>
      <c r="M273" s="339"/>
      <c r="N273" s="339"/>
      <c r="O273" s="336"/>
      <c r="P273" s="336"/>
      <c r="Q273" s="336"/>
      <c r="R273" s="339"/>
      <c r="S273" s="339"/>
      <c r="T273" s="339"/>
      <c r="U273" s="339"/>
      <c r="V273" s="339"/>
      <c r="W273" s="412"/>
      <c r="X273" s="336"/>
      <c r="Y273" s="336"/>
      <c r="Z273" s="336"/>
    </row>
    <row r="274" ht="18.75" customHeight="1">
      <c r="A274" s="336"/>
      <c r="B274" s="374"/>
      <c r="C274" s="374"/>
      <c r="D274" s="374"/>
      <c r="E274" s="374"/>
      <c r="F274" s="375"/>
      <c r="G274" s="375"/>
      <c r="H274" s="374"/>
      <c r="I274" s="376"/>
      <c r="J274" s="376"/>
      <c r="K274" s="339"/>
      <c r="L274" s="339"/>
      <c r="M274" s="339"/>
      <c r="N274" s="339"/>
      <c r="O274" s="336"/>
      <c r="P274" s="336"/>
      <c r="Q274" s="336"/>
      <c r="R274" s="339"/>
      <c r="S274" s="339"/>
      <c r="T274" s="339"/>
      <c r="U274" s="339"/>
      <c r="V274" s="339"/>
      <c r="W274" s="412"/>
      <c r="X274" s="336"/>
      <c r="Y274" s="336"/>
      <c r="Z274" s="336"/>
    </row>
    <row r="275" ht="18.75" customHeight="1">
      <c r="A275" s="336"/>
      <c r="B275" s="374"/>
      <c r="C275" s="374"/>
      <c r="D275" s="374"/>
      <c r="E275" s="374"/>
      <c r="F275" s="375"/>
      <c r="G275" s="375"/>
      <c r="H275" s="374"/>
      <c r="I275" s="376"/>
      <c r="J275" s="376"/>
      <c r="K275" s="339"/>
      <c r="L275" s="339"/>
      <c r="M275" s="339"/>
      <c r="N275" s="339"/>
      <c r="O275" s="336"/>
      <c r="P275" s="336"/>
      <c r="Q275" s="336"/>
      <c r="R275" s="339"/>
      <c r="S275" s="339"/>
      <c r="T275" s="339"/>
      <c r="U275" s="339"/>
      <c r="V275" s="339"/>
      <c r="W275" s="412"/>
      <c r="X275" s="336"/>
      <c r="Y275" s="336"/>
      <c r="Z275" s="336"/>
    </row>
    <row r="276" ht="18.75" customHeight="1">
      <c r="A276" s="336"/>
      <c r="B276" s="374"/>
      <c r="C276" s="374"/>
      <c r="D276" s="374"/>
      <c r="E276" s="374"/>
      <c r="F276" s="375"/>
      <c r="G276" s="375"/>
      <c r="H276" s="374"/>
      <c r="I276" s="376"/>
      <c r="J276" s="376"/>
      <c r="K276" s="339"/>
      <c r="L276" s="339"/>
      <c r="M276" s="339"/>
      <c r="N276" s="339"/>
      <c r="O276" s="336"/>
      <c r="P276" s="336"/>
      <c r="Q276" s="336"/>
      <c r="R276" s="339"/>
      <c r="S276" s="339"/>
      <c r="T276" s="339"/>
      <c r="U276" s="339"/>
      <c r="V276" s="339"/>
      <c r="W276" s="412"/>
      <c r="X276" s="336"/>
      <c r="Y276" s="336"/>
      <c r="Z276" s="336"/>
    </row>
    <row r="277" ht="18.75" customHeight="1">
      <c r="A277" s="336"/>
      <c r="B277" s="374"/>
      <c r="C277" s="374"/>
      <c r="D277" s="374"/>
      <c r="E277" s="374"/>
      <c r="F277" s="375"/>
      <c r="G277" s="375"/>
      <c r="H277" s="374"/>
      <c r="I277" s="376"/>
      <c r="J277" s="376"/>
      <c r="K277" s="339"/>
      <c r="L277" s="339"/>
      <c r="M277" s="339"/>
      <c r="N277" s="339"/>
      <c r="O277" s="336"/>
      <c r="P277" s="336"/>
      <c r="Q277" s="336"/>
      <c r="R277" s="339"/>
      <c r="S277" s="339"/>
      <c r="T277" s="339"/>
      <c r="U277" s="339"/>
      <c r="V277" s="339"/>
      <c r="W277" s="412"/>
      <c r="X277" s="336"/>
      <c r="Y277" s="336"/>
      <c r="Z277" s="336"/>
    </row>
    <row r="278" ht="18.75" customHeight="1">
      <c r="A278" s="227"/>
      <c r="B278" s="339"/>
      <c r="C278" s="339"/>
      <c r="D278" s="339"/>
      <c r="E278" s="339"/>
      <c r="F278" s="377"/>
      <c r="G278" s="377"/>
      <c r="H278" s="356"/>
      <c r="I278" s="356"/>
      <c r="J278" s="356"/>
      <c r="K278" s="338"/>
      <c r="L278" s="338"/>
      <c r="M278" s="338"/>
      <c r="N278" s="338"/>
      <c r="O278" s="338"/>
      <c r="P278" s="338"/>
      <c r="Q278" s="338"/>
      <c r="R278" s="227"/>
      <c r="S278" s="227"/>
      <c r="T278" s="227"/>
      <c r="U278" s="227"/>
      <c r="V278" s="227"/>
      <c r="W278" s="422"/>
      <c r="X278" s="227"/>
      <c r="Y278" s="227"/>
      <c r="Z278" s="227"/>
    </row>
    <row r="279" ht="18.75" customHeight="1">
      <c r="A279" s="227"/>
      <c r="B279" s="339"/>
      <c r="C279" s="339"/>
      <c r="D279" s="339"/>
      <c r="E279" s="339"/>
      <c r="F279" s="378"/>
      <c r="G279" s="378"/>
      <c r="H279" s="339"/>
      <c r="I279" s="227"/>
      <c r="J279" s="227"/>
      <c r="K279" s="227"/>
      <c r="L279" s="227"/>
      <c r="M279" s="227"/>
      <c r="N279" s="227"/>
      <c r="O279" s="227"/>
      <c r="P279" s="227"/>
      <c r="Q279" s="227"/>
      <c r="R279" s="227"/>
      <c r="S279" s="227"/>
      <c r="T279" s="227"/>
      <c r="U279" s="227"/>
      <c r="V279" s="227"/>
      <c r="W279" s="422"/>
      <c r="X279" s="227"/>
      <c r="Y279" s="227"/>
      <c r="Z279" s="227"/>
    </row>
    <row r="280" ht="18.75" customHeight="1">
      <c r="A280" s="227"/>
      <c r="B280" s="227"/>
      <c r="C280" s="227"/>
      <c r="D280" s="227"/>
      <c r="E280" s="227"/>
      <c r="F280" s="379"/>
      <c r="G280" s="379"/>
      <c r="H280" s="227"/>
      <c r="I280" s="227"/>
      <c r="J280" s="227"/>
      <c r="K280" s="227"/>
      <c r="L280" s="227"/>
      <c r="M280" s="227"/>
      <c r="N280" s="227"/>
      <c r="O280" s="227"/>
      <c r="P280" s="227"/>
      <c r="Q280" s="227"/>
      <c r="R280" s="227"/>
      <c r="S280" s="227"/>
      <c r="T280" s="227"/>
      <c r="U280" s="227"/>
      <c r="V280" s="227"/>
      <c r="W280" s="422"/>
      <c r="X280" s="227"/>
      <c r="Y280" s="227"/>
      <c r="Z280" s="227"/>
    </row>
    <row r="281" ht="18.75" customHeight="1">
      <c r="A281" s="227"/>
      <c r="B281" s="227"/>
      <c r="C281" s="227"/>
      <c r="D281" s="227"/>
      <c r="E281" s="227"/>
      <c r="F281" s="379"/>
      <c r="G281" s="379"/>
      <c r="H281" s="227"/>
      <c r="I281" s="227"/>
      <c r="J281" s="227"/>
      <c r="K281" s="227"/>
      <c r="L281" s="227"/>
      <c r="M281" s="227"/>
      <c r="N281" s="227"/>
      <c r="O281" s="227"/>
      <c r="P281" s="227"/>
      <c r="Q281" s="227"/>
      <c r="R281" s="227"/>
      <c r="S281" s="227"/>
      <c r="T281" s="227"/>
      <c r="U281" s="227"/>
      <c r="V281" s="227"/>
      <c r="W281" s="422"/>
      <c r="X281" s="227"/>
      <c r="Y281" s="227"/>
      <c r="Z281" s="227"/>
    </row>
    <row r="282" ht="18.75" customHeight="1">
      <c r="A282" s="227"/>
      <c r="B282" s="227"/>
      <c r="C282" s="227"/>
      <c r="D282" s="227"/>
      <c r="E282" s="227"/>
      <c r="F282" s="379"/>
      <c r="G282" s="379"/>
      <c r="H282" s="227"/>
      <c r="I282" s="227"/>
      <c r="J282" s="227"/>
      <c r="K282" s="227"/>
      <c r="L282" s="227"/>
      <c r="M282" s="227"/>
      <c r="N282" s="227"/>
      <c r="O282" s="227"/>
      <c r="P282" s="227"/>
      <c r="Q282" s="227"/>
      <c r="R282" s="227"/>
      <c r="S282" s="227"/>
      <c r="T282" s="227"/>
      <c r="U282" s="227"/>
      <c r="V282" s="227"/>
      <c r="W282" s="422"/>
      <c r="X282" s="227"/>
      <c r="Y282" s="227"/>
      <c r="Z282" s="227"/>
    </row>
    <row r="283" ht="18.75" customHeight="1">
      <c r="A283" s="1"/>
      <c r="B283" s="227"/>
      <c r="C283" s="227"/>
      <c r="D283" s="227"/>
      <c r="E283" s="227"/>
      <c r="F283" s="379"/>
      <c r="G283" s="379"/>
      <c r="H283" s="227"/>
      <c r="I283" s="227"/>
      <c r="J283" s="227"/>
      <c r="K283" s="227"/>
      <c r="L283" s="227"/>
      <c r="M283" s="227"/>
      <c r="N283" s="227"/>
      <c r="O283" s="227"/>
      <c r="P283" s="227"/>
      <c r="Q283" s="227"/>
      <c r="R283" s="227"/>
      <c r="S283" s="227"/>
      <c r="T283" s="227"/>
      <c r="U283" s="227"/>
      <c r="V283" s="227"/>
      <c r="W283" s="422"/>
      <c r="X283" s="227"/>
      <c r="Y283" s="227"/>
      <c r="Z283" s="227"/>
    </row>
    <row r="284" ht="18.75" customHeight="1">
      <c r="A284" s="227"/>
      <c r="B284" s="227"/>
      <c r="C284" s="227"/>
      <c r="D284" s="227"/>
      <c r="E284" s="227"/>
      <c r="F284" s="379"/>
      <c r="G284" s="379"/>
      <c r="H284" s="227"/>
      <c r="I284" s="227"/>
      <c r="J284" s="227"/>
      <c r="K284" s="227"/>
      <c r="L284" s="227"/>
      <c r="M284" s="227"/>
      <c r="N284" s="227"/>
      <c r="O284" s="227"/>
      <c r="P284" s="227"/>
      <c r="Q284" s="227"/>
      <c r="R284" s="227"/>
      <c r="S284" s="227"/>
      <c r="T284" s="227"/>
      <c r="U284" s="227"/>
      <c r="V284" s="227"/>
      <c r="W284" s="422"/>
      <c r="X284" s="227"/>
      <c r="Y284" s="227"/>
      <c r="Z284" s="227"/>
    </row>
    <row r="285" ht="18.75" customHeight="1">
      <c r="A285" s="227"/>
      <c r="B285" s="356"/>
      <c r="C285" s="380"/>
      <c r="D285" s="380"/>
      <c r="E285" s="380"/>
      <c r="F285" s="381"/>
      <c r="G285" s="381"/>
      <c r="H285" s="356"/>
      <c r="I285" s="356"/>
      <c r="J285" s="356"/>
      <c r="K285" s="227"/>
      <c r="L285" s="227"/>
      <c r="M285" s="227"/>
      <c r="N285" s="227"/>
      <c r="O285" s="227"/>
      <c r="P285" s="227"/>
      <c r="Q285" s="227"/>
      <c r="R285" s="227"/>
      <c r="S285" s="227"/>
      <c r="T285" s="227"/>
      <c r="U285" s="227"/>
      <c r="V285" s="227"/>
      <c r="W285" s="422"/>
      <c r="X285" s="227"/>
      <c r="Y285" s="227"/>
      <c r="Z285" s="227"/>
    </row>
    <row r="286" ht="18.75" customHeight="1">
      <c r="A286" s="382"/>
      <c r="B286" s="337"/>
      <c r="C286" s="337"/>
      <c r="D286" s="337"/>
      <c r="E286" s="337"/>
      <c r="F286" s="344"/>
      <c r="G286" s="344"/>
      <c r="H286" s="337"/>
      <c r="I286" s="350"/>
      <c r="J286" s="350"/>
      <c r="K286" s="227"/>
      <c r="L286" s="227"/>
      <c r="M286" s="227"/>
      <c r="N286" s="227"/>
      <c r="O286" s="383"/>
      <c r="P286" s="383"/>
      <c r="Q286" s="383"/>
      <c r="R286" s="227"/>
      <c r="S286" s="227"/>
      <c r="T286" s="227"/>
      <c r="U286" s="227"/>
      <c r="V286" s="227"/>
      <c r="W286" s="422"/>
      <c r="X286" s="227"/>
      <c r="Y286" s="227"/>
      <c r="Z286" s="227"/>
    </row>
    <row r="287" ht="18.75" customHeight="1">
      <c r="A287" s="382"/>
      <c r="B287" s="337"/>
      <c r="C287" s="337"/>
      <c r="D287" s="337"/>
      <c r="E287" s="337"/>
      <c r="F287" s="344"/>
      <c r="G287" s="344"/>
      <c r="H287" s="337"/>
      <c r="I287" s="350"/>
      <c r="J287" s="350"/>
      <c r="K287" s="227"/>
      <c r="L287" s="227"/>
      <c r="M287" s="227"/>
      <c r="N287" s="227"/>
      <c r="O287" s="383"/>
      <c r="P287" s="383"/>
      <c r="Q287" s="383"/>
      <c r="R287" s="227"/>
      <c r="S287" s="227"/>
      <c r="T287" s="227"/>
      <c r="U287" s="227"/>
      <c r="V287" s="227"/>
      <c r="W287" s="422"/>
      <c r="X287" s="374"/>
      <c r="Y287" s="374"/>
      <c r="Z287" s="227"/>
    </row>
    <row r="288" ht="18.75" customHeight="1">
      <c r="A288" s="382"/>
      <c r="B288" s="337"/>
      <c r="C288" s="337"/>
      <c r="D288" s="337"/>
      <c r="E288" s="337"/>
      <c r="F288" s="344"/>
      <c r="G288" s="344"/>
      <c r="H288" s="337"/>
      <c r="I288" s="350"/>
      <c r="J288" s="350"/>
      <c r="K288" s="227"/>
      <c r="L288" s="227"/>
      <c r="M288" s="227"/>
      <c r="N288" s="227"/>
      <c r="O288" s="383"/>
      <c r="P288" s="383"/>
      <c r="Q288" s="383"/>
      <c r="R288" s="227"/>
      <c r="S288" s="227"/>
      <c r="T288" s="227"/>
      <c r="U288" s="227"/>
      <c r="V288" s="227"/>
      <c r="W288" s="422"/>
      <c r="X288" s="374"/>
      <c r="Y288" s="374"/>
      <c r="Z288" s="227"/>
    </row>
    <row r="289" ht="18.75" customHeight="1">
      <c r="A289" s="382"/>
      <c r="B289" s="337"/>
      <c r="C289" s="337"/>
      <c r="D289" s="337"/>
      <c r="E289" s="337"/>
      <c r="F289" s="344"/>
      <c r="G289" s="344"/>
      <c r="H289" s="337"/>
      <c r="I289" s="350"/>
      <c r="J289" s="350"/>
      <c r="K289" s="227"/>
      <c r="L289" s="227"/>
      <c r="M289" s="227"/>
      <c r="N289" s="227"/>
      <c r="O289" s="383"/>
      <c r="P289" s="383"/>
      <c r="Q289" s="383"/>
      <c r="R289" s="227"/>
      <c r="S289" s="227"/>
      <c r="T289" s="227"/>
      <c r="U289" s="227"/>
      <c r="V289" s="227"/>
      <c r="W289" s="422"/>
      <c r="X289" s="374"/>
      <c r="Y289" s="374"/>
      <c r="Z289" s="227"/>
    </row>
    <row r="290" ht="18.75" customHeight="1">
      <c r="A290" s="382"/>
      <c r="B290" s="337"/>
      <c r="C290" s="337"/>
      <c r="D290" s="337"/>
      <c r="E290" s="337"/>
      <c r="F290" s="344"/>
      <c r="G290" s="344"/>
      <c r="H290" s="337"/>
      <c r="I290" s="350"/>
      <c r="J290" s="350"/>
      <c r="K290" s="227"/>
      <c r="L290" s="227"/>
      <c r="M290" s="227"/>
      <c r="N290" s="227"/>
      <c r="O290" s="383"/>
      <c r="P290" s="383"/>
      <c r="Q290" s="383"/>
      <c r="R290" s="227"/>
      <c r="S290" s="227"/>
      <c r="T290" s="227"/>
      <c r="U290" s="227"/>
      <c r="V290" s="227"/>
      <c r="W290" s="422"/>
      <c r="X290" s="227"/>
      <c r="Y290" s="227"/>
      <c r="Z290" s="227"/>
    </row>
    <row r="291" ht="18.75" customHeight="1">
      <c r="A291" s="382"/>
      <c r="B291" s="337"/>
      <c r="C291" s="337"/>
      <c r="D291" s="337"/>
      <c r="E291" s="337"/>
      <c r="F291" s="344"/>
      <c r="G291" s="344"/>
      <c r="H291" s="337"/>
      <c r="I291" s="350"/>
      <c r="J291" s="350"/>
      <c r="K291" s="227"/>
      <c r="L291" s="227"/>
      <c r="M291" s="227"/>
      <c r="N291" s="227"/>
      <c r="O291" s="383"/>
      <c r="P291" s="383"/>
      <c r="Q291" s="383"/>
      <c r="R291" s="227"/>
      <c r="S291" s="227"/>
      <c r="T291" s="227"/>
      <c r="U291" s="227"/>
      <c r="V291" s="227"/>
      <c r="W291" s="422"/>
      <c r="X291" s="227"/>
      <c r="Y291" s="227"/>
      <c r="Z291" s="227"/>
    </row>
    <row r="292" ht="18.75" customHeight="1">
      <c r="A292" s="382"/>
      <c r="B292" s="337"/>
      <c r="C292" s="337"/>
      <c r="D292" s="337"/>
      <c r="E292" s="337"/>
      <c r="F292" s="344"/>
      <c r="G292" s="344"/>
      <c r="H292" s="337"/>
      <c r="I292" s="350"/>
      <c r="J292" s="350"/>
      <c r="K292" s="227"/>
      <c r="L292" s="227"/>
      <c r="M292" s="227"/>
      <c r="N292" s="227"/>
      <c r="O292" s="383"/>
      <c r="P292" s="383"/>
      <c r="Q292" s="383"/>
      <c r="R292" s="227"/>
      <c r="S292" s="227"/>
      <c r="T292" s="227"/>
      <c r="U292" s="227"/>
      <c r="V292" s="227"/>
      <c r="W292" s="422"/>
      <c r="X292" s="227"/>
      <c r="Y292" s="227"/>
      <c r="Z292" s="227"/>
    </row>
    <row r="293" ht="18.75" customHeight="1">
      <c r="A293" s="382"/>
      <c r="B293" s="337"/>
      <c r="C293" s="337"/>
      <c r="D293" s="337"/>
      <c r="E293" s="337"/>
      <c r="F293" s="344"/>
      <c r="G293" s="344"/>
      <c r="H293" s="337"/>
      <c r="I293" s="350"/>
      <c r="J293" s="350"/>
      <c r="K293" s="227"/>
      <c r="L293" s="227"/>
      <c r="M293" s="227"/>
      <c r="N293" s="227"/>
      <c r="O293" s="383"/>
      <c r="P293" s="383"/>
      <c r="Q293" s="383"/>
      <c r="R293" s="227"/>
      <c r="S293" s="227"/>
      <c r="T293" s="227"/>
      <c r="U293" s="227"/>
      <c r="V293" s="227"/>
      <c r="W293" s="422"/>
      <c r="X293" s="227"/>
      <c r="Y293" s="227"/>
      <c r="Z293" s="227"/>
    </row>
    <row r="294" ht="18.75" customHeight="1">
      <c r="A294" s="382"/>
      <c r="B294" s="337"/>
      <c r="C294" s="337"/>
      <c r="D294" s="337"/>
      <c r="E294" s="337"/>
      <c r="F294" s="344"/>
      <c r="G294" s="344"/>
      <c r="H294" s="337"/>
      <c r="I294" s="350"/>
      <c r="J294" s="350"/>
      <c r="K294" s="227"/>
      <c r="L294" s="227"/>
      <c r="M294" s="227"/>
      <c r="N294" s="227"/>
      <c r="O294" s="383"/>
      <c r="P294" s="383"/>
      <c r="Q294" s="383"/>
      <c r="R294" s="227"/>
      <c r="S294" s="227"/>
      <c r="T294" s="227"/>
      <c r="U294" s="227"/>
      <c r="V294" s="227"/>
      <c r="W294" s="422"/>
      <c r="X294" s="227"/>
      <c r="Y294" s="227"/>
      <c r="Z294" s="227"/>
    </row>
    <row r="295" ht="18.75" customHeight="1">
      <c r="A295" s="382"/>
      <c r="B295" s="337"/>
      <c r="C295" s="337"/>
      <c r="D295" s="337"/>
      <c r="E295" s="337"/>
      <c r="F295" s="344"/>
      <c r="G295" s="344"/>
      <c r="H295" s="337"/>
      <c r="I295" s="350"/>
      <c r="J295" s="350"/>
      <c r="K295" s="227"/>
      <c r="L295" s="227"/>
      <c r="M295" s="227"/>
      <c r="N295" s="227"/>
      <c r="O295" s="227"/>
      <c r="P295" s="227"/>
      <c r="Q295" s="227"/>
      <c r="R295" s="227"/>
      <c r="S295" s="227"/>
      <c r="T295" s="227"/>
      <c r="U295" s="227"/>
      <c r="V295" s="227"/>
      <c r="W295" s="423"/>
      <c r="X295" s="227"/>
      <c r="Y295" s="227"/>
      <c r="Z295" s="227"/>
    </row>
    <row r="296" ht="18.75" customHeight="1">
      <c r="A296" s="382"/>
      <c r="B296" s="227"/>
      <c r="C296" s="227"/>
      <c r="D296" s="227"/>
      <c r="E296" s="227"/>
      <c r="F296" s="381"/>
      <c r="G296" s="381"/>
      <c r="H296" s="227"/>
      <c r="I296" s="385"/>
      <c r="J296" s="385"/>
      <c r="K296" s="227"/>
      <c r="L296" s="227"/>
      <c r="M296" s="227"/>
      <c r="N296" s="227"/>
      <c r="O296" s="227"/>
      <c r="P296" s="227"/>
      <c r="Q296" s="227"/>
      <c r="R296" s="227"/>
      <c r="S296" s="227"/>
      <c r="T296" s="227"/>
      <c r="U296" s="227"/>
      <c r="V296" s="227"/>
      <c r="W296" s="423"/>
      <c r="X296" s="227"/>
      <c r="Y296" s="227"/>
      <c r="Z296" s="227"/>
    </row>
    <row r="297" ht="18.75" customHeight="1">
      <c r="A297" s="227"/>
      <c r="B297" s="227"/>
      <c r="C297" s="227"/>
      <c r="D297" s="227"/>
      <c r="E297" s="227"/>
      <c r="F297" s="379"/>
      <c r="G297" s="379"/>
      <c r="H297" s="227"/>
      <c r="I297" s="227"/>
      <c r="J297" s="227"/>
      <c r="K297" s="227"/>
      <c r="L297" s="227"/>
      <c r="M297" s="227"/>
      <c r="N297" s="227"/>
      <c r="O297" s="227"/>
      <c r="P297" s="227"/>
      <c r="Q297" s="227"/>
      <c r="R297" s="227"/>
      <c r="S297" s="227"/>
      <c r="T297" s="227"/>
      <c r="U297" s="227"/>
      <c r="V297" s="227"/>
      <c r="W297" s="423"/>
      <c r="X297" s="227"/>
      <c r="Y297" s="227"/>
      <c r="Z297" s="227"/>
    </row>
    <row r="298" ht="18.75" customHeight="1">
      <c r="A298" s="227"/>
      <c r="B298" s="227"/>
      <c r="C298" s="227"/>
      <c r="D298" s="227"/>
      <c r="E298" s="227"/>
      <c r="F298" s="379"/>
      <c r="G298" s="379"/>
      <c r="H298" s="227"/>
      <c r="I298" s="227"/>
      <c r="J298" s="227"/>
      <c r="K298" s="227"/>
      <c r="L298" s="227"/>
      <c r="M298" s="227"/>
      <c r="N298" s="227"/>
      <c r="O298" s="227"/>
      <c r="P298" s="227"/>
      <c r="Q298" s="227"/>
      <c r="R298" s="227"/>
      <c r="S298" s="227"/>
      <c r="T298" s="227"/>
      <c r="U298" s="227"/>
      <c r="V298" s="227"/>
      <c r="W298" s="423"/>
      <c r="X298" s="227"/>
      <c r="Y298" s="227"/>
      <c r="Z298" s="227"/>
    </row>
    <row r="299" ht="18.75" customHeight="1">
      <c r="A299" s="227"/>
      <c r="B299" s="227"/>
      <c r="C299" s="227"/>
      <c r="D299" s="227"/>
      <c r="E299" s="227"/>
      <c r="F299" s="379"/>
      <c r="G299" s="379"/>
      <c r="H299" s="227"/>
      <c r="I299" s="227"/>
      <c r="J299" s="227"/>
      <c r="K299" s="227"/>
      <c r="L299" s="227"/>
      <c r="M299" s="227"/>
      <c r="N299" s="227"/>
      <c r="O299" s="227"/>
      <c r="P299" s="227"/>
      <c r="Q299" s="227"/>
      <c r="R299" s="227"/>
      <c r="S299" s="227"/>
      <c r="T299" s="227"/>
      <c r="U299" s="227"/>
      <c r="V299" s="227"/>
      <c r="W299" s="423"/>
      <c r="X299" s="227"/>
      <c r="Y299" s="227"/>
      <c r="Z299" s="227"/>
    </row>
    <row r="300" ht="18.75" customHeight="1">
      <c r="A300" s="1"/>
      <c r="B300" s="227"/>
      <c r="C300" s="227"/>
      <c r="D300" s="227"/>
      <c r="E300" s="227"/>
      <c r="F300" s="379"/>
      <c r="G300" s="379"/>
      <c r="H300" s="227"/>
      <c r="I300" s="227"/>
      <c r="J300" s="227"/>
      <c r="K300" s="227"/>
      <c r="L300" s="227"/>
      <c r="M300" s="227"/>
      <c r="N300" s="227"/>
      <c r="O300" s="227"/>
      <c r="P300" s="227"/>
      <c r="Q300" s="227"/>
      <c r="R300" s="227"/>
      <c r="S300" s="227"/>
      <c r="T300" s="227"/>
      <c r="U300" s="227"/>
      <c r="V300" s="227"/>
      <c r="W300" s="423"/>
      <c r="X300" s="227"/>
      <c r="Y300" s="227"/>
      <c r="Z300" s="227"/>
    </row>
    <row r="301" ht="18.75" customHeight="1">
      <c r="A301" s="227"/>
      <c r="B301" s="227"/>
      <c r="C301" s="227"/>
      <c r="D301" s="227"/>
      <c r="E301" s="227"/>
      <c r="F301" s="379"/>
      <c r="G301" s="379"/>
      <c r="H301" s="227"/>
      <c r="I301" s="227"/>
      <c r="J301" s="227"/>
      <c r="K301" s="227"/>
      <c r="L301" s="227"/>
      <c r="M301" s="227"/>
      <c r="N301" s="227"/>
      <c r="O301" s="227"/>
      <c r="P301" s="227"/>
      <c r="Q301" s="227"/>
      <c r="R301" s="227"/>
      <c r="S301" s="227"/>
      <c r="T301" s="227"/>
      <c r="U301" s="227"/>
      <c r="V301" s="227"/>
      <c r="W301" s="423"/>
      <c r="X301" s="227"/>
      <c r="Y301" s="227"/>
      <c r="Z301" s="227"/>
    </row>
    <row r="302" ht="18.75" customHeight="1">
      <c r="A302" s="227"/>
      <c r="B302" s="356"/>
      <c r="C302" s="380"/>
      <c r="D302" s="380"/>
      <c r="E302" s="380"/>
      <c r="F302" s="381"/>
      <c r="G302" s="381"/>
      <c r="H302" s="356"/>
      <c r="I302" s="356"/>
      <c r="J302" s="356"/>
      <c r="K302" s="227"/>
      <c r="L302" s="227"/>
      <c r="M302" s="227"/>
      <c r="N302" s="227"/>
      <c r="O302" s="227"/>
      <c r="P302" s="227"/>
      <c r="Q302" s="227"/>
      <c r="R302" s="227"/>
      <c r="S302" s="227"/>
      <c r="T302" s="227"/>
      <c r="U302" s="227"/>
      <c r="V302" s="227"/>
      <c r="W302" s="423"/>
      <c r="X302" s="227"/>
      <c r="Y302" s="227"/>
      <c r="Z302" s="227"/>
    </row>
    <row r="303" ht="18.75" customHeight="1">
      <c r="A303" s="382"/>
      <c r="B303" s="386"/>
      <c r="C303" s="385"/>
      <c r="D303" s="385"/>
      <c r="E303" s="385"/>
      <c r="F303" s="387"/>
      <c r="G303" s="387"/>
      <c r="H303" s="385"/>
      <c r="I303" s="385"/>
      <c r="J303" s="385"/>
      <c r="K303" s="227"/>
      <c r="L303" s="227"/>
      <c r="M303" s="227"/>
      <c r="N303" s="227"/>
      <c r="O303" s="227"/>
      <c r="P303" s="227"/>
      <c r="Q303" s="227"/>
      <c r="R303" s="227"/>
      <c r="S303" s="227"/>
      <c r="T303" s="227"/>
      <c r="U303" s="227"/>
      <c r="V303" s="227"/>
      <c r="W303" s="423"/>
      <c r="X303" s="227"/>
      <c r="Y303" s="227"/>
      <c r="Z303" s="227"/>
    </row>
    <row r="304" ht="18.75" customHeight="1">
      <c r="A304" s="382"/>
      <c r="B304" s="386"/>
      <c r="C304" s="385"/>
      <c r="D304" s="385"/>
      <c r="E304" s="385"/>
      <c r="F304" s="387"/>
      <c r="G304" s="387"/>
      <c r="H304" s="385"/>
      <c r="I304" s="385"/>
      <c r="J304" s="385"/>
      <c r="K304" s="227"/>
      <c r="L304" s="227"/>
      <c r="M304" s="227"/>
      <c r="N304" s="227"/>
      <c r="O304" s="227"/>
      <c r="P304" s="227"/>
      <c r="Q304" s="227"/>
      <c r="R304" s="227"/>
      <c r="S304" s="227"/>
      <c r="T304" s="227"/>
      <c r="U304" s="227"/>
      <c r="V304" s="227"/>
      <c r="W304" s="423"/>
      <c r="X304" s="227"/>
      <c r="Y304" s="227"/>
      <c r="Z304" s="227"/>
    </row>
    <row r="305" ht="18.75" customHeight="1">
      <c r="A305" s="382"/>
      <c r="B305" s="386"/>
      <c r="C305" s="385"/>
      <c r="D305" s="385"/>
      <c r="E305" s="385"/>
      <c r="F305" s="387"/>
      <c r="G305" s="387"/>
      <c r="H305" s="385"/>
      <c r="I305" s="385"/>
      <c r="J305" s="385"/>
      <c r="K305" s="227"/>
      <c r="L305" s="227"/>
      <c r="M305" s="227"/>
      <c r="N305" s="227"/>
      <c r="O305" s="227"/>
      <c r="P305" s="227"/>
      <c r="Q305" s="227"/>
      <c r="R305" s="227"/>
      <c r="S305" s="227"/>
      <c r="T305" s="227"/>
      <c r="U305" s="227"/>
      <c r="V305" s="227"/>
      <c r="W305" s="423"/>
      <c r="X305" s="227"/>
      <c r="Y305" s="227"/>
      <c r="Z305" s="227"/>
    </row>
    <row r="306" ht="18.75" customHeight="1">
      <c r="A306" s="382"/>
      <c r="B306" s="386"/>
      <c r="C306" s="385"/>
      <c r="D306" s="385"/>
      <c r="E306" s="385"/>
      <c r="F306" s="388"/>
      <c r="G306" s="388"/>
      <c r="H306" s="385"/>
      <c r="I306" s="385"/>
      <c r="J306" s="385"/>
      <c r="K306" s="227"/>
      <c r="L306" s="227"/>
      <c r="M306" s="227"/>
      <c r="N306" s="227"/>
      <c r="O306" s="227"/>
      <c r="P306" s="227"/>
      <c r="Q306" s="227"/>
      <c r="R306" s="227"/>
      <c r="S306" s="227"/>
      <c r="T306" s="227"/>
      <c r="U306" s="227"/>
      <c r="V306" s="227"/>
      <c r="W306" s="424"/>
      <c r="X306" s="227"/>
      <c r="Y306" s="227"/>
      <c r="Z306" s="227"/>
    </row>
    <row r="307" ht="18.75" customHeight="1">
      <c r="A307" s="382"/>
      <c r="B307" s="386"/>
      <c r="C307" s="385"/>
      <c r="D307" s="385"/>
      <c r="E307" s="385"/>
      <c r="F307" s="388"/>
      <c r="G307" s="388"/>
      <c r="H307" s="385"/>
      <c r="I307" s="385"/>
      <c r="J307" s="385"/>
      <c r="K307" s="227"/>
      <c r="L307" s="227"/>
      <c r="M307" s="227"/>
      <c r="N307" s="227"/>
      <c r="O307" s="227"/>
      <c r="P307" s="227"/>
      <c r="Q307" s="227"/>
      <c r="R307" s="227"/>
      <c r="S307" s="227"/>
      <c r="T307" s="227"/>
      <c r="U307" s="227"/>
      <c r="V307" s="227"/>
      <c r="W307" s="423"/>
      <c r="X307" s="227"/>
      <c r="Y307" s="227"/>
      <c r="Z307" s="227"/>
    </row>
    <row r="308" ht="18.75" customHeight="1">
      <c r="A308" s="382"/>
      <c r="B308" s="386"/>
      <c r="C308" s="389"/>
      <c r="D308" s="385"/>
      <c r="E308" s="385"/>
      <c r="F308" s="388"/>
      <c r="G308" s="388"/>
      <c r="H308" s="385"/>
      <c r="I308" s="385"/>
      <c r="J308" s="385"/>
      <c r="K308" s="227"/>
      <c r="L308" s="227"/>
      <c r="M308" s="227"/>
      <c r="N308" s="227"/>
      <c r="O308" s="227"/>
      <c r="P308" s="227"/>
      <c r="Q308" s="227"/>
      <c r="R308" s="227"/>
      <c r="S308" s="227"/>
      <c r="T308" s="227"/>
      <c r="U308" s="227"/>
      <c r="V308" s="227"/>
      <c r="W308" s="423"/>
      <c r="X308" s="227"/>
      <c r="Y308" s="227"/>
      <c r="Z308" s="227"/>
    </row>
    <row r="309" ht="18.75" customHeight="1">
      <c r="A309" s="227"/>
      <c r="B309" s="227"/>
      <c r="C309" s="227"/>
      <c r="D309" s="227"/>
      <c r="E309" s="227"/>
      <c r="F309" s="381"/>
      <c r="G309" s="381"/>
      <c r="H309" s="227"/>
      <c r="I309" s="385"/>
      <c r="J309" s="385"/>
      <c r="K309" s="227"/>
      <c r="L309" s="227"/>
      <c r="M309" s="227"/>
      <c r="N309" s="227"/>
      <c r="O309" s="227"/>
      <c r="P309" s="227"/>
      <c r="Q309" s="227"/>
      <c r="R309" s="227"/>
      <c r="S309" s="227"/>
      <c r="T309" s="227"/>
      <c r="U309" s="227"/>
      <c r="V309" s="227"/>
      <c r="W309" s="423"/>
      <c r="X309" s="227"/>
      <c r="Y309" s="227"/>
      <c r="Z309" s="227"/>
    </row>
    <row r="310" ht="18.75" customHeight="1">
      <c r="A310" s="227"/>
      <c r="B310" s="227"/>
      <c r="C310" s="227"/>
      <c r="D310" s="227"/>
      <c r="E310" s="227"/>
      <c r="F310" s="379"/>
      <c r="G310" s="379"/>
      <c r="H310" s="227"/>
      <c r="I310" s="227"/>
      <c r="J310" s="227"/>
      <c r="K310" s="227"/>
      <c r="L310" s="227"/>
      <c r="M310" s="227"/>
      <c r="N310" s="227"/>
      <c r="O310" s="227"/>
      <c r="P310" s="227"/>
      <c r="Q310" s="227"/>
      <c r="R310" s="227"/>
      <c r="S310" s="227"/>
      <c r="T310" s="227"/>
      <c r="U310" s="227"/>
      <c r="V310" s="227"/>
      <c r="W310" s="423"/>
      <c r="X310" s="227"/>
      <c r="Y310" s="227"/>
      <c r="Z310" s="227"/>
    </row>
    <row r="311" ht="18.75" customHeight="1">
      <c r="A311" s="227"/>
      <c r="B311" s="227"/>
      <c r="C311" s="227"/>
      <c r="D311" s="227"/>
      <c r="E311" s="227"/>
      <c r="F311" s="379"/>
      <c r="G311" s="379"/>
      <c r="H311" s="227"/>
      <c r="I311" s="227"/>
      <c r="J311" s="227"/>
      <c r="K311" s="227"/>
      <c r="L311" s="227"/>
      <c r="M311" s="227"/>
      <c r="N311" s="227"/>
      <c r="O311" s="227"/>
      <c r="P311" s="227"/>
      <c r="Q311" s="227"/>
      <c r="R311" s="227"/>
      <c r="S311" s="227"/>
      <c r="T311" s="227"/>
      <c r="U311" s="227"/>
      <c r="V311" s="227"/>
      <c r="W311" s="423"/>
      <c r="X311" s="227"/>
      <c r="Y311" s="227"/>
      <c r="Z311" s="227"/>
    </row>
    <row r="312" ht="18.75" customHeight="1">
      <c r="A312" s="227"/>
      <c r="B312" s="227"/>
      <c r="C312" s="227"/>
      <c r="D312" s="227"/>
      <c r="E312" s="227"/>
      <c r="F312" s="379"/>
      <c r="G312" s="379"/>
      <c r="H312" s="227"/>
      <c r="I312" s="227"/>
      <c r="J312" s="227"/>
      <c r="K312" s="227"/>
      <c r="L312" s="227"/>
      <c r="M312" s="227"/>
      <c r="N312" s="227"/>
      <c r="O312" s="227"/>
      <c r="P312" s="227"/>
      <c r="Q312" s="227"/>
      <c r="R312" s="227"/>
      <c r="S312" s="227"/>
      <c r="T312" s="227"/>
      <c r="U312" s="227"/>
      <c r="V312" s="227"/>
      <c r="W312" s="423"/>
      <c r="X312" s="227"/>
      <c r="Y312" s="227"/>
      <c r="Z312" s="227"/>
    </row>
    <row r="313" ht="18.75" customHeight="1">
      <c r="A313" s="390"/>
      <c r="B313" s="227"/>
      <c r="C313" s="227"/>
      <c r="D313" s="227"/>
      <c r="E313" s="227"/>
      <c r="F313" s="379"/>
      <c r="G313" s="379"/>
      <c r="H313" s="227"/>
      <c r="I313" s="227"/>
      <c r="J313" s="227"/>
      <c r="K313" s="227"/>
      <c r="L313" s="227"/>
      <c r="M313" s="227"/>
      <c r="N313" s="227"/>
      <c r="O313" s="227"/>
      <c r="P313" s="227"/>
      <c r="Q313" s="227"/>
      <c r="R313" s="227"/>
      <c r="S313" s="227"/>
      <c r="T313" s="227"/>
      <c r="U313" s="227"/>
      <c r="V313" s="227"/>
      <c r="W313" s="423"/>
      <c r="X313" s="227"/>
      <c r="Y313" s="227"/>
      <c r="Z313" s="227"/>
    </row>
    <row r="314" ht="18.75" customHeight="1">
      <c r="A314" s="391"/>
      <c r="B314" s="392"/>
      <c r="C314" s="392"/>
      <c r="D314" s="392"/>
      <c r="E314" s="392"/>
      <c r="F314" s="393"/>
      <c r="G314" s="393"/>
      <c r="H314" s="392"/>
      <c r="I314" s="391"/>
      <c r="J314" s="391"/>
      <c r="K314" s="391"/>
      <c r="L314" s="391"/>
      <c r="M314" s="391"/>
      <c r="N314" s="391"/>
      <c r="O314" s="391"/>
      <c r="P314" s="391"/>
      <c r="Q314" s="391"/>
      <c r="R314" s="391"/>
      <c r="S314" s="391"/>
      <c r="T314" s="391"/>
      <c r="U314" s="391"/>
      <c r="V314" s="391"/>
      <c r="W314" s="423"/>
      <c r="X314" s="391"/>
      <c r="Y314" s="391"/>
      <c r="Z314" s="391"/>
    </row>
    <row r="315" ht="18.75" customHeight="1">
      <c r="A315" s="356"/>
      <c r="B315" s="356"/>
      <c r="C315" s="356"/>
      <c r="D315" s="356"/>
      <c r="E315" s="356"/>
      <c r="F315" s="394"/>
      <c r="G315" s="394"/>
      <c r="H315" s="356"/>
      <c r="I315" s="227"/>
      <c r="J315" s="227"/>
      <c r="K315" s="227"/>
      <c r="L315" s="227"/>
      <c r="M315" s="227"/>
      <c r="N315" s="227"/>
      <c r="O315" s="227"/>
      <c r="P315" s="227"/>
      <c r="Q315" s="227"/>
      <c r="R315" s="227"/>
      <c r="S315" s="227"/>
      <c r="T315" s="227"/>
      <c r="U315" s="227"/>
      <c r="V315" s="227"/>
      <c r="W315" s="423"/>
      <c r="X315" s="227"/>
      <c r="Y315" s="227"/>
      <c r="Z315" s="227"/>
    </row>
    <row r="316" ht="18.75" customHeight="1">
      <c r="A316" s="356"/>
      <c r="B316" s="356"/>
      <c r="C316" s="395"/>
      <c r="D316" s="396"/>
      <c r="E316" s="396"/>
      <c r="F316" s="397"/>
      <c r="G316" s="397"/>
      <c r="H316" s="396"/>
      <c r="I316" s="227"/>
      <c r="J316" s="227"/>
      <c r="K316" s="227"/>
      <c r="L316" s="227"/>
      <c r="M316" s="227"/>
      <c r="N316" s="227"/>
      <c r="O316" s="227"/>
      <c r="P316" s="227"/>
      <c r="Q316" s="227"/>
      <c r="R316" s="227"/>
      <c r="S316" s="227"/>
      <c r="T316" s="227"/>
      <c r="U316" s="227"/>
      <c r="V316" s="227"/>
      <c r="W316" s="423"/>
      <c r="X316" s="227"/>
      <c r="Y316" s="227"/>
      <c r="Z316" s="227"/>
    </row>
    <row r="317" ht="18.75" customHeight="1">
      <c r="A317" s="356"/>
      <c r="B317" s="382"/>
      <c r="C317" s="398"/>
      <c r="D317" s="398"/>
      <c r="E317" s="398"/>
      <c r="F317" s="399"/>
      <c r="G317" s="399"/>
      <c r="H317" s="398"/>
      <c r="I317" s="227"/>
      <c r="J317" s="227"/>
      <c r="K317" s="227"/>
      <c r="L317" s="227"/>
      <c r="M317" s="227"/>
      <c r="N317" s="227"/>
      <c r="O317" s="227"/>
      <c r="P317" s="227"/>
      <c r="Q317" s="227"/>
      <c r="R317" s="227"/>
      <c r="S317" s="227"/>
      <c r="T317" s="227"/>
      <c r="U317" s="227"/>
      <c r="V317" s="227"/>
      <c r="W317" s="423"/>
      <c r="X317" s="227"/>
      <c r="Y317" s="227"/>
      <c r="Z317" s="227"/>
    </row>
    <row r="318" ht="18.75" customHeight="1">
      <c r="A318" s="227"/>
      <c r="B318" s="227"/>
      <c r="C318" s="227"/>
      <c r="D318" s="338" t="s">
        <v>50</v>
      </c>
      <c r="E318" s="338" t="s">
        <v>30</v>
      </c>
      <c r="F318" s="394">
        <f>+D315+E315+F315+H315</f>
        <v>0</v>
      </c>
      <c r="G318" s="381"/>
      <c r="H318" s="227"/>
      <c r="I318" s="227"/>
      <c r="J318" s="227"/>
      <c r="K318" s="227"/>
      <c r="L318" s="227"/>
      <c r="M318" s="227"/>
      <c r="N318" s="227"/>
      <c r="O318" s="227"/>
      <c r="P318" s="227"/>
      <c r="Q318" s="227"/>
      <c r="R318" s="227"/>
      <c r="S318" s="227"/>
      <c r="T318" s="227"/>
      <c r="U318" s="227"/>
      <c r="V318" s="227"/>
      <c r="W318" s="425"/>
      <c r="X318" s="227"/>
      <c r="Y318" s="227"/>
      <c r="Z318" s="227"/>
    </row>
    <row r="319" ht="18.75" customHeight="1">
      <c r="A319" s="227"/>
      <c r="B319" s="227"/>
      <c r="C319" s="227"/>
      <c r="D319" s="389"/>
      <c r="E319" s="338" t="s">
        <v>49</v>
      </c>
      <c r="F319" s="397" t="str">
        <f>+F318/B315</f>
        <v>#DIV/0!</v>
      </c>
      <c r="G319" s="397"/>
      <c r="H319" s="227"/>
      <c r="I319" s="227"/>
      <c r="J319" s="227"/>
      <c r="K319" s="227"/>
      <c r="L319" s="227"/>
      <c r="M319" s="227"/>
      <c r="N319" s="227"/>
      <c r="O319" s="227"/>
      <c r="P319" s="227"/>
      <c r="Q319" s="227"/>
      <c r="R319" s="227"/>
      <c r="S319" s="227"/>
      <c r="T319" s="227"/>
      <c r="U319" s="227"/>
      <c r="V319" s="227"/>
      <c r="W319" s="425"/>
      <c r="X319" s="227"/>
      <c r="Y319" s="227"/>
      <c r="Z319" s="227"/>
    </row>
    <row r="320" ht="18.75" customHeight="1">
      <c r="A320" s="391"/>
      <c r="B320" s="391"/>
      <c r="C320" s="338" t="s">
        <v>51</v>
      </c>
      <c r="D320" s="391"/>
      <c r="E320" s="391"/>
      <c r="F320" s="400"/>
      <c r="G320" s="400"/>
      <c r="H320" s="391"/>
      <c r="I320" s="227"/>
      <c r="J320" s="227"/>
      <c r="K320" s="227"/>
      <c r="L320" s="227"/>
      <c r="M320" s="227"/>
      <c r="N320" s="227"/>
      <c r="O320" s="227"/>
      <c r="P320" s="227"/>
      <c r="Q320" s="227"/>
      <c r="R320" s="227"/>
      <c r="S320" s="227"/>
      <c r="T320" s="227"/>
      <c r="U320" s="227"/>
      <c r="V320" s="227"/>
      <c r="W320" s="424"/>
      <c r="X320" s="227"/>
      <c r="Y320" s="227"/>
      <c r="Z320" s="227"/>
    </row>
    <row r="321" ht="18.75" customHeight="1">
      <c r="A321" s="391"/>
      <c r="B321" s="391"/>
      <c r="C321" s="391"/>
      <c r="D321" s="338" t="s">
        <v>52</v>
      </c>
      <c r="E321" s="391"/>
      <c r="F321" s="400">
        <f>+F320*(F318-F315)</f>
        <v>0</v>
      </c>
      <c r="G321" s="400"/>
      <c r="H321" s="391"/>
      <c r="I321" s="227"/>
      <c r="J321" s="227"/>
      <c r="K321" s="227"/>
      <c r="L321" s="227"/>
      <c r="M321" s="227"/>
      <c r="N321" s="227"/>
      <c r="O321" s="227"/>
      <c r="P321" s="227"/>
      <c r="Q321" s="227"/>
      <c r="R321" s="227"/>
      <c r="S321" s="227"/>
      <c r="T321" s="227"/>
      <c r="U321" s="227"/>
      <c r="V321" s="227"/>
      <c r="W321" s="422"/>
      <c r="X321" s="227"/>
      <c r="Y321" s="227"/>
      <c r="Z321" s="227"/>
    </row>
    <row r="322" ht="18.75" customHeight="1">
      <c r="A322" s="227"/>
      <c r="B322" s="227"/>
      <c r="C322" s="227"/>
      <c r="D322" s="227"/>
      <c r="E322" s="227"/>
      <c r="F322" s="379"/>
      <c r="G322" s="379"/>
      <c r="H322" s="227"/>
      <c r="I322" s="227"/>
      <c r="J322" s="227"/>
      <c r="K322" s="227"/>
      <c r="L322" s="227"/>
      <c r="M322" s="227"/>
      <c r="N322" s="227"/>
      <c r="O322" s="227"/>
      <c r="P322" s="227"/>
      <c r="Q322" s="227"/>
      <c r="R322" s="227"/>
      <c r="S322" s="227"/>
      <c r="T322" s="227"/>
      <c r="U322" s="227"/>
      <c r="V322" s="227"/>
      <c r="W322" s="422"/>
      <c r="X322" s="227"/>
      <c r="Y322" s="227"/>
      <c r="Z322" s="227"/>
    </row>
    <row r="323" ht="18.75" customHeight="1">
      <c r="A323" s="227"/>
      <c r="B323" s="227"/>
      <c r="C323" s="227"/>
      <c r="D323" s="227"/>
      <c r="E323" s="227"/>
      <c r="F323" s="379"/>
      <c r="G323" s="379"/>
      <c r="H323" s="227"/>
      <c r="I323" s="227"/>
      <c r="J323" s="227"/>
      <c r="K323" s="227"/>
      <c r="L323" s="227"/>
      <c r="M323" s="227"/>
      <c r="N323" s="227"/>
      <c r="O323" s="227"/>
      <c r="P323" s="227"/>
      <c r="Q323" s="227"/>
      <c r="R323" s="227"/>
      <c r="S323" s="227"/>
      <c r="T323" s="227"/>
      <c r="U323" s="227"/>
      <c r="V323" s="227"/>
      <c r="W323" s="422"/>
      <c r="X323" s="227"/>
      <c r="Y323" s="227"/>
      <c r="Z323" s="227"/>
    </row>
    <row r="324" ht="18.75" customHeight="1">
      <c r="A324" s="227"/>
      <c r="B324" s="227"/>
      <c r="C324" s="227"/>
      <c r="D324" s="227"/>
      <c r="E324" s="227"/>
      <c r="F324" s="379"/>
      <c r="G324" s="379"/>
      <c r="H324" s="227"/>
      <c r="I324" s="227"/>
      <c r="J324" s="227"/>
      <c r="K324" s="227"/>
      <c r="L324" s="227"/>
      <c r="M324" s="227"/>
      <c r="N324" s="227"/>
      <c r="O324" s="227"/>
      <c r="P324" s="227"/>
      <c r="Q324" s="227"/>
      <c r="R324" s="227"/>
      <c r="S324" s="227"/>
      <c r="T324" s="227"/>
      <c r="U324" s="227"/>
      <c r="V324" s="227"/>
      <c r="W324" s="422"/>
      <c r="X324" s="227"/>
      <c r="Y324" s="227"/>
      <c r="Z324" s="227"/>
    </row>
    <row r="325" ht="18.75" customHeight="1">
      <c r="A325" s="227"/>
      <c r="B325" s="227"/>
      <c r="C325" s="227"/>
      <c r="D325" s="227"/>
      <c r="E325" s="227"/>
      <c r="F325" s="379"/>
      <c r="G325" s="379"/>
      <c r="H325" s="227"/>
      <c r="I325" s="227"/>
      <c r="J325" s="227"/>
      <c r="K325" s="227"/>
      <c r="L325" s="227"/>
      <c r="M325" s="227"/>
      <c r="N325" s="227"/>
      <c r="O325" s="227"/>
      <c r="P325" s="227"/>
      <c r="Q325" s="227"/>
      <c r="R325" s="227"/>
      <c r="S325" s="227"/>
      <c r="T325" s="227"/>
      <c r="U325" s="227"/>
      <c r="V325" s="227"/>
      <c r="W325" s="422"/>
      <c r="X325" s="227"/>
      <c r="Y325" s="227"/>
      <c r="Z325" s="227"/>
    </row>
    <row r="326" ht="18.75" customHeight="1">
      <c r="A326" s="227"/>
      <c r="B326" s="227"/>
      <c r="C326" s="227"/>
      <c r="D326" s="227"/>
      <c r="E326" s="227"/>
      <c r="F326" s="379"/>
      <c r="G326" s="379"/>
      <c r="H326" s="227"/>
      <c r="I326" s="227"/>
      <c r="J326" s="227"/>
      <c r="K326" s="227"/>
      <c r="L326" s="227"/>
      <c r="M326" s="227"/>
      <c r="N326" s="227"/>
      <c r="O326" s="227"/>
      <c r="P326" s="227"/>
      <c r="Q326" s="227"/>
      <c r="R326" s="227"/>
      <c r="S326" s="227"/>
      <c r="T326" s="227"/>
      <c r="U326" s="227"/>
      <c r="V326" s="227"/>
      <c r="W326" s="422"/>
      <c r="X326" s="227"/>
      <c r="Y326" s="227"/>
      <c r="Z326" s="227"/>
    </row>
    <row r="327" ht="18.75" customHeight="1">
      <c r="A327" s="227"/>
      <c r="B327" s="227"/>
      <c r="C327" s="227"/>
      <c r="D327" s="227"/>
      <c r="E327" s="227"/>
      <c r="F327" s="379"/>
      <c r="G327" s="379"/>
      <c r="H327" s="227"/>
      <c r="I327" s="227"/>
      <c r="J327" s="227"/>
      <c r="K327" s="227"/>
      <c r="L327" s="227"/>
      <c r="M327" s="227"/>
      <c r="N327" s="227"/>
      <c r="O327" s="227"/>
      <c r="P327" s="227"/>
      <c r="Q327" s="227"/>
      <c r="R327" s="227"/>
      <c r="S327" s="227"/>
      <c r="T327" s="227"/>
      <c r="U327" s="227"/>
      <c r="V327" s="227"/>
      <c r="W327" s="422"/>
      <c r="X327" s="227"/>
      <c r="Y327" s="227"/>
      <c r="Z327" s="227"/>
    </row>
    <row r="328" ht="18.75" customHeight="1">
      <c r="A328" s="227"/>
      <c r="B328" s="227"/>
      <c r="C328" s="227"/>
      <c r="D328" s="227"/>
      <c r="E328" s="227"/>
      <c r="F328" s="379"/>
      <c r="G328" s="379"/>
      <c r="H328" s="227"/>
      <c r="I328" s="227"/>
      <c r="J328" s="227"/>
      <c r="K328" s="227"/>
      <c r="L328" s="227"/>
      <c r="M328" s="227"/>
      <c r="N328" s="227"/>
      <c r="O328" s="227"/>
      <c r="P328" s="227"/>
      <c r="Q328" s="227"/>
      <c r="R328" s="227"/>
      <c r="S328" s="227"/>
      <c r="T328" s="227"/>
      <c r="U328" s="227"/>
      <c r="V328" s="227"/>
      <c r="W328" s="422"/>
      <c r="X328" s="227"/>
      <c r="Y328" s="227"/>
      <c r="Z328" s="227"/>
    </row>
    <row r="329" ht="18.75" customHeight="1">
      <c r="A329" s="227"/>
      <c r="B329" s="227"/>
      <c r="C329" s="227"/>
      <c r="D329" s="227"/>
      <c r="E329" s="227"/>
      <c r="F329" s="379"/>
      <c r="G329" s="379"/>
      <c r="H329" s="227"/>
      <c r="I329" s="227"/>
      <c r="J329" s="227"/>
      <c r="K329" s="227"/>
      <c r="L329" s="227"/>
      <c r="M329" s="227"/>
      <c r="N329" s="227"/>
      <c r="O329" s="227"/>
      <c r="P329" s="227"/>
      <c r="Q329" s="227"/>
      <c r="R329" s="227"/>
      <c r="S329" s="227"/>
      <c r="T329" s="227"/>
      <c r="U329" s="227"/>
      <c r="V329" s="227"/>
      <c r="W329" s="422"/>
      <c r="X329" s="227"/>
      <c r="Y329" s="227"/>
      <c r="Z329" s="227"/>
    </row>
    <row r="330" ht="18.75" customHeight="1">
      <c r="A330" s="227"/>
      <c r="B330" s="227"/>
      <c r="C330" s="227"/>
      <c r="D330" s="227"/>
      <c r="E330" s="227"/>
      <c r="F330" s="379"/>
      <c r="G330" s="379"/>
      <c r="H330" s="227"/>
      <c r="I330" s="227"/>
      <c r="J330" s="227"/>
      <c r="K330" s="227"/>
      <c r="L330" s="227"/>
      <c r="M330" s="227"/>
      <c r="N330" s="227"/>
      <c r="O330" s="227"/>
      <c r="P330" s="227"/>
      <c r="Q330" s="227"/>
      <c r="R330" s="227"/>
      <c r="S330" s="227"/>
      <c r="T330" s="227"/>
      <c r="U330" s="227"/>
      <c r="V330" s="227"/>
      <c r="W330" s="422"/>
      <c r="X330" s="227"/>
      <c r="Y330" s="227"/>
      <c r="Z330" s="227"/>
    </row>
    <row r="331" ht="18.75" customHeight="1">
      <c r="A331" s="227"/>
      <c r="B331" s="227"/>
      <c r="C331" s="227"/>
      <c r="D331" s="227"/>
      <c r="E331" s="227"/>
      <c r="F331" s="379"/>
      <c r="G331" s="379"/>
      <c r="H331" s="227"/>
      <c r="I331" s="227"/>
      <c r="J331" s="227"/>
      <c r="K331" s="227"/>
      <c r="L331" s="227"/>
      <c r="M331" s="227"/>
      <c r="N331" s="227"/>
      <c r="O331" s="227"/>
      <c r="P331" s="227"/>
      <c r="Q331" s="227"/>
      <c r="R331" s="227"/>
      <c r="S331" s="227"/>
      <c r="T331" s="227"/>
      <c r="U331" s="227"/>
      <c r="V331" s="227"/>
      <c r="W331" s="422"/>
      <c r="X331" s="227"/>
      <c r="Y331" s="227"/>
      <c r="Z331" s="227"/>
    </row>
    <row r="332" ht="18.75" customHeight="1">
      <c r="A332" s="227"/>
      <c r="B332" s="227"/>
      <c r="C332" s="227"/>
      <c r="D332" s="227"/>
      <c r="E332" s="227"/>
      <c r="F332" s="379"/>
      <c r="G332" s="379"/>
      <c r="H332" s="227"/>
      <c r="I332" s="227"/>
      <c r="J332" s="227"/>
      <c r="K332" s="227"/>
      <c r="L332" s="227"/>
      <c r="M332" s="227"/>
      <c r="N332" s="227"/>
      <c r="O332" s="227"/>
      <c r="P332" s="227"/>
      <c r="Q332" s="227"/>
      <c r="R332" s="227"/>
      <c r="S332" s="227"/>
      <c r="T332" s="227"/>
      <c r="U332" s="227"/>
      <c r="V332" s="227"/>
      <c r="W332" s="422"/>
      <c r="X332" s="227"/>
      <c r="Y332" s="227"/>
      <c r="Z332" s="227"/>
    </row>
    <row r="333" ht="18.75" customHeight="1">
      <c r="A333" s="227"/>
      <c r="B333" s="227"/>
      <c r="C333" s="227"/>
      <c r="D333" s="227"/>
      <c r="E333" s="227"/>
      <c r="F333" s="379"/>
      <c r="G333" s="379"/>
      <c r="H333" s="227"/>
      <c r="I333" s="227"/>
      <c r="J333" s="227"/>
      <c r="K333" s="227"/>
      <c r="L333" s="227"/>
      <c r="M333" s="227"/>
      <c r="N333" s="227"/>
      <c r="O333" s="227"/>
      <c r="P333" s="227"/>
      <c r="Q333" s="227"/>
      <c r="R333" s="227"/>
      <c r="S333" s="227"/>
      <c r="T333" s="227"/>
      <c r="U333" s="227"/>
      <c r="V333" s="227"/>
      <c r="W333" s="422"/>
      <c r="X333" s="227"/>
      <c r="Y333" s="227"/>
      <c r="Z333" s="227"/>
    </row>
    <row r="334" ht="18.75" customHeight="1">
      <c r="A334" s="227"/>
      <c r="B334" s="227"/>
      <c r="C334" s="227"/>
      <c r="D334" s="227"/>
      <c r="E334" s="227"/>
      <c r="F334" s="379"/>
      <c r="G334" s="379"/>
      <c r="H334" s="227"/>
      <c r="I334" s="227"/>
      <c r="J334" s="227"/>
      <c r="K334" s="227"/>
      <c r="L334" s="227"/>
      <c r="M334" s="227"/>
      <c r="N334" s="227"/>
      <c r="O334" s="227"/>
      <c r="P334" s="227"/>
      <c r="Q334" s="227"/>
      <c r="R334" s="227"/>
      <c r="S334" s="227"/>
      <c r="T334" s="227"/>
      <c r="U334" s="227"/>
      <c r="V334" s="227"/>
      <c r="W334" s="422"/>
      <c r="X334" s="227"/>
      <c r="Y334" s="227"/>
      <c r="Z334" s="227"/>
    </row>
    <row r="335" ht="18.75" customHeight="1">
      <c r="A335" s="227"/>
      <c r="B335" s="227"/>
      <c r="C335" s="227"/>
      <c r="D335" s="227"/>
      <c r="E335" s="227"/>
      <c r="F335" s="379"/>
      <c r="G335" s="379"/>
      <c r="H335" s="227"/>
      <c r="I335" s="227"/>
      <c r="J335" s="227"/>
      <c r="K335" s="227"/>
      <c r="L335" s="227"/>
      <c r="M335" s="227"/>
      <c r="N335" s="227"/>
      <c r="O335" s="227"/>
      <c r="P335" s="227"/>
      <c r="Q335" s="227"/>
      <c r="R335" s="227"/>
      <c r="S335" s="227"/>
      <c r="T335" s="227"/>
      <c r="U335" s="227"/>
      <c r="V335" s="227"/>
      <c r="W335" s="422"/>
      <c r="X335" s="227"/>
      <c r="Y335" s="227"/>
      <c r="Z335" s="227"/>
    </row>
    <row r="336" ht="18.75" customHeight="1">
      <c r="A336" s="227"/>
      <c r="B336" s="227"/>
      <c r="C336" s="227"/>
      <c r="D336" s="227"/>
      <c r="E336" s="227"/>
      <c r="F336" s="379"/>
      <c r="G336" s="379"/>
      <c r="H336" s="227"/>
      <c r="I336" s="227"/>
      <c r="J336" s="227"/>
      <c r="K336" s="227"/>
      <c r="L336" s="227"/>
      <c r="M336" s="227"/>
      <c r="N336" s="227"/>
      <c r="O336" s="227"/>
      <c r="P336" s="227"/>
      <c r="Q336" s="227"/>
      <c r="R336" s="227"/>
      <c r="S336" s="227"/>
      <c r="T336" s="227"/>
      <c r="U336" s="227"/>
      <c r="V336" s="227"/>
      <c r="W336" s="422"/>
      <c r="X336" s="227"/>
      <c r="Y336" s="227"/>
      <c r="Z336" s="227"/>
    </row>
    <row r="337" ht="18.75" customHeight="1">
      <c r="A337" s="227"/>
      <c r="B337" s="227"/>
      <c r="C337" s="227"/>
      <c r="D337" s="227"/>
      <c r="E337" s="227"/>
      <c r="F337" s="379"/>
      <c r="G337" s="379"/>
      <c r="H337" s="227"/>
      <c r="I337" s="227"/>
      <c r="J337" s="227"/>
      <c r="K337" s="227"/>
      <c r="L337" s="227"/>
      <c r="M337" s="227"/>
      <c r="N337" s="227"/>
      <c r="O337" s="227"/>
      <c r="P337" s="227"/>
      <c r="Q337" s="227"/>
      <c r="R337" s="227"/>
      <c r="S337" s="227"/>
      <c r="T337" s="227"/>
      <c r="U337" s="227"/>
      <c r="V337" s="227"/>
      <c r="W337" s="422"/>
      <c r="X337" s="227"/>
      <c r="Y337" s="227"/>
      <c r="Z337" s="227"/>
    </row>
    <row r="338" ht="18.75" customHeight="1">
      <c r="A338" s="227"/>
      <c r="B338" s="227"/>
      <c r="C338" s="227"/>
      <c r="D338" s="227"/>
      <c r="E338" s="227"/>
      <c r="F338" s="379"/>
      <c r="G338" s="379"/>
      <c r="H338" s="227"/>
      <c r="I338" s="227"/>
      <c r="J338" s="227"/>
      <c r="K338" s="227"/>
      <c r="L338" s="227"/>
      <c r="M338" s="227"/>
      <c r="N338" s="227"/>
      <c r="O338" s="227"/>
      <c r="P338" s="227"/>
      <c r="Q338" s="227"/>
      <c r="R338" s="227"/>
      <c r="S338" s="227"/>
      <c r="T338" s="227"/>
      <c r="U338" s="227"/>
      <c r="V338" s="227"/>
      <c r="W338" s="422"/>
      <c r="X338" s="227"/>
      <c r="Y338" s="227"/>
      <c r="Z338" s="227"/>
    </row>
    <row r="339" ht="18.75" customHeight="1">
      <c r="A339" s="227"/>
      <c r="B339" s="227"/>
      <c r="C339" s="227"/>
      <c r="D339" s="227"/>
      <c r="E339" s="227"/>
      <c r="F339" s="379"/>
      <c r="G339" s="379"/>
      <c r="H339" s="227"/>
      <c r="I339" s="227"/>
      <c r="J339" s="227"/>
      <c r="K339" s="227"/>
      <c r="L339" s="227"/>
      <c r="M339" s="227"/>
      <c r="N339" s="227"/>
      <c r="O339" s="227"/>
      <c r="P339" s="227"/>
      <c r="Q339" s="227"/>
      <c r="R339" s="227"/>
      <c r="S339" s="227"/>
      <c r="T339" s="227"/>
      <c r="U339" s="227"/>
      <c r="V339" s="227"/>
      <c r="W339" s="422"/>
      <c r="X339" s="227"/>
      <c r="Y339" s="227"/>
      <c r="Z339" s="227"/>
    </row>
    <row r="340" ht="18.75" customHeight="1">
      <c r="A340" s="227"/>
      <c r="B340" s="227"/>
      <c r="C340" s="227"/>
      <c r="D340" s="227"/>
      <c r="E340" s="227"/>
      <c r="F340" s="379"/>
      <c r="G340" s="379"/>
      <c r="H340" s="227"/>
      <c r="I340" s="227"/>
      <c r="J340" s="227"/>
      <c r="K340" s="227"/>
      <c r="L340" s="227"/>
      <c r="M340" s="227"/>
      <c r="N340" s="227"/>
      <c r="O340" s="227"/>
      <c r="P340" s="227"/>
      <c r="Q340" s="227"/>
      <c r="R340" s="227"/>
      <c r="S340" s="227"/>
      <c r="T340" s="227"/>
      <c r="U340" s="227"/>
      <c r="V340" s="227"/>
      <c r="W340" s="422"/>
      <c r="X340" s="227"/>
      <c r="Y340" s="227"/>
      <c r="Z340" s="227"/>
    </row>
    <row r="341" ht="18.75" customHeight="1">
      <c r="A341" s="227"/>
      <c r="B341" s="227"/>
      <c r="C341" s="227"/>
      <c r="D341" s="227"/>
      <c r="E341" s="227"/>
      <c r="F341" s="379"/>
      <c r="G341" s="379"/>
      <c r="H341" s="227"/>
      <c r="I341" s="227"/>
      <c r="J341" s="227"/>
      <c r="K341" s="227"/>
      <c r="L341" s="227"/>
      <c r="M341" s="227"/>
      <c r="N341" s="227"/>
      <c r="O341" s="227"/>
      <c r="P341" s="227"/>
      <c r="Q341" s="227"/>
      <c r="R341" s="227"/>
      <c r="S341" s="227"/>
      <c r="T341" s="227"/>
      <c r="U341" s="227"/>
      <c r="V341" s="227"/>
      <c r="W341" s="422"/>
      <c r="X341" s="227"/>
      <c r="Y341" s="227"/>
      <c r="Z341" s="227"/>
    </row>
    <row r="342" ht="18.75" customHeight="1">
      <c r="A342" s="227"/>
      <c r="B342" s="227"/>
      <c r="C342" s="227"/>
      <c r="D342" s="227"/>
      <c r="E342" s="227"/>
      <c r="F342" s="379"/>
      <c r="G342" s="379"/>
      <c r="H342" s="227"/>
      <c r="I342" s="227"/>
      <c r="J342" s="227"/>
      <c r="K342" s="227"/>
      <c r="L342" s="227"/>
      <c r="M342" s="227"/>
      <c r="N342" s="227"/>
      <c r="O342" s="227"/>
      <c r="P342" s="227"/>
      <c r="Q342" s="227"/>
      <c r="R342" s="227"/>
      <c r="S342" s="227"/>
      <c r="T342" s="227"/>
      <c r="U342" s="227"/>
      <c r="V342" s="227"/>
      <c r="W342" s="422"/>
      <c r="X342" s="227"/>
      <c r="Y342" s="227"/>
      <c r="Z342" s="227"/>
    </row>
    <row r="343" ht="18.75" customHeight="1">
      <c r="A343" s="227"/>
      <c r="B343" s="227"/>
      <c r="C343" s="227"/>
      <c r="D343" s="227"/>
      <c r="E343" s="227"/>
      <c r="F343" s="379"/>
      <c r="G343" s="379"/>
      <c r="H343" s="227"/>
      <c r="I343" s="227"/>
      <c r="J343" s="227"/>
      <c r="K343" s="227"/>
      <c r="L343" s="227"/>
      <c r="M343" s="227"/>
      <c r="N343" s="227"/>
      <c r="O343" s="227"/>
      <c r="P343" s="227"/>
      <c r="Q343" s="227"/>
      <c r="R343" s="227"/>
      <c r="S343" s="227"/>
      <c r="T343" s="227"/>
      <c r="U343" s="227"/>
      <c r="V343" s="227"/>
      <c r="W343" s="422"/>
      <c r="X343" s="227"/>
      <c r="Y343" s="227"/>
      <c r="Z343" s="227"/>
    </row>
    <row r="344" ht="18.75" customHeight="1">
      <c r="A344" s="227"/>
      <c r="B344" s="227"/>
      <c r="C344" s="227"/>
      <c r="D344" s="227"/>
      <c r="E344" s="227"/>
      <c r="F344" s="379"/>
      <c r="G344" s="379"/>
      <c r="H344" s="227"/>
      <c r="I344" s="227"/>
      <c r="J344" s="227"/>
      <c r="K344" s="227"/>
      <c r="L344" s="227"/>
      <c r="M344" s="227"/>
      <c r="N344" s="227"/>
      <c r="O344" s="227"/>
      <c r="P344" s="227"/>
      <c r="Q344" s="227"/>
      <c r="R344" s="227"/>
      <c r="S344" s="227"/>
      <c r="T344" s="227"/>
      <c r="U344" s="227"/>
      <c r="V344" s="227"/>
      <c r="W344" s="422"/>
      <c r="X344" s="227"/>
      <c r="Y344" s="227"/>
      <c r="Z344" s="227"/>
    </row>
    <row r="345" ht="18.75" customHeight="1">
      <c r="A345" s="227"/>
      <c r="B345" s="227"/>
      <c r="C345" s="227"/>
      <c r="D345" s="227"/>
      <c r="E345" s="227"/>
      <c r="F345" s="379"/>
      <c r="G345" s="379"/>
      <c r="H345" s="227"/>
      <c r="I345" s="227"/>
      <c r="J345" s="227"/>
      <c r="K345" s="227"/>
      <c r="L345" s="227"/>
      <c r="M345" s="227"/>
      <c r="N345" s="227"/>
      <c r="O345" s="227"/>
      <c r="P345" s="227"/>
      <c r="Q345" s="227"/>
      <c r="R345" s="227"/>
      <c r="S345" s="227"/>
      <c r="T345" s="227"/>
      <c r="U345" s="227"/>
      <c r="V345" s="227"/>
      <c r="W345" s="422"/>
      <c r="X345" s="227"/>
      <c r="Y345" s="227"/>
      <c r="Z345" s="227"/>
    </row>
    <row r="346" ht="18.75" customHeight="1">
      <c r="A346" s="227"/>
      <c r="B346" s="227"/>
      <c r="C346" s="227"/>
      <c r="D346" s="227"/>
      <c r="E346" s="227"/>
      <c r="F346" s="379"/>
      <c r="G346" s="379"/>
      <c r="H346" s="227"/>
      <c r="I346" s="227"/>
      <c r="J346" s="227"/>
      <c r="K346" s="227"/>
      <c r="L346" s="227"/>
      <c r="M346" s="227"/>
      <c r="N346" s="227"/>
      <c r="O346" s="227"/>
      <c r="P346" s="227"/>
      <c r="Q346" s="227"/>
      <c r="R346" s="227"/>
      <c r="S346" s="227"/>
      <c r="T346" s="227"/>
      <c r="U346" s="227"/>
      <c r="V346" s="227"/>
      <c r="W346" s="422"/>
      <c r="X346" s="227"/>
      <c r="Y346" s="227"/>
      <c r="Z346" s="227"/>
    </row>
    <row r="347" ht="18.75" customHeight="1">
      <c r="A347" s="227"/>
      <c r="B347" s="227"/>
      <c r="C347" s="227"/>
      <c r="D347" s="227"/>
      <c r="E347" s="227"/>
      <c r="F347" s="379"/>
      <c r="G347" s="379"/>
      <c r="H347" s="227"/>
      <c r="I347" s="227"/>
      <c r="J347" s="227"/>
      <c r="K347" s="227"/>
      <c r="L347" s="227"/>
      <c r="M347" s="227"/>
      <c r="N347" s="227"/>
      <c r="O347" s="227"/>
      <c r="P347" s="227"/>
      <c r="Q347" s="227"/>
      <c r="R347" s="227"/>
      <c r="S347" s="227"/>
      <c r="T347" s="227"/>
      <c r="U347" s="227"/>
      <c r="V347" s="227"/>
      <c r="W347" s="422"/>
      <c r="X347" s="227"/>
      <c r="Y347" s="227"/>
      <c r="Z347" s="227"/>
    </row>
    <row r="348" ht="18.75" customHeight="1">
      <c r="A348" s="227"/>
      <c r="B348" s="227"/>
      <c r="C348" s="227"/>
      <c r="D348" s="227"/>
      <c r="E348" s="227"/>
      <c r="F348" s="379"/>
      <c r="G348" s="379"/>
      <c r="H348" s="227"/>
      <c r="I348" s="227"/>
      <c r="J348" s="227"/>
      <c r="K348" s="227"/>
      <c r="L348" s="227"/>
      <c r="M348" s="227"/>
      <c r="N348" s="227"/>
      <c r="O348" s="227"/>
      <c r="P348" s="227"/>
      <c r="Q348" s="227"/>
      <c r="R348" s="227"/>
      <c r="S348" s="227"/>
      <c r="T348" s="227"/>
      <c r="U348" s="227"/>
      <c r="V348" s="227"/>
      <c r="W348" s="422"/>
      <c r="X348" s="227"/>
      <c r="Y348" s="227"/>
      <c r="Z348" s="227"/>
    </row>
    <row r="349" ht="18.75" customHeight="1">
      <c r="A349" s="227"/>
      <c r="B349" s="227"/>
      <c r="C349" s="227"/>
      <c r="D349" s="227"/>
      <c r="E349" s="227"/>
      <c r="F349" s="379"/>
      <c r="G349" s="379"/>
      <c r="H349" s="227"/>
      <c r="I349" s="227"/>
      <c r="J349" s="227"/>
      <c r="K349" s="227"/>
      <c r="L349" s="227"/>
      <c r="M349" s="227"/>
      <c r="N349" s="227"/>
      <c r="O349" s="227"/>
      <c r="P349" s="227"/>
      <c r="Q349" s="227"/>
      <c r="R349" s="227"/>
      <c r="S349" s="227"/>
      <c r="T349" s="227"/>
      <c r="U349" s="227"/>
      <c r="V349" s="227"/>
      <c r="W349" s="422"/>
      <c r="X349" s="227"/>
      <c r="Y349" s="227"/>
      <c r="Z349" s="227"/>
    </row>
    <row r="350" ht="18.75" customHeight="1">
      <c r="A350" s="227"/>
      <c r="B350" s="227"/>
      <c r="C350" s="227"/>
      <c r="D350" s="227"/>
      <c r="E350" s="227"/>
      <c r="F350" s="379"/>
      <c r="G350" s="379"/>
      <c r="H350" s="227"/>
      <c r="I350" s="227"/>
      <c r="J350" s="227"/>
      <c r="K350" s="227"/>
      <c r="L350" s="227"/>
      <c r="M350" s="227"/>
      <c r="N350" s="227"/>
      <c r="O350" s="227"/>
      <c r="P350" s="227"/>
      <c r="Q350" s="227"/>
      <c r="R350" s="227"/>
      <c r="S350" s="227"/>
      <c r="T350" s="227"/>
      <c r="U350" s="227"/>
      <c r="V350" s="227"/>
      <c r="W350" s="422"/>
      <c r="X350" s="227"/>
      <c r="Y350" s="227"/>
      <c r="Z350" s="227"/>
    </row>
    <row r="351" ht="18.75" customHeight="1">
      <c r="A351" s="227"/>
      <c r="B351" s="227"/>
      <c r="C351" s="227"/>
      <c r="D351" s="227"/>
      <c r="E351" s="227"/>
      <c r="F351" s="379"/>
      <c r="G351" s="379"/>
      <c r="H351" s="227"/>
      <c r="I351" s="227"/>
      <c r="J351" s="227"/>
      <c r="K351" s="227"/>
      <c r="L351" s="227"/>
      <c r="M351" s="227"/>
      <c r="N351" s="227"/>
      <c r="O351" s="227"/>
      <c r="P351" s="227"/>
      <c r="Q351" s="227"/>
      <c r="R351" s="227"/>
      <c r="S351" s="227"/>
      <c r="T351" s="227"/>
      <c r="U351" s="227"/>
      <c r="V351" s="227"/>
      <c r="W351" s="422"/>
      <c r="X351" s="227"/>
      <c r="Y351" s="227"/>
      <c r="Z351" s="227"/>
    </row>
    <row r="352" ht="18.75" customHeight="1">
      <c r="A352" s="227"/>
      <c r="B352" s="227"/>
      <c r="C352" s="227"/>
      <c r="D352" s="227"/>
      <c r="E352" s="227"/>
      <c r="F352" s="379"/>
      <c r="G352" s="379"/>
      <c r="H352" s="227"/>
      <c r="I352" s="227"/>
      <c r="J352" s="227"/>
      <c r="K352" s="227"/>
      <c r="L352" s="227"/>
      <c r="M352" s="227"/>
      <c r="N352" s="227"/>
      <c r="O352" s="227"/>
      <c r="P352" s="227"/>
      <c r="Q352" s="227"/>
      <c r="R352" s="227"/>
      <c r="S352" s="227"/>
      <c r="T352" s="227"/>
      <c r="U352" s="227"/>
      <c r="V352" s="227"/>
      <c r="W352" s="422"/>
      <c r="X352" s="227"/>
      <c r="Y352" s="227"/>
      <c r="Z352" s="227"/>
    </row>
    <row r="353" ht="18.75" customHeight="1">
      <c r="A353" s="227"/>
      <c r="B353" s="227"/>
      <c r="C353" s="227"/>
      <c r="D353" s="227"/>
      <c r="E353" s="227"/>
      <c r="F353" s="379"/>
      <c r="G353" s="379"/>
      <c r="H353" s="227"/>
      <c r="I353" s="227"/>
      <c r="J353" s="227"/>
      <c r="K353" s="227"/>
      <c r="L353" s="227"/>
      <c r="M353" s="227"/>
      <c r="N353" s="227"/>
      <c r="O353" s="227"/>
      <c r="P353" s="227"/>
      <c r="Q353" s="227"/>
      <c r="R353" s="227"/>
      <c r="S353" s="227"/>
      <c r="T353" s="227"/>
      <c r="U353" s="227"/>
      <c r="V353" s="227"/>
      <c r="W353" s="422"/>
      <c r="X353" s="227"/>
      <c r="Y353" s="227"/>
      <c r="Z353" s="227"/>
    </row>
    <row r="354" ht="18.75" customHeight="1">
      <c r="A354" s="227"/>
      <c r="B354" s="227"/>
      <c r="C354" s="227"/>
      <c r="D354" s="227"/>
      <c r="E354" s="227"/>
      <c r="F354" s="379"/>
      <c r="G354" s="379"/>
      <c r="H354" s="227"/>
      <c r="I354" s="227"/>
      <c r="J354" s="227"/>
      <c r="K354" s="227"/>
      <c r="L354" s="227"/>
      <c r="M354" s="227"/>
      <c r="N354" s="227"/>
      <c r="O354" s="227"/>
      <c r="P354" s="227"/>
      <c r="Q354" s="227"/>
      <c r="R354" s="227"/>
      <c r="S354" s="227"/>
      <c r="T354" s="227"/>
      <c r="U354" s="227"/>
      <c r="V354" s="227"/>
      <c r="W354" s="422"/>
      <c r="X354" s="227"/>
      <c r="Y354" s="227"/>
      <c r="Z354" s="227"/>
    </row>
    <row r="355" ht="18.75" customHeight="1">
      <c r="A355" s="227"/>
      <c r="B355" s="227"/>
      <c r="C355" s="227"/>
      <c r="D355" s="227"/>
      <c r="E355" s="227"/>
      <c r="F355" s="379"/>
      <c r="G355" s="379"/>
      <c r="H355" s="227"/>
      <c r="I355" s="227"/>
      <c r="J355" s="227"/>
      <c r="K355" s="227"/>
      <c r="L355" s="227"/>
      <c r="M355" s="227"/>
      <c r="N355" s="227"/>
      <c r="O355" s="227"/>
      <c r="P355" s="227"/>
      <c r="Q355" s="227"/>
      <c r="R355" s="227"/>
      <c r="S355" s="227"/>
      <c r="T355" s="227"/>
      <c r="U355" s="227"/>
      <c r="V355" s="227"/>
      <c r="W355" s="422"/>
      <c r="X355" s="227"/>
      <c r="Y355" s="227"/>
      <c r="Z355" s="227"/>
    </row>
    <row r="356" ht="18.75" customHeight="1">
      <c r="A356" s="227"/>
      <c r="B356" s="227"/>
      <c r="C356" s="227"/>
      <c r="D356" s="227"/>
      <c r="E356" s="227"/>
      <c r="F356" s="379"/>
      <c r="G356" s="379"/>
      <c r="H356" s="227"/>
      <c r="I356" s="227"/>
      <c r="J356" s="227"/>
      <c r="K356" s="227"/>
      <c r="L356" s="227"/>
      <c r="M356" s="227"/>
      <c r="N356" s="227"/>
      <c r="O356" s="227"/>
      <c r="P356" s="227"/>
      <c r="Q356" s="227"/>
      <c r="R356" s="227"/>
      <c r="S356" s="227"/>
      <c r="T356" s="227"/>
      <c r="U356" s="227"/>
      <c r="V356" s="227"/>
      <c r="W356" s="422"/>
      <c r="X356" s="227"/>
      <c r="Y356" s="227"/>
      <c r="Z356" s="227"/>
    </row>
    <row r="357" ht="18.75" customHeight="1">
      <c r="A357" s="227"/>
      <c r="B357" s="227"/>
      <c r="C357" s="227"/>
      <c r="D357" s="227"/>
      <c r="E357" s="227"/>
      <c r="F357" s="379"/>
      <c r="G357" s="379"/>
      <c r="H357" s="227"/>
      <c r="I357" s="227"/>
      <c r="J357" s="227"/>
      <c r="K357" s="227"/>
      <c r="L357" s="227"/>
      <c r="M357" s="227"/>
      <c r="N357" s="227"/>
      <c r="O357" s="227"/>
      <c r="P357" s="227"/>
      <c r="Q357" s="227"/>
      <c r="R357" s="227"/>
      <c r="S357" s="227"/>
      <c r="T357" s="227"/>
      <c r="U357" s="227"/>
      <c r="V357" s="227"/>
      <c r="W357" s="422"/>
      <c r="X357" s="227"/>
      <c r="Y357" s="227"/>
      <c r="Z357" s="227"/>
    </row>
    <row r="358" ht="18.75" customHeight="1">
      <c r="A358" s="227"/>
      <c r="B358" s="227"/>
      <c r="C358" s="227"/>
      <c r="D358" s="227"/>
      <c r="E358" s="227"/>
      <c r="F358" s="379"/>
      <c r="G358" s="379"/>
      <c r="H358" s="227"/>
      <c r="I358" s="227"/>
      <c r="J358" s="227"/>
      <c r="K358" s="227"/>
      <c r="L358" s="227"/>
      <c r="M358" s="227"/>
      <c r="N358" s="227"/>
      <c r="O358" s="227"/>
      <c r="P358" s="227"/>
      <c r="Q358" s="227"/>
      <c r="R358" s="227"/>
      <c r="S358" s="227"/>
      <c r="T358" s="227"/>
      <c r="U358" s="227"/>
      <c r="V358" s="227"/>
      <c r="W358" s="422"/>
      <c r="X358" s="227"/>
      <c r="Y358" s="227"/>
      <c r="Z358" s="227"/>
    </row>
    <row r="359" ht="18.75" customHeight="1">
      <c r="A359" s="227"/>
      <c r="B359" s="227"/>
      <c r="C359" s="227"/>
      <c r="D359" s="227"/>
      <c r="E359" s="227"/>
      <c r="F359" s="379"/>
      <c r="G359" s="379"/>
      <c r="H359" s="227"/>
      <c r="I359" s="227"/>
      <c r="J359" s="227"/>
      <c r="K359" s="227"/>
      <c r="L359" s="227"/>
      <c r="M359" s="227"/>
      <c r="N359" s="227"/>
      <c r="O359" s="227"/>
      <c r="P359" s="227"/>
      <c r="Q359" s="227"/>
      <c r="R359" s="227"/>
      <c r="S359" s="227"/>
      <c r="T359" s="227"/>
      <c r="U359" s="227"/>
      <c r="V359" s="227"/>
      <c r="W359" s="422"/>
      <c r="X359" s="227"/>
      <c r="Y359" s="227"/>
      <c r="Z359" s="227"/>
    </row>
    <row r="360" ht="18.75" customHeight="1">
      <c r="A360" s="227"/>
      <c r="B360" s="227"/>
      <c r="C360" s="227"/>
      <c r="D360" s="227"/>
      <c r="E360" s="227"/>
      <c r="F360" s="379"/>
      <c r="G360" s="379"/>
      <c r="H360" s="227"/>
      <c r="I360" s="227"/>
      <c r="J360" s="227"/>
      <c r="K360" s="227"/>
      <c r="L360" s="227"/>
      <c r="M360" s="227"/>
      <c r="N360" s="227"/>
      <c r="O360" s="227"/>
      <c r="P360" s="227"/>
      <c r="Q360" s="227"/>
      <c r="R360" s="227"/>
      <c r="S360" s="227"/>
      <c r="T360" s="227"/>
      <c r="U360" s="227"/>
      <c r="V360" s="227"/>
      <c r="W360" s="422"/>
      <c r="X360" s="227"/>
      <c r="Y360" s="227"/>
      <c r="Z360" s="227"/>
    </row>
    <row r="361" ht="18.75" customHeight="1">
      <c r="A361" s="227"/>
      <c r="B361" s="227"/>
      <c r="C361" s="227"/>
      <c r="D361" s="227"/>
      <c r="E361" s="227"/>
      <c r="F361" s="379"/>
      <c r="G361" s="379"/>
      <c r="H361" s="227"/>
      <c r="I361" s="227"/>
      <c r="J361" s="227"/>
      <c r="K361" s="227"/>
      <c r="L361" s="227"/>
      <c r="M361" s="227"/>
      <c r="N361" s="227"/>
      <c r="O361" s="227"/>
      <c r="P361" s="227"/>
      <c r="Q361" s="227"/>
      <c r="R361" s="227"/>
      <c r="S361" s="227"/>
      <c r="T361" s="227"/>
      <c r="U361" s="227"/>
      <c r="V361" s="227"/>
      <c r="W361" s="422"/>
      <c r="X361" s="227"/>
      <c r="Y361" s="227"/>
      <c r="Z361" s="227"/>
    </row>
    <row r="362" ht="18.75" customHeight="1">
      <c r="A362" s="227"/>
      <c r="B362" s="227"/>
      <c r="C362" s="227"/>
      <c r="D362" s="227"/>
      <c r="E362" s="227"/>
      <c r="F362" s="379"/>
      <c r="G362" s="379"/>
      <c r="H362" s="227"/>
      <c r="I362" s="227"/>
      <c r="J362" s="227"/>
      <c r="K362" s="227"/>
      <c r="L362" s="227"/>
      <c r="M362" s="227"/>
      <c r="N362" s="227"/>
      <c r="O362" s="227"/>
      <c r="P362" s="227"/>
      <c r="Q362" s="227"/>
      <c r="R362" s="227"/>
      <c r="S362" s="227"/>
      <c r="T362" s="227"/>
      <c r="U362" s="227"/>
      <c r="V362" s="227"/>
      <c r="W362" s="422"/>
      <c r="X362" s="227"/>
      <c r="Y362" s="227"/>
      <c r="Z362" s="227"/>
    </row>
    <row r="363" ht="18.75" customHeight="1">
      <c r="A363" s="227"/>
      <c r="B363" s="227"/>
      <c r="C363" s="227"/>
      <c r="D363" s="227"/>
      <c r="E363" s="227"/>
      <c r="F363" s="379"/>
      <c r="G363" s="379"/>
      <c r="H363" s="227"/>
      <c r="I363" s="227"/>
      <c r="J363" s="227"/>
      <c r="K363" s="227"/>
      <c r="L363" s="227"/>
      <c r="M363" s="227"/>
      <c r="N363" s="227"/>
      <c r="O363" s="227"/>
      <c r="P363" s="227"/>
      <c r="Q363" s="227"/>
      <c r="R363" s="227"/>
      <c r="S363" s="227"/>
      <c r="T363" s="227"/>
      <c r="U363" s="227"/>
      <c r="V363" s="227"/>
      <c r="W363" s="422"/>
      <c r="X363" s="227"/>
      <c r="Y363" s="227"/>
      <c r="Z363" s="227"/>
    </row>
    <row r="364" ht="18.75" customHeight="1">
      <c r="A364" s="227"/>
      <c r="B364" s="227"/>
      <c r="C364" s="227"/>
      <c r="D364" s="227"/>
      <c r="E364" s="227"/>
      <c r="F364" s="379"/>
      <c r="G364" s="379"/>
      <c r="H364" s="227"/>
      <c r="I364" s="227"/>
      <c r="J364" s="227"/>
      <c r="K364" s="227"/>
      <c r="L364" s="227"/>
      <c r="M364" s="227"/>
      <c r="N364" s="227"/>
      <c r="O364" s="227"/>
      <c r="P364" s="227"/>
      <c r="Q364" s="227"/>
      <c r="R364" s="227"/>
      <c r="S364" s="227"/>
      <c r="T364" s="227"/>
      <c r="U364" s="227"/>
      <c r="V364" s="227"/>
      <c r="W364" s="422"/>
      <c r="X364" s="227"/>
      <c r="Y364" s="227"/>
      <c r="Z364" s="227"/>
    </row>
    <row r="365" ht="18.75" customHeight="1">
      <c r="A365" s="227"/>
      <c r="B365" s="227"/>
      <c r="C365" s="227"/>
      <c r="D365" s="227"/>
      <c r="E365" s="227"/>
      <c r="F365" s="379"/>
      <c r="G365" s="379"/>
      <c r="H365" s="227"/>
      <c r="I365" s="227"/>
      <c r="J365" s="227"/>
      <c r="K365" s="227"/>
      <c r="L365" s="227"/>
      <c r="M365" s="227"/>
      <c r="N365" s="227"/>
      <c r="O365" s="227"/>
      <c r="P365" s="227"/>
      <c r="Q365" s="227"/>
      <c r="R365" s="227"/>
      <c r="S365" s="227"/>
      <c r="T365" s="227"/>
      <c r="U365" s="227"/>
      <c r="V365" s="227"/>
      <c r="W365" s="422"/>
      <c r="X365" s="227"/>
      <c r="Y365" s="227"/>
      <c r="Z365" s="227"/>
    </row>
    <row r="366" ht="18.75" customHeight="1">
      <c r="A366" s="227"/>
      <c r="B366" s="227"/>
      <c r="C366" s="227"/>
      <c r="D366" s="227"/>
      <c r="E366" s="227"/>
      <c r="F366" s="379"/>
      <c r="G366" s="379"/>
      <c r="H366" s="227"/>
      <c r="I366" s="227"/>
      <c r="J366" s="227"/>
      <c r="K366" s="227"/>
      <c r="L366" s="227"/>
      <c r="M366" s="227"/>
      <c r="N366" s="227"/>
      <c r="O366" s="227"/>
      <c r="P366" s="227"/>
      <c r="Q366" s="227"/>
      <c r="R366" s="227"/>
      <c r="S366" s="227"/>
      <c r="T366" s="227"/>
      <c r="U366" s="227"/>
      <c r="V366" s="227"/>
      <c r="W366" s="422"/>
      <c r="X366" s="227"/>
      <c r="Y366" s="227"/>
      <c r="Z366" s="227"/>
    </row>
    <row r="367" ht="18.75" customHeight="1">
      <c r="A367" s="227"/>
      <c r="B367" s="227"/>
      <c r="C367" s="227"/>
      <c r="D367" s="227"/>
      <c r="E367" s="227"/>
      <c r="F367" s="379"/>
      <c r="G367" s="379"/>
      <c r="H367" s="227"/>
      <c r="I367" s="227"/>
      <c r="J367" s="227"/>
      <c r="K367" s="227"/>
      <c r="L367" s="227"/>
      <c r="M367" s="227"/>
      <c r="N367" s="227"/>
      <c r="O367" s="227"/>
      <c r="P367" s="227"/>
      <c r="Q367" s="227"/>
      <c r="R367" s="227"/>
      <c r="S367" s="227"/>
      <c r="T367" s="227"/>
      <c r="U367" s="227"/>
      <c r="V367" s="227"/>
      <c r="W367" s="422"/>
      <c r="X367" s="227"/>
      <c r="Y367" s="227"/>
      <c r="Z367" s="227"/>
    </row>
    <row r="368" ht="18.75" customHeight="1">
      <c r="A368" s="227"/>
      <c r="B368" s="227"/>
      <c r="C368" s="227"/>
      <c r="D368" s="227"/>
      <c r="E368" s="227"/>
      <c r="F368" s="379"/>
      <c r="G368" s="379"/>
      <c r="H368" s="227"/>
      <c r="I368" s="227"/>
      <c r="J368" s="227"/>
      <c r="K368" s="227"/>
      <c r="L368" s="227"/>
      <c r="M368" s="227"/>
      <c r="N368" s="227"/>
      <c r="O368" s="227"/>
      <c r="P368" s="227"/>
      <c r="Q368" s="227"/>
      <c r="R368" s="227"/>
      <c r="S368" s="227"/>
      <c r="T368" s="227"/>
      <c r="U368" s="227"/>
      <c r="V368" s="227"/>
      <c r="W368" s="422"/>
      <c r="X368" s="227"/>
      <c r="Y368" s="227"/>
      <c r="Z368" s="227"/>
    </row>
    <row r="369" ht="18.75" customHeight="1">
      <c r="A369" s="227"/>
      <c r="B369" s="227"/>
      <c r="C369" s="227"/>
      <c r="D369" s="227"/>
      <c r="E369" s="227"/>
      <c r="F369" s="379"/>
      <c r="G369" s="379"/>
      <c r="H369" s="227"/>
      <c r="I369" s="227"/>
      <c r="J369" s="227"/>
      <c r="K369" s="227"/>
      <c r="L369" s="227"/>
      <c r="M369" s="227"/>
      <c r="N369" s="227"/>
      <c r="O369" s="227"/>
      <c r="P369" s="227"/>
      <c r="Q369" s="227"/>
      <c r="R369" s="227"/>
      <c r="S369" s="227"/>
      <c r="T369" s="227"/>
      <c r="U369" s="227"/>
      <c r="V369" s="227"/>
      <c r="W369" s="422"/>
      <c r="X369" s="227"/>
      <c r="Y369" s="227"/>
      <c r="Z369" s="227"/>
    </row>
    <row r="370" ht="18.75" customHeight="1">
      <c r="A370" s="227"/>
      <c r="B370" s="227"/>
      <c r="C370" s="227"/>
      <c r="D370" s="227"/>
      <c r="E370" s="227"/>
      <c r="F370" s="379"/>
      <c r="G370" s="379"/>
      <c r="H370" s="227"/>
      <c r="I370" s="227"/>
      <c r="J370" s="227"/>
      <c r="K370" s="227"/>
      <c r="L370" s="227"/>
      <c r="M370" s="227"/>
      <c r="N370" s="227"/>
      <c r="O370" s="227"/>
      <c r="P370" s="227"/>
      <c r="Q370" s="227"/>
      <c r="R370" s="227"/>
      <c r="S370" s="227"/>
      <c r="T370" s="227"/>
      <c r="U370" s="227"/>
      <c r="V370" s="227"/>
      <c r="W370" s="422"/>
      <c r="X370" s="227"/>
      <c r="Y370" s="227"/>
      <c r="Z370" s="227"/>
    </row>
    <row r="371" ht="18.75" customHeight="1">
      <c r="A371" s="227"/>
      <c r="B371" s="227"/>
      <c r="C371" s="227"/>
      <c r="D371" s="227"/>
      <c r="E371" s="227"/>
      <c r="F371" s="379"/>
      <c r="G371" s="379"/>
      <c r="H371" s="227"/>
      <c r="I371" s="227"/>
      <c r="J371" s="227"/>
      <c r="K371" s="227"/>
      <c r="L371" s="227"/>
      <c r="M371" s="227"/>
      <c r="N371" s="227"/>
      <c r="O371" s="227"/>
      <c r="P371" s="227"/>
      <c r="Q371" s="227"/>
      <c r="R371" s="227"/>
      <c r="S371" s="227"/>
      <c r="T371" s="227"/>
      <c r="U371" s="227"/>
      <c r="V371" s="227"/>
      <c r="W371" s="422"/>
      <c r="X371" s="227"/>
      <c r="Y371" s="227"/>
      <c r="Z371" s="227"/>
    </row>
    <row r="372" ht="18.75" customHeight="1">
      <c r="A372" s="227"/>
      <c r="B372" s="227"/>
      <c r="C372" s="227"/>
      <c r="D372" s="227"/>
      <c r="E372" s="227"/>
      <c r="F372" s="379"/>
      <c r="G372" s="379"/>
      <c r="H372" s="227"/>
      <c r="I372" s="227"/>
      <c r="J372" s="227"/>
      <c r="K372" s="227"/>
      <c r="L372" s="227"/>
      <c r="M372" s="227"/>
      <c r="N372" s="227"/>
      <c r="O372" s="227"/>
      <c r="P372" s="227"/>
      <c r="Q372" s="227"/>
      <c r="R372" s="227"/>
      <c r="S372" s="227"/>
      <c r="T372" s="227"/>
      <c r="U372" s="227"/>
      <c r="V372" s="227"/>
      <c r="W372" s="422"/>
      <c r="X372" s="227"/>
      <c r="Y372" s="227"/>
      <c r="Z372" s="227"/>
    </row>
    <row r="373" ht="18.75" customHeight="1">
      <c r="A373" s="227"/>
      <c r="B373" s="227"/>
      <c r="C373" s="227"/>
      <c r="D373" s="227"/>
      <c r="E373" s="227"/>
      <c r="F373" s="379"/>
      <c r="G373" s="379"/>
      <c r="H373" s="227"/>
      <c r="I373" s="227"/>
      <c r="J373" s="227"/>
      <c r="K373" s="227"/>
      <c r="L373" s="227"/>
      <c r="M373" s="227"/>
      <c r="N373" s="227"/>
      <c r="O373" s="227"/>
      <c r="P373" s="227"/>
      <c r="Q373" s="227"/>
      <c r="R373" s="227"/>
      <c r="S373" s="227"/>
      <c r="T373" s="227"/>
      <c r="U373" s="227"/>
      <c r="V373" s="227"/>
      <c r="W373" s="422"/>
      <c r="X373" s="227"/>
      <c r="Y373" s="227"/>
      <c r="Z373" s="227"/>
    </row>
    <row r="374" ht="18.75" customHeight="1">
      <c r="A374" s="227"/>
      <c r="B374" s="227"/>
      <c r="C374" s="227"/>
      <c r="D374" s="227"/>
      <c r="E374" s="227"/>
      <c r="F374" s="379"/>
      <c r="G374" s="379"/>
      <c r="H374" s="227"/>
      <c r="I374" s="227"/>
      <c r="J374" s="227"/>
      <c r="K374" s="227"/>
      <c r="L374" s="227"/>
      <c r="M374" s="227"/>
      <c r="N374" s="227"/>
      <c r="O374" s="227"/>
      <c r="P374" s="227"/>
      <c r="Q374" s="227"/>
      <c r="R374" s="227"/>
      <c r="S374" s="227"/>
      <c r="T374" s="227"/>
      <c r="U374" s="227"/>
      <c r="V374" s="227"/>
      <c r="W374" s="422"/>
      <c r="X374" s="227"/>
      <c r="Y374" s="227"/>
      <c r="Z374" s="227"/>
    </row>
    <row r="375" ht="18.75" customHeight="1">
      <c r="A375" s="227"/>
      <c r="B375" s="227"/>
      <c r="C375" s="227"/>
      <c r="D375" s="227"/>
      <c r="E375" s="227"/>
      <c r="F375" s="379"/>
      <c r="G375" s="379"/>
      <c r="H375" s="227"/>
      <c r="I375" s="227"/>
      <c r="J375" s="227"/>
      <c r="K375" s="227"/>
      <c r="L375" s="227"/>
      <c r="M375" s="227"/>
      <c r="N375" s="227"/>
      <c r="O375" s="227"/>
      <c r="P375" s="227"/>
      <c r="Q375" s="227"/>
      <c r="R375" s="227"/>
      <c r="S375" s="227"/>
      <c r="T375" s="227"/>
      <c r="U375" s="227"/>
      <c r="V375" s="227"/>
      <c r="W375" s="422"/>
      <c r="X375" s="227"/>
      <c r="Y375" s="227"/>
      <c r="Z375" s="227"/>
    </row>
    <row r="376" ht="18.75" customHeight="1">
      <c r="A376" s="227"/>
      <c r="B376" s="227"/>
      <c r="C376" s="227"/>
      <c r="D376" s="227"/>
      <c r="E376" s="227"/>
      <c r="F376" s="379"/>
      <c r="G376" s="379"/>
      <c r="H376" s="227"/>
      <c r="I376" s="227"/>
      <c r="J376" s="227"/>
      <c r="K376" s="227"/>
      <c r="L376" s="227"/>
      <c r="M376" s="227"/>
      <c r="N376" s="227"/>
      <c r="O376" s="227"/>
      <c r="P376" s="227"/>
      <c r="Q376" s="227"/>
      <c r="R376" s="227"/>
      <c r="S376" s="227"/>
      <c r="T376" s="227"/>
      <c r="U376" s="227"/>
      <c r="V376" s="227"/>
      <c r="W376" s="422"/>
      <c r="X376" s="227"/>
      <c r="Y376" s="227"/>
      <c r="Z376" s="227"/>
    </row>
    <row r="377" ht="18.75" customHeight="1">
      <c r="A377" s="227"/>
      <c r="B377" s="227"/>
      <c r="C377" s="227"/>
      <c r="D377" s="227"/>
      <c r="E377" s="227"/>
      <c r="F377" s="379"/>
      <c r="G377" s="379"/>
      <c r="H377" s="227"/>
      <c r="I377" s="227"/>
      <c r="J377" s="227"/>
      <c r="K377" s="227"/>
      <c r="L377" s="227"/>
      <c r="M377" s="227"/>
      <c r="N377" s="227"/>
      <c r="O377" s="227"/>
      <c r="P377" s="227"/>
      <c r="Q377" s="227"/>
      <c r="R377" s="227"/>
      <c r="S377" s="227"/>
      <c r="T377" s="227"/>
      <c r="U377" s="227"/>
      <c r="V377" s="227"/>
      <c r="W377" s="422"/>
      <c r="X377" s="227"/>
      <c r="Y377" s="227"/>
      <c r="Z377" s="227"/>
    </row>
    <row r="378" ht="18.75" customHeight="1">
      <c r="A378" s="227"/>
      <c r="B378" s="227"/>
      <c r="C378" s="227"/>
      <c r="D378" s="227"/>
      <c r="E378" s="227"/>
      <c r="F378" s="379"/>
      <c r="G378" s="379"/>
      <c r="H378" s="227"/>
      <c r="I378" s="227"/>
      <c r="J378" s="227"/>
      <c r="K378" s="227"/>
      <c r="L378" s="227"/>
      <c r="M378" s="227"/>
      <c r="N378" s="227"/>
      <c r="O378" s="227"/>
      <c r="P378" s="227"/>
      <c r="Q378" s="227"/>
      <c r="R378" s="227"/>
      <c r="S378" s="227"/>
      <c r="T378" s="227"/>
      <c r="U378" s="227"/>
      <c r="V378" s="227"/>
      <c r="W378" s="422"/>
      <c r="X378" s="227"/>
      <c r="Y378" s="227"/>
      <c r="Z378" s="227"/>
    </row>
    <row r="379" ht="18.75" customHeight="1">
      <c r="A379" s="227"/>
      <c r="B379" s="227"/>
      <c r="C379" s="227"/>
      <c r="D379" s="227"/>
      <c r="E379" s="227"/>
      <c r="F379" s="379"/>
      <c r="G379" s="379"/>
      <c r="H379" s="227"/>
      <c r="I379" s="227"/>
      <c r="J379" s="227"/>
      <c r="K379" s="227"/>
      <c r="L379" s="227"/>
      <c r="M379" s="227"/>
      <c r="N379" s="227"/>
      <c r="O379" s="227"/>
      <c r="P379" s="227"/>
      <c r="Q379" s="227"/>
      <c r="R379" s="227"/>
      <c r="S379" s="227"/>
      <c r="T379" s="227"/>
      <c r="U379" s="227"/>
      <c r="V379" s="227"/>
      <c r="W379" s="422"/>
      <c r="X379" s="227"/>
      <c r="Y379" s="227"/>
      <c r="Z379" s="227"/>
    </row>
    <row r="380" ht="18.75" customHeight="1">
      <c r="A380" s="227"/>
      <c r="B380" s="227"/>
      <c r="C380" s="227"/>
      <c r="D380" s="227"/>
      <c r="E380" s="227"/>
      <c r="F380" s="379"/>
      <c r="G380" s="379"/>
      <c r="H380" s="227"/>
      <c r="I380" s="227"/>
      <c r="J380" s="227"/>
      <c r="K380" s="227"/>
      <c r="L380" s="227"/>
      <c r="M380" s="227"/>
      <c r="N380" s="227"/>
      <c r="O380" s="227"/>
      <c r="P380" s="227"/>
      <c r="Q380" s="227"/>
      <c r="R380" s="227"/>
      <c r="S380" s="227"/>
      <c r="T380" s="227"/>
      <c r="U380" s="227"/>
      <c r="V380" s="227"/>
      <c r="W380" s="422"/>
      <c r="X380" s="227"/>
      <c r="Y380" s="227"/>
      <c r="Z380" s="227"/>
    </row>
    <row r="381" ht="18.75" customHeight="1">
      <c r="A381" s="227"/>
      <c r="B381" s="227"/>
      <c r="C381" s="227"/>
      <c r="D381" s="227"/>
      <c r="E381" s="227"/>
      <c r="F381" s="379"/>
      <c r="G381" s="379"/>
      <c r="H381" s="227"/>
      <c r="I381" s="227"/>
      <c r="J381" s="227"/>
      <c r="K381" s="227"/>
      <c r="L381" s="227"/>
      <c r="M381" s="227"/>
      <c r="N381" s="227"/>
      <c r="O381" s="227"/>
      <c r="P381" s="227"/>
      <c r="Q381" s="227"/>
      <c r="R381" s="227"/>
      <c r="S381" s="227"/>
      <c r="T381" s="227"/>
      <c r="U381" s="227"/>
      <c r="V381" s="227"/>
      <c r="W381" s="422"/>
      <c r="X381" s="227"/>
      <c r="Y381" s="227"/>
      <c r="Z381" s="227"/>
    </row>
    <row r="382" ht="18.75" customHeight="1">
      <c r="A382" s="227"/>
      <c r="B382" s="227"/>
      <c r="C382" s="227"/>
      <c r="D382" s="227"/>
      <c r="E382" s="227"/>
      <c r="F382" s="379"/>
      <c r="G382" s="379"/>
      <c r="H382" s="227"/>
      <c r="I382" s="227"/>
      <c r="J382" s="227"/>
      <c r="K382" s="227"/>
      <c r="L382" s="227"/>
      <c r="M382" s="227"/>
      <c r="N382" s="227"/>
      <c r="O382" s="227"/>
      <c r="P382" s="227"/>
      <c r="Q382" s="227"/>
      <c r="R382" s="227"/>
      <c r="S382" s="227"/>
      <c r="T382" s="227"/>
      <c r="U382" s="227"/>
      <c r="V382" s="227"/>
      <c r="W382" s="422"/>
      <c r="X382" s="227"/>
      <c r="Y382" s="227"/>
      <c r="Z382" s="227"/>
    </row>
    <row r="383" ht="18.75" customHeight="1">
      <c r="A383" s="227"/>
      <c r="B383" s="227"/>
      <c r="C383" s="227"/>
      <c r="D383" s="227"/>
      <c r="E383" s="227"/>
      <c r="F383" s="379"/>
      <c r="G383" s="379"/>
      <c r="H383" s="227"/>
      <c r="I383" s="227"/>
      <c r="J383" s="227"/>
      <c r="K383" s="227"/>
      <c r="L383" s="227"/>
      <c r="M383" s="227"/>
      <c r="N383" s="227"/>
      <c r="O383" s="227"/>
      <c r="P383" s="227"/>
      <c r="Q383" s="227"/>
      <c r="R383" s="227"/>
      <c r="S383" s="227"/>
      <c r="T383" s="227"/>
      <c r="U383" s="227"/>
      <c r="V383" s="227"/>
      <c r="W383" s="422"/>
      <c r="X383" s="227"/>
      <c r="Y383" s="227"/>
      <c r="Z383" s="227"/>
    </row>
    <row r="384" ht="18.75" customHeight="1">
      <c r="A384" s="227"/>
      <c r="B384" s="227"/>
      <c r="C384" s="227"/>
      <c r="D384" s="227"/>
      <c r="E384" s="227"/>
      <c r="F384" s="379"/>
      <c r="G384" s="379"/>
      <c r="H384" s="227"/>
      <c r="I384" s="227"/>
      <c r="J384" s="227"/>
      <c r="K384" s="227"/>
      <c r="L384" s="227"/>
      <c r="M384" s="227"/>
      <c r="N384" s="227"/>
      <c r="O384" s="227"/>
      <c r="P384" s="227"/>
      <c r="Q384" s="227"/>
      <c r="R384" s="227"/>
      <c r="S384" s="227"/>
      <c r="T384" s="227"/>
      <c r="U384" s="227"/>
      <c r="V384" s="227"/>
      <c r="W384" s="422"/>
      <c r="X384" s="227"/>
      <c r="Y384" s="227"/>
      <c r="Z384" s="227"/>
    </row>
    <row r="385" ht="18.75" customHeight="1">
      <c r="A385" s="227"/>
      <c r="B385" s="227"/>
      <c r="C385" s="227"/>
      <c r="D385" s="227"/>
      <c r="E385" s="227"/>
      <c r="F385" s="379"/>
      <c r="G385" s="379"/>
      <c r="H385" s="227"/>
      <c r="I385" s="227"/>
      <c r="J385" s="227"/>
      <c r="K385" s="227"/>
      <c r="L385" s="227"/>
      <c r="M385" s="227"/>
      <c r="N385" s="227"/>
      <c r="O385" s="227"/>
      <c r="P385" s="227"/>
      <c r="Q385" s="227"/>
      <c r="R385" s="227"/>
      <c r="S385" s="227"/>
      <c r="T385" s="227"/>
      <c r="U385" s="227"/>
      <c r="V385" s="227"/>
      <c r="W385" s="422"/>
      <c r="X385" s="227"/>
      <c r="Y385" s="227"/>
      <c r="Z385" s="227"/>
    </row>
    <row r="386" ht="18.75" customHeight="1">
      <c r="A386" s="227"/>
      <c r="B386" s="227"/>
      <c r="C386" s="227"/>
      <c r="D386" s="227"/>
      <c r="E386" s="227"/>
      <c r="F386" s="379"/>
      <c r="G386" s="379"/>
      <c r="H386" s="227"/>
      <c r="I386" s="227"/>
      <c r="J386" s="227"/>
      <c r="K386" s="227"/>
      <c r="L386" s="227"/>
      <c r="M386" s="227"/>
      <c r="N386" s="227"/>
      <c r="O386" s="227"/>
      <c r="P386" s="227"/>
      <c r="Q386" s="227"/>
      <c r="R386" s="227"/>
      <c r="S386" s="227"/>
      <c r="T386" s="227"/>
      <c r="U386" s="227"/>
      <c r="V386" s="227"/>
      <c r="W386" s="422"/>
      <c r="X386" s="227"/>
      <c r="Y386" s="227"/>
      <c r="Z386" s="227"/>
    </row>
    <row r="387" ht="18.75" customHeight="1">
      <c r="A387" s="227"/>
      <c r="B387" s="227"/>
      <c r="C387" s="227"/>
      <c r="D387" s="227"/>
      <c r="E387" s="227"/>
      <c r="F387" s="379"/>
      <c r="G387" s="379"/>
      <c r="H387" s="227"/>
      <c r="I387" s="227"/>
      <c r="J387" s="227"/>
      <c r="K387" s="227"/>
      <c r="L387" s="227"/>
      <c r="M387" s="227"/>
      <c r="N387" s="227"/>
      <c r="O387" s="227"/>
      <c r="P387" s="227"/>
      <c r="Q387" s="227"/>
      <c r="R387" s="227"/>
      <c r="S387" s="227"/>
      <c r="T387" s="227"/>
      <c r="U387" s="227"/>
      <c r="V387" s="227"/>
      <c r="W387" s="422"/>
      <c r="X387" s="227"/>
      <c r="Y387" s="227"/>
      <c r="Z387" s="227"/>
    </row>
    <row r="388" ht="18.75" customHeight="1">
      <c r="A388" s="227"/>
      <c r="B388" s="227"/>
      <c r="C388" s="227"/>
      <c r="D388" s="227"/>
      <c r="E388" s="227"/>
      <c r="F388" s="379"/>
      <c r="G388" s="379"/>
      <c r="H388" s="227"/>
      <c r="I388" s="227"/>
      <c r="J388" s="227"/>
      <c r="K388" s="227"/>
      <c r="L388" s="227"/>
      <c r="M388" s="227"/>
      <c r="N388" s="227"/>
      <c r="O388" s="227"/>
      <c r="P388" s="227"/>
      <c r="Q388" s="227"/>
      <c r="R388" s="227"/>
      <c r="S388" s="227"/>
      <c r="T388" s="227"/>
      <c r="U388" s="227"/>
      <c r="V388" s="227"/>
      <c r="W388" s="422"/>
      <c r="X388" s="227"/>
      <c r="Y388" s="227"/>
      <c r="Z388" s="227"/>
    </row>
    <row r="389" ht="18.75" customHeight="1">
      <c r="A389" s="227"/>
      <c r="B389" s="227"/>
      <c r="C389" s="227"/>
      <c r="D389" s="227"/>
      <c r="E389" s="227"/>
      <c r="F389" s="379"/>
      <c r="G389" s="379"/>
      <c r="H389" s="227"/>
      <c r="I389" s="227"/>
      <c r="J389" s="227"/>
      <c r="K389" s="227"/>
      <c r="L389" s="227"/>
      <c r="M389" s="227"/>
      <c r="N389" s="227"/>
      <c r="O389" s="227"/>
      <c r="P389" s="227"/>
      <c r="Q389" s="227"/>
      <c r="R389" s="227"/>
      <c r="S389" s="227"/>
      <c r="T389" s="227"/>
      <c r="U389" s="227"/>
      <c r="V389" s="227"/>
      <c r="W389" s="422"/>
      <c r="X389" s="227"/>
      <c r="Y389" s="227"/>
      <c r="Z389" s="227"/>
    </row>
    <row r="390" ht="18.75" customHeight="1">
      <c r="A390" s="227"/>
      <c r="B390" s="227"/>
      <c r="C390" s="227"/>
      <c r="D390" s="227"/>
      <c r="E390" s="227"/>
      <c r="F390" s="379"/>
      <c r="G390" s="379"/>
      <c r="H390" s="227"/>
      <c r="I390" s="227"/>
      <c r="J390" s="227"/>
      <c r="K390" s="227"/>
      <c r="L390" s="227"/>
      <c r="M390" s="227"/>
      <c r="N390" s="227"/>
      <c r="O390" s="227"/>
      <c r="P390" s="227"/>
      <c r="Q390" s="227"/>
      <c r="R390" s="227"/>
      <c r="S390" s="227"/>
      <c r="T390" s="227"/>
      <c r="U390" s="227"/>
      <c r="V390" s="227"/>
      <c r="W390" s="422"/>
      <c r="X390" s="227"/>
      <c r="Y390" s="227"/>
      <c r="Z390" s="227"/>
    </row>
    <row r="391" ht="18.75" customHeight="1">
      <c r="A391" s="227"/>
      <c r="B391" s="227"/>
      <c r="C391" s="227"/>
      <c r="D391" s="227"/>
      <c r="E391" s="227"/>
      <c r="F391" s="379"/>
      <c r="G391" s="379"/>
      <c r="H391" s="227"/>
      <c r="I391" s="227"/>
      <c r="J391" s="227"/>
      <c r="K391" s="227"/>
      <c r="L391" s="227"/>
      <c r="M391" s="227"/>
      <c r="N391" s="227"/>
      <c r="O391" s="227"/>
      <c r="P391" s="227"/>
      <c r="Q391" s="227"/>
      <c r="R391" s="227"/>
      <c r="S391" s="227"/>
      <c r="T391" s="227"/>
      <c r="U391" s="227"/>
      <c r="V391" s="227"/>
      <c r="W391" s="422"/>
      <c r="X391" s="227"/>
      <c r="Y391" s="227"/>
      <c r="Z391" s="227"/>
    </row>
    <row r="392" ht="18.75" customHeight="1">
      <c r="A392" s="227"/>
      <c r="B392" s="227"/>
      <c r="C392" s="227"/>
      <c r="D392" s="227"/>
      <c r="E392" s="227"/>
      <c r="F392" s="379"/>
      <c r="G392" s="379"/>
      <c r="H392" s="227"/>
      <c r="I392" s="227"/>
      <c r="J392" s="227"/>
      <c r="K392" s="227"/>
      <c r="L392" s="227"/>
      <c r="M392" s="227"/>
      <c r="N392" s="227"/>
      <c r="O392" s="227"/>
      <c r="P392" s="227"/>
      <c r="Q392" s="227"/>
      <c r="R392" s="227"/>
      <c r="S392" s="227"/>
      <c r="T392" s="227"/>
      <c r="U392" s="227"/>
      <c r="V392" s="227"/>
      <c r="W392" s="422"/>
      <c r="X392" s="227"/>
      <c r="Y392" s="227"/>
      <c r="Z392" s="227"/>
    </row>
    <row r="393" ht="18.75" customHeight="1">
      <c r="A393" s="227"/>
      <c r="B393" s="227"/>
      <c r="C393" s="227"/>
      <c r="D393" s="227"/>
      <c r="E393" s="227"/>
      <c r="F393" s="379"/>
      <c r="G393" s="379"/>
      <c r="H393" s="227"/>
      <c r="I393" s="227"/>
      <c r="J393" s="227"/>
      <c r="K393" s="227"/>
      <c r="L393" s="227"/>
      <c r="M393" s="227"/>
      <c r="N393" s="227"/>
      <c r="O393" s="227"/>
      <c r="P393" s="227"/>
      <c r="Q393" s="227"/>
      <c r="R393" s="227"/>
      <c r="S393" s="227"/>
      <c r="T393" s="227"/>
      <c r="U393" s="227"/>
      <c r="V393" s="227"/>
      <c r="W393" s="422"/>
      <c r="X393" s="227"/>
      <c r="Y393" s="227"/>
      <c r="Z393" s="227"/>
    </row>
    <row r="394" ht="18.75" customHeight="1">
      <c r="A394" s="227"/>
      <c r="B394" s="227"/>
      <c r="C394" s="227"/>
      <c r="D394" s="227"/>
      <c r="E394" s="227"/>
      <c r="F394" s="379"/>
      <c r="G394" s="379"/>
      <c r="H394" s="227"/>
      <c r="I394" s="227"/>
      <c r="J394" s="227"/>
      <c r="K394" s="227"/>
      <c r="L394" s="227"/>
      <c r="M394" s="227"/>
      <c r="N394" s="227"/>
      <c r="O394" s="227"/>
      <c r="P394" s="227"/>
      <c r="Q394" s="227"/>
      <c r="R394" s="227"/>
      <c r="S394" s="227"/>
      <c r="T394" s="227"/>
      <c r="U394" s="227"/>
      <c r="V394" s="227"/>
      <c r="W394" s="422"/>
      <c r="X394" s="227"/>
      <c r="Y394" s="227"/>
      <c r="Z394" s="227"/>
    </row>
    <row r="395" ht="18.75" customHeight="1">
      <c r="A395" s="227"/>
      <c r="B395" s="227"/>
      <c r="C395" s="227"/>
      <c r="D395" s="227"/>
      <c r="E395" s="227"/>
      <c r="F395" s="379"/>
      <c r="G395" s="379"/>
      <c r="H395" s="227"/>
      <c r="I395" s="227"/>
      <c r="J395" s="227"/>
      <c r="K395" s="227"/>
      <c r="L395" s="227"/>
      <c r="M395" s="227"/>
      <c r="N395" s="227"/>
      <c r="O395" s="227"/>
      <c r="P395" s="227"/>
      <c r="Q395" s="227"/>
      <c r="R395" s="227"/>
      <c r="S395" s="227"/>
      <c r="T395" s="227"/>
      <c r="U395" s="227"/>
      <c r="V395" s="227"/>
      <c r="W395" s="422"/>
      <c r="X395" s="227"/>
      <c r="Y395" s="227"/>
      <c r="Z395" s="227"/>
    </row>
    <row r="396" ht="18.75" customHeight="1">
      <c r="A396" s="227"/>
      <c r="B396" s="227"/>
      <c r="C396" s="227"/>
      <c r="D396" s="227"/>
      <c r="E396" s="227"/>
      <c r="F396" s="379"/>
      <c r="G396" s="379"/>
      <c r="H396" s="227"/>
      <c r="I396" s="227"/>
      <c r="J396" s="227"/>
      <c r="K396" s="227"/>
      <c r="L396" s="227"/>
      <c r="M396" s="227"/>
      <c r="N396" s="227"/>
      <c r="O396" s="227"/>
      <c r="P396" s="227"/>
      <c r="Q396" s="227"/>
      <c r="R396" s="227"/>
      <c r="S396" s="227"/>
      <c r="T396" s="227"/>
      <c r="U396" s="227"/>
      <c r="V396" s="227"/>
      <c r="W396" s="422"/>
      <c r="X396" s="227"/>
      <c r="Y396" s="227"/>
      <c r="Z396" s="227"/>
    </row>
    <row r="397" ht="18.75" customHeight="1">
      <c r="A397" s="227"/>
      <c r="B397" s="227"/>
      <c r="C397" s="227"/>
      <c r="D397" s="227"/>
      <c r="E397" s="227"/>
      <c r="F397" s="379"/>
      <c r="G397" s="379"/>
      <c r="H397" s="227"/>
      <c r="I397" s="227"/>
      <c r="J397" s="227"/>
      <c r="K397" s="227"/>
      <c r="L397" s="227"/>
      <c r="M397" s="227"/>
      <c r="N397" s="227"/>
      <c r="O397" s="227"/>
      <c r="P397" s="227"/>
      <c r="Q397" s="227"/>
      <c r="R397" s="227"/>
      <c r="S397" s="227"/>
      <c r="T397" s="227"/>
      <c r="U397" s="227"/>
      <c r="V397" s="227"/>
      <c r="W397" s="422"/>
      <c r="X397" s="227"/>
      <c r="Y397" s="227"/>
      <c r="Z397" s="227"/>
    </row>
    <row r="398" ht="18.75" customHeight="1">
      <c r="A398" s="227"/>
      <c r="B398" s="227"/>
      <c r="C398" s="227"/>
      <c r="D398" s="227"/>
      <c r="E398" s="227"/>
      <c r="F398" s="379"/>
      <c r="G398" s="379"/>
      <c r="H398" s="227"/>
      <c r="I398" s="227"/>
      <c r="J398" s="227"/>
      <c r="K398" s="227"/>
      <c r="L398" s="227"/>
      <c r="M398" s="227"/>
      <c r="N398" s="227"/>
      <c r="O398" s="227"/>
      <c r="P398" s="227"/>
      <c r="Q398" s="227"/>
      <c r="R398" s="227"/>
      <c r="S398" s="227"/>
      <c r="T398" s="227"/>
      <c r="U398" s="227"/>
      <c r="V398" s="227"/>
      <c r="W398" s="422"/>
      <c r="X398" s="227"/>
      <c r="Y398" s="227"/>
      <c r="Z398" s="227"/>
    </row>
    <row r="399" ht="18.75" customHeight="1">
      <c r="A399" s="227"/>
      <c r="B399" s="227"/>
      <c r="C399" s="227"/>
      <c r="D399" s="227"/>
      <c r="E399" s="227"/>
      <c r="F399" s="379"/>
      <c r="G399" s="379"/>
      <c r="H399" s="227"/>
      <c r="I399" s="227"/>
      <c r="J399" s="227"/>
      <c r="K399" s="227"/>
      <c r="L399" s="227"/>
      <c r="M399" s="227"/>
      <c r="N399" s="227"/>
      <c r="O399" s="227"/>
      <c r="P399" s="227"/>
      <c r="Q399" s="227"/>
      <c r="R399" s="227"/>
      <c r="S399" s="227"/>
      <c r="T399" s="227"/>
      <c r="U399" s="227"/>
      <c r="V399" s="227"/>
      <c r="W399" s="422"/>
      <c r="X399" s="227"/>
      <c r="Y399" s="227"/>
      <c r="Z399" s="227"/>
    </row>
    <row r="400" ht="18.75" customHeight="1">
      <c r="A400" s="227"/>
      <c r="B400" s="227"/>
      <c r="C400" s="227"/>
      <c r="D400" s="227"/>
      <c r="E400" s="227"/>
      <c r="F400" s="379"/>
      <c r="G400" s="379"/>
      <c r="H400" s="227"/>
      <c r="I400" s="227"/>
      <c r="J400" s="227"/>
      <c r="K400" s="227"/>
      <c r="L400" s="227"/>
      <c r="M400" s="227"/>
      <c r="N400" s="227"/>
      <c r="O400" s="227"/>
      <c r="P400" s="227"/>
      <c r="Q400" s="227"/>
      <c r="R400" s="227"/>
      <c r="S400" s="227"/>
      <c r="T400" s="227"/>
      <c r="U400" s="227"/>
      <c r="V400" s="227"/>
      <c r="W400" s="422"/>
      <c r="X400" s="227"/>
      <c r="Y400" s="227"/>
      <c r="Z400" s="227"/>
    </row>
    <row r="401" ht="18.75" customHeight="1">
      <c r="A401" s="227"/>
      <c r="B401" s="227"/>
      <c r="C401" s="227"/>
      <c r="D401" s="227"/>
      <c r="E401" s="227"/>
      <c r="F401" s="379"/>
      <c r="G401" s="379"/>
      <c r="H401" s="227"/>
      <c r="I401" s="227"/>
      <c r="J401" s="227"/>
      <c r="K401" s="227"/>
      <c r="L401" s="227"/>
      <c r="M401" s="227"/>
      <c r="N401" s="227"/>
      <c r="O401" s="227"/>
      <c r="P401" s="227"/>
      <c r="Q401" s="227"/>
      <c r="R401" s="227"/>
      <c r="S401" s="227"/>
      <c r="T401" s="227"/>
      <c r="U401" s="227"/>
      <c r="V401" s="227"/>
      <c r="W401" s="422"/>
      <c r="X401" s="227"/>
      <c r="Y401" s="227"/>
      <c r="Z401" s="227"/>
    </row>
    <row r="402" ht="18.75" customHeight="1">
      <c r="A402" s="227"/>
      <c r="B402" s="227"/>
      <c r="C402" s="227"/>
      <c r="D402" s="227"/>
      <c r="E402" s="227"/>
      <c r="F402" s="379"/>
      <c r="G402" s="379"/>
      <c r="H402" s="227"/>
      <c r="I402" s="227"/>
      <c r="J402" s="227"/>
      <c r="K402" s="227"/>
      <c r="L402" s="227"/>
      <c r="M402" s="227"/>
      <c r="N402" s="227"/>
      <c r="O402" s="227"/>
      <c r="P402" s="227"/>
      <c r="Q402" s="227"/>
      <c r="R402" s="227"/>
      <c r="S402" s="227"/>
      <c r="T402" s="227"/>
      <c r="U402" s="227"/>
      <c r="V402" s="227"/>
      <c r="W402" s="422"/>
      <c r="X402" s="227"/>
      <c r="Y402" s="227"/>
      <c r="Z402" s="227"/>
    </row>
    <row r="403" ht="18.75" customHeight="1">
      <c r="A403" s="227"/>
      <c r="B403" s="227"/>
      <c r="C403" s="227"/>
      <c r="D403" s="227"/>
      <c r="E403" s="227"/>
      <c r="F403" s="379"/>
      <c r="G403" s="379"/>
      <c r="H403" s="227"/>
      <c r="I403" s="227"/>
      <c r="J403" s="227"/>
      <c r="K403" s="227"/>
      <c r="L403" s="227"/>
      <c r="M403" s="227"/>
      <c r="N403" s="227"/>
      <c r="O403" s="227"/>
      <c r="P403" s="227"/>
      <c r="Q403" s="227"/>
      <c r="R403" s="227"/>
      <c r="S403" s="227"/>
      <c r="T403" s="227"/>
      <c r="U403" s="227"/>
      <c r="V403" s="227"/>
      <c r="W403" s="422"/>
      <c r="X403" s="227"/>
      <c r="Y403" s="227"/>
      <c r="Z403" s="227"/>
    </row>
    <row r="404" ht="18.75" customHeight="1">
      <c r="A404" s="227"/>
      <c r="B404" s="227"/>
      <c r="C404" s="227"/>
      <c r="D404" s="227"/>
      <c r="E404" s="227"/>
      <c r="F404" s="379"/>
      <c r="G404" s="379"/>
      <c r="H404" s="227"/>
      <c r="I404" s="227"/>
      <c r="J404" s="227"/>
      <c r="K404" s="227"/>
      <c r="L404" s="227"/>
      <c r="M404" s="227"/>
      <c r="N404" s="227"/>
      <c r="O404" s="227"/>
      <c r="P404" s="227"/>
      <c r="Q404" s="227"/>
      <c r="R404" s="227"/>
      <c r="S404" s="227"/>
      <c r="T404" s="227"/>
      <c r="U404" s="227"/>
      <c r="V404" s="227"/>
      <c r="W404" s="422"/>
      <c r="X404" s="227"/>
      <c r="Y404" s="227"/>
      <c r="Z404" s="227"/>
    </row>
    <row r="405" ht="18.75" customHeight="1">
      <c r="A405" s="227"/>
      <c r="B405" s="227"/>
      <c r="C405" s="227"/>
      <c r="D405" s="227"/>
      <c r="E405" s="227"/>
      <c r="F405" s="379"/>
      <c r="G405" s="379"/>
      <c r="H405" s="227"/>
      <c r="I405" s="227"/>
      <c r="J405" s="227"/>
      <c r="K405" s="227"/>
      <c r="L405" s="227"/>
      <c r="M405" s="227"/>
      <c r="N405" s="227"/>
      <c r="O405" s="227"/>
      <c r="P405" s="227"/>
      <c r="Q405" s="227"/>
      <c r="R405" s="227"/>
      <c r="S405" s="227"/>
      <c r="T405" s="227"/>
      <c r="U405" s="227"/>
      <c r="V405" s="227"/>
      <c r="W405" s="422"/>
      <c r="X405" s="227"/>
      <c r="Y405" s="227"/>
      <c r="Z405" s="227"/>
    </row>
    <row r="406" ht="18.75" customHeight="1">
      <c r="A406" s="227"/>
      <c r="B406" s="227"/>
      <c r="C406" s="227"/>
      <c r="D406" s="227"/>
      <c r="E406" s="227"/>
      <c r="F406" s="379"/>
      <c r="G406" s="379"/>
      <c r="H406" s="227"/>
      <c r="I406" s="227"/>
      <c r="J406" s="227"/>
      <c r="K406" s="227"/>
      <c r="L406" s="227"/>
      <c r="M406" s="227"/>
      <c r="N406" s="227"/>
      <c r="O406" s="227"/>
      <c r="P406" s="227"/>
      <c r="Q406" s="227"/>
      <c r="R406" s="227"/>
      <c r="S406" s="227"/>
      <c r="T406" s="227"/>
      <c r="U406" s="227"/>
      <c r="V406" s="227"/>
      <c r="W406" s="422"/>
      <c r="X406" s="227"/>
      <c r="Y406" s="227"/>
      <c r="Z406" s="227"/>
    </row>
    <row r="407" ht="18.75" customHeight="1">
      <c r="A407" s="227"/>
      <c r="B407" s="227"/>
      <c r="C407" s="227"/>
      <c r="D407" s="227"/>
      <c r="E407" s="227"/>
      <c r="F407" s="379"/>
      <c r="G407" s="379"/>
      <c r="H407" s="227"/>
      <c r="I407" s="227"/>
      <c r="J407" s="227"/>
      <c r="K407" s="227"/>
      <c r="L407" s="227"/>
      <c r="M407" s="227"/>
      <c r="N407" s="227"/>
      <c r="O407" s="227"/>
      <c r="P407" s="227"/>
      <c r="Q407" s="227"/>
      <c r="R407" s="227"/>
      <c r="S407" s="227"/>
      <c r="T407" s="227"/>
      <c r="U407" s="227"/>
      <c r="V407" s="227"/>
      <c r="W407" s="422"/>
      <c r="X407" s="227"/>
      <c r="Y407" s="227"/>
      <c r="Z407" s="227"/>
    </row>
    <row r="408" ht="18.75" customHeight="1">
      <c r="A408" s="227"/>
      <c r="B408" s="227"/>
      <c r="C408" s="227"/>
      <c r="D408" s="227"/>
      <c r="E408" s="227"/>
      <c r="F408" s="379"/>
      <c r="G408" s="379"/>
      <c r="H408" s="227"/>
      <c r="I408" s="227"/>
      <c r="J408" s="227"/>
      <c r="K408" s="227"/>
      <c r="L408" s="227"/>
      <c r="M408" s="227"/>
      <c r="N408" s="227"/>
      <c r="O408" s="227"/>
      <c r="P408" s="227"/>
      <c r="Q408" s="227"/>
      <c r="R408" s="227"/>
      <c r="S408" s="227"/>
      <c r="T408" s="227"/>
      <c r="U408" s="227"/>
      <c r="V408" s="227"/>
      <c r="W408" s="422"/>
      <c r="X408" s="227"/>
      <c r="Y408" s="227"/>
      <c r="Z408" s="227"/>
    </row>
    <row r="409" ht="18.75" customHeight="1">
      <c r="A409" s="227"/>
      <c r="B409" s="227"/>
      <c r="C409" s="227"/>
      <c r="D409" s="227"/>
      <c r="E409" s="227"/>
      <c r="F409" s="379"/>
      <c r="G409" s="379"/>
      <c r="H409" s="227"/>
      <c r="I409" s="227"/>
      <c r="J409" s="227"/>
      <c r="K409" s="227"/>
      <c r="L409" s="227"/>
      <c r="M409" s="227"/>
      <c r="N409" s="227"/>
      <c r="O409" s="227"/>
      <c r="P409" s="227"/>
      <c r="Q409" s="227"/>
      <c r="R409" s="227"/>
      <c r="S409" s="227"/>
      <c r="T409" s="227"/>
      <c r="U409" s="227"/>
      <c r="V409" s="227"/>
      <c r="W409" s="422"/>
      <c r="X409" s="227"/>
      <c r="Y409" s="227"/>
      <c r="Z409" s="227"/>
    </row>
    <row r="410" ht="18.75" customHeight="1">
      <c r="A410" s="227"/>
      <c r="B410" s="227"/>
      <c r="C410" s="227"/>
      <c r="D410" s="227"/>
      <c r="E410" s="227"/>
      <c r="F410" s="379"/>
      <c r="G410" s="379"/>
      <c r="H410" s="227"/>
      <c r="I410" s="227"/>
      <c r="J410" s="227"/>
      <c r="K410" s="227"/>
      <c r="L410" s="227"/>
      <c r="M410" s="227"/>
      <c r="N410" s="227"/>
      <c r="O410" s="227"/>
      <c r="P410" s="227"/>
      <c r="Q410" s="227"/>
      <c r="R410" s="227"/>
      <c r="S410" s="227"/>
      <c r="T410" s="227"/>
      <c r="U410" s="227"/>
      <c r="V410" s="227"/>
      <c r="W410" s="422"/>
      <c r="X410" s="227"/>
      <c r="Y410" s="227"/>
      <c r="Z410" s="227"/>
    </row>
    <row r="411" ht="18.75" customHeight="1">
      <c r="A411" s="227"/>
      <c r="B411" s="227"/>
      <c r="C411" s="227"/>
      <c r="D411" s="227"/>
      <c r="E411" s="227"/>
      <c r="F411" s="379"/>
      <c r="G411" s="379"/>
      <c r="H411" s="227"/>
      <c r="I411" s="227"/>
      <c r="J411" s="227"/>
      <c r="K411" s="227"/>
      <c r="L411" s="227"/>
      <c r="M411" s="227"/>
      <c r="N411" s="227"/>
      <c r="O411" s="227"/>
      <c r="P411" s="227"/>
      <c r="Q411" s="227"/>
      <c r="R411" s="227"/>
      <c r="S411" s="227"/>
      <c r="T411" s="227"/>
      <c r="U411" s="227"/>
      <c r="V411" s="227"/>
      <c r="W411" s="422"/>
      <c r="X411" s="227"/>
      <c r="Y411" s="227"/>
      <c r="Z411" s="227"/>
    </row>
    <row r="412" ht="18.75" customHeight="1">
      <c r="A412" s="227"/>
      <c r="B412" s="227"/>
      <c r="C412" s="227"/>
      <c r="D412" s="227"/>
      <c r="E412" s="227"/>
      <c r="F412" s="379"/>
      <c r="G412" s="379"/>
      <c r="H412" s="227"/>
      <c r="I412" s="227"/>
      <c r="J412" s="227"/>
      <c r="K412" s="227"/>
      <c r="L412" s="227"/>
      <c r="M412" s="227"/>
      <c r="N412" s="227"/>
      <c r="O412" s="227"/>
      <c r="P412" s="227"/>
      <c r="Q412" s="227"/>
      <c r="R412" s="227"/>
      <c r="S412" s="227"/>
      <c r="T412" s="227"/>
      <c r="U412" s="227"/>
      <c r="V412" s="227"/>
      <c r="W412" s="422"/>
      <c r="X412" s="227"/>
      <c r="Y412" s="227"/>
      <c r="Z412" s="227"/>
    </row>
    <row r="413" ht="18.75" customHeight="1">
      <c r="A413" s="227"/>
      <c r="B413" s="227"/>
      <c r="C413" s="227"/>
      <c r="D413" s="227"/>
      <c r="E413" s="227"/>
      <c r="F413" s="379"/>
      <c r="G413" s="379"/>
      <c r="H413" s="227"/>
      <c r="I413" s="227"/>
      <c r="J413" s="227"/>
      <c r="K413" s="227"/>
      <c r="L413" s="227"/>
      <c r="M413" s="227"/>
      <c r="N413" s="227"/>
      <c r="O413" s="227"/>
      <c r="P413" s="227"/>
      <c r="Q413" s="227"/>
      <c r="R413" s="227"/>
      <c r="S413" s="227"/>
      <c r="T413" s="227"/>
      <c r="U413" s="227"/>
      <c r="V413" s="227"/>
      <c r="W413" s="422"/>
      <c r="X413" s="227"/>
      <c r="Y413" s="227"/>
      <c r="Z413" s="227"/>
    </row>
    <row r="414" ht="18.75" customHeight="1">
      <c r="A414" s="227"/>
      <c r="B414" s="227"/>
      <c r="C414" s="227"/>
      <c r="D414" s="227"/>
      <c r="E414" s="227"/>
      <c r="F414" s="379"/>
      <c r="G414" s="379"/>
      <c r="H414" s="227"/>
      <c r="I414" s="227"/>
      <c r="J414" s="227"/>
      <c r="K414" s="227"/>
      <c r="L414" s="227"/>
      <c r="M414" s="227"/>
      <c r="N414" s="227"/>
      <c r="O414" s="227"/>
      <c r="P414" s="227"/>
      <c r="Q414" s="227"/>
      <c r="R414" s="227"/>
      <c r="S414" s="227"/>
      <c r="T414" s="227"/>
      <c r="U414" s="227"/>
      <c r="V414" s="227"/>
      <c r="W414" s="422"/>
      <c r="X414" s="227"/>
      <c r="Y414" s="227"/>
      <c r="Z414" s="227"/>
    </row>
    <row r="415" ht="18.75" customHeight="1">
      <c r="A415" s="227"/>
      <c r="B415" s="227"/>
      <c r="C415" s="227"/>
      <c r="D415" s="227"/>
      <c r="E415" s="227"/>
      <c r="F415" s="379"/>
      <c r="G415" s="379"/>
      <c r="H415" s="227"/>
      <c r="I415" s="227"/>
      <c r="J415" s="227"/>
      <c r="K415" s="227"/>
      <c r="L415" s="227"/>
      <c r="M415" s="227"/>
      <c r="N415" s="227"/>
      <c r="O415" s="227"/>
      <c r="P415" s="227"/>
      <c r="Q415" s="227"/>
      <c r="R415" s="227"/>
      <c r="S415" s="227"/>
      <c r="T415" s="227"/>
      <c r="U415" s="227"/>
      <c r="V415" s="227"/>
      <c r="W415" s="422"/>
      <c r="X415" s="227"/>
      <c r="Y415" s="227"/>
      <c r="Z415" s="227"/>
    </row>
    <row r="416" ht="18.75" customHeight="1">
      <c r="A416" s="227"/>
      <c r="B416" s="227"/>
      <c r="C416" s="227"/>
      <c r="D416" s="227"/>
      <c r="E416" s="227"/>
      <c r="F416" s="379"/>
      <c r="G416" s="379"/>
      <c r="H416" s="227"/>
      <c r="I416" s="227"/>
      <c r="J416" s="227"/>
      <c r="K416" s="227"/>
      <c r="L416" s="227"/>
      <c r="M416" s="227"/>
      <c r="N416" s="227"/>
      <c r="O416" s="227"/>
      <c r="P416" s="227"/>
      <c r="Q416" s="227"/>
      <c r="R416" s="227"/>
      <c r="S416" s="227"/>
      <c r="T416" s="227"/>
      <c r="U416" s="227"/>
      <c r="V416" s="227"/>
      <c r="W416" s="422"/>
      <c r="X416" s="227"/>
      <c r="Y416" s="227"/>
      <c r="Z416" s="227"/>
    </row>
    <row r="417" ht="18.75" customHeight="1">
      <c r="A417" s="227"/>
      <c r="B417" s="227"/>
      <c r="C417" s="227"/>
      <c r="D417" s="227"/>
      <c r="E417" s="227"/>
      <c r="F417" s="379"/>
      <c r="G417" s="379"/>
      <c r="H417" s="227"/>
      <c r="I417" s="227"/>
      <c r="J417" s="227"/>
      <c r="K417" s="227"/>
      <c r="L417" s="227"/>
      <c r="M417" s="227"/>
      <c r="N417" s="227"/>
      <c r="O417" s="227"/>
      <c r="P417" s="227"/>
      <c r="Q417" s="227"/>
      <c r="R417" s="227"/>
      <c r="S417" s="227"/>
      <c r="T417" s="227"/>
      <c r="U417" s="227"/>
      <c r="V417" s="227"/>
      <c r="W417" s="422"/>
      <c r="X417" s="227"/>
      <c r="Y417" s="227"/>
      <c r="Z417" s="227"/>
    </row>
    <row r="418" ht="18.75" customHeight="1">
      <c r="A418" s="227"/>
      <c r="B418" s="227"/>
      <c r="C418" s="227"/>
      <c r="D418" s="227"/>
      <c r="E418" s="227"/>
      <c r="F418" s="379"/>
      <c r="G418" s="379"/>
      <c r="H418" s="227"/>
      <c r="I418" s="227"/>
      <c r="J418" s="227"/>
      <c r="K418" s="227"/>
      <c r="L418" s="227"/>
      <c r="M418" s="227"/>
      <c r="N418" s="227"/>
      <c r="O418" s="227"/>
      <c r="P418" s="227"/>
      <c r="Q418" s="227"/>
      <c r="R418" s="227"/>
      <c r="S418" s="227"/>
      <c r="T418" s="227"/>
      <c r="U418" s="227"/>
      <c r="V418" s="227"/>
      <c r="W418" s="422"/>
      <c r="X418" s="227"/>
      <c r="Y418" s="227"/>
      <c r="Z418" s="227"/>
    </row>
    <row r="419" ht="18.75" customHeight="1">
      <c r="A419" s="227"/>
      <c r="B419" s="227"/>
      <c r="C419" s="227"/>
      <c r="D419" s="227"/>
      <c r="E419" s="227"/>
      <c r="F419" s="379"/>
      <c r="G419" s="379"/>
      <c r="H419" s="227"/>
      <c r="I419" s="227"/>
      <c r="J419" s="227"/>
      <c r="K419" s="227"/>
      <c r="L419" s="227"/>
      <c r="M419" s="227"/>
      <c r="N419" s="227"/>
      <c r="O419" s="227"/>
      <c r="P419" s="227"/>
      <c r="Q419" s="227"/>
      <c r="R419" s="227"/>
      <c r="S419" s="227"/>
      <c r="T419" s="227"/>
      <c r="U419" s="227"/>
      <c r="V419" s="227"/>
      <c r="W419" s="422"/>
      <c r="X419" s="227"/>
      <c r="Y419" s="227"/>
      <c r="Z419" s="227"/>
    </row>
    <row r="420" ht="18.75" customHeight="1">
      <c r="A420" s="227"/>
      <c r="B420" s="227"/>
      <c r="C420" s="227"/>
      <c r="D420" s="227"/>
      <c r="E420" s="227"/>
      <c r="F420" s="379"/>
      <c r="G420" s="379"/>
      <c r="H420" s="227"/>
      <c r="I420" s="227"/>
      <c r="J420" s="227"/>
      <c r="K420" s="227"/>
      <c r="L420" s="227"/>
      <c r="M420" s="227"/>
      <c r="N420" s="227"/>
      <c r="O420" s="227"/>
      <c r="P420" s="227"/>
      <c r="Q420" s="227"/>
      <c r="R420" s="227"/>
      <c r="S420" s="227"/>
      <c r="T420" s="227"/>
      <c r="U420" s="227"/>
      <c r="V420" s="227"/>
      <c r="W420" s="422"/>
      <c r="X420" s="227"/>
      <c r="Y420" s="227"/>
      <c r="Z420" s="227"/>
    </row>
    <row r="421" ht="18.75" customHeight="1">
      <c r="A421" s="227"/>
      <c r="B421" s="227"/>
      <c r="C421" s="227"/>
      <c r="D421" s="227"/>
      <c r="E421" s="227"/>
      <c r="F421" s="379"/>
      <c r="G421" s="379"/>
      <c r="H421" s="227"/>
      <c r="I421" s="227"/>
      <c r="J421" s="227"/>
      <c r="K421" s="227"/>
      <c r="L421" s="227"/>
      <c r="M421" s="227"/>
      <c r="N421" s="227"/>
      <c r="O421" s="227"/>
      <c r="P421" s="227"/>
      <c r="Q421" s="227"/>
      <c r="R421" s="227"/>
      <c r="S421" s="227"/>
      <c r="T421" s="227"/>
      <c r="U421" s="227"/>
      <c r="V421" s="227"/>
      <c r="W421" s="422"/>
      <c r="X421" s="227"/>
      <c r="Y421" s="227"/>
      <c r="Z421" s="227"/>
    </row>
    <row r="422" ht="18.75" customHeight="1">
      <c r="A422" s="227"/>
      <c r="B422" s="227"/>
      <c r="C422" s="227"/>
      <c r="D422" s="227"/>
      <c r="E422" s="227"/>
      <c r="F422" s="379"/>
      <c r="G422" s="379"/>
      <c r="H422" s="227"/>
      <c r="I422" s="227"/>
      <c r="J422" s="227"/>
      <c r="K422" s="227"/>
      <c r="L422" s="227"/>
      <c r="M422" s="227"/>
      <c r="N422" s="227"/>
      <c r="O422" s="227"/>
      <c r="P422" s="227"/>
      <c r="Q422" s="227"/>
      <c r="R422" s="227"/>
      <c r="S422" s="227"/>
      <c r="T422" s="227"/>
      <c r="U422" s="227"/>
      <c r="V422" s="227"/>
      <c r="W422" s="422"/>
      <c r="X422" s="227"/>
      <c r="Y422" s="227"/>
      <c r="Z422" s="227"/>
    </row>
    <row r="423" ht="18.75" customHeight="1">
      <c r="A423" s="227"/>
      <c r="B423" s="227"/>
      <c r="C423" s="227"/>
      <c r="D423" s="227"/>
      <c r="E423" s="227"/>
      <c r="F423" s="379"/>
      <c r="G423" s="379"/>
      <c r="H423" s="227"/>
      <c r="I423" s="227"/>
      <c r="J423" s="227"/>
      <c r="K423" s="227"/>
      <c r="L423" s="227"/>
      <c r="M423" s="227"/>
      <c r="N423" s="227"/>
      <c r="O423" s="227"/>
      <c r="P423" s="227"/>
      <c r="Q423" s="227"/>
      <c r="R423" s="227"/>
      <c r="S423" s="227"/>
      <c r="T423" s="227"/>
      <c r="U423" s="227"/>
      <c r="V423" s="227"/>
      <c r="W423" s="422"/>
      <c r="X423" s="227"/>
      <c r="Y423" s="227"/>
      <c r="Z423" s="227"/>
    </row>
    <row r="424" ht="18.75" customHeight="1">
      <c r="A424" s="227"/>
      <c r="B424" s="227"/>
      <c r="C424" s="227"/>
      <c r="D424" s="227"/>
      <c r="E424" s="227"/>
      <c r="F424" s="379"/>
      <c r="G424" s="379"/>
      <c r="H424" s="227"/>
      <c r="I424" s="227"/>
      <c r="J424" s="227"/>
      <c r="K424" s="227"/>
      <c r="L424" s="227"/>
      <c r="M424" s="227"/>
      <c r="N424" s="227"/>
      <c r="O424" s="227"/>
      <c r="P424" s="227"/>
      <c r="Q424" s="227"/>
      <c r="R424" s="227"/>
      <c r="S424" s="227"/>
      <c r="T424" s="227"/>
      <c r="U424" s="227"/>
      <c r="V424" s="227"/>
      <c r="W424" s="422"/>
      <c r="X424" s="227"/>
      <c r="Y424" s="227"/>
      <c r="Z424" s="227"/>
    </row>
    <row r="425" ht="18.75" customHeight="1">
      <c r="A425" s="227"/>
      <c r="B425" s="227"/>
      <c r="C425" s="227"/>
      <c r="D425" s="227"/>
      <c r="E425" s="227"/>
      <c r="F425" s="379"/>
      <c r="G425" s="379"/>
      <c r="H425" s="227"/>
      <c r="I425" s="227"/>
      <c r="J425" s="227"/>
      <c r="K425" s="227"/>
      <c r="L425" s="227"/>
      <c r="M425" s="227"/>
      <c r="N425" s="227"/>
      <c r="O425" s="227"/>
      <c r="P425" s="227"/>
      <c r="Q425" s="227"/>
      <c r="R425" s="227"/>
      <c r="S425" s="227"/>
      <c r="T425" s="227"/>
      <c r="U425" s="227"/>
      <c r="V425" s="227"/>
      <c r="W425" s="422"/>
      <c r="X425" s="227"/>
      <c r="Y425" s="227"/>
      <c r="Z425" s="227"/>
    </row>
    <row r="426" ht="18.75" customHeight="1">
      <c r="A426" s="227"/>
      <c r="B426" s="227"/>
      <c r="C426" s="227"/>
      <c r="D426" s="227"/>
      <c r="E426" s="227"/>
      <c r="F426" s="379"/>
      <c r="G426" s="379"/>
      <c r="H426" s="227"/>
      <c r="I426" s="227"/>
      <c r="J426" s="227"/>
      <c r="K426" s="227"/>
      <c r="L426" s="227"/>
      <c r="M426" s="227"/>
      <c r="N426" s="227"/>
      <c r="O426" s="227"/>
      <c r="P426" s="227"/>
      <c r="Q426" s="227"/>
      <c r="R426" s="227"/>
      <c r="S426" s="227"/>
      <c r="T426" s="227"/>
      <c r="U426" s="227"/>
      <c r="V426" s="227"/>
      <c r="W426" s="422"/>
      <c r="X426" s="227"/>
      <c r="Y426" s="227"/>
      <c r="Z426" s="227"/>
    </row>
    <row r="427" ht="18.75" customHeight="1">
      <c r="A427" s="227"/>
      <c r="B427" s="227"/>
      <c r="C427" s="227"/>
      <c r="D427" s="227"/>
      <c r="E427" s="227"/>
      <c r="F427" s="379"/>
      <c r="G427" s="379"/>
      <c r="H427" s="227"/>
      <c r="I427" s="227"/>
      <c r="J427" s="227"/>
      <c r="K427" s="227"/>
      <c r="L427" s="227"/>
      <c r="M427" s="227"/>
      <c r="N427" s="227"/>
      <c r="O427" s="227"/>
      <c r="P427" s="227"/>
      <c r="Q427" s="227"/>
      <c r="R427" s="227"/>
      <c r="S427" s="227"/>
      <c r="T427" s="227"/>
      <c r="U427" s="227"/>
      <c r="V427" s="227"/>
      <c r="W427" s="422"/>
      <c r="X427" s="227"/>
      <c r="Y427" s="227"/>
      <c r="Z427" s="227"/>
    </row>
    <row r="428" ht="18.75" customHeight="1">
      <c r="A428" s="227"/>
      <c r="B428" s="227"/>
      <c r="C428" s="227"/>
      <c r="D428" s="227"/>
      <c r="E428" s="227"/>
      <c r="F428" s="379"/>
      <c r="G428" s="379"/>
      <c r="H428" s="227"/>
      <c r="I428" s="227"/>
      <c r="J428" s="227"/>
      <c r="K428" s="227"/>
      <c r="L428" s="227"/>
      <c r="M428" s="227"/>
      <c r="N428" s="227"/>
      <c r="O428" s="227"/>
      <c r="P428" s="227"/>
      <c r="Q428" s="227"/>
      <c r="R428" s="227"/>
      <c r="S428" s="227"/>
      <c r="T428" s="227"/>
      <c r="U428" s="227"/>
      <c r="V428" s="227"/>
      <c r="W428" s="422"/>
      <c r="X428" s="227"/>
      <c r="Y428" s="227"/>
      <c r="Z428" s="227"/>
    </row>
    <row r="429" ht="18.75" customHeight="1">
      <c r="A429" s="227"/>
      <c r="B429" s="227"/>
      <c r="C429" s="227"/>
      <c r="D429" s="227"/>
      <c r="E429" s="227"/>
      <c r="F429" s="379"/>
      <c r="G429" s="379"/>
      <c r="H429" s="227"/>
      <c r="I429" s="227"/>
      <c r="J429" s="227"/>
      <c r="K429" s="227"/>
      <c r="L429" s="227"/>
      <c r="M429" s="227"/>
      <c r="N429" s="227"/>
      <c r="O429" s="227"/>
      <c r="P429" s="227"/>
      <c r="Q429" s="227"/>
      <c r="R429" s="227"/>
      <c r="S429" s="227"/>
      <c r="T429" s="227"/>
      <c r="U429" s="227"/>
      <c r="V429" s="227"/>
      <c r="W429" s="422"/>
      <c r="X429" s="227"/>
      <c r="Y429" s="227"/>
      <c r="Z429" s="227"/>
    </row>
    <row r="430" ht="18.75" customHeight="1">
      <c r="A430" s="227"/>
      <c r="B430" s="227"/>
      <c r="C430" s="227"/>
      <c r="D430" s="227"/>
      <c r="E430" s="227"/>
      <c r="F430" s="379"/>
      <c r="G430" s="379"/>
      <c r="H430" s="227"/>
      <c r="I430" s="227"/>
      <c r="J430" s="227"/>
      <c r="K430" s="227"/>
      <c r="L430" s="227"/>
      <c r="M430" s="227"/>
      <c r="N430" s="227"/>
      <c r="O430" s="227"/>
      <c r="P430" s="227"/>
      <c r="Q430" s="227"/>
      <c r="R430" s="227"/>
      <c r="S430" s="227"/>
      <c r="T430" s="227"/>
      <c r="U430" s="227"/>
      <c r="V430" s="227"/>
      <c r="W430" s="422"/>
      <c r="X430" s="227"/>
      <c r="Y430" s="227"/>
      <c r="Z430" s="227"/>
    </row>
    <row r="431" ht="18.75" customHeight="1">
      <c r="A431" s="227"/>
      <c r="B431" s="227"/>
      <c r="C431" s="227"/>
      <c r="D431" s="227"/>
      <c r="E431" s="227"/>
      <c r="F431" s="379"/>
      <c r="G431" s="379"/>
      <c r="H431" s="227"/>
      <c r="I431" s="227"/>
      <c r="J431" s="227"/>
      <c r="K431" s="227"/>
      <c r="L431" s="227"/>
      <c r="M431" s="227"/>
      <c r="N431" s="227"/>
      <c r="O431" s="227"/>
      <c r="P431" s="227"/>
      <c r="Q431" s="227"/>
      <c r="R431" s="227"/>
      <c r="S431" s="227"/>
      <c r="T431" s="227"/>
      <c r="U431" s="227"/>
      <c r="V431" s="227"/>
      <c r="W431" s="422"/>
      <c r="X431" s="227"/>
      <c r="Y431" s="227"/>
      <c r="Z431" s="227"/>
    </row>
    <row r="432" ht="18.75" customHeight="1">
      <c r="A432" s="227"/>
      <c r="B432" s="227"/>
      <c r="C432" s="227"/>
      <c r="D432" s="227"/>
      <c r="E432" s="227"/>
      <c r="F432" s="379"/>
      <c r="G432" s="379"/>
      <c r="H432" s="227"/>
      <c r="I432" s="227"/>
      <c r="J432" s="227"/>
      <c r="K432" s="227"/>
      <c r="L432" s="227"/>
      <c r="M432" s="227"/>
      <c r="N432" s="227"/>
      <c r="O432" s="227"/>
      <c r="P432" s="227"/>
      <c r="Q432" s="227"/>
      <c r="R432" s="227"/>
      <c r="S432" s="227"/>
      <c r="T432" s="227"/>
      <c r="U432" s="227"/>
      <c r="V432" s="227"/>
      <c r="W432" s="422"/>
      <c r="X432" s="227"/>
      <c r="Y432" s="227"/>
      <c r="Z432" s="227"/>
    </row>
    <row r="433" ht="18.75" customHeight="1">
      <c r="A433" s="227"/>
      <c r="B433" s="227"/>
      <c r="C433" s="227"/>
      <c r="D433" s="227"/>
      <c r="E433" s="227"/>
      <c r="F433" s="379"/>
      <c r="G433" s="379"/>
      <c r="H433" s="227"/>
      <c r="I433" s="227"/>
      <c r="J433" s="227"/>
      <c r="K433" s="227"/>
      <c r="L433" s="227"/>
      <c r="M433" s="227"/>
      <c r="N433" s="227"/>
      <c r="O433" s="227"/>
      <c r="P433" s="227"/>
      <c r="Q433" s="227"/>
      <c r="R433" s="227"/>
      <c r="S433" s="227"/>
      <c r="T433" s="227"/>
      <c r="U433" s="227"/>
      <c r="V433" s="227"/>
      <c r="W433" s="422"/>
      <c r="X433" s="227"/>
      <c r="Y433" s="227"/>
      <c r="Z433" s="227"/>
    </row>
    <row r="434" ht="18.75" customHeight="1">
      <c r="A434" s="227"/>
      <c r="B434" s="227"/>
      <c r="C434" s="227"/>
      <c r="D434" s="227"/>
      <c r="E434" s="227"/>
      <c r="F434" s="379"/>
      <c r="G434" s="379"/>
      <c r="H434" s="227"/>
      <c r="I434" s="227"/>
      <c r="J434" s="227"/>
      <c r="K434" s="227"/>
      <c r="L434" s="227"/>
      <c r="M434" s="227"/>
      <c r="N434" s="227"/>
      <c r="O434" s="227"/>
      <c r="P434" s="227"/>
      <c r="Q434" s="227"/>
      <c r="R434" s="227"/>
      <c r="S434" s="227"/>
      <c r="T434" s="227"/>
      <c r="U434" s="227"/>
      <c r="V434" s="227"/>
      <c r="W434" s="422"/>
      <c r="X434" s="227"/>
      <c r="Y434" s="227"/>
      <c r="Z434" s="227"/>
    </row>
    <row r="435" ht="18.75" customHeight="1">
      <c r="A435" s="227"/>
      <c r="B435" s="227"/>
      <c r="C435" s="227"/>
      <c r="D435" s="227"/>
      <c r="E435" s="227"/>
      <c r="F435" s="379"/>
      <c r="G435" s="379"/>
      <c r="H435" s="227"/>
      <c r="I435" s="227"/>
      <c r="J435" s="227"/>
      <c r="K435" s="227"/>
      <c r="L435" s="227"/>
      <c r="M435" s="227"/>
      <c r="N435" s="227"/>
      <c r="O435" s="227"/>
      <c r="P435" s="227"/>
      <c r="Q435" s="227"/>
      <c r="R435" s="227"/>
      <c r="S435" s="227"/>
      <c r="T435" s="227"/>
      <c r="U435" s="227"/>
      <c r="V435" s="227"/>
      <c r="W435" s="422"/>
      <c r="X435" s="227"/>
      <c r="Y435" s="227"/>
      <c r="Z435" s="227"/>
    </row>
    <row r="436" ht="18.75" customHeight="1">
      <c r="A436" s="227"/>
      <c r="B436" s="227"/>
      <c r="C436" s="227"/>
      <c r="D436" s="227"/>
      <c r="E436" s="227"/>
      <c r="F436" s="379"/>
      <c r="G436" s="379"/>
      <c r="H436" s="227"/>
      <c r="I436" s="227"/>
      <c r="J436" s="227"/>
      <c r="K436" s="227"/>
      <c r="L436" s="227"/>
      <c r="M436" s="227"/>
      <c r="N436" s="227"/>
      <c r="O436" s="227"/>
      <c r="P436" s="227"/>
      <c r="Q436" s="227"/>
      <c r="R436" s="227"/>
      <c r="S436" s="227"/>
      <c r="T436" s="227"/>
      <c r="U436" s="227"/>
      <c r="V436" s="227"/>
      <c r="W436" s="422"/>
      <c r="X436" s="227"/>
      <c r="Y436" s="227"/>
      <c r="Z436" s="227"/>
    </row>
    <row r="437" ht="18.75" customHeight="1">
      <c r="A437" s="227"/>
      <c r="B437" s="227"/>
      <c r="C437" s="227"/>
      <c r="D437" s="227"/>
      <c r="E437" s="227"/>
      <c r="F437" s="379"/>
      <c r="G437" s="379"/>
      <c r="H437" s="227"/>
      <c r="I437" s="227"/>
      <c r="J437" s="227"/>
      <c r="K437" s="227"/>
      <c r="L437" s="227"/>
      <c r="M437" s="227"/>
      <c r="N437" s="227"/>
      <c r="O437" s="227"/>
      <c r="P437" s="227"/>
      <c r="Q437" s="227"/>
      <c r="R437" s="227"/>
      <c r="S437" s="227"/>
      <c r="T437" s="227"/>
      <c r="U437" s="227"/>
      <c r="V437" s="227"/>
      <c r="W437" s="422"/>
      <c r="X437" s="227"/>
      <c r="Y437" s="227"/>
      <c r="Z437" s="227"/>
    </row>
    <row r="438" ht="18.75" customHeight="1">
      <c r="A438" s="227"/>
      <c r="B438" s="227"/>
      <c r="C438" s="227"/>
      <c r="D438" s="227"/>
      <c r="E438" s="227"/>
      <c r="F438" s="379"/>
      <c r="G438" s="379"/>
      <c r="H438" s="227"/>
      <c r="I438" s="227"/>
      <c r="J438" s="227"/>
      <c r="K438" s="227"/>
      <c r="L438" s="227"/>
      <c r="M438" s="227"/>
      <c r="N438" s="227"/>
      <c r="O438" s="227"/>
      <c r="P438" s="227"/>
      <c r="Q438" s="227"/>
      <c r="R438" s="227"/>
      <c r="S438" s="227"/>
      <c r="T438" s="227"/>
      <c r="U438" s="227"/>
      <c r="V438" s="227"/>
      <c r="W438" s="422"/>
      <c r="X438" s="227"/>
      <c r="Y438" s="227"/>
      <c r="Z438" s="227"/>
    </row>
    <row r="439" ht="18.75" customHeight="1">
      <c r="A439" s="227"/>
      <c r="B439" s="227"/>
      <c r="C439" s="227"/>
      <c r="D439" s="227"/>
      <c r="E439" s="227"/>
      <c r="F439" s="379"/>
      <c r="G439" s="379"/>
      <c r="H439" s="227"/>
      <c r="I439" s="227"/>
      <c r="J439" s="227"/>
      <c r="K439" s="227"/>
      <c r="L439" s="227"/>
      <c r="M439" s="227"/>
      <c r="N439" s="227"/>
      <c r="O439" s="227"/>
      <c r="P439" s="227"/>
      <c r="Q439" s="227"/>
      <c r="R439" s="227"/>
      <c r="S439" s="227"/>
      <c r="T439" s="227"/>
      <c r="U439" s="227"/>
      <c r="V439" s="227"/>
      <c r="W439" s="422"/>
      <c r="X439" s="227"/>
      <c r="Y439" s="227"/>
      <c r="Z439" s="227"/>
    </row>
    <row r="440" ht="18.75" customHeight="1">
      <c r="A440" s="227"/>
      <c r="B440" s="227"/>
      <c r="C440" s="227"/>
      <c r="D440" s="227"/>
      <c r="E440" s="227"/>
      <c r="F440" s="379"/>
      <c r="G440" s="379"/>
      <c r="H440" s="227"/>
      <c r="I440" s="227"/>
      <c r="J440" s="227"/>
      <c r="K440" s="227"/>
      <c r="L440" s="227"/>
      <c r="M440" s="227"/>
      <c r="N440" s="227"/>
      <c r="O440" s="227"/>
      <c r="P440" s="227"/>
      <c r="Q440" s="227"/>
      <c r="R440" s="227"/>
      <c r="S440" s="227"/>
      <c r="T440" s="227"/>
      <c r="U440" s="227"/>
      <c r="V440" s="227"/>
      <c r="W440" s="422"/>
      <c r="X440" s="227"/>
      <c r="Y440" s="227"/>
      <c r="Z440" s="227"/>
    </row>
    <row r="441" ht="18.75" customHeight="1">
      <c r="A441" s="227"/>
      <c r="B441" s="227"/>
      <c r="C441" s="227"/>
      <c r="D441" s="227"/>
      <c r="E441" s="227"/>
      <c r="F441" s="379"/>
      <c r="G441" s="379"/>
      <c r="H441" s="227"/>
      <c r="I441" s="227"/>
      <c r="J441" s="227"/>
      <c r="K441" s="227"/>
      <c r="L441" s="227"/>
      <c r="M441" s="227"/>
      <c r="N441" s="227"/>
      <c r="O441" s="227"/>
      <c r="P441" s="227"/>
      <c r="Q441" s="227"/>
      <c r="R441" s="227"/>
      <c r="S441" s="227"/>
      <c r="T441" s="227"/>
      <c r="U441" s="227"/>
      <c r="V441" s="227"/>
      <c r="W441" s="422"/>
      <c r="X441" s="227"/>
      <c r="Y441" s="227"/>
      <c r="Z441" s="227"/>
    </row>
    <row r="442" ht="18.75" customHeight="1">
      <c r="A442" s="227"/>
      <c r="B442" s="227"/>
      <c r="C442" s="227"/>
      <c r="D442" s="227"/>
      <c r="E442" s="227"/>
      <c r="F442" s="379"/>
      <c r="G442" s="379"/>
      <c r="H442" s="227"/>
      <c r="I442" s="227"/>
      <c r="J442" s="227"/>
      <c r="K442" s="227"/>
      <c r="L442" s="227"/>
      <c r="M442" s="227"/>
      <c r="N442" s="227"/>
      <c r="O442" s="227"/>
      <c r="P442" s="227"/>
      <c r="Q442" s="227"/>
      <c r="R442" s="227"/>
      <c r="S442" s="227"/>
      <c r="T442" s="227"/>
      <c r="U442" s="227"/>
      <c r="V442" s="227"/>
      <c r="W442" s="422"/>
      <c r="X442" s="227"/>
      <c r="Y442" s="227"/>
      <c r="Z442" s="227"/>
    </row>
    <row r="443" ht="18.75" customHeight="1">
      <c r="A443" s="227"/>
      <c r="B443" s="227"/>
      <c r="C443" s="227"/>
      <c r="D443" s="227"/>
      <c r="E443" s="227"/>
      <c r="F443" s="379"/>
      <c r="G443" s="379"/>
      <c r="H443" s="227"/>
      <c r="I443" s="227"/>
      <c r="J443" s="227"/>
      <c r="K443" s="227"/>
      <c r="L443" s="227"/>
      <c r="M443" s="227"/>
      <c r="N443" s="227"/>
      <c r="O443" s="227"/>
      <c r="P443" s="227"/>
      <c r="Q443" s="227"/>
      <c r="R443" s="227"/>
      <c r="S443" s="227"/>
      <c r="T443" s="227"/>
      <c r="U443" s="227"/>
      <c r="V443" s="227"/>
      <c r="W443" s="422"/>
      <c r="X443" s="227"/>
      <c r="Y443" s="227"/>
      <c r="Z443" s="227"/>
    </row>
    <row r="444" ht="18.75" customHeight="1">
      <c r="A444" s="227"/>
      <c r="B444" s="227"/>
      <c r="C444" s="227"/>
      <c r="D444" s="227"/>
      <c r="E444" s="227"/>
      <c r="F444" s="379"/>
      <c r="G444" s="379"/>
      <c r="H444" s="227"/>
      <c r="I444" s="227"/>
      <c r="J444" s="227"/>
      <c r="K444" s="227"/>
      <c r="L444" s="227"/>
      <c r="M444" s="227"/>
      <c r="N444" s="227"/>
      <c r="O444" s="227"/>
      <c r="P444" s="227"/>
      <c r="Q444" s="227"/>
      <c r="R444" s="227"/>
      <c r="S444" s="227"/>
      <c r="T444" s="227"/>
      <c r="U444" s="227"/>
      <c r="V444" s="227"/>
      <c r="W444" s="422"/>
      <c r="X444" s="227"/>
      <c r="Y444" s="227"/>
      <c r="Z444" s="227"/>
    </row>
    <row r="445" ht="18.75" customHeight="1">
      <c r="A445" s="227"/>
      <c r="B445" s="227"/>
      <c r="C445" s="227"/>
      <c r="D445" s="227"/>
      <c r="E445" s="227"/>
      <c r="F445" s="379"/>
      <c r="G445" s="379"/>
      <c r="H445" s="227"/>
      <c r="I445" s="227"/>
      <c r="J445" s="227"/>
      <c r="K445" s="227"/>
      <c r="L445" s="227"/>
      <c r="M445" s="227"/>
      <c r="N445" s="227"/>
      <c r="O445" s="227"/>
      <c r="P445" s="227"/>
      <c r="Q445" s="227"/>
      <c r="R445" s="227"/>
      <c r="S445" s="227"/>
      <c r="T445" s="227"/>
      <c r="U445" s="227"/>
      <c r="V445" s="227"/>
      <c r="W445" s="422"/>
      <c r="X445" s="227"/>
      <c r="Y445" s="227"/>
      <c r="Z445" s="227"/>
    </row>
    <row r="446" ht="18.75" customHeight="1">
      <c r="A446" s="227"/>
      <c r="B446" s="227"/>
      <c r="C446" s="227"/>
      <c r="D446" s="227"/>
      <c r="E446" s="227"/>
      <c r="F446" s="379"/>
      <c r="G446" s="379"/>
      <c r="H446" s="227"/>
      <c r="I446" s="227"/>
      <c r="J446" s="227"/>
      <c r="K446" s="227"/>
      <c r="L446" s="227"/>
      <c r="M446" s="227"/>
      <c r="N446" s="227"/>
      <c r="O446" s="227"/>
      <c r="P446" s="227"/>
      <c r="Q446" s="227"/>
      <c r="R446" s="227"/>
      <c r="S446" s="227"/>
      <c r="T446" s="227"/>
      <c r="U446" s="227"/>
      <c r="V446" s="227"/>
      <c r="W446" s="422"/>
      <c r="X446" s="227"/>
      <c r="Y446" s="227"/>
      <c r="Z446" s="227"/>
    </row>
    <row r="447" ht="18.75" customHeight="1">
      <c r="A447" s="227"/>
      <c r="B447" s="227"/>
      <c r="C447" s="227"/>
      <c r="D447" s="227"/>
      <c r="E447" s="227"/>
      <c r="F447" s="379"/>
      <c r="G447" s="379"/>
      <c r="H447" s="227"/>
      <c r="I447" s="227"/>
      <c r="J447" s="227"/>
      <c r="K447" s="227"/>
      <c r="L447" s="227"/>
      <c r="M447" s="227"/>
      <c r="N447" s="227"/>
      <c r="O447" s="227"/>
      <c r="P447" s="227"/>
      <c r="Q447" s="227"/>
      <c r="R447" s="227"/>
      <c r="S447" s="227"/>
      <c r="T447" s="227"/>
      <c r="U447" s="227"/>
      <c r="V447" s="227"/>
      <c r="W447" s="422"/>
      <c r="X447" s="227"/>
      <c r="Y447" s="227"/>
      <c r="Z447" s="227"/>
    </row>
    <row r="448" ht="18.75" customHeight="1">
      <c r="A448" s="227"/>
      <c r="B448" s="227"/>
      <c r="C448" s="227"/>
      <c r="D448" s="227"/>
      <c r="E448" s="227"/>
      <c r="F448" s="379"/>
      <c r="G448" s="379"/>
      <c r="H448" s="227"/>
      <c r="I448" s="227"/>
      <c r="J448" s="227"/>
      <c r="K448" s="227"/>
      <c r="L448" s="227"/>
      <c r="M448" s="227"/>
      <c r="N448" s="227"/>
      <c r="O448" s="227"/>
      <c r="P448" s="227"/>
      <c r="Q448" s="227"/>
      <c r="R448" s="227"/>
      <c r="S448" s="227"/>
      <c r="T448" s="227"/>
      <c r="U448" s="227"/>
      <c r="V448" s="227"/>
      <c r="W448" s="422"/>
      <c r="X448" s="227"/>
      <c r="Y448" s="227"/>
      <c r="Z448" s="227"/>
    </row>
    <row r="449" ht="18.75" customHeight="1">
      <c r="A449" s="227"/>
      <c r="B449" s="227"/>
      <c r="C449" s="227"/>
      <c r="D449" s="227"/>
      <c r="E449" s="227"/>
      <c r="F449" s="379"/>
      <c r="G449" s="379"/>
      <c r="H449" s="227"/>
      <c r="I449" s="227"/>
      <c r="J449" s="227"/>
      <c r="K449" s="227"/>
      <c r="L449" s="227"/>
      <c r="M449" s="227"/>
      <c r="N449" s="227"/>
      <c r="O449" s="227"/>
      <c r="P449" s="227"/>
      <c r="Q449" s="227"/>
      <c r="R449" s="227"/>
      <c r="S449" s="227"/>
      <c r="T449" s="227"/>
      <c r="U449" s="227"/>
      <c r="V449" s="227"/>
      <c r="W449" s="422"/>
      <c r="X449" s="227"/>
      <c r="Y449" s="227"/>
      <c r="Z449" s="227"/>
    </row>
    <row r="450" ht="18.75" customHeight="1">
      <c r="A450" s="227"/>
      <c r="B450" s="227"/>
      <c r="C450" s="227"/>
      <c r="D450" s="227"/>
      <c r="E450" s="227"/>
      <c r="F450" s="379"/>
      <c r="G450" s="379"/>
      <c r="H450" s="227"/>
      <c r="I450" s="227"/>
      <c r="J450" s="227"/>
      <c r="K450" s="227"/>
      <c r="L450" s="227"/>
      <c r="M450" s="227"/>
      <c r="N450" s="227"/>
      <c r="O450" s="227"/>
      <c r="P450" s="227"/>
      <c r="Q450" s="227"/>
      <c r="R450" s="227"/>
      <c r="S450" s="227"/>
      <c r="T450" s="227"/>
      <c r="U450" s="227"/>
      <c r="V450" s="227"/>
      <c r="W450" s="422"/>
      <c r="X450" s="227"/>
      <c r="Y450" s="227"/>
      <c r="Z450" s="227"/>
    </row>
    <row r="451" ht="18.75" customHeight="1">
      <c r="A451" s="227"/>
      <c r="B451" s="227"/>
      <c r="C451" s="227"/>
      <c r="D451" s="227"/>
      <c r="E451" s="227"/>
      <c r="F451" s="379"/>
      <c r="G451" s="379"/>
      <c r="H451" s="227"/>
      <c r="I451" s="227"/>
      <c r="J451" s="227"/>
      <c r="K451" s="227"/>
      <c r="L451" s="227"/>
      <c r="M451" s="227"/>
      <c r="N451" s="227"/>
      <c r="O451" s="227"/>
      <c r="P451" s="227"/>
      <c r="Q451" s="227"/>
      <c r="R451" s="227"/>
      <c r="S451" s="227"/>
      <c r="T451" s="227"/>
      <c r="U451" s="227"/>
      <c r="V451" s="227"/>
      <c r="W451" s="422"/>
      <c r="X451" s="227"/>
      <c r="Y451" s="227"/>
      <c r="Z451" s="227"/>
    </row>
    <row r="452" ht="18.75" customHeight="1">
      <c r="A452" s="227"/>
      <c r="B452" s="227"/>
      <c r="C452" s="227"/>
      <c r="D452" s="227"/>
      <c r="E452" s="227"/>
      <c r="F452" s="379"/>
      <c r="G452" s="379"/>
      <c r="H452" s="227"/>
      <c r="I452" s="227"/>
      <c r="J452" s="227"/>
      <c r="K452" s="227"/>
      <c r="L452" s="227"/>
      <c r="M452" s="227"/>
      <c r="N452" s="227"/>
      <c r="O452" s="227"/>
      <c r="P452" s="227"/>
      <c r="Q452" s="227"/>
      <c r="R452" s="227"/>
      <c r="S452" s="227"/>
      <c r="T452" s="227"/>
      <c r="U452" s="227"/>
      <c r="V452" s="227"/>
      <c r="W452" s="422"/>
      <c r="X452" s="227"/>
      <c r="Y452" s="227"/>
      <c r="Z452" s="227"/>
    </row>
    <row r="453" ht="18.75" customHeight="1">
      <c r="A453" s="227"/>
      <c r="B453" s="227"/>
      <c r="C453" s="227"/>
      <c r="D453" s="227"/>
      <c r="E453" s="227"/>
      <c r="F453" s="379"/>
      <c r="G453" s="379"/>
      <c r="H453" s="227"/>
      <c r="I453" s="227"/>
      <c r="J453" s="227"/>
      <c r="K453" s="227"/>
      <c r="L453" s="227"/>
      <c r="M453" s="227"/>
      <c r="N453" s="227"/>
      <c r="O453" s="227"/>
      <c r="P453" s="227"/>
      <c r="Q453" s="227"/>
      <c r="R453" s="227"/>
      <c r="S453" s="227"/>
      <c r="T453" s="227"/>
      <c r="U453" s="227"/>
      <c r="V453" s="227"/>
      <c r="W453" s="422"/>
      <c r="X453" s="227"/>
      <c r="Y453" s="227"/>
      <c r="Z453" s="227"/>
    </row>
    <row r="454" ht="18.75" customHeight="1">
      <c r="A454" s="227"/>
      <c r="B454" s="227"/>
      <c r="C454" s="227"/>
      <c r="D454" s="227"/>
      <c r="E454" s="227"/>
      <c r="F454" s="379"/>
      <c r="G454" s="379"/>
      <c r="H454" s="227"/>
      <c r="I454" s="227"/>
      <c r="J454" s="227"/>
      <c r="K454" s="227"/>
      <c r="L454" s="227"/>
      <c r="M454" s="227"/>
      <c r="N454" s="227"/>
      <c r="O454" s="227"/>
      <c r="P454" s="227"/>
      <c r="Q454" s="227"/>
      <c r="R454" s="227"/>
      <c r="S454" s="227"/>
      <c r="T454" s="227"/>
      <c r="U454" s="227"/>
      <c r="V454" s="227"/>
      <c r="W454" s="422"/>
      <c r="X454" s="227"/>
      <c r="Y454" s="227"/>
      <c r="Z454" s="227"/>
    </row>
    <row r="455" ht="18.75" customHeight="1">
      <c r="A455" s="227"/>
      <c r="B455" s="227"/>
      <c r="C455" s="227"/>
      <c r="D455" s="227"/>
      <c r="E455" s="227"/>
      <c r="F455" s="379"/>
      <c r="G455" s="379"/>
      <c r="H455" s="227"/>
      <c r="I455" s="227"/>
      <c r="J455" s="227"/>
      <c r="K455" s="227"/>
      <c r="L455" s="227"/>
      <c r="M455" s="227"/>
      <c r="N455" s="227"/>
      <c r="O455" s="227"/>
      <c r="P455" s="227"/>
      <c r="Q455" s="227"/>
      <c r="R455" s="227"/>
      <c r="S455" s="227"/>
      <c r="T455" s="227"/>
      <c r="U455" s="227"/>
      <c r="V455" s="227"/>
      <c r="W455" s="422"/>
      <c r="X455" s="227"/>
      <c r="Y455" s="227"/>
      <c r="Z455" s="227"/>
    </row>
    <row r="456" ht="18.75" customHeight="1">
      <c r="A456" s="227"/>
      <c r="B456" s="227"/>
      <c r="C456" s="227"/>
      <c r="D456" s="227"/>
      <c r="E456" s="227"/>
      <c r="F456" s="379"/>
      <c r="G456" s="379"/>
      <c r="H456" s="227"/>
      <c r="I456" s="227"/>
      <c r="J456" s="227"/>
      <c r="K456" s="227"/>
      <c r="L456" s="227"/>
      <c r="M456" s="227"/>
      <c r="N456" s="227"/>
      <c r="O456" s="227"/>
      <c r="P456" s="227"/>
      <c r="Q456" s="227"/>
      <c r="R456" s="227"/>
      <c r="S456" s="227"/>
      <c r="T456" s="227"/>
      <c r="U456" s="227"/>
      <c r="V456" s="227"/>
      <c r="W456" s="422"/>
      <c r="X456" s="227"/>
      <c r="Y456" s="227"/>
      <c r="Z456" s="227"/>
    </row>
    <row r="457" ht="18.75" customHeight="1">
      <c r="A457" s="227"/>
      <c r="B457" s="227"/>
      <c r="C457" s="227"/>
      <c r="D457" s="227"/>
      <c r="E457" s="227"/>
      <c r="F457" s="379"/>
      <c r="G457" s="379"/>
      <c r="H457" s="227"/>
      <c r="I457" s="227"/>
      <c r="J457" s="227"/>
      <c r="K457" s="227"/>
      <c r="L457" s="227"/>
      <c r="M457" s="227"/>
      <c r="N457" s="227"/>
      <c r="O457" s="227"/>
      <c r="P457" s="227"/>
      <c r="Q457" s="227"/>
      <c r="R457" s="227"/>
      <c r="S457" s="227"/>
      <c r="T457" s="227"/>
      <c r="U457" s="227"/>
      <c r="V457" s="227"/>
      <c r="W457" s="422"/>
      <c r="X457" s="227"/>
      <c r="Y457" s="227"/>
      <c r="Z457" s="227"/>
    </row>
    <row r="458" ht="18.75" customHeight="1">
      <c r="A458" s="227"/>
      <c r="B458" s="227"/>
      <c r="C458" s="227"/>
      <c r="D458" s="227"/>
      <c r="E458" s="227"/>
      <c r="F458" s="379"/>
      <c r="G458" s="379"/>
      <c r="H458" s="227"/>
      <c r="I458" s="227"/>
      <c r="J458" s="227"/>
      <c r="K458" s="227"/>
      <c r="L458" s="227"/>
      <c r="M458" s="227"/>
      <c r="N458" s="227"/>
      <c r="O458" s="227"/>
      <c r="P458" s="227"/>
      <c r="Q458" s="227"/>
      <c r="R458" s="227"/>
      <c r="S458" s="227"/>
      <c r="T458" s="227"/>
      <c r="U458" s="227"/>
      <c r="V458" s="227"/>
      <c r="W458" s="422"/>
      <c r="X458" s="227"/>
      <c r="Y458" s="227"/>
      <c r="Z458" s="227"/>
    </row>
    <row r="459" ht="18.75" customHeight="1">
      <c r="A459" s="227"/>
      <c r="B459" s="227"/>
      <c r="C459" s="227"/>
      <c r="D459" s="227"/>
      <c r="E459" s="227"/>
      <c r="F459" s="379"/>
      <c r="G459" s="379"/>
      <c r="H459" s="227"/>
      <c r="I459" s="227"/>
      <c r="J459" s="227"/>
      <c r="K459" s="227"/>
      <c r="L459" s="227"/>
      <c r="M459" s="227"/>
      <c r="N459" s="227"/>
      <c r="O459" s="227"/>
      <c r="P459" s="227"/>
      <c r="Q459" s="227"/>
      <c r="R459" s="227"/>
      <c r="S459" s="227"/>
      <c r="T459" s="227"/>
      <c r="U459" s="227"/>
      <c r="V459" s="227"/>
      <c r="W459" s="422"/>
      <c r="X459" s="227"/>
      <c r="Y459" s="227"/>
      <c r="Z459" s="227"/>
    </row>
    <row r="460" ht="18.75" customHeight="1">
      <c r="A460" s="227"/>
      <c r="B460" s="227"/>
      <c r="C460" s="227"/>
      <c r="D460" s="227"/>
      <c r="E460" s="227"/>
      <c r="F460" s="379"/>
      <c r="G460" s="379"/>
      <c r="H460" s="227"/>
      <c r="I460" s="227"/>
      <c r="J460" s="227"/>
      <c r="K460" s="227"/>
      <c r="L460" s="227"/>
      <c r="M460" s="227"/>
      <c r="N460" s="227"/>
      <c r="O460" s="227"/>
      <c r="P460" s="227"/>
      <c r="Q460" s="227"/>
      <c r="R460" s="227"/>
      <c r="S460" s="227"/>
      <c r="T460" s="227"/>
      <c r="U460" s="227"/>
      <c r="V460" s="227"/>
      <c r="W460" s="422"/>
      <c r="X460" s="227"/>
      <c r="Y460" s="227"/>
      <c r="Z460" s="227"/>
    </row>
    <row r="461" ht="18.75" customHeight="1">
      <c r="A461" s="227"/>
      <c r="B461" s="227"/>
      <c r="C461" s="227"/>
      <c r="D461" s="227"/>
      <c r="E461" s="227"/>
      <c r="F461" s="379"/>
      <c r="G461" s="379"/>
      <c r="H461" s="227"/>
      <c r="I461" s="227"/>
      <c r="J461" s="227"/>
      <c r="K461" s="227"/>
      <c r="L461" s="227"/>
      <c r="M461" s="227"/>
      <c r="N461" s="227"/>
      <c r="O461" s="227"/>
      <c r="P461" s="227"/>
      <c r="Q461" s="227"/>
      <c r="R461" s="227"/>
      <c r="S461" s="227"/>
      <c r="T461" s="227"/>
      <c r="U461" s="227"/>
      <c r="V461" s="227"/>
      <c r="W461" s="422"/>
      <c r="X461" s="227"/>
      <c r="Y461" s="227"/>
      <c r="Z461" s="227"/>
    </row>
    <row r="462" ht="18.75" customHeight="1">
      <c r="A462" s="227"/>
      <c r="B462" s="227"/>
      <c r="C462" s="227"/>
      <c r="D462" s="227"/>
      <c r="E462" s="227"/>
      <c r="F462" s="379"/>
      <c r="G462" s="379"/>
      <c r="H462" s="227"/>
      <c r="I462" s="227"/>
      <c r="J462" s="227"/>
      <c r="K462" s="227"/>
      <c r="L462" s="227"/>
      <c r="M462" s="227"/>
      <c r="N462" s="227"/>
      <c r="O462" s="227"/>
      <c r="P462" s="227"/>
      <c r="Q462" s="227"/>
      <c r="R462" s="227"/>
      <c r="S462" s="227"/>
      <c r="T462" s="227"/>
      <c r="U462" s="227"/>
      <c r="V462" s="227"/>
      <c r="W462" s="422"/>
      <c r="X462" s="227"/>
      <c r="Y462" s="227"/>
      <c r="Z462" s="227"/>
    </row>
    <row r="463" ht="18.75" customHeight="1">
      <c r="A463" s="227"/>
      <c r="B463" s="227"/>
      <c r="C463" s="227"/>
      <c r="D463" s="227"/>
      <c r="E463" s="227"/>
      <c r="F463" s="379"/>
      <c r="G463" s="379"/>
      <c r="H463" s="227"/>
      <c r="I463" s="227"/>
      <c r="J463" s="227"/>
      <c r="K463" s="227"/>
      <c r="L463" s="227"/>
      <c r="M463" s="227"/>
      <c r="N463" s="227"/>
      <c r="O463" s="227"/>
      <c r="P463" s="227"/>
      <c r="Q463" s="227"/>
      <c r="R463" s="227"/>
      <c r="S463" s="227"/>
      <c r="T463" s="227"/>
      <c r="U463" s="227"/>
      <c r="V463" s="227"/>
      <c r="W463" s="422"/>
      <c r="X463" s="227"/>
      <c r="Y463" s="227"/>
      <c r="Z463" s="227"/>
    </row>
    <row r="464" ht="18.75" customHeight="1">
      <c r="A464" s="227"/>
      <c r="B464" s="227"/>
      <c r="C464" s="227"/>
      <c r="D464" s="227"/>
      <c r="E464" s="227"/>
      <c r="F464" s="379"/>
      <c r="G464" s="379"/>
      <c r="H464" s="227"/>
      <c r="I464" s="227"/>
      <c r="J464" s="227"/>
      <c r="K464" s="227"/>
      <c r="L464" s="227"/>
      <c r="M464" s="227"/>
      <c r="N464" s="227"/>
      <c r="O464" s="227"/>
      <c r="P464" s="227"/>
      <c r="Q464" s="227"/>
      <c r="R464" s="227"/>
      <c r="S464" s="227"/>
      <c r="T464" s="227"/>
      <c r="U464" s="227"/>
      <c r="V464" s="227"/>
      <c r="W464" s="422"/>
      <c r="X464" s="227"/>
      <c r="Y464" s="227"/>
      <c r="Z464" s="227"/>
    </row>
    <row r="465" ht="18.75" customHeight="1">
      <c r="A465" s="227"/>
      <c r="B465" s="227"/>
      <c r="C465" s="227"/>
      <c r="D465" s="227"/>
      <c r="E465" s="227"/>
      <c r="F465" s="379"/>
      <c r="G465" s="379"/>
      <c r="H465" s="227"/>
      <c r="I465" s="227"/>
      <c r="J465" s="227"/>
      <c r="K465" s="227"/>
      <c r="L465" s="227"/>
      <c r="M465" s="227"/>
      <c r="N465" s="227"/>
      <c r="O465" s="227"/>
      <c r="P465" s="227"/>
      <c r="Q465" s="227"/>
      <c r="R465" s="227"/>
      <c r="S465" s="227"/>
      <c r="T465" s="227"/>
      <c r="U465" s="227"/>
      <c r="V465" s="227"/>
      <c r="W465" s="422"/>
      <c r="X465" s="227"/>
      <c r="Y465" s="227"/>
      <c r="Z465" s="227"/>
    </row>
    <row r="466" ht="18.75" customHeight="1">
      <c r="A466" s="227"/>
      <c r="B466" s="227"/>
      <c r="C466" s="227"/>
      <c r="D466" s="227"/>
      <c r="E466" s="227"/>
      <c r="F466" s="379"/>
      <c r="G466" s="379"/>
      <c r="H466" s="227"/>
      <c r="I466" s="227"/>
      <c r="J466" s="227"/>
      <c r="K466" s="227"/>
      <c r="L466" s="227"/>
      <c r="M466" s="227"/>
      <c r="N466" s="227"/>
      <c r="O466" s="227"/>
      <c r="P466" s="227"/>
      <c r="Q466" s="227"/>
      <c r="R466" s="227"/>
      <c r="S466" s="227"/>
      <c r="T466" s="227"/>
      <c r="U466" s="227"/>
      <c r="V466" s="227"/>
      <c r="W466" s="422"/>
      <c r="X466" s="227"/>
      <c r="Y466" s="227"/>
      <c r="Z466" s="227"/>
    </row>
    <row r="467" ht="18.75" customHeight="1">
      <c r="A467" s="227"/>
      <c r="B467" s="227"/>
      <c r="C467" s="227"/>
      <c r="D467" s="227"/>
      <c r="E467" s="227"/>
      <c r="F467" s="379"/>
      <c r="G467" s="379"/>
      <c r="H467" s="227"/>
      <c r="I467" s="227"/>
      <c r="J467" s="227"/>
      <c r="K467" s="227"/>
      <c r="L467" s="227"/>
      <c r="M467" s="227"/>
      <c r="N467" s="227"/>
      <c r="O467" s="227"/>
      <c r="P467" s="227"/>
      <c r="Q467" s="227"/>
      <c r="R467" s="227"/>
      <c r="S467" s="227"/>
      <c r="T467" s="227"/>
      <c r="U467" s="227"/>
      <c r="V467" s="227"/>
      <c r="W467" s="422"/>
      <c r="X467" s="227"/>
      <c r="Y467" s="227"/>
      <c r="Z467" s="227"/>
    </row>
    <row r="468" ht="18.75" customHeight="1">
      <c r="A468" s="227"/>
      <c r="B468" s="227"/>
      <c r="C468" s="227"/>
      <c r="D468" s="227"/>
      <c r="E468" s="227"/>
      <c r="F468" s="379"/>
      <c r="G468" s="379"/>
      <c r="H468" s="227"/>
      <c r="I468" s="227"/>
      <c r="J468" s="227"/>
      <c r="K468" s="227"/>
      <c r="L468" s="227"/>
      <c r="M468" s="227"/>
      <c r="N468" s="227"/>
      <c r="O468" s="227"/>
      <c r="P468" s="227"/>
      <c r="Q468" s="227"/>
      <c r="R468" s="227"/>
      <c r="S468" s="227"/>
      <c r="T468" s="227"/>
      <c r="U468" s="227"/>
      <c r="V468" s="227"/>
      <c r="W468" s="422"/>
      <c r="X468" s="227"/>
      <c r="Y468" s="227"/>
      <c r="Z468" s="227"/>
    </row>
    <row r="469" ht="18.75" customHeight="1">
      <c r="A469" s="227"/>
      <c r="B469" s="227"/>
      <c r="C469" s="227"/>
      <c r="D469" s="227"/>
      <c r="E469" s="227"/>
      <c r="F469" s="379"/>
      <c r="G469" s="379"/>
      <c r="H469" s="227"/>
      <c r="I469" s="227"/>
      <c r="J469" s="227"/>
      <c r="K469" s="227"/>
      <c r="L469" s="227"/>
      <c r="M469" s="227"/>
      <c r="N469" s="227"/>
      <c r="O469" s="227"/>
      <c r="P469" s="227"/>
      <c r="Q469" s="227"/>
      <c r="R469" s="227"/>
      <c r="S469" s="227"/>
      <c r="T469" s="227"/>
      <c r="U469" s="227"/>
      <c r="V469" s="227"/>
      <c r="W469" s="422"/>
      <c r="X469" s="227"/>
      <c r="Y469" s="227"/>
      <c r="Z469" s="227"/>
    </row>
    <row r="470" ht="18.75" customHeight="1">
      <c r="A470" s="227"/>
      <c r="B470" s="227"/>
      <c r="C470" s="227"/>
      <c r="D470" s="227"/>
      <c r="E470" s="227"/>
      <c r="F470" s="379"/>
      <c r="G470" s="379"/>
      <c r="H470" s="227"/>
      <c r="I470" s="227"/>
      <c r="J470" s="227"/>
      <c r="K470" s="227"/>
      <c r="L470" s="227"/>
      <c r="M470" s="227"/>
      <c r="N470" s="227"/>
      <c r="O470" s="227"/>
      <c r="P470" s="227"/>
      <c r="Q470" s="227"/>
      <c r="R470" s="227"/>
      <c r="S470" s="227"/>
      <c r="T470" s="227"/>
      <c r="U470" s="227"/>
      <c r="V470" s="227"/>
      <c r="W470" s="422"/>
      <c r="X470" s="227"/>
      <c r="Y470" s="227"/>
      <c r="Z470" s="227"/>
    </row>
    <row r="471" ht="18.75" customHeight="1">
      <c r="A471" s="227"/>
      <c r="B471" s="227"/>
      <c r="C471" s="227"/>
      <c r="D471" s="227"/>
      <c r="E471" s="227"/>
      <c r="F471" s="379"/>
      <c r="G471" s="379"/>
      <c r="H471" s="227"/>
      <c r="I471" s="227"/>
      <c r="J471" s="227"/>
      <c r="K471" s="227"/>
      <c r="L471" s="227"/>
      <c r="M471" s="227"/>
      <c r="N471" s="227"/>
      <c r="O471" s="227"/>
      <c r="P471" s="227"/>
      <c r="Q471" s="227"/>
      <c r="R471" s="227"/>
      <c r="S471" s="227"/>
      <c r="T471" s="227"/>
      <c r="U471" s="227"/>
      <c r="V471" s="227"/>
      <c r="W471" s="422"/>
      <c r="X471" s="227"/>
      <c r="Y471" s="227"/>
      <c r="Z471" s="227"/>
    </row>
    <row r="472" ht="18.75" customHeight="1">
      <c r="A472" s="227"/>
      <c r="B472" s="227"/>
      <c r="C472" s="227"/>
      <c r="D472" s="227"/>
      <c r="E472" s="227"/>
      <c r="F472" s="379"/>
      <c r="G472" s="379"/>
      <c r="H472" s="227"/>
      <c r="I472" s="227"/>
      <c r="J472" s="227"/>
      <c r="K472" s="227"/>
      <c r="L472" s="227"/>
      <c r="M472" s="227"/>
      <c r="N472" s="227"/>
      <c r="O472" s="227"/>
      <c r="P472" s="227"/>
      <c r="Q472" s="227"/>
      <c r="R472" s="227"/>
      <c r="S472" s="227"/>
      <c r="T472" s="227"/>
      <c r="U472" s="227"/>
      <c r="V472" s="227"/>
      <c r="W472" s="422"/>
      <c r="X472" s="227"/>
      <c r="Y472" s="227"/>
      <c r="Z472" s="227"/>
    </row>
    <row r="473" ht="18.75" customHeight="1">
      <c r="A473" s="227"/>
      <c r="B473" s="227"/>
      <c r="C473" s="227"/>
      <c r="D473" s="227"/>
      <c r="E473" s="227"/>
      <c r="F473" s="379"/>
      <c r="G473" s="379"/>
      <c r="H473" s="227"/>
      <c r="I473" s="227"/>
      <c r="J473" s="227"/>
      <c r="K473" s="227"/>
      <c r="L473" s="227"/>
      <c r="M473" s="227"/>
      <c r="N473" s="227"/>
      <c r="O473" s="227"/>
      <c r="P473" s="227"/>
      <c r="Q473" s="227"/>
      <c r="R473" s="227"/>
      <c r="S473" s="227"/>
      <c r="T473" s="227"/>
      <c r="U473" s="227"/>
      <c r="V473" s="227"/>
      <c r="W473" s="422"/>
      <c r="X473" s="227"/>
      <c r="Y473" s="227"/>
      <c r="Z473" s="227"/>
    </row>
    <row r="474" ht="18.75" customHeight="1">
      <c r="A474" s="227"/>
      <c r="B474" s="227"/>
      <c r="C474" s="227"/>
      <c r="D474" s="227"/>
      <c r="E474" s="227"/>
      <c r="F474" s="379"/>
      <c r="G474" s="379"/>
      <c r="H474" s="227"/>
      <c r="I474" s="227"/>
      <c r="J474" s="227"/>
      <c r="K474" s="227"/>
      <c r="L474" s="227"/>
      <c r="M474" s="227"/>
      <c r="N474" s="227"/>
      <c r="O474" s="227"/>
      <c r="P474" s="227"/>
      <c r="Q474" s="227"/>
      <c r="R474" s="227"/>
      <c r="S474" s="227"/>
      <c r="T474" s="227"/>
      <c r="U474" s="227"/>
      <c r="V474" s="227"/>
      <c r="W474" s="422"/>
      <c r="X474" s="227"/>
      <c r="Y474" s="227"/>
      <c r="Z474" s="227"/>
    </row>
    <row r="475" ht="18.75" customHeight="1">
      <c r="A475" s="227"/>
      <c r="B475" s="227"/>
      <c r="C475" s="227"/>
      <c r="D475" s="227"/>
      <c r="E475" s="227"/>
      <c r="F475" s="379"/>
      <c r="G475" s="379"/>
      <c r="H475" s="227"/>
      <c r="I475" s="227"/>
      <c r="J475" s="227"/>
      <c r="K475" s="227"/>
      <c r="L475" s="227"/>
      <c r="M475" s="227"/>
      <c r="N475" s="227"/>
      <c r="O475" s="227"/>
      <c r="P475" s="227"/>
      <c r="Q475" s="227"/>
      <c r="R475" s="227"/>
      <c r="S475" s="227"/>
      <c r="T475" s="227"/>
      <c r="U475" s="227"/>
      <c r="V475" s="227"/>
      <c r="W475" s="422"/>
      <c r="X475" s="227"/>
      <c r="Y475" s="227"/>
      <c r="Z475" s="227"/>
    </row>
    <row r="476" ht="18.75" customHeight="1">
      <c r="A476" s="227"/>
      <c r="B476" s="227"/>
      <c r="C476" s="227"/>
      <c r="D476" s="227"/>
      <c r="E476" s="227"/>
      <c r="F476" s="379"/>
      <c r="G476" s="379"/>
      <c r="H476" s="227"/>
      <c r="I476" s="227"/>
      <c r="J476" s="227"/>
      <c r="K476" s="227"/>
      <c r="L476" s="227"/>
      <c r="M476" s="227"/>
      <c r="N476" s="227"/>
      <c r="O476" s="227"/>
      <c r="P476" s="227"/>
      <c r="Q476" s="227"/>
      <c r="R476" s="227"/>
      <c r="S476" s="227"/>
      <c r="T476" s="227"/>
      <c r="U476" s="227"/>
      <c r="V476" s="227"/>
      <c r="W476" s="422"/>
      <c r="X476" s="227"/>
      <c r="Y476" s="227"/>
      <c r="Z476" s="227"/>
    </row>
    <row r="477" ht="18.75" customHeight="1">
      <c r="A477" s="227"/>
      <c r="B477" s="227"/>
      <c r="C477" s="227"/>
      <c r="D477" s="227"/>
      <c r="E477" s="227"/>
      <c r="F477" s="379"/>
      <c r="G477" s="379"/>
      <c r="H477" s="227"/>
      <c r="I477" s="227"/>
      <c r="J477" s="227"/>
      <c r="K477" s="227"/>
      <c r="L477" s="227"/>
      <c r="M477" s="227"/>
      <c r="N477" s="227"/>
      <c r="O477" s="227"/>
      <c r="P477" s="227"/>
      <c r="Q477" s="227"/>
      <c r="R477" s="227"/>
      <c r="S477" s="227"/>
      <c r="T477" s="227"/>
      <c r="U477" s="227"/>
      <c r="V477" s="227"/>
      <c r="W477" s="422"/>
      <c r="X477" s="227"/>
      <c r="Y477" s="227"/>
      <c r="Z477" s="227"/>
    </row>
    <row r="478" ht="18.75" customHeight="1">
      <c r="A478" s="227"/>
      <c r="B478" s="227"/>
      <c r="C478" s="227"/>
      <c r="D478" s="227"/>
      <c r="E478" s="227"/>
      <c r="F478" s="379"/>
      <c r="G478" s="379"/>
      <c r="H478" s="227"/>
      <c r="I478" s="227"/>
      <c r="J478" s="227"/>
      <c r="K478" s="227"/>
      <c r="L478" s="227"/>
      <c r="M478" s="227"/>
      <c r="N478" s="227"/>
      <c r="O478" s="227"/>
      <c r="P478" s="227"/>
      <c r="Q478" s="227"/>
      <c r="R478" s="227"/>
      <c r="S478" s="227"/>
      <c r="T478" s="227"/>
      <c r="U478" s="227"/>
      <c r="V478" s="227"/>
      <c r="W478" s="422"/>
      <c r="X478" s="227"/>
      <c r="Y478" s="227"/>
      <c r="Z478" s="227"/>
    </row>
    <row r="479" ht="18.75" customHeight="1">
      <c r="A479" s="227"/>
      <c r="B479" s="227"/>
      <c r="C479" s="227"/>
      <c r="D479" s="227"/>
      <c r="E479" s="227"/>
      <c r="F479" s="379"/>
      <c r="G479" s="379"/>
      <c r="H479" s="227"/>
      <c r="I479" s="227"/>
      <c r="J479" s="227"/>
      <c r="K479" s="227"/>
      <c r="L479" s="227"/>
      <c r="M479" s="227"/>
      <c r="N479" s="227"/>
      <c r="O479" s="227"/>
      <c r="P479" s="227"/>
      <c r="Q479" s="227"/>
      <c r="R479" s="227"/>
      <c r="S479" s="227"/>
      <c r="T479" s="227"/>
      <c r="U479" s="227"/>
      <c r="V479" s="227"/>
      <c r="W479" s="422"/>
      <c r="X479" s="227"/>
      <c r="Y479" s="227"/>
      <c r="Z479" s="227"/>
    </row>
    <row r="480" ht="18.75" customHeight="1">
      <c r="A480" s="227"/>
      <c r="B480" s="227"/>
      <c r="C480" s="227"/>
      <c r="D480" s="227"/>
      <c r="E480" s="227"/>
      <c r="F480" s="379"/>
      <c r="G480" s="379"/>
      <c r="H480" s="227"/>
      <c r="I480" s="227"/>
      <c r="J480" s="227"/>
      <c r="K480" s="227"/>
      <c r="L480" s="227"/>
      <c r="M480" s="227"/>
      <c r="N480" s="227"/>
      <c r="O480" s="227"/>
      <c r="P480" s="227"/>
      <c r="Q480" s="227"/>
      <c r="R480" s="227"/>
      <c r="S480" s="227"/>
      <c r="T480" s="227"/>
      <c r="U480" s="227"/>
      <c r="V480" s="227"/>
      <c r="W480" s="422"/>
      <c r="X480" s="227"/>
      <c r="Y480" s="227"/>
      <c r="Z480" s="227"/>
    </row>
    <row r="481" ht="18.75" customHeight="1">
      <c r="A481" s="227"/>
      <c r="B481" s="227"/>
      <c r="C481" s="227"/>
      <c r="D481" s="227"/>
      <c r="E481" s="227"/>
      <c r="F481" s="379"/>
      <c r="G481" s="379"/>
      <c r="H481" s="227"/>
      <c r="I481" s="227"/>
      <c r="J481" s="227"/>
      <c r="K481" s="227"/>
      <c r="L481" s="227"/>
      <c r="M481" s="227"/>
      <c r="N481" s="227"/>
      <c r="O481" s="227"/>
      <c r="P481" s="227"/>
      <c r="Q481" s="227"/>
      <c r="R481" s="227"/>
      <c r="S481" s="227"/>
      <c r="T481" s="227"/>
      <c r="U481" s="227"/>
      <c r="V481" s="227"/>
      <c r="W481" s="422"/>
      <c r="X481" s="227"/>
      <c r="Y481" s="227"/>
      <c r="Z481" s="227"/>
    </row>
    <row r="482" ht="18.75" customHeight="1">
      <c r="A482" s="227"/>
      <c r="B482" s="227"/>
      <c r="C482" s="227"/>
      <c r="D482" s="227"/>
      <c r="E482" s="227"/>
      <c r="F482" s="379"/>
      <c r="G482" s="379"/>
      <c r="H482" s="227"/>
      <c r="I482" s="227"/>
      <c r="J482" s="227"/>
      <c r="K482" s="227"/>
      <c r="L482" s="227"/>
      <c r="M482" s="227"/>
      <c r="N482" s="227"/>
      <c r="O482" s="227"/>
      <c r="P482" s="227"/>
      <c r="Q482" s="227"/>
      <c r="R482" s="227"/>
      <c r="S482" s="227"/>
      <c r="T482" s="227"/>
      <c r="U482" s="227"/>
      <c r="V482" s="227"/>
      <c r="W482" s="422"/>
      <c r="X482" s="227"/>
      <c r="Y482" s="227"/>
      <c r="Z482" s="227"/>
    </row>
    <row r="483" ht="18.75" customHeight="1">
      <c r="A483" s="227"/>
      <c r="B483" s="227"/>
      <c r="C483" s="227"/>
      <c r="D483" s="227"/>
      <c r="E483" s="227"/>
      <c r="F483" s="379"/>
      <c r="G483" s="379"/>
      <c r="H483" s="227"/>
      <c r="I483" s="227"/>
      <c r="J483" s="227"/>
      <c r="K483" s="227"/>
      <c r="L483" s="227"/>
      <c r="M483" s="227"/>
      <c r="N483" s="227"/>
      <c r="O483" s="227"/>
      <c r="P483" s="227"/>
      <c r="Q483" s="227"/>
      <c r="R483" s="227"/>
      <c r="S483" s="227"/>
      <c r="T483" s="227"/>
      <c r="U483" s="227"/>
      <c r="V483" s="227"/>
      <c r="W483" s="422"/>
      <c r="X483" s="227"/>
      <c r="Y483" s="227"/>
      <c r="Z483" s="227"/>
    </row>
    <row r="484" ht="18.75" customHeight="1">
      <c r="A484" s="227"/>
      <c r="B484" s="227"/>
      <c r="C484" s="227"/>
      <c r="D484" s="227"/>
      <c r="E484" s="227"/>
      <c r="F484" s="379"/>
      <c r="G484" s="379"/>
      <c r="H484" s="227"/>
      <c r="I484" s="227"/>
      <c r="J484" s="227"/>
      <c r="K484" s="227"/>
      <c r="L484" s="227"/>
      <c r="M484" s="227"/>
      <c r="N484" s="227"/>
      <c r="O484" s="227"/>
      <c r="P484" s="227"/>
      <c r="Q484" s="227"/>
      <c r="R484" s="227"/>
      <c r="S484" s="227"/>
      <c r="T484" s="227"/>
      <c r="U484" s="227"/>
      <c r="V484" s="227"/>
      <c r="W484" s="422"/>
      <c r="X484" s="227"/>
      <c r="Y484" s="227"/>
      <c r="Z484" s="227"/>
    </row>
    <row r="485" ht="18.75" customHeight="1">
      <c r="A485" s="227"/>
      <c r="B485" s="227"/>
      <c r="C485" s="227"/>
      <c r="D485" s="227"/>
      <c r="E485" s="227"/>
      <c r="F485" s="379"/>
      <c r="G485" s="379"/>
      <c r="H485" s="227"/>
      <c r="I485" s="227"/>
      <c r="J485" s="227"/>
      <c r="K485" s="227"/>
      <c r="L485" s="227"/>
      <c r="M485" s="227"/>
      <c r="N485" s="227"/>
      <c r="O485" s="227"/>
      <c r="P485" s="227"/>
      <c r="Q485" s="227"/>
      <c r="R485" s="227"/>
      <c r="S485" s="227"/>
      <c r="T485" s="227"/>
      <c r="U485" s="227"/>
      <c r="V485" s="227"/>
      <c r="W485" s="422"/>
      <c r="X485" s="227"/>
      <c r="Y485" s="227"/>
      <c r="Z485" s="227"/>
    </row>
    <row r="486" ht="18.75" customHeight="1">
      <c r="A486" s="227"/>
      <c r="B486" s="227"/>
      <c r="C486" s="227"/>
      <c r="D486" s="227"/>
      <c r="E486" s="227"/>
      <c r="F486" s="379"/>
      <c r="G486" s="379"/>
      <c r="H486" s="227"/>
      <c r="I486" s="227"/>
      <c r="J486" s="227"/>
      <c r="K486" s="227"/>
      <c r="L486" s="227"/>
      <c r="M486" s="227"/>
      <c r="N486" s="227"/>
      <c r="O486" s="227"/>
      <c r="P486" s="227"/>
      <c r="Q486" s="227"/>
      <c r="R486" s="227"/>
      <c r="S486" s="227"/>
      <c r="T486" s="227"/>
      <c r="U486" s="227"/>
      <c r="V486" s="227"/>
      <c r="W486" s="422"/>
      <c r="X486" s="227"/>
      <c r="Y486" s="227"/>
      <c r="Z486" s="227"/>
    </row>
    <row r="487" ht="18.75" customHeight="1">
      <c r="A487" s="227"/>
      <c r="B487" s="227"/>
      <c r="C487" s="227"/>
      <c r="D487" s="227"/>
      <c r="E487" s="227"/>
      <c r="F487" s="379"/>
      <c r="G487" s="379"/>
      <c r="H487" s="227"/>
      <c r="I487" s="227"/>
      <c r="J487" s="227"/>
      <c r="K487" s="227"/>
      <c r="L487" s="227"/>
      <c r="M487" s="227"/>
      <c r="N487" s="227"/>
      <c r="O487" s="227"/>
      <c r="P487" s="227"/>
      <c r="Q487" s="227"/>
      <c r="R487" s="227"/>
      <c r="S487" s="227"/>
      <c r="T487" s="227"/>
      <c r="U487" s="227"/>
      <c r="V487" s="227"/>
      <c r="W487" s="422"/>
      <c r="X487" s="227"/>
      <c r="Y487" s="227"/>
      <c r="Z487" s="227"/>
    </row>
    <row r="488" ht="18.75" customHeight="1">
      <c r="A488" s="227"/>
      <c r="B488" s="227"/>
      <c r="C488" s="227"/>
      <c r="D488" s="227"/>
      <c r="E488" s="227"/>
      <c r="F488" s="379"/>
      <c r="G488" s="379"/>
      <c r="H488" s="227"/>
      <c r="I488" s="227"/>
      <c r="J488" s="227"/>
      <c r="K488" s="227"/>
      <c r="L488" s="227"/>
      <c r="M488" s="227"/>
      <c r="N488" s="227"/>
      <c r="O488" s="227"/>
      <c r="P488" s="227"/>
      <c r="Q488" s="227"/>
      <c r="R488" s="227"/>
      <c r="S488" s="227"/>
      <c r="T488" s="227"/>
      <c r="U488" s="227"/>
      <c r="V488" s="227"/>
      <c r="W488" s="422"/>
      <c r="X488" s="227"/>
      <c r="Y488" s="227"/>
      <c r="Z488" s="227"/>
    </row>
    <row r="489" ht="18.75" customHeight="1">
      <c r="A489" s="227"/>
      <c r="B489" s="227"/>
      <c r="C489" s="227"/>
      <c r="D489" s="227"/>
      <c r="E489" s="227"/>
      <c r="F489" s="379"/>
      <c r="G489" s="379"/>
      <c r="H489" s="227"/>
      <c r="I489" s="227"/>
      <c r="J489" s="227"/>
      <c r="K489" s="227"/>
      <c r="L489" s="227"/>
      <c r="M489" s="227"/>
      <c r="N489" s="227"/>
      <c r="O489" s="227"/>
      <c r="P489" s="227"/>
      <c r="Q489" s="227"/>
      <c r="R489" s="227"/>
      <c r="S489" s="227"/>
      <c r="T489" s="227"/>
      <c r="U489" s="227"/>
      <c r="V489" s="227"/>
      <c r="W489" s="422"/>
      <c r="X489" s="227"/>
      <c r="Y489" s="227"/>
      <c r="Z489" s="227"/>
    </row>
    <row r="490" ht="18.75" customHeight="1">
      <c r="A490" s="227"/>
      <c r="B490" s="227"/>
      <c r="C490" s="227"/>
      <c r="D490" s="227"/>
      <c r="E490" s="227"/>
      <c r="F490" s="379"/>
      <c r="G490" s="379"/>
      <c r="H490" s="227"/>
      <c r="I490" s="227"/>
      <c r="J490" s="227"/>
      <c r="K490" s="227"/>
      <c r="L490" s="227"/>
      <c r="M490" s="227"/>
      <c r="N490" s="227"/>
      <c r="O490" s="227"/>
      <c r="P490" s="227"/>
      <c r="Q490" s="227"/>
      <c r="R490" s="227"/>
      <c r="S490" s="227"/>
      <c r="T490" s="227"/>
      <c r="U490" s="227"/>
      <c r="V490" s="227"/>
      <c r="W490" s="422"/>
      <c r="X490" s="227"/>
      <c r="Y490" s="227"/>
      <c r="Z490" s="227"/>
    </row>
    <row r="491" ht="18.75" customHeight="1">
      <c r="A491" s="227"/>
      <c r="B491" s="227"/>
      <c r="C491" s="227"/>
      <c r="D491" s="227"/>
      <c r="E491" s="227"/>
      <c r="F491" s="379"/>
      <c r="G491" s="379"/>
      <c r="H491" s="227"/>
      <c r="I491" s="227"/>
      <c r="J491" s="227"/>
      <c r="K491" s="227"/>
      <c r="L491" s="227"/>
      <c r="M491" s="227"/>
      <c r="N491" s="227"/>
      <c r="O491" s="227"/>
      <c r="P491" s="227"/>
      <c r="Q491" s="227"/>
      <c r="R491" s="227"/>
      <c r="S491" s="227"/>
      <c r="T491" s="227"/>
      <c r="U491" s="227"/>
      <c r="V491" s="227"/>
      <c r="W491" s="422"/>
      <c r="X491" s="227"/>
      <c r="Y491" s="227"/>
      <c r="Z491" s="227"/>
    </row>
    <row r="492" ht="18.75" customHeight="1">
      <c r="A492" s="227"/>
      <c r="B492" s="227"/>
      <c r="C492" s="227"/>
      <c r="D492" s="227"/>
      <c r="E492" s="227"/>
      <c r="F492" s="379"/>
      <c r="G492" s="379"/>
      <c r="H492" s="227"/>
      <c r="I492" s="227"/>
      <c r="J492" s="227"/>
      <c r="K492" s="227"/>
      <c r="L492" s="227"/>
      <c r="M492" s="227"/>
      <c r="N492" s="227"/>
      <c r="O492" s="227"/>
      <c r="P492" s="227"/>
      <c r="Q492" s="227"/>
      <c r="R492" s="227"/>
      <c r="S492" s="227"/>
      <c r="T492" s="227"/>
      <c r="U492" s="227"/>
      <c r="V492" s="227"/>
      <c r="W492" s="422"/>
      <c r="X492" s="227"/>
      <c r="Y492" s="227"/>
      <c r="Z492" s="227"/>
    </row>
    <row r="493" ht="18.75" customHeight="1">
      <c r="A493" s="227"/>
      <c r="B493" s="227"/>
      <c r="C493" s="227"/>
      <c r="D493" s="227"/>
      <c r="E493" s="227"/>
      <c r="F493" s="379"/>
      <c r="G493" s="379"/>
      <c r="H493" s="227"/>
      <c r="I493" s="227"/>
      <c r="J493" s="227"/>
      <c r="K493" s="227"/>
      <c r="L493" s="227"/>
      <c r="M493" s="227"/>
      <c r="N493" s="227"/>
      <c r="O493" s="227"/>
      <c r="P493" s="227"/>
      <c r="Q493" s="227"/>
      <c r="R493" s="227"/>
      <c r="S493" s="227"/>
      <c r="T493" s="227"/>
      <c r="U493" s="227"/>
      <c r="V493" s="227"/>
      <c r="W493" s="422"/>
      <c r="X493" s="227"/>
      <c r="Y493" s="227"/>
      <c r="Z493" s="227"/>
    </row>
    <row r="494" ht="18.75" customHeight="1">
      <c r="A494" s="227"/>
      <c r="B494" s="227"/>
      <c r="C494" s="227"/>
      <c r="D494" s="227"/>
      <c r="E494" s="227"/>
      <c r="F494" s="379"/>
      <c r="G494" s="379"/>
      <c r="H494" s="227"/>
      <c r="I494" s="227"/>
      <c r="J494" s="227"/>
      <c r="K494" s="227"/>
      <c r="L494" s="227"/>
      <c r="M494" s="227"/>
      <c r="N494" s="227"/>
      <c r="O494" s="227"/>
      <c r="P494" s="227"/>
      <c r="Q494" s="227"/>
      <c r="R494" s="227"/>
      <c r="S494" s="227"/>
      <c r="T494" s="227"/>
      <c r="U494" s="227"/>
      <c r="V494" s="227"/>
      <c r="W494" s="422"/>
      <c r="X494" s="227"/>
      <c r="Y494" s="227"/>
      <c r="Z494" s="227"/>
    </row>
    <row r="495" ht="18.75" customHeight="1">
      <c r="A495" s="227"/>
      <c r="B495" s="227"/>
      <c r="C495" s="227"/>
      <c r="D495" s="227"/>
      <c r="E495" s="227"/>
      <c r="F495" s="379"/>
      <c r="G495" s="379"/>
      <c r="H495" s="227"/>
      <c r="I495" s="227"/>
      <c r="J495" s="227"/>
      <c r="K495" s="227"/>
      <c r="L495" s="227"/>
      <c r="M495" s="227"/>
      <c r="N495" s="227"/>
      <c r="O495" s="227"/>
      <c r="P495" s="227"/>
      <c r="Q495" s="227"/>
      <c r="R495" s="227"/>
      <c r="S495" s="227"/>
      <c r="T495" s="227"/>
      <c r="U495" s="227"/>
      <c r="V495" s="227"/>
      <c r="W495" s="422"/>
      <c r="X495" s="227"/>
      <c r="Y495" s="227"/>
      <c r="Z495" s="227"/>
    </row>
    <row r="496" ht="18.75" customHeight="1">
      <c r="A496" s="227"/>
      <c r="B496" s="227"/>
      <c r="C496" s="227"/>
      <c r="D496" s="227"/>
      <c r="E496" s="227"/>
      <c r="F496" s="379"/>
      <c r="G496" s="379"/>
      <c r="H496" s="227"/>
      <c r="I496" s="227"/>
      <c r="J496" s="227"/>
      <c r="K496" s="227"/>
      <c r="L496" s="227"/>
      <c r="M496" s="227"/>
      <c r="N496" s="227"/>
      <c r="O496" s="227"/>
      <c r="P496" s="227"/>
      <c r="Q496" s="227"/>
      <c r="R496" s="227"/>
      <c r="S496" s="227"/>
      <c r="T496" s="227"/>
      <c r="U496" s="227"/>
      <c r="V496" s="227"/>
      <c r="W496" s="422"/>
      <c r="X496" s="227"/>
      <c r="Y496" s="227"/>
      <c r="Z496" s="227"/>
    </row>
    <row r="497" ht="18.75" customHeight="1">
      <c r="A497" s="227"/>
      <c r="B497" s="227"/>
      <c r="C497" s="227"/>
      <c r="D497" s="227"/>
      <c r="E497" s="227"/>
      <c r="F497" s="379"/>
      <c r="G497" s="379"/>
      <c r="H497" s="227"/>
      <c r="I497" s="227"/>
      <c r="J497" s="227"/>
      <c r="K497" s="227"/>
      <c r="L497" s="227"/>
      <c r="M497" s="227"/>
      <c r="N497" s="227"/>
      <c r="O497" s="227"/>
      <c r="P497" s="227"/>
      <c r="Q497" s="227"/>
      <c r="R497" s="227"/>
      <c r="S497" s="227"/>
      <c r="T497" s="227"/>
      <c r="U497" s="227"/>
      <c r="V497" s="227"/>
      <c r="W497" s="422"/>
      <c r="X497" s="227"/>
      <c r="Y497" s="227"/>
      <c r="Z497" s="227"/>
    </row>
    <row r="498" ht="18.75" customHeight="1">
      <c r="A498" s="227"/>
      <c r="B498" s="227"/>
      <c r="C498" s="227"/>
      <c r="D498" s="227"/>
      <c r="E498" s="227"/>
      <c r="F498" s="379"/>
      <c r="G498" s="379"/>
      <c r="H498" s="227"/>
      <c r="I498" s="227"/>
      <c r="J498" s="227"/>
      <c r="K498" s="227"/>
      <c r="L498" s="227"/>
      <c r="M498" s="227"/>
      <c r="N498" s="227"/>
      <c r="O498" s="227"/>
      <c r="P498" s="227"/>
      <c r="Q498" s="227"/>
      <c r="R498" s="227"/>
      <c r="S498" s="227"/>
      <c r="T498" s="227"/>
      <c r="U498" s="227"/>
      <c r="V498" s="227"/>
      <c r="W498" s="422"/>
      <c r="X498" s="227"/>
      <c r="Y498" s="227"/>
      <c r="Z498" s="227"/>
    </row>
    <row r="499" ht="18.75" customHeight="1">
      <c r="A499" s="227"/>
      <c r="B499" s="227"/>
      <c r="C499" s="227"/>
      <c r="D499" s="227"/>
      <c r="E499" s="227"/>
      <c r="F499" s="379"/>
      <c r="G499" s="379"/>
      <c r="H499" s="227"/>
      <c r="I499" s="227"/>
      <c r="J499" s="227"/>
      <c r="K499" s="227"/>
      <c r="L499" s="227"/>
      <c r="M499" s="227"/>
      <c r="N499" s="227"/>
      <c r="O499" s="227"/>
      <c r="P499" s="227"/>
      <c r="Q499" s="227"/>
      <c r="R499" s="227"/>
      <c r="S499" s="227"/>
      <c r="T499" s="227"/>
      <c r="U499" s="227"/>
      <c r="V499" s="227"/>
      <c r="W499" s="422"/>
      <c r="X499" s="227"/>
      <c r="Y499" s="227"/>
      <c r="Z499" s="227"/>
    </row>
    <row r="500" ht="18.75" customHeight="1">
      <c r="A500" s="227"/>
      <c r="B500" s="227"/>
      <c r="C500" s="227"/>
      <c r="D500" s="227"/>
      <c r="E500" s="227"/>
      <c r="F500" s="379"/>
      <c r="G500" s="379"/>
      <c r="H500" s="227"/>
      <c r="I500" s="227"/>
      <c r="J500" s="227"/>
      <c r="K500" s="227"/>
      <c r="L500" s="227"/>
      <c r="M500" s="227"/>
      <c r="N500" s="227"/>
      <c r="O500" s="227"/>
      <c r="P500" s="227"/>
      <c r="Q500" s="227"/>
      <c r="R500" s="227"/>
      <c r="S500" s="227"/>
      <c r="T500" s="227"/>
      <c r="U500" s="227"/>
      <c r="V500" s="227"/>
      <c r="W500" s="422"/>
      <c r="X500" s="227"/>
      <c r="Y500" s="227"/>
      <c r="Z500" s="227"/>
    </row>
    <row r="501" ht="18.75" customHeight="1">
      <c r="A501" s="227"/>
      <c r="B501" s="227"/>
      <c r="C501" s="227"/>
      <c r="D501" s="227"/>
      <c r="E501" s="227"/>
      <c r="F501" s="379"/>
      <c r="G501" s="379"/>
      <c r="H501" s="227"/>
      <c r="I501" s="227"/>
      <c r="J501" s="227"/>
      <c r="K501" s="227"/>
      <c r="L501" s="227"/>
      <c r="M501" s="227"/>
      <c r="N501" s="227"/>
      <c r="O501" s="227"/>
      <c r="P501" s="227"/>
      <c r="Q501" s="227"/>
      <c r="R501" s="227"/>
      <c r="S501" s="227"/>
      <c r="T501" s="227"/>
      <c r="U501" s="227"/>
      <c r="V501" s="227"/>
      <c r="W501" s="422"/>
      <c r="X501" s="227"/>
      <c r="Y501" s="227"/>
      <c r="Z501" s="227"/>
    </row>
    <row r="502" ht="18.75" customHeight="1">
      <c r="A502" s="227"/>
      <c r="B502" s="227"/>
      <c r="C502" s="227"/>
      <c r="D502" s="227"/>
      <c r="E502" s="227"/>
      <c r="F502" s="379"/>
      <c r="G502" s="379"/>
      <c r="H502" s="227"/>
      <c r="I502" s="227"/>
      <c r="J502" s="227"/>
      <c r="K502" s="227"/>
      <c r="L502" s="227"/>
      <c r="M502" s="227"/>
      <c r="N502" s="227"/>
      <c r="O502" s="227"/>
      <c r="P502" s="227"/>
      <c r="Q502" s="227"/>
      <c r="R502" s="227"/>
      <c r="S502" s="227"/>
      <c r="T502" s="227"/>
      <c r="U502" s="227"/>
      <c r="V502" s="227"/>
      <c r="W502" s="422"/>
      <c r="X502" s="227"/>
      <c r="Y502" s="227"/>
      <c r="Z502" s="227"/>
    </row>
    <row r="503" ht="18.75" customHeight="1">
      <c r="A503" s="227"/>
      <c r="B503" s="227"/>
      <c r="C503" s="227"/>
      <c r="D503" s="227"/>
      <c r="E503" s="227"/>
      <c r="F503" s="379"/>
      <c r="G503" s="379"/>
      <c r="H503" s="227"/>
      <c r="I503" s="227"/>
      <c r="J503" s="227"/>
      <c r="K503" s="227"/>
      <c r="L503" s="227"/>
      <c r="M503" s="227"/>
      <c r="N503" s="227"/>
      <c r="O503" s="227"/>
      <c r="P503" s="227"/>
      <c r="Q503" s="227"/>
      <c r="R503" s="227"/>
      <c r="S503" s="227"/>
      <c r="T503" s="227"/>
      <c r="U503" s="227"/>
      <c r="V503" s="227"/>
      <c r="W503" s="422"/>
      <c r="X503" s="227"/>
      <c r="Y503" s="227"/>
      <c r="Z503" s="227"/>
    </row>
    <row r="504" ht="18.75" customHeight="1">
      <c r="A504" s="227"/>
      <c r="B504" s="227"/>
      <c r="C504" s="227"/>
      <c r="D504" s="227"/>
      <c r="E504" s="227"/>
      <c r="F504" s="379"/>
      <c r="G504" s="379"/>
      <c r="H504" s="227"/>
      <c r="I504" s="227"/>
      <c r="J504" s="227"/>
      <c r="K504" s="227"/>
      <c r="L504" s="227"/>
      <c r="M504" s="227"/>
      <c r="N504" s="227"/>
      <c r="O504" s="227"/>
      <c r="P504" s="227"/>
      <c r="Q504" s="227"/>
      <c r="R504" s="227"/>
      <c r="S504" s="227"/>
      <c r="T504" s="227"/>
      <c r="U504" s="227"/>
      <c r="V504" s="227"/>
      <c r="W504" s="422"/>
      <c r="X504" s="227"/>
      <c r="Y504" s="227"/>
      <c r="Z504" s="227"/>
    </row>
    <row r="505" ht="18.75" customHeight="1">
      <c r="A505" s="227"/>
      <c r="B505" s="227"/>
      <c r="C505" s="227"/>
      <c r="D505" s="227"/>
      <c r="E505" s="227"/>
      <c r="F505" s="379"/>
      <c r="G505" s="379"/>
      <c r="H505" s="227"/>
      <c r="I505" s="227"/>
      <c r="J505" s="227"/>
      <c r="K505" s="227"/>
      <c r="L505" s="227"/>
      <c r="M505" s="227"/>
      <c r="N505" s="227"/>
      <c r="O505" s="227"/>
      <c r="P505" s="227"/>
      <c r="Q505" s="227"/>
      <c r="R505" s="227"/>
      <c r="S505" s="227"/>
      <c r="T505" s="227"/>
      <c r="U505" s="227"/>
      <c r="V505" s="227"/>
      <c r="W505" s="422"/>
      <c r="X505" s="227"/>
      <c r="Y505" s="227"/>
      <c r="Z505" s="227"/>
    </row>
    <row r="506" ht="18.75" customHeight="1">
      <c r="A506" s="227"/>
      <c r="B506" s="227"/>
      <c r="C506" s="227"/>
      <c r="D506" s="227"/>
      <c r="E506" s="227"/>
      <c r="F506" s="379"/>
      <c r="G506" s="379"/>
      <c r="H506" s="227"/>
      <c r="I506" s="227"/>
      <c r="J506" s="227"/>
      <c r="K506" s="227"/>
      <c r="L506" s="227"/>
      <c r="M506" s="227"/>
      <c r="N506" s="227"/>
      <c r="O506" s="227"/>
      <c r="P506" s="227"/>
      <c r="Q506" s="227"/>
      <c r="R506" s="227"/>
      <c r="S506" s="227"/>
      <c r="T506" s="227"/>
      <c r="U506" s="227"/>
      <c r="V506" s="227"/>
      <c r="W506" s="422"/>
      <c r="X506" s="227"/>
      <c r="Y506" s="227"/>
      <c r="Z506" s="227"/>
    </row>
    <row r="507" ht="18.75" customHeight="1">
      <c r="A507" s="227"/>
      <c r="B507" s="227"/>
      <c r="C507" s="227"/>
      <c r="D507" s="227"/>
      <c r="E507" s="227"/>
      <c r="F507" s="379"/>
      <c r="G507" s="379"/>
      <c r="H507" s="227"/>
      <c r="I507" s="227"/>
      <c r="J507" s="227"/>
      <c r="K507" s="227"/>
      <c r="L507" s="227"/>
      <c r="M507" s="227"/>
      <c r="N507" s="227"/>
      <c r="O507" s="227"/>
      <c r="P507" s="227"/>
      <c r="Q507" s="227"/>
      <c r="R507" s="227"/>
      <c r="S507" s="227"/>
      <c r="T507" s="227"/>
      <c r="U507" s="227"/>
      <c r="V507" s="227"/>
      <c r="W507" s="422"/>
      <c r="X507" s="227"/>
      <c r="Y507" s="227"/>
      <c r="Z507" s="227"/>
    </row>
    <row r="508" ht="18.75" customHeight="1">
      <c r="A508" s="227"/>
      <c r="B508" s="227"/>
      <c r="C508" s="227"/>
      <c r="D508" s="227"/>
      <c r="E508" s="227"/>
      <c r="F508" s="379"/>
      <c r="G508" s="379"/>
      <c r="H508" s="227"/>
      <c r="I508" s="227"/>
      <c r="J508" s="227"/>
      <c r="K508" s="227"/>
      <c r="L508" s="227"/>
      <c r="M508" s="227"/>
      <c r="N508" s="227"/>
      <c r="O508" s="227"/>
      <c r="P508" s="227"/>
      <c r="Q508" s="227"/>
      <c r="R508" s="227"/>
      <c r="S508" s="227"/>
      <c r="T508" s="227"/>
      <c r="U508" s="227"/>
      <c r="V508" s="227"/>
      <c r="W508" s="422"/>
      <c r="X508" s="227"/>
      <c r="Y508" s="227"/>
      <c r="Z508" s="227"/>
    </row>
    <row r="509" ht="18.75" customHeight="1">
      <c r="A509" s="227"/>
      <c r="B509" s="227"/>
      <c r="C509" s="227"/>
      <c r="D509" s="227"/>
      <c r="E509" s="227"/>
      <c r="F509" s="379"/>
      <c r="G509" s="379"/>
      <c r="H509" s="227"/>
      <c r="I509" s="227"/>
      <c r="J509" s="227"/>
      <c r="K509" s="227"/>
      <c r="L509" s="227"/>
      <c r="M509" s="227"/>
      <c r="N509" s="227"/>
      <c r="O509" s="227"/>
      <c r="P509" s="227"/>
      <c r="Q509" s="227"/>
      <c r="R509" s="227"/>
      <c r="S509" s="227"/>
      <c r="T509" s="227"/>
      <c r="U509" s="227"/>
      <c r="V509" s="227"/>
      <c r="W509" s="422"/>
      <c r="X509" s="227"/>
      <c r="Y509" s="227"/>
      <c r="Z509" s="227"/>
    </row>
    <row r="510" ht="18.75" customHeight="1">
      <c r="A510" s="227"/>
      <c r="B510" s="227"/>
      <c r="C510" s="227"/>
      <c r="D510" s="227"/>
      <c r="E510" s="227"/>
      <c r="F510" s="379"/>
      <c r="G510" s="379"/>
      <c r="H510" s="227"/>
      <c r="I510" s="227"/>
      <c r="J510" s="227"/>
      <c r="K510" s="227"/>
      <c r="L510" s="227"/>
      <c r="M510" s="227"/>
      <c r="N510" s="227"/>
      <c r="O510" s="227"/>
      <c r="P510" s="227"/>
      <c r="Q510" s="227"/>
      <c r="R510" s="227"/>
      <c r="S510" s="227"/>
      <c r="T510" s="227"/>
      <c r="U510" s="227"/>
      <c r="V510" s="227"/>
      <c r="W510" s="422"/>
      <c r="X510" s="227"/>
      <c r="Y510" s="227"/>
      <c r="Z510" s="227"/>
    </row>
    <row r="511" ht="18.75" customHeight="1">
      <c r="A511" s="227"/>
      <c r="B511" s="227"/>
      <c r="C511" s="227"/>
      <c r="D511" s="227"/>
      <c r="E511" s="227"/>
      <c r="F511" s="379"/>
      <c r="G511" s="379"/>
      <c r="H511" s="227"/>
      <c r="I511" s="227"/>
      <c r="J511" s="227"/>
      <c r="K511" s="227"/>
      <c r="L511" s="227"/>
      <c r="M511" s="227"/>
      <c r="N511" s="227"/>
      <c r="O511" s="227"/>
      <c r="P511" s="227"/>
      <c r="Q511" s="227"/>
      <c r="R511" s="227"/>
      <c r="S511" s="227"/>
      <c r="T511" s="227"/>
      <c r="U511" s="227"/>
      <c r="V511" s="227"/>
      <c r="W511" s="422"/>
      <c r="X511" s="227"/>
      <c r="Y511" s="227"/>
      <c r="Z511" s="227"/>
    </row>
    <row r="512" ht="18.75" customHeight="1">
      <c r="A512" s="227"/>
      <c r="B512" s="227"/>
      <c r="C512" s="227"/>
      <c r="D512" s="227"/>
      <c r="E512" s="227"/>
      <c r="F512" s="379"/>
      <c r="G512" s="379"/>
      <c r="H512" s="227"/>
      <c r="I512" s="227"/>
      <c r="J512" s="227"/>
      <c r="K512" s="227"/>
      <c r="L512" s="227"/>
      <c r="M512" s="227"/>
      <c r="N512" s="227"/>
      <c r="O512" s="227"/>
      <c r="P512" s="227"/>
      <c r="Q512" s="227"/>
      <c r="R512" s="227"/>
      <c r="S512" s="227"/>
      <c r="T512" s="227"/>
      <c r="U512" s="227"/>
      <c r="V512" s="227"/>
      <c r="W512" s="422"/>
      <c r="X512" s="227"/>
      <c r="Y512" s="227"/>
      <c r="Z512" s="227"/>
    </row>
    <row r="513" ht="18.75" customHeight="1">
      <c r="A513" s="227"/>
      <c r="B513" s="227"/>
      <c r="C513" s="227"/>
      <c r="D513" s="227"/>
      <c r="E513" s="227"/>
      <c r="F513" s="379"/>
      <c r="G513" s="379"/>
      <c r="H513" s="227"/>
      <c r="I513" s="227"/>
      <c r="J513" s="227"/>
      <c r="K513" s="227"/>
      <c r="L513" s="227"/>
      <c r="M513" s="227"/>
      <c r="N513" s="227"/>
      <c r="O513" s="227"/>
      <c r="P513" s="227"/>
      <c r="Q513" s="227"/>
      <c r="R513" s="227"/>
      <c r="S513" s="227"/>
      <c r="T513" s="227"/>
      <c r="U513" s="227"/>
      <c r="V513" s="227"/>
      <c r="W513" s="422"/>
      <c r="X513" s="227"/>
      <c r="Y513" s="227"/>
      <c r="Z513" s="227"/>
    </row>
    <row r="514" ht="18.75" customHeight="1">
      <c r="A514" s="227"/>
      <c r="B514" s="227"/>
      <c r="C514" s="227"/>
      <c r="D514" s="227"/>
      <c r="E514" s="227"/>
      <c r="F514" s="379"/>
      <c r="G514" s="379"/>
      <c r="H514" s="227"/>
      <c r="I514" s="227"/>
      <c r="J514" s="227"/>
      <c r="K514" s="227"/>
      <c r="L514" s="227"/>
      <c r="M514" s="227"/>
      <c r="N514" s="227"/>
      <c r="O514" s="227"/>
      <c r="P514" s="227"/>
      <c r="Q514" s="227"/>
      <c r="R514" s="227"/>
      <c r="S514" s="227"/>
      <c r="T514" s="227"/>
      <c r="U514" s="227"/>
      <c r="V514" s="227"/>
      <c r="W514" s="422"/>
      <c r="X514" s="227"/>
      <c r="Y514" s="227"/>
      <c r="Z514" s="227"/>
    </row>
    <row r="515" ht="18.75" customHeight="1">
      <c r="A515" s="227"/>
      <c r="B515" s="227"/>
      <c r="C515" s="227"/>
      <c r="D515" s="227"/>
      <c r="E515" s="227"/>
      <c r="F515" s="379"/>
      <c r="G515" s="379"/>
      <c r="H515" s="227"/>
      <c r="I515" s="227"/>
      <c r="J515" s="227"/>
      <c r="K515" s="227"/>
      <c r="L515" s="227"/>
      <c r="M515" s="227"/>
      <c r="N515" s="227"/>
      <c r="O515" s="227"/>
      <c r="P515" s="227"/>
      <c r="Q515" s="227"/>
      <c r="R515" s="227"/>
      <c r="S515" s="227"/>
      <c r="T515" s="227"/>
      <c r="U515" s="227"/>
      <c r="V515" s="227"/>
      <c r="W515" s="422"/>
      <c r="X515" s="227"/>
      <c r="Y515" s="227"/>
      <c r="Z515" s="227"/>
    </row>
    <row r="516" ht="18.75" customHeight="1">
      <c r="A516" s="227"/>
      <c r="B516" s="227"/>
      <c r="C516" s="227"/>
      <c r="D516" s="227"/>
      <c r="E516" s="227"/>
      <c r="F516" s="379"/>
      <c r="G516" s="379"/>
      <c r="H516" s="227"/>
      <c r="I516" s="227"/>
      <c r="J516" s="227"/>
      <c r="K516" s="227"/>
      <c r="L516" s="227"/>
      <c r="M516" s="227"/>
      <c r="N516" s="227"/>
      <c r="O516" s="227"/>
      <c r="P516" s="227"/>
      <c r="Q516" s="227"/>
      <c r="R516" s="227"/>
      <c r="S516" s="227"/>
      <c r="T516" s="227"/>
      <c r="U516" s="227"/>
      <c r="V516" s="227"/>
      <c r="W516" s="422"/>
      <c r="X516" s="227"/>
      <c r="Y516" s="227"/>
      <c r="Z516" s="227"/>
    </row>
    <row r="517" ht="18.75" customHeight="1">
      <c r="A517" s="227"/>
      <c r="B517" s="227"/>
      <c r="C517" s="227"/>
      <c r="D517" s="227"/>
      <c r="E517" s="227"/>
      <c r="F517" s="379"/>
      <c r="G517" s="379"/>
      <c r="H517" s="227"/>
      <c r="I517" s="227"/>
      <c r="J517" s="227"/>
      <c r="K517" s="227"/>
      <c r="L517" s="227"/>
      <c r="M517" s="227"/>
      <c r="N517" s="227"/>
      <c r="O517" s="227"/>
      <c r="P517" s="227"/>
      <c r="Q517" s="227"/>
      <c r="R517" s="227"/>
      <c r="S517" s="227"/>
      <c r="T517" s="227"/>
      <c r="U517" s="227"/>
      <c r="V517" s="227"/>
      <c r="W517" s="422"/>
      <c r="X517" s="227"/>
      <c r="Y517" s="227"/>
      <c r="Z517" s="227"/>
    </row>
    <row r="518" ht="18.75" customHeight="1">
      <c r="A518" s="227"/>
      <c r="B518" s="227"/>
      <c r="C518" s="227"/>
      <c r="D518" s="227"/>
      <c r="E518" s="227"/>
      <c r="F518" s="379"/>
      <c r="G518" s="379"/>
      <c r="H518" s="227"/>
      <c r="I518" s="227"/>
      <c r="J518" s="227"/>
      <c r="K518" s="227"/>
      <c r="L518" s="227"/>
      <c r="M518" s="227"/>
      <c r="N518" s="227"/>
      <c r="O518" s="227"/>
      <c r="P518" s="227"/>
      <c r="Q518" s="227"/>
      <c r="R518" s="227"/>
      <c r="S518" s="227"/>
      <c r="T518" s="227"/>
      <c r="U518" s="227"/>
      <c r="V518" s="227"/>
      <c r="W518" s="422"/>
      <c r="X518" s="227"/>
      <c r="Y518" s="227"/>
      <c r="Z518" s="227"/>
    </row>
    <row r="519" ht="18.75" customHeight="1">
      <c r="A519" s="227"/>
      <c r="B519" s="227"/>
      <c r="C519" s="227"/>
      <c r="D519" s="227"/>
      <c r="E519" s="227"/>
      <c r="F519" s="379"/>
      <c r="G519" s="379"/>
      <c r="H519" s="227"/>
      <c r="I519" s="227"/>
      <c r="J519" s="227"/>
      <c r="K519" s="227"/>
      <c r="L519" s="227"/>
      <c r="M519" s="227"/>
      <c r="N519" s="227"/>
      <c r="O519" s="227"/>
      <c r="P519" s="227"/>
      <c r="Q519" s="227"/>
      <c r="R519" s="227"/>
      <c r="S519" s="227"/>
      <c r="T519" s="227"/>
      <c r="U519" s="227"/>
      <c r="V519" s="227"/>
      <c r="W519" s="422"/>
      <c r="X519" s="227"/>
      <c r="Y519" s="227"/>
      <c r="Z519" s="227"/>
    </row>
    <row r="520" ht="18.75" customHeight="1">
      <c r="A520" s="227"/>
      <c r="B520" s="227"/>
      <c r="C520" s="227"/>
      <c r="D520" s="227"/>
      <c r="E520" s="227"/>
      <c r="F520" s="379"/>
      <c r="G520" s="379"/>
      <c r="H520" s="227"/>
      <c r="I520" s="227"/>
      <c r="J520" s="227"/>
      <c r="K520" s="227"/>
      <c r="L520" s="227"/>
      <c r="M520" s="227"/>
      <c r="N520" s="227"/>
      <c r="O520" s="227"/>
      <c r="P520" s="227"/>
      <c r="Q520" s="227"/>
      <c r="R520" s="227"/>
      <c r="S520" s="227"/>
      <c r="T520" s="227"/>
      <c r="U520" s="227"/>
      <c r="V520" s="227"/>
      <c r="W520" s="422"/>
      <c r="X520" s="227"/>
      <c r="Y520" s="227"/>
      <c r="Z520" s="227"/>
    </row>
    <row r="521" ht="18.75" customHeight="1">
      <c r="A521" s="227"/>
      <c r="B521" s="227"/>
      <c r="C521" s="227"/>
      <c r="D521" s="227"/>
      <c r="E521" s="227"/>
      <c r="F521" s="379"/>
      <c r="G521" s="379"/>
      <c r="H521" s="227"/>
      <c r="I521" s="227"/>
      <c r="J521" s="227"/>
      <c r="K521" s="227"/>
      <c r="L521" s="227"/>
      <c r="M521" s="227"/>
      <c r="N521" s="227"/>
      <c r="O521" s="227"/>
      <c r="P521" s="227"/>
      <c r="Q521" s="227"/>
      <c r="R521" s="227"/>
      <c r="S521" s="227"/>
      <c r="T521" s="227"/>
      <c r="U521" s="227"/>
      <c r="V521" s="227"/>
      <c r="W521" s="422"/>
      <c r="X521" s="227"/>
      <c r="Y521" s="227"/>
      <c r="Z521" s="227"/>
    </row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8080"/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26" width="6.71"/>
  </cols>
  <sheetData>
    <row r="1" ht="21.0" customHeight="1">
      <c r="A1" s="336"/>
      <c r="B1" s="337"/>
      <c r="C1" s="337"/>
      <c r="D1" s="337"/>
      <c r="E1" s="337"/>
      <c r="F1" s="344"/>
      <c r="G1" s="344"/>
      <c r="H1" s="337"/>
      <c r="I1" s="350"/>
      <c r="J1" s="350"/>
      <c r="K1" s="339"/>
      <c r="L1" s="339"/>
      <c r="M1" s="339"/>
      <c r="N1" s="339"/>
      <c r="O1" s="336"/>
      <c r="P1" s="336"/>
      <c r="Q1" s="336"/>
      <c r="R1" s="339"/>
      <c r="S1" s="339"/>
      <c r="T1" s="339"/>
      <c r="U1" s="339"/>
      <c r="V1" s="339"/>
      <c r="W1" s="339"/>
      <c r="X1" s="336"/>
      <c r="Y1" s="336"/>
    </row>
    <row r="2" ht="21.0" customHeight="1">
      <c r="A2" s="426"/>
      <c r="B2" s="427"/>
      <c r="C2" s="427"/>
      <c r="D2" s="427"/>
      <c r="E2" s="428"/>
      <c r="F2" s="429"/>
      <c r="G2" s="429"/>
      <c r="H2" s="427"/>
      <c r="I2" s="430"/>
      <c r="J2" s="430"/>
      <c r="K2" s="429"/>
      <c r="L2" s="429"/>
      <c r="M2" s="429"/>
      <c r="N2" s="431"/>
      <c r="O2" s="432"/>
      <c r="P2" s="433"/>
      <c r="Q2" s="433"/>
      <c r="R2" s="429"/>
      <c r="S2" s="429"/>
      <c r="T2" s="429"/>
      <c r="U2" s="429"/>
      <c r="V2" s="429"/>
      <c r="W2" s="429"/>
      <c r="X2" s="426"/>
      <c r="Y2" s="426"/>
    </row>
    <row r="3" ht="21.0" customHeight="1">
      <c r="A3" s="426"/>
      <c r="B3" s="427"/>
      <c r="C3" s="431"/>
      <c r="D3" s="429"/>
      <c r="E3" s="429"/>
      <c r="F3" s="429"/>
      <c r="G3" s="429"/>
      <c r="H3" s="429"/>
      <c r="I3" s="429"/>
      <c r="J3" s="429"/>
      <c r="K3" s="433"/>
      <c r="L3" s="432"/>
      <c r="M3" s="432"/>
      <c r="N3" s="433"/>
      <c r="O3" s="432"/>
      <c r="P3" s="433"/>
      <c r="Q3" s="433"/>
      <c r="R3" s="429"/>
      <c r="S3" s="429"/>
      <c r="T3" s="429"/>
      <c r="U3" s="429"/>
      <c r="V3" s="434"/>
      <c r="W3" s="429"/>
      <c r="X3" s="426"/>
      <c r="Y3" s="426"/>
    </row>
    <row r="4" ht="21.0" customHeight="1">
      <c r="A4" s="426"/>
      <c r="B4" s="435"/>
      <c r="C4" s="429"/>
      <c r="D4" s="429"/>
      <c r="E4" s="429"/>
      <c r="F4" s="429"/>
      <c r="G4" s="429"/>
      <c r="H4" s="429"/>
      <c r="I4" s="429"/>
      <c r="J4" s="429"/>
      <c r="K4" s="433"/>
      <c r="L4" s="432"/>
      <c r="M4" s="432"/>
      <c r="N4" s="433"/>
      <c r="O4" s="436"/>
      <c r="P4" s="426"/>
      <c r="Q4" s="426"/>
      <c r="R4" s="429"/>
      <c r="S4" s="429"/>
      <c r="T4" s="429"/>
      <c r="U4" s="429"/>
      <c r="V4" s="434"/>
      <c r="W4" s="429"/>
      <c r="X4" s="426"/>
      <c r="Y4" s="426"/>
    </row>
    <row r="5" ht="21.0" customHeight="1">
      <c r="A5" s="426"/>
      <c r="B5" s="435"/>
      <c r="C5" s="429"/>
      <c r="D5" s="429"/>
      <c r="E5" s="429"/>
      <c r="F5" s="429"/>
      <c r="G5" s="429"/>
      <c r="H5" s="429"/>
      <c r="I5" s="437"/>
      <c r="J5" s="437"/>
      <c r="K5" s="438"/>
      <c r="L5" s="437"/>
      <c r="M5" s="437"/>
      <c r="N5" s="429"/>
      <c r="O5" s="426"/>
      <c r="P5" s="426"/>
      <c r="Q5" s="426"/>
      <c r="R5" s="429"/>
      <c r="S5" s="429"/>
      <c r="T5" s="429"/>
      <c r="U5" s="429"/>
      <c r="V5" s="434"/>
      <c r="W5" s="429"/>
      <c r="X5" s="426"/>
      <c r="Y5" s="426"/>
    </row>
    <row r="6" ht="21.0" customHeight="1">
      <c r="A6" s="426"/>
      <c r="B6" s="435"/>
      <c r="C6" s="429"/>
      <c r="D6" s="429"/>
      <c r="E6" s="429"/>
      <c r="F6" s="429"/>
      <c r="G6" s="429"/>
      <c r="H6" s="427"/>
      <c r="I6" s="431"/>
      <c r="J6" s="431"/>
      <c r="K6" s="432"/>
      <c r="L6" s="433"/>
      <c r="M6" s="433"/>
      <c r="N6" s="429"/>
      <c r="O6" s="426"/>
      <c r="P6" s="426"/>
      <c r="Q6" s="426"/>
      <c r="R6" s="429"/>
      <c r="S6" s="429"/>
      <c r="T6" s="429"/>
      <c r="U6" s="429"/>
      <c r="V6" s="434"/>
      <c r="W6" s="429"/>
      <c r="X6" s="426"/>
      <c r="Y6" s="426"/>
    </row>
    <row r="7" ht="21.0" customHeight="1">
      <c r="A7" s="426"/>
      <c r="B7" s="435"/>
      <c r="C7" s="439"/>
      <c r="D7" s="429"/>
      <c r="E7" s="440"/>
      <c r="F7" s="429"/>
      <c r="G7" s="429"/>
      <c r="H7" s="427"/>
      <c r="I7" s="431"/>
      <c r="J7" s="431"/>
      <c r="K7" s="438"/>
      <c r="L7" s="438"/>
      <c r="M7" s="438"/>
      <c r="N7" s="429"/>
      <c r="O7" s="426"/>
      <c r="P7" s="426"/>
      <c r="Q7" s="426"/>
      <c r="R7" s="429"/>
      <c r="S7" s="429"/>
      <c r="T7" s="429"/>
      <c r="U7" s="429"/>
      <c r="V7" s="434"/>
      <c r="W7" s="429"/>
      <c r="X7" s="426"/>
      <c r="Y7" s="426"/>
    </row>
    <row r="8" ht="21.0" customHeight="1">
      <c r="A8" s="426"/>
      <c r="B8" s="435"/>
      <c r="C8" s="429"/>
      <c r="D8" s="429"/>
      <c r="E8" s="429"/>
      <c r="F8" s="429"/>
      <c r="G8" s="429"/>
      <c r="H8" s="441"/>
      <c r="I8" s="442"/>
      <c r="J8" s="442"/>
      <c r="K8" s="443"/>
      <c r="L8" s="429"/>
      <c r="M8" s="429"/>
      <c r="N8" s="429"/>
      <c r="O8" s="426"/>
      <c r="P8" s="426"/>
      <c r="Q8" s="426"/>
      <c r="R8" s="429"/>
      <c r="S8" s="429"/>
      <c r="T8" s="429"/>
      <c r="U8" s="429"/>
      <c r="V8" s="434"/>
      <c r="W8" s="429"/>
      <c r="X8" s="426"/>
      <c r="Y8" s="426"/>
    </row>
    <row r="9" ht="21.0" customHeight="1">
      <c r="A9" s="336"/>
      <c r="B9" s="343"/>
      <c r="C9" s="339"/>
      <c r="D9" s="339"/>
      <c r="E9" s="339"/>
      <c r="F9" s="339"/>
      <c r="G9" s="339"/>
      <c r="H9" s="351"/>
      <c r="I9" s="442"/>
      <c r="J9" s="442"/>
      <c r="K9" s="443"/>
      <c r="L9" s="429"/>
      <c r="M9" s="429"/>
      <c r="N9" s="429"/>
      <c r="O9" s="426"/>
      <c r="P9" s="426"/>
      <c r="Q9" s="426"/>
      <c r="R9" s="429"/>
      <c r="S9" s="429"/>
      <c r="T9" s="429"/>
      <c r="U9" s="429"/>
      <c r="V9" s="434"/>
      <c r="W9" s="429"/>
      <c r="X9" s="426"/>
      <c r="Y9" s="426"/>
    </row>
    <row r="10" ht="21.0" customHeight="1">
      <c r="A10" s="336"/>
      <c r="B10" s="337"/>
      <c r="C10" s="339"/>
      <c r="D10" s="339"/>
      <c r="E10" s="339"/>
      <c r="F10" s="339"/>
      <c r="G10" s="339"/>
      <c r="H10" s="351"/>
      <c r="I10" s="442"/>
      <c r="J10" s="442"/>
      <c r="K10" s="443"/>
      <c r="L10" s="429"/>
      <c r="M10" s="429"/>
      <c r="N10" s="429"/>
      <c r="O10" s="426"/>
      <c r="P10" s="426"/>
      <c r="Q10" s="426"/>
      <c r="R10" s="429"/>
      <c r="S10" s="429"/>
      <c r="T10" s="429"/>
      <c r="U10" s="429"/>
      <c r="V10" s="434"/>
      <c r="W10" s="429"/>
      <c r="X10" s="426"/>
      <c r="Y10" s="426"/>
    </row>
    <row r="11" ht="21.0" customHeight="1">
      <c r="A11" s="336"/>
      <c r="B11" s="337" t="s">
        <v>155</v>
      </c>
      <c r="C11" s="339" t="s">
        <v>156</v>
      </c>
      <c r="D11" s="339" t="s">
        <v>157</v>
      </c>
      <c r="E11" s="336" t="s">
        <v>164</v>
      </c>
      <c r="F11" s="339"/>
      <c r="G11" s="339"/>
      <c r="H11" s="351"/>
      <c r="I11" s="430"/>
      <c r="J11" s="430"/>
      <c r="K11" s="441"/>
      <c r="L11" s="429"/>
      <c r="M11" s="429"/>
      <c r="N11" s="429"/>
      <c r="O11" s="426"/>
      <c r="P11" s="426"/>
      <c r="Q11" s="426"/>
      <c r="R11" s="429"/>
      <c r="S11" s="429"/>
      <c r="T11" s="429"/>
      <c r="U11" s="429"/>
      <c r="V11" s="427"/>
      <c r="W11" s="429"/>
      <c r="X11" s="429"/>
      <c r="Y11" s="426"/>
    </row>
    <row r="12" ht="21.0" customHeight="1">
      <c r="A12" s="336"/>
      <c r="B12" s="337">
        <v>1.0</v>
      </c>
      <c r="C12" s="351"/>
      <c r="D12" s="413"/>
      <c r="E12" s="351"/>
      <c r="F12" s="339"/>
      <c r="G12" s="339"/>
      <c r="H12" s="351"/>
      <c r="I12" s="444"/>
      <c r="J12" s="444"/>
      <c r="K12" s="443"/>
      <c r="L12" s="429"/>
      <c r="M12" s="429"/>
      <c r="N12" s="429"/>
      <c r="O12" s="426"/>
      <c r="P12" s="426"/>
      <c r="Q12" s="426"/>
      <c r="R12" s="429"/>
      <c r="S12" s="445"/>
      <c r="T12" s="445"/>
      <c r="U12" s="429"/>
      <c r="V12" s="427"/>
      <c r="W12" s="446"/>
      <c r="X12" s="436"/>
      <c r="Y12" s="426"/>
    </row>
    <row r="13" ht="21.0" customHeight="1">
      <c r="A13" s="336"/>
      <c r="B13" s="337">
        <v>2.0</v>
      </c>
      <c r="C13" s="369"/>
      <c r="D13" s="413"/>
      <c r="E13" s="369"/>
      <c r="F13" s="344"/>
      <c r="G13" s="344"/>
      <c r="H13" s="337"/>
      <c r="I13" s="430"/>
      <c r="J13" s="430"/>
      <c r="K13" s="429"/>
      <c r="L13" s="429"/>
      <c r="M13" s="429"/>
      <c r="N13" s="429"/>
      <c r="O13" s="426"/>
      <c r="P13" s="426"/>
      <c r="Q13" s="426"/>
      <c r="R13" s="429"/>
      <c r="S13" s="445"/>
      <c r="T13" s="445"/>
      <c r="U13" s="429"/>
      <c r="V13" s="427"/>
      <c r="W13" s="427"/>
      <c r="X13" s="447"/>
      <c r="Y13" s="426"/>
    </row>
    <row r="14" ht="21.0" customHeight="1">
      <c r="A14" s="336"/>
      <c r="B14" s="337">
        <v>3.0</v>
      </c>
      <c r="C14" s="351"/>
      <c r="D14" s="413"/>
      <c r="E14" s="369"/>
      <c r="F14" s="344"/>
      <c r="G14" s="344"/>
      <c r="H14" s="337"/>
      <c r="I14" s="430"/>
      <c r="J14" s="430"/>
      <c r="K14" s="429"/>
      <c r="L14" s="429"/>
      <c r="M14" s="429"/>
      <c r="N14" s="429"/>
      <c r="O14" s="426"/>
      <c r="P14" s="426"/>
      <c r="Q14" s="426"/>
      <c r="R14" s="429"/>
      <c r="S14" s="445"/>
      <c r="T14" s="445"/>
      <c r="U14" s="429"/>
      <c r="V14" s="427"/>
      <c r="W14" s="427"/>
      <c r="X14" s="447"/>
      <c r="Y14" s="426"/>
    </row>
    <row r="15" ht="21.0" customHeight="1">
      <c r="A15" s="336"/>
      <c r="B15" s="337">
        <v>4.0</v>
      </c>
      <c r="C15" s="351"/>
      <c r="D15" s="413"/>
      <c r="E15" s="369"/>
      <c r="F15" s="344"/>
      <c r="G15" s="344"/>
      <c r="H15" s="337"/>
      <c r="I15" s="430"/>
      <c r="J15" s="430"/>
      <c r="K15" s="429"/>
      <c r="L15" s="429"/>
      <c r="M15" s="429"/>
      <c r="N15" s="429"/>
      <c r="O15" s="426"/>
      <c r="P15" s="426"/>
      <c r="Q15" s="426"/>
      <c r="R15" s="429"/>
      <c r="S15" s="445"/>
      <c r="T15" s="445"/>
      <c r="U15" s="429"/>
      <c r="V15" s="427"/>
      <c r="W15" s="427"/>
      <c r="X15" s="431"/>
      <c r="Y15" s="426"/>
    </row>
    <row r="16" ht="21.0" customHeight="1">
      <c r="A16" s="336"/>
      <c r="B16" s="337">
        <v>5.0</v>
      </c>
      <c r="C16" s="351"/>
      <c r="D16" s="413"/>
      <c r="E16" s="369"/>
      <c r="F16" s="344"/>
      <c r="G16" s="344"/>
      <c r="H16" s="337"/>
      <c r="I16" s="430"/>
      <c r="J16" s="430"/>
      <c r="K16" s="429"/>
      <c r="L16" s="429"/>
      <c r="M16" s="429"/>
      <c r="N16" s="429"/>
      <c r="O16" s="426"/>
      <c r="P16" s="426"/>
      <c r="Q16" s="426"/>
      <c r="R16" s="429"/>
      <c r="S16" s="445"/>
      <c r="T16" s="445"/>
      <c r="U16" s="429"/>
      <c r="V16" s="427"/>
      <c r="W16" s="427"/>
      <c r="X16" s="447"/>
      <c r="Y16" s="426"/>
    </row>
    <row r="17" ht="21.0" customHeight="1">
      <c r="A17" s="336"/>
      <c r="B17" s="337">
        <v>6.0</v>
      </c>
      <c r="C17" s="351"/>
      <c r="D17" s="413"/>
      <c r="E17" s="369"/>
      <c r="F17" s="344"/>
      <c r="G17" s="344"/>
      <c r="H17" s="337"/>
      <c r="I17" s="430"/>
      <c r="J17" s="430"/>
      <c r="K17" s="429"/>
      <c r="L17" s="429"/>
      <c r="M17" s="429"/>
      <c r="N17" s="429"/>
      <c r="O17" s="426"/>
      <c r="P17" s="426"/>
      <c r="Q17" s="426"/>
      <c r="R17" s="429"/>
      <c r="S17" s="445"/>
      <c r="T17" s="445"/>
      <c r="U17" s="429"/>
      <c r="V17" s="427"/>
      <c r="W17" s="427"/>
      <c r="X17" s="447"/>
      <c r="Y17" s="426"/>
    </row>
    <row r="18" ht="21.0" customHeight="1">
      <c r="A18" s="336"/>
      <c r="B18" s="337">
        <v>7.0</v>
      </c>
      <c r="C18" s="369"/>
      <c r="D18" s="416"/>
      <c r="E18" s="369"/>
      <c r="F18" s="344"/>
      <c r="G18" s="344"/>
      <c r="H18" s="337"/>
      <c r="I18" s="430"/>
      <c r="J18" s="430"/>
      <c r="K18" s="429"/>
      <c r="L18" s="429"/>
      <c r="M18" s="429"/>
      <c r="N18" s="429"/>
      <c r="O18" s="426"/>
      <c r="P18" s="426"/>
      <c r="Q18" s="426"/>
      <c r="R18" s="429"/>
      <c r="S18" s="445"/>
      <c r="T18" s="445"/>
      <c r="U18" s="429"/>
      <c r="V18" s="427"/>
      <c r="W18" s="448"/>
      <c r="X18" s="436"/>
      <c r="Y18" s="426"/>
    </row>
    <row r="19" ht="21.0" customHeight="1">
      <c r="A19" s="336"/>
      <c r="B19" s="337">
        <v>8.0</v>
      </c>
      <c r="C19" s="369"/>
      <c r="D19" s="416"/>
      <c r="E19" s="369"/>
      <c r="F19" s="344"/>
      <c r="G19" s="344"/>
      <c r="H19" s="337"/>
      <c r="I19" s="430"/>
      <c r="J19" s="430"/>
      <c r="K19" s="429"/>
      <c r="L19" s="429"/>
      <c r="M19" s="429"/>
      <c r="N19" s="429"/>
      <c r="O19" s="426"/>
      <c r="P19" s="426"/>
      <c r="Q19" s="426"/>
      <c r="R19" s="429"/>
      <c r="S19" s="445"/>
      <c r="T19" s="445"/>
      <c r="U19" s="429"/>
      <c r="V19" s="427"/>
      <c r="W19" s="427"/>
      <c r="X19" s="436"/>
      <c r="Y19" s="426"/>
    </row>
    <row r="20" ht="21.0" customHeight="1">
      <c r="A20" s="336"/>
      <c r="B20" s="337">
        <v>9.0</v>
      </c>
      <c r="C20" s="351"/>
      <c r="D20" s="368"/>
      <c r="E20" s="369"/>
      <c r="F20" s="344"/>
      <c r="G20" s="344"/>
      <c r="H20" s="337"/>
      <c r="I20" s="430"/>
      <c r="J20" s="430"/>
      <c r="K20" s="429"/>
      <c r="L20" s="429"/>
      <c r="M20" s="429"/>
      <c r="N20" s="429"/>
      <c r="O20" s="426"/>
      <c r="P20" s="426"/>
      <c r="Q20" s="426"/>
      <c r="R20" s="429"/>
      <c r="S20" s="445"/>
      <c r="T20" s="445"/>
      <c r="U20" s="429"/>
      <c r="V20" s="427"/>
      <c r="W20" s="449"/>
      <c r="X20" s="436"/>
      <c r="Y20" s="426"/>
    </row>
    <row r="21" ht="21.0" customHeight="1">
      <c r="A21" s="336"/>
      <c r="B21" s="337">
        <v>10.0</v>
      </c>
      <c r="C21" s="351"/>
      <c r="D21" s="413"/>
      <c r="E21" s="369"/>
      <c r="F21" s="344"/>
      <c r="G21" s="344"/>
      <c r="H21" s="337"/>
      <c r="I21" s="430"/>
      <c r="J21" s="430"/>
      <c r="K21" s="429"/>
      <c r="L21" s="429"/>
      <c r="M21" s="429"/>
      <c r="N21" s="429"/>
      <c r="O21" s="426"/>
      <c r="P21" s="426"/>
      <c r="Q21" s="426"/>
      <c r="R21" s="429"/>
      <c r="S21" s="445"/>
      <c r="T21" s="445"/>
      <c r="U21" s="429"/>
      <c r="V21" s="427"/>
      <c r="W21" s="427"/>
      <c r="X21" s="436"/>
      <c r="Y21" s="426"/>
    </row>
    <row r="22" ht="21.0" customHeight="1">
      <c r="A22" s="336"/>
      <c r="B22" s="337">
        <v>11.0</v>
      </c>
      <c r="C22" s="351"/>
      <c r="D22" s="413"/>
      <c r="E22" s="369"/>
      <c r="F22" s="344"/>
      <c r="G22" s="344"/>
      <c r="H22" s="337"/>
      <c r="I22" s="430"/>
      <c r="J22" s="430"/>
      <c r="K22" s="429"/>
      <c r="L22" s="429"/>
      <c r="M22" s="429"/>
      <c r="N22" s="429"/>
      <c r="O22" s="426"/>
      <c r="P22" s="426"/>
      <c r="Q22" s="426"/>
      <c r="R22" s="429"/>
      <c r="S22" s="445"/>
      <c r="T22" s="445"/>
      <c r="U22" s="429"/>
      <c r="V22" s="427"/>
      <c r="W22" s="449"/>
      <c r="X22" s="436"/>
      <c r="Y22" s="426"/>
    </row>
    <row r="23" ht="21.0" customHeight="1">
      <c r="A23" s="336"/>
      <c r="B23" s="337">
        <v>12.0</v>
      </c>
      <c r="C23" s="369"/>
      <c r="D23" s="416"/>
      <c r="E23" s="369"/>
      <c r="F23" s="344"/>
      <c r="G23" s="344"/>
      <c r="H23" s="337"/>
      <c r="I23" s="430"/>
      <c r="J23" s="430"/>
      <c r="K23" s="429"/>
      <c r="L23" s="429"/>
      <c r="M23" s="429"/>
      <c r="N23" s="429"/>
      <c r="O23" s="426"/>
      <c r="P23" s="426"/>
      <c r="Q23" s="426"/>
      <c r="R23" s="429"/>
      <c r="S23" s="445"/>
      <c r="T23" s="445"/>
      <c r="U23" s="429"/>
      <c r="V23" s="427"/>
      <c r="W23" s="449"/>
      <c r="X23" s="436"/>
      <c r="Y23" s="426"/>
    </row>
    <row r="24" ht="21.0" customHeight="1">
      <c r="A24" s="336"/>
      <c r="B24" s="337">
        <v>13.0</v>
      </c>
      <c r="C24" s="351"/>
      <c r="D24" s="413"/>
      <c r="E24" s="369"/>
      <c r="F24" s="344"/>
      <c r="G24" s="344"/>
      <c r="H24" s="337"/>
      <c r="I24" s="430"/>
      <c r="J24" s="430"/>
      <c r="K24" s="429"/>
      <c r="L24" s="429"/>
      <c r="M24" s="429"/>
      <c r="N24" s="429"/>
      <c r="O24" s="426"/>
      <c r="P24" s="426"/>
      <c r="Q24" s="426"/>
      <c r="R24" s="429"/>
      <c r="S24" s="445"/>
      <c r="T24" s="445"/>
      <c r="U24" s="429"/>
      <c r="V24" s="427"/>
      <c r="W24" s="448"/>
      <c r="X24" s="436"/>
      <c r="Y24" s="426"/>
    </row>
    <row r="25" ht="21.0" customHeight="1">
      <c r="A25" s="336"/>
      <c r="B25" s="337">
        <v>14.0</v>
      </c>
      <c r="C25" s="351"/>
      <c r="D25" s="413"/>
      <c r="E25" s="369"/>
      <c r="F25" s="344"/>
      <c r="G25" s="344"/>
      <c r="H25" s="337"/>
      <c r="I25" s="430"/>
      <c r="J25" s="430"/>
      <c r="K25" s="429"/>
      <c r="L25" s="429"/>
      <c r="M25" s="429"/>
      <c r="N25" s="429"/>
      <c r="O25" s="426"/>
      <c r="P25" s="426"/>
      <c r="Q25" s="426"/>
      <c r="R25" s="429"/>
      <c r="S25" s="445"/>
      <c r="T25" s="450"/>
      <c r="U25" s="429"/>
      <c r="V25" s="427"/>
      <c r="W25" s="448"/>
      <c r="X25" s="436"/>
      <c r="Y25" s="426"/>
    </row>
    <row r="26" ht="21.0" customHeight="1">
      <c r="A26" s="336"/>
      <c r="B26" s="337">
        <v>15.0</v>
      </c>
      <c r="C26" s="351"/>
      <c r="D26" s="368"/>
      <c r="E26" s="369"/>
      <c r="F26" s="344"/>
      <c r="G26" s="344"/>
      <c r="H26" s="337"/>
      <c r="I26" s="430"/>
      <c r="J26" s="430"/>
      <c r="K26" s="429"/>
      <c r="L26" s="429"/>
      <c r="M26" s="429"/>
      <c r="N26" s="429"/>
      <c r="O26" s="426"/>
      <c r="P26" s="426"/>
      <c r="Q26" s="426"/>
      <c r="R26" s="429"/>
      <c r="S26" s="445"/>
      <c r="T26" s="445"/>
      <c r="U26" s="429"/>
      <c r="V26" s="427"/>
      <c r="W26" s="448"/>
      <c r="X26" s="436"/>
      <c r="Y26" s="426"/>
    </row>
    <row r="27" ht="21.0" customHeight="1">
      <c r="A27" s="336"/>
      <c r="B27" s="337">
        <v>16.0</v>
      </c>
      <c r="C27" s="351"/>
      <c r="D27" s="413"/>
      <c r="E27" s="369"/>
      <c r="F27" s="344"/>
      <c r="G27" s="344"/>
      <c r="H27" s="337"/>
      <c r="I27" s="430"/>
      <c r="J27" s="430"/>
      <c r="K27" s="429"/>
      <c r="L27" s="429"/>
      <c r="M27" s="429"/>
      <c r="N27" s="429"/>
      <c r="O27" s="426"/>
      <c r="P27" s="426"/>
      <c r="Q27" s="426"/>
      <c r="R27" s="429"/>
      <c r="S27" s="445"/>
      <c r="T27" s="445"/>
      <c r="U27" s="429"/>
      <c r="V27" s="427"/>
      <c r="W27" s="427"/>
      <c r="X27" s="436"/>
      <c r="Y27" s="426"/>
    </row>
    <row r="28" ht="21.0" customHeight="1">
      <c r="A28" s="336"/>
      <c r="B28" s="337">
        <v>17.0</v>
      </c>
      <c r="C28" s="369"/>
      <c r="D28" s="416"/>
      <c r="E28" s="369"/>
      <c r="F28" s="344"/>
      <c r="G28" s="344"/>
      <c r="H28" s="337"/>
      <c r="I28" s="430"/>
      <c r="J28" s="430"/>
      <c r="K28" s="429"/>
      <c r="L28" s="429"/>
      <c r="M28" s="429"/>
      <c r="N28" s="429"/>
      <c r="O28" s="426"/>
      <c r="P28" s="426"/>
      <c r="Q28" s="426"/>
      <c r="R28" s="429"/>
      <c r="S28" s="445"/>
      <c r="T28" s="445"/>
      <c r="U28" s="429"/>
      <c r="V28" s="427"/>
      <c r="W28" s="427"/>
      <c r="X28" s="436"/>
      <c r="Y28" s="426"/>
    </row>
    <row r="29" ht="21.0" customHeight="1">
      <c r="A29" s="336"/>
      <c r="B29" s="337">
        <v>18.0</v>
      </c>
      <c r="C29" s="351"/>
      <c r="D29" s="413"/>
      <c r="E29" s="369"/>
      <c r="F29" s="344"/>
      <c r="G29" s="344"/>
      <c r="H29" s="337"/>
      <c r="I29" s="430"/>
      <c r="J29" s="430"/>
      <c r="K29" s="429"/>
      <c r="L29" s="429"/>
      <c r="M29" s="429"/>
      <c r="N29" s="429"/>
      <c r="O29" s="426"/>
      <c r="P29" s="426"/>
      <c r="Q29" s="426"/>
      <c r="R29" s="429"/>
      <c r="S29" s="445"/>
      <c r="T29" s="445"/>
      <c r="U29" s="429"/>
      <c r="V29" s="427"/>
      <c r="W29" s="427"/>
      <c r="X29" s="436"/>
      <c r="Y29" s="426"/>
    </row>
    <row r="30" ht="21.0" customHeight="1">
      <c r="A30" s="336"/>
      <c r="B30" s="337">
        <v>19.0</v>
      </c>
      <c r="C30" s="351"/>
      <c r="D30" s="413"/>
      <c r="E30" s="369"/>
      <c r="F30" s="344"/>
      <c r="G30" s="344"/>
      <c r="H30" s="337"/>
      <c r="I30" s="430"/>
      <c r="J30" s="430"/>
      <c r="K30" s="429"/>
      <c r="L30" s="429"/>
      <c r="M30" s="429"/>
      <c r="N30" s="429"/>
      <c r="O30" s="426"/>
      <c r="P30" s="426"/>
      <c r="Q30" s="426"/>
      <c r="R30" s="429"/>
      <c r="S30" s="445"/>
      <c r="T30" s="445"/>
      <c r="U30" s="429"/>
      <c r="V30" s="427"/>
      <c r="W30" s="448"/>
      <c r="X30" s="436"/>
      <c r="Y30" s="426"/>
    </row>
    <row r="31" ht="21.0" customHeight="1">
      <c r="A31" s="336"/>
      <c r="B31" s="337">
        <v>20.0</v>
      </c>
      <c r="C31" s="351"/>
      <c r="D31" s="413"/>
      <c r="E31" s="369"/>
      <c r="F31" s="344"/>
      <c r="G31" s="344"/>
      <c r="H31" s="337"/>
      <c r="I31" s="430"/>
      <c r="J31" s="430"/>
      <c r="K31" s="429"/>
      <c r="L31" s="429"/>
      <c r="M31" s="429"/>
      <c r="N31" s="429"/>
      <c r="O31" s="426"/>
      <c r="P31" s="426"/>
      <c r="Q31" s="426"/>
      <c r="R31" s="429"/>
      <c r="S31" s="445"/>
      <c r="T31" s="445"/>
      <c r="U31" s="429"/>
      <c r="V31" s="434"/>
      <c r="W31" s="429"/>
      <c r="X31" s="426"/>
      <c r="Y31" s="426"/>
    </row>
    <row r="32" ht="21.0" customHeight="1">
      <c r="A32" s="336"/>
      <c r="B32" s="337">
        <v>21.0</v>
      </c>
      <c r="C32" s="351"/>
      <c r="D32" s="413"/>
      <c r="E32" s="369"/>
      <c r="F32" s="344"/>
      <c r="G32" s="344"/>
      <c r="H32" s="337"/>
      <c r="I32" s="430"/>
      <c r="J32" s="430"/>
      <c r="K32" s="429"/>
      <c r="L32" s="429"/>
      <c r="M32" s="429"/>
      <c r="N32" s="429"/>
      <c r="O32" s="426"/>
      <c r="P32" s="426"/>
      <c r="Q32" s="426"/>
      <c r="R32" s="429"/>
      <c r="S32" s="445"/>
      <c r="T32" s="445"/>
      <c r="U32" s="429"/>
      <c r="V32" s="434"/>
      <c r="W32" s="429"/>
      <c r="X32" s="426"/>
      <c r="Y32" s="426"/>
    </row>
    <row r="33" ht="21.0" customHeight="1">
      <c r="A33" s="336"/>
      <c r="B33" s="337">
        <v>22.0</v>
      </c>
      <c r="C33" s="351"/>
      <c r="D33" s="421"/>
      <c r="E33" s="451"/>
      <c r="F33" s="344"/>
      <c r="G33" s="344"/>
      <c r="H33" s="337"/>
      <c r="I33" s="430"/>
      <c r="J33" s="430"/>
      <c r="K33" s="429"/>
      <c r="L33" s="429"/>
      <c r="M33" s="429"/>
      <c r="N33" s="429"/>
      <c r="O33" s="426"/>
      <c r="P33" s="426"/>
      <c r="Q33" s="426"/>
      <c r="R33" s="429"/>
      <c r="S33" s="429"/>
      <c r="T33" s="429"/>
      <c r="U33" s="429"/>
      <c r="V33" s="434"/>
      <c r="W33" s="429"/>
      <c r="X33" s="426"/>
      <c r="Y33" s="426"/>
    </row>
    <row r="34" ht="21.0" customHeight="1">
      <c r="A34" s="336"/>
      <c r="B34" s="337">
        <v>23.0</v>
      </c>
      <c r="C34" s="351"/>
      <c r="D34" s="421"/>
      <c r="E34" s="451"/>
      <c r="F34" s="344"/>
      <c r="G34" s="344"/>
      <c r="H34" s="337"/>
      <c r="I34" s="430"/>
      <c r="J34" s="430"/>
      <c r="K34" s="429"/>
      <c r="L34" s="429"/>
      <c r="M34" s="429"/>
      <c r="N34" s="429"/>
      <c r="O34" s="426"/>
      <c r="P34" s="426"/>
      <c r="Q34" s="426"/>
      <c r="R34" s="429"/>
      <c r="S34" s="429"/>
      <c r="T34" s="429"/>
      <c r="U34" s="429"/>
      <c r="V34" s="434"/>
      <c r="W34" s="429"/>
      <c r="X34" s="426"/>
      <c r="Y34" s="426"/>
    </row>
    <row r="35" ht="21.0" customHeight="1">
      <c r="A35" s="336"/>
      <c r="B35" s="337" t="s">
        <v>139</v>
      </c>
      <c r="C35" s="369"/>
      <c r="D35" s="452">
        <f>SUM(D12:D34)</f>
        <v>0</v>
      </c>
      <c r="E35" s="453"/>
      <c r="F35" s="344"/>
      <c r="G35" s="344"/>
      <c r="H35" s="337"/>
      <c r="I35" s="430"/>
      <c r="J35" s="430"/>
      <c r="K35" s="429"/>
      <c r="L35" s="429"/>
      <c r="M35" s="429"/>
      <c r="N35" s="429"/>
      <c r="O35" s="426"/>
      <c r="P35" s="426"/>
      <c r="Q35" s="426"/>
      <c r="R35" s="429"/>
      <c r="S35" s="429"/>
      <c r="T35" s="429"/>
      <c r="U35" s="429"/>
      <c r="V35" s="434"/>
      <c r="W35" s="429"/>
      <c r="X35" s="426"/>
      <c r="Y35" s="426"/>
    </row>
    <row r="36" ht="21.0" customHeight="1">
      <c r="A36" s="336"/>
      <c r="B36" s="337"/>
      <c r="C36" s="351"/>
      <c r="D36" s="413"/>
      <c r="E36" s="369"/>
      <c r="F36" s="344"/>
      <c r="G36" s="344"/>
      <c r="H36" s="337"/>
      <c r="I36" s="430"/>
      <c r="J36" s="430"/>
      <c r="K36" s="429"/>
      <c r="L36" s="429"/>
      <c r="M36" s="429"/>
      <c r="N36" s="429"/>
      <c r="O36" s="426"/>
      <c r="P36" s="426"/>
      <c r="Q36" s="426"/>
      <c r="R36" s="429"/>
      <c r="S36" s="429"/>
      <c r="T36" s="429"/>
      <c r="U36" s="429"/>
      <c r="V36" s="434"/>
      <c r="W36" s="429"/>
      <c r="X36" s="426"/>
      <c r="Y36" s="426"/>
    </row>
    <row r="37" ht="21.0" customHeight="1">
      <c r="A37" s="336"/>
      <c r="B37" s="337"/>
      <c r="C37" s="351"/>
      <c r="D37" s="413"/>
      <c r="E37" s="369"/>
      <c r="F37" s="344"/>
      <c r="G37" s="344"/>
      <c r="H37" s="337"/>
      <c r="I37" s="430"/>
      <c r="J37" s="430"/>
      <c r="K37" s="429"/>
      <c r="L37" s="429"/>
      <c r="M37" s="429"/>
      <c r="N37" s="429"/>
      <c r="O37" s="426"/>
      <c r="P37" s="426"/>
      <c r="Q37" s="426"/>
      <c r="R37" s="429"/>
      <c r="S37" s="429"/>
      <c r="T37" s="429"/>
      <c r="U37" s="429"/>
      <c r="V37" s="434"/>
      <c r="W37" s="429"/>
      <c r="X37" s="426"/>
      <c r="Y37" s="426"/>
    </row>
    <row r="38" ht="21.0" customHeight="1">
      <c r="A38" s="336"/>
      <c r="B38" s="337"/>
      <c r="C38" s="351"/>
      <c r="D38" s="413"/>
      <c r="E38" s="369"/>
      <c r="F38" s="344"/>
      <c r="G38" s="344"/>
      <c r="H38" s="337"/>
      <c r="I38" s="430"/>
      <c r="J38" s="430"/>
      <c r="K38" s="429"/>
      <c r="L38" s="429"/>
      <c r="M38" s="429"/>
      <c r="N38" s="429"/>
      <c r="O38" s="426"/>
      <c r="P38" s="426"/>
      <c r="Q38" s="426"/>
      <c r="R38" s="429"/>
      <c r="S38" s="429"/>
      <c r="T38" s="429"/>
      <c r="U38" s="429"/>
      <c r="V38" s="434"/>
      <c r="W38" s="429"/>
      <c r="X38" s="426"/>
      <c r="Y38" s="426"/>
    </row>
    <row r="39" ht="21.0" customHeight="1">
      <c r="A39" s="336"/>
      <c r="B39" s="337"/>
      <c r="C39" s="337"/>
      <c r="D39" s="411"/>
      <c r="E39" s="363"/>
      <c r="F39" s="344"/>
      <c r="G39" s="344"/>
      <c r="H39" s="337"/>
      <c r="I39" s="430"/>
      <c r="J39" s="430"/>
      <c r="K39" s="429"/>
      <c r="L39" s="429"/>
      <c r="M39" s="429"/>
      <c r="N39" s="429"/>
      <c r="O39" s="426"/>
      <c r="P39" s="426"/>
      <c r="Q39" s="426"/>
      <c r="R39" s="429"/>
      <c r="S39" s="429"/>
      <c r="T39" s="429"/>
      <c r="U39" s="429"/>
      <c r="V39" s="434"/>
      <c r="W39" s="429"/>
      <c r="X39" s="426"/>
      <c r="Y39" s="426"/>
    </row>
    <row r="40" ht="21.0" customHeight="1">
      <c r="A40" s="336"/>
      <c r="B40" s="337"/>
      <c r="C40" s="337"/>
      <c r="D40" s="337"/>
      <c r="E40" s="337"/>
      <c r="F40" s="344"/>
      <c r="G40" s="344"/>
      <c r="H40" s="337"/>
      <c r="I40" s="430"/>
      <c r="J40" s="430"/>
      <c r="K40" s="429"/>
      <c r="L40" s="429"/>
      <c r="M40" s="429"/>
      <c r="N40" s="429"/>
      <c r="O40" s="426"/>
      <c r="P40" s="426"/>
      <c r="Q40" s="426"/>
      <c r="R40" s="429"/>
      <c r="S40" s="429"/>
      <c r="T40" s="429"/>
      <c r="U40" s="429"/>
      <c r="V40" s="434"/>
      <c r="W40" s="429"/>
      <c r="X40" s="426"/>
      <c r="Y40" s="426"/>
      <c r="Z40" s="429"/>
    </row>
    <row r="41" ht="21.0" customHeight="1">
      <c r="A41" s="336"/>
      <c r="B41" s="337"/>
      <c r="C41" s="337"/>
      <c r="D41" s="337"/>
      <c r="E41" s="337"/>
      <c r="F41" s="344"/>
      <c r="G41" s="344"/>
      <c r="H41" s="337"/>
      <c r="I41" s="430"/>
      <c r="J41" s="430"/>
      <c r="K41" s="429"/>
      <c r="L41" s="429"/>
      <c r="M41" s="429"/>
      <c r="N41" s="429"/>
      <c r="O41" s="426"/>
      <c r="P41" s="426"/>
      <c r="Q41" s="426"/>
      <c r="R41" s="429"/>
      <c r="S41" s="429"/>
      <c r="T41" s="429"/>
      <c r="U41" s="429"/>
      <c r="V41" s="434"/>
      <c r="W41" s="429"/>
      <c r="X41" s="426"/>
      <c r="Y41" s="426"/>
      <c r="Z41" s="429"/>
    </row>
    <row r="42" ht="21.0" customHeight="1">
      <c r="A42" s="336"/>
      <c r="B42" s="337"/>
      <c r="C42" s="337"/>
      <c r="D42" s="337"/>
      <c r="E42" s="337"/>
      <c r="F42" s="344"/>
      <c r="G42" s="344"/>
      <c r="H42" s="337"/>
      <c r="I42" s="430"/>
      <c r="J42" s="430"/>
      <c r="K42" s="429"/>
      <c r="L42" s="429"/>
      <c r="M42" s="429"/>
      <c r="N42" s="429"/>
      <c r="O42" s="426"/>
      <c r="P42" s="426"/>
      <c r="Q42" s="426"/>
      <c r="R42" s="429"/>
      <c r="S42" s="429"/>
      <c r="T42" s="429"/>
      <c r="U42" s="429"/>
      <c r="V42" s="434"/>
      <c r="W42" s="429"/>
      <c r="X42" s="426"/>
      <c r="Y42" s="426"/>
      <c r="Z42" s="429"/>
    </row>
    <row r="43" ht="21.0" customHeight="1">
      <c r="A43" s="336"/>
      <c r="B43" s="337"/>
      <c r="C43" s="337"/>
      <c r="D43" s="337"/>
      <c r="E43" s="337"/>
      <c r="F43" s="344"/>
      <c r="G43" s="344"/>
      <c r="H43" s="337"/>
      <c r="I43" s="430"/>
      <c r="J43" s="430"/>
      <c r="K43" s="429"/>
      <c r="L43" s="429"/>
      <c r="M43" s="429"/>
      <c r="N43" s="429"/>
      <c r="O43" s="426"/>
      <c r="P43" s="426"/>
      <c r="Q43" s="426"/>
      <c r="R43" s="429"/>
      <c r="S43" s="429"/>
      <c r="T43" s="429"/>
      <c r="U43" s="429"/>
      <c r="V43" s="434"/>
      <c r="W43" s="429"/>
      <c r="X43" s="426"/>
      <c r="Y43" s="426"/>
      <c r="Z43" s="429"/>
    </row>
    <row r="44" ht="21.0" customHeight="1">
      <c r="A44" s="336"/>
      <c r="B44" s="337"/>
      <c r="C44" s="337"/>
      <c r="D44" s="337"/>
      <c r="E44" s="337"/>
      <c r="F44" s="344"/>
      <c r="G44" s="344"/>
      <c r="H44" s="337"/>
      <c r="I44" s="430"/>
      <c r="J44" s="430"/>
      <c r="K44" s="429"/>
      <c r="L44" s="429"/>
      <c r="M44" s="429"/>
      <c r="N44" s="429"/>
      <c r="O44" s="426"/>
      <c r="P44" s="426"/>
      <c r="Q44" s="426"/>
      <c r="R44" s="429"/>
      <c r="S44" s="429"/>
      <c r="T44" s="429"/>
      <c r="U44" s="429"/>
      <c r="V44" s="434"/>
      <c r="W44" s="429"/>
      <c r="X44" s="426"/>
      <c r="Y44" s="426"/>
      <c r="Z44" s="429"/>
    </row>
    <row r="45" ht="21.0" customHeight="1">
      <c r="A45" s="336"/>
      <c r="B45" s="337"/>
      <c r="C45" s="337"/>
      <c r="D45" s="337"/>
      <c r="E45" s="337"/>
      <c r="F45" s="344"/>
      <c r="G45" s="344"/>
      <c r="H45" s="337"/>
      <c r="I45" s="430"/>
      <c r="J45" s="430"/>
      <c r="K45" s="429"/>
      <c r="L45" s="429"/>
      <c r="M45" s="429"/>
      <c r="N45" s="429"/>
      <c r="O45" s="426"/>
      <c r="P45" s="426"/>
      <c r="Q45" s="426"/>
      <c r="R45" s="429"/>
      <c r="S45" s="429"/>
      <c r="T45" s="429"/>
      <c r="U45" s="429"/>
      <c r="V45" s="434"/>
      <c r="W45" s="429"/>
      <c r="X45" s="426"/>
      <c r="Y45" s="426"/>
      <c r="Z45" s="429"/>
    </row>
    <row r="46" ht="21.0" customHeight="1">
      <c r="A46" s="336"/>
      <c r="B46" s="337"/>
      <c r="C46" s="337"/>
      <c r="D46" s="337"/>
      <c r="E46" s="337"/>
      <c r="F46" s="344"/>
      <c r="G46" s="344"/>
      <c r="H46" s="337"/>
      <c r="I46" s="430"/>
      <c r="J46" s="430"/>
      <c r="K46" s="429"/>
      <c r="L46" s="429"/>
      <c r="M46" s="429"/>
      <c r="N46" s="429"/>
      <c r="O46" s="426"/>
      <c r="P46" s="426"/>
      <c r="Q46" s="426"/>
      <c r="R46" s="429"/>
      <c r="S46" s="429"/>
      <c r="T46" s="429"/>
      <c r="U46" s="429"/>
      <c r="V46" s="434"/>
      <c r="W46" s="429"/>
      <c r="X46" s="426"/>
      <c r="Y46" s="426"/>
      <c r="Z46" s="429"/>
    </row>
    <row r="47" ht="21.0" customHeight="1">
      <c r="A47" s="336"/>
      <c r="B47" s="337"/>
      <c r="C47" s="337"/>
      <c r="D47" s="337"/>
      <c r="E47" s="337"/>
      <c r="F47" s="344"/>
      <c r="G47" s="344"/>
      <c r="H47" s="337"/>
      <c r="I47" s="430"/>
      <c r="J47" s="430"/>
      <c r="K47" s="429"/>
      <c r="L47" s="429"/>
      <c r="M47" s="429"/>
      <c r="N47" s="429"/>
      <c r="O47" s="426"/>
      <c r="P47" s="426"/>
      <c r="Q47" s="426"/>
      <c r="R47" s="429"/>
      <c r="S47" s="429"/>
      <c r="T47" s="429"/>
      <c r="U47" s="429"/>
      <c r="V47" s="434"/>
      <c r="W47" s="429"/>
      <c r="X47" s="426"/>
      <c r="Y47" s="426"/>
      <c r="Z47" s="429"/>
    </row>
    <row r="48" ht="21.0" customHeight="1">
      <c r="A48" s="336"/>
      <c r="B48" s="337"/>
      <c r="C48" s="337"/>
      <c r="D48" s="337"/>
      <c r="E48" s="337"/>
      <c r="F48" s="344"/>
      <c r="G48" s="344"/>
      <c r="H48" s="337"/>
      <c r="I48" s="430"/>
      <c r="J48" s="430"/>
      <c r="K48" s="429"/>
      <c r="L48" s="429"/>
      <c r="M48" s="429"/>
      <c r="N48" s="429"/>
      <c r="O48" s="426"/>
      <c r="P48" s="426"/>
      <c r="Q48" s="426"/>
      <c r="R48" s="429"/>
      <c r="S48" s="429"/>
      <c r="T48" s="429"/>
      <c r="U48" s="429"/>
      <c r="V48" s="434"/>
      <c r="W48" s="429"/>
      <c r="X48" s="426"/>
      <c r="Y48" s="426"/>
      <c r="Z48" s="429"/>
    </row>
    <row r="49" ht="21.0" customHeight="1">
      <c r="A49" s="336"/>
      <c r="B49" s="337"/>
      <c r="C49" s="337"/>
      <c r="D49" s="337"/>
      <c r="E49" s="337"/>
      <c r="F49" s="344"/>
      <c r="G49" s="344"/>
      <c r="H49" s="337"/>
      <c r="I49" s="430"/>
      <c r="J49" s="430"/>
      <c r="K49" s="429"/>
      <c r="L49" s="429"/>
      <c r="M49" s="429"/>
      <c r="N49" s="429"/>
      <c r="O49" s="426"/>
      <c r="P49" s="426"/>
      <c r="Q49" s="426"/>
      <c r="R49" s="429"/>
      <c r="S49" s="429"/>
      <c r="T49" s="429"/>
      <c r="U49" s="429"/>
      <c r="V49" s="434"/>
      <c r="W49" s="429"/>
      <c r="X49" s="426"/>
      <c r="Y49" s="426"/>
      <c r="Z49" s="429"/>
    </row>
    <row r="50" ht="21.0" customHeight="1">
      <c r="A50" s="336"/>
      <c r="B50" s="337"/>
      <c r="C50" s="337"/>
      <c r="D50" s="337"/>
      <c r="E50" s="337"/>
      <c r="F50" s="344"/>
      <c r="G50" s="344"/>
      <c r="H50" s="337"/>
      <c r="I50" s="430"/>
      <c r="J50" s="430"/>
      <c r="K50" s="429"/>
      <c r="L50" s="429"/>
      <c r="M50" s="429"/>
      <c r="N50" s="429"/>
      <c r="O50" s="426"/>
      <c r="P50" s="426"/>
      <c r="Q50" s="426"/>
      <c r="R50" s="429"/>
      <c r="S50" s="429"/>
      <c r="T50" s="429"/>
      <c r="U50" s="429"/>
      <c r="V50" s="434"/>
      <c r="W50" s="429"/>
      <c r="X50" s="426"/>
      <c r="Y50" s="426"/>
      <c r="Z50" s="429"/>
    </row>
    <row r="51" ht="21.0" customHeight="1">
      <c r="A51" s="336"/>
      <c r="B51" s="337"/>
      <c r="C51" s="337"/>
      <c r="D51" s="337"/>
      <c r="E51" s="337"/>
      <c r="F51" s="344"/>
      <c r="G51" s="344"/>
      <c r="H51" s="337"/>
      <c r="I51" s="430"/>
      <c r="J51" s="430"/>
      <c r="K51" s="429"/>
      <c r="L51" s="429"/>
      <c r="M51" s="429"/>
      <c r="N51" s="429"/>
      <c r="O51" s="426"/>
      <c r="P51" s="426"/>
      <c r="Q51" s="426"/>
      <c r="R51" s="429"/>
      <c r="S51" s="429"/>
      <c r="T51" s="429"/>
      <c r="U51" s="429"/>
      <c r="V51" s="434"/>
      <c r="W51" s="429"/>
      <c r="X51" s="426"/>
      <c r="Y51" s="426"/>
      <c r="Z51" s="429"/>
    </row>
    <row r="52" ht="21.0" customHeight="1">
      <c r="A52" s="336"/>
      <c r="B52" s="337"/>
      <c r="C52" s="337"/>
      <c r="D52" s="337"/>
      <c r="E52" s="337"/>
      <c r="F52" s="344"/>
      <c r="G52" s="344"/>
      <c r="H52" s="337"/>
      <c r="I52" s="430"/>
      <c r="J52" s="430"/>
      <c r="K52" s="429"/>
      <c r="L52" s="429"/>
      <c r="M52" s="429"/>
      <c r="N52" s="429"/>
      <c r="O52" s="426"/>
      <c r="P52" s="426"/>
      <c r="Q52" s="426"/>
      <c r="R52" s="429"/>
      <c r="S52" s="429"/>
      <c r="T52" s="429"/>
      <c r="U52" s="429"/>
      <c r="V52" s="434"/>
      <c r="W52" s="429"/>
      <c r="X52" s="426"/>
      <c r="Y52" s="426"/>
      <c r="Z52" s="429"/>
    </row>
    <row r="53" ht="21.0" customHeight="1">
      <c r="A53" s="336"/>
      <c r="B53" s="337"/>
      <c r="C53" s="337"/>
      <c r="D53" s="337"/>
      <c r="E53" s="337"/>
      <c r="F53" s="344"/>
      <c r="G53" s="344"/>
      <c r="H53" s="337"/>
      <c r="I53" s="430"/>
      <c r="J53" s="430"/>
      <c r="K53" s="429"/>
      <c r="L53" s="429"/>
      <c r="M53" s="429"/>
      <c r="N53" s="429"/>
      <c r="O53" s="426"/>
      <c r="P53" s="426"/>
      <c r="Q53" s="426"/>
      <c r="R53" s="429"/>
      <c r="S53" s="429"/>
      <c r="T53" s="429"/>
      <c r="U53" s="429"/>
      <c r="V53" s="434"/>
      <c r="W53" s="429"/>
      <c r="X53" s="426"/>
      <c r="Y53" s="426"/>
      <c r="Z53" s="429"/>
    </row>
    <row r="54" ht="21.0" customHeight="1">
      <c r="A54" s="336"/>
      <c r="B54" s="337"/>
      <c r="C54" s="337"/>
      <c r="D54" s="337"/>
      <c r="E54" s="337"/>
      <c r="F54" s="344"/>
      <c r="G54" s="344"/>
      <c r="H54" s="337"/>
      <c r="I54" s="430"/>
      <c r="J54" s="430"/>
      <c r="K54" s="429"/>
      <c r="L54" s="429"/>
      <c r="M54" s="429"/>
      <c r="N54" s="429"/>
      <c r="O54" s="426"/>
      <c r="P54" s="426"/>
      <c r="Q54" s="426"/>
      <c r="R54" s="429"/>
      <c r="S54" s="429"/>
      <c r="T54" s="429"/>
      <c r="U54" s="429"/>
      <c r="V54" s="434"/>
      <c r="W54" s="429"/>
      <c r="X54" s="426"/>
      <c r="Y54" s="426"/>
      <c r="Z54" s="429"/>
    </row>
    <row r="55" ht="21.0" customHeight="1">
      <c r="A55" s="336"/>
      <c r="B55" s="337"/>
      <c r="C55" s="337"/>
      <c r="D55" s="337"/>
      <c r="E55" s="337"/>
      <c r="F55" s="344"/>
      <c r="G55" s="344"/>
      <c r="H55" s="337"/>
      <c r="I55" s="430"/>
      <c r="J55" s="430"/>
      <c r="K55" s="429"/>
      <c r="L55" s="429"/>
      <c r="M55" s="429"/>
      <c r="N55" s="429"/>
      <c r="O55" s="426"/>
      <c r="P55" s="426"/>
      <c r="Q55" s="426"/>
      <c r="R55" s="429"/>
      <c r="S55" s="429"/>
      <c r="T55" s="429"/>
      <c r="U55" s="429"/>
      <c r="V55" s="434"/>
      <c r="W55" s="429"/>
      <c r="X55" s="426"/>
      <c r="Y55" s="426"/>
      <c r="Z55" s="429"/>
    </row>
    <row r="56" ht="21.0" customHeight="1">
      <c r="A56" s="336"/>
      <c r="B56" s="337"/>
      <c r="C56" s="337"/>
      <c r="D56" s="337"/>
      <c r="E56" s="337"/>
      <c r="F56" s="344"/>
      <c r="G56" s="344"/>
      <c r="H56" s="337"/>
      <c r="I56" s="430"/>
      <c r="J56" s="430"/>
      <c r="K56" s="429"/>
      <c r="L56" s="429"/>
      <c r="M56" s="429"/>
      <c r="N56" s="429"/>
      <c r="O56" s="426"/>
      <c r="P56" s="426"/>
      <c r="Q56" s="426"/>
      <c r="R56" s="429"/>
      <c r="S56" s="429"/>
      <c r="T56" s="429"/>
      <c r="U56" s="429"/>
      <c r="V56" s="434"/>
      <c r="W56" s="429"/>
      <c r="X56" s="426"/>
      <c r="Y56" s="426"/>
      <c r="Z56" s="429"/>
    </row>
    <row r="57" ht="21.0" customHeight="1">
      <c r="A57" s="336"/>
      <c r="B57" s="337"/>
      <c r="C57" s="337"/>
      <c r="D57" s="337"/>
      <c r="E57" s="337"/>
      <c r="F57" s="344"/>
      <c r="G57" s="344"/>
      <c r="H57" s="337"/>
      <c r="I57" s="430"/>
      <c r="J57" s="430"/>
      <c r="K57" s="429"/>
      <c r="L57" s="429"/>
      <c r="M57" s="429"/>
      <c r="N57" s="429"/>
      <c r="O57" s="426"/>
      <c r="P57" s="426"/>
      <c r="Q57" s="426"/>
      <c r="R57" s="429"/>
      <c r="S57" s="429"/>
      <c r="T57" s="429"/>
      <c r="U57" s="429"/>
      <c r="V57" s="434"/>
      <c r="W57" s="429"/>
      <c r="X57" s="426"/>
      <c r="Y57" s="426"/>
      <c r="Z57" s="429"/>
    </row>
    <row r="58" ht="21.0" customHeight="1">
      <c r="A58" s="336"/>
      <c r="B58" s="337"/>
      <c r="C58" s="337"/>
      <c r="D58" s="337"/>
      <c r="E58" s="337"/>
      <c r="F58" s="344"/>
      <c r="G58" s="344"/>
      <c r="H58" s="337"/>
      <c r="I58" s="430"/>
      <c r="J58" s="430"/>
      <c r="K58" s="429"/>
      <c r="L58" s="429"/>
      <c r="M58" s="429"/>
      <c r="N58" s="429"/>
      <c r="O58" s="426"/>
      <c r="P58" s="426"/>
      <c r="Q58" s="426"/>
      <c r="R58" s="429"/>
      <c r="S58" s="429"/>
      <c r="T58" s="429"/>
      <c r="U58" s="429"/>
      <c r="V58" s="434"/>
      <c r="W58" s="429"/>
      <c r="X58" s="426"/>
      <c r="Y58" s="426"/>
      <c r="Z58" s="426"/>
    </row>
    <row r="59" ht="21.0" customHeight="1">
      <c r="A59" s="336"/>
      <c r="B59" s="337"/>
      <c r="C59" s="337"/>
      <c r="D59" s="337"/>
      <c r="E59" s="337"/>
      <c r="F59" s="344"/>
      <c r="G59" s="344"/>
      <c r="H59" s="337"/>
      <c r="I59" s="430"/>
      <c r="J59" s="430"/>
      <c r="K59" s="429"/>
      <c r="L59" s="429"/>
      <c r="M59" s="429"/>
      <c r="N59" s="429"/>
      <c r="O59" s="426"/>
      <c r="P59" s="426"/>
      <c r="Q59" s="426"/>
      <c r="R59" s="429"/>
      <c r="S59" s="429"/>
      <c r="T59" s="429"/>
      <c r="U59" s="429"/>
      <c r="V59" s="434"/>
      <c r="W59" s="429"/>
      <c r="X59" s="426"/>
      <c r="Y59" s="426"/>
      <c r="Z59" s="426"/>
    </row>
    <row r="60" ht="21.0" customHeight="1">
      <c r="A60" s="336"/>
      <c r="B60" s="337"/>
      <c r="C60" s="337"/>
      <c r="D60" s="337"/>
      <c r="E60" s="337"/>
      <c r="F60" s="344"/>
      <c r="G60" s="344"/>
      <c r="H60" s="337"/>
      <c r="I60" s="430"/>
      <c r="J60" s="430"/>
      <c r="K60" s="429"/>
      <c r="L60" s="429"/>
      <c r="M60" s="429"/>
      <c r="N60" s="429"/>
      <c r="O60" s="426"/>
      <c r="P60" s="426"/>
      <c r="Q60" s="426"/>
      <c r="R60" s="429"/>
      <c r="S60" s="429"/>
      <c r="T60" s="429"/>
      <c r="U60" s="429"/>
      <c r="V60" s="434"/>
      <c r="W60" s="429"/>
      <c r="X60" s="426"/>
      <c r="Y60" s="426"/>
      <c r="Z60" s="426"/>
    </row>
    <row r="61" ht="21.0" customHeight="1">
      <c r="A61" s="336"/>
      <c r="B61" s="337"/>
      <c r="C61" s="337"/>
      <c r="D61" s="337"/>
      <c r="E61" s="337"/>
      <c r="F61" s="344"/>
      <c r="G61" s="344"/>
      <c r="H61" s="337"/>
      <c r="I61" s="430"/>
      <c r="J61" s="430"/>
      <c r="K61" s="429"/>
      <c r="L61" s="429"/>
      <c r="M61" s="429"/>
      <c r="N61" s="429"/>
      <c r="O61" s="426"/>
      <c r="P61" s="426"/>
      <c r="Q61" s="426"/>
      <c r="R61" s="429"/>
      <c r="S61" s="429"/>
      <c r="T61" s="429"/>
      <c r="U61" s="429"/>
      <c r="V61" s="434"/>
      <c r="W61" s="429"/>
      <c r="X61" s="426"/>
      <c r="Y61" s="426"/>
      <c r="Z61" s="426"/>
    </row>
    <row r="62" ht="21.0" customHeight="1">
      <c r="A62" s="336"/>
      <c r="B62" s="337"/>
      <c r="C62" s="337"/>
      <c r="D62" s="337"/>
      <c r="E62" s="337"/>
      <c r="F62" s="344"/>
      <c r="G62" s="344"/>
      <c r="H62" s="337"/>
      <c r="I62" s="430"/>
      <c r="J62" s="430"/>
      <c r="K62" s="429"/>
      <c r="L62" s="429"/>
      <c r="M62" s="429"/>
      <c r="N62" s="429"/>
      <c r="O62" s="426"/>
      <c r="P62" s="426"/>
      <c r="Q62" s="426"/>
      <c r="R62" s="429"/>
      <c r="S62" s="429"/>
      <c r="T62" s="429"/>
      <c r="U62" s="429"/>
      <c r="V62" s="434"/>
      <c r="W62" s="429"/>
      <c r="X62" s="426"/>
      <c r="Y62" s="426"/>
      <c r="Z62" s="426"/>
    </row>
    <row r="63" ht="21.0" customHeight="1">
      <c r="A63" s="336"/>
      <c r="B63" s="337"/>
      <c r="C63" s="337"/>
      <c r="D63" s="337"/>
      <c r="E63" s="337"/>
      <c r="F63" s="344"/>
      <c r="G63" s="344"/>
      <c r="H63" s="337"/>
      <c r="I63" s="430"/>
      <c r="J63" s="430"/>
      <c r="K63" s="429"/>
      <c r="L63" s="429"/>
      <c r="M63" s="429"/>
      <c r="N63" s="429"/>
      <c r="O63" s="426"/>
      <c r="P63" s="426"/>
      <c r="Q63" s="426"/>
      <c r="R63" s="429"/>
      <c r="S63" s="429"/>
      <c r="T63" s="429"/>
      <c r="U63" s="429"/>
      <c r="V63" s="434"/>
      <c r="W63" s="429"/>
      <c r="X63" s="426"/>
      <c r="Y63" s="426"/>
      <c r="Z63" s="426"/>
    </row>
    <row r="64" ht="21.0" customHeight="1">
      <c r="A64" s="336"/>
      <c r="B64" s="337"/>
      <c r="C64" s="337"/>
      <c r="D64" s="337"/>
      <c r="E64" s="337"/>
      <c r="F64" s="344"/>
      <c r="G64" s="344"/>
      <c r="H64" s="337"/>
      <c r="I64" s="430"/>
      <c r="J64" s="430"/>
      <c r="K64" s="429"/>
      <c r="L64" s="429"/>
      <c r="M64" s="429"/>
      <c r="N64" s="429"/>
      <c r="O64" s="426"/>
      <c r="P64" s="426"/>
      <c r="Q64" s="426"/>
      <c r="R64" s="429"/>
      <c r="S64" s="429"/>
      <c r="T64" s="429"/>
      <c r="U64" s="429"/>
      <c r="V64" s="434"/>
      <c r="W64" s="429"/>
      <c r="X64" s="426"/>
      <c r="Y64" s="426"/>
      <c r="Z64" s="426"/>
    </row>
    <row r="65" ht="21.0" customHeight="1">
      <c r="A65" s="336"/>
      <c r="B65" s="337"/>
      <c r="C65" s="337"/>
      <c r="D65" s="337"/>
      <c r="E65" s="337"/>
      <c r="F65" s="344"/>
      <c r="G65" s="344"/>
      <c r="H65" s="337"/>
      <c r="I65" s="430"/>
      <c r="J65" s="430"/>
      <c r="K65" s="429"/>
      <c r="L65" s="429"/>
      <c r="M65" s="429"/>
      <c r="N65" s="429"/>
      <c r="O65" s="426"/>
      <c r="P65" s="426"/>
      <c r="Q65" s="426"/>
      <c r="R65" s="429"/>
      <c r="S65" s="429"/>
      <c r="T65" s="429"/>
      <c r="U65" s="429"/>
      <c r="V65" s="434"/>
      <c r="W65" s="429"/>
      <c r="X65" s="426"/>
      <c r="Y65" s="426"/>
      <c r="Z65" s="426"/>
    </row>
    <row r="66" ht="21.0" customHeight="1">
      <c r="A66" s="336"/>
      <c r="B66" s="337"/>
      <c r="C66" s="337"/>
      <c r="D66" s="337"/>
      <c r="E66" s="337"/>
      <c r="F66" s="344"/>
      <c r="G66" s="344"/>
      <c r="H66" s="337"/>
      <c r="I66" s="430"/>
      <c r="J66" s="430"/>
      <c r="K66" s="429"/>
      <c r="L66" s="429"/>
      <c r="M66" s="429"/>
      <c r="N66" s="429"/>
      <c r="O66" s="426"/>
      <c r="P66" s="426"/>
      <c r="Q66" s="426"/>
      <c r="R66" s="429"/>
      <c r="S66" s="429"/>
      <c r="T66" s="429"/>
      <c r="U66" s="429"/>
      <c r="V66" s="434"/>
      <c r="W66" s="429"/>
      <c r="X66" s="426"/>
      <c r="Y66" s="426"/>
      <c r="Z66" s="426"/>
    </row>
    <row r="67" ht="21.0" customHeight="1">
      <c r="A67" s="336"/>
      <c r="B67" s="337"/>
      <c r="C67" s="337"/>
      <c r="D67" s="337"/>
      <c r="E67" s="337"/>
      <c r="F67" s="344"/>
      <c r="G67" s="344"/>
      <c r="H67" s="337"/>
      <c r="I67" s="430"/>
      <c r="J67" s="430"/>
      <c r="K67" s="429"/>
      <c r="L67" s="429"/>
      <c r="M67" s="429"/>
      <c r="N67" s="429"/>
      <c r="O67" s="426"/>
      <c r="P67" s="426"/>
      <c r="Q67" s="426"/>
      <c r="R67" s="429"/>
      <c r="S67" s="429"/>
      <c r="T67" s="429"/>
      <c r="U67" s="429"/>
      <c r="V67" s="434"/>
      <c r="W67" s="429"/>
      <c r="X67" s="426"/>
      <c r="Y67" s="426"/>
      <c r="Z67" s="426"/>
    </row>
    <row r="68" ht="21.0" customHeight="1">
      <c r="A68" s="336"/>
      <c r="B68" s="337"/>
      <c r="C68" s="337"/>
      <c r="D68" s="337"/>
      <c r="E68" s="337"/>
      <c r="F68" s="344"/>
      <c r="G68" s="344"/>
      <c r="H68" s="337"/>
      <c r="I68" s="430"/>
      <c r="J68" s="430"/>
      <c r="K68" s="429"/>
      <c r="L68" s="429"/>
      <c r="M68" s="429"/>
      <c r="N68" s="429"/>
      <c r="O68" s="426"/>
      <c r="P68" s="426"/>
      <c r="Q68" s="426"/>
      <c r="R68" s="429"/>
      <c r="S68" s="429"/>
      <c r="T68" s="429"/>
      <c r="U68" s="429"/>
      <c r="V68" s="434"/>
      <c r="W68" s="429"/>
      <c r="X68" s="426"/>
      <c r="Y68" s="426"/>
      <c r="Z68" s="426"/>
    </row>
    <row r="69" ht="21.0" customHeight="1">
      <c r="A69" s="336"/>
      <c r="B69" s="337"/>
      <c r="C69" s="337"/>
      <c r="D69" s="337"/>
      <c r="E69" s="337"/>
      <c r="F69" s="344"/>
      <c r="G69" s="344"/>
      <c r="H69" s="337"/>
      <c r="I69" s="430"/>
      <c r="J69" s="430"/>
      <c r="K69" s="429"/>
      <c r="L69" s="429"/>
      <c r="M69" s="429"/>
      <c r="N69" s="429"/>
      <c r="O69" s="426"/>
      <c r="P69" s="426"/>
      <c r="Q69" s="426"/>
      <c r="R69" s="429"/>
      <c r="S69" s="429"/>
      <c r="T69" s="429"/>
      <c r="U69" s="429"/>
      <c r="V69" s="434"/>
      <c r="W69" s="429"/>
      <c r="X69" s="426"/>
      <c r="Y69" s="426"/>
      <c r="Z69" s="426"/>
    </row>
    <row r="70" ht="21.0" customHeight="1">
      <c r="A70" s="336"/>
      <c r="B70" s="337"/>
      <c r="C70" s="337"/>
      <c r="D70" s="337"/>
      <c r="E70" s="337"/>
      <c r="F70" s="344"/>
      <c r="G70" s="344"/>
      <c r="H70" s="337"/>
      <c r="I70" s="430"/>
      <c r="J70" s="430"/>
      <c r="K70" s="429"/>
      <c r="L70" s="429"/>
      <c r="M70" s="429"/>
      <c r="N70" s="429"/>
      <c r="O70" s="426"/>
      <c r="P70" s="426"/>
      <c r="Q70" s="426"/>
      <c r="R70" s="429"/>
      <c r="S70" s="429"/>
      <c r="T70" s="429"/>
      <c r="U70" s="429"/>
      <c r="V70" s="434"/>
      <c r="W70" s="429"/>
      <c r="X70" s="426"/>
      <c r="Y70" s="426"/>
      <c r="Z70" s="426"/>
    </row>
    <row r="71" ht="21.0" customHeight="1">
      <c r="A71" s="336"/>
      <c r="B71" s="337"/>
      <c r="C71" s="337"/>
      <c r="D71" s="337"/>
      <c r="E71" s="337"/>
      <c r="F71" s="344"/>
      <c r="G71" s="344"/>
      <c r="H71" s="337"/>
      <c r="I71" s="430"/>
      <c r="J71" s="430"/>
      <c r="K71" s="429"/>
      <c r="L71" s="429"/>
      <c r="M71" s="429"/>
      <c r="N71" s="429"/>
      <c r="O71" s="426"/>
      <c r="P71" s="426"/>
      <c r="Q71" s="426"/>
      <c r="R71" s="429"/>
      <c r="S71" s="429"/>
      <c r="T71" s="429"/>
      <c r="U71" s="429"/>
      <c r="V71" s="434"/>
      <c r="W71" s="429"/>
      <c r="X71" s="426"/>
      <c r="Y71" s="426"/>
      <c r="Z71" s="426"/>
    </row>
    <row r="72" ht="21.0" customHeight="1">
      <c r="A72" s="336"/>
      <c r="B72" s="337"/>
      <c r="C72" s="337"/>
      <c r="D72" s="337"/>
      <c r="E72" s="337"/>
      <c r="F72" s="344"/>
      <c r="G72" s="344"/>
      <c r="H72" s="337"/>
      <c r="I72" s="430"/>
      <c r="J72" s="430"/>
      <c r="K72" s="429"/>
      <c r="L72" s="429"/>
      <c r="M72" s="429"/>
      <c r="N72" s="429"/>
      <c r="O72" s="426"/>
      <c r="P72" s="426"/>
      <c r="Q72" s="426"/>
      <c r="R72" s="429"/>
      <c r="S72" s="429"/>
      <c r="T72" s="429"/>
      <c r="U72" s="429"/>
      <c r="V72" s="434"/>
      <c r="W72" s="429"/>
      <c r="X72" s="426"/>
      <c r="Y72" s="426"/>
      <c r="Z72" s="426"/>
    </row>
    <row r="73" ht="21.0" customHeight="1">
      <c r="A73" s="336"/>
      <c r="B73" s="337"/>
      <c r="C73" s="337"/>
      <c r="D73" s="337"/>
      <c r="E73" s="337"/>
      <c r="F73" s="344"/>
      <c r="G73" s="344"/>
      <c r="H73" s="337"/>
      <c r="I73" s="430"/>
      <c r="J73" s="430"/>
      <c r="K73" s="429"/>
      <c r="L73" s="429"/>
      <c r="M73" s="429"/>
      <c r="N73" s="429"/>
      <c r="O73" s="426"/>
      <c r="P73" s="426"/>
      <c r="Q73" s="426"/>
      <c r="R73" s="429"/>
      <c r="S73" s="429"/>
      <c r="T73" s="429"/>
      <c r="U73" s="429"/>
      <c r="V73" s="434"/>
      <c r="W73" s="429"/>
      <c r="X73" s="426"/>
      <c r="Y73" s="426"/>
      <c r="Z73" s="426"/>
    </row>
    <row r="74" ht="21.0" customHeight="1">
      <c r="A74" s="336"/>
      <c r="B74" s="337"/>
      <c r="C74" s="337"/>
      <c r="D74" s="337"/>
      <c r="E74" s="337"/>
      <c r="F74" s="344"/>
      <c r="G74" s="344"/>
      <c r="H74" s="337"/>
      <c r="I74" s="430"/>
      <c r="J74" s="430"/>
      <c r="K74" s="429"/>
      <c r="L74" s="429"/>
      <c r="M74" s="429"/>
      <c r="N74" s="429"/>
      <c r="O74" s="426"/>
      <c r="P74" s="426"/>
      <c r="Q74" s="426"/>
      <c r="R74" s="429"/>
      <c r="S74" s="429"/>
      <c r="T74" s="429"/>
      <c r="U74" s="429"/>
      <c r="V74" s="434"/>
      <c r="W74" s="429"/>
      <c r="X74" s="426"/>
      <c r="Y74" s="426"/>
      <c r="Z74" s="426"/>
    </row>
    <row r="75" ht="21.0" customHeight="1">
      <c r="A75" s="336"/>
      <c r="B75" s="337"/>
      <c r="C75" s="337"/>
      <c r="D75" s="337"/>
      <c r="E75" s="337"/>
      <c r="F75" s="344"/>
      <c r="G75" s="344"/>
      <c r="H75" s="337"/>
      <c r="I75" s="430"/>
      <c r="J75" s="430"/>
      <c r="K75" s="429"/>
      <c r="L75" s="429"/>
      <c r="M75" s="429"/>
      <c r="N75" s="429"/>
      <c r="O75" s="426"/>
      <c r="P75" s="426"/>
      <c r="Q75" s="426"/>
      <c r="R75" s="429"/>
      <c r="S75" s="429"/>
      <c r="T75" s="429"/>
      <c r="U75" s="429"/>
      <c r="V75" s="434"/>
      <c r="W75" s="429"/>
      <c r="X75" s="426"/>
      <c r="Y75" s="426"/>
      <c r="Z75" s="426"/>
    </row>
    <row r="76" ht="21.0" customHeight="1">
      <c r="A76" s="336"/>
      <c r="B76" s="337"/>
      <c r="C76" s="337"/>
      <c r="D76" s="337"/>
      <c r="E76" s="337"/>
      <c r="F76" s="344"/>
      <c r="G76" s="344"/>
      <c r="H76" s="337"/>
      <c r="I76" s="430"/>
      <c r="J76" s="430"/>
      <c r="K76" s="429"/>
      <c r="L76" s="429"/>
      <c r="M76" s="429"/>
      <c r="N76" s="429"/>
      <c r="O76" s="426"/>
      <c r="P76" s="426"/>
      <c r="Q76" s="426"/>
      <c r="R76" s="429"/>
      <c r="S76" s="429"/>
      <c r="T76" s="429"/>
      <c r="U76" s="429"/>
      <c r="V76" s="434"/>
      <c r="W76" s="429"/>
      <c r="X76" s="426"/>
      <c r="Y76" s="426"/>
      <c r="Z76" s="426"/>
    </row>
    <row r="77" ht="21.0" customHeight="1">
      <c r="A77" s="336"/>
      <c r="B77" s="337"/>
      <c r="C77" s="337"/>
      <c r="D77" s="337"/>
      <c r="E77" s="337"/>
      <c r="F77" s="344"/>
      <c r="G77" s="344"/>
      <c r="H77" s="337"/>
      <c r="I77" s="430"/>
      <c r="J77" s="430"/>
      <c r="K77" s="429"/>
      <c r="L77" s="429"/>
      <c r="M77" s="429"/>
      <c r="N77" s="429"/>
      <c r="O77" s="426"/>
      <c r="P77" s="426"/>
      <c r="Q77" s="426"/>
      <c r="R77" s="429"/>
      <c r="S77" s="429"/>
      <c r="T77" s="429"/>
      <c r="U77" s="429"/>
      <c r="V77" s="434"/>
      <c r="W77" s="429"/>
      <c r="X77" s="426"/>
      <c r="Y77" s="426"/>
      <c r="Z77" s="426"/>
    </row>
    <row r="78" ht="21.0" customHeight="1">
      <c r="A78" s="336"/>
      <c r="B78" s="337"/>
      <c r="C78" s="337"/>
      <c r="D78" s="337"/>
      <c r="E78" s="337"/>
      <c r="F78" s="344"/>
      <c r="G78" s="344"/>
      <c r="H78" s="337"/>
      <c r="I78" s="430"/>
      <c r="J78" s="430"/>
      <c r="K78" s="429"/>
      <c r="L78" s="429"/>
      <c r="M78" s="429"/>
      <c r="N78" s="429"/>
      <c r="O78" s="426"/>
      <c r="P78" s="426"/>
      <c r="Q78" s="426"/>
      <c r="R78" s="429"/>
      <c r="S78" s="429"/>
      <c r="T78" s="429"/>
      <c r="U78" s="429"/>
      <c r="V78" s="434"/>
      <c r="W78" s="429"/>
      <c r="X78" s="426"/>
      <c r="Y78" s="426"/>
      <c r="Z78" s="426"/>
    </row>
    <row r="79" ht="21.0" customHeight="1">
      <c r="A79" s="336"/>
      <c r="B79" s="337"/>
      <c r="C79" s="337"/>
      <c r="D79" s="337"/>
      <c r="E79" s="337"/>
      <c r="F79" s="344"/>
      <c r="G79" s="344"/>
      <c r="H79" s="337"/>
      <c r="I79" s="430"/>
      <c r="J79" s="430"/>
      <c r="K79" s="429"/>
      <c r="L79" s="429"/>
      <c r="M79" s="429"/>
      <c r="N79" s="429"/>
      <c r="O79" s="426"/>
      <c r="P79" s="426"/>
      <c r="Q79" s="426"/>
      <c r="R79" s="429"/>
      <c r="S79" s="429"/>
      <c r="T79" s="429"/>
      <c r="U79" s="429"/>
      <c r="V79" s="434"/>
      <c r="W79" s="429"/>
      <c r="X79" s="426"/>
      <c r="Y79" s="426"/>
      <c r="Z79" s="426"/>
    </row>
    <row r="80" ht="21.0" customHeight="1">
      <c r="A80" s="336"/>
      <c r="B80" s="337"/>
      <c r="C80" s="337"/>
      <c r="D80" s="337"/>
      <c r="E80" s="337"/>
      <c r="F80" s="344"/>
      <c r="G80" s="344"/>
      <c r="H80" s="337"/>
      <c r="I80" s="430"/>
      <c r="J80" s="430"/>
      <c r="K80" s="429"/>
      <c r="L80" s="429"/>
      <c r="M80" s="429"/>
      <c r="N80" s="429"/>
      <c r="O80" s="426"/>
      <c r="P80" s="426"/>
      <c r="Q80" s="426"/>
      <c r="R80" s="429"/>
      <c r="S80" s="429"/>
      <c r="T80" s="429"/>
      <c r="U80" s="429"/>
      <c r="V80" s="434"/>
      <c r="W80" s="429"/>
      <c r="X80" s="426"/>
      <c r="Y80" s="426"/>
      <c r="Z80" s="426"/>
    </row>
    <row r="81" ht="21.0" customHeight="1">
      <c r="A81" s="336"/>
      <c r="B81" s="337"/>
      <c r="C81" s="337"/>
      <c r="D81" s="337"/>
      <c r="E81" s="337"/>
      <c r="F81" s="344"/>
      <c r="G81" s="344"/>
      <c r="H81" s="337"/>
      <c r="I81" s="430"/>
      <c r="J81" s="430"/>
      <c r="K81" s="429"/>
      <c r="L81" s="429"/>
      <c r="M81" s="429"/>
      <c r="N81" s="429"/>
      <c r="O81" s="426"/>
      <c r="P81" s="426"/>
      <c r="Q81" s="426"/>
      <c r="R81" s="429"/>
      <c r="S81" s="429"/>
      <c r="T81" s="429"/>
      <c r="U81" s="429"/>
      <c r="V81" s="434"/>
      <c r="W81" s="429"/>
      <c r="X81" s="426"/>
      <c r="Y81" s="426"/>
      <c r="Z81" s="426"/>
    </row>
    <row r="82" ht="21.0" customHeight="1">
      <c r="A82" s="336"/>
      <c r="B82" s="337"/>
      <c r="C82" s="337"/>
      <c r="D82" s="337"/>
      <c r="E82" s="337"/>
      <c r="F82" s="344"/>
      <c r="G82" s="344"/>
      <c r="H82" s="337"/>
      <c r="I82" s="430"/>
      <c r="J82" s="430"/>
      <c r="K82" s="429"/>
      <c r="L82" s="429"/>
      <c r="M82" s="429"/>
      <c r="N82" s="429"/>
      <c r="O82" s="426"/>
      <c r="P82" s="426"/>
      <c r="Q82" s="426"/>
      <c r="R82" s="429"/>
      <c r="S82" s="429"/>
      <c r="T82" s="429"/>
      <c r="U82" s="429"/>
      <c r="V82" s="434"/>
      <c r="W82" s="429"/>
      <c r="X82" s="426"/>
      <c r="Y82" s="426"/>
      <c r="Z82" s="426"/>
    </row>
    <row r="83" ht="21.0" customHeight="1">
      <c r="A83" s="336"/>
      <c r="B83" s="337"/>
      <c r="C83" s="337"/>
      <c r="D83" s="337"/>
      <c r="E83" s="337"/>
      <c r="F83" s="344"/>
      <c r="G83" s="344"/>
      <c r="H83" s="337"/>
      <c r="I83" s="430"/>
      <c r="J83" s="430"/>
      <c r="K83" s="429"/>
      <c r="L83" s="429"/>
      <c r="M83" s="429"/>
      <c r="N83" s="429"/>
      <c r="O83" s="426"/>
      <c r="P83" s="426"/>
      <c r="Q83" s="426"/>
      <c r="R83" s="429"/>
      <c r="S83" s="429"/>
      <c r="T83" s="429"/>
      <c r="U83" s="429"/>
      <c r="V83" s="434"/>
      <c r="W83" s="429"/>
      <c r="X83" s="426"/>
      <c r="Y83" s="426"/>
      <c r="Z83" s="426"/>
    </row>
    <row r="84" ht="21.0" customHeight="1">
      <c r="A84" s="336"/>
      <c r="B84" s="337"/>
      <c r="C84" s="337"/>
      <c r="D84" s="337"/>
      <c r="E84" s="337"/>
      <c r="F84" s="344"/>
      <c r="G84" s="344"/>
      <c r="H84" s="337"/>
      <c r="I84" s="430"/>
      <c r="J84" s="430"/>
      <c r="K84" s="429"/>
      <c r="L84" s="429"/>
      <c r="M84" s="429"/>
      <c r="N84" s="429"/>
      <c r="O84" s="426"/>
      <c r="P84" s="426"/>
      <c r="Q84" s="426"/>
      <c r="R84" s="429"/>
      <c r="S84" s="429"/>
      <c r="T84" s="429"/>
      <c r="U84" s="429"/>
      <c r="V84" s="434"/>
      <c r="W84" s="429"/>
      <c r="X84" s="426"/>
      <c r="Y84" s="426"/>
      <c r="Z84" s="426"/>
    </row>
    <row r="85" ht="21.0" customHeight="1">
      <c r="A85" s="336"/>
      <c r="B85" s="337"/>
      <c r="C85" s="337"/>
      <c r="D85" s="337"/>
      <c r="E85" s="337"/>
      <c r="F85" s="344"/>
      <c r="G85" s="344"/>
      <c r="H85" s="337"/>
      <c r="I85" s="430"/>
      <c r="J85" s="430"/>
      <c r="K85" s="429"/>
      <c r="L85" s="429"/>
      <c r="M85" s="429"/>
      <c r="N85" s="429"/>
      <c r="O85" s="426"/>
      <c r="P85" s="426"/>
      <c r="Q85" s="426"/>
      <c r="R85" s="429"/>
      <c r="S85" s="429"/>
      <c r="T85" s="429"/>
      <c r="U85" s="429"/>
      <c r="V85" s="434"/>
      <c r="W85" s="429"/>
      <c r="X85" s="426"/>
      <c r="Y85" s="426"/>
      <c r="Z85" s="426"/>
    </row>
    <row r="86" ht="21.0" customHeight="1">
      <c r="A86" s="336"/>
      <c r="B86" s="337"/>
      <c r="C86" s="337"/>
      <c r="D86" s="337"/>
      <c r="E86" s="337"/>
      <c r="F86" s="344"/>
      <c r="G86" s="344"/>
      <c r="H86" s="337"/>
      <c r="I86" s="430"/>
      <c r="J86" s="430"/>
      <c r="K86" s="429"/>
      <c r="L86" s="429"/>
      <c r="M86" s="429"/>
      <c r="N86" s="429"/>
      <c r="O86" s="426"/>
      <c r="P86" s="426"/>
      <c r="Q86" s="426"/>
      <c r="R86" s="429"/>
      <c r="S86" s="429"/>
      <c r="T86" s="429"/>
      <c r="U86" s="429"/>
      <c r="V86" s="434"/>
      <c r="W86" s="429"/>
      <c r="X86" s="426"/>
      <c r="Y86" s="426"/>
      <c r="Z86" s="426"/>
    </row>
    <row r="87" ht="21.0" customHeight="1">
      <c r="A87" s="336"/>
      <c r="B87" s="337"/>
      <c r="C87" s="337"/>
      <c r="D87" s="337"/>
      <c r="E87" s="337"/>
      <c r="F87" s="344"/>
      <c r="G87" s="344"/>
      <c r="H87" s="337"/>
      <c r="I87" s="430"/>
      <c r="J87" s="430"/>
      <c r="K87" s="429"/>
      <c r="L87" s="429"/>
      <c r="M87" s="429"/>
      <c r="N87" s="429"/>
      <c r="O87" s="426"/>
      <c r="P87" s="426"/>
      <c r="Q87" s="426"/>
      <c r="R87" s="429"/>
      <c r="S87" s="429"/>
      <c r="T87" s="429"/>
      <c r="U87" s="429"/>
      <c r="V87" s="434"/>
      <c r="W87" s="429"/>
      <c r="X87" s="426"/>
      <c r="Y87" s="426"/>
      <c r="Z87" s="426"/>
    </row>
    <row r="88" ht="21.0" customHeight="1">
      <c r="A88" s="336"/>
      <c r="B88" s="337"/>
      <c r="C88" s="337"/>
      <c r="D88" s="337"/>
      <c r="E88" s="337"/>
      <c r="F88" s="344"/>
      <c r="G88" s="344"/>
      <c r="H88" s="337"/>
      <c r="I88" s="430"/>
      <c r="J88" s="430"/>
      <c r="K88" s="429"/>
      <c r="L88" s="429"/>
      <c r="M88" s="429"/>
      <c r="N88" s="429"/>
      <c r="O88" s="426"/>
      <c r="P88" s="426"/>
      <c r="Q88" s="426"/>
      <c r="R88" s="429"/>
      <c r="S88" s="429"/>
      <c r="T88" s="429"/>
      <c r="U88" s="429"/>
      <c r="V88" s="434"/>
      <c r="W88" s="429"/>
      <c r="X88" s="426"/>
      <c r="Y88" s="426"/>
      <c r="Z88" s="426"/>
    </row>
    <row r="89" ht="21.0" customHeight="1">
      <c r="A89" s="336"/>
      <c r="B89" s="337"/>
      <c r="C89" s="337"/>
      <c r="D89" s="337"/>
      <c r="E89" s="337"/>
      <c r="F89" s="344"/>
      <c r="G89" s="344"/>
      <c r="H89" s="337"/>
      <c r="I89" s="430"/>
      <c r="J89" s="430"/>
      <c r="K89" s="429"/>
      <c r="L89" s="429"/>
      <c r="M89" s="429"/>
      <c r="N89" s="429"/>
      <c r="O89" s="426"/>
      <c r="P89" s="426"/>
      <c r="Q89" s="426"/>
      <c r="R89" s="429"/>
      <c r="S89" s="429"/>
      <c r="T89" s="429"/>
      <c r="U89" s="429"/>
      <c r="V89" s="434"/>
      <c r="W89" s="429"/>
      <c r="X89" s="426"/>
      <c r="Y89" s="426"/>
      <c r="Z89" s="426"/>
    </row>
    <row r="90" ht="21.0" customHeight="1">
      <c r="A90" s="336"/>
      <c r="B90" s="337"/>
      <c r="C90" s="337"/>
      <c r="D90" s="337"/>
      <c r="E90" s="337"/>
      <c r="F90" s="344"/>
      <c r="G90" s="344"/>
      <c r="H90" s="337"/>
      <c r="I90" s="430"/>
      <c r="J90" s="430"/>
      <c r="K90" s="429"/>
      <c r="L90" s="429"/>
      <c r="M90" s="429"/>
      <c r="N90" s="429"/>
      <c r="O90" s="426"/>
      <c r="P90" s="426"/>
      <c r="Q90" s="426"/>
      <c r="R90" s="429"/>
      <c r="S90" s="429"/>
      <c r="T90" s="429"/>
      <c r="U90" s="429"/>
      <c r="V90" s="434"/>
      <c r="W90" s="429"/>
      <c r="X90" s="426"/>
      <c r="Y90" s="426"/>
      <c r="Z90" s="426"/>
    </row>
    <row r="91" ht="21.0" customHeight="1">
      <c r="A91" s="336"/>
      <c r="B91" s="337"/>
      <c r="C91" s="337"/>
      <c r="D91" s="337"/>
      <c r="E91" s="337"/>
      <c r="F91" s="344"/>
      <c r="G91" s="344"/>
      <c r="H91" s="337"/>
      <c r="I91" s="430"/>
      <c r="J91" s="430"/>
      <c r="K91" s="429"/>
      <c r="L91" s="429"/>
      <c r="M91" s="429"/>
      <c r="N91" s="429"/>
      <c r="O91" s="426"/>
      <c r="P91" s="426"/>
      <c r="Q91" s="426"/>
      <c r="R91" s="429"/>
      <c r="S91" s="429"/>
      <c r="T91" s="429"/>
      <c r="U91" s="429"/>
      <c r="V91" s="434"/>
      <c r="W91" s="429"/>
      <c r="X91" s="426"/>
      <c r="Y91" s="426"/>
      <c r="Z91" s="426"/>
    </row>
    <row r="92" ht="21.0" customHeight="1">
      <c r="A92" s="336"/>
      <c r="B92" s="337"/>
      <c r="C92" s="337"/>
      <c r="D92" s="337"/>
      <c r="E92" s="337"/>
      <c r="F92" s="344"/>
      <c r="G92" s="344"/>
      <c r="H92" s="337"/>
      <c r="I92" s="430"/>
      <c r="J92" s="430"/>
      <c r="K92" s="429"/>
      <c r="L92" s="429"/>
      <c r="M92" s="429"/>
      <c r="N92" s="429"/>
      <c r="O92" s="426"/>
      <c r="P92" s="426"/>
      <c r="Q92" s="426"/>
      <c r="R92" s="429"/>
      <c r="S92" s="429"/>
      <c r="T92" s="429"/>
      <c r="U92" s="429"/>
      <c r="V92" s="434"/>
      <c r="W92" s="429"/>
      <c r="X92" s="426"/>
      <c r="Y92" s="426"/>
      <c r="Z92" s="426"/>
    </row>
    <row r="93" ht="21.0" customHeight="1">
      <c r="A93" s="336"/>
      <c r="B93" s="337"/>
      <c r="C93" s="337"/>
      <c r="D93" s="337"/>
      <c r="E93" s="337"/>
      <c r="F93" s="344"/>
      <c r="G93" s="344"/>
      <c r="H93" s="337"/>
      <c r="I93" s="430"/>
      <c r="J93" s="430"/>
      <c r="K93" s="429"/>
      <c r="L93" s="429"/>
      <c r="M93" s="429"/>
      <c r="N93" s="429"/>
      <c r="O93" s="426"/>
      <c r="P93" s="426"/>
      <c r="Q93" s="426"/>
      <c r="R93" s="429"/>
      <c r="S93" s="429"/>
      <c r="T93" s="429"/>
      <c r="U93" s="429"/>
      <c r="V93" s="434"/>
      <c r="W93" s="429"/>
      <c r="X93" s="426"/>
      <c r="Y93" s="426"/>
      <c r="Z93" s="426"/>
    </row>
    <row r="94" ht="21.0" customHeight="1">
      <c r="A94" s="336"/>
      <c r="B94" s="337"/>
      <c r="C94" s="337"/>
      <c r="D94" s="337"/>
      <c r="E94" s="337"/>
      <c r="F94" s="344"/>
      <c r="G94" s="344"/>
      <c r="H94" s="337"/>
      <c r="I94" s="430"/>
      <c r="J94" s="430"/>
      <c r="K94" s="429"/>
      <c r="L94" s="429"/>
      <c r="M94" s="429"/>
      <c r="N94" s="429"/>
      <c r="O94" s="426"/>
      <c r="P94" s="426"/>
      <c r="Q94" s="426"/>
      <c r="R94" s="429"/>
      <c r="S94" s="429"/>
      <c r="T94" s="429"/>
      <c r="U94" s="429"/>
      <c r="V94" s="434"/>
      <c r="W94" s="429"/>
      <c r="X94" s="426"/>
      <c r="Y94" s="426"/>
      <c r="Z94" s="426"/>
    </row>
    <row r="95" ht="21.0" customHeight="1">
      <c r="A95" s="336"/>
      <c r="B95" s="337"/>
      <c r="C95" s="337"/>
      <c r="D95" s="337"/>
      <c r="E95" s="337"/>
      <c r="F95" s="344"/>
      <c r="G95" s="344"/>
      <c r="H95" s="337"/>
      <c r="I95" s="430"/>
      <c r="J95" s="430"/>
      <c r="K95" s="429"/>
      <c r="L95" s="429"/>
      <c r="M95" s="429"/>
      <c r="N95" s="429"/>
      <c r="O95" s="426"/>
      <c r="P95" s="426"/>
      <c r="Q95" s="426"/>
      <c r="R95" s="429"/>
      <c r="S95" s="429"/>
      <c r="T95" s="429"/>
      <c r="U95" s="429"/>
      <c r="V95" s="434"/>
      <c r="W95" s="429"/>
      <c r="X95" s="426"/>
      <c r="Y95" s="426"/>
      <c r="Z95" s="426"/>
    </row>
    <row r="96" ht="21.0" customHeight="1">
      <c r="A96" s="336"/>
      <c r="B96" s="337"/>
      <c r="C96" s="337"/>
      <c r="D96" s="337"/>
      <c r="E96" s="337"/>
      <c r="F96" s="344"/>
      <c r="G96" s="344"/>
      <c r="H96" s="337"/>
      <c r="I96" s="430"/>
      <c r="J96" s="430"/>
      <c r="K96" s="429"/>
      <c r="L96" s="429"/>
      <c r="M96" s="429"/>
      <c r="N96" s="429"/>
      <c r="O96" s="426"/>
      <c r="P96" s="426"/>
      <c r="Q96" s="426"/>
      <c r="R96" s="429"/>
      <c r="S96" s="429"/>
      <c r="T96" s="429"/>
      <c r="U96" s="429"/>
      <c r="V96" s="434"/>
      <c r="W96" s="429"/>
      <c r="X96" s="426"/>
      <c r="Y96" s="426"/>
      <c r="Z96" s="426"/>
    </row>
    <row r="97" ht="21.0" customHeight="1">
      <c r="A97" s="336"/>
      <c r="B97" s="337"/>
      <c r="C97" s="337"/>
      <c r="D97" s="337"/>
      <c r="E97" s="337"/>
      <c r="F97" s="344"/>
      <c r="G97" s="344"/>
      <c r="H97" s="337"/>
      <c r="I97" s="430"/>
      <c r="J97" s="430"/>
      <c r="K97" s="429"/>
      <c r="L97" s="429"/>
      <c r="M97" s="429"/>
      <c r="N97" s="429"/>
      <c r="O97" s="426"/>
      <c r="P97" s="426"/>
      <c r="Q97" s="426"/>
      <c r="R97" s="429"/>
      <c r="S97" s="429"/>
      <c r="T97" s="429"/>
      <c r="U97" s="429"/>
      <c r="V97" s="434"/>
      <c r="W97" s="429"/>
      <c r="X97" s="426"/>
      <c r="Y97" s="426"/>
      <c r="Z97" s="426"/>
    </row>
    <row r="98" ht="21.0" customHeight="1">
      <c r="A98" s="336"/>
      <c r="B98" s="337"/>
      <c r="C98" s="337"/>
      <c r="D98" s="337"/>
      <c r="E98" s="337"/>
      <c r="F98" s="344"/>
      <c r="G98" s="344"/>
      <c r="H98" s="337"/>
      <c r="I98" s="430"/>
      <c r="J98" s="430"/>
      <c r="K98" s="429"/>
      <c r="L98" s="429"/>
      <c r="M98" s="429"/>
      <c r="N98" s="429"/>
      <c r="O98" s="426"/>
      <c r="P98" s="426"/>
      <c r="Q98" s="426"/>
      <c r="R98" s="429"/>
      <c r="S98" s="429"/>
      <c r="T98" s="429"/>
      <c r="U98" s="429"/>
      <c r="V98" s="434"/>
      <c r="W98" s="429"/>
      <c r="X98" s="426"/>
      <c r="Y98" s="426"/>
      <c r="Z98" s="426"/>
    </row>
    <row r="99" ht="21.0" customHeight="1">
      <c r="A99" s="336"/>
      <c r="B99" s="337"/>
      <c r="C99" s="337"/>
      <c r="D99" s="337"/>
      <c r="E99" s="337"/>
      <c r="F99" s="344"/>
      <c r="G99" s="344"/>
      <c r="H99" s="337"/>
      <c r="I99" s="430"/>
      <c r="J99" s="430"/>
      <c r="K99" s="429"/>
      <c r="L99" s="429"/>
      <c r="M99" s="429"/>
      <c r="N99" s="429"/>
      <c r="O99" s="426"/>
      <c r="P99" s="426"/>
      <c r="Q99" s="426"/>
      <c r="R99" s="429"/>
      <c r="S99" s="429"/>
      <c r="T99" s="429"/>
      <c r="U99" s="429"/>
      <c r="V99" s="434"/>
      <c r="W99" s="429"/>
      <c r="X99" s="426"/>
      <c r="Y99" s="426"/>
      <c r="Z99" s="426"/>
    </row>
    <row r="100" ht="21.0" customHeight="1">
      <c r="A100" s="336"/>
      <c r="B100" s="337"/>
      <c r="C100" s="337"/>
      <c r="D100" s="337"/>
      <c r="E100" s="337"/>
      <c r="F100" s="344"/>
      <c r="G100" s="344"/>
      <c r="H100" s="337"/>
      <c r="I100" s="430"/>
      <c r="J100" s="430"/>
      <c r="K100" s="429"/>
      <c r="L100" s="429"/>
      <c r="M100" s="429"/>
      <c r="N100" s="429"/>
      <c r="O100" s="426"/>
      <c r="P100" s="426"/>
      <c r="Q100" s="426"/>
      <c r="R100" s="429"/>
      <c r="S100" s="429"/>
      <c r="T100" s="429"/>
      <c r="U100" s="429"/>
      <c r="V100" s="434"/>
      <c r="W100" s="429"/>
      <c r="X100" s="426"/>
      <c r="Y100" s="426"/>
      <c r="Z100" s="426"/>
    </row>
    <row r="101" ht="21.0" customHeight="1">
      <c r="A101" s="336"/>
      <c r="B101" s="337"/>
      <c r="C101" s="337"/>
      <c r="D101" s="337"/>
      <c r="E101" s="337"/>
      <c r="F101" s="344"/>
      <c r="G101" s="344"/>
      <c r="H101" s="337"/>
      <c r="I101" s="430"/>
      <c r="J101" s="430"/>
      <c r="K101" s="429"/>
      <c r="L101" s="429"/>
      <c r="M101" s="429"/>
      <c r="N101" s="429"/>
      <c r="O101" s="426"/>
      <c r="P101" s="426"/>
      <c r="Q101" s="426"/>
      <c r="R101" s="429"/>
      <c r="S101" s="429"/>
      <c r="T101" s="429"/>
      <c r="U101" s="429"/>
      <c r="V101" s="434"/>
      <c r="W101" s="429"/>
      <c r="X101" s="426"/>
      <c r="Y101" s="426"/>
      <c r="Z101" s="426"/>
    </row>
    <row r="102" ht="21.0" customHeight="1">
      <c r="A102" s="336"/>
      <c r="B102" s="337"/>
      <c r="C102" s="337"/>
      <c r="D102" s="337"/>
      <c r="E102" s="337"/>
      <c r="F102" s="344"/>
      <c r="G102" s="344"/>
      <c r="H102" s="337"/>
      <c r="I102" s="430"/>
      <c r="J102" s="430"/>
      <c r="K102" s="429"/>
      <c r="L102" s="429"/>
      <c r="M102" s="429"/>
      <c r="N102" s="429"/>
      <c r="O102" s="426"/>
      <c r="P102" s="426"/>
      <c r="Q102" s="426"/>
      <c r="R102" s="429"/>
      <c r="S102" s="429"/>
      <c r="T102" s="429"/>
      <c r="U102" s="429"/>
      <c r="V102" s="434"/>
      <c r="W102" s="429"/>
      <c r="X102" s="426"/>
      <c r="Y102" s="426"/>
      <c r="Z102" s="426"/>
    </row>
    <row r="103" ht="21.0" customHeight="1">
      <c r="A103" s="336"/>
      <c r="B103" s="337"/>
      <c r="C103" s="337"/>
      <c r="D103" s="337"/>
      <c r="E103" s="337"/>
      <c r="F103" s="344"/>
      <c r="G103" s="344"/>
      <c r="H103" s="337"/>
      <c r="I103" s="430"/>
      <c r="J103" s="430"/>
      <c r="K103" s="429"/>
      <c r="L103" s="429"/>
      <c r="M103" s="429"/>
      <c r="N103" s="429"/>
      <c r="O103" s="426"/>
      <c r="P103" s="426"/>
      <c r="Q103" s="426"/>
      <c r="R103" s="429"/>
      <c r="S103" s="429"/>
      <c r="T103" s="429"/>
      <c r="U103" s="429"/>
      <c r="V103" s="434"/>
      <c r="W103" s="429"/>
      <c r="X103" s="426"/>
      <c r="Y103" s="426"/>
      <c r="Z103" s="426"/>
    </row>
    <row r="104" ht="21.0" customHeight="1">
      <c r="A104" s="336"/>
      <c r="B104" s="337"/>
      <c r="C104" s="337"/>
      <c r="D104" s="337"/>
      <c r="E104" s="337"/>
      <c r="F104" s="344"/>
      <c r="G104" s="344"/>
      <c r="H104" s="337"/>
      <c r="I104" s="430"/>
      <c r="J104" s="430"/>
      <c r="K104" s="429"/>
      <c r="L104" s="429"/>
      <c r="M104" s="429"/>
      <c r="N104" s="429"/>
      <c r="O104" s="426"/>
      <c r="P104" s="426"/>
      <c r="Q104" s="426"/>
      <c r="R104" s="429"/>
      <c r="S104" s="429"/>
      <c r="T104" s="429"/>
      <c r="U104" s="429"/>
      <c r="V104" s="434"/>
      <c r="W104" s="429"/>
      <c r="X104" s="426"/>
      <c r="Y104" s="426"/>
      <c r="Z104" s="426"/>
    </row>
    <row r="105" ht="21.0" customHeight="1">
      <c r="A105" s="336"/>
      <c r="B105" s="337"/>
      <c r="C105" s="337"/>
      <c r="D105" s="337"/>
      <c r="E105" s="337"/>
      <c r="F105" s="344"/>
      <c r="G105" s="344"/>
      <c r="H105" s="337"/>
      <c r="I105" s="430"/>
      <c r="J105" s="430"/>
      <c r="K105" s="429"/>
      <c r="L105" s="429"/>
      <c r="M105" s="429"/>
      <c r="N105" s="429"/>
      <c r="O105" s="426"/>
      <c r="P105" s="426"/>
      <c r="Q105" s="426"/>
      <c r="R105" s="429"/>
      <c r="S105" s="429"/>
      <c r="T105" s="429"/>
      <c r="U105" s="429"/>
      <c r="V105" s="434"/>
      <c r="W105" s="429"/>
      <c r="X105" s="426"/>
      <c r="Y105" s="426"/>
      <c r="Z105" s="426"/>
    </row>
    <row r="106" ht="21.0" customHeight="1">
      <c r="A106" s="336"/>
      <c r="B106" s="337"/>
      <c r="C106" s="337"/>
      <c r="D106" s="337"/>
      <c r="E106" s="337"/>
      <c r="F106" s="344"/>
      <c r="G106" s="344"/>
      <c r="H106" s="337"/>
      <c r="I106" s="430"/>
      <c r="J106" s="430"/>
      <c r="K106" s="429"/>
      <c r="L106" s="429"/>
      <c r="M106" s="429"/>
      <c r="N106" s="429"/>
      <c r="O106" s="426"/>
      <c r="P106" s="426"/>
      <c r="Q106" s="426"/>
      <c r="R106" s="429"/>
      <c r="S106" s="429"/>
      <c r="T106" s="429"/>
      <c r="U106" s="429"/>
      <c r="V106" s="434"/>
      <c r="W106" s="429"/>
      <c r="X106" s="426"/>
      <c r="Y106" s="426"/>
      <c r="Z106" s="426"/>
    </row>
    <row r="107" ht="21.0" customHeight="1">
      <c r="A107" s="336"/>
      <c r="B107" s="337"/>
      <c r="C107" s="337"/>
      <c r="D107" s="337"/>
      <c r="E107" s="337"/>
      <c r="F107" s="344"/>
      <c r="G107" s="344"/>
      <c r="H107" s="337"/>
      <c r="I107" s="430"/>
      <c r="J107" s="430"/>
      <c r="K107" s="429"/>
      <c r="L107" s="429"/>
      <c r="M107" s="429"/>
      <c r="N107" s="429"/>
      <c r="O107" s="426"/>
      <c r="P107" s="426"/>
      <c r="Q107" s="426"/>
      <c r="R107" s="429"/>
      <c r="S107" s="429"/>
      <c r="T107" s="429"/>
      <c r="U107" s="429"/>
      <c r="V107" s="434"/>
      <c r="W107" s="429"/>
      <c r="X107" s="426"/>
      <c r="Y107" s="426"/>
      <c r="Z107" s="426"/>
    </row>
    <row r="108" ht="21.0" customHeight="1">
      <c r="A108" s="336"/>
      <c r="B108" s="337"/>
      <c r="C108" s="337"/>
      <c r="D108" s="337"/>
      <c r="E108" s="337"/>
      <c r="F108" s="344"/>
      <c r="G108" s="344"/>
      <c r="H108" s="337"/>
      <c r="I108" s="430"/>
      <c r="J108" s="430"/>
      <c r="K108" s="429"/>
      <c r="L108" s="429"/>
      <c r="M108" s="429"/>
      <c r="N108" s="429"/>
      <c r="O108" s="426"/>
      <c r="P108" s="426"/>
      <c r="Q108" s="426"/>
      <c r="R108" s="429"/>
      <c r="S108" s="429"/>
      <c r="T108" s="429"/>
      <c r="U108" s="429"/>
      <c r="V108" s="434"/>
      <c r="W108" s="429"/>
      <c r="X108" s="426"/>
      <c r="Y108" s="426"/>
      <c r="Z108" s="426"/>
    </row>
    <row r="109" ht="21.0" customHeight="1">
      <c r="A109" s="336"/>
      <c r="B109" s="337"/>
      <c r="C109" s="337"/>
      <c r="D109" s="337"/>
      <c r="E109" s="337"/>
      <c r="F109" s="344"/>
      <c r="G109" s="344"/>
      <c r="H109" s="337"/>
      <c r="I109" s="430"/>
      <c r="J109" s="430"/>
      <c r="K109" s="429"/>
      <c r="L109" s="429"/>
      <c r="M109" s="429"/>
      <c r="N109" s="429"/>
      <c r="O109" s="426"/>
      <c r="P109" s="426"/>
      <c r="Q109" s="426"/>
      <c r="R109" s="429"/>
      <c r="S109" s="429"/>
      <c r="T109" s="429"/>
      <c r="U109" s="429"/>
      <c r="V109" s="434"/>
      <c r="W109" s="429"/>
      <c r="X109" s="426"/>
      <c r="Y109" s="426"/>
      <c r="Z109" s="426"/>
    </row>
    <row r="110" ht="21.0" customHeight="1">
      <c r="A110" s="336"/>
      <c r="B110" s="337"/>
      <c r="C110" s="337"/>
      <c r="D110" s="337"/>
      <c r="E110" s="337"/>
      <c r="F110" s="344"/>
      <c r="G110" s="344"/>
      <c r="H110" s="337"/>
      <c r="I110" s="430"/>
      <c r="J110" s="430"/>
      <c r="K110" s="429"/>
      <c r="L110" s="429"/>
      <c r="M110" s="429"/>
      <c r="N110" s="429"/>
      <c r="O110" s="426"/>
      <c r="P110" s="426"/>
      <c r="Q110" s="426"/>
      <c r="R110" s="429"/>
      <c r="S110" s="429"/>
      <c r="T110" s="429"/>
      <c r="U110" s="429"/>
      <c r="V110" s="434"/>
      <c r="W110" s="429"/>
      <c r="X110" s="426"/>
      <c r="Y110" s="426"/>
      <c r="Z110" s="426"/>
    </row>
    <row r="111" ht="21.0" customHeight="1">
      <c r="A111" s="336"/>
      <c r="B111" s="337"/>
      <c r="C111" s="337"/>
      <c r="D111" s="337"/>
      <c r="E111" s="337"/>
      <c r="F111" s="344"/>
      <c r="G111" s="344"/>
      <c r="H111" s="337"/>
      <c r="I111" s="430"/>
      <c r="J111" s="430"/>
      <c r="K111" s="429"/>
      <c r="L111" s="429"/>
      <c r="M111" s="429"/>
      <c r="N111" s="429"/>
      <c r="O111" s="426"/>
      <c r="P111" s="426"/>
      <c r="Q111" s="426"/>
      <c r="R111" s="429"/>
      <c r="S111" s="429"/>
      <c r="T111" s="429"/>
      <c r="U111" s="429"/>
      <c r="V111" s="434"/>
      <c r="W111" s="429"/>
      <c r="X111" s="426"/>
      <c r="Y111" s="426"/>
      <c r="Z111" s="426"/>
    </row>
    <row r="112" ht="21.0" customHeight="1">
      <c r="A112" s="336"/>
      <c r="B112" s="337"/>
      <c r="C112" s="337"/>
      <c r="D112" s="337"/>
      <c r="E112" s="337"/>
      <c r="F112" s="344"/>
      <c r="G112" s="344"/>
      <c r="H112" s="337"/>
      <c r="I112" s="430"/>
      <c r="J112" s="430"/>
      <c r="K112" s="429"/>
      <c r="L112" s="429"/>
      <c r="M112" s="429"/>
      <c r="N112" s="429"/>
      <c r="O112" s="426"/>
      <c r="P112" s="426"/>
      <c r="Q112" s="426"/>
      <c r="R112" s="429"/>
      <c r="S112" s="429"/>
      <c r="T112" s="429"/>
      <c r="U112" s="429"/>
      <c r="V112" s="434"/>
      <c r="W112" s="429"/>
      <c r="X112" s="426"/>
      <c r="Y112" s="426"/>
      <c r="Z112" s="426"/>
    </row>
    <row r="113" ht="21.0" customHeight="1">
      <c r="A113" s="336"/>
      <c r="B113" s="337"/>
      <c r="C113" s="337"/>
      <c r="D113" s="337"/>
      <c r="E113" s="337"/>
      <c r="F113" s="344"/>
      <c r="G113" s="344"/>
      <c r="H113" s="337"/>
      <c r="I113" s="430"/>
      <c r="J113" s="430"/>
      <c r="K113" s="429"/>
      <c r="L113" s="429"/>
      <c r="M113" s="429"/>
      <c r="N113" s="429"/>
      <c r="O113" s="426"/>
      <c r="P113" s="426"/>
      <c r="Q113" s="426"/>
      <c r="R113" s="429"/>
      <c r="S113" s="429"/>
      <c r="T113" s="429"/>
      <c r="U113" s="429"/>
      <c r="V113" s="434"/>
      <c r="W113" s="429"/>
      <c r="X113" s="426"/>
      <c r="Y113" s="426"/>
      <c r="Z113" s="426"/>
    </row>
    <row r="114" ht="21.0" customHeight="1">
      <c r="A114" s="336"/>
      <c r="B114" s="337"/>
      <c r="C114" s="337"/>
      <c r="D114" s="337"/>
      <c r="E114" s="337"/>
      <c r="F114" s="344"/>
      <c r="G114" s="344"/>
      <c r="H114" s="337"/>
      <c r="I114" s="430"/>
      <c r="J114" s="430"/>
      <c r="K114" s="429"/>
      <c r="L114" s="429"/>
      <c r="M114" s="429"/>
      <c r="N114" s="429"/>
      <c r="O114" s="426"/>
      <c r="P114" s="426"/>
      <c r="Q114" s="426"/>
      <c r="R114" s="429"/>
      <c r="S114" s="429"/>
      <c r="T114" s="429"/>
      <c r="U114" s="429"/>
      <c r="V114" s="434"/>
      <c r="W114" s="429"/>
      <c r="X114" s="426"/>
      <c r="Y114" s="426"/>
      <c r="Z114" s="426"/>
    </row>
    <row r="115" ht="21.0" customHeight="1">
      <c r="A115" s="336"/>
      <c r="B115" s="337"/>
      <c r="C115" s="337"/>
      <c r="D115" s="337"/>
      <c r="E115" s="337"/>
      <c r="F115" s="344"/>
      <c r="G115" s="344"/>
      <c r="H115" s="337"/>
      <c r="I115" s="430"/>
      <c r="J115" s="430"/>
      <c r="K115" s="429"/>
      <c r="L115" s="429"/>
      <c r="M115" s="429"/>
      <c r="N115" s="429"/>
      <c r="O115" s="426"/>
      <c r="P115" s="426"/>
      <c r="Q115" s="426"/>
      <c r="R115" s="429"/>
      <c r="S115" s="429"/>
      <c r="T115" s="429"/>
      <c r="U115" s="429"/>
      <c r="V115" s="434"/>
      <c r="W115" s="429"/>
      <c r="X115" s="426"/>
      <c r="Y115" s="426"/>
      <c r="Z115" s="426"/>
    </row>
    <row r="116" ht="21.0" customHeight="1">
      <c r="A116" s="336"/>
      <c r="B116" s="337"/>
      <c r="C116" s="337"/>
      <c r="D116" s="337"/>
      <c r="E116" s="337"/>
      <c r="F116" s="344"/>
      <c r="G116" s="344"/>
      <c r="H116" s="337"/>
      <c r="I116" s="430"/>
      <c r="J116" s="430"/>
      <c r="K116" s="429"/>
      <c r="L116" s="429"/>
      <c r="M116" s="429"/>
      <c r="N116" s="429"/>
      <c r="O116" s="426"/>
      <c r="P116" s="426"/>
      <c r="Q116" s="426"/>
      <c r="R116" s="429"/>
      <c r="S116" s="429"/>
      <c r="T116" s="429"/>
      <c r="U116" s="429"/>
      <c r="V116" s="434"/>
      <c r="W116" s="429"/>
      <c r="X116" s="426"/>
      <c r="Y116" s="426"/>
      <c r="Z116" s="426"/>
    </row>
    <row r="117" ht="21.0" customHeight="1">
      <c r="A117" s="336"/>
      <c r="B117" s="337"/>
      <c r="C117" s="337"/>
      <c r="D117" s="337"/>
      <c r="E117" s="337"/>
      <c r="F117" s="344"/>
      <c r="G117" s="344"/>
      <c r="H117" s="337"/>
      <c r="I117" s="430"/>
      <c r="J117" s="430"/>
      <c r="K117" s="429"/>
      <c r="L117" s="429"/>
      <c r="M117" s="429"/>
      <c r="N117" s="429"/>
      <c r="O117" s="426"/>
      <c r="P117" s="426"/>
      <c r="Q117" s="426"/>
      <c r="R117" s="429"/>
      <c r="S117" s="429"/>
      <c r="T117" s="429"/>
      <c r="U117" s="429"/>
      <c r="V117" s="434"/>
      <c r="W117" s="429"/>
      <c r="X117" s="426"/>
      <c r="Y117" s="426"/>
      <c r="Z117" s="426"/>
    </row>
    <row r="118" ht="21.0" customHeight="1">
      <c r="A118" s="336"/>
      <c r="B118" s="337"/>
      <c r="C118" s="337"/>
      <c r="D118" s="337"/>
      <c r="E118" s="337"/>
      <c r="F118" s="344"/>
      <c r="G118" s="344"/>
      <c r="H118" s="337"/>
      <c r="I118" s="430"/>
      <c r="J118" s="430"/>
      <c r="K118" s="429"/>
      <c r="L118" s="429"/>
      <c r="M118" s="429"/>
      <c r="N118" s="429"/>
      <c r="O118" s="426"/>
      <c r="P118" s="426"/>
      <c r="Q118" s="426"/>
      <c r="R118" s="429"/>
      <c r="S118" s="429"/>
      <c r="T118" s="429"/>
      <c r="U118" s="429"/>
      <c r="V118" s="434"/>
      <c r="W118" s="429"/>
      <c r="X118" s="426"/>
      <c r="Y118" s="426"/>
      <c r="Z118" s="426"/>
    </row>
    <row r="119" ht="21.0" customHeight="1">
      <c r="A119" s="336"/>
      <c r="B119" s="337"/>
      <c r="C119" s="337"/>
      <c r="D119" s="337"/>
      <c r="E119" s="337"/>
      <c r="F119" s="344"/>
      <c r="G119" s="344"/>
      <c r="H119" s="337"/>
      <c r="I119" s="430"/>
      <c r="J119" s="430"/>
      <c r="K119" s="429"/>
      <c r="L119" s="429"/>
      <c r="M119" s="429"/>
      <c r="N119" s="429"/>
      <c r="O119" s="426"/>
      <c r="P119" s="426"/>
      <c r="Q119" s="426"/>
      <c r="R119" s="429"/>
      <c r="S119" s="429"/>
      <c r="T119" s="429"/>
      <c r="U119" s="429"/>
      <c r="V119" s="434"/>
      <c r="W119" s="429"/>
      <c r="X119" s="426"/>
      <c r="Y119" s="426"/>
      <c r="Z119" s="426"/>
    </row>
    <row r="120" ht="21.0" customHeight="1">
      <c r="A120" s="336"/>
      <c r="B120" s="337"/>
      <c r="C120" s="337"/>
      <c r="D120" s="337"/>
      <c r="E120" s="337"/>
      <c r="F120" s="344"/>
      <c r="G120" s="344"/>
      <c r="H120" s="337"/>
      <c r="I120" s="430"/>
      <c r="J120" s="430"/>
      <c r="K120" s="429"/>
      <c r="L120" s="429"/>
      <c r="M120" s="429"/>
      <c r="N120" s="429"/>
      <c r="O120" s="426"/>
      <c r="P120" s="426"/>
      <c r="Q120" s="426"/>
      <c r="R120" s="429"/>
      <c r="S120" s="429"/>
      <c r="T120" s="429"/>
      <c r="U120" s="429"/>
      <c r="V120" s="434"/>
      <c r="W120" s="429"/>
      <c r="X120" s="426"/>
      <c r="Y120" s="426"/>
      <c r="Z120" s="426"/>
    </row>
    <row r="121" ht="21.0" customHeight="1">
      <c r="A121" s="426"/>
      <c r="B121" s="427"/>
      <c r="C121" s="427"/>
      <c r="D121" s="427"/>
      <c r="E121" s="427"/>
      <c r="F121" s="436"/>
      <c r="G121" s="436"/>
      <c r="H121" s="427"/>
      <c r="I121" s="430"/>
      <c r="J121" s="430"/>
      <c r="K121" s="429"/>
      <c r="L121" s="429"/>
      <c r="M121" s="429"/>
      <c r="N121" s="429"/>
      <c r="O121" s="426"/>
      <c r="P121" s="426"/>
      <c r="Q121" s="426"/>
      <c r="R121" s="429"/>
      <c r="S121" s="429"/>
      <c r="T121" s="429"/>
      <c r="U121" s="429"/>
      <c r="V121" s="434"/>
      <c r="W121" s="429"/>
      <c r="X121" s="426"/>
      <c r="Y121" s="426"/>
      <c r="Z121" s="426"/>
    </row>
    <row r="122" ht="21.0" customHeight="1">
      <c r="A122" s="426"/>
      <c r="B122" s="427"/>
      <c r="C122" s="427"/>
      <c r="D122" s="427"/>
      <c r="E122" s="427"/>
      <c r="F122" s="436"/>
      <c r="G122" s="436"/>
      <c r="H122" s="427"/>
      <c r="I122" s="430"/>
      <c r="J122" s="430"/>
      <c r="K122" s="429"/>
      <c r="L122" s="429"/>
      <c r="M122" s="429"/>
      <c r="N122" s="429"/>
      <c r="O122" s="426"/>
      <c r="P122" s="426"/>
      <c r="Q122" s="426"/>
      <c r="R122" s="429"/>
      <c r="S122" s="429"/>
      <c r="T122" s="429"/>
      <c r="U122" s="429"/>
      <c r="V122" s="434"/>
      <c r="W122" s="429"/>
      <c r="X122" s="426"/>
      <c r="Y122" s="426"/>
      <c r="Z122" s="426"/>
    </row>
    <row r="123" ht="21.0" customHeight="1">
      <c r="A123" s="426"/>
      <c r="B123" s="427"/>
      <c r="C123" s="427"/>
      <c r="D123" s="427"/>
      <c r="E123" s="427"/>
      <c r="F123" s="436"/>
      <c r="G123" s="436"/>
      <c r="H123" s="427"/>
      <c r="I123" s="430"/>
      <c r="J123" s="430"/>
      <c r="K123" s="429"/>
      <c r="L123" s="429"/>
      <c r="M123" s="429"/>
      <c r="N123" s="429"/>
      <c r="O123" s="426"/>
      <c r="P123" s="426"/>
      <c r="Q123" s="426"/>
      <c r="R123" s="429"/>
      <c r="S123" s="429"/>
      <c r="T123" s="429"/>
      <c r="U123" s="429"/>
      <c r="V123" s="434"/>
      <c r="W123" s="429"/>
      <c r="X123" s="426"/>
      <c r="Y123" s="426"/>
      <c r="Z123" s="426"/>
    </row>
    <row r="124" ht="21.0" customHeight="1">
      <c r="A124" s="426"/>
      <c r="B124" s="427"/>
      <c r="C124" s="427"/>
      <c r="D124" s="427"/>
      <c r="E124" s="427"/>
      <c r="F124" s="436"/>
      <c r="G124" s="436"/>
      <c r="H124" s="427"/>
      <c r="I124" s="430"/>
      <c r="J124" s="430"/>
      <c r="K124" s="429"/>
      <c r="L124" s="429"/>
      <c r="M124" s="429"/>
      <c r="N124" s="429"/>
      <c r="O124" s="426"/>
      <c r="P124" s="426"/>
      <c r="Q124" s="426"/>
      <c r="R124" s="429"/>
      <c r="S124" s="429"/>
      <c r="T124" s="429"/>
      <c r="U124" s="429"/>
      <c r="V124" s="434"/>
      <c r="W124" s="429"/>
      <c r="X124" s="426"/>
      <c r="Y124" s="426"/>
      <c r="Z124" s="426"/>
    </row>
    <row r="125" ht="21.0" customHeight="1">
      <c r="A125" s="426"/>
      <c r="B125" s="427"/>
      <c r="C125" s="427"/>
      <c r="D125" s="427"/>
      <c r="E125" s="427"/>
      <c r="F125" s="436"/>
      <c r="G125" s="436"/>
      <c r="H125" s="427"/>
      <c r="I125" s="430"/>
      <c r="J125" s="430"/>
      <c r="K125" s="429"/>
      <c r="L125" s="429"/>
      <c r="M125" s="429"/>
      <c r="N125" s="429"/>
      <c r="O125" s="426"/>
      <c r="P125" s="426"/>
      <c r="Q125" s="426"/>
      <c r="R125" s="429"/>
      <c r="S125" s="429"/>
      <c r="T125" s="429"/>
      <c r="U125" s="429"/>
      <c r="V125" s="434"/>
      <c r="W125" s="429"/>
      <c r="X125" s="426"/>
      <c r="Y125" s="426"/>
      <c r="Z125" s="426"/>
    </row>
    <row r="126" ht="21.0" customHeight="1">
      <c r="A126" s="426"/>
      <c r="B126" s="427"/>
      <c r="C126" s="427"/>
      <c r="D126" s="427"/>
      <c r="E126" s="427"/>
      <c r="F126" s="436"/>
      <c r="G126" s="436"/>
      <c r="H126" s="427"/>
      <c r="I126" s="430"/>
      <c r="J126" s="430"/>
      <c r="K126" s="429"/>
      <c r="L126" s="429"/>
      <c r="M126" s="429"/>
      <c r="N126" s="429"/>
      <c r="O126" s="426"/>
      <c r="P126" s="426"/>
      <c r="Q126" s="426"/>
      <c r="R126" s="429"/>
      <c r="S126" s="429"/>
      <c r="T126" s="429"/>
      <c r="U126" s="429"/>
      <c r="V126" s="434"/>
      <c r="W126" s="429"/>
      <c r="X126" s="426"/>
      <c r="Y126" s="426"/>
      <c r="Z126" s="426"/>
    </row>
    <row r="127" ht="21.0" customHeight="1">
      <c r="A127" s="426"/>
      <c r="B127" s="427"/>
      <c r="C127" s="427"/>
      <c r="D127" s="427"/>
      <c r="E127" s="427"/>
      <c r="F127" s="436"/>
      <c r="G127" s="436"/>
      <c r="H127" s="427"/>
      <c r="I127" s="430"/>
      <c r="J127" s="430"/>
      <c r="K127" s="429"/>
      <c r="L127" s="429"/>
      <c r="M127" s="429"/>
      <c r="N127" s="429"/>
      <c r="O127" s="426"/>
      <c r="P127" s="426"/>
      <c r="Q127" s="426"/>
      <c r="R127" s="429"/>
      <c r="S127" s="429"/>
      <c r="T127" s="429"/>
      <c r="U127" s="429"/>
      <c r="V127" s="434"/>
      <c r="W127" s="429"/>
      <c r="X127" s="426"/>
      <c r="Y127" s="426"/>
      <c r="Z127" s="426"/>
    </row>
    <row r="128" ht="21.0" customHeight="1">
      <c r="A128" s="426"/>
      <c r="B128" s="427"/>
      <c r="C128" s="427"/>
      <c r="D128" s="427"/>
      <c r="E128" s="427"/>
      <c r="F128" s="436"/>
      <c r="G128" s="436"/>
      <c r="H128" s="427"/>
      <c r="I128" s="430"/>
      <c r="J128" s="430"/>
      <c r="K128" s="429"/>
      <c r="L128" s="429"/>
      <c r="M128" s="429"/>
      <c r="N128" s="429"/>
      <c r="O128" s="426"/>
      <c r="P128" s="426"/>
      <c r="Q128" s="426"/>
      <c r="R128" s="429"/>
      <c r="S128" s="429"/>
      <c r="T128" s="429"/>
      <c r="U128" s="429"/>
      <c r="V128" s="434"/>
      <c r="W128" s="429"/>
      <c r="X128" s="426"/>
      <c r="Y128" s="426"/>
      <c r="Z128" s="426"/>
    </row>
    <row r="129" ht="21.0" customHeight="1">
      <c r="A129" s="426"/>
      <c r="B129" s="427"/>
      <c r="C129" s="427"/>
      <c r="D129" s="427"/>
      <c r="E129" s="427"/>
      <c r="F129" s="436"/>
      <c r="G129" s="436"/>
      <c r="H129" s="427"/>
      <c r="I129" s="430"/>
      <c r="J129" s="430"/>
      <c r="K129" s="429"/>
      <c r="L129" s="429"/>
      <c r="M129" s="429"/>
      <c r="N129" s="429"/>
      <c r="O129" s="426"/>
      <c r="P129" s="426"/>
      <c r="Q129" s="426"/>
      <c r="R129" s="429"/>
      <c r="S129" s="429"/>
      <c r="T129" s="429"/>
      <c r="U129" s="429"/>
      <c r="V129" s="434"/>
      <c r="W129" s="429"/>
      <c r="X129" s="426"/>
      <c r="Y129" s="426"/>
      <c r="Z129" s="426"/>
    </row>
    <row r="130" ht="21.0" customHeight="1">
      <c r="A130" s="426"/>
      <c r="B130" s="427"/>
      <c r="C130" s="427"/>
      <c r="D130" s="427"/>
      <c r="E130" s="427"/>
      <c r="F130" s="436"/>
      <c r="G130" s="436"/>
      <c r="H130" s="427"/>
      <c r="I130" s="430"/>
      <c r="J130" s="430"/>
      <c r="K130" s="429"/>
      <c r="L130" s="429"/>
      <c r="M130" s="429"/>
      <c r="N130" s="429"/>
      <c r="O130" s="426"/>
      <c r="P130" s="426"/>
      <c r="Q130" s="426"/>
      <c r="R130" s="429"/>
      <c r="S130" s="429"/>
      <c r="T130" s="429"/>
      <c r="U130" s="429"/>
      <c r="V130" s="434"/>
      <c r="W130" s="429"/>
      <c r="X130" s="426"/>
      <c r="Y130" s="426"/>
      <c r="Z130" s="426"/>
    </row>
    <row r="131" ht="21.0" customHeight="1">
      <c r="A131" s="426"/>
      <c r="B131" s="427"/>
      <c r="C131" s="427"/>
      <c r="D131" s="427"/>
      <c r="E131" s="427"/>
      <c r="F131" s="436"/>
      <c r="G131" s="436"/>
      <c r="H131" s="427"/>
      <c r="I131" s="430"/>
      <c r="J131" s="430"/>
      <c r="K131" s="429"/>
      <c r="L131" s="429"/>
      <c r="M131" s="429"/>
      <c r="N131" s="429"/>
      <c r="O131" s="426"/>
      <c r="P131" s="426"/>
      <c r="Q131" s="426"/>
      <c r="R131" s="429"/>
      <c r="S131" s="429"/>
      <c r="T131" s="429"/>
      <c r="U131" s="429"/>
      <c r="V131" s="434"/>
      <c r="W131" s="429"/>
      <c r="X131" s="426"/>
      <c r="Y131" s="426"/>
      <c r="Z131" s="426"/>
    </row>
    <row r="132" ht="21.0" customHeight="1">
      <c r="A132" s="426"/>
      <c r="B132" s="427"/>
      <c r="C132" s="427"/>
      <c r="D132" s="427"/>
      <c r="E132" s="427"/>
      <c r="F132" s="436"/>
      <c r="G132" s="436"/>
      <c r="H132" s="427"/>
      <c r="I132" s="430"/>
      <c r="J132" s="430"/>
      <c r="K132" s="429"/>
      <c r="L132" s="429"/>
      <c r="M132" s="429"/>
      <c r="N132" s="429"/>
      <c r="O132" s="426"/>
      <c r="P132" s="426"/>
      <c r="Q132" s="426"/>
      <c r="R132" s="429"/>
      <c r="S132" s="429"/>
      <c r="T132" s="429"/>
      <c r="U132" s="429"/>
      <c r="V132" s="434"/>
      <c r="W132" s="429"/>
      <c r="X132" s="426"/>
      <c r="Y132" s="426"/>
      <c r="Z132" s="426"/>
    </row>
    <row r="133" ht="21.0" customHeight="1">
      <c r="A133" s="426"/>
      <c r="B133" s="427"/>
      <c r="C133" s="427"/>
      <c r="D133" s="427"/>
      <c r="E133" s="427"/>
      <c r="F133" s="436"/>
      <c r="G133" s="436"/>
      <c r="H133" s="427"/>
      <c r="I133" s="430"/>
      <c r="J133" s="430"/>
      <c r="K133" s="429"/>
      <c r="L133" s="429"/>
      <c r="M133" s="429"/>
      <c r="N133" s="429"/>
      <c r="O133" s="426"/>
      <c r="P133" s="426"/>
      <c r="Q133" s="426"/>
      <c r="R133" s="429"/>
      <c r="S133" s="429"/>
      <c r="T133" s="429"/>
      <c r="U133" s="429"/>
      <c r="V133" s="434"/>
      <c r="W133" s="429"/>
      <c r="X133" s="426"/>
      <c r="Y133" s="426"/>
      <c r="Z133" s="426"/>
    </row>
    <row r="134" ht="21.0" customHeight="1">
      <c r="A134" s="426"/>
      <c r="B134" s="427"/>
      <c r="C134" s="427"/>
      <c r="D134" s="427"/>
      <c r="E134" s="427"/>
      <c r="F134" s="436"/>
      <c r="G134" s="436"/>
      <c r="H134" s="427"/>
      <c r="I134" s="430"/>
      <c r="J134" s="430"/>
      <c r="K134" s="429"/>
      <c r="L134" s="429"/>
      <c r="M134" s="429"/>
      <c r="N134" s="429"/>
      <c r="O134" s="426"/>
      <c r="P134" s="426"/>
      <c r="Q134" s="426"/>
      <c r="R134" s="429"/>
      <c r="S134" s="429"/>
      <c r="T134" s="429"/>
      <c r="U134" s="429"/>
      <c r="V134" s="434"/>
      <c r="W134" s="429"/>
      <c r="X134" s="426"/>
      <c r="Y134" s="426"/>
      <c r="Z134" s="426"/>
    </row>
    <row r="135" ht="21.0" customHeight="1">
      <c r="A135" s="426"/>
      <c r="B135" s="427"/>
      <c r="C135" s="427"/>
      <c r="D135" s="427"/>
      <c r="E135" s="427"/>
      <c r="F135" s="436"/>
      <c r="G135" s="436"/>
      <c r="H135" s="427"/>
      <c r="I135" s="430"/>
      <c r="J135" s="430"/>
      <c r="K135" s="429"/>
      <c r="L135" s="429"/>
      <c r="M135" s="429"/>
      <c r="N135" s="429"/>
      <c r="O135" s="426"/>
      <c r="P135" s="426"/>
      <c r="Q135" s="426"/>
      <c r="R135" s="429"/>
      <c r="S135" s="429"/>
      <c r="T135" s="429"/>
      <c r="U135" s="429"/>
      <c r="V135" s="434"/>
      <c r="W135" s="429"/>
      <c r="X135" s="426"/>
      <c r="Y135" s="426"/>
      <c r="Z135" s="426"/>
    </row>
    <row r="136" ht="21.0" customHeight="1">
      <c r="A136" s="426"/>
      <c r="B136" s="427"/>
      <c r="C136" s="427"/>
      <c r="D136" s="427"/>
      <c r="E136" s="427"/>
      <c r="F136" s="436"/>
      <c r="G136" s="436"/>
      <c r="H136" s="427"/>
      <c r="I136" s="430"/>
      <c r="J136" s="430"/>
      <c r="K136" s="429"/>
      <c r="L136" s="429"/>
      <c r="M136" s="429"/>
      <c r="N136" s="429"/>
      <c r="O136" s="426"/>
      <c r="P136" s="426"/>
      <c r="Q136" s="426"/>
      <c r="R136" s="429"/>
      <c r="S136" s="429"/>
      <c r="T136" s="429"/>
      <c r="U136" s="429"/>
      <c r="V136" s="434"/>
      <c r="W136" s="429"/>
      <c r="X136" s="426"/>
      <c r="Y136" s="426"/>
      <c r="Z136" s="426"/>
    </row>
    <row r="137" ht="21.0" customHeight="1">
      <c r="A137" s="426"/>
      <c r="B137" s="427"/>
      <c r="C137" s="427"/>
      <c r="D137" s="427"/>
      <c r="E137" s="427"/>
      <c r="F137" s="436"/>
      <c r="G137" s="436"/>
      <c r="H137" s="427"/>
      <c r="I137" s="430"/>
      <c r="J137" s="430"/>
      <c r="K137" s="429"/>
      <c r="L137" s="429"/>
      <c r="M137" s="429"/>
      <c r="N137" s="429"/>
      <c r="O137" s="426"/>
      <c r="P137" s="426"/>
      <c r="Q137" s="426"/>
      <c r="R137" s="429"/>
      <c r="S137" s="429"/>
      <c r="T137" s="429"/>
      <c r="U137" s="429"/>
      <c r="V137" s="434"/>
      <c r="W137" s="429"/>
      <c r="X137" s="426"/>
      <c r="Y137" s="426"/>
      <c r="Z137" s="426"/>
    </row>
    <row r="138" ht="21.0" customHeight="1">
      <c r="A138" s="426"/>
      <c r="B138" s="427"/>
      <c r="C138" s="427"/>
      <c r="D138" s="427"/>
      <c r="E138" s="427"/>
      <c r="F138" s="436"/>
      <c r="G138" s="436"/>
      <c r="H138" s="427"/>
      <c r="I138" s="430"/>
      <c r="J138" s="430"/>
      <c r="K138" s="429"/>
      <c r="L138" s="429"/>
      <c r="M138" s="429"/>
      <c r="N138" s="429"/>
      <c r="O138" s="426"/>
      <c r="P138" s="426"/>
      <c r="Q138" s="426"/>
      <c r="R138" s="429"/>
      <c r="S138" s="429"/>
      <c r="T138" s="429"/>
      <c r="U138" s="429"/>
      <c r="V138" s="434"/>
      <c r="W138" s="429"/>
      <c r="X138" s="426"/>
      <c r="Y138" s="426"/>
      <c r="Z138" s="426"/>
    </row>
    <row r="139" ht="21.0" customHeight="1">
      <c r="A139" s="426"/>
      <c r="B139" s="427"/>
      <c r="C139" s="427"/>
      <c r="D139" s="427"/>
      <c r="E139" s="427"/>
      <c r="F139" s="436"/>
      <c r="G139" s="436"/>
      <c r="H139" s="427"/>
      <c r="I139" s="430"/>
      <c r="J139" s="430"/>
      <c r="K139" s="429"/>
      <c r="L139" s="429"/>
      <c r="M139" s="429"/>
      <c r="N139" s="429"/>
      <c r="O139" s="426"/>
      <c r="P139" s="426"/>
      <c r="Q139" s="426"/>
      <c r="R139" s="429"/>
      <c r="S139" s="429"/>
      <c r="T139" s="429"/>
      <c r="U139" s="429"/>
      <c r="V139" s="434"/>
      <c r="W139" s="429"/>
      <c r="X139" s="426"/>
      <c r="Y139" s="426"/>
      <c r="Z139" s="426"/>
    </row>
    <row r="140" ht="21.0" customHeight="1">
      <c r="A140" s="426"/>
      <c r="B140" s="427"/>
      <c r="C140" s="427"/>
      <c r="D140" s="427"/>
      <c r="E140" s="427"/>
      <c r="F140" s="436"/>
      <c r="G140" s="436"/>
      <c r="H140" s="427"/>
      <c r="I140" s="430"/>
      <c r="J140" s="430"/>
      <c r="K140" s="429"/>
      <c r="L140" s="429"/>
      <c r="M140" s="429"/>
      <c r="N140" s="429"/>
      <c r="O140" s="426"/>
      <c r="P140" s="426"/>
      <c r="Q140" s="426"/>
      <c r="R140" s="429"/>
      <c r="S140" s="429"/>
      <c r="T140" s="429"/>
      <c r="U140" s="429"/>
      <c r="V140" s="434"/>
      <c r="W140" s="429"/>
      <c r="X140" s="426"/>
      <c r="Y140" s="426"/>
      <c r="Z140" s="426"/>
    </row>
    <row r="141" ht="21.0" customHeight="1">
      <c r="A141" s="426"/>
      <c r="B141" s="427"/>
      <c r="C141" s="427"/>
      <c r="D141" s="427"/>
      <c r="E141" s="427"/>
      <c r="F141" s="436"/>
      <c r="G141" s="436"/>
      <c r="H141" s="427"/>
      <c r="I141" s="430"/>
      <c r="J141" s="430"/>
      <c r="K141" s="429"/>
      <c r="L141" s="429"/>
      <c r="M141" s="429"/>
      <c r="N141" s="429"/>
      <c r="O141" s="426"/>
      <c r="P141" s="426"/>
      <c r="Q141" s="426"/>
      <c r="R141" s="429"/>
      <c r="S141" s="429"/>
      <c r="T141" s="429"/>
      <c r="U141" s="429"/>
      <c r="V141" s="434"/>
      <c r="W141" s="429"/>
      <c r="X141" s="426"/>
      <c r="Y141" s="426"/>
      <c r="Z141" s="426"/>
    </row>
    <row r="142" ht="21.0" customHeight="1">
      <c r="A142" s="426"/>
      <c r="B142" s="427"/>
      <c r="C142" s="427"/>
      <c r="D142" s="427"/>
      <c r="E142" s="427"/>
      <c r="F142" s="436"/>
      <c r="G142" s="436"/>
      <c r="H142" s="427"/>
      <c r="I142" s="430"/>
      <c r="J142" s="430"/>
      <c r="K142" s="429"/>
      <c r="L142" s="429"/>
      <c r="M142" s="429"/>
      <c r="N142" s="429"/>
      <c r="O142" s="426"/>
      <c r="P142" s="426"/>
      <c r="Q142" s="426"/>
      <c r="R142" s="429"/>
      <c r="S142" s="429"/>
      <c r="T142" s="429"/>
      <c r="U142" s="429"/>
      <c r="V142" s="434"/>
      <c r="W142" s="429"/>
      <c r="X142" s="426"/>
      <c r="Y142" s="426"/>
      <c r="Z142" s="426"/>
    </row>
    <row r="143" ht="21.0" customHeight="1">
      <c r="A143" s="426"/>
      <c r="B143" s="427"/>
      <c r="C143" s="427"/>
      <c r="D143" s="427"/>
      <c r="E143" s="427"/>
      <c r="F143" s="436"/>
      <c r="G143" s="436"/>
      <c r="H143" s="427"/>
      <c r="I143" s="430"/>
      <c r="J143" s="430"/>
      <c r="K143" s="429"/>
      <c r="L143" s="429"/>
      <c r="M143" s="429"/>
      <c r="N143" s="429"/>
      <c r="O143" s="426"/>
      <c r="P143" s="426"/>
      <c r="Q143" s="426"/>
      <c r="R143" s="429"/>
      <c r="S143" s="429"/>
      <c r="T143" s="429"/>
      <c r="U143" s="429"/>
      <c r="V143" s="434"/>
      <c r="W143" s="429"/>
      <c r="X143" s="426"/>
      <c r="Y143" s="426"/>
      <c r="Z143" s="426"/>
    </row>
    <row r="144" ht="21.0" customHeight="1">
      <c r="A144" s="426"/>
      <c r="B144" s="427"/>
      <c r="C144" s="427"/>
      <c r="D144" s="427"/>
      <c r="E144" s="427"/>
      <c r="F144" s="436"/>
      <c r="G144" s="436"/>
      <c r="H144" s="427"/>
      <c r="I144" s="430"/>
      <c r="J144" s="430"/>
      <c r="K144" s="429"/>
      <c r="L144" s="429"/>
      <c r="M144" s="429"/>
      <c r="N144" s="429"/>
      <c r="O144" s="426"/>
      <c r="P144" s="426"/>
      <c r="Q144" s="426"/>
      <c r="R144" s="429"/>
      <c r="S144" s="429"/>
      <c r="T144" s="429"/>
      <c r="U144" s="429"/>
      <c r="V144" s="434"/>
      <c r="W144" s="429"/>
      <c r="X144" s="426"/>
      <c r="Y144" s="426"/>
      <c r="Z144" s="426"/>
    </row>
    <row r="145" ht="21.0" customHeight="1">
      <c r="A145" s="426"/>
      <c r="B145" s="427"/>
      <c r="C145" s="427"/>
      <c r="D145" s="427"/>
      <c r="E145" s="427"/>
      <c r="F145" s="436"/>
      <c r="G145" s="436"/>
      <c r="H145" s="427"/>
      <c r="I145" s="430"/>
      <c r="J145" s="430"/>
      <c r="K145" s="429"/>
      <c r="L145" s="429"/>
      <c r="M145" s="429"/>
      <c r="N145" s="429"/>
      <c r="O145" s="426"/>
      <c r="P145" s="426"/>
      <c r="Q145" s="426"/>
      <c r="R145" s="429"/>
      <c r="S145" s="429"/>
      <c r="T145" s="429"/>
      <c r="U145" s="429"/>
      <c r="V145" s="434"/>
      <c r="W145" s="429"/>
      <c r="X145" s="426"/>
      <c r="Y145" s="426"/>
      <c r="Z145" s="426"/>
    </row>
    <row r="146" ht="21.0" customHeight="1">
      <c r="A146" s="426"/>
      <c r="B146" s="427"/>
      <c r="C146" s="427"/>
      <c r="D146" s="427"/>
      <c r="E146" s="427"/>
      <c r="F146" s="436"/>
      <c r="G146" s="436"/>
      <c r="H146" s="427"/>
      <c r="I146" s="430"/>
      <c r="J146" s="430"/>
      <c r="K146" s="429"/>
      <c r="L146" s="429"/>
      <c r="M146" s="429"/>
      <c r="N146" s="429"/>
      <c r="O146" s="426"/>
      <c r="P146" s="426"/>
      <c r="Q146" s="426"/>
      <c r="R146" s="429"/>
      <c r="S146" s="429"/>
      <c r="T146" s="429"/>
      <c r="U146" s="429"/>
      <c r="V146" s="434"/>
      <c r="W146" s="429"/>
      <c r="X146" s="426"/>
      <c r="Y146" s="426"/>
      <c r="Z146" s="426"/>
    </row>
    <row r="147" ht="21.0" customHeight="1">
      <c r="A147" s="426"/>
      <c r="B147" s="427"/>
      <c r="C147" s="427"/>
      <c r="D147" s="427"/>
      <c r="E147" s="427"/>
      <c r="F147" s="436"/>
      <c r="G147" s="436"/>
      <c r="H147" s="427"/>
      <c r="I147" s="430"/>
      <c r="J147" s="430"/>
      <c r="K147" s="429"/>
      <c r="L147" s="429"/>
      <c r="M147" s="429"/>
      <c r="N147" s="429"/>
      <c r="O147" s="426"/>
      <c r="P147" s="426"/>
      <c r="Q147" s="426"/>
      <c r="R147" s="429"/>
      <c r="S147" s="429"/>
      <c r="T147" s="429"/>
      <c r="U147" s="429"/>
      <c r="V147" s="434"/>
      <c r="W147" s="429"/>
      <c r="X147" s="426"/>
      <c r="Y147" s="426"/>
      <c r="Z147" s="426"/>
    </row>
    <row r="148" ht="21.0" customHeight="1">
      <c r="A148" s="426"/>
      <c r="B148" s="427"/>
      <c r="C148" s="427"/>
      <c r="D148" s="427"/>
      <c r="E148" s="427"/>
      <c r="F148" s="436"/>
      <c r="G148" s="436"/>
      <c r="H148" s="427"/>
      <c r="I148" s="430"/>
      <c r="J148" s="430"/>
      <c r="K148" s="429"/>
      <c r="L148" s="429"/>
      <c r="M148" s="429"/>
      <c r="N148" s="429"/>
      <c r="O148" s="426"/>
      <c r="P148" s="426"/>
      <c r="Q148" s="426"/>
      <c r="R148" s="429"/>
      <c r="S148" s="429"/>
      <c r="T148" s="429"/>
      <c r="U148" s="429"/>
      <c r="V148" s="434"/>
      <c r="W148" s="429"/>
      <c r="X148" s="426"/>
      <c r="Y148" s="426"/>
      <c r="Z148" s="426"/>
    </row>
    <row r="149" ht="21.0" customHeight="1">
      <c r="A149" s="426"/>
      <c r="B149" s="427"/>
      <c r="C149" s="427"/>
      <c r="D149" s="427"/>
      <c r="E149" s="427"/>
      <c r="F149" s="436"/>
      <c r="G149" s="436"/>
      <c r="H149" s="427"/>
      <c r="I149" s="430"/>
      <c r="J149" s="430"/>
      <c r="K149" s="429"/>
      <c r="L149" s="429"/>
      <c r="M149" s="429"/>
      <c r="N149" s="429"/>
      <c r="O149" s="426"/>
      <c r="P149" s="426"/>
      <c r="Q149" s="426"/>
      <c r="R149" s="429"/>
      <c r="S149" s="429"/>
      <c r="T149" s="429"/>
      <c r="U149" s="429"/>
      <c r="V149" s="434"/>
      <c r="W149" s="429"/>
      <c r="X149" s="426"/>
      <c r="Y149" s="426"/>
      <c r="Z149" s="426"/>
    </row>
    <row r="150" ht="21.0" customHeight="1">
      <c r="A150" s="426"/>
      <c r="B150" s="427"/>
      <c r="C150" s="427"/>
      <c r="D150" s="427"/>
      <c r="E150" s="427"/>
      <c r="F150" s="436"/>
      <c r="G150" s="436"/>
      <c r="H150" s="427"/>
      <c r="I150" s="430"/>
      <c r="J150" s="430"/>
      <c r="K150" s="429"/>
      <c r="L150" s="429"/>
      <c r="M150" s="429"/>
      <c r="N150" s="429"/>
      <c r="O150" s="426"/>
      <c r="P150" s="426"/>
      <c r="Q150" s="426"/>
      <c r="R150" s="429"/>
      <c r="S150" s="429"/>
      <c r="T150" s="429"/>
      <c r="U150" s="429"/>
      <c r="V150" s="434"/>
      <c r="W150" s="429"/>
      <c r="X150" s="426"/>
      <c r="Y150" s="426"/>
      <c r="Z150" s="426"/>
    </row>
    <row r="151" ht="21.0" customHeight="1">
      <c r="A151" s="426"/>
      <c r="B151" s="427"/>
      <c r="C151" s="427"/>
      <c r="D151" s="427"/>
      <c r="E151" s="427"/>
      <c r="F151" s="436"/>
      <c r="G151" s="436"/>
      <c r="H151" s="427"/>
      <c r="I151" s="430"/>
      <c r="J151" s="430"/>
      <c r="K151" s="429"/>
      <c r="L151" s="429"/>
      <c r="M151" s="429"/>
      <c r="N151" s="429"/>
      <c r="O151" s="426"/>
      <c r="P151" s="426"/>
      <c r="Q151" s="426"/>
      <c r="R151" s="429"/>
      <c r="S151" s="429"/>
      <c r="T151" s="429"/>
      <c r="U151" s="429"/>
      <c r="V151" s="434"/>
      <c r="W151" s="429"/>
      <c r="X151" s="426"/>
      <c r="Y151" s="426"/>
      <c r="Z151" s="426"/>
    </row>
    <row r="152" ht="21.0" customHeight="1">
      <c r="A152" s="426"/>
      <c r="B152" s="427"/>
      <c r="C152" s="427"/>
      <c r="D152" s="427"/>
      <c r="E152" s="427"/>
      <c r="F152" s="436"/>
      <c r="G152" s="436"/>
      <c r="H152" s="427"/>
      <c r="I152" s="430"/>
      <c r="J152" s="430"/>
      <c r="K152" s="429"/>
      <c r="L152" s="429"/>
      <c r="M152" s="429"/>
      <c r="N152" s="429"/>
      <c r="O152" s="426"/>
      <c r="P152" s="426"/>
      <c r="Q152" s="426"/>
      <c r="R152" s="429"/>
      <c r="S152" s="429"/>
      <c r="T152" s="429"/>
      <c r="U152" s="429"/>
      <c r="V152" s="434"/>
      <c r="W152" s="429"/>
      <c r="X152" s="426"/>
      <c r="Y152" s="426"/>
      <c r="Z152" s="426"/>
    </row>
    <row r="153" ht="21.0" customHeight="1">
      <c r="A153" s="426"/>
      <c r="B153" s="427"/>
      <c r="C153" s="427"/>
      <c r="D153" s="427"/>
      <c r="E153" s="427"/>
      <c r="F153" s="436"/>
      <c r="G153" s="436"/>
      <c r="H153" s="427"/>
      <c r="I153" s="430"/>
      <c r="J153" s="430"/>
      <c r="K153" s="429"/>
      <c r="L153" s="429"/>
      <c r="M153" s="429"/>
      <c r="N153" s="429"/>
      <c r="O153" s="426"/>
      <c r="P153" s="426"/>
      <c r="Q153" s="426"/>
      <c r="R153" s="429"/>
      <c r="S153" s="429"/>
      <c r="T153" s="429"/>
      <c r="U153" s="429"/>
      <c r="V153" s="434"/>
      <c r="W153" s="429"/>
      <c r="X153" s="426"/>
      <c r="Y153" s="426"/>
      <c r="Z153" s="426"/>
    </row>
    <row r="154" ht="21.0" customHeight="1">
      <c r="A154" s="426"/>
      <c r="B154" s="427"/>
      <c r="C154" s="427"/>
      <c r="D154" s="427"/>
      <c r="E154" s="427"/>
      <c r="F154" s="436"/>
      <c r="G154" s="436"/>
      <c r="H154" s="427"/>
      <c r="I154" s="430"/>
      <c r="J154" s="430"/>
      <c r="K154" s="429"/>
      <c r="L154" s="429"/>
      <c r="M154" s="429"/>
      <c r="N154" s="429"/>
      <c r="O154" s="426"/>
      <c r="P154" s="426"/>
      <c r="Q154" s="426"/>
      <c r="R154" s="429"/>
      <c r="S154" s="429"/>
      <c r="T154" s="429"/>
      <c r="U154" s="429"/>
      <c r="V154" s="434"/>
      <c r="W154" s="429"/>
      <c r="X154" s="426"/>
      <c r="Y154" s="426"/>
      <c r="Z154" s="426"/>
    </row>
    <row r="155" ht="21.0" customHeight="1">
      <c r="A155" s="426"/>
      <c r="B155" s="427"/>
      <c r="C155" s="427"/>
      <c r="D155" s="427"/>
      <c r="E155" s="427"/>
      <c r="F155" s="436"/>
      <c r="G155" s="436"/>
      <c r="H155" s="427"/>
      <c r="I155" s="430"/>
      <c r="J155" s="430"/>
      <c r="K155" s="429"/>
      <c r="L155" s="429"/>
      <c r="M155" s="429"/>
      <c r="N155" s="429"/>
      <c r="O155" s="426"/>
      <c r="P155" s="426"/>
      <c r="Q155" s="426"/>
      <c r="R155" s="429"/>
      <c r="S155" s="429"/>
      <c r="T155" s="429"/>
      <c r="U155" s="429"/>
      <c r="V155" s="434"/>
      <c r="W155" s="429"/>
      <c r="X155" s="426"/>
      <c r="Y155" s="426"/>
      <c r="Z155" s="426"/>
    </row>
    <row r="156" ht="21.0" customHeight="1">
      <c r="A156" s="426"/>
      <c r="B156" s="427"/>
      <c r="C156" s="427"/>
      <c r="D156" s="427"/>
      <c r="E156" s="427"/>
      <c r="F156" s="436"/>
      <c r="G156" s="436"/>
      <c r="H156" s="427"/>
      <c r="I156" s="430"/>
      <c r="J156" s="430"/>
      <c r="K156" s="429"/>
      <c r="L156" s="429"/>
      <c r="M156" s="429"/>
      <c r="N156" s="429"/>
      <c r="O156" s="426"/>
      <c r="P156" s="426"/>
      <c r="Q156" s="426"/>
      <c r="R156" s="429"/>
      <c r="S156" s="429"/>
      <c r="T156" s="429"/>
      <c r="U156" s="429"/>
      <c r="V156" s="434"/>
      <c r="W156" s="429"/>
      <c r="X156" s="426"/>
      <c r="Y156" s="426"/>
      <c r="Z156" s="426"/>
    </row>
    <row r="157" ht="21.0" customHeight="1">
      <c r="A157" s="426"/>
      <c r="B157" s="427"/>
      <c r="C157" s="427"/>
      <c r="D157" s="427"/>
      <c r="E157" s="427"/>
      <c r="F157" s="436"/>
      <c r="G157" s="436"/>
      <c r="H157" s="427"/>
      <c r="I157" s="430"/>
      <c r="J157" s="430"/>
      <c r="K157" s="429"/>
      <c r="L157" s="429"/>
      <c r="M157" s="429"/>
      <c r="N157" s="429"/>
      <c r="O157" s="426"/>
      <c r="P157" s="426"/>
      <c r="Q157" s="426"/>
      <c r="R157" s="429"/>
      <c r="S157" s="429"/>
      <c r="T157" s="429"/>
      <c r="U157" s="429"/>
      <c r="V157" s="434"/>
      <c r="W157" s="429"/>
      <c r="X157" s="426"/>
      <c r="Y157" s="426"/>
      <c r="Z157" s="426"/>
    </row>
    <row r="158" ht="21.0" customHeight="1">
      <c r="A158" s="426"/>
      <c r="B158" s="427"/>
      <c r="C158" s="427"/>
      <c r="D158" s="427"/>
      <c r="E158" s="427"/>
      <c r="F158" s="436"/>
      <c r="G158" s="436"/>
      <c r="H158" s="427"/>
      <c r="I158" s="430"/>
      <c r="J158" s="430"/>
      <c r="K158" s="429"/>
      <c r="L158" s="429"/>
      <c r="M158" s="429"/>
      <c r="N158" s="429"/>
      <c r="O158" s="426"/>
      <c r="P158" s="426"/>
      <c r="Q158" s="426"/>
      <c r="R158" s="429"/>
      <c r="S158" s="429"/>
      <c r="T158" s="429"/>
      <c r="U158" s="429"/>
      <c r="V158" s="434"/>
      <c r="W158" s="429"/>
      <c r="X158" s="426"/>
      <c r="Y158" s="426"/>
      <c r="Z158" s="426"/>
    </row>
    <row r="159" ht="21.0" customHeight="1">
      <c r="A159" s="426"/>
      <c r="B159" s="427"/>
      <c r="C159" s="427"/>
      <c r="D159" s="427"/>
      <c r="E159" s="427"/>
      <c r="F159" s="436"/>
      <c r="G159" s="436"/>
      <c r="H159" s="427"/>
      <c r="I159" s="430"/>
      <c r="J159" s="430"/>
      <c r="K159" s="429"/>
      <c r="L159" s="429"/>
      <c r="M159" s="429"/>
      <c r="N159" s="429"/>
      <c r="O159" s="426"/>
      <c r="P159" s="426"/>
      <c r="Q159" s="426"/>
      <c r="R159" s="429"/>
      <c r="S159" s="429"/>
      <c r="T159" s="429"/>
      <c r="U159" s="429"/>
      <c r="V159" s="434"/>
      <c r="W159" s="429"/>
      <c r="X159" s="426"/>
      <c r="Y159" s="426"/>
      <c r="Z159" s="426"/>
    </row>
    <row r="160" ht="21.0" customHeight="1">
      <c r="A160" s="426"/>
      <c r="B160" s="427"/>
      <c r="C160" s="427"/>
      <c r="D160" s="427"/>
      <c r="E160" s="427"/>
      <c r="F160" s="436"/>
      <c r="G160" s="436"/>
      <c r="H160" s="427"/>
      <c r="I160" s="430"/>
      <c r="J160" s="430"/>
      <c r="K160" s="429"/>
      <c r="L160" s="429"/>
      <c r="M160" s="429"/>
      <c r="N160" s="429"/>
      <c r="O160" s="426"/>
      <c r="P160" s="426"/>
      <c r="Q160" s="426"/>
      <c r="R160" s="429"/>
      <c r="S160" s="429"/>
      <c r="T160" s="429"/>
      <c r="U160" s="429"/>
      <c r="V160" s="434"/>
      <c r="W160" s="429"/>
      <c r="X160" s="426"/>
      <c r="Y160" s="426"/>
      <c r="Z160" s="426"/>
    </row>
    <row r="161" ht="21.0" customHeight="1">
      <c r="A161" s="426"/>
      <c r="B161" s="427"/>
      <c r="C161" s="427"/>
      <c r="D161" s="427"/>
      <c r="E161" s="427"/>
      <c r="F161" s="436"/>
      <c r="G161" s="436"/>
      <c r="H161" s="427"/>
      <c r="I161" s="430"/>
      <c r="J161" s="430"/>
      <c r="K161" s="429"/>
      <c r="L161" s="429"/>
      <c r="M161" s="429"/>
      <c r="N161" s="429"/>
      <c r="O161" s="426"/>
      <c r="P161" s="426"/>
      <c r="Q161" s="426"/>
      <c r="R161" s="429"/>
      <c r="S161" s="429"/>
      <c r="T161" s="429"/>
      <c r="U161" s="429"/>
      <c r="V161" s="434"/>
      <c r="W161" s="429"/>
      <c r="X161" s="426"/>
      <c r="Y161" s="426"/>
      <c r="Z161" s="426"/>
    </row>
    <row r="162" ht="21.0" customHeight="1">
      <c r="A162" s="426"/>
      <c r="B162" s="427"/>
      <c r="C162" s="427"/>
      <c r="D162" s="427"/>
      <c r="E162" s="427"/>
      <c r="F162" s="436"/>
      <c r="G162" s="436"/>
      <c r="H162" s="427"/>
      <c r="I162" s="430"/>
      <c r="J162" s="430"/>
      <c r="K162" s="429"/>
      <c r="L162" s="429"/>
      <c r="M162" s="429"/>
      <c r="N162" s="429"/>
      <c r="O162" s="426"/>
      <c r="P162" s="426"/>
      <c r="Q162" s="426"/>
      <c r="R162" s="429"/>
      <c r="S162" s="429"/>
      <c r="T162" s="429"/>
      <c r="U162" s="429"/>
      <c r="V162" s="434"/>
      <c r="W162" s="429"/>
      <c r="X162" s="426"/>
      <c r="Y162" s="426"/>
      <c r="Z162" s="426"/>
    </row>
    <row r="163" ht="21.0" customHeight="1">
      <c r="A163" s="426"/>
      <c r="B163" s="427"/>
      <c r="C163" s="427"/>
      <c r="D163" s="427"/>
      <c r="E163" s="427"/>
      <c r="F163" s="436"/>
      <c r="G163" s="436"/>
      <c r="H163" s="427"/>
      <c r="I163" s="430"/>
      <c r="J163" s="430"/>
      <c r="K163" s="429"/>
      <c r="L163" s="429"/>
      <c r="M163" s="429"/>
      <c r="N163" s="429"/>
      <c r="O163" s="426"/>
      <c r="P163" s="426"/>
      <c r="Q163" s="426"/>
      <c r="R163" s="429"/>
      <c r="S163" s="429"/>
      <c r="T163" s="429"/>
      <c r="U163" s="429"/>
      <c r="V163" s="434"/>
      <c r="W163" s="429"/>
      <c r="X163" s="426"/>
      <c r="Y163" s="426"/>
      <c r="Z163" s="426"/>
    </row>
    <row r="164" ht="21.0" customHeight="1">
      <c r="A164" s="426"/>
      <c r="B164" s="427"/>
      <c r="C164" s="427"/>
      <c r="D164" s="427"/>
      <c r="E164" s="427"/>
      <c r="F164" s="436"/>
      <c r="G164" s="436"/>
      <c r="H164" s="427"/>
      <c r="I164" s="430"/>
      <c r="J164" s="430"/>
      <c r="K164" s="429"/>
      <c r="L164" s="429"/>
      <c r="M164" s="429"/>
      <c r="N164" s="429"/>
      <c r="O164" s="426"/>
      <c r="P164" s="426"/>
      <c r="Q164" s="426"/>
      <c r="R164" s="429"/>
      <c r="S164" s="429"/>
      <c r="T164" s="429"/>
      <c r="U164" s="429"/>
      <c r="V164" s="434"/>
      <c r="W164" s="429"/>
      <c r="X164" s="426"/>
      <c r="Y164" s="426"/>
      <c r="Z164" s="426"/>
    </row>
    <row r="165" ht="21.0" customHeight="1">
      <c r="A165" s="426"/>
      <c r="B165" s="427"/>
      <c r="C165" s="427"/>
      <c r="D165" s="427"/>
      <c r="E165" s="427"/>
      <c r="F165" s="436"/>
      <c r="G165" s="436"/>
      <c r="H165" s="427"/>
      <c r="I165" s="430"/>
      <c r="J165" s="430"/>
      <c r="K165" s="429"/>
      <c r="L165" s="429"/>
      <c r="M165" s="429"/>
      <c r="N165" s="429"/>
      <c r="O165" s="426"/>
      <c r="P165" s="426"/>
      <c r="Q165" s="426"/>
      <c r="R165" s="429"/>
      <c r="S165" s="429"/>
      <c r="T165" s="429"/>
      <c r="U165" s="429"/>
      <c r="V165" s="434"/>
      <c r="W165" s="429"/>
      <c r="X165" s="426"/>
      <c r="Y165" s="426"/>
      <c r="Z165" s="426"/>
    </row>
    <row r="166" ht="21.0" customHeight="1">
      <c r="A166" s="426"/>
      <c r="B166" s="427"/>
      <c r="C166" s="427"/>
      <c r="D166" s="427"/>
      <c r="E166" s="427"/>
      <c r="F166" s="436"/>
      <c r="G166" s="436"/>
      <c r="H166" s="427"/>
      <c r="I166" s="430"/>
      <c r="J166" s="430"/>
      <c r="K166" s="429"/>
      <c r="L166" s="429"/>
      <c r="M166" s="429"/>
      <c r="N166" s="429"/>
      <c r="O166" s="426"/>
      <c r="P166" s="426"/>
      <c r="Q166" s="426"/>
      <c r="R166" s="429"/>
      <c r="S166" s="429"/>
      <c r="T166" s="429"/>
      <c r="U166" s="429"/>
      <c r="V166" s="434"/>
      <c r="W166" s="429"/>
      <c r="X166" s="426"/>
      <c r="Y166" s="426"/>
      <c r="Z166" s="426"/>
    </row>
    <row r="167" ht="21.0" customHeight="1">
      <c r="A167" s="426"/>
      <c r="B167" s="427"/>
      <c r="C167" s="427"/>
      <c r="D167" s="427"/>
      <c r="E167" s="427"/>
      <c r="F167" s="436"/>
      <c r="G167" s="436"/>
      <c r="H167" s="427"/>
      <c r="I167" s="430"/>
      <c r="J167" s="430"/>
      <c r="K167" s="429"/>
      <c r="L167" s="429"/>
      <c r="M167" s="429"/>
      <c r="N167" s="429"/>
      <c r="O167" s="426"/>
      <c r="P167" s="426"/>
      <c r="Q167" s="426"/>
      <c r="R167" s="429"/>
      <c r="S167" s="429"/>
      <c r="T167" s="429"/>
      <c r="U167" s="429"/>
      <c r="V167" s="434"/>
      <c r="W167" s="429"/>
      <c r="X167" s="426"/>
      <c r="Y167" s="426"/>
      <c r="Z167" s="426"/>
    </row>
    <row r="168" ht="21.0" customHeight="1">
      <c r="A168" s="426"/>
      <c r="B168" s="427"/>
      <c r="C168" s="427"/>
      <c r="D168" s="427"/>
      <c r="E168" s="427"/>
      <c r="F168" s="436"/>
      <c r="G168" s="436"/>
      <c r="H168" s="427"/>
      <c r="I168" s="430"/>
      <c r="J168" s="430"/>
      <c r="K168" s="429"/>
      <c r="L168" s="429"/>
      <c r="M168" s="429"/>
      <c r="N168" s="429"/>
      <c r="O168" s="426"/>
      <c r="P168" s="426"/>
      <c r="Q168" s="426"/>
      <c r="R168" s="429"/>
      <c r="S168" s="429"/>
      <c r="T168" s="429"/>
      <c r="U168" s="429"/>
      <c r="V168" s="434"/>
      <c r="W168" s="429"/>
      <c r="X168" s="426"/>
      <c r="Y168" s="426"/>
      <c r="Z168" s="426"/>
    </row>
    <row r="169" ht="21.0" customHeight="1">
      <c r="A169" s="426"/>
      <c r="B169" s="427"/>
      <c r="C169" s="427"/>
      <c r="D169" s="427"/>
      <c r="E169" s="427"/>
      <c r="F169" s="436"/>
      <c r="G169" s="436"/>
      <c r="H169" s="427"/>
      <c r="I169" s="430"/>
      <c r="J169" s="430"/>
      <c r="K169" s="429"/>
      <c r="L169" s="429"/>
      <c r="M169" s="429"/>
      <c r="N169" s="429"/>
      <c r="O169" s="426"/>
      <c r="P169" s="426"/>
      <c r="Q169" s="426"/>
      <c r="R169" s="429"/>
      <c r="S169" s="429"/>
      <c r="T169" s="429"/>
      <c r="U169" s="429"/>
      <c r="V169" s="434"/>
      <c r="W169" s="429"/>
      <c r="X169" s="426"/>
      <c r="Y169" s="426"/>
      <c r="Z169" s="426"/>
    </row>
    <row r="170" ht="21.0" customHeight="1">
      <c r="A170" s="426"/>
      <c r="B170" s="427"/>
      <c r="C170" s="427"/>
      <c r="D170" s="427"/>
      <c r="E170" s="427"/>
      <c r="F170" s="436"/>
      <c r="G170" s="436"/>
      <c r="H170" s="427"/>
      <c r="I170" s="430"/>
      <c r="J170" s="430"/>
      <c r="K170" s="429"/>
      <c r="L170" s="429"/>
      <c r="M170" s="429"/>
      <c r="N170" s="429"/>
      <c r="O170" s="426"/>
      <c r="P170" s="426"/>
      <c r="Q170" s="426"/>
      <c r="R170" s="429"/>
      <c r="S170" s="429"/>
      <c r="T170" s="429"/>
      <c r="U170" s="429"/>
      <c r="V170" s="434"/>
      <c r="W170" s="429"/>
      <c r="X170" s="426"/>
      <c r="Y170" s="426"/>
      <c r="Z170" s="426"/>
    </row>
    <row r="171" ht="21.0" customHeight="1">
      <c r="A171" s="426"/>
      <c r="B171" s="427"/>
      <c r="C171" s="427"/>
      <c r="D171" s="427"/>
      <c r="E171" s="427"/>
      <c r="F171" s="436"/>
      <c r="G171" s="436"/>
      <c r="H171" s="427"/>
      <c r="I171" s="430"/>
      <c r="J171" s="430"/>
      <c r="K171" s="429"/>
      <c r="L171" s="429"/>
      <c r="M171" s="429"/>
      <c r="N171" s="429"/>
      <c r="O171" s="426"/>
      <c r="P171" s="426"/>
      <c r="Q171" s="426"/>
      <c r="R171" s="429"/>
      <c r="S171" s="429"/>
      <c r="T171" s="429"/>
      <c r="U171" s="429"/>
      <c r="V171" s="434"/>
      <c r="W171" s="429"/>
      <c r="X171" s="426"/>
      <c r="Y171" s="426"/>
      <c r="Z171" s="426"/>
    </row>
    <row r="172" ht="21.0" customHeight="1">
      <c r="A172" s="426"/>
      <c r="B172" s="427"/>
      <c r="C172" s="427"/>
      <c r="D172" s="427"/>
      <c r="E172" s="427"/>
      <c r="F172" s="436"/>
      <c r="G172" s="436"/>
      <c r="H172" s="427"/>
      <c r="I172" s="430"/>
      <c r="J172" s="430"/>
      <c r="K172" s="429"/>
      <c r="L172" s="429"/>
      <c r="M172" s="429"/>
      <c r="N172" s="429"/>
      <c r="O172" s="426"/>
      <c r="P172" s="426"/>
      <c r="Q172" s="426"/>
      <c r="R172" s="429"/>
      <c r="S172" s="429"/>
      <c r="T172" s="429"/>
      <c r="U172" s="429"/>
      <c r="V172" s="434"/>
      <c r="W172" s="429"/>
      <c r="X172" s="426"/>
      <c r="Y172" s="426"/>
      <c r="Z172" s="426"/>
    </row>
    <row r="173" ht="21.0" customHeight="1">
      <c r="A173" s="426"/>
      <c r="B173" s="427"/>
      <c r="C173" s="427"/>
      <c r="D173" s="427"/>
      <c r="E173" s="427"/>
      <c r="F173" s="436"/>
      <c r="G173" s="436"/>
      <c r="H173" s="427"/>
      <c r="I173" s="430"/>
      <c r="J173" s="430"/>
      <c r="K173" s="429"/>
      <c r="L173" s="429"/>
      <c r="M173" s="429"/>
      <c r="N173" s="429"/>
      <c r="O173" s="426"/>
      <c r="P173" s="426"/>
      <c r="Q173" s="426"/>
      <c r="R173" s="429"/>
      <c r="S173" s="429"/>
      <c r="T173" s="429"/>
      <c r="U173" s="429"/>
      <c r="V173" s="434"/>
      <c r="W173" s="429"/>
      <c r="X173" s="426"/>
      <c r="Y173" s="426"/>
      <c r="Z173" s="426"/>
    </row>
    <row r="174" ht="21.0" customHeight="1">
      <c r="A174" s="426"/>
      <c r="B174" s="427"/>
      <c r="C174" s="427"/>
      <c r="D174" s="427"/>
      <c r="E174" s="427"/>
      <c r="F174" s="436"/>
      <c r="G174" s="436"/>
      <c r="H174" s="427"/>
      <c r="I174" s="430"/>
      <c r="J174" s="430"/>
      <c r="K174" s="429"/>
      <c r="L174" s="429"/>
      <c r="M174" s="429"/>
      <c r="N174" s="429"/>
      <c r="O174" s="426"/>
      <c r="P174" s="426"/>
      <c r="Q174" s="426"/>
      <c r="R174" s="429"/>
      <c r="S174" s="429"/>
      <c r="T174" s="429"/>
      <c r="U174" s="429"/>
      <c r="V174" s="434"/>
      <c r="W174" s="429"/>
      <c r="X174" s="426"/>
      <c r="Y174" s="426"/>
      <c r="Z174" s="426"/>
    </row>
    <row r="175" ht="21.0" customHeight="1">
      <c r="A175" s="426"/>
      <c r="B175" s="427"/>
      <c r="C175" s="427"/>
      <c r="D175" s="427"/>
      <c r="E175" s="427"/>
      <c r="F175" s="436"/>
      <c r="G175" s="436"/>
      <c r="H175" s="427"/>
      <c r="I175" s="430"/>
      <c r="J175" s="430"/>
      <c r="K175" s="429"/>
      <c r="L175" s="429"/>
      <c r="M175" s="429"/>
      <c r="N175" s="429"/>
      <c r="O175" s="426"/>
      <c r="P175" s="426"/>
      <c r="Q175" s="426"/>
      <c r="R175" s="429"/>
      <c r="S175" s="429"/>
      <c r="T175" s="429"/>
      <c r="U175" s="429"/>
      <c r="V175" s="434"/>
      <c r="W175" s="429"/>
      <c r="X175" s="426"/>
      <c r="Y175" s="426"/>
      <c r="Z175" s="426"/>
    </row>
    <row r="176" ht="21.0" customHeight="1">
      <c r="A176" s="426"/>
      <c r="B176" s="427"/>
      <c r="C176" s="427"/>
      <c r="D176" s="427"/>
      <c r="E176" s="427"/>
      <c r="F176" s="436"/>
      <c r="G176" s="436"/>
      <c r="H176" s="427"/>
      <c r="I176" s="430"/>
      <c r="J176" s="430"/>
      <c r="K176" s="429"/>
      <c r="L176" s="429"/>
      <c r="M176" s="429"/>
      <c r="N176" s="429"/>
      <c r="O176" s="426"/>
      <c r="P176" s="426"/>
      <c r="Q176" s="426"/>
      <c r="R176" s="429"/>
      <c r="S176" s="429"/>
      <c r="T176" s="429"/>
      <c r="U176" s="429"/>
      <c r="V176" s="434"/>
      <c r="W176" s="429"/>
      <c r="X176" s="426"/>
      <c r="Y176" s="426"/>
      <c r="Z176" s="426"/>
    </row>
    <row r="177" ht="21.0" customHeight="1">
      <c r="A177" s="426"/>
      <c r="B177" s="427"/>
      <c r="C177" s="427"/>
      <c r="D177" s="427"/>
      <c r="E177" s="427"/>
      <c r="F177" s="436"/>
      <c r="G177" s="436"/>
      <c r="H177" s="427"/>
      <c r="I177" s="430"/>
      <c r="J177" s="430"/>
      <c r="K177" s="429"/>
      <c r="L177" s="429"/>
      <c r="M177" s="429"/>
      <c r="N177" s="429"/>
      <c r="O177" s="426"/>
      <c r="P177" s="426"/>
      <c r="Q177" s="426"/>
      <c r="R177" s="429"/>
      <c r="S177" s="429"/>
      <c r="T177" s="429"/>
      <c r="U177" s="429"/>
      <c r="V177" s="434"/>
      <c r="W177" s="429"/>
      <c r="X177" s="426"/>
      <c r="Y177" s="426"/>
      <c r="Z177" s="426"/>
    </row>
    <row r="178" ht="21.0" customHeight="1">
      <c r="A178" s="426"/>
      <c r="B178" s="427"/>
      <c r="C178" s="427"/>
      <c r="D178" s="427"/>
      <c r="E178" s="427"/>
      <c r="F178" s="436"/>
      <c r="G178" s="436"/>
      <c r="H178" s="427"/>
      <c r="I178" s="430"/>
      <c r="J178" s="430"/>
      <c r="K178" s="429"/>
      <c r="L178" s="429"/>
      <c r="M178" s="429"/>
      <c r="N178" s="429"/>
      <c r="O178" s="426"/>
      <c r="P178" s="426"/>
      <c r="Q178" s="426"/>
      <c r="R178" s="429"/>
      <c r="S178" s="429"/>
      <c r="T178" s="429"/>
      <c r="U178" s="429"/>
      <c r="V178" s="434"/>
      <c r="W178" s="429"/>
      <c r="X178" s="426"/>
      <c r="Y178" s="426"/>
      <c r="Z178" s="426"/>
    </row>
    <row r="179" ht="21.0" customHeight="1">
      <c r="A179" s="426"/>
      <c r="B179" s="427"/>
      <c r="C179" s="427"/>
      <c r="D179" s="427"/>
      <c r="E179" s="427"/>
      <c r="F179" s="436"/>
      <c r="G179" s="436"/>
      <c r="H179" s="427"/>
      <c r="I179" s="430"/>
      <c r="J179" s="430"/>
      <c r="K179" s="429"/>
      <c r="L179" s="429"/>
      <c r="M179" s="429"/>
      <c r="N179" s="429"/>
      <c r="O179" s="426"/>
      <c r="P179" s="426"/>
      <c r="Q179" s="426"/>
      <c r="R179" s="429"/>
      <c r="S179" s="429"/>
      <c r="T179" s="429"/>
      <c r="U179" s="429"/>
      <c r="V179" s="434"/>
      <c r="W179" s="429"/>
      <c r="X179" s="426"/>
      <c r="Y179" s="426"/>
      <c r="Z179" s="426"/>
    </row>
    <row r="180" ht="21.0" customHeight="1">
      <c r="A180" s="426"/>
      <c r="B180" s="427"/>
      <c r="C180" s="427"/>
      <c r="D180" s="427"/>
      <c r="E180" s="427"/>
      <c r="F180" s="436"/>
      <c r="G180" s="436"/>
      <c r="H180" s="427"/>
      <c r="I180" s="430"/>
      <c r="J180" s="430"/>
      <c r="K180" s="429"/>
      <c r="L180" s="429"/>
      <c r="M180" s="429"/>
      <c r="N180" s="429"/>
      <c r="O180" s="426"/>
      <c r="P180" s="426"/>
      <c r="Q180" s="426"/>
      <c r="R180" s="429"/>
      <c r="S180" s="429"/>
      <c r="T180" s="429"/>
      <c r="U180" s="429"/>
      <c r="V180" s="434"/>
      <c r="W180" s="429"/>
      <c r="X180" s="426"/>
      <c r="Y180" s="426"/>
      <c r="Z180" s="426"/>
    </row>
    <row r="181" ht="21.0" customHeight="1">
      <c r="A181" s="426"/>
      <c r="B181" s="427"/>
      <c r="C181" s="427"/>
      <c r="D181" s="427"/>
      <c r="E181" s="427"/>
      <c r="F181" s="436"/>
      <c r="G181" s="436"/>
      <c r="H181" s="427"/>
      <c r="I181" s="430"/>
      <c r="J181" s="430"/>
      <c r="K181" s="429"/>
      <c r="L181" s="429"/>
      <c r="M181" s="429"/>
      <c r="N181" s="429"/>
      <c r="O181" s="426"/>
      <c r="P181" s="426"/>
      <c r="Q181" s="426"/>
      <c r="R181" s="429"/>
      <c r="S181" s="429"/>
      <c r="T181" s="429"/>
      <c r="U181" s="429"/>
      <c r="V181" s="434"/>
      <c r="W181" s="429"/>
      <c r="X181" s="426"/>
      <c r="Y181" s="426"/>
      <c r="Z181" s="426"/>
    </row>
    <row r="182" ht="21.0" customHeight="1">
      <c r="A182" s="426"/>
      <c r="B182" s="427"/>
      <c r="C182" s="427"/>
      <c r="D182" s="427"/>
      <c r="E182" s="427"/>
      <c r="F182" s="436"/>
      <c r="G182" s="436"/>
      <c r="H182" s="427"/>
      <c r="I182" s="430"/>
      <c r="J182" s="430"/>
      <c r="K182" s="429"/>
      <c r="L182" s="429"/>
      <c r="M182" s="429"/>
      <c r="N182" s="429"/>
      <c r="O182" s="426"/>
      <c r="P182" s="426"/>
      <c r="Q182" s="426"/>
      <c r="R182" s="429"/>
      <c r="S182" s="429"/>
      <c r="T182" s="429"/>
      <c r="U182" s="429"/>
      <c r="V182" s="434"/>
      <c r="W182" s="429"/>
      <c r="X182" s="426"/>
      <c r="Y182" s="426"/>
      <c r="Z182" s="426"/>
    </row>
    <row r="183" ht="21.0" customHeight="1">
      <c r="A183" s="426"/>
      <c r="B183" s="427"/>
      <c r="C183" s="427"/>
      <c r="D183" s="427"/>
      <c r="E183" s="427"/>
      <c r="F183" s="436"/>
      <c r="G183" s="436"/>
      <c r="H183" s="427"/>
      <c r="I183" s="430"/>
      <c r="J183" s="430"/>
      <c r="K183" s="429"/>
      <c r="L183" s="429"/>
      <c r="M183" s="429"/>
      <c r="N183" s="429"/>
      <c r="O183" s="426"/>
      <c r="P183" s="426"/>
      <c r="Q183" s="426"/>
      <c r="R183" s="429"/>
      <c r="S183" s="429"/>
      <c r="T183" s="429"/>
      <c r="U183" s="429"/>
      <c r="V183" s="434"/>
      <c r="W183" s="429"/>
      <c r="X183" s="426"/>
      <c r="Y183" s="426"/>
      <c r="Z183" s="426"/>
    </row>
    <row r="184" ht="21.0" customHeight="1">
      <c r="A184" s="426"/>
      <c r="B184" s="427"/>
      <c r="C184" s="427"/>
      <c r="D184" s="427"/>
      <c r="E184" s="427"/>
      <c r="F184" s="436"/>
      <c r="G184" s="436"/>
      <c r="H184" s="427"/>
      <c r="I184" s="430"/>
      <c r="J184" s="430"/>
      <c r="K184" s="429"/>
      <c r="L184" s="429"/>
      <c r="M184" s="429"/>
      <c r="N184" s="429"/>
      <c r="O184" s="426"/>
      <c r="P184" s="426"/>
      <c r="Q184" s="426"/>
      <c r="R184" s="429"/>
      <c r="S184" s="429"/>
      <c r="T184" s="429"/>
      <c r="U184" s="429"/>
      <c r="V184" s="434"/>
      <c r="W184" s="429"/>
      <c r="X184" s="426"/>
      <c r="Y184" s="426"/>
      <c r="Z184" s="426"/>
    </row>
    <row r="185" ht="21.0" customHeight="1">
      <c r="A185" s="426"/>
      <c r="B185" s="427"/>
      <c r="C185" s="427"/>
      <c r="D185" s="427"/>
      <c r="E185" s="427"/>
      <c r="F185" s="436"/>
      <c r="G185" s="436"/>
      <c r="H185" s="427"/>
      <c r="I185" s="430"/>
      <c r="J185" s="430"/>
      <c r="K185" s="429"/>
      <c r="L185" s="429"/>
      <c r="M185" s="429"/>
      <c r="N185" s="429"/>
      <c r="O185" s="426"/>
      <c r="P185" s="426"/>
      <c r="Q185" s="426"/>
      <c r="R185" s="429"/>
      <c r="S185" s="429"/>
      <c r="T185" s="429"/>
      <c r="U185" s="429"/>
      <c r="V185" s="434"/>
      <c r="W185" s="429"/>
      <c r="X185" s="426"/>
      <c r="Y185" s="426"/>
      <c r="Z185" s="426"/>
    </row>
    <row r="186" ht="21.0" customHeight="1">
      <c r="A186" s="426"/>
      <c r="B186" s="427"/>
      <c r="C186" s="427"/>
      <c r="D186" s="427"/>
      <c r="E186" s="427"/>
      <c r="F186" s="436"/>
      <c r="G186" s="436"/>
      <c r="H186" s="427"/>
      <c r="I186" s="430"/>
      <c r="J186" s="430"/>
      <c r="K186" s="429"/>
      <c r="L186" s="429"/>
      <c r="M186" s="429"/>
      <c r="N186" s="429"/>
      <c r="O186" s="426"/>
      <c r="P186" s="426"/>
      <c r="Q186" s="426"/>
      <c r="R186" s="429"/>
      <c r="S186" s="429"/>
      <c r="T186" s="429"/>
      <c r="U186" s="429"/>
      <c r="V186" s="434"/>
      <c r="W186" s="429"/>
      <c r="X186" s="426"/>
      <c r="Y186" s="426"/>
      <c r="Z186" s="426"/>
    </row>
    <row r="187" ht="21.0" customHeight="1">
      <c r="A187" s="426"/>
      <c r="B187" s="427"/>
      <c r="C187" s="427"/>
      <c r="D187" s="427"/>
      <c r="E187" s="427"/>
      <c r="F187" s="436"/>
      <c r="G187" s="436"/>
      <c r="H187" s="427"/>
      <c r="I187" s="430"/>
      <c r="J187" s="430"/>
      <c r="K187" s="429"/>
      <c r="L187" s="429"/>
      <c r="M187" s="429"/>
      <c r="N187" s="429"/>
      <c r="O187" s="426"/>
      <c r="P187" s="426"/>
      <c r="Q187" s="426"/>
      <c r="R187" s="429"/>
      <c r="S187" s="429"/>
      <c r="T187" s="429"/>
      <c r="U187" s="429"/>
      <c r="V187" s="434"/>
      <c r="W187" s="429"/>
      <c r="X187" s="426"/>
      <c r="Y187" s="426"/>
      <c r="Z187" s="426"/>
    </row>
    <row r="188" ht="21.0" customHeight="1">
      <c r="A188" s="426"/>
      <c r="B188" s="427"/>
      <c r="C188" s="427"/>
      <c r="D188" s="427"/>
      <c r="E188" s="427"/>
      <c r="F188" s="436"/>
      <c r="G188" s="436"/>
      <c r="H188" s="427"/>
      <c r="I188" s="430"/>
      <c r="J188" s="430"/>
      <c r="K188" s="429"/>
      <c r="L188" s="429"/>
      <c r="M188" s="429"/>
      <c r="N188" s="429"/>
      <c r="O188" s="426"/>
      <c r="P188" s="426"/>
      <c r="Q188" s="426"/>
      <c r="R188" s="429"/>
      <c r="S188" s="429"/>
      <c r="T188" s="429"/>
      <c r="U188" s="429"/>
      <c r="V188" s="434"/>
      <c r="W188" s="429"/>
      <c r="X188" s="426"/>
      <c r="Y188" s="426"/>
      <c r="Z188" s="426"/>
    </row>
    <row r="189" ht="21.0" customHeight="1">
      <c r="A189" s="426"/>
      <c r="B189" s="427"/>
      <c r="C189" s="427"/>
      <c r="D189" s="427"/>
      <c r="E189" s="427"/>
      <c r="F189" s="436"/>
      <c r="G189" s="436"/>
      <c r="H189" s="427"/>
      <c r="I189" s="430"/>
      <c r="J189" s="430"/>
      <c r="K189" s="429"/>
      <c r="L189" s="429"/>
      <c r="M189" s="429"/>
      <c r="N189" s="429"/>
      <c r="O189" s="426"/>
      <c r="P189" s="426"/>
      <c r="Q189" s="426"/>
      <c r="R189" s="429"/>
      <c r="S189" s="429"/>
      <c r="T189" s="429"/>
      <c r="U189" s="429"/>
      <c r="V189" s="434"/>
      <c r="W189" s="429"/>
      <c r="X189" s="426"/>
      <c r="Y189" s="426"/>
      <c r="Z189" s="426"/>
    </row>
    <row r="190" ht="21.0" customHeight="1">
      <c r="A190" s="426"/>
      <c r="B190" s="427"/>
      <c r="C190" s="427"/>
      <c r="D190" s="427"/>
      <c r="E190" s="427"/>
      <c r="F190" s="436"/>
      <c r="G190" s="436"/>
      <c r="H190" s="427"/>
      <c r="I190" s="430"/>
      <c r="J190" s="430"/>
      <c r="K190" s="429"/>
      <c r="L190" s="429"/>
      <c r="M190" s="429"/>
      <c r="N190" s="429"/>
      <c r="O190" s="426"/>
      <c r="P190" s="426"/>
      <c r="Q190" s="426"/>
      <c r="R190" s="429"/>
      <c r="S190" s="429"/>
      <c r="T190" s="429"/>
      <c r="U190" s="429"/>
      <c r="V190" s="434"/>
      <c r="W190" s="429"/>
      <c r="X190" s="426"/>
      <c r="Y190" s="426"/>
      <c r="Z190" s="426"/>
    </row>
    <row r="191" ht="21.0" customHeight="1">
      <c r="A191" s="426"/>
      <c r="B191" s="427"/>
      <c r="C191" s="427"/>
      <c r="D191" s="427"/>
      <c r="E191" s="427"/>
      <c r="F191" s="436"/>
      <c r="G191" s="436"/>
      <c r="H191" s="427"/>
      <c r="I191" s="430"/>
      <c r="J191" s="430"/>
      <c r="K191" s="429"/>
      <c r="L191" s="429"/>
      <c r="M191" s="429"/>
      <c r="N191" s="429"/>
      <c r="O191" s="426"/>
      <c r="P191" s="426"/>
      <c r="Q191" s="426"/>
      <c r="R191" s="429"/>
      <c r="S191" s="429"/>
      <c r="T191" s="429"/>
      <c r="U191" s="429"/>
      <c r="V191" s="434"/>
      <c r="W191" s="429"/>
      <c r="X191" s="426"/>
      <c r="Y191" s="426"/>
      <c r="Z191" s="426"/>
    </row>
    <row r="192" ht="21.0" customHeight="1">
      <c r="A192" s="426"/>
      <c r="B192" s="427"/>
      <c r="C192" s="427"/>
      <c r="D192" s="427"/>
      <c r="E192" s="427"/>
      <c r="F192" s="436"/>
      <c r="G192" s="436"/>
      <c r="H192" s="427"/>
      <c r="I192" s="430"/>
      <c r="J192" s="430"/>
      <c r="K192" s="429"/>
      <c r="L192" s="429"/>
      <c r="M192" s="429"/>
      <c r="N192" s="429"/>
      <c r="O192" s="426"/>
      <c r="P192" s="426"/>
      <c r="Q192" s="426"/>
      <c r="R192" s="429"/>
      <c r="S192" s="429"/>
      <c r="T192" s="429"/>
      <c r="U192" s="429"/>
      <c r="V192" s="434"/>
      <c r="W192" s="429"/>
      <c r="X192" s="426"/>
      <c r="Y192" s="426"/>
      <c r="Z192" s="426"/>
    </row>
    <row r="193" ht="21.0" customHeight="1">
      <c r="A193" s="426"/>
      <c r="B193" s="427"/>
      <c r="C193" s="427"/>
      <c r="D193" s="427"/>
      <c r="E193" s="427"/>
      <c r="F193" s="436"/>
      <c r="G193" s="436"/>
      <c r="H193" s="427"/>
      <c r="I193" s="430"/>
      <c r="J193" s="430"/>
      <c r="K193" s="429"/>
      <c r="L193" s="429"/>
      <c r="M193" s="429"/>
      <c r="N193" s="429"/>
      <c r="O193" s="426"/>
      <c r="P193" s="426"/>
      <c r="Q193" s="426"/>
      <c r="R193" s="429"/>
      <c r="S193" s="429"/>
      <c r="T193" s="429"/>
      <c r="U193" s="429"/>
      <c r="V193" s="434"/>
      <c r="W193" s="429"/>
      <c r="X193" s="426"/>
      <c r="Y193" s="426"/>
      <c r="Z193" s="426"/>
    </row>
    <row r="194" ht="21.0" customHeight="1">
      <c r="A194" s="426"/>
      <c r="B194" s="427"/>
      <c r="C194" s="427"/>
      <c r="D194" s="427"/>
      <c r="E194" s="427"/>
      <c r="F194" s="436"/>
      <c r="G194" s="436"/>
      <c r="H194" s="427"/>
      <c r="I194" s="430"/>
      <c r="J194" s="430"/>
      <c r="K194" s="429"/>
      <c r="L194" s="429"/>
      <c r="M194" s="429"/>
      <c r="N194" s="429"/>
      <c r="O194" s="426"/>
      <c r="P194" s="426"/>
      <c r="Q194" s="426"/>
      <c r="R194" s="429"/>
      <c r="S194" s="429"/>
      <c r="T194" s="429"/>
      <c r="U194" s="429"/>
      <c r="V194" s="434"/>
      <c r="W194" s="429"/>
      <c r="X194" s="426"/>
      <c r="Y194" s="426"/>
      <c r="Z194" s="426"/>
    </row>
    <row r="195" ht="21.0" customHeight="1">
      <c r="A195" s="426"/>
      <c r="B195" s="427"/>
      <c r="C195" s="427"/>
      <c r="D195" s="427"/>
      <c r="E195" s="427"/>
      <c r="F195" s="436"/>
      <c r="G195" s="436"/>
      <c r="H195" s="427"/>
      <c r="I195" s="430"/>
      <c r="J195" s="430"/>
      <c r="K195" s="429"/>
      <c r="L195" s="429"/>
      <c r="M195" s="429"/>
      <c r="N195" s="429"/>
      <c r="O195" s="426"/>
      <c r="P195" s="426"/>
      <c r="Q195" s="426"/>
      <c r="R195" s="429"/>
      <c r="S195" s="429"/>
      <c r="T195" s="429"/>
      <c r="U195" s="429"/>
      <c r="V195" s="434"/>
      <c r="W195" s="429"/>
      <c r="X195" s="426"/>
      <c r="Y195" s="426"/>
      <c r="Z195" s="426"/>
    </row>
    <row r="196" ht="21.0" customHeight="1">
      <c r="A196" s="426"/>
      <c r="B196" s="427"/>
      <c r="C196" s="427"/>
      <c r="D196" s="427"/>
      <c r="E196" s="427"/>
      <c r="F196" s="436"/>
      <c r="G196" s="436"/>
      <c r="H196" s="427"/>
      <c r="I196" s="430"/>
      <c r="J196" s="430"/>
      <c r="K196" s="429"/>
      <c r="L196" s="429"/>
      <c r="M196" s="429"/>
      <c r="N196" s="429"/>
      <c r="O196" s="426"/>
      <c r="P196" s="426"/>
      <c r="Q196" s="426"/>
      <c r="R196" s="429"/>
      <c r="S196" s="429"/>
      <c r="T196" s="429"/>
      <c r="U196" s="429"/>
      <c r="V196" s="434"/>
      <c r="W196" s="429"/>
      <c r="X196" s="426"/>
      <c r="Y196" s="426"/>
      <c r="Z196" s="426"/>
    </row>
    <row r="197" ht="21.0" customHeight="1">
      <c r="A197" s="426"/>
      <c r="B197" s="427"/>
      <c r="C197" s="427"/>
      <c r="D197" s="427"/>
      <c r="E197" s="427"/>
      <c r="F197" s="436"/>
      <c r="G197" s="436"/>
      <c r="H197" s="427"/>
      <c r="I197" s="430"/>
      <c r="J197" s="430"/>
      <c r="K197" s="429"/>
      <c r="L197" s="429"/>
      <c r="M197" s="429"/>
      <c r="N197" s="429"/>
      <c r="O197" s="426"/>
      <c r="P197" s="426"/>
      <c r="Q197" s="426"/>
      <c r="R197" s="429"/>
      <c r="S197" s="429"/>
      <c r="T197" s="429"/>
      <c r="U197" s="429"/>
      <c r="V197" s="434"/>
      <c r="W197" s="429"/>
      <c r="X197" s="426"/>
      <c r="Y197" s="426"/>
      <c r="Z197" s="426"/>
    </row>
    <row r="198" ht="21.0" customHeight="1">
      <c r="A198" s="426"/>
      <c r="B198" s="427"/>
      <c r="C198" s="427"/>
      <c r="D198" s="427"/>
      <c r="E198" s="427"/>
      <c r="F198" s="436"/>
      <c r="G198" s="436"/>
      <c r="H198" s="427"/>
      <c r="I198" s="430"/>
      <c r="J198" s="430"/>
      <c r="K198" s="429"/>
      <c r="L198" s="429"/>
      <c r="M198" s="429"/>
      <c r="N198" s="429"/>
      <c r="O198" s="426"/>
      <c r="P198" s="426"/>
      <c r="Q198" s="426"/>
      <c r="R198" s="429"/>
      <c r="S198" s="429"/>
      <c r="T198" s="429"/>
      <c r="U198" s="429"/>
      <c r="V198" s="434"/>
      <c r="W198" s="429"/>
      <c r="X198" s="426"/>
      <c r="Y198" s="426"/>
      <c r="Z198" s="426"/>
    </row>
    <row r="199" ht="21.0" customHeight="1">
      <c r="A199" s="426"/>
      <c r="B199" s="427"/>
      <c r="C199" s="427"/>
      <c r="D199" s="427"/>
      <c r="E199" s="427"/>
      <c r="F199" s="436"/>
      <c r="G199" s="436"/>
      <c r="H199" s="427"/>
      <c r="I199" s="430"/>
      <c r="J199" s="430"/>
      <c r="K199" s="429"/>
      <c r="L199" s="429"/>
      <c r="M199" s="429"/>
      <c r="N199" s="429"/>
      <c r="O199" s="426"/>
      <c r="P199" s="426"/>
      <c r="Q199" s="426"/>
      <c r="R199" s="429"/>
      <c r="S199" s="429"/>
      <c r="T199" s="429"/>
      <c r="U199" s="429"/>
      <c r="V199" s="434"/>
      <c r="W199" s="429"/>
      <c r="X199" s="426"/>
      <c r="Y199" s="426"/>
      <c r="Z199" s="426"/>
    </row>
    <row r="200" ht="21.0" customHeight="1">
      <c r="A200" s="426"/>
      <c r="B200" s="427"/>
      <c r="C200" s="427"/>
      <c r="D200" s="427"/>
      <c r="E200" s="427"/>
      <c r="F200" s="436"/>
      <c r="G200" s="436"/>
      <c r="H200" s="427"/>
      <c r="I200" s="430"/>
      <c r="J200" s="430"/>
      <c r="K200" s="429"/>
      <c r="L200" s="429"/>
      <c r="M200" s="429"/>
      <c r="N200" s="429"/>
      <c r="O200" s="426"/>
      <c r="P200" s="426"/>
      <c r="Q200" s="426"/>
      <c r="R200" s="429"/>
      <c r="S200" s="429"/>
      <c r="T200" s="429"/>
      <c r="U200" s="429"/>
      <c r="V200" s="434"/>
      <c r="W200" s="429"/>
      <c r="X200" s="426"/>
      <c r="Y200" s="426"/>
      <c r="Z200" s="426"/>
    </row>
    <row r="201" ht="21.0" customHeight="1">
      <c r="A201" s="426"/>
      <c r="B201" s="427"/>
      <c r="C201" s="427"/>
      <c r="D201" s="427"/>
      <c r="E201" s="427"/>
      <c r="F201" s="436"/>
      <c r="G201" s="436"/>
      <c r="H201" s="427"/>
      <c r="I201" s="430"/>
      <c r="J201" s="430"/>
      <c r="K201" s="429"/>
      <c r="L201" s="429"/>
      <c r="M201" s="429"/>
      <c r="N201" s="429"/>
      <c r="O201" s="426"/>
      <c r="P201" s="426"/>
      <c r="Q201" s="426"/>
      <c r="R201" s="429"/>
      <c r="S201" s="429"/>
      <c r="T201" s="429"/>
      <c r="U201" s="429"/>
      <c r="V201" s="434"/>
      <c r="W201" s="429"/>
      <c r="X201" s="426"/>
      <c r="Y201" s="426"/>
      <c r="Z201" s="426"/>
    </row>
    <row r="202" ht="21.0" customHeight="1">
      <c r="A202" s="426"/>
      <c r="B202" s="427"/>
      <c r="C202" s="427"/>
      <c r="D202" s="427"/>
      <c r="E202" s="427"/>
      <c r="F202" s="436"/>
      <c r="G202" s="436"/>
      <c r="H202" s="427"/>
      <c r="I202" s="430"/>
      <c r="J202" s="430"/>
      <c r="K202" s="429"/>
      <c r="L202" s="429"/>
      <c r="M202" s="429"/>
      <c r="N202" s="429"/>
      <c r="O202" s="426"/>
      <c r="P202" s="426"/>
      <c r="Q202" s="426"/>
      <c r="R202" s="429"/>
      <c r="S202" s="429"/>
      <c r="T202" s="429"/>
      <c r="U202" s="429"/>
      <c r="V202" s="434"/>
      <c r="W202" s="429"/>
      <c r="X202" s="426"/>
      <c r="Y202" s="426"/>
      <c r="Z202" s="426"/>
    </row>
    <row r="203" ht="21.0" customHeight="1">
      <c r="A203" s="426"/>
      <c r="B203" s="427"/>
      <c r="C203" s="427"/>
      <c r="D203" s="427"/>
      <c r="E203" s="427"/>
      <c r="F203" s="436"/>
      <c r="G203" s="436"/>
      <c r="H203" s="427"/>
      <c r="I203" s="430"/>
      <c r="J203" s="430"/>
      <c r="K203" s="429"/>
      <c r="L203" s="429"/>
      <c r="M203" s="429"/>
      <c r="N203" s="429"/>
      <c r="O203" s="426"/>
      <c r="P203" s="426"/>
      <c r="Q203" s="426"/>
      <c r="R203" s="429"/>
      <c r="S203" s="429"/>
      <c r="T203" s="429"/>
      <c r="U203" s="429"/>
      <c r="V203" s="434"/>
      <c r="W203" s="429"/>
      <c r="X203" s="426"/>
      <c r="Y203" s="426"/>
      <c r="Z203" s="426"/>
    </row>
    <row r="204" ht="21.0" customHeight="1">
      <c r="A204" s="426"/>
      <c r="B204" s="427"/>
      <c r="C204" s="427"/>
      <c r="D204" s="427"/>
      <c r="E204" s="427"/>
      <c r="F204" s="436"/>
      <c r="G204" s="436"/>
      <c r="H204" s="427"/>
      <c r="I204" s="430"/>
      <c r="J204" s="430"/>
      <c r="K204" s="429"/>
      <c r="L204" s="429"/>
      <c r="M204" s="429"/>
      <c r="N204" s="429"/>
      <c r="O204" s="426"/>
      <c r="P204" s="426"/>
      <c r="Q204" s="426"/>
      <c r="R204" s="429"/>
      <c r="S204" s="429"/>
      <c r="T204" s="429"/>
      <c r="U204" s="429"/>
      <c r="V204" s="434"/>
      <c r="W204" s="429"/>
      <c r="X204" s="426"/>
      <c r="Y204" s="426"/>
      <c r="Z204" s="426"/>
    </row>
    <row r="205" ht="21.0" customHeight="1">
      <c r="A205" s="426"/>
      <c r="B205" s="427"/>
      <c r="C205" s="427"/>
      <c r="D205" s="427"/>
      <c r="E205" s="427"/>
      <c r="F205" s="436"/>
      <c r="G205" s="436"/>
      <c r="H205" s="427"/>
      <c r="I205" s="430"/>
      <c r="J205" s="430"/>
      <c r="K205" s="429"/>
      <c r="L205" s="429"/>
      <c r="M205" s="429"/>
      <c r="N205" s="429"/>
      <c r="O205" s="426"/>
      <c r="P205" s="426"/>
      <c r="Q205" s="426"/>
      <c r="R205" s="429"/>
      <c r="S205" s="429"/>
      <c r="T205" s="429"/>
      <c r="U205" s="429"/>
      <c r="V205" s="434"/>
      <c r="W205" s="429"/>
      <c r="X205" s="426"/>
      <c r="Y205" s="426"/>
      <c r="Z205" s="426"/>
    </row>
    <row r="206" ht="21.0" customHeight="1">
      <c r="A206" s="426"/>
      <c r="B206" s="427"/>
      <c r="C206" s="427"/>
      <c r="D206" s="427"/>
      <c r="E206" s="427"/>
      <c r="F206" s="436"/>
      <c r="G206" s="436"/>
      <c r="H206" s="427"/>
      <c r="I206" s="430"/>
      <c r="J206" s="430"/>
      <c r="K206" s="429"/>
      <c r="L206" s="429"/>
      <c r="M206" s="429"/>
      <c r="N206" s="429"/>
      <c r="O206" s="426"/>
      <c r="P206" s="426"/>
      <c r="Q206" s="426"/>
      <c r="R206" s="429"/>
      <c r="S206" s="429"/>
      <c r="T206" s="429"/>
      <c r="U206" s="429"/>
      <c r="V206" s="434"/>
      <c r="W206" s="429"/>
      <c r="X206" s="426"/>
      <c r="Y206" s="426"/>
      <c r="Z206" s="426"/>
    </row>
    <row r="207" ht="21.0" customHeight="1">
      <c r="A207" s="426"/>
      <c r="B207" s="427"/>
      <c r="C207" s="427"/>
      <c r="D207" s="427"/>
      <c r="E207" s="427"/>
      <c r="F207" s="436"/>
      <c r="G207" s="436"/>
      <c r="H207" s="427"/>
      <c r="I207" s="430"/>
      <c r="J207" s="430"/>
      <c r="K207" s="429"/>
      <c r="L207" s="429"/>
      <c r="M207" s="429"/>
      <c r="N207" s="429"/>
      <c r="O207" s="426"/>
      <c r="P207" s="426"/>
      <c r="Q207" s="426"/>
      <c r="R207" s="429"/>
      <c r="S207" s="429"/>
      <c r="T207" s="429"/>
      <c r="U207" s="429"/>
      <c r="V207" s="434"/>
      <c r="W207" s="429"/>
      <c r="X207" s="426"/>
      <c r="Y207" s="426"/>
      <c r="Z207" s="426"/>
    </row>
    <row r="208" ht="21.0" customHeight="1">
      <c r="A208" s="426"/>
      <c r="B208" s="427"/>
      <c r="C208" s="427"/>
      <c r="D208" s="427"/>
      <c r="E208" s="427"/>
      <c r="F208" s="436"/>
      <c r="G208" s="436"/>
      <c r="H208" s="427"/>
      <c r="I208" s="430"/>
      <c r="J208" s="430"/>
      <c r="K208" s="429"/>
      <c r="L208" s="429"/>
      <c r="M208" s="429"/>
      <c r="N208" s="429"/>
      <c r="O208" s="426"/>
      <c r="P208" s="426"/>
      <c r="Q208" s="426"/>
      <c r="R208" s="429"/>
      <c r="S208" s="429"/>
      <c r="T208" s="429"/>
      <c r="U208" s="429"/>
      <c r="V208" s="434"/>
      <c r="W208" s="429"/>
      <c r="X208" s="426"/>
      <c r="Y208" s="426"/>
      <c r="Z208" s="426"/>
    </row>
    <row r="209" ht="21.0" customHeight="1">
      <c r="A209" s="426"/>
      <c r="B209" s="427"/>
      <c r="C209" s="427"/>
      <c r="D209" s="427"/>
      <c r="E209" s="427"/>
      <c r="F209" s="436"/>
      <c r="G209" s="436"/>
      <c r="H209" s="427"/>
      <c r="I209" s="430"/>
      <c r="J209" s="430"/>
      <c r="K209" s="429"/>
      <c r="L209" s="429"/>
      <c r="M209" s="429"/>
      <c r="N209" s="429"/>
      <c r="O209" s="426"/>
      <c r="P209" s="426"/>
      <c r="Q209" s="426"/>
      <c r="R209" s="429"/>
      <c r="S209" s="429"/>
      <c r="T209" s="429"/>
      <c r="U209" s="429"/>
      <c r="V209" s="434"/>
      <c r="W209" s="429"/>
      <c r="X209" s="426"/>
      <c r="Y209" s="426"/>
      <c r="Z209" s="426"/>
    </row>
    <row r="210" ht="21.0" customHeight="1">
      <c r="A210" s="426"/>
      <c r="B210" s="427"/>
      <c r="C210" s="427"/>
      <c r="D210" s="427"/>
      <c r="E210" s="427"/>
      <c r="F210" s="436"/>
      <c r="G210" s="436"/>
      <c r="H210" s="427"/>
      <c r="I210" s="430"/>
      <c r="J210" s="430"/>
      <c r="K210" s="429"/>
      <c r="L210" s="429"/>
      <c r="M210" s="429"/>
      <c r="N210" s="429"/>
      <c r="O210" s="426"/>
      <c r="P210" s="426"/>
      <c r="Q210" s="426"/>
      <c r="R210" s="429"/>
      <c r="S210" s="429"/>
      <c r="T210" s="429"/>
      <c r="U210" s="429"/>
      <c r="V210" s="434"/>
      <c r="W210" s="429"/>
      <c r="X210" s="426"/>
      <c r="Y210" s="426"/>
      <c r="Z210" s="426"/>
    </row>
    <row r="211" ht="21.0" customHeight="1">
      <c r="A211" s="426"/>
      <c r="B211" s="427"/>
      <c r="C211" s="427"/>
      <c r="D211" s="427"/>
      <c r="E211" s="427"/>
      <c r="F211" s="436"/>
      <c r="G211" s="436"/>
      <c r="H211" s="427"/>
      <c r="I211" s="430"/>
      <c r="J211" s="430"/>
      <c r="K211" s="429"/>
      <c r="L211" s="429"/>
      <c r="M211" s="429"/>
      <c r="N211" s="429"/>
      <c r="O211" s="426"/>
      <c r="P211" s="426"/>
      <c r="Q211" s="426"/>
      <c r="R211" s="429"/>
      <c r="S211" s="429"/>
      <c r="T211" s="429"/>
      <c r="U211" s="429"/>
      <c r="V211" s="434"/>
      <c r="W211" s="429"/>
      <c r="X211" s="426"/>
      <c r="Y211" s="426"/>
      <c r="Z211" s="426"/>
    </row>
    <row r="212" ht="21.0" customHeight="1">
      <c r="A212" s="426"/>
      <c r="B212" s="427"/>
      <c r="C212" s="427"/>
      <c r="D212" s="427"/>
      <c r="E212" s="427"/>
      <c r="F212" s="436"/>
      <c r="G212" s="436"/>
      <c r="H212" s="427"/>
      <c r="I212" s="430"/>
      <c r="J212" s="430"/>
      <c r="K212" s="429"/>
      <c r="L212" s="429"/>
      <c r="M212" s="429"/>
      <c r="N212" s="429"/>
      <c r="O212" s="426"/>
      <c r="P212" s="426"/>
      <c r="Q212" s="426"/>
      <c r="R212" s="429"/>
      <c r="S212" s="429"/>
      <c r="T212" s="429"/>
      <c r="U212" s="429"/>
      <c r="V212" s="434"/>
      <c r="W212" s="429"/>
      <c r="X212" s="426"/>
      <c r="Y212" s="426"/>
      <c r="Z212" s="426"/>
    </row>
    <row r="213" ht="21.0" customHeight="1">
      <c r="A213" s="426"/>
      <c r="B213" s="427"/>
      <c r="C213" s="427"/>
      <c r="D213" s="427"/>
      <c r="E213" s="427"/>
      <c r="F213" s="436"/>
      <c r="G213" s="436"/>
      <c r="H213" s="427"/>
      <c r="I213" s="430"/>
      <c r="J213" s="430"/>
      <c r="K213" s="429"/>
      <c r="L213" s="429"/>
      <c r="M213" s="429"/>
      <c r="N213" s="429"/>
      <c r="O213" s="426"/>
      <c r="P213" s="426"/>
      <c r="Q213" s="426"/>
      <c r="R213" s="429"/>
      <c r="S213" s="429"/>
      <c r="T213" s="429"/>
      <c r="U213" s="429"/>
      <c r="V213" s="434"/>
      <c r="W213" s="429"/>
      <c r="X213" s="426"/>
      <c r="Y213" s="426"/>
      <c r="Z213" s="426"/>
    </row>
    <row r="214" ht="21.0" customHeight="1">
      <c r="A214" s="426"/>
      <c r="B214" s="427"/>
      <c r="C214" s="427"/>
      <c r="D214" s="427"/>
      <c r="E214" s="427"/>
      <c r="F214" s="436"/>
      <c r="G214" s="436"/>
      <c r="H214" s="427"/>
      <c r="I214" s="430"/>
      <c r="J214" s="430"/>
      <c r="K214" s="429"/>
      <c r="L214" s="429"/>
      <c r="M214" s="429"/>
      <c r="N214" s="429"/>
      <c r="O214" s="426"/>
      <c r="P214" s="426"/>
      <c r="Q214" s="426"/>
      <c r="R214" s="429"/>
      <c r="S214" s="429"/>
      <c r="T214" s="429"/>
      <c r="U214" s="429"/>
      <c r="V214" s="434"/>
      <c r="W214" s="429"/>
      <c r="X214" s="426"/>
      <c r="Y214" s="426"/>
      <c r="Z214" s="426"/>
    </row>
    <row r="215" ht="21.0" customHeight="1">
      <c r="A215" s="426"/>
      <c r="B215" s="427"/>
      <c r="C215" s="427"/>
      <c r="D215" s="427"/>
      <c r="E215" s="427"/>
      <c r="F215" s="436"/>
      <c r="G215" s="436"/>
      <c r="H215" s="427"/>
      <c r="I215" s="430"/>
      <c r="J215" s="430"/>
      <c r="K215" s="429"/>
      <c r="L215" s="429"/>
      <c r="M215" s="429"/>
      <c r="N215" s="429"/>
      <c r="O215" s="426"/>
      <c r="P215" s="426"/>
      <c r="Q215" s="426"/>
      <c r="R215" s="429"/>
      <c r="S215" s="429"/>
      <c r="T215" s="429"/>
      <c r="U215" s="429"/>
      <c r="V215" s="434"/>
      <c r="W215" s="429"/>
      <c r="X215" s="426"/>
      <c r="Y215" s="426"/>
      <c r="Z215" s="426"/>
    </row>
    <row r="216" ht="21.0" customHeight="1">
      <c r="A216" s="426"/>
      <c r="B216" s="427"/>
      <c r="C216" s="427"/>
      <c r="D216" s="427"/>
      <c r="E216" s="427"/>
      <c r="F216" s="436"/>
      <c r="G216" s="436"/>
      <c r="H216" s="427"/>
      <c r="I216" s="430"/>
      <c r="J216" s="430"/>
      <c r="K216" s="429"/>
      <c r="L216" s="429"/>
      <c r="M216" s="429"/>
      <c r="N216" s="429"/>
      <c r="O216" s="426"/>
      <c r="P216" s="426"/>
      <c r="Q216" s="426"/>
      <c r="R216" s="429"/>
      <c r="S216" s="429"/>
      <c r="T216" s="429"/>
      <c r="U216" s="429"/>
      <c r="V216" s="434"/>
      <c r="W216" s="429"/>
      <c r="X216" s="426"/>
      <c r="Y216" s="426"/>
      <c r="Z216" s="426"/>
    </row>
    <row r="217" ht="21.0" customHeight="1">
      <c r="A217" s="426"/>
      <c r="B217" s="427"/>
      <c r="C217" s="427"/>
      <c r="D217" s="427"/>
      <c r="E217" s="427"/>
      <c r="F217" s="436"/>
      <c r="G217" s="436"/>
      <c r="H217" s="427"/>
      <c r="I217" s="430"/>
      <c r="J217" s="430"/>
      <c r="K217" s="429"/>
      <c r="L217" s="429"/>
      <c r="M217" s="429"/>
      <c r="N217" s="429"/>
      <c r="O217" s="426"/>
      <c r="P217" s="426"/>
      <c r="Q217" s="426"/>
      <c r="R217" s="429"/>
      <c r="S217" s="429"/>
      <c r="T217" s="429"/>
      <c r="U217" s="429"/>
      <c r="V217" s="434"/>
      <c r="W217" s="429"/>
      <c r="X217" s="426"/>
      <c r="Y217" s="426"/>
      <c r="Z217" s="426"/>
    </row>
    <row r="218" ht="21.0" customHeight="1">
      <c r="A218" s="426"/>
      <c r="B218" s="427"/>
      <c r="C218" s="427"/>
      <c r="D218" s="427"/>
      <c r="E218" s="427"/>
      <c r="F218" s="436"/>
      <c r="G218" s="436"/>
      <c r="H218" s="427"/>
      <c r="I218" s="430"/>
      <c r="J218" s="430"/>
      <c r="K218" s="429"/>
      <c r="L218" s="429"/>
      <c r="M218" s="429"/>
      <c r="N218" s="429"/>
      <c r="O218" s="426"/>
      <c r="P218" s="426"/>
      <c r="Q218" s="426"/>
      <c r="R218" s="429"/>
      <c r="S218" s="429"/>
      <c r="T218" s="429"/>
      <c r="U218" s="429"/>
      <c r="V218" s="434"/>
      <c r="W218" s="429"/>
      <c r="X218" s="426"/>
      <c r="Y218" s="426"/>
      <c r="Z218" s="426"/>
    </row>
    <row r="219" ht="21.0" customHeight="1">
      <c r="A219" s="426"/>
      <c r="B219" s="427"/>
      <c r="C219" s="427"/>
      <c r="D219" s="427"/>
      <c r="E219" s="427"/>
      <c r="F219" s="436"/>
      <c r="G219" s="436"/>
      <c r="H219" s="427"/>
      <c r="I219" s="430"/>
      <c r="J219" s="430"/>
      <c r="K219" s="429"/>
      <c r="L219" s="429"/>
      <c r="M219" s="429"/>
      <c r="N219" s="429"/>
      <c r="O219" s="426"/>
      <c r="P219" s="426"/>
      <c r="Q219" s="426"/>
      <c r="R219" s="429"/>
      <c r="S219" s="429"/>
      <c r="T219" s="429"/>
      <c r="U219" s="429"/>
      <c r="V219" s="434"/>
      <c r="W219" s="429"/>
      <c r="X219" s="426"/>
      <c r="Y219" s="426"/>
      <c r="Z219" s="426"/>
    </row>
    <row r="220" ht="21.0" customHeight="1">
      <c r="A220" s="426"/>
      <c r="B220" s="427"/>
      <c r="C220" s="427"/>
      <c r="D220" s="427"/>
      <c r="E220" s="427"/>
      <c r="F220" s="436"/>
      <c r="G220" s="436"/>
      <c r="H220" s="427"/>
      <c r="I220" s="430"/>
      <c r="J220" s="430"/>
      <c r="K220" s="429"/>
      <c r="L220" s="429"/>
      <c r="M220" s="429"/>
      <c r="N220" s="429"/>
      <c r="O220" s="426"/>
      <c r="P220" s="426"/>
      <c r="Q220" s="426"/>
      <c r="R220" s="429"/>
      <c r="S220" s="429"/>
      <c r="T220" s="429"/>
      <c r="U220" s="429"/>
      <c r="V220" s="434"/>
      <c r="W220" s="429"/>
      <c r="X220" s="426"/>
      <c r="Y220" s="426"/>
      <c r="Z220" s="426"/>
    </row>
    <row r="221" ht="21.0" customHeight="1">
      <c r="A221" s="426"/>
      <c r="B221" s="427"/>
      <c r="C221" s="427"/>
      <c r="D221" s="427"/>
      <c r="E221" s="427"/>
      <c r="F221" s="436"/>
      <c r="G221" s="436"/>
      <c r="H221" s="427"/>
      <c r="I221" s="430"/>
      <c r="J221" s="430"/>
      <c r="K221" s="429"/>
      <c r="L221" s="429"/>
      <c r="M221" s="429"/>
      <c r="N221" s="429"/>
      <c r="O221" s="426"/>
      <c r="P221" s="426"/>
      <c r="Q221" s="426"/>
      <c r="R221" s="429"/>
      <c r="S221" s="429"/>
      <c r="T221" s="429"/>
      <c r="U221" s="429"/>
      <c r="V221" s="434"/>
      <c r="W221" s="429"/>
      <c r="X221" s="426"/>
      <c r="Y221" s="426"/>
      <c r="Z221" s="426"/>
    </row>
    <row r="222" ht="21.0" customHeight="1">
      <c r="A222" s="426"/>
      <c r="B222" s="427"/>
      <c r="C222" s="427"/>
      <c r="D222" s="427"/>
      <c r="E222" s="427"/>
      <c r="F222" s="436"/>
      <c r="G222" s="436"/>
      <c r="H222" s="427"/>
      <c r="I222" s="430"/>
      <c r="J222" s="430"/>
      <c r="K222" s="429"/>
      <c r="L222" s="429"/>
      <c r="M222" s="429"/>
      <c r="N222" s="429"/>
      <c r="O222" s="426"/>
      <c r="P222" s="426"/>
      <c r="Q222" s="426"/>
      <c r="R222" s="429"/>
      <c r="S222" s="429"/>
      <c r="T222" s="429"/>
      <c r="U222" s="429"/>
      <c r="V222" s="434"/>
      <c r="W222" s="429"/>
      <c r="X222" s="426"/>
      <c r="Y222" s="426"/>
      <c r="Z222" s="426"/>
    </row>
    <row r="223" ht="21.0" customHeight="1">
      <c r="A223" s="426"/>
      <c r="B223" s="427"/>
      <c r="C223" s="427"/>
      <c r="D223" s="427"/>
      <c r="E223" s="427"/>
      <c r="F223" s="436"/>
      <c r="G223" s="436"/>
      <c r="H223" s="427"/>
      <c r="I223" s="430"/>
      <c r="J223" s="430"/>
      <c r="K223" s="429"/>
      <c r="L223" s="429"/>
      <c r="M223" s="429"/>
      <c r="N223" s="429"/>
      <c r="O223" s="426"/>
      <c r="P223" s="426"/>
      <c r="Q223" s="426"/>
      <c r="R223" s="429"/>
      <c r="S223" s="429"/>
      <c r="T223" s="429"/>
      <c r="U223" s="429"/>
      <c r="V223" s="434"/>
      <c r="W223" s="429"/>
      <c r="X223" s="426"/>
      <c r="Y223" s="426"/>
      <c r="Z223" s="426"/>
    </row>
    <row r="224" ht="21.0" customHeight="1">
      <c r="A224" s="426"/>
      <c r="B224" s="427"/>
      <c r="C224" s="427"/>
      <c r="D224" s="427"/>
      <c r="E224" s="427"/>
      <c r="F224" s="436"/>
      <c r="G224" s="436"/>
      <c r="H224" s="427"/>
      <c r="I224" s="430"/>
      <c r="J224" s="430"/>
      <c r="K224" s="429"/>
      <c r="L224" s="429"/>
      <c r="M224" s="429"/>
      <c r="N224" s="429"/>
      <c r="O224" s="426"/>
      <c r="P224" s="426"/>
      <c r="Q224" s="426"/>
      <c r="R224" s="429"/>
      <c r="S224" s="429"/>
      <c r="T224" s="429"/>
      <c r="U224" s="429"/>
      <c r="V224" s="434"/>
      <c r="W224" s="429"/>
      <c r="X224" s="426"/>
      <c r="Y224" s="426"/>
      <c r="Z224" s="426"/>
    </row>
    <row r="225" ht="21.0" customHeight="1">
      <c r="A225" s="426"/>
      <c r="B225" s="427"/>
      <c r="C225" s="427"/>
      <c r="D225" s="427"/>
      <c r="E225" s="427"/>
      <c r="F225" s="436"/>
      <c r="G225" s="436"/>
      <c r="H225" s="427"/>
      <c r="I225" s="430"/>
      <c r="J225" s="430"/>
      <c r="K225" s="429"/>
      <c r="L225" s="429"/>
      <c r="M225" s="429"/>
      <c r="N225" s="429"/>
      <c r="O225" s="426"/>
      <c r="P225" s="426"/>
      <c r="Q225" s="426"/>
      <c r="R225" s="429"/>
      <c r="S225" s="429"/>
      <c r="T225" s="429"/>
      <c r="U225" s="429"/>
      <c r="V225" s="434"/>
      <c r="W225" s="429"/>
      <c r="X225" s="426"/>
      <c r="Y225" s="426"/>
      <c r="Z225" s="426"/>
    </row>
    <row r="226" ht="21.0" customHeight="1">
      <c r="A226" s="426"/>
      <c r="B226" s="427"/>
      <c r="C226" s="427"/>
      <c r="D226" s="427"/>
      <c r="E226" s="427"/>
      <c r="F226" s="436"/>
      <c r="G226" s="436"/>
      <c r="H226" s="427"/>
      <c r="I226" s="430"/>
      <c r="J226" s="430"/>
      <c r="K226" s="429"/>
      <c r="L226" s="429"/>
      <c r="M226" s="429"/>
      <c r="N226" s="429"/>
      <c r="O226" s="426"/>
      <c r="P226" s="426"/>
      <c r="Q226" s="426"/>
      <c r="R226" s="429"/>
      <c r="S226" s="429"/>
      <c r="T226" s="429"/>
      <c r="U226" s="429"/>
      <c r="V226" s="434"/>
      <c r="W226" s="429"/>
      <c r="X226" s="426"/>
      <c r="Y226" s="426"/>
      <c r="Z226" s="426"/>
    </row>
    <row r="227" ht="21.0" customHeight="1">
      <c r="A227" s="426"/>
      <c r="B227" s="427"/>
      <c r="C227" s="427"/>
      <c r="D227" s="427"/>
      <c r="E227" s="427"/>
      <c r="F227" s="436"/>
      <c r="G227" s="436"/>
      <c r="H227" s="427"/>
      <c r="I227" s="430"/>
      <c r="J227" s="430"/>
      <c r="K227" s="429"/>
      <c r="L227" s="429"/>
      <c r="M227" s="429"/>
      <c r="N227" s="429"/>
      <c r="O227" s="426"/>
      <c r="P227" s="426"/>
      <c r="Q227" s="426"/>
      <c r="R227" s="429"/>
      <c r="S227" s="429"/>
      <c r="T227" s="429"/>
      <c r="U227" s="429"/>
      <c r="V227" s="434"/>
      <c r="W227" s="429"/>
      <c r="X227" s="426"/>
      <c r="Y227" s="426"/>
      <c r="Z227" s="426"/>
    </row>
    <row r="228" ht="21.0" customHeight="1">
      <c r="A228" s="426"/>
      <c r="B228" s="427"/>
      <c r="C228" s="427"/>
      <c r="D228" s="427"/>
      <c r="E228" s="427"/>
      <c r="F228" s="436"/>
      <c r="G228" s="436"/>
      <c r="H228" s="427"/>
      <c r="I228" s="430"/>
      <c r="J228" s="430"/>
      <c r="K228" s="429"/>
      <c r="L228" s="429"/>
      <c r="M228" s="429"/>
      <c r="N228" s="429"/>
      <c r="O228" s="426"/>
      <c r="P228" s="426"/>
      <c r="Q228" s="426"/>
      <c r="R228" s="429"/>
      <c r="S228" s="429"/>
      <c r="T228" s="429"/>
      <c r="U228" s="429"/>
      <c r="V228" s="434"/>
      <c r="W228" s="429"/>
      <c r="X228" s="426"/>
      <c r="Y228" s="426"/>
      <c r="Z228" s="426"/>
    </row>
    <row r="229" ht="21.0" customHeight="1">
      <c r="A229" s="426"/>
      <c r="B229" s="427"/>
      <c r="C229" s="427"/>
      <c r="D229" s="427"/>
      <c r="E229" s="427"/>
      <c r="F229" s="436"/>
      <c r="G229" s="436"/>
      <c r="H229" s="427"/>
      <c r="I229" s="430"/>
      <c r="J229" s="430"/>
      <c r="K229" s="429"/>
      <c r="L229" s="429"/>
      <c r="M229" s="429"/>
      <c r="N229" s="429"/>
      <c r="O229" s="426"/>
      <c r="P229" s="426"/>
      <c r="Q229" s="426"/>
      <c r="R229" s="429"/>
      <c r="S229" s="429"/>
      <c r="T229" s="429"/>
      <c r="U229" s="429"/>
      <c r="V229" s="434"/>
      <c r="W229" s="429"/>
      <c r="X229" s="426"/>
      <c r="Y229" s="426"/>
      <c r="Z229" s="426"/>
    </row>
    <row r="230" ht="21.0" customHeight="1">
      <c r="A230" s="426"/>
      <c r="B230" s="427"/>
      <c r="C230" s="427"/>
      <c r="D230" s="427"/>
      <c r="E230" s="427"/>
      <c r="F230" s="436"/>
      <c r="G230" s="436"/>
      <c r="H230" s="427"/>
      <c r="I230" s="430"/>
      <c r="J230" s="430"/>
      <c r="K230" s="429"/>
      <c r="L230" s="429"/>
      <c r="M230" s="429"/>
      <c r="N230" s="429"/>
      <c r="O230" s="426"/>
      <c r="P230" s="426"/>
      <c r="Q230" s="426"/>
      <c r="R230" s="429"/>
      <c r="S230" s="429"/>
      <c r="T230" s="429"/>
      <c r="U230" s="429"/>
      <c r="V230" s="434"/>
      <c r="W230" s="429"/>
      <c r="X230" s="426"/>
      <c r="Y230" s="426"/>
      <c r="Z230" s="426"/>
    </row>
    <row r="231" ht="21.0" customHeight="1">
      <c r="A231" s="426"/>
      <c r="B231" s="427"/>
      <c r="C231" s="427"/>
      <c r="D231" s="427"/>
      <c r="E231" s="427"/>
      <c r="F231" s="436"/>
      <c r="G231" s="436"/>
      <c r="H231" s="427"/>
      <c r="I231" s="430"/>
      <c r="J231" s="430"/>
      <c r="K231" s="429"/>
      <c r="L231" s="429"/>
      <c r="M231" s="429"/>
      <c r="N231" s="429"/>
      <c r="O231" s="426"/>
      <c r="P231" s="426"/>
      <c r="Q231" s="426"/>
      <c r="R231" s="429"/>
      <c r="S231" s="429"/>
      <c r="T231" s="429"/>
      <c r="U231" s="429"/>
      <c r="V231" s="434"/>
      <c r="W231" s="429"/>
      <c r="X231" s="426"/>
      <c r="Y231" s="426"/>
      <c r="Z231" s="426"/>
    </row>
    <row r="232" ht="21.0" customHeight="1">
      <c r="A232" s="426"/>
      <c r="B232" s="427"/>
      <c r="C232" s="427"/>
      <c r="D232" s="427"/>
      <c r="E232" s="427"/>
      <c r="F232" s="436"/>
      <c r="G232" s="436"/>
      <c r="H232" s="427"/>
      <c r="I232" s="430"/>
      <c r="J232" s="430"/>
      <c r="K232" s="429"/>
      <c r="L232" s="429"/>
      <c r="M232" s="429"/>
      <c r="N232" s="429"/>
      <c r="O232" s="426"/>
      <c r="P232" s="426"/>
      <c r="Q232" s="426"/>
      <c r="R232" s="429"/>
      <c r="S232" s="429"/>
      <c r="T232" s="429"/>
      <c r="U232" s="429"/>
      <c r="V232" s="434"/>
      <c r="W232" s="429"/>
      <c r="X232" s="426"/>
      <c r="Y232" s="426"/>
      <c r="Z232" s="426"/>
    </row>
    <row r="233" ht="21.0" customHeight="1">
      <c r="A233" s="426"/>
      <c r="B233" s="427"/>
      <c r="C233" s="427"/>
      <c r="D233" s="427"/>
      <c r="E233" s="427"/>
      <c r="F233" s="436"/>
      <c r="G233" s="436"/>
      <c r="H233" s="427"/>
      <c r="I233" s="430"/>
      <c r="J233" s="430"/>
      <c r="K233" s="429"/>
      <c r="L233" s="429"/>
      <c r="M233" s="429"/>
      <c r="N233" s="429"/>
      <c r="O233" s="426"/>
      <c r="P233" s="426"/>
      <c r="Q233" s="426"/>
      <c r="R233" s="429"/>
      <c r="S233" s="429"/>
      <c r="T233" s="429"/>
      <c r="U233" s="429"/>
      <c r="V233" s="434"/>
      <c r="W233" s="429"/>
      <c r="X233" s="426"/>
      <c r="Y233" s="426"/>
      <c r="Z233" s="426"/>
    </row>
    <row r="234" ht="21.0" customHeight="1">
      <c r="A234" s="426"/>
      <c r="B234" s="427"/>
      <c r="C234" s="454"/>
      <c r="D234" s="427"/>
      <c r="E234" s="454"/>
      <c r="F234" s="455"/>
      <c r="G234" s="455"/>
      <c r="H234" s="454"/>
      <c r="I234" s="430"/>
      <c r="J234" s="430"/>
      <c r="K234" s="429"/>
      <c r="L234" s="429"/>
      <c r="M234" s="429"/>
      <c r="N234" s="429"/>
      <c r="O234" s="426"/>
      <c r="P234" s="426"/>
      <c r="Q234" s="426"/>
      <c r="R234" s="429"/>
      <c r="S234" s="429"/>
      <c r="T234" s="429"/>
      <c r="U234" s="429"/>
      <c r="V234" s="434"/>
      <c r="W234" s="429"/>
      <c r="X234" s="426"/>
      <c r="Y234" s="426"/>
      <c r="Z234" s="426"/>
    </row>
    <row r="235" ht="21.0" customHeight="1">
      <c r="A235" s="426"/>
      <c r="B235" s="454"/>
      <c r="C235" s="454"/>
      <c r="D235" s="454"/>
      <c r="E235" s="454"/>
      <c r="F235" s="455"/>
      <c r="G235" s="455"/>
      <c r="H235" s="454"/>
      <c r="I235" s="430"/>
      <c r="J235" s="430"/>
      <c r="K235" s="429"/>
      <c r="L235" s="429"/>
      <c r="M235" s="429"/>
      <c r="N235" s="429"/>
      <c r="O235" s="426"/>
      <c r="P235" s="426"/>
      <c r="Q235" s="426"/>
      <c r="R235" s="429"/>
      <c r="S235" s="429"/>
      <c r="T235" s="429"/>
      <c r="U235" s="429"/>
      <c r="V235" s="434"/>
      <c r="W235" s="429"/>
      <c r="X235" s="426"/>
      <c r="Y235" s="426"/>
      <c r="Z235" s="426"/>
    </row>
    <row r="236" ht="21.0" customHeight="1">
      <c r="A236" s="426"/>
      <c r="B236" s="454"/>
      <c r="C236" s="454"/>
      <c r="D236" s="454"/>
      <c r="E236" s="454"/>
      <c r="F236" s="455"/>
      <c r="G236" s="455"/>
      <c r="H236" s="454"/>
      <c r="I236" s="430"/>
      <c r="J236" s="430"/>
      <c r="K236" s="429"/>
      <c r="L236" s="429"/>
      <c r="M236" s="429"/>
      <c r="N236" s="429"/>
      <c r="O236" s="426"/>
      <c r="P236" s="426"/>
      <c r="Q236" s="426"/>
      <c r="R236" s="429"/>
      <c r="S236" s="429"/>
      <c r="T236" s="429"/>
      <c r="U236" s="429"/>
      <c r="V236" s="434"/>
      <c r="W236" s="429"/>
      <c r="X236" s="426"/>
      <c r="Y236" s="426"/>
      <c r="Z236" s="426"/>
    </row>
    <row r="237" ht="21.0" customHeight="1">
      <c r="A237" s="426"/>
      <c r="B237" s="454"/>
      <c r="C237" s="454"/>
      <c r="D237" s="454"/>
      <c r="E237" s="454"/>
      <c r="F237" s="455"/>
      <c r="G237" s="455"/>
      <c r="H237" s="454"/>
      <c r="I237" s="430"/>
      <c r="J237" s="430"/>
      <c r="K237" s="429"/>
      <c r="L237" s="429"/>
      <c r="M237" s="429"/>
      <c r="N237" s="429"/>
      <c r="O237" s="426"/>
      <c r="P237" s="426"/>
      <c r="Q237" s="426"/>
      <c r="R237" s="429"/>
      <c r="S237" s="429"/>
      <c r="T237" s="429"/>
      <c r="U237" s="429"/>
      <c r="V237" s="434"/>
      <c r="W237" s="429"/>
      <c r="X237" s="426"/>
      <c r="Y237" s="426"/>
      <c r="Z237" s="426"/>
    </row>
    <row r="238" ht="21.0" customHeight="1">
      <c r="A238" s="426"/>
      <c r="B238" s="454"/>
      <c r="C238" s="454"/>
      <c r="D238" s="454"/>
      <c r="E238" s="454"/>
      <c r="F238" s="455"/>
      <c r="G238" s="455"/>
      <c r="H238" s="454"/>
      <c r="I238" s="430"/>
      <c r="J238" s="430"/>
      <c r="K238" s="429"/>
      <c r="L238" s="429"/>
      <c r="M238" s="429"/>
      <c r="N238" s="429"/>
      <c r="O238" s="426"/>
      <c r="P238" s="426"/>
      <c r="Q238" s="426"/>
      <c r="R238" s="429"/>
      <c r="S238" s="429"/>
      <c r="T238" s="429"/>
      <c r="U238" s="429"/>
      <c r="V238" s="434"/>
      <c r="W238" s="429"/>
      <c r="X238" s="426"/>
      <c r="Y238" s="426"/>
      <c r="Z238" s="426"/>
    </row>
    <row r="239" ht="21.0" customHeight="1">
      <c r="A239" s="426"/>
      <c r="B239" s="454"/>
      <c r="C239" s="454"/>
      <c r="D239" s="454"/>
      <c r="E239" s="454"/>
      <c r="F239" s="455"/>
      <c r="G239" s="455"/>
      <c r="H239" s="454"/>
      <c r="I239" s="430"/>
      <c r="J239" s="430"/>
      <c r="K239" s="429"/>
      <c r="L239" s="429"/>
      <c r="M239" s="429"/>
      <c r="N239" s="429"/>
      <c r="O239" s="426"/>
      <c r="P239" s="426"/>
      <c r="Q239" s="426"/>
      <c r="R239" s="429"/>
      <c r="S239" s="429"/>
      <c r="T239" s="429"/>
      <c r="U239" s="429"/>
      <c r="V239" s="434"/>
      <c r="W239" s="429"/>
      <c r="X239" s="426"/>
      <c r="Y239" s="426"/>
      <c r="Z239" s="426"/>
    </row>
    <row r="240" ht="21.0" customHeight="1">
      <c r="A240" s="426"/>
      <c r="B240" s="454"/>
      <c r="C240" s="454"/>
      <c r="D240" s="454"/>
      <c r="E240" s="454"/>
      <c r="F240" s="455"/>
      <c r="G240" s="455"/>
      <c r="H240" s="454"/>
      <c r="I240" s="430"/>
      <c r="J240" s="430"/>
      <c r="K240" s="429"/>
      <c r="L240" s="429"/>
      <c r="M240" s="429"/>
      <c r="N240" s="429"/>
      <c r="O240" s="426"/>
      <c r="P240" s="426"/>
      <c r="Q240" s="426"/>
      <c r="R240" s="429"/>
      <c r="S240" s="429"/>
      <c r="T240" s="429"/>
      <c r="U240" s="429"/>
      <c r="V240" s="434"/>
      <c r="W240" s="429"/>
      <c r="X240" s="426"/>
      <c r="Y240" s="426"/>
      <c r="Z240" s="426"/>
    </row>
    <row r="241" ht="21.0" customHeight="1">
      <c r="A241" s="426"/>
      <c r="B241" s="454"/>
      <c r="C241" s="454"/>
      <c r="D241" s="454"/>
      <c r="E241" s="454"/>
      <c r="F241" s="455"/>
      <c r="G241" s="455"/>
      <c r="H241" s="454"/>
      <c r="I241" s="430"/>
      <c r="J241" s="430"/>
      <c r="K241" s="429"/>
      <c r="L241" s="429"/>
      <c r="M241" s="429"/>
      <c r="N241" s="429"/>
      <c r="O241" s="426"/>
      <c r="P241" s="426"/>
      <c r="Q241" s="426"/>
      <c r="R241" s="429"/>
      <c r="S241" s="429"/>
      <c r="T241" s="429"/>
      <c r="U241" s="429"/>
      <c r="V241" s="434"/>
      <c r="W241" s="429"/>
      <c r="X241" s="426"/>
      <c r="Y241" s="426"/>
      <c r="Z241" s="426"/>
    </row>
    <row r="242" ht="21.0" customHeight="1">
      <c r="A242" s="426"/>
      <c r="B242" s="454"/>
      <c r="C242" s="454"/>
      <c r="D242" s="454"/>
      <c r="E242" s="454"/>
      <c r="F242" s="455"/>
      <c r="G242" s="455"/>
      <c r="H242" s="454"/>
      <c r="I242" s="430"/>
      <c r="J242" s="430"/>
      <c r="K242" s="429"/>
      <c r="L242" s="429"/>
      <c r="M242" s="429"/>
      <c r="N242" s="429"/>
      <c r="O242" s="426"/>
      <c r="P242" s="426"/>
      <c r="Q242" s="426"/>
      <c r="R242" s="429"/>
      <c r="S242" s="429"/>
      <c r="T242" s="429"/>
      <c r="U242" s="429"/>
      <c r="V242" s="434"/>
      <c r="W242" s="429"/>
      <c r="X242" s="426"/>
      <c r="Y242" s="426"/>
      <c r="Z242" s="426"/>
    </row>
    <row r="243" ht="21.0" customHeight="1">
      <c r="A243" s="426"/>
      <c r="B243" s="454"/>
      <c r="C243" s="454"/>
      <c r="D243" s="454"/>
      <c r="E243" s="454"/>
      <c r="F243" s="455"/>
      <c r="G243" s="455"/>
      <c r="H243" s="454"/>
      <c r="I243" s="430"/>
      <c r="J243" s="430"/>
      <c r="K243" s="429"/>
      <c r="L243" s="429"/>
      <c r="M243" s="429"/>
      <c r="N243" s="429"/>
      <c r="O243" s="426"/>
      <c r="P243" s="426"/>
      <c r="Q243" s="426"/>
      <c r="R243" s="429"/>
      <c r="S243" s="429"/>
      <c r="T243" s="429"/>
      <c r="U243" s="429"/>
      <c r="V243" s="434"/>
      <c r="W243" s="429"/>
      <c r="X243" s="426"/>
      <c r="Y243" s="426"/>
      <c r="Z243" s="426"/>
    </row>
    <row r="244" ht="21.0" customHeight="1">
      <c r="A244" s="426"/>
      <c r="B244" s="454"/>
      <c r="C244" s="454"/>
      <c r="D244" s="454"/>
      <c r="E244" s="454"/>
      <c r="F244" s="455"/>
      <c r="G244" s="455"/>
      <c r="H244" s="454"/>
      <c r="I244" s="430"/>
      <c r="J244" s="430"/>
      <c r="K244" s="429"/>
      <c r="L244" s="429"/>
      <c r="M244" s="429"/>
      <c r="N244" s="429"/>
      <c r="O244" s="426"/>
      <c r="P244" s="426"/>
      <c r="Q244" s="426"/>
      <c r="R244" s="429"/>
      <c r="S244" s="429"/>
      <c r="T244" s="429"/>
      <c r="U244" s="429"/>
      <c r="V244" s="434"/>
      <c r="W244" s="429"/>
      <c r="X244" s="426"/>
      <c r="Y244" s="426"/>
      <c r="Z244" s="426"/>
    </row>
    <row r="245" ht="21.0" customHeight="1">
      <c r="A245" s="426"/>
      <c r="B245" s="454"/>
      <c r="C245" s="454"/>
      <c r="D245" s="454"/>
      <c r="E245" s="454"/>
      <c r="F245" s="455"/>
      <c r="G245" s="455"/>
      <c r="H245" s="454"/>
      <c r="I245" s="430"/>
      <c r="J245" s="430"/>
      <c r="K245" s="429"/>
      <c r="L245" s="429"/>
      <c r="M245" s="429"/>
      <c r="N245" s="429"/>
      <c r="O245" s="426"/>
      <c r="P245" s="426"/>
      <c r="Q245" s="426"/>
      <c r="R245" s="429"/>
      <c r="S245" s="429"/>
      <c r="T245" s="429"/>
      <c r="U245" s="429"/>
      <c r="V245" s="434"/>
      <c r="W245" s="429"/>
      <c r="X245" s="426"/>
      <c r="Y245" s="426"/>
      <c r="Z245" s="426"/>
    </row>
    <row r="246" ht="21.0" customHeight="1">
      <c r="A246" s="426"/>
      <c r="B246" s="454"/>
      <c r="C246" s="454"/>
      <c r="D246" s="454"/>
      <c r="E246" s="454"/>
      <c r="F246" s="455"/>
      <c r="G246" s="455"/>
      <c r="H246" s="454"/>
      <c r="I246" s="430"/>
      <c r="J246" s="430"/>
      <c r="K246" s="429"/>
      <c r="L246" s="429"/>
      <c r="M246" s="429"/>
      <c r="N246" s="429"/>
      <c r="O246" s="426"/>
      <c r="P246" s="426"/>
      <c r="Q246" s="426"/>
      <c r="R246" s="429"/>
      <c r="S246" s="429"/>
      <c r="T246" s="429"/>
      <c r="U246" s="429"/>
      <c r="V246" s="434"/>
      <c r="W246" s="429"/>
      <c r="X246" s="426"/>
      <c r="Y246" s="426"/>
      <c r="Z246" s="426"/>
    </row>
    <row r="247" ht="21.0" customHeight="1">
      <c r="A247" s="426"/>
      <c r="B247" s="454"/>
      <c r="C247" s="454"/>
      <c r="D247" s="454"/>
      <c r="E247" s="454"/>
      <c r="F247" s="455"/>
      <c r="G247" s="455"/>
      <c r="H247" s="454"/>
      <c r="I247" s="430"/>
      <c r="J247" s="430"/>
      <c r="K247" s="429"/>
      <c r="L247" s="429"/>
      <c r="M247" s="429"/>
      <c r="N247" s="429"/>
      <c r="O247" s="426"/>
      <c r="P247" s="426"/>
      <c r="Q247" s="426"/>
      <c r="R247" s="429"/>
      <c r="S247" s="429"/>
      <c r="T247" s="429"/>
      <c r="U247" s="429"/>
      <c r="V247" s="434"/>
      <c r="W247" s="429"/>
      <c r="X247" s="426"/>
      <c r="Y247" s="426"/>
      <c r="Z247" s="426"/>
    </row>
    <row r="248" ht="21.0" customHeight="1">
      <c r="A248" s="426"/>
      <c r="B248" s="454"/>
      <c r="C248" s="454"/>
      <c r="D248" s="454"/>
      <c r="E248" s="454"/>
      <c r="F248" s="455"/>
      <c r="G248" s="455"/>
      <c r="H248" s="454"/>
      <c r="I248" s="430"/>
      <c r="J248" s="430"/>
      <c r="K248" s="429"/>
      <c r="L248" s="429"/>
      <c r="M248" s="429"/>
      <c r="N248" s="429"/>
      <c r="O248" s="426"/>
      <c r="P248" s="426"/>
      <c r="Q248" s="426"/>
      <c r="R248" s="429"/>
      <c r="S248" s="429"/>
      <c r="T248" s="429"/>
      <c r="U248" s="429"/>
      <c r="V248" s="434"/>
      <c r="W248" s="429"/>
      <c r="X248" s="426"/>
      <c r="Y248" s="426"/>
      <c r="Z248" s="426"/>
    </row>
    <row r="249" ht="21.0" customHeight="1">
      <c r="A249" s="426"/>
      <c r="B249" s="454"/>
      <c r="C249" s="454"/>
      <c r="D249" s="454"/>
      <c r="E249" s="454"/>
      <c r="F249" s="455"/>
      <c r="G249" s="455"/>
      <c r="H249" s="454"/>
      <c r="I249" s="430"/>
      <c r="J249" s="430"/>
      <c r="K249" s="429"/>
      <c r="L249" s="429"/>
      <c r="M249" s="429"/>
      <c r="N249" s="429"/>
      <c r="O249" s="426"/>
      <c r="P249" s="426"/>
      <c r="Q249" s="426"/>
      <c r="R249" s="429"/>
      <c r="S249" s="429"/>
      <c r="T249" s="429"/>
      <c r="U249" s="429"/>
      <c r="V249" s="434"/>
      <c r="W249" s="429"/>
      <c r="X249" s="426"/>
      <c r="Y249" s="426"/>
      <c r="Z249" s="426"/>
    </row>
    <row r="250" ht="21.0" customHeight="1">
      <c r="A250" s="426"/>
      <c r="B250" s="454"/>
      <c r="C250" s="454"/>
      <c r="D250" s="454"/>
      <c r="E250" s="454"/>
      <c r="F250" s="455"/>
      <c r="G250" s="455"/>
      <c r="H250" s="454"/>
      <c r="I250" s="430"/>
      <c r="J250" s="430"/>
      <c r="K250" s="429"/>
      <c r="L250" s="429"/>
      <c r="M250" s="429"/>
      <c r="N250" s="429"/>
      <c r="O250" s="426"/>
      <c r="P250" s="426"/>
      <c r="Q250" s="426"/>
      <c r="R250" s="429"/>
      <c r="S250" s="429"/>
      <c r="T250" s="429"/>
      <c r="U250" s="429"/>
      <c r="V250" s="434"/>
      <c r="W250" s="429"/>
      <c r="X250" s="426"/>
      <c r="Y250" s="426"/>
      <c r="Z250" s="426"/>
    </row>
    <row r="251" ht="21.0" customHeight="1">
      <c r="A251" s="426"/>
      <c r="B251" s="454"/>
      <c r="C251" s="454"/>
      <c r="D251" s="454"/>
      <c r="E251" s="454"/>
      <c r="F251" s="455"/>
      <c r="G251" s="455"/>
      <c r="H251" s="454"/>
      <c r="I251" s="430"/>
      <c r="J251" s="430"/>
      <c r="K251" s="429"/>
      <c r="L251" s="429"/>
      <c r="M251" s="429"/>
      <c r="N251" s="429"/>
      <c r="O251" s="426"/>
      <c r="P251" s="426"/>
      <c r="Q251" s="426"/>
      <c r="R251" s="429"/>
      <c r="S251" s="429"/>
      <c r="T251" s="429"/>
      <c r="U251" s="429"/>
      <c r="V251" s="434"/>
      <c r="W251" s="429"/>
      <c r="X251" s="426"/>
      <c r="Y251" s="426"/>
      <c r="Z251" s="426"/>
    </row>
    <row r="252" ht="21.0" customHeight="1">
      <c r="A252" s="426"/>
      <c r="B252" s="454"/>
      <c r="C252" s="454"/>
      <c r="D252" s="454"/>
      <c r="E252" s="454"/>
      <c r="F252" s="455"/>
      <c r="G252" s="455"/>
      <c r="H252" s="454"/>
      <c r="I252" s="430"/>
      <c r="J252" s="430"/>
      <c r="K252" s="429"/>
      <c r="L252" s="429"/>
      <c r="M252" s="429"/>
      <c r="N252" s="429"/>
      <c r="O252" s="426"/>
      <c r="P252" s="426"/>
      <c r="Q252" s="426"/>
      <c r="R252" s="429"/>
      <c r="S252" s="429"/>
      <c r="T252" s="429"/>
      <c r="U252" s="429"/>
      <c r="V252" s="434"/>
      <c r="W252" s="429"/>
      <c r="X252" s="426"/>
      <c r="Y252" s="426"/>
      <c r="Z252" s="426"/>
    </row>
    <row r="253" ht="21.0" customHeight="1">
      <c r="A253" s="426"/>
      <c r="B253" s="456"/>
      <c r="C253" s="456"/>
      <c r="D253" s="456"/>
      <c r="E253" s="456"/>
      <c r="F253" s="457"/>
      <c r="G253" s="457"/>
      <c r="H253" s="456"/>
      <c r="I253" s="458"/>
      <c r="J253" s="458"/>
      <c r="K253" s="429"/>
      <c r="L253" s="429"/>
      <c r="M253" s="429"/>
      <c r="N253" s="429"/>
      <c r="O253" s="426"/>
      <c r="P253" s="426"/>
      <c r="Q253" s="426"/>
      <c r="R253" s="429"/>
      <c r="S253" s="429"/>
      <c r="T253" s="429"/>
      <c r="U253" s="429"/>
      <c r="V253" s="434"/>
      <c r="W253" s="429"/>
      <c r="X253" s="426"/>
      <c r="Y253" s="426"/>
      <c r="Z253" s="426"/>
    </row>
    <row r="254" ht="21.0" customHeight="1">
      <c r="A254" s="426"/>
      <c r="B254" s="456"/>
      <c r="C254" s="456"/>
      <c r="D254" s="456"/>
      <c r="E254" s="456"/>
      <c r="F254" s="457"/>
      <c r="G254" s="457"/>
      <c r="H254" s="456"/>
      <c r="I254" s="458"/>
      <c r="J254" s="458"/>
      <c r="K254" s="429"/>
      <c r="L254" s="429"/>
      <c r="M254" s="429"/>
      <c r="N254" s="429"/>
      <c r="O254" s="426"/>
      <c r="P254" s="426"/>
      <c r="Q254" s="426"/>
      <c r="R254" s="429"/>
      <c r="S254" s="429"/>
      <c r="T254" s="429"/>
      <c r="U254" s="429"/>
      <c r="V254" s="429"/>
      <c r="W254" s="429"/>
      <c r="X254" s="426"/>
      <c r="Y254" s="426"/>
      <c r="Z254" s="426"/>
    </row>
    <row r="255" ht="21.0" customHeight="1">
      <c r="A255" s="426"/>
      <c r="B255" s="456"/>
      <c r="C255" s="456"/>
      <c r="D255" s="456"/>
      <c r="E255" s="456"/>
      <c r="F255" s="457"/>
      <c r="G255" s="457"/>
      <c r="H255" s="456"/>
      <c r="I255" s="458"/>
      <c r="J255" s="458"/>
      <c r="K255" s="429"/>
      <c r="L255" s="429"/>
      <c r="M255" s="429"/>
      <c r="N255" s="429"/>
      <c r="O255" s="426"/>
      <c r="P255" s="426"/>
      <c r="Q255" s="426"/>
      <c r="R255" s="429"/>
      <c r="S255" s="429"/>
      <c r="T255" s="429"/>
      <c r="U255" s="429"/>
      <c r="V255" s="429"/>
      <c r="W255" s="429"/>
      <c r="X255" s="426"/>
      <c r="Y255" s="426"/>
      <c r="Z255" s="426"/>
    </row>
    <row r="256" ht="21.0" customHeight="1">
      <c r="A256" s="426"/>
      <c r="B256" s="456"/>
      <c r="C256" s="456"/>
      <c r="D256" s="456"/>
      <c r="E256" s="456"/>
      <c r="F256" s="457"/>
      <c r="G256" s="457"/>
      <c r="H256" s="456"/>
      <c r="I256" s="458"/>
      <c r="J256" s="458"/>
      <c r="K256" s="429"/>
      <c r="L256" s="429"/>
      <c r="M256" s="429"/>
      <c r="N256" s="429"/>
      <c r="O256" s="426"/>
      <c r="P256" s="426"/>
      <c r="Q256" s="426"/>
      <c r="R256" s="429"/>
      <c r="S256" s="429"/>
      <c r="T256" s="429"/>
      <c r="U256" s="429"/>
      <c r="V256" s="429"/>
      <c r="W256" s="429"/>
      <c r="X256" s="426"/>
      <c r="Y256" s="426"/>
      <c r="Z256" s="426"/>
    </row>
    <row r="257" ht="21.0" customHeight="1">
      <c r="A257" s="426"/>
      <c r="B257" s="456"/>
      <c r="C257" s="456"/>
      <c r="D257" s="456"/>
      <c r="E257" s="456"/>
      <c r="F257" s="457"/>
      <c r="G257" s="457"/>
      <c r="H257" s="456"/>
      <c r="I257" s="458"/>
      <c r="J257" s="458"/>
      <c r="K257" s="429"/>
      <c r="L257" s="429"/>
      <c r="M257" s="429"/>
      <c r="N257" s="429"/>
      <c r="O257" s="426"/>
      <c r="P257" s="426"/>
      <c r="Q257" s="426"/>
      <c r="R257" s="429"/>
      <c r="S257" s="429"/>
      <c r="T257" s="429"/>
      <c r="U257" s="429"/>
      <c r="V257" s="429"/>
      <c r="W257" s="429"/>
      <c r="X257" s="426"/>
      <c r="Y257" s="426"/>
      <c r="Z257" s="426"/>
    </row>
    <row r="258" ht="21.0" customHeight="1">
      <c r="A258" s="426"/>
      <c r="B258" s="459"/>
      <c r="C258" s="459"/>
      <c r="D258" s="459"/>
      <c r="E258" s="459"/>
      <c r="F258" s="460"/>
      <c r="G258" s="460"/>
      <c r="H258" s="459"/>
      <c r="I258" s="461"/>
      <c r="J258" s="461"/>
      <c r="K258" s="429"/>
      <c r="L258" s="429"/>
      <c r="M258" s="429"/>
      <c r="N258" s="429"/>
      <c r="O258" s="426"/>
      <c r="P258" s="426"/>
      <c r="Q258" s="426"/>
      <c r="R258" s="429"/>
      <c r="S258" s="429"/>
      <c r="T258" s="429"/>
      <c r="U258" s="429"/>
      <c r="V258" s="429"/>
      <c r="W258" s="429"/>
      <c r="X258" s="426"/>
      <c r="Y258" s="426"/>
      <c r="Z258" s="426"/>
    </row>
    <row r="259" ht="21.0" customHeight="1">
      <c r="A259" s="426"/>
      <c r="B259" s="459"/>
      <c r="C259" s="459"/>
      <c r="D259" s="459"/>
      <c r="E259" s="459"/>
      <c r="F259" s="460"/>
      <c r="G259" s="460"/>
      <c r="H259" s="459"/>
      <c r="I259" s="461"/>
      <c r="J259" s="461"/>
      <c r="K259" s="429"/>
      <c r="L259" s="429"/>
      <c r="M259" s="429"/>
      <c r="N259" s="429"/>
      <c r="O259" s="426"/>
      <c r="P259" s="426"/>
      <c r="Q259" s="426"/>
      <c r="R259" s="429"/>
      <c r="S259" s="429"/>
      <c r="T259" s="429"/>
      <c r="U259" s="429"/>
      <c r="V259" s="429"/>
      <c r="W259" s="429"/>
      <c r="X259" s="426"/>
      <c r="Y259" s="426"/>
      <c r="Z259" s="426"/>
    </row>
    <row r="260" ht="21.0" customHeight="1">
      <c r="A260" s="426"/>
      <c r="B260" s="459"/>
      <c r="C260" s="459"/>
      <c r="D260" s="459"/>
      <c r="E260" s="459"/>
      <c r="F260" s="460"/>
      <c r="G260" s="460"/>
      <c r="H260" s="459"/>
      <c r="I260" s="461"/>
      <c r="J260" s="461"/>
      <c r="K260" s="429"/>
      <c r="L260" s="429"/>
      <c r="M260" s="429"/>
      <c r="N260" s="429"/>
      <c r="O260" s="426"/>
      <c r="P260" s="426"/>
      <c r="Q260" s="426"/>
      <c r="R260" s="429"/>
      <c r="S260" s="429"/>
      <c r="T260" s="429"/>
      <c r="U260" s="429"/>
      <c r="V260" s="429"/>
      <c r="W260" s="429"/>
      <c r="X260" s="426"/>
      <c r="Y260" s="426"/>
      <c r="Z260" s="426"/>
    </row>
    <row r="261" ht="21.0" customHeight="1">
      <c r="A261" s="426"/>
      <c r="B261" s="459"/>
      <c r="C261" s="459"/>
      <c r="D261" s="459"/>
      <c r="E261" s="459"/>
      <c r="F261" s="460"/>
      <c r="G261" s="460"/>
      <c r="H261" s="459"/>
      <c r="I261" s="461"/>
      <c r="J261" s="461"/>
      <c r="K261" s="429"/>
      <c r="L261" s="429"/>
      <c r="M261" s="429"/>
      <c r="N261" s="429"/>
      <c r="O261" s="426"/>
      <c r="P261" s="426"/>
      <c r="Q261" s="426"/>
      <c r="R261" s="429"/>
      <c r="S261" s="429"/>
      <c r="T261" s="429"/>
      <c r="U261" s="429"/>
      <c r="V261" s="429"/>
      <c r="W261" s="429"/>
      <c r="X261" s="426"/>
      <c r="Y261" s="426"/>
      <c r="Z261" s="426"/>
    </row>
    <row r="262" ht="21.0" customHeight="1">
      <c r="A262" s="426"/>
      <c r="B262" s="459"/>
      <c r="C262" s="459"/>
      <c r="D262" s="459"/>
      <c r="E262" s="459"/>
      <c r="F262" s="460"/>
      <c r="G262" s="460"/>
      <c r="H262" s="459"/>
      <c r="I262" s="461"/>
      <c r="J262" s="461"/>
      <c r="K262" s="429"/>
      <c r="L262" s="429"/>
      <c r="M262" s="429"/>
      <c r="N262" s="429"/>
      <c r="O262" s="426"/>
      <c r="P262" s="426"/>
      <c r="Q262" s="426"/>
      <c r="R262" s="429"/>
      <c r="S262" s="429"/>
      <c r="T262" s="429"/>
      <c r="U262" s="429"/>
      <c r="V262" s="429"/>
      <c r="W262" s="429"/>
      <c r="X262" s="426"/>
      <c r="Y262" s="426"/>
      <c r="Z262" s="426"/>
    </row>
    <row r="263" ht="21.0" customHeight="1">
      <c r="A263" s="426"/>
      <c r="B263" s="459"/>
      <c r="C263" s="459"/>
      <c r="D263" s="459"/>
      <c r="E263" s="459"/>
      <c r="F263" s="460"/>
      <c r="G263" s="460"/>
      <c r="H263" s="459"/>
      <c r="I263" s="461"/>
      <c r="J263" s="461"/>
      <c r="K263" s="429"/>
      <c r="L263" s="429"/>
      <c r="M263" s="429"/>
      <c r="N263" s="429"/>
      <c r="O263" s="426"/>
      <c r="P263" s="426"/>
      <c r="Q263" s="426"/>
      <c r="R263" s="429"/>
      <c r="S263" s="429"/>
      <c r="T263" s="429"/>
      <c r="U263" s="429"/>
      <c r="V263" s="429"/>
      <c r="W263" s="429"/>
      <c r="X263" s="426"/>
      <c r="Y263" s="426"/>
      <c r="Z263" s="426"/>
    </row>
    <row r="264" ht="21.0" customHeight="1">
      <c r="A264" s="426"/>
      <c r="B264" s="459"/>
      <c r="C264" s="459"/>
      <c r="D264" s="459"/>
      <c r="E264" s="459"/>
      <c r="F264" s="460"/>
      <c r="G264" s="460"/>
      <c r="H264" s="459"/>
      <c r="I264" s="461"/>
      <c r="J264" s="461"/>
      <c r="K264" s="429"/>
      <c r="L264" s="429"/>
      <c r="M264" s="429"/>
      <c r="N264" s="429"/>
      <c r="O264" s="426"/>
      <c r="P264" s="426"/>
      <c r="Q264" s="426"/>
      <c r="R264" s="429"/>
      <c r="S264" s="429"/>
      <c r="T264" s="429"/>
      <c r="U264" s="429"/>
      <c r="V264" s="429"/>
      <c r="W264" s="429"/>
      <c r="X264" s="426"/>
      <c r="Y264" s="426"/>
      <c r="Z264" s="426"/>
    </row>
    <row r="265" ht="21.0" customHeight="1">
      <c r="A265" s="426"/>
      <c r="B265" s="459"/>
      <c r="C265" s="459"/>
      <c r="D265" s="459"/>
      <c r="E265" s="459"/>
      <c r="F265" s="460"/>
      <c r="G265" s="460"/>
      <c r="H265" s="459"/>
      <c r="I265" s="461"/>
      <c r="J265" s="461"/>
      <c r="K265" s="429"/>
      <c r="L265" s="429"/>
      <c r="M265" s="429"/>
      <c r="N265" s="429"/>
      <c r="O265" s="426"/>
      <c r="P265" s="426"/>
      <c r="Q265" s="426"/>
      <c r="R265" s="429"/>
      <c r="S265" s="429"/>
      <c r="T265" s="429"/>
      <c r="U265" s="429"/>
      <c r="V265" s="429"/>
      <c r="W265" s="429"/>
      <c r="X265" s="426"/>
      <c r="Y265" s="426"/>
      <c r="Z265" s="426"/>
    </row>
    <row r="266" ht="21.0" customHeight="1">
      <c r="A266" s="426"/>
      <c r="B266" s="459"/>
      <c r="C266" s="459"/>
      <c r="D266" s="459"/>
      <c r="E266" s="459"/>
      <c r="F266" s="460"/>
      <c r="G266" s="460"/>
      <c r="H266" s="459"/>
      <c r="I266" s="461"/>
      <c r="J266" s="461"/>
      <c r="K266" s="429"/>
      <c r="L266" s="429"/>
      <c r="M266" s="429"/>
      <c r="N266" s="429"/>
      <c r="O266" s="426"/>
      <c r="P266" s="426"/>
      <c r="Q266" s="426"/>
      <c r="R266" s="429"/>
      <c r="S266" s="429"/>
      <c r="T266" s="429"/>
      <c r="U266" s="429"/>
      <c r="V266" s="429"/>
      <c r="W266" s="429"/>
      <c r="X266" s="426"/>
      <c r="Y266" s="426"/>
      <c r="Z266" s="426"/>
    </row>
    <row r="267" ht="21.0" customHeight="1">
      <c r="A267" s="426"/>
      <c r="B267" s="459"/>
      <c r="C267" s="459"/>
      <c r="D267" s="459"/>
      <c r="E267" s="459"/>
      <c r="F267" s="460"/>
      <c r="G267" s="460"/>
      <c r="H267" s="459"/>
      <c r="I267" s="461"/>
      <c r="J267" s="461"/>
      <c r="K267" s="429"/>
      <c r="L267" s="429"/>
      <c r="M267" s="429"/>
      <c r="N267" s="429"/>
      <c r="O267" s="426"/>
      <c r="P267" s="426"/>
      <c r="Q267" s="426"/>
      <c r="R267" s="429"/>
      <c r="S267" s="429"/>
      <c r="T267" s="429"/>
      <c r="U267" s="429"/>
      <c r="V267" s="429"/>
      <c r="W267" s="429"/>
      <c r="X267" s="426"/>
      <c r="Y267" s="426"/>
      <c r="Z267" s="426"/>
    </row>
    <row r="268" ht="21.0" customHeight="1">
      <c r="A268" s="426"/>
      <c r="B268" s="459"/>
      <c r="C268" s="459"/>
      <c r="D268" s="459"/>
      <c r="E268" s="459"/>
      <c r="F268" s="460"/>
      <c r="G268" s="460"/>
      <c r="H268" s="459"/>
      <c r="I268" s="461"/>
      <c r="J268" s="461"/>
      <c r="K268" s="429"/>
      <c r="L268" s="429"/>
      <c r="M268" s="429"/>
      <c r="N268" s="429"/>
      <c r="O268" s="426"/>
      <c r="P268" s="426"/>
      <c r="Q268" s="426"/>
      <c r="R268" s="429"/>
      <c r="S268" s="429"/>
      <c r="T268" s="429"/>
      <c r="U268" s="429"/>
      <c r="V268" s="429"/>
      <c r="W268" s="429"/>
      <c r="X268" s="426"/>
      <c r="Y268" s="426"/>
      <c r="Z268" s="426"/>
    </row>
    <row r="269" ht="21.0" customHeight="1">
      <c r="A269" s="426"/>
      <c r="B269" s="459"/>
      <c r="C269" s="459"/>
      <c r="D269" s="459"/>
      <c r="E269" s="459"/>
      <c r="F269" s="460"/>
      <c r="G269" s="460"/>
      <c r="H269" s="459"/>
      <c r="I269" s="461"/>
      <c r="J269" s="461"/>
      <c r="K269" s="429"/>
      <c r="L269" s="429"/>
      <c r="M269" s="429"/>
      <c r="N269" s="429"/>
      <c r="O269" s="426"/>
      <c r="P269" s="426"/>
      <c r="Q269" s="426"/>
      <c r="R269" s="429"/>
      <c r="S269" s="429"/>
      <c r="T269" s="429"/>
      <c r="U269" s="429"/>
      <c r="V269" s="429"/>
      <c r="W269" s="429"/>
      <c r="X269" s="426"/>
      <c r="Y269" s="426"/>
      <c r="Z269" s="426"/>
    </row>
    <row r="270" ht="21.0" customHeight="1">
      <c r="A270" s="426"/>
      <c r="B270" s="459"/>
      <c r="C270" s="459"/>
      <c r="D270" s="459"/>
      <c r="E270" s="459"/>
      <c r="F270" s="460"/>
      <c r="G270" s="460"/>
      <c r="H270" s="459"/>
      <c r="I270" s="461"/>
      <c r="J270" s="461"/>
      <c r="K270" s="429"/>
      <c r="L270" s="429"/>
      <c r="M270" s="429"/>
      <c r="N270" s="429"/>
      <c r="O270" s="426"/>
      <c r="P270" s="426"/>
      <c r="Q270" s="426"/>
      <c r="R270" s="429"/>
      <c r="S270" s="429"/>
      <c r="T270" s="429"/>
      <c r="U270" s="429"/>
      <c r="V270" s="429"/>
      <c r="W270" s="429"/>
      <c r="X270" s="426"/>
      <c r="Y270" s="426"/>
      <c r="Z270" s="426"/>
    </row>
    <row r="271" ht="21.0" customHeight="1">
      <c r="A271" s="426"/>
      <c r="B271" s="459"/>
      <c r="C271" s="459"/>
      <c r="D271" s="459"/>
      <c r="E271" s="459"/>
      <c r="F271" s="460"/>
      <c r="G271" s="460"/>
      <c r="H271" s="459"/>
      <c r="I271" s="461"/>
      <c r="J271" s="461"/>
      <c r="K271" s="429"/>
      <c r="L271" s="429"/>
      <c r="M271" s="429"/>
      <c r="N271" s="429"/>
      <c r="O271" s="426"/>
      <c r="P271" s="426"/>
      <c r="Q271" s="426"/>
      <c r="R271" s="429"/>
      <c r="S271" s="429"/>
      <c r="T271" s="429"/>
      <c r="U271" s="429"/>
      <c r="V271" s="429"/>
      <c r="W271" s="429"/>
      <c r="X271" s="426"/>
      <c r="Y271" s="426"/>
      <c r="Z271" s="426"/>
    </row>
    <row r="272" ht="21.0" customHeight="1">
      <c r="A272" s="426"/>
      <c r="B272" s="459"/>
      <c r="C272" s="459"/>
      <c r="D272" s="459"/>
      <c r="E272" s="459"/>
      <c r="F272" s="460"/>
      <c r="G272" s="460"/>
      <c r="H272" s="459"/>
      <c r="I272" s="461"/>
      <c r="J272" s="461"/>
      <c r="K272" s="429"/>
      <c r="L272" s="429"/>
      <c r="M272" s="429"/>
      <c r="N272" s="429"/>
      <c r="O272" s="426"/>
      <c r="P272" s="426"/>
      <c r="Q272" s="426"/>
      <c r="R272" s="429"/>
      <c r="S272" s="429"/>
      <c r="T272" s="429"/>
      <c r="U272" s="429"/>
      <c r="V272" s="429"/>
      <c r="W272" s="429"/>
      <c r="X272" s="426"/>
      <c r="Y272" s="426"/>
      <c r="Z272" s="426"/>
    </row>
    <row r="273" ht="21.0" customHeight="1">
      <c r="A273" s="426"/>
      <c r="B273" s="459"/>
      <c r="C273" s="459"/>
      <c r="D273" s="459"/>
      <c r="E273" s="459"/>
      <c r="F273" s="460"/>
      <c r="G273" s="460"/>
      <c r="H273" s="459"/>
      <c r="I273" s="461"/>
      <c r="J273" s="461"/>
      <c r="K273" s="429"/>
      <c r="L273" s="429"/>
      <c r="M273" s="429"/>
      <c r="N273" s="429"/>
      <c r="O273" s="426"/>
      <c r="P273" s="426"/>
      <c r="Q273" s="426"/>
      <c r="R273" s="429"/>
      <c r="S273" s="429"/>
      <c r="T273" s="429"/>
      <c r="U273" s="429"/>
      <c r="V273" s="429"/>
      <c r="W273" s="429"/>
      <c r="X273" s="426"/>
      <c r="Y273" s="426"/>
      <c r="Z273" s="426"/>
    </row>
    <row r="274" ht="21.0" customHeight="1">
      <c r="A274" s="426"/>
      <c r="B274" s="459"/>
      <c r="C274" s="459"/>
      <c r="D274" s="459"/>
      <c r="E274" s="459"/>
      <c r="F274" s="460"/>
      <c r="G274" s="460"/>
      <c r="H274" s="459"/>
      <c r="I274" s="461"/>
      <c r="J274" s="461"/>
      <c r="K274" s="429"/>
      <c r="L274" s="429"/>
      <c r="M274" s="429"/>
      <c r="N274" s="429"/>
      <c r="O274" s="426"/>
      <c r="P274" s="426"/>
      <c r="Q274" s="426"/>
      <c r="R274" s="429"/>
      <c r="S274" s="429"/>
      <c r="T274" s="429"/>
      <c r="U274" s="429"/>
      <c r="V274" s="429"/>
      <c r="W274" s="429"/>
      <c r="X274" s="426"/>
      <c r="Y274" s="426"/>
      <c r="Z274" s="426"/>
    </row>
    <row r="275" ht="21.0" customHeight="1">
      <c r="A275" s="426"/>
      <c r="B275" s="459"/>
      <c r="C275" s="459"/>
      <c r="D275" s="459"/>
      <c r="E275" s="459"/>
      <c r="F275" s="460"/>
      <c r="G275" s="460"/>
      <c r="H275" s="459"/>
      <c r="I275" s="461"/>
      <c r="J275" s="461"/>
      <c r="K275" s="429"/>
      <c r="L275" s="429"/>
      <c r="M275" s="429"/>
      <c r="N275" s="429"/>
      <c r="O275" s="426"/>
      <c r="P275" s="426"/>
      <c r="Q275" s="426"/>
      <c r="R275" s="429"/>
      <c r="S275" s="429"/>
      <c r="T275" s="429"/>
      <c r="U275" s="429"/>
      <c r="V275" s="429"/>
      <c r="W275" s="429"/>
      <c r="X275" s="426"/>
      <c r="Y275" s="426"/>
      <c r="Z275" s="426"/>
    </row>
    <row r="276" ht="21.0" customHeight="1">
      <c r="A276" s="426"/>
      <c r="B276" s="459"/>
      <c r="C276" s="459"/>
      <c r="D276" s="459"/>
      <c r="E276" s="459"/>
      <c r="F276" s="460"/>
      <c r="G276" s="460"/>
      <c r="H276" s="459"/>
      <c r="I276" s="461"/>
      <c r="J276" s="461"/>
      <c r="K276" s="429"/>
      <c r="L276" s="429"/>
      <c r="M276" s="429"/>
      <c r="N276" s="429"/>
      <c r="O276" s="426"/>
      <c r="P276" s="426"/>
      <c r="Q276" s="426"/>
      <c r="R276" s="429"/>
      <c r="S276" s="429"/>
      <c r="T276" s="429"/>
      <c r="U276" s="429"/>
      <c r="V276" s="429"/>
      <c r="W276" s="429"/>
      <c r="X276" s="426"/>
      <c r="Y276" s="426"/>
      <c r="Z276" s="426"/>
    </row>
    <row r="277" ht="21.0" customHeight="1">
      <c r="A277" s="426"/>
      <c r="B277" s="459"/>
      <c r="C277" s="459"/>
      <c r="D277" s="459"/>
      <c r="E277" s="459"/>
      <c r="F277" s="460"/>
      <c r="G277" s="460"/>
      <c r="H277" s="459"/>
      <c r="I277" s="461"/>
      <c r="J277" s="461"/>
      <c r="K277" s="429"/>
      <c r="L277" s="429"/>
      <c r="M277" s="429"/>
      <c r="N277" s="429"/>
      <c r="O277" s="426"/>
      <c r="P277" s="426"/>
      <c r="Q277" s="426"/>
      <c r="R277" s="429"/>
      <c r="S277" s="429"/>
      <c r="T277" s="429"/>
      <c r="U277" s="429"/>
      <c r="V277" s="429"/>
      <c r="W277" s="429"/>
      <c r="X277" s="426"/>
      <c r="Y277" s="426"/>
      <c r="Z277" s="426"/>
    </row>
    <row r="278" ht="21.0" customHeight="1">
      <c r="A278" s="426"/>
      <c r="B278" s="459"/>
      <c r="C278" s="459"/>
      <c r="D278" s="459"/>
      <c r="E278" s="459"/>
      <c r="F278" s="460"/>
      <c r="G278" s="460"/>
      <c r="H278" s="459"/>
      <c r="I278" s="461"/>
      <c r="J278" s="461"/>
      <c r="K278" s="429"/>
      <c r="L278" s="429"/>
      <c r="M278" s="429"/>
      <c r="N278" s="429"/>
      <c r="O278" s="426"/>
      <c r="P278" s="426"/>
      <c r="Q278" s="426"/>
      <c r="R278" s="429"/>
      <c r="S278" s="429"/>
      <c r="T278" s="429"/>
      <c r="U278" s="429"/>
      <c r="V278" s="429"/>
      <c r="W278" s="429"/>
      <c r="X278" s="426"/>
      <c r="Y278" s="426"/>
      <c r="Z278" s="426"/>
    </row>
    <row r="279" ht="21.0" customHeight="1">
      <c r="A279" s="426"/>
      <c r="B279" s="459"/>
      <c r="C279" s="459"/>
      <c r="D279" s="459"/>
      <c r="E279" s="459"/>
      <c r="F279" s="460"/>
      <c r="G279" s="460"/>
      <c r="H279" s="459"/>
      <c r="I279" s="461"/>
      <c r="J279" s="461"/>
      <c r="K279" s="429"/>
      <c r="L279" s="429"/>
      <c r="M279" s="429"/>
      <c r="N279" s="429"/>
      <c r="O279" s="426"/>
      <c r="P279" s="426"/>
      <c r="Q279" s="426"/>
      <c r="R279" s="429"/>
      <c r="S279" s="429"/>
      <c r="T279" s="429"/>
      <c r="U279" s="429"/>
      <c r="V279" s="429"/>
      <c r="W279" s="429"/>
      <c r="X279" s="426"/>
      <c r="Y279" s="426"/>
      <c r="Z279" s="426"/>
    </row>
    <row r="280" ht="21.0" customHeight="1">
      <c r="A280" s="426"/>
      <c r="B280" s="459"/>
      <c r="C280" s="459"/>
      <c r="D280" s="459"/>
      <c r="E280" s="459"/>
      <c r="F280" s="460"/>
      <c r="G280" s="460"/>
      <c r="H280" s="459"/>
      <c r="I280" s="461"/>
      <c r="J280" s="461"/>
      <c r="K280" s="429"/>
      <c r="L280" s="429"/>
      <c r="M280" s="429"/>
      <c r="N280" s="429"/>
      <c r="O280" s="426"/>
      <c r="P280" s="426"/>
      <c r="Q280" s="426"/>
      <c r="R280" s="429"/>
      <c r="S280" s="429"/>
      <c r="T280" s="429"/>
      <c r="U280" s="429"/>
      <c r="V280" s="429"/>
      <c r="W280" s="429"/>
      <c r="X280" s="426"/>
      <c r="Y280" s="426"/>
      <c r="Z280" s="426"/>
    </row>
    <row r="281" ht="21.0" customHeight="1">
      <c r="A281" s="426"/>
      <c r="B281" s="459"/>
      <c r="C281" s="459"/>
      <c r="D281" s="459"/>
      <c r="E281" s="459"/>
      <c r="F281" s="460"/>
      <c r="G281" s="460"/>
      <c r="H281" s="459"/>
      <c r="I281" s="461"/>
      <c r="J281" s="461"/>
      <c r="K281" s="429"/>
      <c r="L281" s="429"/>
      <c r="M281" s="429"/>
      <c r="N281" s="429"/>
      <c r="O281" s="426"/>
      <c r="P281" s="426"/>
      <c r="Q281" s="426"/>
      <c r="R281" s="429"/>
      <c r="S281" s="429"/>
      <c r="T281" s="429"/>
      <c r="U281" s="429"/>
      <c r="V281" s="429"/>
      <c r="W281" s="429"/>
      <c r="X281" s="426"/>
      <c r="Y281" s="426"/>
      <c r="Z281" s="426"/>
    </row>
    <row r="282" ht="21.0" customHeight="1">
      <c r="A282" s="426"/>
      <c r="B282" s="459"/>
      <c r="C282" s="459"/>
      <c r="D282" s="459"/>
      <c r="E282" s="459"/>
      <c r="F282" s="460"/>
      <c r="G282" s="460"/>
      <c r="H282" s="459"/>
      <c r="I282" s="461"/>
      <c r="J282" s="461"/>
      <c r="K282" s="429"/>
      <c r="L282" s="429"/>
      <c r="M282" s="429"/>
      <c r="N282" s="429"/>
      <c r="O282" s="426"/>
      <c r="P282" s="426"/>
      <c r="Q282" s="426"/>
      <c r="R282" s="429"/>
      <c r="S282" s="429"/>
      <c r="T282" s="429"/>
      <c r="U282" s="429"/>
      <c r="V282" s="429"/>
      <c r="W282" s="429"/>
      <c r="X282" s="426"/>
      <c r="Y282" s="426"/>
      <c r="Z282" s="426"/>
    </row>
    <row r="283" ht="21.0" customHeight="1">
      <c r="A283" s="426"/>
      <c r="B283" s="459"/>
      <c r="C283" s="459"/>
      <c r="D283" s="459"/>
      <c r="E283" s="459"/>
      <c r="F283" s="460"/>
      <c r="G283" s="460"/>
      <c r="H283" s="459"/>
      <c r="I283" s="461"/>
      <c r="J283" s="461"/>
      <c r="K283" s="429"/>
      <c r="L283" s="429"/>
      <c r="M283" s="429"/>
      <c r="N283" s="429"/>
      <c r="O283" s="426"/>
      <c r="P283" s="426"/>
      <c r="Q283" s="426"/>
      <c r="R283" s="429"/>
      <c r="S283" s="429"/>
      <c r="T283" s="429"/>
      <c r="U283" s="429"/>
      <c r="V283" s="429"/>
      <c r="W283" s="429"/>
      <c r="X283" s="426"/>
      <c r="Y283" s="426"/>
      <c r="Z283" s="426"/>
    </row>
    <row r="284" ht="21.0" customHeight="1">
      <c r="A284" s="426"/>
      <c r="B284" s="459"/>
      <c r="C284" s="459"/>
      <c r="D284" s="459"/>
      <c r="E284" s="459"/>
      <c r="F284" s="460"/>
      <c r="G284" s="460"/>
      <c r="H284" s="459"/>
      <c r="I284" s="461"/>
      <c r="J284" s="461"/>
      <c r="K284" s="429"/>
      <c r="L284" s="429"/>
      <c r="M284" s="429"/>
      <c r="N284" s="429"/>
      <c r="O284" s="426"/>
      <c r="P284" s="426"/>
      <c r="Q284" s="426"/>
      <c r="R284" s="429"/>
      <c r="S284" s="429"/>
      <c r="T284" s="429"/>
      <c r="U284" s="429"/>
      <c r="V284" s="429"/>
      <c r="W284" s="429"/>
      <c r="X284" s="426"/>
      <c r="Y284" s="426"/>
      <c r="Z284" s="426"/>
    </row>
    <row r="285" ht="21.0" customHeight="1">
      <c r="A285" s="426"/>
      <c r="B285" s="459"/>
      <c r="C285" s="459"/>
      <c r="D285" s="459"/>
      <c r="E285" s="459"/>
      <c r="F285" s="460"/>
      <c r="G285" s="460"/>
      <c r="H285" s="459"/>
      <c r="I285" s="461"/>
      <c r="J285" s="461"/>
      <c r="K285" s="429"/>
      <c r="L285" s="429"/>
      <c r="M285" s="429"/>
      <c r="N285" s="429"/>
      <c r="O285" s="426"/>
      <c r="P285" s="426"/>
      <c r="Q285" s="426"/>
      <c r="R285" s="429"/>
      <c r="S285" s="429"/>
      <c r="T285" s="429"/>
      <c r="U285" s="429"/>
      <c r="V285" s="429"/>
      <c r="W285" s="429"/>
      <c r="X285" s="426"/>
      <c r="Y285" s="426"/>
      <c r="Z285" s="426"/>
    </row>
    <row r="286" ht="21.0" customHeight="1">
      <c r="A286" s="426"/>
      <c r="B286" s="459"/>
      <c r="C286" s="459"/>
      <c r="D286" s="459"/>
      <c r="E286" s="459"/>
      <c r="F286" s="460"/>
      <c r="G286" s="460"/>
      <c r="H286" s="459"/>
      <c r="I286" s="461"/>
      <c r="J286" s="461"/>
      <c r="K286" s="429"/>
      <c r="L286" s="429"/>
      <c r="M286" s="429"/>
      <c r="N286" s="429"/>
      <c r="O286" s="426"/>
      <c r="P286" s="426"/>
      <c r="Q286" s="426"/>
      <c r="R286" s="429"/>
      <c r="S286" s="429"/>
      <c r="T286" s="429"/>
      <c r="U286" s="429"/>
      <c r="V286" s="429"/>
      <c r="W286" s="429"/>
      <c r="X286" s="426"/>
      <c r="Y286" s="426"/>
      <c r="Z286" s="426"/>
    </row>
    <row r="287" ht="21.0" customHeight="1">
      <c r="A287" s="426"/>
      <c r="B287" s="459"/>
      <c r="C287" s="459"/>
      <c r="D287" s="459"/>
      <c r="E287" s="459"/>
      <c r="F287" s="460"/>
      <c r="G287" s="460"/>
      <c r="H287" s="459"/>
      <c r="I287" s="461"/>
      <c r="J287" s="461"/>
      <c r="K287" s="429"/>
      <c r="L287" s="429"/>
      <c r="M287" s="429"/>
      <c r="N287" s="429"/>
      <c r="O287" s="426"/>
      <c r="P287" s="426"/>
      <c r="Q287" s="426"/>
      <c r="R287" s="429"/>
      <c r="S287" s="429"/>
      <c r="T287" s="429"/>
      <c r="U287" s="429"/>
      <c r="V287" s="429"/>
      <c r="W287" s="429"/>
      <c r="X287" s="426"/>
      <c r="Y287" s="426"/>
      <c r="Z287" s="426"/>
    </row>
    <row r="288" ht="21.0" customHeight="1">
      <c r="A288" s="426"/>
      <c r="B288" s="459"/>
      <c r="C288" s="459"/>
      <c r="D288" s="459"/>
      <c r="E288" s="459"/>
      <c r="F288" s="460"/>
      <c r="G288" s="460"/>
      <c r="H288" s="459"/>
      <c r="I288" s="461"/>
      <c r="J288" s="461"/>
      <c r="K288" s="429"/>
      <c r="L288" s="429"/>
      <c r="M288" s="429"/>
      <c r="N288" s="429"/>
      <c r="O288" s="426"/>
      <c r="P288" s="426"/>
      <c r="Q288" s="426"/>
      <c r="R288" s="429"/>
      <c r="S288" s="429"/>
      <c r="T288" s="429"/>
      <c r="U288" s="429"/>
      <c r="V288" s="429"/>
      <c r="W288" s="429"/>
      <c r="X288" s="426"/>
      <c r="Y288" s="426"/>
      <c r="Z288" s="426"/>
    </row>
    <row r="289" ht="21.0" customHeight="1">
      <c r="A289" s="462"/>
      <c r="B289" s="429"/>
      <c r="C289" s="429"/>
      <c r="D289" s="429"/>
      <c r="E289" s="429"/>
      <c r="F289" s="463"/>
      <c r="G289" s="463"/>
      <c r="H289" s="449"/>
      <c r="I289" s="449"/>
      <c r="J289" s="449"/>
      <c r="K289" s="431"/>
      <c r="L289" s="431"/>
      <c r="M289" s="431"/>
      <c r="N289" s="431"/>
      <c r="O289" s="431"/>
      <c r="P289" s="431"/>
      <c r="Q289" s="431"/>
      <c r="R289" s="462"/>
      <c r="S289" s="462"/>
      <c r="T289" s="462"/>
      <c r="U289" s="462"/>
      <c r="V289" s="462"/>
      <c r="W289" s="462"/>
      <c r="X289" s="462"/>
      <c r="Y289" s="462"/>
      <c r="Z289" s="462"/>
    </row>
    <row r="290" ht="21.0" customHeight="1">
      <c r="A290" s="462"/>
      <c r="B290" s="429"/>
      <c r="C290" s="429"/>
      <c r="D290" s="429"/>
      <c r="E290" s="429"/>
      <c r="F290" s="464"/>
      <c r="G290" s="464"/>
      <c r="H290" s="429"/>
      <c r="I290" s="462"/>
      <c r="J290" s="462"/>
      <c r="K290" s="462"/>
      <c r="L290" s="462"/>
      <c r="M290" s="462"/>
      <c r="N290" s="462"/>
      <c r="O290" s="462"/>
      <c r="P290" s="462"/>
      <c r="Q290" s="462"/>
      <c r="R290" s="462"/>
      <c r="S290" s="462"/>
      <c r="T290" s="462"/>
      <c r="U290" s="462"/>
      <c r="V290" s="462"/>
      <c r="W290" s="462"/>
      <c r="X290" s="462"/>
      <c r="Y290" s="462"/>
      <c r="Z290" s="462"/>
    </row>
    <row r="291" ht="21.0" customHeight="1">
      <c r="A291" s="462"/>
      <c r="B291" s="462"/>
      <c r="C291" s="462"/>
      <c r="D291" s="462"/>
      <c r="E291" s="462"/>
      <c r="F291" s="465"/>
      <c r="G291" s="465"/>
      <c r="H291" s="462"/>
      <c r="I291" s="462"/>
      <c r="J291" s="462"/>
      <c r="K291" s="462"/>
      <c r="L291" s="462"/>
      <c r="M291" s="462"/>
      <c r="N291" s="462"/>
      <c r="O291" s="462"/>
      <c r="P291" s="462"/>
      <c r="Q291" s="462"/>
      <c r="R291" s="462"/>
      <c r="S291" s="462"/>
      <c r="T291" s="462"/>
      <c r="U291" s="462"/>
      <c r="V291" s="462"/>
      <c r="W291" s="462"/>
      <c r="X291" s="462"/>
      <c r="Y291" s="462"/>
      <c r="Z291" s="462"/>
    </row>
    <row r="292" ht="21.0" customHeight="1">
      <c r="A292" s="462"/>
      <c r="B292" s="462"/>
      <c r="C292" s="462"/>
      <c r="D292" s="462"/>
      <c r="E292" s="462"/>
      <c r="F292" s="465"/>
      <c r="G292" s="465"/>
      <c r="H292" s="462"/>
      <c r="I292" s="462"/>
      <c r="J292" s="462"/>
      <c r="K292" s="462"/>
      <c r="L292" s="462"/>
      <c r="M292" s="462"/>
      <c r="N292" s="462"/>
      <c r="O292" s="462"/>
      <c r="P292" s="462"/>
      <c r="Q292" s="462"/>
      <c r="R292" s="462"/>
      <c r="S292" s="462"/>
      <c r="T292" s="462"/>
      <c r="U292" s="462"/>
      <c r="V292" s="462"/>
      <c r="W292" s="462"/>
      <c r="X292" s="462"/>
      <c r="Y292" s="462"/>
      <c r="Z292" s="462"/>
    </row>
    <row r="293" ht="21.0" customHeight="1">
      <c r="A293" s="462"/>
      <c r="B293" s="462"/>
      <c r="C293" s="462"/>
      <c r="D293" s="462"/>
      <c r="E293" s="462"/>
      <c r="F293" s="465"/>
      <c r="G293" s="465"/>
      <c r="H293" s="462"/>
      <c r="I293" s="462"/>
      <c r="J293" s="462"/>
      <c r="K293" s="462"/>
      <c r="L293" s="462"/>
      <c r="M293" s="462"/>
      <c r="N293" s="462"/>
      <c r="O293" s="462"/>
      <c r="P293" s="462"/>
      <c r="Q293" s="462"/>
      <c r="R293" s="462"/>
      <c r="S293" s="462"/>
      <c r="T293" s="462"/>
      <c r="U293" s="462"/>
      <c r="V293" s="462"/>
      <c r="W293" s="462"/>
      <c r="X293" s="462"/>
      <c r="Y293" s="462"/>
      <c r="Z293" s="462"/>
    </row>
    <row r="294" ht="21.0" customHeight="1">
      <c r="A294" s="137"/>
      <c r="B294" s="462"/>
      <c r="C294" s="462"/>
      <c r="D294" s="462"/>
      <c r="E294" s="462"/>
      <c r="F294" s="465"/>
      <c r="G294" s="465"/>
      <c r="H294" s="462"/>
      <c r="I294" s="462"/>
      <c r="J294" s="462"/>
      <c r="K294" s="462"/>
      <c r="L294" s="462"/>
      <c r="M294" s="462"/>
      <c r="N294" s="462"/>
      <c r="O294" s="462"/>
      <c r="P294" s="462"/>
      <c r="Q294" s="462"/>
      <c r="R294" s="462"/>
      <c r="S294" s="462"/>
      <c r="T294" s="462"/>
      <c r="U294" s="462"/>
      <c r="V294" s="462"/>
      <c r="W294" s="462"/>
      <c r="X294" s="462"/>
      <c r="Y294" s="462"/>
      <c r="Z294" s="462"/>
    </row>
    <row r="295" ht="21.0" customHeight="1">
      <c r="A295" s="462"/>
      <c r="B295" s="462"/>
      <c r="C295" s="462"/>
      <c r="D295" s="462"/>
      <c r="E295" s="462"/>
      <c r="F295" s="465"/>
      <c r="G295" s="465"/>
      <c r="H295" s="462"/>
      <c r="I295" s="462"/>
      <c r="J295" s="462"/>
      <c r="K295" s="462"/>
      <c r="L295" s="462"/>
      <c r="M295" s="462"/>
      <c r="N295" s="462"/>
      <c r="O295" s="462"/>
      <c r="P295" s="462"/>
      <c r="Q295" s="462"/>
      <c r="R295" s="462"/>
      <c r="S295" s="462"/>
      <c r="T295" s="462"/>
      <c r="U295" s="462"/>
      <c r="V295" s="462"/>
      <c r="W295" s="462"/>
      <c r="X295" s="462"/>
      <c r="Y295" s="462"/>
      <c r="Z295" s="462"/>
    </row>
    <row r="296" ht="21.0" customHeight="1">
      <c r="A296" s="462"/>
      <c r="B296" s="449"/>
      <c r="C296" s="466"/>
      <c r="D296" s="466"/>
      <c r="E296" s="466"/>
      <c r="F296" s="467"/>
      <c r="G296" s="467"/>
      <c r="H296" s="449"/>
      <c r="I296" s="449"/>
      <c r="J296" s="449"/>
      <c r="K296" s="462"/>
      <c r="L296" s="462"/>
      <c r="M296" s="462"/>
      <c r="N296" s="462"/>
      <c r="O296" s="462"/>
      <c r="P296" s="462"/>
      <c r="Q296" s="462"/>
      <c r="R296" s="462"/>
      <c r="S296" s="462"/>
      <c r="T296" s="462"/>
      <c r="U296" s="462"/>
      <c r="V296" s="462"/>
      <c r="W296" s="462"/>
      <c r="X296" s="462"/>
      <c r="Y296" s="462"/>
      <c r="Z296" s="462"/>
    </row>
    <row r="297" ht="21.0" customHeight="1">
      <c r="A297" s="468"/>
      <c r="B297" s="427"/>
      <c r="C297" s="427"/>
      <c r="D297" s="427"/>
      <c r="E297" s="427"/>
      <c r="F297" s="436"/>
      <c r="G297" s="436"/>
      <c r="H297" s="427"/>
      <c r="I297" s="430"/>
      <c r="J297" s="430"/>
      <c r="K297" s="462"/>
      <c r="L297" s="462"/>
      <c r="M297" s="462"/>
      <c r="N297" s="462"/>
      <c r="O297" s="469"/>
      <c r="P297" s="469"/>
      <c r="Q297" s="469"/>
      <c r="R297" s="462"/>
      <c r="S297" s="462"/>
      <c r="T297" s="462"/>
      <c r="U297" s="462"/>
      <c r="V297" s="462"/>
      <c r="W297" s="462"/>
      <c r="X297" s="462"/>
      <c r="Y297" s="462"/>
      <c r="Z297" s="462"/>
    </row>
    <row r="298" ht="21.0" customHeight="1">
      <c r="A298" s="468"/>
      <c r="B298" s="427"/>
      <c r="C298" s="427"/>
      <c r="D298" s="427"/>
      <c r="E298" s="427"/>
      <c r="F298" s="436"/>
      <c r="G298" s="436"/>
      <c r="H298" s="427"/>
      <c r="I298" s="430"/>
      <c r="J298" s="430"/>
      <c r="K298" s="462"/>
      <c r="L298" s="462"/>
      <c r="M298" s="462"/>
      <c r="N298" s="462"/>
      <c r="O298" s="469"/>
      <c r="P298" s="469"/>
      <c r="Q298" s="469"/>
      <c r="R298" s="462"/>
      <c r="S298" s="462"/>
      <c r="T298" s="462"/>
      <c r="U298" s="462"/>
      <c r="V298" s="462"/>
      <c r="W298" s="462"/>
      <c r="X298" s="459"/>
      <c r="Y298" s="462"/>
      <c r="Z298" s="462"/>
    </row>
    <row r="299" ht="21.0" customHeight="1">
      <c r="A299" s="468"/>
      <c r="B299" s="427"/>
      <c r="C299" s="427"/>
      <c r="D299" s="427"/>
      <c r="E299" s="427"/>
      <c r="F299" s="436"/>
      <c r="G299" s="436"/>
      <c r="H299" s="427"/>
      <c r="I299" s="430"/>
      <c r="J299" s="430"/>
      <c r="K299" s="462"/>
      <c r="L299" s="462"/>
      <c r="M299" s="462"/>
      <c r="N299" s="462"/>
      <c r="O299" s="469"/>
      <c r="P299" s="469"/>
      <c r="Q299" s="469"/>
      <c r="R299" s="462"/>
      <c r="S299" s="462"/>
      <c r="T299" s="462"/>
      <c r="U299" s="462"/>
      <c r="V299" s="462"/>
      <c r="W299" s="462"/>
      <c r="X299" s="459"/>
      <c r="Y299" s="462"/>
      <c r="Z299" s="462"/>
    </row>
    <row r="300" ht="21.0" customHeight="1">
      <c r="A300" s="468"/>
      <c r="B300" s="427"/>
      <c r="C300" s="427"/>
      <c r="D300" s="427"/>
      <c r="E300" s="427"/>
      <c r="F300" s="436"/>
      <c r="G300" s="436"/>
      <c r="H300" s="427"/>
      <c r="I300" s="430"/>
      <c r="J300" s="430"/>
      <c r="K300" s="462"/>
      <c r="L300" s="462"/>
      <c r="M300" s="462"/>
      <c r="N300" s="462"/>
      <c r="O300" s="469"/>
      <c r="P300" s="469"/>
      <c r="Q300" s="469"/>
      <c r="R300" s="462"/>
      <c r="S300" s="462"/>
      <c r="T300" s="462"/>
      <c r="U300" s="462"/>
      <c r="V300" s="462"/>
      <c r="W300" s="462"/>
      <c r="X300" s="459"/>
      <c r="Y300" s="462"/>
      <c r="Z300" s="462"/>
    </row>
    <row r="301" ht="21.0" customHeight="1">
      <c r="A301" s="468"/>
      <c r="B301" s="427"/>
      <c r="C301" s="427"/>
      <c r="D301" s="427"/>
      <c r="E301" s="427"/>
      <c r="F301" s="436"/>
      <c r="G301" s="436"/>
      <c r="H301" s="427"/>
      <c r="I301" s="430"/>
      <c r="J301" s="430"/>
      <c r="K301" s="462"/>
      <c r="L301" s="462"/>
      <c r="M301" s="462"/>
      <c r="N301" s="462"/>
      <c r="O301" s="469"/>
      <c r="P301" s="469"/>
      <c r="Q301" s="469"/>
      <c r="R301" s="462"/>
      <c r="S301" s="462"/>
      <c r="T301" s="462"/>
      <c r="U301" s="462"/>
      <c r="V301" s="462"/>
      <c r="W301" s="462"/>
      <c r="X301" s="462"/>
      <c r="Y301" s="462"/>
      <c r="Z301" s="462"/>
    </row>
    <row r="302" ht="21.0" customHeight="1">
      <c r="A302" s="468"/>
      <c r="B302" s="427"/>
      <c r="C302" s="427"/>
      <c r="D302" s="427"/>
      <c r="E302" s="427"/>
      <c r="F302" s="436"/>
      <c r="G302" s="436"/>
      <c r="H302" s="427"/>
      <c r="I302" s="430"/>
      <c r="J302" s="430"/>
      <c r="K302" s="462"/>
      <c r="L302" s="462"/>
      <c r="M302" s="462"/>
      <c r="N302" s="462"/>
      <c r="O302" s="469"/>
      <c r="P302" s="469"/>
      <c r="Q302" s="469"/>
      <c r="R302" s="462"/>
      <c r="S302" s="462"/>
      <c r="T302" s="462"/>
      <c r="U302" s="462"/>
      <c r="V302" s="462"/>
      <c r="W302" s="462"/>
      <c r="X302" s="462"/>
      <c r="Y302" s="462"/>
      <c r="Z302" s="462"/>
    </row>
    <row r="303" ht="21.0" customHeight="1">
      <c r="A303" s="468"/>
      <c r="B303" s="427"/>
      <c r="C303" s="427"/>
      <c r="D303" s="427"/>
      <c r="E303" s="427"/>
      <c r="F303" s="436"/>
      <c r="G303" s="436"/>
      <c r="H303" s="427"/>
      <c r="I303" s="430"/>
      <c r="J303" s="430"/>
      <c r="K303" s="462"/>
      <c r="L303" s="462"/>
      <c r="M303" s="462"/>
      <c r="N303" s="462"/>
      <c r="O303" s="469"/>
      <c r="P303" s="469"/>
      <c r="Q303" s="469"/>
      <c r="R303" s="462"/>
      <c r="S303" s="462"/>
      <c r="T303" s="462"/>
      <c r="U303" s="462"/>
      <c r="V303" s="462"/>
      <c r="W303" s="462"/>
      <c r="X303" s="462"/>
      <c r="Y303" s="462"/>
      <c r="Z303" s="462"/>
    </row>
    <row r="304" ht="21.0" customHeight="1">
      <c r="A304" s="468"/>
      <c r="B304" s="427"/>
      <c r="C304" s="427"/>
      <c r="D304" s="427"/>
      <c r="E304" s="427"/>
      <c r="F304" s="436"/>
      <c r="G304" s="436"/>
      <c r="H304" s="427"/>
      <c r="I304" s="430"/>
      <c r="J304" s="430"/>
      <c r="K304" s="462"/>
      <c r="L304" s="462"/>
      <c r="M304" s="462"/>
      <c r="N304" s="462"/>
      <c r="O304" s="469"/>
      <c r="P304" s="469"/>
      <c r="Q304" s="469"/>
      <c r="R304" s="462"/>
      <c r="S304" s="462"/>
      <c r="T304" s="462"/>
      <c r="U304" s="462"/>
      <c r="V304" s="462"/>
      <c r="W304" s="462"/>
      <c r="X304" s="462"/>
      <c r="Y304" s="462"/>
      <c r="Z304" s="462"/>
    </row>
    <row r="305" ht="21.0" customHeight="1">
      <c r="A305" s="468"/>
      <c r="B305" s="427"/>
      <c r="C305" s="427"/>
      <c r="D305" s="427"/>
      <c r="E305" s="427"/>
      <c r="F305" s="436"/>
      <c r="G305" s="436"/>
      <c r="H305" s="427"/>
      <c r="I305" s="430"/>
      <c r="J305" s="430"/>
      <c r="K305" s="462"/>
      <c r="L305" s="462"/>
      <c r="M305" s="462"/>
      <c r="N305" s="462"/>
      <c r="O305" s="469"/>
      <c r="P305" s="469"/>
      <c r="Q305" s="469"/>
      <c r="R305" s="462"/>
      <c r="S305" s="462"/>
      <c r="T305" s="462"/>
      <c r="U305" s="462"/>
      <c r="V305" s="462"/>
      <c r="W305" s="462"/>
      <c r="X305" s="462"/>
      <c r="Y305" s="462"/>
      <c r="Z305" s="462"/>
    </row>
    <row r="306" ht="21.0" customHeight="1">
      <c r="A306" s="468"/>
      <c r="B306" s="427"/>
      <c r="C306" s="427"/>
      <c r="D306" s="427"/>
      <c r="E306" s="427"/>
      <c r="F306" s="436"/>
      <c r="G306" s="436"/>
      <c r="H306" s="427"/>
      <c r="I306" s="430"/>
      <c r="J306" s="430"/>
      <c r="K306" s="462"/>
      <c r="L306" s="462"/>
      <c r="M306" s="462"/>
      <c r="N306" s="462"/>
      <c r="O306" s="462"/>
      <c r="P306" s="462"/>
      <c r="Q306" s="462"/>
      <c r="R306" s="462"/>
      <c r="S306" s="462"/>
      <c r="T306" s="462"/>
      <c r="U306" s="462"/>
      <c r="V306" s="462"/>
      <c r="W306" s="470"/>
      <c r="X306" s="462"/>
      <c r="Y306" s="462"/>
      <c r="Z306" s="462"/>
    </row>
    <row r="307" ht="21.0" customHeight="1">
      <c r="A307" s="468"/>
      <c r="B307" s="462"/>
      <c r="C307" s="462"/>
      <c r="D307" s="462"/>
      <c r="E307" s="462"/>
      <c r="F307" s="467"/>
      <c r="G307" s="467"/>
      <c r="H307" s="462"/>
      <c r="I307" s="471"/>
      <c r="J307" s="471"/>
      <c r="K307" s="462"/>
      <c r="L307" s="462"/>
      <c r="M307" s="462"/>
      <c r="N307" s="462"/>
      <c r="O307" s="462"/>
      <c r="P307" s="462"/>
      <c r="Q307" s="462"/>
      <c r="R307" s="462"/>
      <c r="S307" s="462"/>
      <c r="T307" s="462"/>
      <c r="U307" s="462"/>
      <c r="V307" s="462"/>
      <c r="W307" s="470"/>
      <c r="X307" s="462"/>
      <c r="Y307" s="462"/>
      <c r="Z307" s="462"/>
    </row>
    <row r="308" ht="21.0" customHeight="1">
      <c r="A308" s="462"/>
      <c r="B308" s="462"/>
      <c r="C308" s="462"/>
      <c r="D308" s="462"/>
      <c r="E308" s="462"/>
      <c r="F308" s="465"/>
      <c r="G308" s="465"/>
      <c r="H308" s="462"/>
      <c r="I308" s="462"/>
      <c r="J308" s="462"/>
      <c r="K308" s="462"/>
      <c r="L308" s="462"/>
      <c r="M308" s="462"/>
      <c r="N308" s="462"/>
      <c r="O308" s="462"/>
      <c r="P308" s="462"/>
      <c r="Q308" s="462"/>
      <c r="R308" s="462"/>
      <c r="S308" s="462"/>
      <c r="T308" s="462"/>
      <c r="U308" s="462"/>
      <c r="V308" s="462"/>
      <c r="W308" s="470"/>
      <c r="X308" s="462"/>
      <c r="Y308" s="462"/>
      <c r="Z308" s="462"/>
    </row>
    <row r="309" ht="21.0" customHeight="1">
      <c r="A309" s="462"/>
      <c r="B309" s="462"/>
      <c r="C309" s="462"/>
      <c r="D309" s="462"/>
      <c r="E309" s="462"/>
      <c r="F309" s="465"/>
      <c r="G309" s="465"/>
      <c r="H309" s="462"/>
      <c r="I309" s="462"/>
      <c r="J309" s="462"/>
      <c r="K309" s="462"/>
      <c r="L309" s="462"/>
      <c r="M309" s="462"/>
      <c r="N309" s="462"/>
      <c r="O309" s="462"/>
      <c r="P309" s="462"/>
      <c r="Q309" s="462"/>
      <c r="R309" s="462"/>
      <c r="S309" s="462"/>
      <c r="T309" s="462"/>
      <c r="U309" s="462"/>
      <c r="V309" s="462"/>
      <c r="W309" s="470"/>
      <c r="X309" s="462"/>
      <c r="Y309" s="462"/>
      <c r="Z309" s="462"/>
    </row>
    <row r="310" ht="21.0" customHeight="1">
      <c r="A310" s="462"/>
      <c r="B310" s="462"/>
      <c r="C310" s="462"/>
      <c r="D310" s="462"/>
      <c r="E310" s="462"/>
      <c r="F310" s="465"/>
      <c r="G310" s="465"/>
      <c r="H310" s="462"/>
      <c r="I310" s="462"/>
      <c r="J310" s="462"/>
      <c r="K310" s="462"/>
      <c r="L310" s="462"/>
      <c r="M310" s="462"/>
      <c r="N310" s="462"/>
      <c r="O310" s="462"/>
      <c r="P310" s="462"/>
      <c r="Q310" s="462"/>
      <c r="R310" s="462"/>
      <c r="S310" s="462"/>
      <c r="T310" s="462"/>
      <c r="U310" s="462"/>
      <c r="V310" s="462"/>
      <c r="W310" s="470"/>
      <c r="X310" s="462"/>
      <c r="Y310" s="462"/>
      <c r="Z310" s="462"/>
    </row>
    <row r="311" ht="21.0" customHeight="1">
      <c r="A311" s="137"/>
      <c r="B311" s="462"/>
      <c r="C311" s="462"/>
      <c r="D311" s="462"/>
      <c r="E311" s="462"/>
      <c r="F311" s="465"/>
      <c r="G311" s="465"/>
      <c r="H311" s="462"/>
      <c r="I311" s="462"/>
      <c r="J311" s="462"/>
      <c r="K311" s="462"/>
      <c r="L311" s="462"/>
      <c r="M311" s="462"/>
      <c r="N311" s="462"/>
      <c r="O311" s="462"/>
      <c r="P311" s="462"/>
      <c r="Q311" s="462"/>
      <c r="R311" s="462"/>
      <c r="S311" s="462"/>
      <c r="T311" s="462"/>
      <c r="U311" s="462"/>
      <c r="V311" s="462"/>
      <c r="W311" s="470"/>
      <c r="X311" s="462"/>
      <c r="Y311" s="462"/>
      <c r="Z311" s="462"/>
    </row>
    <row r="312" ht="21.0" customHeight="1">
      <c r="A312" s="462"/>
      <c r="B312" s="462"/>
      <c r="C312" s="462"/>
      <c r="D312" s="462"/>
      <c r="E312" s="462"/>
      <c r="F312" s="465"/>
      <c r="G312" s="465"/>
      <c r="H312" s="462"/>
      <c r="I312" s="462"/>
      <c r="J312" s="462"/>
      <c r="K312" s="462"/>
      <c r="L312" s="462"/>
      <c r="M312" s="462"/>
      <c r="N312" s="462"/>
      <c r="O312" s="462"/>
      <c r="P312" s="462"/>
      <c r="Q312" s="462"/>
      <c r="R312" s="462"/>
      <c r="S312" s="462"/>
      <c r="T312" s="462"/>
      <c r="U312" s="462"/>
      <c r="V312" s="462"/>
      <c r="W312" s="470"/>
      <c r="X312" s="462"/>
      <c r="Y312" s="462"/>
      <c r="Z312" s="462"/>
    </row>
    <row r="313" ht="21.0" customHeight="1">
      <c r="A313" s="462"/>
      <c r="B313" s="449"/>
      <c r="C313" s="466"/>
      <c r="D313" s="466"/>
      <c r="E313" s="466"/>
      <c r="F313" s="467"/>
      <c r="G313" s="467"/>
      <c r="H313" s="449"/>
      <c r="I313" s="449"/>
      <c r="J313" s="449"/>
      <c r="K313" s="462"/>
      <c r="L313" s="462"/>
      <c r="M313" s="462"/>
      <c r="N313" s="462"/>
      <c r="O313" s="462"/>
      <c r="P313" s="462"/>
      <c r="Q313" s="462"/>
      <c r="R313" s="462"/>
      <c r="S313" s="462"/>
      <c r="T313" s="462"/>
      <c r="U313" s="462"/>
      <c r="V313" s="462"/>
      <c r="W313" s="470"/>
      <c r="X313" s="462"/>
      <c r="Y313" s="462"/>
      <c r="Z313" s="462"/>
    </row>
    <row r="314" ht="21.0" customHeight="1">
      <c r="A314" s="468"/>
      <c r="B314" s="472"/>
      <c r="C314" s="471"/>
      <c r="D314" s="471"/>
      <c r="E314" s="471"/>
      <c r="F314" s="473"/>
      <c r="G314" s="473"/>
      <c r="H314" s="471"/>
      <c r="I314" s="471"/>
      <c r="J314" s="471"/>
      <c r="K314" s="462"/>
      <c r="L314" s="462"/>
      <c r="M314" s="462"/>
      <c r="N314" s="462"/>
      <c r="O314" s="462"/>
      <c r="P314" s="462"/>
      <c r="Q314" s="462"/>
      <c r="R314" s="462"/>
      <c r="S314" s="462"/>
      <c r="T314" s="462"/>
      <c r="U314" s="462"/>
      <c r="V314" s="462"/>
      <c r="W314" s="470"/>
      <c r="X314" s="462"/>
      <c r="Y314" s="462"/>
      <c r="Z314" s="462"/>
    </row>
    <row r="315" ht="21.0" customHeight="1">
      <c r="A315" s="468"/>
      <c r="B315" s="472"/>
      <c r="C315" s="471"/>
      <c r="D315" s="471"/>
      <c r="E315" s="471"/>
      <c r="F315" s="473"/>
      <c r="G315" s="473"/>
      <c r="H315" s="471"/>
      <c r="I315" s="471"/>
      <c r="J315" s="471"/>
      <c r="K315" s="462"/>
      <c r="L315" s="462"/>
      <c r="M315" s="462"/>
      <c r="N315" s="462"/>
      <c r="O315" s="462"/>
      <c r="P315" s="462"/>
      <c r="Q315" s="462"/>
      <c r="R315" s="462"/>
      <c r="S315" s="462"/>
      <c r="T315" s="462"/>
      <c r="U315" s="462"/>
      <c r="V315" s="462"/>
      <c r="W315" s="470"/>
      <c r="X315" s="462"/>
      <c r="Y315" s="462"/>
      <c r="Z315" s="462"/>
    </row>
    <row r="316" ht="21.0" customHeight="1">
      <c r="A316" s="468"/>
      <c r="B316" s="472"/>
      <c r="C316" s="471"/>
      <c r="D316" s="471"/>
      <c r="E316" s="471"/>
      <c r="F316" s="473"/>
      <c r="G316" s="473"/>
      <c r="H316" s="471"/>
      <c r="I316" s="471"/>
      <c r="J316" s="471"/>
      <c r="K316" s="462"/>
      <c r="L316" s="462"/>
      <c r="M316" s="462"/>
      <c r="N316" s="462"/>
      <c r="O316" s="462"/>
      <c r="P316" s="462"/>
      <c r="Q316" s="462"/>
      <c r="R316" s="462"/>
      <c r="S316" s="462"/>
      <c r="T316" s="462"/>
      <c r="U316" s="462"/>
      <c r="V316" s="462"/>
      <c r="W316" s="470"/>
      <c r="X316" s="462"/>
      <c r="Y316" s="462"/>
      <c r="Z316" s="462"/>
    </row>
    <row r="317" ht="21.0" customHeight="1">
      <c r="A317" s="468"/>
      <c r="B317" s="472"/>
      <c r="C317" s="471"/>
      <c r="D317" s="471"/>
      <c r="E317" s="471"/>
      <c r="F317" s="474"/>
      <c r="G317" s="474"/>
      <c r="H317" s="471"/>
      <c r="I317" s="471"/>
      <c r="J317" s="471"/>
      <c r="K317" s="462"/>
      <c r="L317" s="462"/>
      <c r="M317" s="462"/>
      <c r="N317" s="462"/>
      <c r="O317" s="462"/>
      <c r="P317" s="462"/>
      <c r="Q317" s="462"/>
      <c r="R317" s="462"/>
      <c r="S317" s="462"/>
      <c r="T317" s="462"/>
      <c r="U317" s="462"/>
      <c r="V317" s="462"/>
      <c r="W317" s="465"/>
      <c r="X317" s="462"/>
      <c r="Y317" s="462"/>
      <c r="Z317" s="462"/>
    </row>
    <row r="318" ht="21.0" customHeight="1">
      <c r="A318" s="468"/>
      <c r="B318" s="472"/>
      <c r="C318" s="471"/>
      <c r="D318" s="471"/>
      <c r="E318" s="471"/>
      <c r="F318" s="474"/>
      <c r="G318" s="474"/>
      <c r="H318" s="471"/>
      <c r="I318" s="471"/>
      <c r="J318" s="471"/>
      <c r="K318" s="462"/>
      <c r="L318" s="462"/>
      <c r="M318" s="462"/>
      <c r="N318" s="462"/>
      <c r="O318" s="462"/>
      <c r="P318" s="462"/>
      <c r="Q318" s="462"/>
      <c r="R318" s="462"/>
      <c r="S318" s="462"/>
      <c r="T318" s="462"/>
      <c r="U318" s="462"/>
      <c r="V318" s="462"/>
      <c r="W318" s="470"/>
      <c r="X318" s="462"/>
      <c r="Y318" s="462"/>
      <c r="Z318" s="462"/>
    </row>
    <row r="319" ht="21.0" customHeight="1">
      <c r="A319" s="468"/>
      <c r="B319" s="472"/>
      <c r="C319" s="475"/>
      <c r="D319" s="471"/>
      <c r="E319" s="471"/>
      <c r="F319" s="474"/>
      <c r="G319" s="474"/>
      <c r="H319" s="471"/>
      <c r="I319" s="471"/>
      <c r="J319" s="471"/>
      <c r="K319" s="462"/>
      <c r="L319" s="462"/>
      <c r="M319" s="462"/>
      <c r="N319" s="462"/>
      <c r="O319" s="462"/>
      <c r="P319" s="462"/>
      <c r="Q319" s="462"/>
      <c r="R319" s="462"/>
      <c r="S319" s="462"/>
      <c r="T319" s="462"/>
      <c r="U319" s="462"/>
      <c r="V319" s="462"/>
      <c r="W319" s="470"/>
      <c r="X319" s="462"/>
      <c r="Y319" s="462"/>
      <c r="Z319" s="462"/>
    </row>
    <row r="320" ht="21.0" customHeight="1">
      <c r="A320" s="462"/>
      <c r="B320" s="462"/>
      <c r="C320" s="462"/>
      <c r="D320" s="462"/>
      <c r="E320" s="462"/>
      <c r="F320" s="467"/>
      <c r="G320" s="467"/>
      <c r="H320" s="462"/>
      <c r="I320" s="471"/>
      <c r="J320" s="471"/>
      <c r="K320" s="462"/>
      <c r="L320" s="462"/>
      <c r="M320" s="462"/>
      <c r="N320" s="462"/>
      <c r="O320" s="462"/>
      <c r="P320" s="462"/>
      <c r="Q320" s="462"/>
      <c r="R320" s="462"/>
      <c r="S320" s="462"/>
      <c r="T320" s="462"/>
      <c r="U320" s="462"/>
      <c r="V320" s="462"/>
      <c r="W320" s="470"/>
      <c r="X320" s="462"/>
      <c r="Y320" s="462"/>
      <c r="Z320" s="462"/>
    </row>
    <row r="321" ht="21.0" customHeight="1">
      <c r="A321" s="462"/>
      <c r="B321" s="462"/>
      <c r="C321" s="462"/>
      <c r="D321" s="462"/>
      <c r="E321" s="462"/>
      <c r="F321" s="465"/>
      <c r="G321" s="465"/>
      <c r="H321" s="462"/>
      <c r="I321" s="462"/>
      <c r="J321" s="462"/>
      <c r="K321" s="462"/>
      <c r="L321" s="462"/>
      <c r="M321" s="462"/>
      <c r="N321" s="462"/>
      <c r="O321" s="462"/>
      <c r="P321" s="462"/>
      <c r="Q321" s="462"/>
      <c r="R321" s="462"/>
      <c r="S321" s="462"/>
      <c r="T321" s="462"/>
      <c r="U321" s="462"/>
      <c r="V321" s="462"/>
      <c r="W321" s="470"/>
      <c r="X321" s="462"/>
      <c r="Y321" s="462"/>
      <c r="Z321" s="462"/>
    </row>
    <row r="322" ht="21.0" customHeight="1">
      <c r="A322" s="462"/>
      <c r="B322" s="462"/>
      <c r="C322" s="462"/>
      <c r="D322" s="462"/>
      <c r="E322" s="462"/>
      <c r="F322" s="465"/>
      <c r="G322" s="465"/>
      <c r="H322" s="462"/>
      <c r="I322" s="462"/>
      <c r="J322" s="462"/>
      <c r="K322" s="462"/>
      <c r="L322" s="462"/>
      <c r="M322" s="462"/>
      <c r="N322" s="462"/>
      <c r="O322" s="462"/>
      <c r="P322" s="462"/>
      <c r="Q322" s="462"/>
      <c r="R322" s="462"/>
      <c r="S322" s="462"/>
      <c r="T322" s="462"/>
      <c r="U322" s="462"/>
      <c r="V322" s="462"/>
      <c r="W322" s="470"/>
      <c r="X322" s="462"/>
      <c r="Y322" s="462"/>
      <c r="Z322" s="462"/>
    </row>
    <row r="323" ht="21.0" customHeight="1">
      <c r="A323" s="462"/>
      <c r="B323" s="462"/>
      <c r="C323" s="462"/>
      <c r="D323" s="462"/>
      <c r="E323" s="462"/>
      <c r="F323" s="465"/>
      <c r="G323" s="465"/>
      <c r="H323" s="462"/>
      <c r="I323" s="462"/>
      <c r="J323" s="462"/>
      <c r="K323" s="462"/>
      <c r="L323" s="462"/>
      <c r="M323" s="462"/>
      <c r="N323" s="462"/>
      <c r="O323" s="462"/>
      <c r="P323" s="462"/>
      <c r="Q323" s="462"/>
      <c r="R323" s="462"/>
      <c r="S323" s="462"/>
      <c r="T323" s="462"/>
      <c r="U323" s="462"/>
      <c r="V323" s="462"/>
      <c r="W323" s="470"/>
      <c r="X323" s="462"/>
      <c r="Y323" s="462"/>
      <c r="Z323" s="462"/>
    </row>
    <row r="324" ht="21.0" customHeight="1">
      <c r="A324" s="476"/>
      <c r="B324" s="462"/>
      <c r="C324" s="462"/>
      <c r="D324" s="462"/>
      <c r="E324" s="462"/>
      <c r="F324" s="465"/>
      <c r="G324" s="465"/>
      <c r="H324" s="462"/>
      <c r="I324" s="462"/>
      <c r="J324" s="462"/>
      <c r="K324" s="462"/>
      <c r="L324" s="462"/>
      <c r="M324" s="462"/>
      <c r="N324" s="462"/>
      <c r="O324" s="462"/>
      <c r="P324" s="462"/>
      <c r="Q324" s="462"/>
      <c r="R324" s="462"/>
      <c r="S324" s="462"/>
      <c r="T324" s="462"/>
      <c r="U324" s="462"/>
      <c r="V324" s="462"/>
      <c r="W324" s="470"/>
      <c r="X324" s="462"/>
      <c r="Y324" s="462"/>
      <c r="Z324" s="462"/>
    </row>
    <row r="325" ht="21.0" customHeight="1">
      <c r="A325" s="445"/>
      <c r="B325" s="477"/>
      <c r="C325" s="477"/>
      <c r="D325" s="477"/>
      <c r="E325" s="477"/>
      <c r="F325" s="478"/>
      <c r="G325" s="478"/>
      <c r="H325" s="477"/>
      <c r="I325" s="445"/>
      <c r="J325" s="445"/>
      <c r="K325" s="445"/>
      <c r="L325" s="445"/>
      <c r="M325" s="445"/>
      <c r="N325" s="445"/>
      <c r="O325" s="445"/>
      <c r="P325" s="445"/>
      <c r="Q325" s="445"/>
      <c r="R325" s="445"/>
      <c r="S325" s="445"/>
      <c r="T325" s="445"/>
      <c r="U325" s="445"/>
      <c r="V325" s="445"/>
      <c r="W325" s="470"/>
      <c r="X325" s="445"/>
      <c r="Y325" s="445"/>
      <c r="Z325" s="445"/>
    </row>
    <row r="326" ht="21.0" customHeight="1">
      <c r="A326" s="449"/>
      <c r="B326" s="449"/>
      <c r="C326" s="449"/>
      <c r="D326" s="449"/>
      <c r="E326" s="449"/>
      <c r="F326" s="479"/>
      <c r="G326" s="479"/>
      <c r="H326" s="449"/>
      <c r="I326" s="462"/>
      <c r="J326" s="462"/>
      <c r="K326" s="462"/>
      <c r="L326" s="462"/>
      <c r="M326" s="462"/>
      <c r="N326" s="462"/>
      <c r="O326" s="462"/>
      <c r="P326" s="462"/>
      <c r="Q326" s="462"/>
      <c r="R326" s="462"/>
      <c r="S326" s="462"/>
      <c r="T326" s="462"/>
      <c r="U326" s="462"/>
      <c r="V326" s="462"/>
      <c r="W326" s="470"/>
      <c r="X326" s="462"/>
      <c r="Y326" s="462"/>
      <c r="Z326" s="462"/>
    </row>
    <row r="327" ht="21.0" customHeight="1">
      <c r="A327" s="449"/>
      <c r="B327" s="449"/>
      <c r="C327" s="480"/>
      <c r="D327" s="481"/>
      <c r="E327" s="481"/>
      <c r="F327" s="482"/>
      <c r="G327" s="482"/>
      <c r="H327" s="481"/>
      <c r="I327" s="462"/>
      <c r="J327" s="462"/>
      <c r="K327" s="462"/>
      <c r="L327" s="462"/>
      <c r="M327" s="462"/>
      <c r="N327" s="462"/>
      <c r="O327" s="462"/>
      <c r="P327" s="462"/>
      <c r="Q327" s="462"/>
      <c r="R327" s="462"/>
      <c r="S327" s="462"/>
      <c r="T327" s="462"/>
      <c r="U327" s="462"/>
      <c r="V327" s="462"/>
      <c r="W327" s="470"/>
      <c r="X327" s="462"/>
      <c r="Y327" s="462"/>
      <c r="Z327" s="462"/>
    </row>
    <row r="328" ht="21.0" customHeight="1">
      <c r="A328" s="449"/>
      <c r="B328" s="468"/>
      <c r="C328" s="483"/>
      <c r="D328" s="483"/>
      <c r="E328" s="483"/>
      <c r="F328" s="484"/>
      <c r="G328" s="484"/>
      <c r="H328" s="483"/>
      <c r="I328" s="462"/>
      <c r="J328" s="462"/>
      <c r="K328" s="462"/>
      <c r="L328" s="462"/>
      <c r="M328" s="462"/>
      <c r="N328" s="462"/>
      <c r="O328" s="462"/>
      <c r="P328" s="462"/>
      <c r="Q328" s="462"/>
      <c r="R328" s="462"/>
      <c r="S328" s="462"/>
      <c r="T328" s="462"/>
      <c r="U328" s="462"/>
      <c r="V328" s="462"/>
      <c r="W328" s="470"/>
      <c r="X328" s="462"/>
      <c r="Y328" s="462"/>
      <c r="Z328" s="462"/>
    </row>
    <row r="329" ht="21.0" customHeight="1">
      <c r="A329" s="462"/>
      <c r="B329" s="462"/>
      <c r="C329" s="462"/>
      <c r="D329" s="431" t="s">
        <v>50</v>
      </c>
      <c r="E329" s="431" t="s">
        <v>30</v>
      </c>
      <c r="F329" s="479">
        <f>+D326+E326+F326+H326</f>
        <v>0</v>
      </c>
      <c r="G329" s="467"/>
      <c r="H329" s="462"/>
      <c r="I329" s="462"/>
      <c r="J329" s="462"/>
      <c r="K329" s="462"/>
      <c r="L329" s="462"/>
      <c r="M329" s="462"/>
      <c r="N329" s="462"/>
      <c r="O329" s="462"/>
      <c r="P329" s="462"/>
      <c r="Q329" s="462"/>
      <c r="R329" s="462"/>
      <c r="S329" s="462"/>
      <c r="T329" s="462"/>
      <c r="U329" s="462"/>
      <c r="V329" s="462"/>
      <c r="W329" s="388"/>
      <c r="X329" s="462"/>
      <c r="Y329" s="462"/>
      <c r="Z329" s="462"/>
    </row>
    <row r="330" ht="21.0" customHeight="1">
      <c r="A330" s="462"/>
      <c r="B330" s="462"/>
      <c r="C330" s="462"/>
      <c r="D330" s="475"/>
      <c r="E330" s="431" t="s">
        <v>49</v>
      </c>
      <c r="F330" s="482" t="str">
        <f>+F329/B326</f>
        <v>#DIV/0!</v>
      </c>
      <c r="G330" s="482"/>
      <c r="H330" s="462"/>
      <c r="I330" s="462"/>
      <c r="J330" s="462"/>
      <c r="K330" s="462"/>
      <c r="L330" s="462"/>
      <c r="M330" s="462"/>
      <c r="N330" s="462"/>
      <c r="O330" s="462"/>
      <c r="P330" s="462"/>
      <c r="Q330" s="462"/>
      <c r="R330" s="462"/>
      <c r="S330" s="462"/>
      <c r="T330" s="462"/>
      <c r="U330" s="462"/>
      <c r="V330" s="462"/>
      <c r="W330" s="388"/>
      <c r="X330" s="462"/>
      <c r="Y330" s="462"/>
      <c r="Z330" s="462"/>
    </row>
    <row r="331" ht="21.0" customHeight="1">
      <c r="A331" s="445"/>
      <c r="B331" s="445"/>
      <c r="C331" s="431" t="s">
        <v>51</v>
      </c>
      <c r="D331" s="445"/>
      <c r="E331" s="445"/>
      <c r="F331" s="485"/>
      <c r="G331" s="485"/>
      <c r="H331" s="445"/>
      <c r="I331" s="462"/>
      <c r="J331" s="462"/>
      <c r="K331" s="462"/>
      <c r="L331" s="462"/>
      <c r="M331" s="462"/>
      <c r="N331" s="462"/>
      <c r="O331" s="462"/>
      <c r="P331" s="462"/>
      <c r="Q331" s="462"/>
      <c r="R331" s="462"/>
      <c r="S331" s="462"/>
      <c r="T331" s="462"/>
      <c r="U331" s="462"/>
      <c r="V331" s="462"/>
      <c r="W331" s="465"/>
      <c r="X331" s="462"/>
      <c r="Y331" s="462"/>
      <c r="Z331" s="462"/>
    </row>
    <row r="332" ht="21.0" customHeight="1">
      <c r="A332" s="445"/>
      <c r="B332" s="445"/>
      <c r="C332" s="445"/>
      <c r="D332" s="431" t="s">
        <v>52</v>
      </c>
      <c r="E332" s="445"/>
      <c r="F332" s="485">
        <f>+F331*(F329-F326)</f>
        <v>0</v>
      </c>
      <c r="G332" s="485"/>
      <c r="H332" s="445"/>
      <c r="I332" s="462"/>
      <c r="J332" s="462"/>
      <c r="K332" s="462"/>
      <c r="L332" s="462"/>
      <c r="M332" s="462"/>
      <c r="N332" s="462"/>
      <c r="O332" s="462"/>
      <c r="P332" s="462"/>
      <c r="Q332" s="462"/>
      <c r="R332" s="462"/>
      <c r="S332" s="462"/>
      <c r="T332" s="462"/>
      <c r="U332" s="462"/>
      <c r="V332" s="462"/>
      <c r="W332" s="462"/>
      <c r="X332" s="462"/>
      <c r="Y332" s="462"/>
      <c r="Z332" s="462"/>
    </row>
    <row r="333" ht="21.0" customHeight="1">
      <c r="A333" s="462"/>
      <c r="B333" s="462"/>
      <c r="C333" s="462"/>
      <c r="D333" s="462"/>
      <c r="E333" s="462"/>
      <c r="F333" s="465"/>
      <c r="G333" s="465"/>
      <c r="H333" s="462"/>
      <c r="I333" s="462"/>
      <c r="J333" s="462"/>
      <c r="K333" s="462"/>
      <c r="L333" s="462"/>
      <c r="M333" s="462"/>
      <c r="N333" s="462"/>
      <c r="O333" s="462"/>
      <c r="P333" s="462"/>
      <c r="Q333" s="462"/>
      <c r="R333" s="462"/>
      <c r="S333" s="462"/>
      <c r="T333" s="462"/>
      <c r="U333" s="462"/>
      <c r="V333" s="462"/>
      <c r="W333" s="462"/>
      <c r="X333" s="462"/>
      <c r="Y333" s="462"/>
      <c r="Z333" s="462"/>
    </row>
    <row r="334" ht="21.0" customHeight="1">
      <c r="A334" s="462"/>
      <c r="B334" s="462"/>
      <c r="C334" s="462"/>
      <c r="D334" s="462"/>
      <c r="E334" s="462"/>
      <c r="F334" s="465"/>
      <c r="G334" s="465"/>
      <c r="H334" s="462"/>
      <c r="I334" s="462"/>
      <c r="J334" s="462"/>
      <c r="K334" s="462"/>
      <c r="L334" s="462"/>
      <c r="M334" s="462"/>
      <c r="N334" s="462"/>
      <c r="O334" s="462"/>
      <c r="P334" s="462"/>
      <c r="Q334" s="462"/>
      <c r="R334" s="462"/>
      <c r="S334" s="462"/>
      <c r="T334" s="462"/>
      <c r="U334" s="462"/>
      <c r="V334" s="462"/>
      <c r="W334" s="462"/>
      <c r="X334" s="462"/>
      <c r="Y334" s="462"/>
      <c r="Z334" s="462"/>
    </row>
    <row r="335" ht="21.0" customHeight="1">
      <c r="A335" s="462"/>
      <c r="B335" s="462"/>
      <c r="C335" s="462"/>
      <c r="D335" s="462"/>
      <c r="E335" s="462"/>
      <c r="F335" s="465"/>
      <c r="G335" s="465"/>
      <c r="H335" s="462"/>
      <c r="I335" s="462"/>
      <c r="J335" s="462"/>
      <c r="K335" s="462"/>
      <c r="L335" s="462"/>
      <c r="M335" s="462"/>
      <c r="N335" s="462"/>
      <c r="O335" s="462"/>
      <c r="P335" s="462"/>
      <c r="Q335" s="462"/>
      <c r="R335" s="462"/>
      <c r="S335" s="462"/>
      <c r="T335" s="462"/>
      <c r="U335" s="462"/>
      <c r="V335" s="462"/>
      <c r="W335" s="462"/>
      <c r="X335" s="462"/>
      <c r="Y335" s="462"/>
      <c r="Z335" s="462"/>
    </row>
    <row r="336" ht="21.0" customHeight="1">
      <c r="A336" s="462"/>
      <c r="B336" s="462"/>
      <c r="C336" s="462"/>
      <c r="D336" s="462"/>
      <c r="E336" s="462"/>
      <c r="F336" s="465"/>
      <c r="G336" s="465"/>
      <c r="H336" s="462"/>
      <c r="I336" s="462"/>
      <c r="J336" s="462"/>
      <c r="K336" s="462"/>
      <c r="L336" s="462"/>
      <c r="M336" s="462"/>
      <c r="N336" s="462"/>
      <c r="O336" s="462"/>
      <c r="P336" s="462"/>
      <c r="Q336" s="462"/>
      <c r="R336" s="462"/>
      <c r="S336" s="462"/>
      <c r="T336" s="462"/>
      <c r="U336" s="462"/>
      <c r="V336" s="462"/>
      <c r="W336" s="462"/>
      <c r="X336" s="462"/>
      <c r="Y336" s="462"/>
      <c r="Z336" s="462"/>
    </row>
    <row r="337" ht="21.0" customHeight="1">
      <c r="A337" s="462"/>
      <c r="B337" s="462"/>
      <c r="C337" s="462"/>
      <c r="D337" s="462"/>
      <c r="E337" s="462"/>
      <c r="F337" s="465"/>
      <c r="G337" s="465"/>
      <c r="H337" s="462"/>
      <c r="I337" s="462"/>
      <c r="J337" s="462"/>
      <c r="K337" s="462"/>
      <c r="L337" s="462"/>
      <c r="M337" s="462"/>
      <c r="N337" s="462"/>
      <c r="O337" s="462"/>
      <c r="P337" s="462"/>
      <c r="Q337" s="462"/>
      <c r="R337" s="462"/>
      <c r="S337" s="462"/>
      <c r="T337" s="462"/>
      <c r="U337" s="462"/>
      <c r="V337" s="462"/>
      <c r="W337" s="462"/>
      <c r="X337" s="462"/>
      <c r="Y337" s="462"/>
      <c r="Z337" s="462"/>
    </row>
    <row r="338" ht="21.0" customHeight="1">
      <c r="A338" s="462"/>
      <c r="B338" s="462"/>
      <c r="C338" s="462"/>
      <c r="D338" s="462"/>
      <c r="E338" s="462"/>
      <c r="F338" s="465"/>
      <c r="G338" s="465"/>
      <c r="H338" s="462"/>
      <c r="I338" s="462"/>
      <c r="J338" s="462"/>
      <c r="K338" s="462"/>
      <c r="L338" s="462"/>
      <c r="M338" s="462"/>
      <c r="N338" s="462"/>
      <c r="O338" s="462"/>
      <c r="P338" s="462"/>
      <c r="Q338" s="462"/>
      <c r="R338" s="462"/>
      <c r="S338" s="462"/>
      <c r="T338" s="462"/>
      <c r="U338" s="462"/>
      <c r="V338" s="462"/>
      <c r="W338" s="462"/>
      <c r="X338" s="462"/>
      <c r="Y338" s="462"/>
      <c r="Z338" s="462"/>
    </row>
    <row r="339" ht="21.0" customHeight="1">
      <c r="A339" s="462"/>
      <c r="B339" s="462"/>
      <c r="C339" s="462"/>
      <c r="D339" s="462"/>
      <c r="E339" s="462"/>
      <c r="F339" s="465"/>
      <c r="G339" s="465"/>
      <c r="H339" s="462"/>
      <c r="I339" s="462"/>
      <c r="J339" s="462"/>
      <c r="K339" s="462"/>
      <c r="L339" s="462"/>
      <c r="M339" s="462"/>
      <c r="N339" s="462"/>
      <c r="O339" s="462"/>
      <c r="P339" s="462"/>
      <c r="Q339" s="462"/>
      <c r="R339" s="462"/>
      <c r="S339" s="462"/>
      <c r="T339" s="462"/>
      <c r="U339" s="462"/>
      <c r="V339" s="462"/>
      <c r="W339" s="462"/>
      <c r="X339" s="462"/>
      <c r="Y339" s="462"/>
      <c r="Z339" s="462"/>
    </row>
    <row r="340" ht="21.0" customHeight="1">
      <c r="A340" s="462"/>
      <c r="B340" s="462"/>
      <c r="C340" s="462"/>
      <c r="D340" s="462"/>
      <c r="E340" s="462"/>
      <c r="F340" s="465"/>
      <c r="G340" s="465"/>
      <c r="H340" s="462"/>
      <c r="I340" s="462"/>
      <c r="J340" s="462"/>
      <c r="K340" s="462"/>
      <c r="L340" s="462"/>
      <c r="M340" s="462"/>
      <c r="N340" s="462"/>
      <c r="O340" s="462"/>
      <c r="P340" s="462"/>
      <c r="Q340" s="462"/>
      <c r="R340" s="462"/>
      <c r="S340" s="462"/>
      <c r="T340" s="462"/>
      <c r="U340" s="462"/>
      <c r="V340" s="462"/>
      <c r="W340" s="462"/>
      <c r="X340" s="462"/>
      <c r="Y340" s="462"/>
      <c r="Z340" s="462"/>
    </row>
    <row r="341" ht="21.0" customHeight="1">
      <c r="A341" s="462"/>
      <c r="B341" s="462"/>
      <c r="C341" s="462"/>
      <c r="D341" s="462"/>
      <c r="E341" s="462"/>
      <c r="F341" s="465"/>
      <c r="G341" s="465"/>
      <c r="H341" s="462"/>
      <c r="I341" s="462"/>
      <c r="J341" s="462"/>
      <c r="K341" s="462"/>
      <c r="L341" s="462"/>
      <c r="M341" s="462"/>
      <c r="N341" s="462"/>
      <c r="O341" s="462"/>
      <c r="P341" s="462"/>
      <c r="Q341" s="462"/>
      <c r="R341" s="462"/>
      <c r="S341" s="462"/>
      <c r="T341" s="462"/>
      <c r="U341" s="462"/>
      <c r="V341" s="462"/>
      <c r="W341" s="462"/>
      <c r="X341" s="462"/>
      <c r="Y341" s="462"/>
      <c r="Z341" s="462"/>
    </row>
    <row r="342" ht="21.0" customHeight="1">
      <c r="A342" s="462"/>
      <c r="B342" s="462"/>
      <c r="C342" s="462"/>
      <c r="D342" s="462"/>
      <c r="E342" s="462"/>
      <c r="F342" s="465"/>
      <c r="G342" s="465"/>
      <c r="H342" s="462"/>
      <c r="I342" s="462"/>
      <c r="J342" s="462"/>
      <c r="K342" s="462"/>
      <c r="L342" s="462"/>
      <c r="M342" s="462"/>
      <c r="N342" s="462"/>
      <c r="O342" s="462"/>
      <c r="P342" s="462"/>
      <c r="Q342" s="462"/>
      <c r="R342" s="462"/>
      <c r="S342" s="462"/>
      <c r="T342" s="462"/>
      <c r="U342" s="462"/>
      <c r="V342" s="462"/>
      <c r="W342" s="462"/>
      <c r="X342" s="462"/>
      <c r="Y342" s="462"/>
      <c r="Z342" s="462"/>
    </row>
    <row r="343" ht="21.0" customHeight="1">
      <c r="A343" s="462"/>
      <c r="B343" s="462"/>
      <c r="C343" s="462"/>
      <c r="D343" s="462"/>
      <c r="E343" s="462"/>
      <c r="F343" s="465"/>
      <c r="G343" s="465"/>
      <c r="H343" s="462"/>
      <c r="I343" s="462"/>
      <c r="J343" s="462"/>
      <c r="K343" s="462"/>
      <c r="L343" s="462"/>
      <c r="M343" s="462"/>
      <c r="N343" s="462"/>
      <c r="O343" s="462"/>
      <c r="P343" s="462"/>
      <c r="Q343" s="462"/>
      <c r="R343" s="462"/>
      <c r="S343" s="462"/>
      <c r="T343" s="462"/>
      <c r="U343" s="462"/>
      <c r="V343" s="462"/>
      <c r="W343" s="462"/>
      <c r="X343" s="462"/>
      <c r="Y343" s="462"/>
      <c r="Z343" s="462"/>
    </row>
    <row r="344" ht="21.0" customHeight="1">
      <c r="A344" s="462"/>
      <c r="B344" s="462"/>
      <c r="C344" s="462"/>
      <c r="D344" s="462"/>
      <c r="E344" s="462"/>
      <c r="F344" s="465"/>
      <c r="G344" s="465"/>
      <c r="H344" s="462"/>
      <c r="I344" s="462"/>
      <c r="J344" s="462"/>
      <c r="K344" s="462"/>
      <c r="L344" s="462"/>
      <c r="M344" s="462"/>
      <c r="N344" s="462"/>
      <c r="O344" s="462"/>
      <c r="P344" s="462"/>
      <c r="Q344" s="462"/>
      <c r="R344" s="462"/>
      <c r="S344" s="462"/>
      <c r="T344" s="462"/>
      <c r="U344" s="462"/>
      <c r="V344" s="462"/>
      <c r="W344" s="462"/>
      <c r="X344" s="462"/>
      <c r="Y344" s="462"/>
      <c r="Z344" s="462"/>
    </row>
    <row r="345" ht="21.0" customHeight="1">
      <c r="A345" s="462"/>
      <c r="B345" s="462"/>
      <c r="C345" s="462"/>
      <c r="D345" s="462"/>
      <c r="E345" s="462"/>
      <c r="F345" s="465"/>
      <c r="G345" s="465"/>
      <c r="H345" s="462"/>
      <c r="I345" s="462"/>
      <c r="J345" s="462"/>
      <c r="K345" s="462"/>
      <c r="L345" s="462"/>
      <c r="M345" s="462"/>
      <c r="N345" s="462"/>
      <c r="O345" s="462"/>
      <c r="P345" s="462"/>
      <c r="Q345" s="462"/>
      <c r="R345" s="462"/>
      <c r="S345" s="462"/>
      <c r="T345" s="462"/>
      <c r="U345" s="462"/>
      <c r="V345" s="462"/>
      <c r="W345" s="462"/>
      <c r="X345" s="462"/>
      <c r="Y345" s="462"/>
      <c r="Z345" s="462"/>
    </row>
    <row r="346" ht="21.0" customHeight="1">
      <c r="A346" s="462"/>
      <c r="B346" s="462"/>
      <c r="C346" s="462"/>
      <c r="D346" s="462"/>
      <c r="E346" s="462"/>
      <c r="F346" s="465"/>
      <c r="G346" s="465"/>
      <c r="H346" s="462"/>
      <c r="I346" s="462"/>
      <c r="J346" s="462"/>
      <c r="K346" s="462"/>
      <c r="L346" s="462"/>
      <c r="M346" s="462"/>
      <c r="N346" s="462"/>
      <c r="O346" s="462"/>
      <c r="P346" s="462"/>
      <c r="Q346" s="462"/>
      <c r="R346" s="462"/>
      <c r="S346" s="462"/>
      <c r="T346" s="462"/>
      <c r="U346" s="462"/>
      <c r="V346" s="462"/>
      <c r="W346" s="462"/>
      <c r="X346" s="462"/>
      <c r="Y346" s="462"/>
      <c r="Z346" s="462"/>
    </row>
    <row r="347" ht="21.0" customHeight="1">
      <c r="A347" s="462"/>
      <c r="B347" s="462"/>
      <c r="C347" s="462"/>
      <c r="D347" s="462"/>
      <c r="E347" s="462"/>
      <c r="F347" s="465"/>
      <c r="G347" s="465"/>
      <c r="H347" s="462"/>
      <c r="I347" s="462"/>
      <c r="J347" s="462"/>
      <c r="K347" s="462"/>
      <c r="L347" s="462"/>
      <c r="M347" s="462"/>
      <c r="N347" s="462"/>
      <c r="O347" s="462"/>
      <c r="P347" s="462"/>
      <c r="Q347" s="462"/>
      <c r="R347" s="462"/>
      <c r="S347" s="462"/>
      <c r="T347" s="462"/>
      <c r="U347" s="462"/>
      <c r="V347" s="462"/>
      <c r="W347" s="462"/>
      <c r="X347" s="462"/>
      <c r="Y347" s="462"/>
      <c r="Z347" s="462"/>
    </row>
    <row r="348" ht="21.0" customHeight="1">
      <c r="A348" s="462"/>
      <c r="B348" s="462"/>
      <c r="C348" s="462"/>
      <c r="D348" s="462"/>
      <c r="E348" s="462"/>
      <c r="F348" s="465"/>
      <c r="G348" s="465"/>
      <c r="H348" s="462"/>
      <c r="I348" s="462"/>
      <c r="J348" s="462"/>
      <c r="K348" s="462"/>
      <c r="L348" s="462"/>
      <c r="M348" s="462"/>
      <c r="N348" s="462"/>
      <c r="O348" s="462"/>
      <c r="P348" s="462"/>
      <c r="Q348" s="462"/>
      <c r="R348" s="462"/>
      <c r="S348" s="462"/>
      <c r="T348" s="462"/>
      <c r="U348" s="462"/>
      <c r="V348" s="462"/>
      <c r="W348" s="462"/>
      <c r="X348" s="462"/>
      <c r="Y348" s="462"/>
      <c r="Z348" s="462"/>
    </row>
    <row r="349" ht="21.0" customHeight="1">
      <c r="A349" s="462"/>
      <c r="B349" s="462"/>
      <c r="C349" s="462"/>
      <c r="D349" s="462"/>
      <c r="E349" s="462"/>
      <c r="F349" s="465"/>
      <c r="G349" s="465"/>
      <c r="H349" s="462"/>
      <c r="I349" s="462"/>
      <c r="J349" s="462"/>
      <c r="K349" s="462"/>
      <c r="L349" s="462"/>
      <c r="M349" s="462"/>
      <c r="N349" s="462"/>
      <c r="O349" s="462"/>
      <c r="P349" s="462"/>
      <c r="Q349" s="462"/>
      <c r="R349" s="462"/>
      <c r="S349" s="462"/>
      <c r="T349" s="462"/>
      <c r="U349" s="462"/>
      <c r="V349" s="462"/>
      <c r="W349" s="462"/>
      <c r="X349" s="462"/>
      <c r="Y349" s="462"/>
      <c r="Z349" s="462"/>
    </row>
    <row r="350" ht="21.0" customHeight="1">
      <c r="A350" s="462"/>
      <c r="B350" s="462"/>
      <c r="C350" s="462"/>
      <c r="D350" s="462"/>
      <c r="E350" s="462"/>
      <c r="F350" s="465"/>
      <c r="G350" s="465"/>
      <c r="H350" s="462"/>
      <c r="I350" s="462"/>
      <c r="J350" s="462"/>
      <c r="K350" s="462"/>
      <c r="L350" s="462"/>
      <c r="M350" s="462"/>
      <c r="N350" s="462"/>
      <c r="O350" s="462"/>
      <c r="P350" s="462"/>
      <c r="Q350" s="462"/>
      <c r="R350" s="462"/>
      <c r="S350" s="462"/>
      <c r="T350" s="462"/>
      <c r="U350" s="462"/>
      <c r="V350" s="462"/>
      <c r="W350" s="462"/>
      <c r="X350" s="462"/>
      <c r="Y350" s="462"/>
      <c r="Z350" s="462"/>
    </row>
    <row r="351" ht="21.0" customHeight="1">
      <c r="A351" s="462"/>
      <c r="B351" s="462"/>
      <c r="C351" s="462"/>
      <c r="D351" s="462"/>
      <c r="E351" s="462"/>
      <c r="F351" s="465"/>
      <c r="G351" s="465"/>
      <c r="H351" s="462"/>
      <c r="I351" s="462"/>
      <c r="J351" s="462"/>
      <c r="K351" s="462"/>
      <c r="L351" s="462"/>
      <c r="M351" s="462"/>
      <c r="N351" s="462"/>
      <c r="O351" s="462"/>
      <c r="P351" s="462"/>
      <c r="Q351" s="462"/>
      <c r="R351" s="462"/>
      <c r="S351" s="462"/>
      <c r="T351" s="462"/>
      <c r="U351" s="462"/>
      <c r="V351" s="462"/>
      <c r="W351" s="462"/>
      <c r="X351" s="462"/>
      <c r="Y351" s="462"/>
      <c r="Z351" s="462"/>
    </row>
    <row r="352" ht="21.0" customHeight="1">
      <c r="A352" s="462"/>
      <c r="B352" s="462"/>
      <c r="C352" s="462"/>
      <c r="D352" s="462"/>
      <c r="E352" s="462"/>
      <c r="F352" s="465"/>
      <c r="G352" s="465"/>
      <c r="H352" s="462"/>
      <c r="I352" s="462"/>
      <c r="J352" s="462"/>
      <c r="K352" s="462"/>
      <c r="L352" s="462"/>
      <c r="M352" s="462"/>
      <c r="N352" s="462"/>
      <c r="O352" s="462"/>
      <c r="P352" s="462"/>
      <c r="Q352" s="462"/>
      <c r="R352" s="462"/>
      <c r="S352" s="462"/>
      <c r="T352" s="462"/>
      <c r="U352" s="462"/>
      <c r="V352" s="462"/>
      <c r="W352" s="462"/>
      <c r="X352" s="462"/>
      <c r="Y352" s="462"/>
      <c r="Z352" s="462"/>
    </row>
    <row r="353" ht="21.0" customHeight="1">
      <c r="A353" s="462"/>
      <c r="B353" s="462"/>
      <c r="C353" s="462"/>
      <c r="D353" s="462"/>
      <c r="E353" s="462"/>
      <c r="F353" s="465"/>
      <c r="G353" s="465"/>
      <c r="H353" s="462"/>
      <c r="I353" s="462"/>
      <c r="J353" s="462"/>
      <c r="K353" s="462"/>
      <c r="L353" s="462"/>
      <c r="M353" s="462"/>
      <c r="N353" s="462"/>
      <c r="O353" s="462"/>
      <c r="P353" s="462"/>
      <c r="Q353" s="462"/>
      <c r="R353" s="462"/>
      <c r="S353" s="462"/>
      <c r="T353" s="462"/>
      <c r="U353" s="462"/>
      <c r="V353" s="462"/>
      <c r="W353" s="462"/>
      <c r="X353" s="462"/>
      <c r="Y353" s="462"/>
      <c r="Z353" s="462"/>
    </row>
    <row r="354" ht="21.0" customHeight="1">
      <c r="A354" s="462"/>
      <c r="B354" s="462"/>
      <c r="C354" s="462"/>
      <c r="D354" s="462"/>
      <c r="E354" s="462"/>
      <c r="F354" s="465"/>
      <c r="G354" s="465"/>
      <c r="H354" s="462"/>
      <c r="I354" s="462"/>
      <c r="J354" s="462"/>
      <c r="K354" s="462"/>
      <c r="L354" s="462"/>
      <c r="M354" s="462"/>
      <c r="N354" s="462"/>
      <c r="O354" s="462"/>
      <c r="P354" s="462"/>
      <c r="Q354" s="462"/>
      <c r="R354" s="462"/>
      <c r="S354" s="462"/>
      <c r="T354" s="462"/>
      <c r="U354" s="462"/>
      <c r="V354" s="462"/>
      <c r="W354" s="462"/>
      <c r="X354" s="462"/>
      <c r="Y354" s="462"/>
      <c r="Z354" s="462"/>
    </row>
    <row r="355" ht="21.0" customHeight="1">
      <c r="A355" s="462"/>
      <c r="B355" s="462"/>
      <c r="C355" s="462"/>
      <c r="D355" s="462"/>
      <c r="E355" s="462"/>
      <c r="F355" s="465"/>
      <c r="G355" s="465"/>
      <c r="H355" s="462"/>
      <c r="I355" s="462"/>
      <c r="J355" s="462"/>
      <c r="K355" s="462"/>
      <c r="L355" s="462"/>
      <c r="M355" s="462"/>
      <c r="N355" s="462"/>
      <c r="O355" s="462"/>
      <c r="P355" s="462"/>
      <c r="Q355" s="462"/>
      <c r="R355" s="462"/>
      <c r="S355" s="462"/>
      <c r="T355" s="462"/>
      <c r="U355" s="462"/>
      <c r="V355" s="462"/>
      <c r="W355" s="462"/>
      <c r="X355" s="462"/>
      <c r="Y355" s="462"/>
      <c r="Z355" s="462"/>
    </row>
    <row r="356" ht="21.0" customHeight="1">
      <c r="A356" s="462"/>
      <c r="B356" s="462"/>
      <c r="C356" s="462"/>
      <c r="D356" s="462"/>
      <c r="E356" s="462"/>
      <c r="F356" s="465"/>
      <c r="G356" s="465"/>
      <c r="H356" s="462"/>
      <c r="I356" s="462"/>
      <c r="J356" s="462"/>
      <c r="K356" s="462"/>
      <c r="L356" s="462"/>
      <c r="M356" s="462"/>
      <c r="N356" s="462"/>
      <c r="O356" s="462"/>
      <c r="P356" s="462"/>
      <c r="Q356" s="462"/>
      <c r="R356" s="462"/>
      <c r="S356" s="462"/>
      <c r="T356" s="462"/>
      <c r="U356" s="462"/>
      <c r="V356" s="462"/>
      <c r="W356" s="462"/>
      <c r="X356" s="462"/>
      <c r="Y356" s="462"/>
      <c r="Z356" s="462"/>
    </row>
    <row r="357" ht="21.0" customHeight="1">
      <c r="A357" s="462"/>
      <c r="B357" s="462"/>
      <c r="C357" s="462"/>
      <c r="D357" s="462"/>
      <c r="E357" s="462"/>
      <c r="F357" s="465"/>
      <c r="G357" s="465"/>
      <c r="H357" s="462"/>
      <c r="I357" s="462"/>
      <c r="J357" s="462"/>
      <c r="K357" s="462"/>
      <c r="L357" s="462"/>
      <c r="M357" s="462"/>
      <c r="N357" s="462"/>
      <c r="O357" s="462"/>
      <c r="P357" s="462"/>
      <c r="Q357" s="462"/>
      <c r="R357" s="462"/>
      <c r="S357" s="462"/>
      <c r="T357" s="462"/>
      <c r="U357" s="462"/>
      <c r="V357" s="462"/>
      <c r="W357" s="462"/>
      <c r="X357" s="462"/>
      <c r="Y357" s="462"/>
      <c r="Z357" s="462"/>
    </row>
    <row r="358" ht="21.0" customHeight="1">
      <c r="A358" s="462"/>
      <c r="B358" s="462"/>
      <c r="C358" s="462"/>
      <c r="D358" s="462"/>
      <c r="E358" s="462"/>
      <c r="F358" s="465"/>
      <c r="G358" s="465"/>
      <c r="H358" s="462"/>
      <c r="I358" s="462"/>
      <c r="J358" s="462"/>
      <c r="K358" s="462"/>
      <c r="L358" s="462"/>
      <c r="M358" s="462"/>
      <c r="N358" s="462"/>
      <c r="O358" s="462"/>
      <c r="P358" s="462"/>
      <c r="Q358" s="462"/>
      <c r="R358" s="462"/>
      <c r="S358" s="462"/>
      <c r="T358" s="462"/>
      <c r="U358" s="462"/>
      <c r="V358" s="462"/>
      <c r="W358" s="462"/>
      <c r="X358" s="462"/>
      <c r="Y358" s="462"/>
      <c r="Z358" s="462"/>
    </row>
    <row r="359" ht="21.0" customHeight="1">
      <c r="A359" s="462"/>
      <c r="B359" s="462"/>
      <c r="C359" s="462"/>
      <c r="D359" s="462"/>
      <c r="E359" s="462"/>
      <c r="F359" s="465"/>
      <c r="G359" s="465"/>
      <c r="H359" s="462"/>
      <c r="I359" s="462"/>
      <c r="J359" s="462"/>
      <c r="K359" s="462"/>
      <c r="L359" s="462"/>
      <c r="M359" s="462"/>
      <c r="N359" s="462"/>
      <c r="O359" s="462"/>
      <c r="P359" s="462"/>
      <c r="Q359" s="462"/>
      <c r="R359" s="462"/>
      <c r="S359" s="462"/>
      <c r="T359" s="462"/>
      <c r="U359" s="462"/>
      <c r="V359" s="462"/>
      <c r="W359" s="462"/>
      <c r="X359" s="462"/>
      <c r="Y359" s="462"/>
      <c r="Z359" s="462"/>
    </row>
    <row r="360" ht="21.0" customHeight="1">
      <c r="A360" s="462"/>
      <c r="B360" s="462"/>
      <c r="C360" s="462"/>
      <c r="D360" s="462"/>
      <c r="E360" s="462"/>
      <c r="F360" s="465"/>
      <c r="G360" s="465"/>
      <c r="H360" s="462"/>
      <c r="I360" s="462"/>
      <c r="J360" s="462"/>
      <c r="K360" s="462"/>
      <c r="L360" s="462"/>
      <c r="M360" s="462"/>
      <c r="N360" s="462"/>
      <c r="O360" s="462"/>
      <c r="P360" s="462"/>
      <c r="Q360" s="462"/>
      <c r="R360" s="462"/>
      <c r="S360" s="462"/>
      <c r="T360" s="462"/>
      <c r="U360" s="462"/>
      <c r="V360" s="462"/>
      <c r="W360" s="462"/>
      <c r="X360" s="462"/>
      <c r="Y360" s="462"/>
      <c r="Z360" s="462"/>
    </row>
    <row r="361" ht="21.0" customHeight="1">
      <c r="A361" s="462"/>
      <c r="B361" s="462"/>
      <c r="C361" s="462"/>
      <c r="D361" s="462"/>
      <c r="E361" s="462"/>
      <c r="F361" s="465"/>
      <c r="G361" s="465"/>
      <c r="H361" s="462"/>
      <c r="I361" s="462"/>
      <c r="J361" s="462"/>
      <c r="K361" s="462"/>
      <c r="L361" s="462"/>
      <c r="M361" s="462"/>
      <c r="N361" s="462"/>
      <c r="O361" s="462"/>
      <c r="P361" s="462"/>
      <c r="Q361" s="462"/>
      <c r="R361" s="462"/>
      <c r="S361" s="462"/>
      <c r="T361" s="462"/>
      <c r="U361" s="462"/>
      <c r="V361" s="462"/>
      <c r="W361" s="462"/>
      <c r="X361" s="462"/>
      <c r="Y361" s="462"/>
      <c r="Z361" s="462"/>
    </row>
    <row r="362" ht="21.0" customHeight="1">
      <c r="A362" s="462"/>
      <c r="B362" s="462"/>
      <c r="C362" s="462"/>
      <c r="D362" s="462"/>
      <c r="E362" s="462"/>
      <c r="F362" s="465"/>
      <c r="G362" s="465"/>
      <c r="H362" s="462"/>
      <c r="I362" s="462"/>
      <c r="J362" s="462"/>
      <c r="K362" s="462"/>
      <c r="L362" s="462"/>
      <c r="M362" s="462"/>
      <c r="N362" s="462"/>
      <c r="O362" s="462"/>
      <c r="P362" s="462"/>
      <c r="Q362" s="462"/>
      <c r="R362" s="462"/>
      <c r="S362" s="462"/>
      <c r="T362" s="462"/>
      <c r="U362" s="462"/>
      <c r="V362" s="462"/>
      <c r="W362" s="462"/>
      <c r="X362" s="462"/>
      <c r="Y362" s="462"/>
      <c r="Z362" s="462"/>
    </row>
    <row r="363" ht="21.0" customHeight="1">
      <c r="A363" s="462"/>
      <c r="B363" s="462"/>
      <c r="C363" s="462"/>
      <c r="D363" s="462"/>
      <c r="E363" s="462"/>
      <c r="F363" s="465"/>
      <c r="G363" s="465"/>
      <c r="H363" s="462"/>
      <c r="I363" s="462"/>
      <c r="J363" s="462"/>
      <c r="K363" s="462"/>
      <c r="L363" s="462"/>
      <c r="M363" s="462"/>
      <c r="N363" s="462"/>
      <c r="O363" s="462"/>
      <c r="P363" s="462"/>
      <c r="Q363" s="462"/>
      <c r="R363" s="462"/>
      <c r="S363" s="462"/>
      <c r="T363" s="462"/>
      <c r="U363" s="462"/>
      <c r="V363" s="462"/>
      <c r="W363" s="462"/>
      <c r="X363" s="462"/>
      <c r="Y363" s="462"/>
      <c r="Z363" s="462"/>
    </row>
    <row r="364" ht="21.0" customHeight="1">
      <c r="A364" s="462"/>
      <c r="B364" s="462"/>
      <c r="C364" s="462"/>
      <c r="D364" s="462"/>
      <c r="E364" s="462"/>
      <c r="F364" s="465"/>
      <c r="G364" s="465"/>
      <c r="H364" s="462"/>
      <c r="I364" s="462"/>
      <c r="J364" s="462"/>
      <c r="K364" s="462"/>
      <c r="L364" s="462"/>
      <c r="M364" s="462"/>
      <c r="N364" s="462"/>
      <c r="O364" s="462"/>
      <c r="P364" s="462"/>
      <c r="Q364" s="462"/>
      <c r="R364" s="462"/>
      <c r="S364" s="462"/>
      <c r="T364" s="462"/>
      <c r="U364" s="462"/>
      <c r="V364" s="462"/>
      <c r="W364" s="462"/>
      <c r="X364" s="462"/>
      <c r="Y364" s="462"/>
      <c r="Z364" s="462"/>
    </row>
    <row r="365" ht="21.0" customHeight="1">
      <c r="A365" s="462"/>
      <c r="B365" s="462"/>
      <c r="C365" s="462"/>
      <c r="D365" s="462"/>
      <c r="E365" s="462"/>
      <c r="F365" s="465"/>
      <c r="G365" s="465"/>
      <c r="H365" s="462"/>
      <c r="I365" s="462"/>
      <c r="J365" s="462"/>
      <c r="K365" s="462"/>
      <c r="L365" s="462"/>
      <c r="M365" s="462"/>
      <c r="N365" s="462"/>
      <c r="O365" s="462"/>
      <c r="P365" s="462"/>
      <c r="Q365" s="462"/>
      <c r="R365" s="462"/>
      <c r="S365" s="462"/>
      <c r="T365" s="462"/>
      <c r="U365" s="462"/>
      <c r="V365" s="462"/>
      <c r="W365" s="462"/>
      <c r="X365" s="462"/>
      <c r="Y365" s="462"/>
      <c r="Z365" s="462"/>
    </row>
    <row r="366" ht="21.0" customHeight="1">
      <c r="A366" s="462"/>
      <c r="B366" s="462"/>
      <c r="C366" s="462"/>
      <c r="D366" s="462"/>
      <c r="E366" s="462"/>
      <c r="F366" s="465"/>
      <c r="G366" s="465"/>
      <c r="H366" s="462"/>
      <c r="I366" s="462"/>
      <c r="J366" s="462"/>
      <c r="K366" s="462"/>
      <c r="L366" s="462"/>
      <c r="M366" s="462"/>
      <c r="N366" s="462"/>
      <c r="O366" s="462"/>
      <c r="P366" s="462"/>
      <c r="Q366" s="462"/>
      <c r="R366" s="462"/>
      <c r="S366" s="462"/>
      <c r="T366" s="462"/>
      <c r="U366" s="462"/>
      <c r="V366" s="462"/>
      <c r="W366" s="462"/>
      <c r="X366" s="462"/>
      <c r="Y366" s="462"/>
      <c r="Z366" s="462"/>
    </row>
    <row r="367" ht="21.0" customHeight="1">
      <c r="A367" s="462"/>
      <c r="B367" s="462"/>
      <c r="C367" s="462"/>
      <c r="D367" s="462"/>
      <c r="E367" s="462"/>
      <c r="F367" s="465"/>
      <c r="G367" s="465"/>
      <c r="H367" s="462"/>
      <c r="I367" s="462"/>
      <c r="J367" s="462"/>
      <c r="K367" s="462"/>
      <c r="L367" s="462"/>
      <c r="M367" s="462"/>
      <c r="N367" s="462"/>
      <c r="O367" s="462"/>
      <c r="P367" s="462"/>
      <c r="Q367" s="462"/>
      <c r="R367" s="462"/>
      <c r="S367" s="462"/>
      <c r="T367" s="462"/>
      <c r="U367" s="462"/>
      <c r="V367" s="462"/>
      <c r="W367" s="462"/>
      <c r="X367" s="462"/>
      <c r="Y367" s="462"/>
      <c r="Z367" s="462"/>
    </row>
    <row r="368" ht="21.0" customHeight="1">
      <c r="A368" s="462"/>
      <c r="B368" s="462"/>
      <c r="C368" s="462"/>
      <c r="D368" s="462"/>
      <c r="E368" s="462"/>
      <c r="F368" s="465"/>
      <c r="G368" s="465"/>
      <c r="H368" s="462"/>
      <c r="I368" s="462"/>
      <c r="J368" s="462"/>
      <c r="K368" s="462"/>
      <c r="L368" s="462"/>
      <c r="M368" s="462"/>
      <c r="N368" s="462"/>
      <c r="O368" s="462"/>
      <c r="P368" s="462"/>
      <c r="Q368" s="462"/>
      <c r="R368" s="462"/>
      <c r="S368" s="462"/>
      <c r="T368" s="462"/>
      <c r="U368" s="462"/>
      <c r="V368" s="462"/>
      <c r="W368" s="462"/>
      <c r="X368" s="462"/>
      <c r="Y368" s="462"/>
      <c r="Z368" s="462"/>
    </row>
    <row r="369" ht="21.0" customHeight="1">
      <c r="A369" s="462"/>
      <c r="B369" s="462"/>
      <c r="C369" s="462"/>
      <c r="D369" s="462"/>
      <c r="E369" s="462"/>
      <c r="F369" s="465"/>
      <c r="G369" s="465"/>
      <c r="H369" s="462"/>
      <c r="I369" s="462"/>
      <c r="J369" s="462"/>
      <c r="K369" s="462"/>
      <c r="L369" s="462"/>
      <c r="M369" s="462"/>
      <c r="N369" s="462"/>
      <c r="O369" s="462"/>
      <c r="P369" s="462"/>
      <c r="Q369" s="462"/>
      <c r="R369" s="462"/>
      <c r="S369" s="462"/>
      <c r="T369" s="462"/>
      <c r="U369" s="462"/>
      <c r="V369" s="462"/>
      <c r="W369" s="462"/>
      <c r="X369" s="462"/>
      <c r="Y369" s="462"/>
      <c r="Z369" s="462"/>
    </row>
    <row r="370" ht="21.0" customHeight="1">
      <c r="A370" s="462"/>
      <c r="B370" s="462"/>
      <c r="C370" s="462"/>
      <c r="D370" s="462"/>
      <c r="E370" s="462"/>
      <c r="F370" s="465"/>
      <c r="G370" s="465"/>
      <c r="H370" s="462"/>
      <c r="I370" s="462"/>
      <c r="J370" s="462"/>
      <c r="K370" s="462"/>
      <c r="L370" s="462"/>
      <c r="M370" s="462"/>
      <c r="N370" s="462"/>
      <c r="O370" s="462"/>
      <c r="P370" s="462"/>
      <c r="Q370" s="462"/>
      <c r="R370" s="462"/>
      <c r="S370" s="462"/>
      <c r="T370" s="462"/>
      <c r="U370" s="462"/>
      <c r="V370" s="462"/>
      <c r="W370" s="462"/>
      <c r="X370" s="462"/>
      <c r="Y370" s="462"/>
      <c r="Z370" s="462"/>
    </row>
    <row r="371" ht="21.0" customHeight="1">
      <c r="A371" s="462"/>
      <c r="B371" s="462"/>
      <c r="C371" s="462"/>
      <c r="D371" s="462"/>
      <c r="E371" s="462"/>
      <c r="F371" s="465"/>
      <c r="G371" s="465"/>
      <c r="H371" s="462"/>
      <c r="I371" s="462"/>
      <c r="J371" s="462"/>
      <c r="K371" s="462"/>
      <c r="L371" s="462"/>
      <c r="M371" s="462"/>
      <c r="N371" s="462"/>
      <c r="O371" s="462"/>
      <c r="P371" s="462"/>
      <c r="Q371" s="462"/>
      <c r="R371" s="462"/>
      <c r="S371" s="462"/>
      <c r="T371" s="462"/>
      <c r="U371" s="462"/>
      <c r="V371" s="462"/>
      <c r="W371" s="462"/>
      <c r="X371" s="462"/>
      <c r="Y371" s="462"/>
      <c r="Z371" s="462"/>
    </row>
    <row r="372" ht="21.0" customHeight="1">
      <c r="A372" s="462"/>
      <c r="B372" s="462"/>
      <c r="C372" s="462"/>
      <c r="D372" s="462"/>
      <c r="E372" s="462"/>
      <c r="F372" s="465"/>
      <c r="G372" s="465"/>
      <c r="H372" s="462"/>
      <c r="I372" s="462"/>
      <c r="J372" s="462"/>
      <c r="K372" s="462"/>
      <c r="L372" s="462"/>
      <c r="M372" s="462"/>
      <c r="N372" s="462"/>
      <c r="O372" s="462"/>
      <c r="P372" s="462"/>
      <c r="Q372" s="462"/>
      <c r="R372" s="462"/>
      <c r="S372" s="462"/>
      <c r="T372" s="462"/>
      <c r="U372" s="462"/>
      <c r="V372" s="462"/>
      <c r="W372" s="462"/>
      <c r="X372" s="462"/>
      <c r="Y372" s="462"/>
      <c r="Z372" s="462"/>
    </row>
    <row r="373" ht="21.0" customHeight="1">
      <c r="A373" s="462"/>
      <c r="B373" s="462"/>
      <c r="C373" s="462"/>
      <c r="D373" s="462"/>
      <c r="E373" s="462"/>
      <c r="F373" s="465"/>
      <c r="G373" s="465"/>
      <c r="H373" s="462"/>
      <c r="I373" s="462"/>
      <c r="J373" s="462"/>
      <c r="K373" s="462"/>
      <c r="L373" s="462"/>
      <c r="M373" s="462"/>
      <c r="N373" s="462"/>
      <c r="O373" s="462"/>
      <c r="P373" s="462"/>
      <c r="Q373" s="462"/>
      <c r="R373" s="462"/>
      <c r="S373" s="462"/>
      <c r="T373" s="462"/>
      <c r="U373" s="462"/>
      <c r="V373" s="462"/>
      <c r="W373" s="462"/>
      <c r="X373" s="462"/>
      <c r="Y373" s="462"/>
      <c r="Z373" s="462"/>
    </row>
    <row r="374" ht="21.0" customHeight="1">
      <c r="A374" s="462"/>
      <c r="B374" s="462"/>
      <c r="C374" s="462"/>
      <c r="D374" s="462"/>
      <c r="E374" s="462"/>
      <c r="F374" s="465"/>
      <c r="G374" s="465"/>
      <c r="H374" s="462"/>
      <c r="I374" s="462"/>
      <c r="J374" s="462"/>
      <c r="K374" s="462"/>
      <c r="L374" s="462"/>
      <c r="M374" s="462"/>
      <c r="N374" s="462"/>
      <c r="O374" s="462"/>
      <c r="P374" s="462"/>
      <c r="Q374" s="462"/>
      <c r="R374" s="462"/>
      <c r="S374" s="462"/>
      <c r="T374" s="462"/>
      <c r="U374" s="462"/>
      <c r="V374" s="462"/>
      <c r="W374" s="462"/>
      <c r="X374" s="462"/>
      <c r="Y374" s="462"/>
      <c r="Z374" s="462"/>
    </row>
    <row r="375" ht="21.0" customHeight="1">
      <c r="A375" s="462"/>
      <c r="B375" s="462"/>
      <c r="C375" s="462"/>
      <c r="D375" s="462"/>
      <c r="E375" s="462"/>
      <c r="F375" s="465"/>
      <c r="G375" s="465"/>
      <c r="H375" s="462"/>
      <c r="I375" s="462"/>
      <c r="J375" s="462"/>
      <c r="K375" s="462"/>
      <c r="L375" s="462"/>
      <c r="M375" s="462"/>
      <c r="N375" s="462"/>
      <c r="O375" s="462"/>
      <c r="P375" s="462"/>
      <c r="Q375" s="462"/>
      <c r="R375" s="462"/>
      <c r="S375" s="462"/>
      <c r="T375" s="462"/>
      <c r="U375" s="462"/>
      <c r="V375" s="462"/>
      <c r="W375" s="462"/>
      <c r="X375" s="462"/>
      <c r="Y375" s="462"/>
      <c r="Z375" s="462"/>
    </row>
    <row r="376" ht="21.0" customHeight="1">
      <c r="A376" s="462"/>
      <c r="B376" s="462"/>
      <c r="C376" s="462"/>
      <c r="D376" s="462"/>
      <c r="E376" s="462"/>
      <c r="F376" s="465"/>
      <c r="G376" s="465"/>
      <c r="H376" s="462"/>
      <c r="I376" s="462"/>
      <c r="J376" s="462"/>
      <c r="K376" s="462"/>
      <c r="L376" s="462"/>
      <c r="M376" s="462"/>
      <c r="N376" s="462"/>
      <c r="O376" s="462"/>
      <c r="P376" s="462"/>
      <c r="Q376" s="462"/>
      <c r="R376" s="462"/>
      <c r="S376" s="462"/>
      <c r="T376" s="462"/>
      <c r="U376" s="462"/>
      <c r="V376" s="462"/>
      <c r="W376" s="462"/>
      <c r="X376" s="462"/>
      <c r="Y376" s="462"/>
      <c r="Z376" s="462"/>
    </row>
    <row r="377" ht="21.0" customHeight="1">
      <c r="A377" s="462"/>
      <c r="B377" s="462"/>
      <c r="C377" s="462"/>
      <c r="D377" s="462"/>
      <c r="E377" s="462"/>
      <c r="F377" s="465"/>
      <c r="G377" s="465"/>
      <c r="H377" s="462"/>
      <c r="I377" s="462"/>
      <c r="J377" s="462"/>
      <c r="K377" s="462"/>
      <c r="L377" s="462"/>
      <c r="M377" s="462"/>
      <c r="N377" s="462"/>
      <c r="O377" s="462"/>
      <c r="P377" s="462"/>
      <c r="Q377" s="462"/>
      <c r="R377" s="462"/>
      <c r="S377" s="462"/>
      <c r="T377" s="462"/>
      <c r="U377" s="462"/>
      <c r="V377" s="462"/>
      <c r="W377" s="462"/>
      <c r="X377" s="462"/>
      <c r="Y377" s="462"/>
      <c r="Z377" s="462"/>
    </row>
    <row r="378" ht="21.0" customHeight="1">
      <c r="A378" s="462"/>
      <c r="B378" s="462"/>
      <c r="C378" s="462"/>
      <c r="D378" s="462"/>
      <c r="E378" s="462"/>
      <c r="F378" s="465"/>
      <c r="G378" s="465"/>
      <c r="H378" s="462"/>
      <c r="I378" s="462"/>
      <c r="J378" s="462"/>
      <c r="K378" s="462"/>
      <c r="L378" s="462"/>
      <c r="M378" s="462"/>
      <c r="N378" s="462"/>
      <c r="O378" s="462"/>
      <c r="P378" s="462"/>
      <c r="Q378" s="462"/>
      <c r="R378" s="462"/>
      <c r="S378" s="462"/>
      <c r="T378" s="462"/>
      <c r="U378" s="462"/>
      <c r="V378" s="462"/>
      <c r="W378" s="462"/>
      <c r="X378" s="462"/>
      <c r="Y378" s="462"/>
      <c r="Z378" s="462"/>
    </row>
    <row r="379" ht="21.0" customHeight="1">
      <c r="A379" s="462"/>
      <c r="B379" s="462"/>
      <c r="C379" s="462"/>
      <c r="D379" s="462"/>
      <c r="E379" s="462"/>
      <c r="F379" s="465"/>
      <c r="G379" s="465"/>
      <c r="H379" s="462"/>
      <c r="I379" s="462"/>
      <c r="J379" s="462"/>
      <c r="K379" s="462"/>
      <c r="L379" s="462"/>
      <c r="M379" s="462"/>
      <c r="N379" s="462"/>
      <c r="O379" s="462"/>
      <c r="P379" s="462"/>
      <c r="Q379" s="462"/>
      <c r="R379" s="462"/>
      <c r="S379" s="462"/>
      <c r="T379" s="462"/>
      <c r="U379" s="462"/>
      <c r="V379" s="462"/>
      <c r="W379" s="462"/>
      <c r="X379" s="462"/>
      <c r="Y379" s="462"/>
      <c r="Z379" s="462"/>
    </row>
    <row r="380" ht="21.0" customHeight="1">
      <c r="A380" s="462"/>
      <c r="B380" s="462"/>
      <c r="C380" s="462"/>
      <c r="D380" s="462"/>
      <c r="E380" s="462"/>
      <c r="F380" s="465"/>
      <c r="G380" s="465"/>
      <c r="H380" s="462"/>
      <c r="I380" s="462"/>
      <c r="J380" s="462"/>
      <c r="K380" s="462"/>
      <c r="L380" s="462"/>
      <c r="M380" s="462"/>
      <c r="N380" s="462"/>
      <c r="O380" s="462"/>
      <c r="P380" s="462"/>
      <c r="Q380" s="462"/>
      <c r="R380" s="462"/>
      <c r="S380" s="462"/>
      <c r="T380" s="462"/>
      <c r="U380" s="462"/>
      <c r="V380" s="462"/>
      <c r="W380" s="462"/>
      <c r="X380" s="462"/>
      <c r="Y380" s="462"/>
      <c r="Z380" s="462"/>
    </row>
    <row r="381" ht="21.0" customHeight="1">
      <c r="A381" s="462"/>
      <c r="B381" s="462"/>
      <c r="C381" s="462"/>
      <c r="D381" s="462"/>
      <c r="E381" s="462"/>
      <c r="F381" s="465"/>
      <c r="G381" s="465"/>
      <c r="H381" s="462"/>
      <c r="I381" s="462"/>
      <c r="J381" s="462"/>
      <c r="K381" s="462"/>
      <c r="L381" s="462"/>
      <c r="M381" s="462"/>
      <c r="N381" s="462"/>
      <c r="O381" s="462"/>
      <c r="P381" s="462"/>
      <c r="Q381" s="462"/>
      <c r="R381" s="462"/>
      <c r="S381" s="462"/>
      <c r="T381" s="462"/>
      <c r="U381" s="462"/>
      <c r="V381" s="462"/>
      <c r="W381" s="462"/>
      <c r="X381" s="462"/>
      <c r="Y381" s="462"/>
      <c r="Z381" s="462"/>
    </row>
    <row r="382" ht="21.0" customHeight="1">
      <c r="A382" s="462"/>
      <c r="B382" s="462"/>
      <c r="C382" s="462"/>
      <c r="D382" s="462"/>
      <c r="E382" s="462"/>
      <c r="F382" s="465"/>
      <c r="G382" s="465"/>
      <c r="H382" s="462"/>
      <c r="I382" s="462"/>
      <c r="J382" s="462"/>
      <c r="K382" s="462"/>
      <c r="L382" s="462"/>
      <c r="M382" s="462"/>
      <c r="N382" s="462"/>
      <c r="O382" s="462"/>
      <c r="P382" s="462"/>
      <c r="Q382" s="462"/>
      <c r="R382" s="462"/>
      <c r="S382" s="462"/>
      <c r="T382" s="462"/>
      <c r="U382" s="462"/>
      <c r="V382" s="462"/>
      <c r="W382" s="462"/>
      <c r="X382" s="462"/>
      <c r="Y382" s="462"/>
      <c r="Z382" s="462"/>
    </row>
    <row r="383" ht="21.0" customHeight="1">
      <c r="A383" s="462"/>
      <c r="B383" s="462"/>
      <c r="C383" s="462"/>
      <c r="D383" s="462"/>
      <c r="E383" s="462"/>
      <c r="F383" s="465"/>
      <c r="G383" s="465"/>
      <c r="H383" s="462"/>
      <c r="I383" s="462"/>
      <c r="J383" s="462"/>
      <c r="K383" s="462"/>
      <c r="L383" s="462"/>
      <c r="M383" s="462"/>
      <c r="N383" s="462"/>
      <c r="O383" s="462"/>
      <c r="P383" s="462"/>
      <c r="Q383" s="462"/>
      <c r="R383" s="462"/>
      <c r="S383" s="462"/>
      <c r="T383" s="462"/>
      <c r="U383" s="462"/>
      <c r="V383" s="462"/>
      <c r="W383" s="462"/>
      <c r="X383" s="462"/>
      <c r="Y383" s="462"/>
      <c r="Z383" s="462"/>
    </row>
    <row r="384" ht="21.0" customHeight="1">
      <c r="A384" s="462"/>
      <c r="B384" s="462"/>
      <c r="C384" s="462"/>
      <c r="D384" s="462"/>
      <c r="E384" s="462"/>
      <c r="F384" s="465"/>
      <c r="G384" s="465"/>
      <c r="H384" s="462"/>
      <c r="I384" s="462"/>
      <c r="J384" s="462"/>
      <c r="K384" s="462"/>
      <c r="L384" s="462"/>
      <c r="M384" s="462"/>
      <c r="N384" s="462"/>
      <c r="O384" s="462"/>
      <c r="P384" s="462"/>
      <c r="Q384" s="462"/>
      <c r="R384" s="462"/>
      <c r="S384" s="462"/>
      <c r="T384" s="462"/>
      <c r="U384" s="462"/>
      <c r="V384" s="462"/>
      <c r="W384" s="462"/>
      <c r="X384" s="462"/>
      <c r="Y384" s="462"/>
      <c r="Z384" s="462"/>
    </row>
    <row r="385" ht="21.0" customHeight="1">
      <c r="A385" s="462"/>
      <c r="B385" s="462"/>
      <c r="C385" s="462"/>
      <c r="D385" s="462"/>
      <c r="E385" s="462"/>
      <c r="F385" s="465"/>
      <c r="G385" s="465"/>
      <c r="H385" s="462"/>
      <c r="I385" s="462"/>
      <c r="J385" s="462"/>
      <c r="K385" s="462"/>
      <c r="L385" s="462"/>
      <c r="M385" s="462"/>
      <c r="N385" s="462"/>
      <c r="O385" s="462"/>
      <c r="P385" s="462"/>
      <c r="Q385" s="462"/>
      <c r="R385" s="462"/>
      <c r="S385" s="462"/>
      <c r="T385" s="462"/>
      <c r="U385" s="462"/>
      <c r="V385" s="462"/>
      <c r="W385" s="462"/>
      <c r="X385" s="462"/>
      <c r="Y385" s="462"/>
      <c r="Z385" s="462"/>
    </row>
    <row r="386" ht="21.0" customHeight="1">
      <c r="A386" s="462"/>
      <c r="B386" s="462"/>
      <c r="C386" s="462"/>
      <c r="D386" s="462"/>
      <c r="E386" s="462"/>
      <c r="F386" s="465"/>
      <c r="G386" s="465"/>
      <c r="H386" s="462"/>
      <c r="I386" s="462"/>
      <c r="J386" s="462"/>
      <c r="K386" s="462"/>
      <c r="L386" s="462"/>
      <c r="M386" s="462"/>
      <c r="N386" s="462"/>
      <c r="O386" s="462"/>
      <c r="P386" s="462"/>
      <c r="Q386" s="462"/>
      <c r="R386" s="462"/>
      <c r="S386" s="462"/>
      <c r="T386" s="462"/>
      <c r="U386" s="462"/>
      <c r="V386" s="462"/>
      <c r="W386" s="462"/>
      <c r="X386" s="462"/>
      <c r="Y386" s="462"/>
      <c r="Z386" s="462"/>
    </row>
    <row r="387" ht="21.0" customHeight="1">
      <c r="A387" s="462"/>
      <c r="B387" s="462"/>
      <c r="C387" s="462"/>
      <c r="D387" s="462"/>
      <c r="E387" s="462"/>
      <c r="F387" s="465"/>
      <c r="G387" s="465"/>
      <c r="H387" s="462"/>
      <c r="I387" s="462"/>
      <c r="J387" s="462"/>
      <c r="K387" s="462"/>
      <c r="L387" s="462"/>
      <c r="M387" s="462"/>
      <c r="N387" s="462"/>
      <c r="O387" s="462"/>
      <c r="P387" s="462"/>
      <c r="Q387" s="462"/>
      <c r="R387" s="462"/>
      <c r="S387" s="462"/>
      <c r="T387" s="462"/>
      <c r="U387" s="462"/>
      <c r="V387" s="462"/>
      <c r="W387" s="462"/>
      <c r="X387" s="462"/>
      <c r="Y387" s="462"/>
      <c r="Z387" s="462"/>
    </row>
    <row r="388" ht="21.0" customHeight="1">
      <c r="A388" s="462"/>
      <c r="B388" s="462"/>
      <c r="C388" s="462"/>
      <c r="D388" s="462"/>
      <c r="E388" s="462"/>
      <c r="F388" s="465"/>
      <c r="G388" s="465"/>
      <c r="H388" s="462"/>
      <c r="I388" s="462"/>
      <c r="J388" s="462"/>
      <c r="K388" s="462"/>
      <c r="L388" s="462"/>
      <c r="M388" s="462"/>
      <c r="N388" s="462"/>
      <c r="O388" s="462"/>
      <c r="P388" s="462"/>
      <c r="Q388" s="462"/>
      <c r="R388" s="462"/>
      <c r="S388" s="462"/>
      <c r="T388" s="462"/>
      <c r="U388" s="462"/>
      <c r="V388" s="462"/>
      <c r="W388" s="462"/>
      <c r="X388" s="462"/>
      <c r="Y388" s="462"/>
      <c r="Z388" s="462"/>
    </row>
    <row r="389" ht="21.0" customHeight="1">
      <c r="A389" s="462"/>
      <c r="B389" s="462"/>
      <c r="C389" s="462"/>
      <c r="D389" s="462"/>
      <c r="E389" s="462"/>
      <c r="F389" s="465"/>
      <c r="G389" s="465"/>
      <c r="H389" s="462"/>
      <c r="I389" s="462"/>
      <c r="J389" s="462"/>
      <c r="K389" s="462"/>
      <c r="L389" s="462"/>
      <c r="M389" s="462"/>
      <c r="N389" s="462"/>
      <c r="O389" s="462"/>
      <c r="P389" s="462"/>
      <c r="Q389" s="462"/>
      <c r="R389" s="462"/>
      <c r="S389" s="462"/>
      <c r="T389" s="462"/>
      <c r="U389" s="462"/>
      <c r="V389" s="462"/>
      <c r="W389" s="462"/>
      <c r="X389" s="462"/>
      <c r="Y389" s="462"/>
      <c r="Z389" s="462"/>
    </row>
    <row r="390" ht="21.0" customHeight="1">
      <c r="A390" s="462"/>
      <c r="B390" s="462"/>
      <c r="C390" s="462"/>
      <c r="D390" s="462"/>
      <c r="E390" s="462"/>
      <c r="F390" s="465"/>
      <c r="G390" s="465"/>
      <c r="H390" s="462"/>
      <c r="I390" s="462"/>
      <c r="J390" s="462"/>
      <c r="K390" s="462"/>
      <c r="L390" s="462"/>
      <c r="M390" s="462"/>
      <c r="N390" s="462"/>
      <c r="O390" s="462"/>
      <c r="P390" s="462"/>
      <c r="Q390" s="462"/>
      <c r="R390" s="462"/>
      <c r="S390" s="462"/>
      <c r="T390" s="462"/>
      <c r="U390" s="462"/>
      <c r="V390" s="462"/>
      <c r="W390" s="462"/>
      <c r="X390" s="462"/>
      <c r="Y390" s="462"/>
      <c r="Z390" s="462"/>
    </row>
    <row r="391" ht="21.0" customHeight="1">
      <c r="A391" s="462"/>
      <c r="B391" s="462"/>
      <c r="C391" s="462"/>
      <c r="D391" s="462"/>
      <c r="E391" s="462"/>
      <c r="F391" s="465"/>
      <c r="G391" s="465"/>
      <c r="H391" s="462"/>
      <c r="I391" s="462"/>
      <c r="J391" s="462"/>
      <c r="K391" s="462"/>
      <c r="L391" s="462"/>
      <c r="M391" s="462"/>
      <c r="N391" s="462"/>
      <c r="O391" s="462"/>
      <c r="P391" s="462"/>
      <c r="Q391" s="462"/>
      <c r="R391" s="462"/>
      <c r="S391" s="462"/>
      <c r="T391" s="462"/>
      <c r="U391" s="462"/>
      <c r="V391" s="462"/>
      <c r="W391" s="462"/>
      <c r="X391" s="462"/>
      <c r="Y391" s="462"/>
      <c r="Z391" s="462"/>
    </row>
    <row r="392" ht="21.0" customHeight="1">
      <c r="A392" s="462"/>
      <c r="B392" s="462"/>
      <c r="C392" s="462"/>
      <c r="D392" s="462"/>
      <c r="E392" s="462"/>
      <c r="F392" s="465"/>
      <c r="G392" s="465"/>
      <c r="H392" s="462"/>
      <c r="I392" s="462"/>
      <c r="J392" s="462"/>
      <c r="K392" s="462"/>
      <c r="L392" s="462"/>
      <c r="M392" s="462"/>
      <c r="N392" s="462"/>
      <c r="O392" s="462"/>
      <c r="P392" s="462"/>
      <c r="Q392" s="462"/>
      <c r="R392" s="462"/>
      <c r="S392" s="462"/>
      <c r="T392" s="462"/>
      <c r="U392" s="462"/>
      <c r="V392" s="462"/>
      <c r="W392" s="462"/>
      <c r="X392" s="462"/>
      <c r="Y392" s="462"/>
      <c r="Z392" s="462"/>
    </row>
    <row r="393" ht="21.0" customHeight="1">
      <c r="A393" s="462"/>
      <c r="B393" s="462"/>
      <c r="C393" s="462"/>
      <c r="D393" s="462"/>
      <c r="E393" s="462"/>
      <c r="F393" s="465"/>
      <c r="G393" s="465"/>
      <c r="H393" s="462"/>
      <c r="I393" s="462"/>
      <c r="J393" s="462"/>
      <c r="K393" s="462"/>
      <c r="L393" s="462"/>
      <c r="M393" s="462"/>
      <c r="N393" s="462"/>
      <c r="O393" s="462"/>
      <c r="P393" s="462"/>
      <c r="Q393" s="462"/>
      <c r="R393" s="462"/>
      <c r="S393" s="462"/>
      <c r="T393" s="462"/>
      <c r="U393" s="462"/>
      <c r="V393" s="462"/>
      <c r="W393" s="462"/>
      <c r="X393" s="462"/>
      <c r="Y393" s="462"/>
      <c r="Z393" s="462"/>
    </row>
    <row r="394" ht="21.0" customHeight="1">
      <c r="A394" s="462"/>
      <c r="B394" s="462"/>
      <c r="C394" s="462"/>
      <c r="D394" s="462"/>
      <c r="E394" s="462"/>
      <c r="F394" s="465"/>
      <c r="G394" s="465"/>
      <c r="H394" s="462"/>
      <c r="I394" s="462"/>
      <c r="J394" s="462"/>
      <c r="K394" s="462"/>
      <c r="L394" s="462"/>
      <c r="M394" s="462"/>
      <c r="N394" s="462"/>
      <c r="O394" s="462"/>
      <c r="P394" s="462"/>
      <c r="Q394" s="462"/>
      <c r="R394" s="462"/>
      <c r="S394" s="462"/>
      <c r="T394" s="462"/>
      <c r="U394" s="462"/>
      <c r="V394" s="462"/>
      <c r="W394" s="462"/>
      <c r="X394" s="462"/>
      <c r="Y394" s="462"/>
      <c r="Z394" s="462"/>
    </row>
    <row r="395" ht="21.0" customHeight="1">
      <c r="A395" s="462"/>
      <c r="B395" s="462"/>
      <c r="C395" s="462"/>
      <c r="D395" s="462"/>
      <c r="E395" s="462"/>
      <c r="F395" s="465"/>
      <c r="G395" s="465"/>
      <c r="H395" s="462"/>
      <c r="I395" s="462"/>
      <c r="J395" s="462"/>
      <c r="K395" s="462"/>
      <c r="L395" s="462"/>
      <c r="M395" s="462"/>
      <c r="N395" s="462"/>
      <c r="O395" s="462"/>
      <c r="P395" s="462"/>
      <c r="Q395" s="462"/>
      <c r="R395" s="462"/>
      <c r="S395" s="462"/>
      <c r="T395" s="462"/>
      <c r="U395" s="462"/>
      <c r="V395" s="462"/>
      <c r="W395" s="462"/>
      <c r="X395" s="462"/>
      <c r="Y395" s="462"/>
      <c r="Z395" s="462"/>
    </row>
    <row r="396" ht="21.0" customHeight="1">
      <c r="A396" s="462"/>
      <c r="B396" s="462"/>
      <c r="C396" s="462"/>
      <c r="D396" s="462"/>
      <c r="E396" s="462"/>
      <c r="F396" s="465"/>
      <c r="G396" s="465"/>
      <c r="H396" s="462"/>
      <c r="I396" s="462"/>
      <c r="J396" s="462"/>
      <c r="K396" s="462"/>
      <c r="L396" s="462"/>
      <c r="M396" s="462"/>
      <c r="N396" s="462"/>
      <c r="O396" s="462"/>
      <c r="P396" s="462"/>
      <c r="Q396" s="462"/>
      <c r="R396" s="462"/>
      <c r="S396" s="462"/>
      <c r="T396" s="462"/>
      <c r="U396" s="462"/>
      <c r="V396" s="462"/>
      <c r="W396" s="462"/>
      <c r="X396" s="462"/>
      <c r="Y396" s="462"/>
      <c r="Z396" s="462"/>
    </row>
    <row r="397" ht="21.0" customHeight="1">
      <c r="A397" s="462"/>
      <c r="B397" s="462"/>
      <c r="C397" s="462"/>
      <c r="D397" s="462"/>
      <c r="E397" s="462"/>
      <c r="F397" s="465"/>
      <c r="G397" s="465"/>
      <c r="H397" s="462"/>
      <c r="I397" s="462"/>
      <c r="J397" s="462"/>
      <c r="K397" s="462"/>
      <c r="L397" s="462"/>
      <c r="M397" s="462"/>
      <c r="N397" s="462"/>
      <c r="O397" s="462"/>
      <c r="P397" s="462"/>
      <c r="Q397" s="462"/>
      <c r="R397" s="462"/>
      <c r="S397" s="462"/>
      <c r="T397" s="462"/>
      <c r="U397" s="462"/>
      <c r="V397" s="462"/>
      <c r="W397" s="462"/>
      <c r="X397" s="462"/>
      <c r="Y397" s="462"/>
      <c r="Z397" s="462"/>
    </row>
    <row r="398" ht="21.0" customHeight="1">
      <c r="A398" s="462"/>
      <c r="B398" s="462"/>
      <c r="C398" s="462"/>
      <c r="D398" s="462"/>
      <c r="E398" s="462"/>
      <c r="F398" s="465"/>
      <c r="G398" s="465"/>
      <c r="H398" s="462"/>
      <c r="I398" s="462"/>
      <c r="J398" s="462"/>
      <c r="K398" s="462"/>
      <c r="L398" s="462"/>
      <c r="M398" s="462"/>
      <c r="N398" s="462"/>
      <c r="O398" s="462"/>
      <c r="P398" s="462"/>
      <c r="Q398" s="462"/>
      <c r="R398" s="462"/>
      <c r="S398" s="462"/>
      <c r="T398" s="462"/>
      <c r="U398" s="462"/>
      <c r="V398" s="462"/>
      <c r="W398" s="462"/>
      <c r="X398" s="462"/>
      <c r="Y398" s="462"/>
      <c r="Z398" s="462"/>
    </row>
    <row r="399" ht="21.0" customHeight="1">
      <c r="A399" s="462"/>
      <c r="B399" s="462"/>
      <c r="C399" s="462"/>
      <c r="D399" s="462"/>
      <c r="E399" s="462"/>
      <c r="F399" s="465"/>
      <c r="G399" s="465"/>
      <c r="H399" s="462"/>
      <c r="I399" s="462"/>
      <c r="J399" s="462"/>
      <c r="K399" s="462"/>
      <c r="L399" s="462"/>
      <c r="M399" s="462"/>
      <c r="N399" s="462"/>
      <c r="O399" s="462"/>
      <c r="P399" s="462"/>
      <c r="Q399" s="462"/>
      <c r="R399" s="462"/>
      <c r="S399" s="462"/>
      <c r="T399" s="462"/>
      <c r="U399" s="462"/>
      <c r="V399" s="462"/>
      <c r="W399" s="462"/>
      <c r="X399" s="462"/>
      <c r="Y399" s="462"/>
      <c r="Z399" s="462"/>
    </row>
    <row r="400" ht="21.0" customHeight="1">
      <c r="A400" s="462"/>
      <c r="B400" s="462"/>
      <c r="C400" s="462"/>
      <c r="D400" s="462"/>
      <c r="E400" s="462"/>
      <c r="F400" s="465"/>
      <c r="G400" s="465"/>
      <c r="H400" s="462"/>
      <c r="I400" s="462"/>
      <c r="J400" s="462"/>
      <c r="K400" s="462"/>
      <c r="L400" s="462"/>
      <c r="M400" s="462"/>
      <c r="N400" s="462"/>
      <c r="O400" s="462"/>
      <c r="P400" s="462"/>
      <c r="Q400" s="462"/>
      <c r="R400" s="462"/>
      <c r="S400" s="462"/>
      <c r="T400" s="462"/>
      <c r="U400" s="462"/>
      <c r="V400" s="462"/>
      <c r="W400" s="462"/>
      <c r="X400" s="462"/>
      <c r="Y400" s="462"/>
      <c r="Z400" s="462"/>
    </row>
    <row r="401" ht="21.0" customHeight="1">
      <c r="A401" s="462"/>
      <c r="B401" s="462"/>
      <c r="C401" s="462"/>
      <c r="D401" s="462"/>
      <c r="E401" s="462"/>
      <c r="F401" s="465"/>
      <c r="G401" s="465"/>
      <c r="H401" s="462"/>
      <c r="I401" s="462"/>
      <c r="J401" s="462"/>
      <c r="K401" s="462"/>
      <c r="L401" s="462"/>
      <c r="M401" s="462"/>
      <c r="N401" s="462"/>
      <c r="O401" s="462"/>
      <c r="P401" s="462"/>
      <c r="Q401" s="462"/>
      <c r="R401" s="462"/>
      <c r="S401" s="462"/>
      <c r="T401" s="462"/>
      <c r="U401" s="462"/>
      <c r="V401" s="462"/>
      <c r="W401" s="462"/>
      <c r="X401" s="462"/>
      <c r="Y401" s="462"/>
      <c r="Z401" s="462"/>
    </row>
    <row r="402" ht="21.0" customHeight="1">
      <c r="A402" s="462"/>
      <c r="B402" s="462"/>
      <c r="C402" s="462"/>
      <c r="D402" s="462"/>
      <c r="E402" s="462"/>
      <c r="F402" s="465"/>
      <c r="G402" s="465"/>
      <c r="H402" s="462"/>
      <c r="I402" s="462"/>
      <c r="J402" s="462"/>
      <c r="K402" s="462"/>
      <c r="L402" s="462"/>
      <c r="M402" s="462"/>
      <c r="N402" s="462"/>
      <c r="O402" s="462"/>
      <c r="P402" s="462"/>
      <c r="Q402" s="462"/>
      <c r="R402" s="462"/>
      <c r="S402" s="462"/>
      <c r="T402" s="462"/>
      <c r="U402" s="462"/>
      <c r="V402" s="462"/>
      <c r="W402" s="462"/>
      <c r="X402" s="462"/>
      <c r="Y402" s="462"/>
      <c r="Z402" s="462"/>
    </row>
    <row r="403" ht="21.0" customHeight="1">
      <c r="A403" s="462"/>
      <c r="B403" s="462"/>
      <c r="C403" s="462"/>
      <c r="D403" s="462"/>
      <c r="E403" s="462"/>
      <c r="F403" s="465"/>
      <c r="G403" s="465"/>
      <c r="H403" s="462"/>
      <c r="I403" s="462"/>
      <c r="J403" s="462"/>
      <c r="K403" s="462"/>
      <c r="L403" s="462"/>
      <c r="M403" s="462"/>
      <c r="N403" s="462"/>
      <c r="O403" s="462"/>
      <c r="P403" s="462"/>
      <c r="Q403" s="462"/>
      <c r="R403" s="462"/>
      <c r="S403" s="462"/>
      <c r="T403" s="462"/>
      <c r="U403" s="462"/>
      <c r="V403" s="462"/>
      <c r="W403" s="462"/>
      <c r="X403" s="462"/>
      <c r="Y403" s="462"/>
      <c r="Z403" s="462"/>
    </row>
    <row r="404" ht="21.0" customHeight="1">
      <c r="A404" s="462"/>
      <c r="B404" s="462"/>
      <c r="C404" s="462"/>
      <c r="D404" s="462"/>
      <c r="E404" s="462"/>
      <c r="F404" s="465"/>
      <c r="G404" s="465"/>
      <c r="H404" s="462"/>
      <c r="I404" s="462"/>
      <c r="J404" s="462"/>
      <c r="K404" s="462"/>
      <c r="L404" s="462"/>
      <c r="M404" s="462"/>
      <c r="N404" s="462"/>
      <c r="O404" s="462"/>
      <c r="P404" s="462"/>
      <c r="Q404" s="462"/>
      <c r="R404" s="462"/>
      <c r="S404" s="462"/>
      <c r="T404" s="462"/>
      <c r="U404" s="462"/>
      <c r="V404" s="462"/>
      <c r="W404" s="462"/>
      <c r="X404" s="462"/>
      <c r="Y404" s="462"/>
      <c r="Z404" s="462"/>
    </row>
    <row r="405" ht="21.0" customHeight="1">
      <c r="A405" s="462"/>
      <c r="B405" s="462"/>
      <c r="C405" s="462"/>
      <c r="D405" s="462"/>
      <c r="E405" s="462"/>
      <c r="F405" s="465"/>
      <c r="G405" s="465"/>
      <c r="H405" s="462"/>
      <c r="I405" s="462"/>
      <c r="J405" s="462"/>
      <c r="K405" s="462"/>
      <c r="L405" s="462"/>
      <c r="M405" s="462"/>
      <c r="N405" s="462"/>
      <c r="O405" s="462"/>
      <c r="P405" s="462"/>
      <c r="Q405" s="462"/>
      <c r="R405" s="462"/>
      <c r="S405" s="462"/>
      <c r="T405" s="462"/>
      <c r="U405" s="462"/>
      <c r="V405" s="462"/>
      <c r="W405" s="462"/>
      <c r="X405" s="462"/>
      <c r="Y405" s="462"/>
      <c r="Z405" s="462"/>
    </row>
    <row r="406" ht="21.0" customHeight="1">
      <c r="A406" s="462"/>
      <c r="B406" s="462"/>
      <c r="C406" s="462"/>
      <c r="D406" s="462"/>
      <c r="E406" s="462"/>
      <c r="F406" s="465"/>
      <c r="G406" s="465"/>
      <c r="H406" s="462"/>
      <c r="I406" s="462"/>
      <c r="J406" s="462"/>
      <c r="K406" s="462"/>
      <c r="L406" s="462"/>
      <c r="M406" s="462"/>
      <c r="N406" s="462"/>
      <c r="O406" s="462"/>
      <c r="P406" s="462"/>
      <c r="Q406" s="462"/>
      <c r="R406" s="462"/>
      <c r="S406" s="462"/>
      <c r="T406" s="462"/>
      <c r="U406" s="462"/>
      <c r="V406" s="462"/>
      <c r="W406" s="462"/>
      <c r="X406" s="462"/>
      <c r="Y406" s="462"/>
      <c r="Z406" s="462"/>
    </row>
    <row r="407" ht="21.0" customHeight="1">
      <c r="A407" s="462"/>
      <c r="B407" s="462"/>
      <c r="C407" s="462"/>
      <c r="D407" s="462"/>
      <c r="E407" s="462"/>
      <c r="F407" s="465"/>
      <c r="G407" s="465"/>
      <c r="H407" s="462"/>
      <c r="I407" s="462"/>
      <c r="J407" s="462"/>
      <c r="K407" s="462"/>
      <c r="L407" s="462"/>
      <c r="M407" s="462"/>
      <c r="N407" s="462"/>
      <c r="O407" s="462"/>
      <c r="P407" s="462"/>
      <c r="Q407" s="462"/>
      <c r="R407" s="462"/>
      <c r="S407" s="462"/>
      <c r="T407" s="462"/>
      <c r="U407" s="462"/>
      <c r="V407" s="462"/>
      <c r="W407" s="462"/>
      <c r="X407" s="462"/>
      <c r="Y407" s="462"/>
      <c r="Z407" s="462"/>
    </row>
    <row r="408" ht="21.0" customHeight="1">
      <c r="A408" s="462"/>
      <c r="B408" s="462"/>
      <c r="C408" s="462"/>
      <c r="D408" s="462"/>
      <c r="E408" s="462"/>
      <c r="F408" s="465"/>
      <c r="G408" s="465"/>
      <c r="H408" s="462"/>
      <c r="I408" s="462"/>
      <c r="J408" s="462"/>
      <c r="K408" s="462"/>
      <c r="L408" s="462"/>
      <c r="M408" s="462"/>
      <c r="N408" s="462"/>
      <c r="O408" s="462"/>
      <c r="P408" s="462"/>
      <c r="Q408" s="462"/>
      <c r="R408" s="462"/>
      <c r="S408" s="462"/>
      <c r="T408" s="462"/>
      <c r="U408" s="462"/>
      <c r="V408" s="462"/>
      <c r="W408" s="462"/>
      <c r="X408" s="462"/>
      <c r="Y408" s="462"/>
      <c r="Z408" s="462"/>
    </row>
    <row r="409" ht="21.0" customHeight="1">
      <c r="A409" s="462"/>
      <c r="B409" s="462"/>
      <c r="C409" s="462"/>
      <c r="D409" s="462"/>
      <c r="E409" s="462"/>
      <c r="F409" s="465"/>
      <c r="G409" s="465"/>
      <c r="H409" s="462"/>
      <c r="I409" s="462"/>
      <c r="J409" s="462"/>
      <c r="K409" s="462"/>
      <c r="L409" s="462"/>
      <c r="M409" s="462"/>
      <c r="N409" s="462"/>
      <c r="O409" s="462"/>
      <c r="P409" s="462"/>
      <c r="Q409" s="462"/>
      <c r="R409" s="462"/>
      <c r="S409" s="462"/>
      <c r="T409" s="462"/>
      <c r="U409" s="462"/>
      <c r="V409" s="462"/>
      <c r="W409" s="462"/>
      <c r="X409" s="462"/>
      <c r="Y409" s="462"/>
      <c r="Z409" s="462"/>
    </row>
    <row r="410" ht="21.0" customHeight="1">
      <c r="A410" s="462"/>
      <c r="B410" s="462"/>
      <c r="C410" s="462"/>
      <c r="D410" s="462"/>
      <c r="E410" s="462"/>
      <c r="F410" s="465"/>
      <c r="G410" s="465"/>
      <c r="H410" s="462"/>
      <c r="I410" s="462"/>
      <c r="J410" s="462"/>
      <c r="K410" s="462"/>
      <c r="L410" s="462"/>
      <c r="M410" s="462"/>
      <c r="N410" s="462"/>
      <c r="O410" s="462"/>
      <c r="P410" s="462"/>
      <c r="Q410" s="462"/>
      <c r="R410" s="462"/>
      <c r="S410" s="462"/>
      <c r="T410" s="462"/>
      <c r="U410" s="462"/>
      <c r="V410" s="462"/>
      <c r="W410" s="462"/>
      <c r="X410" s="462"/>
      <c r="Y410" s="462"/>
      <c r="Z410" s="462"/>
    </row>
    <row r="411" ht="21.0" customHeight="1">
      <c r="A411" s="462"/>
      <c r="B411" s="462"/>
      <c r="C411" s="462"/>
      <c r="D411" s="462"/>
      <c r="E411" s="462"/>
      <c r="F411" s="465"/>
      <c r="G411" s="465"/>
      <c r="H411" s="462"/>
      <c r="I411" s="462"/>
      <c r="J411" s="462"/>
      <c r="K411" s="462"/>
      <c r="L411" s="462"/>
      <c r="M411" s="462"/>
      <c r="N411" s="462"/>
      <c r="O411" s="462"/>
      <c r="P411" s="462"/>
      <c r="Q411" s="462"/>
      <c r="R411" s="462"/>
      <c r="S411" s="462"/>
      <c r="T411" s="462"/>
      <c r="U411" s="462"/>
      <c r="V411" s="462"/>
      <c r="W411" s="462"/>
      <c r="X411" s="462"/>
      <c r="Y411" s="462"/>
      <c r="Z411" s="462"/>
    </row>
    <row r="412" ht="21.0" customHeight="1">
      <c r="A412" s="462"/>
      <c r="B412" s="462"/>
      <c r="C412" s="462"/>
      <c r="D412" s="462"/>
      <c r="E412" s="462"/>
      <c r="F412" s="465"/>
      <c r="G412" s="465"/>
      <c r="H412" s="462"/>
      <c r="I412" s="462"/>
      <c r="J412" s="462"/>
      <c r="K412" s="462"/>
      <c r="L412" s="462"/>
      <c r="M412" s="462"/>
      <c r="N412" s="462"/>
      <c r="O412" s="462"/>
      <c r="P412" s="462"/>
      <c r="Q412" s="462"/>
      <c r="R412" s="462"/>
      <c r="S412" s="462"/>
      <c r="T412" s="462"/>
      <c r="U412" s="462"/>
      <c r="V412" s="462"/>
      <c r="W412" s="462"/>
      <c r="X412" s="462"/>
      <c r="Y412" s="462"/>
      <c r="Z412" s="462"/>
    </row>
    <row r="413" ht="21.0" customHeight="1">
      <c r="A413" s="462"/>
      <c r="B413" s="462"/>
      <c r="C413" s="462"/>
      <c r="D413" s="462"/>
      <c r="E413" s="462"/>
      <c r="F413" s="465"/>
      <c r="G413" s="465"/>
      <c r="H413" s="462"/>
      <c r="I413" s="462"/>
      <c r="J413" s="462"/>
      <c r="K413" s="462"/>
      <c r="L413" s="462"/>
      <c r="M413" s="462"/>
      <c r="N413" s="462"/>
      <c r="O413" s="462"/>
      <c r="P413" s="462"/>
      <c r="Q413" s="462"/>
      <c r="R413" s="462"/>
      <c r="S413" s="462"/>
      <c r="T413" s="462"/>
      <c r="U413" s="462"/>
      <c r="V413" s="462"/>
      <c r="W413" s="462"/>
      <c r="X413" s="462"/>
      <c r="Y413" s="462"/>
      <c r="Z413" s="462"/>
    </row>
    <row r="414" ht="21.0" customHeight="1">
      <c r="A414" s="462"/>
      <c r="B414" s="462"/>
      <c r="C414" s="462"/>
      <c r="D414" s="462"/>
      <c r="E414" s="462"/>
      <c r="F414" s="465"/>
      <c r="G414" s="465"/>
      <c r="H414" s="462"/>
      <c r="I414" s="462"/>
      <c r="J414" s="462"/>
      <c r="K414" s="462"/>
      <c r="L414" s="462"/>
      <c r="M414" s="462"/>
      <c r="N414" s="462"/>
      <c r="O414" s="462"/>
      <c r="P414" s="462"/>
      <c r="Q414" s="462"/>
      <c r="R414" s="462"/>
      <c r="S414" s="462"/>
      <c r="T414" s="462"/>
      <c r="U414" s="462"/>
      <c r="V414" s="462"/>
      <c r="W414" s="462"/>
      <c r="X414" s="462"/>
      <c r="Y414" s="462"/>
      <c r="Z414" s="462"/>
    </row>
    <row r="415" ht="21.0" customHeight="1">
      <c r="A415" s="462"/>
      <c r="B415" s="462"/>
      <c r="C415" s="462"/>
      <c r="D415" s="462"/>
      <c r="E415" s="462"/>
      <c r="F415" s="465"/>
      <c r="G415" s="465"/>
      <c r="H415" s="462"/>
      <c r="I415" s="462"/>
      <c r="J415" s="462"/>
      <c r="K415" s="462"/>
      <c r="L415" s="462"/>
      <c r="M415" s="462"/>
      <c r="N415" s="462"/>
      <c r="O415" s="462"/>
      <c r="P415" s="462"/>
      <c r="Q415" s="462"/>
      <c r="R415" s="462"/>
      <c r="S415" s="462"/>
      <c r="T415" s="462"/>
      <c r="U415" s="462"/>
      <c r="V415" s="462"/>
      <c r="W415" s="462"/>
      <c r="X415" s="462"/>
      <c r="Y415" s="462"/>
      <c r="Z415" s="462"/>
    </row>
    <row r="416" ht="21.0" customHeight="1">
      <c r="A416" s="462"/>
      <c r="B416" s="462"/>
      <c r="C416" s="462"/>
      <c r="D416" s="462"/>
      <c r="E416" s="462"/>
      <c r="F416" s="465"/>
      <c r="G416" s="465"/>
      <c r="H416" s="462"/>
      <c r="I416" s="462"/>
      <c r="J416" s="462"/>
      <c r="K416" s="462"/>
      <c r="L416" s="462"/>
      <c r="M416" s="462"/>
      <c r="N416" s="462"/>
      <c r="O416" s="462"/>
      <c r="P416" s="462"/>
      <c r="Q416" s="462"/>
      <c r="R416" s="462"/>
      <c r="S416" s="462"/>
      <c r="T416" s="462"/>
      <c r="U416" s="462"/>
      <c r="V416" s="462"/>
      <c r="W416" s="462"/>
      <c r="X416" s="462"/>
      <c r="Y416" s="462"/>
      <c r="Z416" s="462"/>
    </row>
    <row r="417" ht="21.0" customHeight="1">
      <c r="A417" s="462"/>
      <c r="B417" s="462"/>
      <c r="C417" s="462"/>
      <c r="D417" s="462"/>
      <c r="E417" s="462"/>
      <c r="F417" s="465"/>
      <c r="G417" s="465"/>
      <c r="H417" s="462"/>
      <c r="I417" s="462"/>
      <c r="J417" s="462"/>
      <c r="K417" s="462"/>
      <c r="L417" s="462"/>
      <c r="M417" s="462"/>
      <c r="N417" s="462"/>
      <c r="O417" s="462"/>
      <c r="P417" s="462"/>
      <c r="Q417" s="462"/>
      <c r="R417" s="462"/>
      <c r="S417" s="462"/>
      <c r="T417" s="462"/>
      <c r="U417" s="462"/>
      <c r="V417" s="462"/>
      <c r="W417" s="462"/>
      <c r="X417" s="462"/>
      <c r="Y417" s="462"/>
      <c r="Z417" s="462"/>
    </row>
    <row r="418" ht="21.0" customHeight="1">
      <c r="A418" s="462"/>
      <c r="B418" s="462"/>
      <c r="C418" s="462"/>
      <c r="D418" s="462"/>
      <c r="E418" s="462"/>
      <c r="F418" s="465"/>
      <c r="G418" s="465"/>
      <c r="H418" s="462"/>
      <c r="I418" s="462"/>
      <c r="J418" s="462"/>
      <c r="K418" s="462"/>
      <c r="L418" s="462"/>
      <c r="M418" s="462"/>
      <c r="N418" s="462"/>
      <c r="O418" s="462"/>
      <c r="P418" s="462"/>
      <c r="Q418" s="462"/>
      <c r="R418" s="462"/>
      <c r="S418" s="462"/>
      <c r="T418" s="462"/>
      <c r="U418" s="462"/>
      <c r="V418" s="462"/>
      <c r="W418" s="462"/>
      <c r="X418" s="462"/>
      <c r="Y418" s="462"/>
      <c r="Z418" s="462"/>
    </row>
    <row r="419" ht="21.0" customHeight="1">
      <c r="A419" s="462"/>
      <c r="B419" s="462"/>
      <c r="C419" s="462"/>
      <c r="D419" s="462"/>
      <c r="E419" s="462"/>
      <c r="F419" s="465"/>
      <c r="G419" s="465"/>
      <c r="H419" s="462"/>
      <c r="I419" s="462"/>
      <c r="J419" s="462"/>
      <c r="K419" s="462"/>
      <c r="L419" s="462"/>
      <c r="M419" s="462"/>
      <c r="N419" s="462"/>
      <c r="O419" s="462"/>
      <c r="P419" s="462"/>
      <c r="Q419" s="462"/>
      <c r="R419" s="462"/>
      <c r="S419" s="462"/>
      <c r="T419" s="462"/>
      <c r="U419" s="462"/>
      <c r="V419" s="462"/>
      <c r="W419" s="462"/>
      <c r="X419" s="462"/>
      <c r="Y419" s="462"/>
      <c r="Z419" s="462"/>
    </row>
    <row r="420" ht="21.0" customHeight="1">
      <c r="A420" s="462"/>
      <c r="B420" s="462"/>
      <c r="C420" s="462"/>
      <c r="D420" s="462"/>
      <c r="E420" s="462"/>
      <c r="F420" s="465"/>
      <c r="G420" s="465"/>
      <c r="H420" s="462"/>
      <c r="I420" s="462"/>
      <c r="J420" s="462"/>
      <c r="K420" s="462"/>
      <c r="L420" s="462"/>
      <c r="M420" s="462"/>
      <c r="N420" s="462"/>
      <c r="O420" s="462"/>
      <c r="P420" s="462"/>
      <c r="Q420" s="462"/>
      <c r="R420" s="462"/>
      <c r="S420" s="462"/>
      <c r="T420" s="462"/>
      <c r="U420" s="462"/>
      <c r="V420" s="462"/>
      <c r="W420" s="462"/>
      <c r="X420" s="462"/>
      <c r="Y420" s="462"/>
      <c r="Z420" s="462"/>
    </row>
    <row r="421" ht="21.0" customHeight="1">
      <c r="A421" s="462"/>
      <c r="B421" s="462"/>
      <c r="C421" s="462"/>
      <c r="D421" s="462"/>
      <c r="E421" s="462"/>
      <c r="F421" s="465"/>
      <c r="G421" s="465"/>
      <c r="H421" s="462"/>
      <c r="I421" s="462"/>
      <c r="J421" s="462"/>
      <c r="K421" s="462"/>
      <c r="L421" s="462"/>
      <c r="M421" s="462"/>
      <c r="N421" s="462"/>
      <c r="O421" s="462"/>
      <c r="P421" s="462"/>
      <c r="Q421" s="462"/>
      <c r="R421" s="462"/>
      <c r="S421" s="462"/>
      <c r="T421" s="462"/>
      <c r="U421" s="462"/>
      <c r="V421" s="462"/>
      <c r="W421" s="462"/>
      <c r="X421" s="462"/>
      <c r="Y421" s="462"/>
      <c r="Z421" s="462"/>
    </row>
    <row r="422" ht="21.0" customHeight="1">
      <c r="A422" s="462"/>
      <c r="B422" s="462"/>
      <c r="C422" s="462"/>
      <c r="D422" s="462"/>
      <c r="E422" s="462"/>
      <c r="F422" s="465"/>
      <c r="G422" s="465"/>
      <c r="H422" s="462"/>
      <c r="I422" s="462"/>
      <c r="J422" s="462"/>
      <c r="K422" s="462"/>
      <c r="L422" s="462"/>
      <c r="M422" s="462"/>
      <c r="N422" s="462"/>
      <c r="O422" s="462"/>
      <c r="P422" s="462"/>
      <c r="Q422" s="462"/>
      <c r="R422" s="462"/>
      <c r="S422" s="462"/>
      <c r="T422" s="462"/>
      <c r="U422" s="462"/>
      <c r="V422" s="462"/>
      <c r="W422" s="462"/>
      <c r="X422" s="462"/>
      <c r="Y422" s="462"/>
      <c r="Z422" s="462"/>
    </row>
    <row r="423" ht="21.0" customHeight="1">
      <c r="A423" s="462"/>
      <c r="B423" s="462"/>
      <c r="C423" s="462"/>
      <c r="D423" s="462"/>
      <c r="E423" s="462"/>
      <c r="F423" s="465"/>
      <c r="G423" s="465"/>
      <c r="H423" s="462"/>
      <c r="I423" s="462"/>
      <c r="J423" s="462"/>
      <c r="K423" s="462"/>
      <c r="L423" s="462"/>
      <c r="M423" s="462"/>
      <c r="N423" s="462"/>
      <c r="O423" s="462"/>
      <c r="P423" s="462"/>
      <c r="Q423" s="462"/>
      <c r="R423" s="462"/>
      <c r="S423" s="462"/>
      <c r="T423" s="462"/>
      <c r="U423" s="462"/>
      <c r="V423" s="462"/>
      <c r="W423" s="462"/>
      <c r="X423" s="462"/>
      <c r="Y423" s="462"/>
      <c r="Z423" s="462"/>
    </row>
    <row r="424" ht="21.0" customHeight="1">
      <c r="A424" s="462"/>
      <c r="B424" s="462"/>
      <c r="C424" s="462"/>
      <c r="D424" s="462"/>
      <c r="E424" s="462"/>
      <c r="F424" s="465"/>
      <c r="G424" s="465"/>
      <c r="H424" s="462"/>
      <c r="I424" s="462"/>
      <c r="J424" s="462"/>
      <c r="K424" s="462"/>
      <c r="L424" s="462"/>
      <c r="M424" s="462"/>
      <c r="N424" s="462"/>
      <c r="O424" s="462"/>
      <c r="P424" s="462"/>
      <c r="Q424" s="462"/>
      <c r="R424" s="462"/>
      <c r="S424" s="462"/>
      <c r="T424" s="462"/>
      <c r="U424" s="462"/>
      <c r="V424" s="462"/>
      <c r="W424" s="462"/>
      <c r="X424" s="462"/>
      <c r="Y424" s="462"/>
      <c r="Z424" s="462"/>
    </row>
    <row r="425" ht="21.0" customHeight="1">
      <c r="A425" s="462"/>
      <c r="B425" s="462"/>
      <c r="C425" s="462"/>
      <c r="D425" s="462"/>
      <c r="E425" s="462"/>
      <c r="F425" s="465"/>
      <c r="G425" s="465"/>
      <c r="H425" s="462"/>
      <c r="I425" s="462"/>
      <c r="J425" s="462"/>
      <c r="K425" s="462"/>
      <c r="L425" s="462"/>
      <c r="M425" s="462"/>
      <c r="N425" s="462"/>
      <c r="O425" s="462"/>
      <c r="P425" s="462"/>
      <c r="Q425" s="462"/>
      <c r="R425" s="462"/>
      <c r="S425" s="462"/>
      <c r="T425" s="462"/>
      <c r="U425" s="462"/>
      <c r="V425" s="462"/>
      <c r="W425" s="462"/>
      <c r="X425" s="462"/>
      <c r="Y425" s="462"/>
      <c r="Z425" s="462"/>
    </row>
    <row r="426" ht="21.0" customHeight="1">
      <c r="A426" s="462"/>
      <c r="B426" s="462"/>
      <c r="C426" s="462"/>
      <c r="D426" s="462"/>
      <c r="E426" s="462"/>
      <c r="F426" s="465"/>
      <c r="G426" s="465"/>
      <c r="H426" s="462"/>
      <c r="I426" s="462"/>
      <c r="J426" s="462"/>
      <c r="K426" s="462"/>
      <c r="L426" s="462"/>
      <c r="M426" s="462"/>
      <c r="N426" s="462"/>
      <c r="O426" s="462"/>
      <c r="P426" s="462"/>
      <c r="Q426" s="462"/>
      <c r="R426" s="462"/>
      <c r="S426" s="462"/>
      <c r="T426" s="462"/>
      <c r="U426" s="462"/>
      <c r="V426" s="462"/>
      <c r="W426" s="462"/>
      <c r="X426" s="462"/>
      <c r="Y426" s="462"/>
      <c r="Z426" s="462"/>
    </row>
    <row r="427" ht="21.0" customHeight="1">
      <c r="A427" s="462"/>
      <c r="B427" s="462"/>
      <c r="C427" s="462"/>
      <c r="D427" s="462"/>
      <c r="E427" s="462"/>
      <c r="F427" s="465"/>
      <c r="G427" s="465"/>
      <c r="H427" s="462"/>
      <c r="I427" s="462"/>
      <c r="J427" s="462"/>
      <c r="K427" s="462"/>
      <c r="L427" s="462"/>
      <c r="M427" s="462"/>
      <c r="N427" s="462"/>
      <c r="O427" s="462"/>
      <c r="P427" s="462"/>
      <c r="Q427" s="462"/>
      <c r="R427" s="462"/>
      <c r="S427" s="462"/>
      <c r="T427" s="462"/>
      <c r="U427" s="462"/>
      <c r="V427" s="462"/>
      <c r="W427" s="462"/>
      <c r="X427" s="462"/>
      <c r="Y427" s="462"/>
      <c r="Z427" s="462"/>
    </row>
    <row r="428" ht="21.0" customHeight="1">
      <c r="A428" s="462"/>
      <c r="B428" s="462"/>
      <c r="C428" s="462"/>
      <c r="D428" s="462"/>
      <c r="E428" s="462"/>
      <c r="F428" s="465"/>
      <c r="G428" s="465"/>
      <c r="H428" s="462"/>
      <c r="I428" s="462"/>
      <c r="J428" s="462"/>
      <c r="K428" s="462"/>
      <c r="L428" s="462"/>
      <c r="M428" s="462"/>
      <c r="N428" s="462"/>
      <c r="O428" s="462"/>
      <c r="P428" s="462"/>
      <c r="Q428" s="462"/>
      <c r="R428" s="462"/>
      <c r="S428" s="462"/>
      <c r="T428" s="462"/>
      <c r="U428" s="462"/>
      <c r="V428" s="462"/>
      <c r="W428" s="462"/>
      <c r="X428" s="462"/>
      <c r="Y428" s="462"/>
      <c r="Z428" s="462"/>
    </row>
    <row r="429" ht="21.0" customHeight="1">
      <c r="A429" s="462"/>
      <c r="B429" s="462"/>
      <c r="C429" s="462"/>
      <c r="D429" s="462"/>
      <c r="E429" s="462"/>
      <c r="F429" s="465"/>
      <c r="G429" s="465"/>
      <c r="H429" s="462"/>
      <c r="I429" s="462"/>
      <c r="J429" s="462"/>
      <c r="K429" s="462"/>
      <c r="L429" s="462"/>
      <c r="M429" s="462"/>
      <c r="N429" s="462"/>
      <c r="O429" s="462"/>
      <c r="P429" s="462"/>
      <c r="Q429" s="462"/>
      <c r="R429" s="462"/>
      <c r="S429" s="462"/>
      <c r="T429" s="462"/>
      <c r="U429" s="462"/>
      <c r="V429" s="462"/>
      <c r="W429" s="462"/>
      <c r="X429" s="462"/>
      <c r="Y429" s="462"/>
      <c r="Z429" s="462"/>
    </row>
    <row r="430" ht="21.0" customHeight="1">
      <c r="A430" s="462"/>
      <c r="B430" s="462"/>
      <c r="C430" s="462"/>
      <c r="D430" s="462"/>
      <c r="E430" s="462"/>
      <c r="F430" s="465"/>
      <c r="G430" s="465"/>
      <c r="H430" s="462"/>
      <c r="I430" s="462"/>
      <c r="J430" s="462"/>
      <c r="K430" s="462"/>
      <c r="L430" s="462"/>
      <c r="M430" s="462"/>
      <c r="N430" s="462"/>
      <c r="O430" s="462"/>
      <c r="P430" s="462"/>
      <c r="Q430" s="462"/>
      <c r="R430" s="462"/>
      <c r="S430" s="462"/>
      <c r="T430" s="462"/>
      <c r="U430" s="462"/>
      <c r="V430" s="462"/>
      <c r="W430" s="462"/>
      <c r="X430" s="462"/>
      <c r="Y430" s="462"/>
      <c r="Z430" s="462"/>
    </row>
    <row r="431" ht="21.0" customHeight="1">
      <c r="A431" s="462"/>
      <c r="B431" s="462"/>
      <c r="C431" s="462"/>
      <c r="D431" s="462"/>
      <c r="E431" s="462"/>
      <c r="F431" s="465"/>
      <c r="G431" s="465"/>
      <c r="H431" s="462"/>
      <c r="I431" s="462"/>
      <c r="J431" s="462"/>
      <c r="K431" s="462"/>
      <c r="L431" s="462"/>
      <c r="M431" s="462"/>
      <c r="N431" s="462"/>
      <c r="O431" s="462"/>
      <c r="P431" s="462"/>
      <c r="Q431" s="462"/>
      <c r="R431" s="462"/>
      <c r="S431" s="462"/>
      <c r="T431" s="462"/>
      <c r="U431" s="462"/>
      <c r="V431" s="462"/>
      <c r="W431" s="462"/>
      <c r="X431" s="462"/>
      <c r="Y431" s="462"/>
      <c r="Z431" s="462"/>
    </row>
    <row r="432" ht="21.0" customHeight="1">
      <c r="A432" s="462"/>
      <c r="B432" s="462"/>
      <c r="C432" s="462"/>
      <c r="D432" s="462"/>
      <c r="E432" s="462"/>
      <c r="F432" s="465"/>
      <c r="G432" s="465"/>
      <c r="H432" s="462"/>
      <c r="I432" s="462"/>
      <c r="J432" s="462"/>
      <c r="K432" s="462"/>
      <c r="L432" s="462"/>
      <c r="M432" s="462"/>
      <c r="N432" s="462"/>
      <c r="O432" s="462"/>
      <c r="P432" s="462"/>
      <c r="Q432" s="462"/>
      <c r="R432" s="462"/>
      <c r="S432" s="462"/>
      <c r="T432" s="462"/>
      <c r="U432" s="462"/>
      <c r="V432" s="462"/>
      <c r="W432" s="462"/>
      <c r="X432" s="462"/>
      <c r="Y432" s="462"/>
      <c r="Z432" s="462"/>
    </row>
    <row r="433" ht="21.0" customHeight="1">
      <c r="A433" s="462"/>
      <c r="B433" s="462"/>
      <c r="C433" s="462"/>
      <c r="D433" s="462"/>
      <c r="E433" s="462"/>
      <c r="F433" s="465"/>
      <c r="G433" s="465"/>
      <c r="H433" s="462"/>
      <c r="I433" s="462"/>
      <c r="J433" s="462"/>
      <c r="K433" s="462"/>
      <c r="L433" s="462"/>
      <c r="M433" s="462"/>
      <c r="N433" s="462"/>
      <c r="O433" s="462"/>
      <c r="P433" s="462"/>
      <c r="Q433" s="462"/>
      <c r="R433" s="462"/>
      <c r="S433" s="462"/>
      <c r="T433" s="462"/>
      <c r="U433" s="462"/>
      <c r="V433" s="462"/>
      <c r="W433" s="462"/>
      <c r="X433" s="462"/>
      <c r="Y433" s="462"/>
      <c r="Z433" s="462"/>
    </row>
    <row r="434" ht="21.0" customHeight="1">
      <c r="A434" s="462"/>
      <c r="B434" s="462"/>
      <c r="C434" s="462"/>
      <c r="D434" s="462"/>
      <c r="E434" s="462"/>
      <c r="F434" s="465"/>
      <c r="G434" s="465"/>
      <c r="H434" s="462"/>
      <c r="I434" s="462"/>
      <c r="J434" s="462"/>
      <c r="K434" s="462"/>
      <c r="L434" s="462"/>
      <c r="M434" s="462"/>
      <c r="N434" s="462"/>
      <c r="O434" s="462"/>
      <c r="P434" s="462"/>
      <c r="Q434" s="462"/>
      <c r="R434" s="462"/>
      <c r="S434" s="462"/>
      <c r="T434" s="462"/>
      <c r="U434" s="462"/>
      <c r="V434" s="462"/>
      <c r="W434" s="462"/>
      <c r="X434" s="462"/>
      <c r="Y434" s="462"/>
      <c r="Z434" s="462"/>
    </row>
    <row r="435" ht="21.0" customHeight="1">
      <c r="A435" s="462"/>
      <c r="B435" s="462"/>
      <c r="C435" s="462"/>
      <c r="D435" s="462"/>
      <c r="E435" s="462"/>
      <c r="F435" s="465"/>
      <c r="G435" s="465"/>
      <c r="H435" s="462"/>
      <c r="I435" s="462"/>
      <c r="J435" s="462"/>
      <c r="K435" s="462"/>
      <c r="L435" s="462"/>
      <c r="M435" s="462"/>
      <c r="N435" s="462"/>
      <c r="O435" s="462"/>
      <c r="P435" s="462"/>
      <c r="Q435" s="462"/>
      <c r="R435" s="462"/>
      <c r="S435" s="462"/>
      <c r="T435" s="462"/>
      <c r="U435" s="462"/>
      <c r="V435" s="462"/>
      <c r="W435" s="462"/>
      <c r="X435" s="462"/>
      <c r="Y435" s="462"/>
      <c r="Z435" s="462"/>
    </row>
    <row r="436" ht="21.0" customHeight="1">
      <c r="A436" s="462"/>
      <c r="B436" s="462"/>
      <c r="C436" s="462"/>
      <c r="D436" s="462"/>
      <c r="E436" s="462"/>
      <c r="F436" s="465"/>
      <c r="G436" s="465"/>
      <c r="H436" s="462"/>
      <c r="I436" s="462"/>
      <c r="J436" s="462"/>
      <c r="K436" s="462"/>
      <c r="L436" s="462"/>
      <c r="M436" s="462"/>
      <c r="N436" s="462"/>
      <c r="O436" s="462"/>
      <c r="P436" s="462"/>
      <c r="Q436" s="462"/>
      <c r="R436" s="462"/>
      <c r="S436" s="462"/>
      <c r="T436" s="462"/>
      <c r="U436" s="462"/>
      <c r="V436" s="462"/>
      <c r="W436" s="462"/>
      <c r="X436" s="462"/>
      <c r="Y436" s="462"/>
      <c r="Z436" s="462"/>
    </row>
    <row r="437" ht="21.0" customHeight="1">
      <c r="A437" s="462"/>
      <c r="B437" s="462"/>
      <c r="C437" s="462"/>
      <c r="D437" s="462"/>
      <c r="E437" s="462"/>
      <c r="F437" s="465"/>
      <c r="G437" s="465"/>
      <c r="H437" s="462"/>
      <c r="I437" s="462"/>
      <c r="J437" s="462"/>
      <c r="K437" s="462"/>
      <c r="L437" s="462"/>
      <c r="M437" s="462"/>
      <c r="N437" s="462"/>
      <c r="O437" s="462"/>
      <c r="P437" s="462"/>
      <c r="Q437" s="462"/>
      <c r="R437" s="462"/>
      <c r="S437" s="462"/>
      <c r="T437" s="462"/>
      <c r="U437" s="462"/>
      <c r="V437" s="462"/>
      <c r="W437" s="462"/>
      <c r="X437" s="462"/>
      <c r="Y437" s="462"/>
      <c r="Z437" s="462"/>
    </row>
    <row r="438" ht="21.0" customHeight="1">
      <c r="A438" s="462"/>
      <c r="B438" s="462"/>
      <c r="C438" s="462"/>
      <c r="D438" s="462"/>
      <c r="E438" s="462"/>
      <c r="F438" s="465"/>
      <c r="G438" s="465"/>
      <c r="H438" s="462"/>
      <c r="I438" s="462"/>
      <c r="J438" s="462"/>
      <c r="K438" s="462"/>
      <c r="L438" s="462"/>
      <c r="M438" s="462"/>
      <c r="N438" s="462"/>
      <c r="O438" s="462"/>
      <c r="P438" s="462"/>
      <c r="Q438" s="462"/>
      <c r="R438" s="462"/>
      <c r="S438" s="462"/>
      <c r="T438" s="462"/>
      <c r="U438" s="462"/>
      <c r="V438" s="462"/>
      <c r="W438" s="462"/>
      <c r="X438" s="462"/>
      <c r="Y438" s="462"/>
      <c r="Z438" s="462"/>
    </row>
    <row r="439" ht="21.0" customHeight="1">
      <c r="A439" s="462"/>
      <c r="B439" s="462"/>
      <c r="C439" s="462"/>
      <c r="D439" s="462"/>
      <c r="E439" s="462"/>
      <c r="F439" s="465"/>
      <c r="G439" s="465"/>
      <c r="H439" s="462"/>
      <c r="I439" s="462"/>
      <c r="J439" s="462"/>
      <c r="K439" s="462"/>
      <c r="L439" s="462"/>
      <c r="M439" s="462"/>
      <c r="N439" s="462"/>
      <c r="O439" s="462"/>
      <c r="P439" s="462"/>
      <c r="Q439" s="462"/>
      <c r="R439" s="462"/>
      <c r="S439" s="462"/>
      <c r="T439" s="462"/>
      <c r="U439" s="462"/>
      <c r="V439" s="462"/>
      <c r="W439" s="462"/>
      <c r="X439" s="462"/>
      <c r="Y439" s="462"/>
      <c r="Z439" s="462"/>
    </row>
    <row r="440" ht="21.0" customHeight="1">
      <c r="A440" s="462"/>
      <c r="B440" s="462"/>
      <c r="C440" s="462"/>
      <c r="D440" s="462"/>
      <c r="E440" s="462"/>
      <c r="F440" s="465"/>
      <c r="G440" s="465"/>
      <c r="H440" s="462"/>
      <c r="I440" s="462"/>
      <c r="J440" s="462"/>
      <c r="K440" s="462"/>
      <c r="L440" s="462"/>
      <c r="M440" s="462"/>
      <c r="N440" s="462"/>
      <c r="O440" s="462"/>
      <c r="P440" s="462"/>
      <c r="Q440" s="462"/>
      <c r="R440" s="462"/>
      <c r="S440" s="462"/>
      <c r="T440" s="462"/>
      <c r="U440" s="462"/>
      <c r="V440" s="462"/>
      <c r="W440" s="462"/>
      <c r="X440" s="462"/>
      <c r="Y440" s="462"/>
      <c r="Z440" s="462"/>
    </row>
    <row r="441" ht="21.0" customHeight="1">
      <c r="A441" s="462"/>
      <c r="B441" s="462"/>
      <c r="C441" s="462"/>
      <c r="D441" s="462"/>
      <c r="E441" s="462"/>
      <c r="F441" s="465"/>
      <c r="G441" s="465"/>
      <c r="H441" s="462"/>
      <c r="I441" s="462"/>
      <c r="J441" s="462"/>
      <c r="K441" s="462"/>
      <c r="L441" s="462"/>
      <c r="M441" s="462"/>
      <c r="N441" s="462"/>
      <c r="O441" s="462"/>
      <c r="P441" s="462"/>
      <c r="Q441" s="462"/>
      <c r="R441" s="462"/>
      <c r="S441" s="462"/>
      <c r="T441" s="462"/>
      <c r="U441" s="462"/>
      <c r="V441" s="462"/>
      <c r="W441" s="462"/>
      <c r="X441" s="462"/>
      <c r="Y441" s="462"/>
      <c r="Z441" s="462"/>
    </row>
    <row r="442" ht="21.0" customHeight="1">
      <c r="A442" s="462"/>
      <c r="B442" s="462"/>
      <c r="C442" s="462"/>
      <c r="D442" s="462"/>
      <c r="E442" s="462"/>
      <c r="F442" s="465"/>
      <c r="G442" s="465"/>
      <c r="H442" s="462"/>
      <c r="I442" s="462"/>
      <c r="J442" s="462"/>
      <c r="K442" s="462"/>
      <c r="L442" s="462"/>
      <c r="M442" s="462"/>
      <c r="N442" s="462"/>
      <c r="O442" s="462"/>
      <c r="P442" s="462"/>
      <c r="Q442" s="462"/>
      <c r="R442" s="462"/>
      <c r="S442" s="462"/>
      <c r="T442" s="462"/>
      <c r="U442" s="462"/>
      <c r="V442" s="462"/>
      <c r="W442" s="462"/>
      <c r="X442" s="462"/>
      <c r="Y442" s="462"/>
      <c r="Z442" s="462"/>
    </row>
    <row r="443" ht="21.0" customHeight="1">
      <c r="A443" s="462"/>
      <c r="B443" s="462"/>
      <c r="C443" s="462"/>
      <c r="D443" s="462"/>
      <c r="E443" s="462"/>
      <c r="F443" s="465"/>
      <c r="G443" s="465"/>
      <c r="H443" s="462"/>
      <c r="I443" s="462"/>
      <c r="J443" s="462"/>
      <c r="K443" s="462"/>
      <c r="L443" s="462"/>
      <c r="M443" s="462"/>
      <c r="N443" s="462"/>
      <c r="O443" s="462"/>
      <c r="P443" s="462"/>
      <c r="Q443" s="462"/>
      <c r="R443" s="462"/>
      <c r="S443" s="462"/>
      <c r="T443" s="462"/>
      <c r="U443" s="462"/>
      <c r="V443" s="462"/>
      <c r="W443" s="462"/>
      <c r="X443" s="462"/>
      <c r="Y443" s="462"/>
      <c r="Z443" s="462"/>
    </row>
    <row r="444" ht="21.0" customHeight="1">
      <c r="A444" s="462"/>
      <c r="B444" s="462"/>
      <c r="C444" s="462"/>
      <c r="D444" s="462"/>
      <c r="E444" s="462"/>
      <c r="F444" s="465"/>
      <c r="G444" s="465"/>
      <c r="H444" s="462"/>
      <c r="I444" s="462"/>
      <c r="J444" s="462"/>
      <c r="K444" s="462"/>
      <c r="L444" s="462"/>
      <c r="M444" s="462"/>
      <c r="N444" s="462"/>
      <c r="O444" s="462"/>
      <c r="P444" s="462"/>
      <c r="Q444" s="462"/>
      <c r="R444" s="462"/>
      <c r="S444" s="462"/>
      <c r="T444" s="462"/>
      <c r="U444" s="462"/>
      <c r="V444" s="462"/>
      <c r="W444" s="462"/>
      <c r="X444" s="462"/>
      <c r="Y444" s="462"/>
      <c r="Z444" s="462"/>
    </row>
    <row r="445" ht="21.0" customHeight="1">
      <c r="A445" s="462"/>
      <c r="B445" s="462"/>
      <c r="C445" s="462"/>
      <c r="D445" s="462"/>
      <c r="E445" s="462"/>
      <c r="F445" s="465"/>
      <c r="G445" s="465"/>
      <c r="H445" s="462"/>
      <c r="I445" s="462"/>
      <c r="J445" s="462"/>
      <c r="K445" s="462"/>
      <c r="L445" s="462"/>
      <c r="M445" s="462"/>
      <c r="N445" s="462"/>
      <c r="O445" s="462"/>
      <c r="P445" s="462"/>
      <c r="Q445" s="462"/>
      <c r="R445" s="462"/>
      <c r="S445" s="462"/>
      <c r="T445" s="462"/>
      <c r="U445" s="462"/>
      <c r="V445" s="462"/>
      <c r="W445" s="462"/>
      <c r="X445" s="462"/>
      <c r="Y445" s="462"/>
      <c r="Z445" s="462"/>
    </row>
    <row r="446" ht="21.0" customHeight="1">
      <c r="A446" s="462"/>
      <c r="B446" s="462"/>
      <c r="C446" s="462"/>
      <c r="D446" s="462"/>
      <c r="E446" s="462"/>
      <c r="F446" s="465"/>
      <c r="G446" s="465"/>
      <c r="H446" s="462"/>
      <c r="I446" s="462"/>
      <c r="J446" s="462"/>
      <c r="K446" s="462"/>
      <c r="L446" s="462"/>
      <c r="M446" s="462"/>
      <c r="N446" s="462"/>
      <c r="O446" s="462"/>
      <c r="P446" s="462"/>
      <c r="Q446" s="462"/>
      <c r="R446" s="462"/>
      <c r="S446" s="462"/>
      <c r="T446" s="462"/>
      <c r="U446" s="462"/>
      <c r="V446" s="462"/>
      <c r="W446" s="462"/>
      <c r="X446" s="462"/>
      <c r="Y446" s="462"/>
      <c r="Z446" s="462"/>
    </row>
    <row r="447" ht="21.0" customHeight="1">
      <c r="A447" s="462"/>
      <c r="B447" s="462"/>
      <c r="C447" s="462"/>
      <c r="D447" s="462"/>
      <c r="E447" s="462"/>
      <c r="F447" s="465"/>
      <c r="G447" s="465"/>
      <c r="H447" s="462"/>
      <c r="I447" s="462"/>
      <c r="J447" s="462"/>
      <c r="K447" s="462"/>
      <c r="L447" s="462"/>
      <c r="M447" s="462"/>
      <c r="N447" s="462"/>
      <c r="O447" s="462"/>
      <c r="P447" s="462"/>
      <c r="Q447" s="462"/>
      <c r="R447" s="462"/>
      <c r="S447" s="462"/>
      <c r="T447" s="462"/>
      <c r="U447" s="462"/>
      <c r="V447" s="462"/>
      <c r="W447" s="462"/>
      <c r="X447" s="462"/>
      <c r="Y447" s="462"/>
      <c r="Z447" s="462"/>
    </row>
    <row r="448" ht="21.0" customHeight="1">
      <c r="A448" s="462"/>
      <c r="B448" s="462"/>
      <c r="C448" s="462"/>
      <c r="D448" s="462"/>
      <c r="E448" s="462"/>
      <c r="F448" s="465"/>
      <c r="G448" s="465"/>
      <c r="H448" s="462"/>
      <c r="I448" s="462"/>
      <c r="J448" s="462"/>
      <c r="K448" s="462"/>
      <c r="L448" s="462"/>
      <c r="M448" s="462"/>
      <c r="N448" s="462"/>
      <c r="O448" s="462"/>
      <c r="P448" s="462"/>
      <c r="Q448" s="462"/>
      <c r="R448" s="462"/>
      <c r="S448" s="462"/>
      <c r="T448" s="462"/>
      <c r="U448" s="462"/>
      <c r="V448" s="462"/>
      <c r="W448" s="462"/>
      <c r="X448" s="462"/>
      <c r="Y448" s="462"/>
      <c r="Z448" s="462"/>
    </row>
    <row r="449" ht="21.0" customHeight="1">
      <c r="A449" s="462"/>
      <c r="B449" s="462"/>
      <c r="C449" s="462"/>
      <c r="D449" s="462"/>
      <c r="E449" s="462"/>
      <c r="F449" s="465"/>
      <c r="G449" s="465"/>
      <c r="H449" s="462"/>
      <c r="I449" s="462"/>
      <c r="J449" s="462"/>
      <c r="K449" s="462"/>
      <c r="L449" s="462"/>
      <c r="M449" s="462"/>
      <c r="N449" s="462"/>
      <c r="O449" s="462"/>
      <c r="P449" s="462"/>
      <c r="Q449" s="462"/>
      <c r="R449" s="462"/>
      <c r="S449" s="462"/>
      <c r="T449" s="462"/>
      <c r="U449" s="462"/>
      <c r="V449" s="462"/>
      <c r="W449" s="462"/>
      <c r="X449" s="462"/>
      <c r="Y449" s="462"/>
      <c r="Z449" s="462"/>
    </row>
    <row r="450" ht="21.0" customHeight="1">
      <c r="A450" s="462"/>
      <c r="B450" s="462"/>
      <c r="C450" s="462"/>
      <c r="D450" s="462"/>
      <c r="E450" s="462"/>
      <c r="F450" s="465"/>
      <c r="G450" s="465"/>
      <c r="H450" s="462"/>
      <c r="I450" s="462"/>
      <c r="J450" s="462"/>
      <c r="K450" s="462"/>
      <c r="L450" s="462"/>
      <c r="M450" s="462"/>
      <c r="N450" s="462"/>
      <c r="O450" s="462"/>
      <c r="P450" s="462"/>
      <c r="Q450" s="462"/>
      <c r="R450" s="462"/>
      <c r="S450" s="462"/>
      <c r="T450" s="462"/>
      <c r="U450" s="462"/>
      <c r="V450" s="462"/>
      <c r="W450" s="462"/>
      <c r="X450" s="462"/>
      <c r="Y450" s="462"/>
      <c r="Z450" s="462"/>
    </row>
    <row r="451" ht="21.0" customHeight="1">
      <c r="A451" s="462"/>
      <c r="B451" s="462"/>
      <c r="C451" s="462"/>
      <c r="D451" s="462"/>
      <c r="E451" s="462"/>
      <c r="F451" s="465"/>
      <c r="G451" s="465"/>
      <c r="H451" s="462"/>
      <c r="I451" s="462"/>
      <c r="J451" s="462"/>
      <c r="K451" s="462"/>
      <c r="L451" s="462"/>
      <c r="M451" s="462"/>
      <c r="N451" s="462"/>
      <c r="O451" s="462"/>
      <c r="P451" s="462"/>
      <c r="Q451" s="462"/>
      <c r="R451" s="462"/>
      <c r="S451" s="462"/>
      <c r="T451" s="462"/>
      <c r="U451" s="462"/>
      <c r="V451" s="462"/>
      <c r="W451" s="462"/>
      <c r="X451" s="462"/>
      <c r="Y451" s="462"/>
      <c r="Z451" s="462"/>
    </row>
    <row r="452" ht="21.0" customHeight="1">
      <c r="A452" s="462"/>
      <c r="B452" s="462"/>
      <c r="C452" s="462"/>
      <c r="D452" s="462"/>
      <c r="E452" s="462"/>
      <c r="F452" s="465"/>
      <c r="G452" s="465"/>
      <c r="H452" s="462"/>
      <c r="I452" s="462"/>
      <c r="J452" s="462"/>
      <c r="K452" s="462"/>
      <c r="L452" s="462"/>
      <c r="M452" s="462"/>
      <c r="N452" s="462"/>
      <c r="O452" s="462"/>
      <c r="P452" s="462"/>
      <c r="Q452" s="462"/>
      <c r="R452" s="462"/>
      <c r="S452" s="462"/>
      <c r="T452" s="462"/>
      <c r="U452" s="462"/>
      <c r="V452" s="462"/>
      <c r="W452" s="462"/>
      <c r="X452" s="462"/>
      <c r="Y452" s="462"/>
      <c r="Z452" s="462"/>
    </row>
    <row r="453" ht="21.0" customHeight="1">
      <c r="A453" s="462"/>
      <c r="B453" s="462"/>
      <c r="C453" s="462"/>
      <c r="D453" s="462"/>
      <c r="E453" s="462"/>
      <c r="F453" s="465"/>
      <c r="G453" s="465"/>
      <c r="H453" s="462"/>
      <c r="I453" s="462"/>
      <c r="J453" s="462"/>
      <c r="K453" s="462"/>
      <c r="L453" s="462"/>
      <c r="M453" s="462"/>
      <c r="N453" s="462"/>
      <c r="O453" s="462"/>
      <c r="P453" s="462"/>
      <c r="Q453" s="462"/>
      <c r="R453" s="462"/>
      <c r="S453" s="462"/>
      <c r="T453" s="462"/>
      <c r="U453" s="462"/>
      <c r="V453" s="462"/>
      <c r="W453" s="462"/>
      <c r="X453" s="462"/>
      <c r="Y453" s="462"/>
      <c r="Z453" s="462"/>
    </row>
    <row r="454" ht="21.0" customHeight="1">
      <c r="A454" s="462"/>
      <c r="B454" s="462"/>
      <c r="C454" s="462"/>
      <c r="D454" s="462"/>
      <c r="E454" s="462"/>
      <c r="F454" s="465"/>
      <c r="G454" s="465"/>
      <c r="H454" s="462"/>
      <c r="I454" s="462"/>
      <c r="J454" s="462"/>
      <c r="K454" s="462"/>
      <c r="L454" s="462"/>
      <c r="M454" s="462"/>
      <c r="N454" s="462"/>
      <c r="O454" s="462"/>
      <c r="P454" s="462"/>
      <c r="Q454" s="462"/>
      <c r="R454" s="462"/>
      <c r="S454" s="462"/>
      <c r="T454" s="462"/>
      <c r="U454" s="462"/>
      <c r="V454" s="462"/>
      <c r="W454" s="462"/>
      <c r="X454" s="462"/>
      <c r="Y454" s="462"/>
      <c r="Z454" s="462"/>
    </row>
    <row r="455" ht="21.0" customHeight="1">
      <c r="A455" s="462"/>
      <c r="B455" s="462"/>
      <c r="C455" s="462"/>
      <c r="D455" s="462"/>
      <c r="E455" s="462"/>
      <c r="F455" s="465"/>
      <c r="G455" s="465"/>
      <c r="H455" s="462"/>
      <c r="I455" s="462"/>
      <c r="J455" s="462"/>
      <c r="K455" s="462"/>
      <c r="L455" s="462"/>
      <c r="M455" s="462"/>
      <c r="N455" s="462"/>
      <c r="O455" s="462"/>
      <c r="P455" s="462"/>
      <c r="Q455" s="462"/>
      <c r="R455" s="462"/>
      <c r="S455" s="462"/>
      <c r="T455" s="462"/>
      <c r="U455" s="462"/>
      <c r="V455" s="462"/>
      <c r="W455" s="462"/>
      <c r="X455" s="462"/>
      <c r="Y455" s="462"/>
      <c r="Z455" s="462"/>
    </row>
    <row r="456" ht="21.0" customHeight="1">
      <c r="A456" s="462"/>
      <c r="B456" s="462"/>
      <c r="C456" s="462"/>
      <c r="D456" s="462"/>
      <c r="E456" s="462"/>
      <c r="F456" s="465"/>
      <c r="G456" s="465"/>
      <c r="H456" s="462"/>
      <c r="I456" s="462"/>
      <c r="J456" s="462"/>
      <c r="K456" s="462"/>
      <c r="L456" s="462"/>
      <c r="M456" s="462"/>
      <c r="N456" s="462"/>
      <c r="O456" s="462"/>
      <c r="P456" s="462"/>
      <c r="Q456" s="462"/>
      <c r="R456" s="462"/>
      <c r="S456" s="462"/>
      <c r="T456" s="462"/>
      <c r="U456" s="462"/>
      <c r="V456" s="462"/>
      <c r="W456" s="462"/>
      <c r="X456" s="462"/>
      <c r="Y456" s="462"/>
      <c r="Z456" s="462"/>
    </row>
    <row r="457" ht="21.0" customHeight="1">
      <c r="A457" s="462"/>
      <c r="B457" s="462"/>
      <c r="C457" s="462"/>
      <c r="D457" s="462"/>
      <c r="E457" s="462"/>
      <c r="F457" s="465"/>
      <c r="G457" s="465"/>
      <c r="H457" s="462"/>
      <c r="I457" s="462"/>
      <c r="J457" s="462"/>
      <c r="K457" s="462"/>
      <c r="L457" s="462"/>
      <c r="M457" s="462"/>
      <c r="N457" s="462"/>
      <c r="O457" s="462"/>
      <c r="P457" s="462"/>
      <c r="Q457" s="462"/>
      <c r="R457" s="462"/>
      <c r="S457" s="462"/>
      <c r="T457" s="462"/>
      <c r="U457" s="462"/>
      <c r="V457" s="462"/>
      <c r="W457" s="462"/>
      <c r="X457" s="462"/>
      <c r="Y457" s="462"/>
      <c r="Z457" s="462"/>
    </row>
    <row r="458" ht="21.0" customHeight="1">
      <c r="A458" s="462"/>
      <c r="B458" s="462"/>
      <c r="C458" s="462"/>
      <c r="D458" s="462"/>
      <c r="E458" s="462"/>
      <c r="F458" s="465"/>
      <c r="G458" s="465"/>
      <c r="H458" s="462"/>
      <c r="I458" s="462"/>
      <c r="J458" s="462"/>
      <c r="K458" s="462"/>
      <c r="L458" s="462"/>
      <c r="M458" s="462"/>
      <c r="N458" s="462"/>
      <c r="O458" s="462"/>
      <c r="P458" s="462"/>
      <c r="Q458" s="462"/>
      <c r="R458" s="462"/>
      <c r="S458" s="462"/>
      <c r="T458" s="462"/>
      <c r="U458" s="462"/>
      <c r="V458" s="462"/>
      <c r="W458" s="462"/>
      <c r="X458" s="462"/>
      <c r="Y458" s="462"/>
      <c r="Z458" s="462"/>
    </row>
    <row r="459" ht="21.0" customHeight="1">
      <c r="A459" s="462"/>
      <c r="B459" s="462"/>
      <c r="C459" s="462"/>
      <c r="D459" s="462"/>
      <c r="E459" s="462"/>
      <c r="F459" s="465"/>
      <c r="G459" s="465"/>
      <c r="H459" s="462"/>
      <c r="I459" s="462"/>
      <c r="J459" s="462"/>
      <c r="K459" s="462"/>
      <c r="L459" s="462"/>
      <c r="M459" s="462"/>
      <c r="N459" s="462"/>
      <c r="O459" s="462"/>
      <c r="P459" s="462"/>
      <c r="Q459" s="462"/>
      <c r="R459" s="462"/>
      <c r="S459" s="462"/>
      <c r="T459" s="462"/>
      <c r="U459" s="462"/>
      <c r="V459" s="462"/>
      <c r="W459" s="462"/>
      <c r="X459" s="462"/>
      <c r="Y459" s="462"/>
      <c r="Z459" s="462"/>
    </row>
    <row r="460" ht="21.0" customHeight="1">
      <c r="A460" s="462"/>
      <c r="B460" s="462"/>
      <c r="C460" s="462"/>
      <c r="D460" s="462"/>
      <c r="E460" s="462"/>
      <c r="F460" s="465"/>
      <c r="G460" s="465"/>
      <c r="H460" s="462"/>
      <c r="I460" s="462"/>
      <c r="J460" s="462"/>
      <c r="K460" s="462"/>
      <c r="L460" s="462"/>
      <c r="M460" s="462"/>
      <c r="N460" s="462"/>
      <c r="O460" s="462"/>
      <c r="P460" s="462"/>
      <c r="Q460" s="462"/>
      <c r="R460" s="462"/>
      <c r="S460" s="462"/>
      <c r="T460" s="462"/>
      <c r="U460" s="462"/>
      <c r="V460" s="462"/>
      <c r="W460" s="462"/>
      <c r="X460" s="462"/>
      <c r="Y460" s="462"/>
      <c r="Z460" s="462"/>
    </row>
    <row r="461" ht="21.0" customHeight="1">
      <c r="A461" s="462"/>
      <c r="B461" s="462"/>
      <c r="C461" s="462"/>
      <c r="D461" s="462"/>
      <c r="E461" s="462"/>
      <c r="F461" s="465"/>
      <c r="G461" s="465"/>
      <c r="H461" s="462"/>
      <c r="I461" s="462"/>
      <c r="J461" s="462"/>
      <c r="K461" s="462"/>
      <c r="L461" s="462"/>
      <c r="M461" s="462"/>
      <c r="N461" s="462"/>
      <c r="O461" s="462"/>
      <c r="P461" s="462"/>
      <c r="Q461" s="462"/>
      <c r="R461" s="462"/>
      <c r="S461" s="462"/>
      <c r="T461" s="462"/>
      <c r="U461" s="462"/>
      <c r="V461" s="462"/>
      <c r="W461" s="462"/>
      <c r="X461" s="462"/>
      <c r="Y461" s="462"/>
      <c r="Z461" s="462"/>
    </row>
    <row r="462" ht="21.0" customHeight="1">
      <c r="A462" s="462"/>
      <c r="B462" s="462"/>
      <c r="C462" s="462"/>
      <c r="D462" s="462"/>
      <c r="E462" s="462"/>
      <c r="F462" s="465"/>
      <c r="G462" s="465"/>
      <c r="H462" s="462"/>
      <c r="I462" s="462"/>
      <c r="J462" s="462"/>
      <c r="K462" s="462"/>
      <c r="L462" s="462"/>
      <c r="M462" s="462"/>
      <c r="N462" s="462"/>
      <c r="O462" s="462"/>
      <c r="P462" s="462"/>
      <c r="Q462" s="462"/>
      <c r="R462" s="462"/>
      <c r="S462" s="462"/>
      <c r="T462" s="462"/>
      <c r="U462" s="462"/>
      <c r="V462" s="462"/>
      <c r="W462" s="462"/>
      <c r="X462" s="462"/>
      <c r="Y462" s="462"/>
      <c r="Z462" s="462"/>
    </row>
    <row r="463" ht="21.0" customHeight="1">
      <c r="A463" s="462"/>
      <c r="B463" s="462"/>
      <c r="C463" s="462"/>
      <c r="D463" s="462"/>
      <c r="E463" s="462"/>
      <c r="F463" s="465"/>
      <c r="G463" s="465"/>
      <c r="H463" s="462"/>
      <c r="I463" s="462"/>
      <c r="J463" s="462"/>
      <c r="K463" s="462"/>
      <c r="L463" s="462"/>
      <c r="M463" s="462"/>
      <c r="N463" s="462"/>
      <c r="O463" s="462"/>
      <c r="P463" s="462"/>
      <c r="Q463" s="462"/>
      <c r="R463" s="462"/>
      <c r="S463" s="462"/>
      <c r="T463" s="462"/>
      <c r="U463" s="462"/>
      <c r="V463" s="462"/>
      <c r="W463" s="462"/>
      <c r="X463" s="462"/>
      <c r="Y463" s="462"/>
      <c r="Z463" s="462"/>
    </row>
    <row r="464" ht="21.0" customHeight="1">
      <c r="A464" s="462"/>
      <c r="B464" s="462"/>
      <c r="C464" s="462"/>
      <c r="D464" s="462"/>
      <c r="E464" s="462"/>
      <c r="F464" s="465"/>
      <c r="G464" s="465"/>
      <c r="H464" s="462"/>
      <c r="I464" s="462"/>
      <c r="J464" s="462"/>
      <c r="K464" s="462"/>
      <c r="L464" s="462"/>
      <c r="M464" s="462"/>
      <c r="N464" s="462"/>
      <c r="O464" s="462"/>
      <c r="P464" s="462"/>
      <c r="Q464" s="462"/>
      <c r="R464" s="462"/>
      <c r="S464" s="462"/>
      <c r="T464" s="462"/>
      <c r="U464" s="462"/>
      <c r="V464" s="462"/>
      <c r="W464" s="462"/>
      <c r="X464" s="462"/>
      <c r="Y464" s="462"/>
      <c r="Z464" s="462"/>
    </row>
    <row r="465" ht="21.0" customHeight="1">
      <c r="A465" s="462"/>
      <c r="B465" s="462"/>
      <c r="C465" s="462"/>
      <c r="D465" s="462"/>
      <c r="E465" s="462"/>
      <c r="F465" s="465"/>
      <c r="G465" s="465"/>
      <c r="H465" s="462"/>
      <c r="I465" s="462"/>
      <c r="J465" s="462"/>
      <c r="K465" s="462"/>
      <c r="L465" s="462"/>
      <c r="M465" s="462"/>
      <c r="N465" s="462"/>
      <c r="O465" s="462"/>
      <c r="P465" s="462"/>
      <c r="Q465" s="462"/>
      <c r="R465" s="462"/>
      <c r="S465" s="462"/>
      <c r="T465" s="462"/>
      <c r="U465" s="462"/>
      <c r="V465" s="462"/>
      <c r="W465" s="462"/>
      <c r="X465" s="462"/>
      <c r="Y465" s="462"/>
      <c r="Z465" s="462"/>
    </row>
    <row r="466" ht="21.0" customHeight="1">
      <c r="A466" s="462"/>
      <c r="B466" s="462"/>
      <c r="C466" s="462"/>
      <c r="D466" s="462"/>
      <c r="E466" s="462"/>
      <c r="F466" s="465"/>
      <c r="G466" s="465"/>
      <c r="H466" s="462"/>
      <c r="I466" s="462"/>
      <c r="J466" s="462"/>
      <c r="K466" s="462"/>
      <c r="L466" s="462"/>
      <c r="M466" s="462"/>
      <c r="N466" s="462"/>
      <c r="O466" s="462"/>
      <c r="P466" s="462"/>
      <c r="Q466" s="462"/>
      <c r="R466" s="462"/>
      <c r="S466" s="462"/>
      <c r="T466" s="462"/>
      <c r="U466" s="462"/>
      <c r="V466" s="462"/>
      <c r="W466" s="462"/>
      <c r="X466" s="462"/>
      <c r="Y466" s="462"/>
      <c r="Z466" s="462"/>
    </row>
    <row r="467" ht="21.0" customHeight="1">
      <c r="A467" s="462"/>
      <c r="B467" s="462"/>
      <c r="C467" s="462"/>
      <c r="D467" s="462"/>
      <c r="E467" s="462"/>
      <c r="F467" s="465"/>
      <c r="G467" s="465"/>
      <c r="H467" s="462"/>
      <c r="I467" s="462"/>
      <c r="J467" s="462"/>
      <c r="K467" s="462"/>
      <c r="L467" s="462"/>
      <c r="M467" s="462"/>
      <c r="N467" s="462"/>
      <c r="O467" s="462"/>
      <c r="P467" s="462"/>
      <c r="Q467" s="462"/>
      <c r="R467" s="462"/>
      <c r="S467" s="462"/>
      <c r="T467" s="462"/>
      <c r="U467" s="462"/>
      <c r="V467" s="462"/>
      <c r="W467" s="462"/>
      <c r="X467" s="462"/>
      <c r="Y467" s="462"/>
      <c r="Z467" s="462"/>
    </row>
    <row r="468" ht="21.0" customHeight="1">
      <c r="A468" s="462"/>
      <c r="B468" s="462"/>
      <c r="C468" s="462"/>
      <c r="D468" s="462"/>
      <c r="E468" s="462"/>
      <c r="F468" s="465"/>
      <c r="G468" s="465"/>
      <c r="H468" s="462"/>
      <c r="I468" s="462"/>
      <c r="J468" s="462"/>
      <c r="K468" s="462"/>
      <c r="L468" s="462"/>
      <c r="M468" s="462"/>
      <c r="N468" s="462"/>
      <c r="O468" s="462"/>
      <c r="P468" s="462"/>
      <c r="Q468" s="462"/>
      <c r="R468" s="462"/>
      <c r="S468" s="462"/>
      <c r="T468" s="462"/>
      <c r="U468" s="462"/>
      <c r="V468" s="462"/>
      <c r="W468" s="462"/>
      <c r="X468" s="462"/>
      <c r="Y468" s="462"/>
      <c r="Z468" s="462"/>
    </row>
    <row r="469" ht="21.0" customHeight="1">
      <c r="A469" s="462"/>
      <c r="B469" s="462"/>
      <c r="C469" s="462"/>
      <c r="D469" s="462"/>
      <c r="E469" s="462"/>
      <c r="F469" s="465"/>
      <c r="G469" s="465"/>
      <c r="H469" s="462"/>
      <c r="I469" s="462"/>
      <c r="J469" s="462"/>
      <c r="K469" s="462"/>
      <c r="L469" s="462"/>
      <c r="M469" s="462"/>
      <c r="N469" s="462"/>
      <c r="O469" s="462"/>
      <c r="P469" s="462"/>
      <c r="Q469" s="462"/>
      <c r="R469" s="462"/>
      <c r="S469" s="462"/>
      <c r="T469" s="462"/>
      <c r="U469" s="462"/>
      <c r="V469" s="462"/>
      <c r="W469" s="462"/>
      <c r="X469" s="462"/>
      <c r="Y469" s="462"/>
      <c r="Z469" s="462"/>
    </row>
    <row r="470" ht="21.0" customHeight="1">
      <c r="A470" s="462"/>
      <c r="B470" s="462"/>
      <c r="C470" s="462"/>
      <c r="D470" s="462"/>
      <c r="E470" s="462"/>
      <c r="F470" s="465"/>
      <c r="G470" s="465"/>
      <c r="H470" s="462"/>
      <c r="I470" s="462"/>
      <c r="J470" s="462"/>
      <c r="K470" s="462"/>
      <c r="L470" s="462"/>
      <c r="M470" s="462"/>
      <c r="N470" s="462"/>
      <c r="O470" s="462"/>
      <c r="P470" s="462"/>
      <c r="Q470" s="462"/>
      <c r="R470" s="462"/>
      <c r="S470" s="462"/>
      <c r="T470" s="462"/>
      <c r="U470" s="462"/>
      <c r="V470" s="462"/>
      <c r="W470" s="462"/>
      <c r="X470" s="462"/>
      <c r="Y470" s="462"/>
      <c r="Z470" s="462"/>
    </row>
    <row r="471" ht="21.0" customHeight="1">
      <c r="A471" s="462"/>
      <c r="B471" s="462"/>
      <c r="C471" s="462"/>
      <c r="D471" s="462"/>
      <c r="E471" s="462"/>
      <c r="F471" s="465"/>
      <c r="G471" s="465"/>
      <c r="H471" s="462"/>
      <c r="I471" s="462"/>
      <c r="J471" s="462"/>
      <c r="K471" s="462"/>
      <c r="L471" s="462"/>
      <c r="M471" s="462"/>
      <c r="N471" s="462"/>
      <c r="O471" s="462"/>
      <c r="P471" s="462"/>
      <c r="Q471" s="462"/>
      <c r="R471" s="462"/>
      <c r="S471" s="462"/>
      <c r="T471" s="462"/>
      <c r="U471" s="462"/>
      <c r="V471" s="462"/>
      <c r="W471" s="462"/>
      <c r="X471" s="462"/>
      <c r="Y471" s="462"/>
      <c r="Z471" s="462"/>
    </row>
    <row r="472" ht="21.0" customHeight="1">
      <c r="A472" s="462"/>
      <c r="B472" s="462"/>
      <c r="C472" s="462"/>
      <c r="D472" s="462"/>
      <c r="E472" s="462"/>
      <c r="F472" s="465"/>
      <c r="G472" s="465"/>
      <c r="H472" s="462"/>
      <c r="I472" s="462"/>
      <c r="J472" s="462"/>
      <c r="K472" s="462"/>
      <c r="L472" s="462"/>
      <c r="M472" s="462"/>
      <c r="N472" s="462"/>
      <c r="O472" s="462"/>
      <c r="P472" s="462"/>
      <c r="Q472" s="462"/>
      <c r="R472" s="462"/>
      <c r="S472" s="462"/>
      <c r="T472" s="462"/>
      <c r="U472" s="462"/>
      <c r="V472" s="462"/>
      <c r="W472" s="462"/>
      <c r="X472" s="462"/>
      <c r="Y472" s="462"/>
      <c r="Z472" s="462"/>
    </row>
    <row r="473" ht="21.0" customHeight="1">
      <c r="A473" s="462"/>
      <c r="B473" s="462"/>
      <c r="C473" s="462"/>
      <c r="D473" s="462"/>
      <c r="E473" s="462"/>
      <c r="F473" s="465"/>
      <c r="G473" s="465"/>
      <c r="H473" s="462"/>
      <c r="I473" s="462"/>
      <c r="J473" s="462"/>
      <c r="K473" s="462"/>
      <c r="L473" s="462"/>
      <c r="M473" s="462"/>
      <c r="N473" s="462"/>
      <c r="O473" s="462"/>
      <c r="P473" s="462"/>
      <c r="Q473" s="462"/>
      <c r="R473" s="462"/>
      <c r="S473" s="462"/>
      <c r="T473" s="462"/>
      <c r="U473" s="462"/>
      <c r="V473" s="462"/>
      <c r="W473" s="462"/>
      <c r="X473" s="462"/>
      <c r="Y473" s="462"/>
      <c r="Z473" s="462"/>
    </row>
    <row r="474" ht="21.0" customHeight="1">
      <c r="A474" s="462"/>
      <c r="B474" s="462"/>
      <c r="C474" s="462"/>
      <c r="D474" s="462"/>
      <c r="E474" s="462"/>
      <c r="F474" s="465"/>
      <c r="G474" s="465"/>
      <c r="H474" s="462"/>
      <c r="I474" s="462"/>
      <c r="J474" s="462"/>
      <c r="K474" s="462"/>
      <c r="L474" s="462"/>
      <c r="M474" s="462"/>
      <c r="N474" s="462"/>
      <c r="O474" s="462"/>
      <c r="P474" s="462"/>
      <c r="Q474" s="462"/>
      <c r="R474" s="462"/>
      <c r="S474" s="462"/>
      <c r="T474" s="462"/>
      <c r="U474" s="462"/>
      <c r="V474" s="462"/>
      <c r="W474" s="462"/>
      <c r="X474" s="462"/>
      <c r="Y474" s="462"/>
      <c r="Z474" s="462"/>
    </row>
    <row r="475" ht="21.0" customHeight="1">
      <c r="A475" s="462"/>
      <c r="B475" s="462"/>
      <c r="C475" s="462"/>
      <c r="D475" s="462"/>
      <c r="E475" s="462"/>
      <c r="F475" s="465"/>
      <c r="G475" s="465"/>
      <c r="H475" s="462"/>
      <c r="I475" s="462"/>
      <c r="J475" s="462"/>
      <c r="K475" s="462"/>
      <c r="L475" s="462"/>
      <c r="M475" s="462"/>
      <c r="N475" s="462"/>
      <c r="O475" s="462"/>
      <c r="P475" s="462"/>
      <c r="Q475" s="462"/>
      <c r="R475" s="462"/>
      <c r="S475" s="462"/>
      <c r="T475" s="462"/>
      <c r="U475" s="462"/>
      <c r="V475" s="462"/>
      <c r="W475" s="462"/>
      <c r="X475" s="462"/>
      <c r="Y475" s="462"/>
      <c r="Z475" s="462"/>
    </row>
    <row r="476" ht="21.0" customHeight="1">
      <c r="A476" s="462"/>
      <c r="B476" s="462"/>
      <c r="C476" s="462"/>
      <c r="D476" s="462"/>
      <c r="E476" s="462"/>
      <c r="F476" s="465"/>
      <c r="G476" s="465"/>
      <c r="H476" s="462"/>
      <c r="I476" s="462"/>
      <c r="J476" s="462"/>
      <c r="K476" s="462"/>
      <c r="L476" s="462"/>
      <c r="M476" s="462"/>
      <c r="N476" s="462"/>
      <c r="O476" s="462"/>
      <c r="P476" s="462"/>
      <c r="Q476" s="462"/>
      <c r="R476" s="462"/>
      <c r="S476" s="462"/>
      <c r="T476" s="462"/>
      <c r="U476" s="462"/>
      <c r="V476" s="462"/>
      <c r="W476" s="462"/>
      <c r="X476" s="462"/>
      <c r="Y476" s="462"/>
      <c r="Z476" s="462"/>
    </row>
    <row r="477" ht="21.0" customHeight="1">
      <c r="A477" s="462"/>
      <c r="B477" s="462"/>
      <c r="C477" s="462"/>
      <c r="D477" s="462"/>
      <c r="E477" s="462"/>
      <c r="F477" s="465"/>
      <c r="G477" s="465"/>
      <c r="H477" s="462"/>
      <c r="I477" s="462"/>
      <c r="J477" s="462"/>
      <c r="K477" s="462"/>
      <c r="L477" s="462"/>
      <c r="M477" s="462"/>
      <c r="N477" s="462"/>
      <c r="O477" s="462"/>
      <c r="P477" s="462"/>
      <c r="Q477" s="462"/>
      <c r="R477" s="462"/>
      <c r="S477" s="462"/>
      <c r="T477" s="462"/>
      <c r="U477" s="462"/>
      <c r="V477" s="462"/>
      <c r="W477" s="462"/>
      <c r="X477" s="462"/>
      <c r="Y477" s="462"/>
      <c r="Z477" s="462"/>
    </row>
    <row r="478" ht="21.0" customHeight="1">
      <c r="A478" s="462"/>
      <c r="B478" s="462"/>
      <c r="C478" s="462"/>
      <c r="D478" s="462"/>
      <c r="E478" s="462"/>
      <c r="F478" s="465"/>
      <c r="G478" s="465"/>
      <c r="H478" s="462"/>
      <c r="I478" s="462"/>
      <c r="J478" s="462"/>
      <c r="K478" s="462"/>
      <c r="L478" s="462"/>
      <c r="M478" s="462"/>
      <c r="N478" s="462"/>
      <c r="O478" s="462"/>
      <c r="P478" s="462"/>
      <c r="Q478" s="462"/>
      <c r="R478" s="462"/>
      <c r="S478" s="462"/>
      <c r="T478" s="462"/>
      <c r="U478" s="462"/>
      <c r="V478" s="462"/>
      <c r="W478" s="462"/>
      <c r="X478" s="462"/>
      <c r="Y478" s="462"/>
      <c r="Z478" s="462"/>
    </row>
    <row r="479" ht="21.0" customHeight="1">
      <c r="A479" s="462"/>
      <c r="B479" s="462"/>
      <c r="C479" s="462"/>
      <c r="D479" s="462"/>
      <c r="E479" s="462"/>
      <c r="F479" s="465"/>
      <c r="G479" s="465"/>
      <c r="H479" s="462"/>
      <c r="I479" s="462"/>
      <c r="J479" s="462"/>
      <c r="K479" s="462"/>
      <c r="L479" s="462"/>
      <c r="M479" s="462"/>
      <c r="N479" s="462"/>
      <c r="O479" s="462"/>
      <c r="P479" s="462"/>
      <c r="Q479" s="462"/>
      <c r="R479" s="462"/>
      <c r="S479" s="462"/>
      <c r="T479" s="462"/>
      <c r="U479" s="462"/>
      <c r="V479" s="462"/>
      <c r="W479" s="462"/>
      <c r="X479" s="462"/>
      <c r="Y479" s="462"/>
      <c r="Z479" s="462"/>
    </row>
    <row r="480" ht="21.0" customHeight="1">
      <c r="A480" s="462"/>
      <c r="B480" s="462"/>
      <c r="C480" s="462"/>
      <c r="D480" s="462"/>
      <c r="E480" s="462"/>
      <c r="F480" s="465"/>
      <c r="G480" s="465"/>
      <c r="H480" s="462"/>
      <c r="I480" s="462"/>
      <c r="J480" s="462"/>
      <c r="K480" s="462"/>
      <c r="L480" s="462"/>
      <c r="M480" s="462"/>
      <c r="N480" s="462"/>
      <c r="O480" s="462"/>
      <c r="P480" s="462"/>
      <c r="Q480" s="462"/>
      <c r="R480" s="462"/>
      <c r="S480" s="462"/>
      <c r="T480" s="462"/>
      <c r="U480" s="462"/>
      <c r="V480" s="462"/>
      <c r="W480" s="462"/>
      <c r="X480" s="462"/>
      <c r="Y480" s="462"/>
      <c r="Z480" s="462"/>
    </row>
    <row r="481" ht="21.0" customHeight="1">
      <c r="A481" s="462"/>
      <c r="B481" s="462"/>
      <c r="C481" s="462"/>
      <c r="D481" s="462"/>
      <c r="E481" s="462"/>
      <c r="F481" s="465"/>
      <c r="G481" s="465"/>
      <c r="H481" s="462"/>
      <c r="I481" s="462"/>
      <c r="J481" s="462"/>
      <c r="K481" s="462"/>
      <c r="L481" s="462"/>
      <c r="M481" s="462"/>
      <c r="N481" s="462"/>
      <c r="O481" s="462"/>
      <c r="P481" s="462"/>
      <c r="Q481" s="462"/>
      <c r="R481" s="462"/>
      <c r="S481" s="462"/>
      <c r="T481" s="462"/>
      <c r="U481" s="462"/>
      <c r="V481" s="462"/>
      <c r="W481" s="462"/>
      <c r="X481" s="462"/>
      <c r="Y481" s="462"/>
      <c r="Z481" s="462"/>
    </row>
    <row r="482" ht="21.0" customHeight="1">
      <c r="A482" s="462"/>
      <c r="B482" s="462"/>
      <c r="C482" s="462"/>
      <c r="D482" s="462"/>
      <c r="E482" s="462"/>
      <c r="F482" s="465"/>
      <c r="G482" s="465"/>
      <c r="H482" s="462"/>
      <c r="I482" s="462"/>
      <c r="J482" s="462"/>
      <c r="K482" s="462"/>
      <c r="L482" s="462"/>
      <c r="M482" s="462"/>
      <c r="N482" s="462"/>
      <c r="O482" s="462"/>
      <c r="P482" s="462"/>
      <c r="Q482" s="462"/>
      <c r="R482" s="462"/>
      <c r="S482" s="462"/>
      <c r="T482" s="462"/>
      <c r="U482" s="462"/>
      <c r="V482" s="462"/>
      <c r="W482" s="462"/>
      <c r="X482" s="462"/>
      <c r="Y482" s="462"/>
      <c r="Z482" s="462"/>
    </row>
    <row r="483" ht="21.0" customHeight="1">
      <c r="A483" s="462"/>
      <c r="B483" s="462"/>
      <c r="C483" s="462"/>
      <c r="D483" s="462"/>
      <c r="E483" s="462"/>
      <c r="F483" s="465"/>
      <c r="G483" s="465"/>
      <c r="H483" s="462"/>
      <c r="I483" s="462"/>
      <c r="J483" s="462"/>
      <c r="K483" s="462"/>
      <c r="L483" s="462"/>
      <c r="M483" s="462"/>
      <c r="N483" s="462"/>
      <c r="O483" s="462"/>
      <c r="P483" s="462"/>
      <c r="Q483" s="462"/>
      <c r="R483" s="462"/>
      <c r="S483" s="462"/>
      <c r="T483" s="462"/>
      <c r="U483" s="462"/>
      <c r="V483" s="462"/>
      <c r="W483" s="462"/>
      <c r="X483" s="462"/>
      <c r="Y483" s="462"/>
      <c r="Z483" s="462"/>
    </row>
    <row r="484" ht="21.0" customHeight="1">
      <c r="A484" s="462"/>
      <c r="B484" s="462"/>
      <c r="C484" s="462"/>
      <c r="D484" s="462"/>
      <c r="E484" s="462"/>
      <c r="F484" s="465"/>
      <c r="G484" s="465"/>
      <c r="H484" s="462"/>
      <c r="I484" s="462"/>
      <c r="J484" s="462"/>
      <c r="K484" s="462"/>
      <c r="L484" s="462"/>
      <c r="M484" s="462"/>
      <c r="N484" s="462"/>
      <c r="O484" s="462"/>
      <c r="P484" s="462"/>
      <c r="Q484" s="462"/>
      <c r="R484" s="462"/>
      <c r="S484" s="462"/>
      <c r="T484" s="462"/>
      <c r="U484" s="462"/>
      <c r="V484" s="462"/>
      <c r="W484" s="462"/>
      <c r="X484" s="462"/>
      <c r="Y484" s="462"/>
      <c r="Z484" s="462"/>
    </row>
    <row r="485" ht="21.0" customHeight="1">
      <c r="A485" s="462"/>
      <c r="B485" s="462"/>
      <c r="C485" s="462"/>
      <c r="D485" s="462"/>
      <c r="E485" s="462"/>
      <c r="F485" s="465"/>
      <c r="G485" s="465"/>
      <c r="H485" s="462"/>
      <c r="I485" s="462"/>
      <c r="J485" s="462"/>
      <c r="K485" s="462"/>
      <c r="L485" s="462"/>
      <c r="M485" s="462"/>
      <c r="N485" s="462"/>
      <c r="O485" s="462"/>
      <c r="P485" s="462"/>
      <c r="Q485" s="462"/>
      <c r="R485" s="462"/>
      <c r="S485" s="462"/>
      <c r="T485" s="462"/>
      <c r="U485" s="462"/>
      <c r="V485" s="462"/>
      <c r="W485" s="462"/>
      <c r="X485" s="462"/>
      <c r="Y485" s="462"/>
      <c r="Z485" s="462"/>
    </row>
    <row r="486" ht="21.0" customHeight="1">
      <c r="A486" s="462"/>
      <c r="B486" s="462"/>
      <c r="C486" s="462"/>
      <c r="D486" s="462"/>
      <c r="E486" s="462"/>
      <c r="F486" s="465"/>
      <c r="G486" s="465"/>
      <c r="H486" s="462"/>
      <c r="I486" s="462"/>
      <c r="J486" s="462"/>
      <c r="K486" s="462"/>
      <c r="L486" s="462"/>
      <c r="M486" s="462"/>
      <c r="N486" s="462"/>
      <c r="O486" s="462"/>
      <c r="P486" s="462"/>
      <c r="Q486" s="462"/>
      <c r="R486" s="462"/>
      <c r="S486" s="462"/>
      <c r="T486" s="462"/>
      <c r="U486" s="462"/>
      <c r="V486" s="462"/>
      <c r="W486" s="462"/>
      <c r="X486" s="462"/>
      <c r="Y486" s="462"/>
      <c r="Z486" s="462"/>
    </row>
    <row r="487" ht="21.0" customHeight="1">
      <c r="A487" s="462"/>
      <c r="B487" s="462"/>
      <c r="C487" s="462"/>
      <c r="D487" s="462"/>
      <c r="E487" s="462"/>
      <c r="F487" s="465"/>
      <c r="G487" s="465"/>
      <c r="H487" s="462"/>
      <c r="I487" s="462"/>
      <c r="J487" s="462"/>
      <c r="K487" s="462"/>
      <c r="L487" s="462"/>
      <c r="M487" s="462"/>
      <c r="N487" s="462"/>
      <c r="O487" s="462"/>
      <c r="P487" s="462"/>
      <c r="Q487" s="462"/>
      <c r="R487" s="462"/>
      <c r="S487" s="462"/>
      <c r="T487" s="462"/>
      <c r="U487" s="462"/>
      <c r="V487" s="462"/>
      <c r="W487" s="462"/>
      <c r="X487" s="462"/>
      <c r="Y487" s="462"/>
      <c r="Z487" s="462"/>
    </row>
    <row r="488" ht="21.0" customHeight="1">
      <c r="A488" s="462"/>
      <c r="B488" s="462"/>
      <c r="C488" s="462"/>
      <c r="D488" s="462"/>
      <c r="E488" s="462"/>
      <c r="F488" s="465"/>
      <c r="G488" s="465"/>
      <c r="H488" s="462"/>
      <c r="I488" s="462"/>
      <c r="J488" s="462"/>
      <c r="K488" s="462"/>
      <c r="L488" s="462"/>
      <c r="M488" s="462"/>
      <c r="N488" s="462"/>
      <c r="O488" s="462"/>
      <c r="P488" s="462"/>
      <c r="Q488" s="462"/>
      <c r="R488" s="462"/>
      <c r="S488" s="462"/>
      <c r="T488" s="462"/>
      <c r="U488" s="462"/>
      <c r="V488" s="462"/>
      <c r="W488" s="462"/>
      <c r="X488" s="462"/>
      <c r="Y488" s="462"/>
      <c r="Z488" s="462"/>
    </row>
    <row r="489" ht="21.0" customHeight="1">
      <c r="A489" s="462"/>
      <c r="B489" s="462"/>
      <c r="C489" s="462"/>
      <c r="D489" s="462"/>
      <c r="E489" s="462"/>
      <c r="F489" s="465"/>
      <c r="G489" s="465"/>
      <c r="H489" s="462"/>
      <c r="I489" s="462"/>
      <c r="J489" s="462"/>
      <c r="K489" s="462"/>
      <c r="L489" s="462"/>
      <c r="M489" s="462"/>
      <c r="N489" s="462"/>
      <c r="O489" s="462"/>
      <c r="P489" s="462"/>
      <c r="Q489" s="462"/>
      <c r="R489" s="462"/>
      <c r="S489" s="462"/>
      <c r="T489" s="462"/>
      <c r="U489" s="462"/>
      <c r="V489" s="462"/>
      <c r="W489" s="462"/>
      <c r="X489" s="462"/>
      <c r="Y489" s="462"/>
      <c r="Z489" s="462"/>
    </row>
    <row r="490" ht="21.0" customHeight="1">
      <c r="A490" s="462"/>
      <c r="B490" s="462"/>
      <c r="C490" s="462"/>
      <c r="D490" s="462"/>
      <c r="E490" s="462"/>
      <c r="F490" s="465"/>
      <c r="G490" s="465"/>
      <c r="H490" s="462"/>
      <c r="I490" s="462"/>
      <c r="J490" s="462"/>
      <c r="K490" s="462"/>
      <c r="L490" s="462"/>
      <c r="M490" s="462"/>
      <c r="N490" s="462"/>
      <c r="O490" s="462"/>
      <c r="P490" s="462"/>
      <c r="Q490" s="462"/>
      <c r="R490" s="462"/>
      <c r="S490" s="462"/>
      <c r="T490" s="462"/>
      <c r="U490" s="462"/>
      <c r="V490" s="462"/>
      <c r="W490" s="462"/>
      <c r="X490" s="462"/>
      <c r="Y490" s="462"/>
      <c r="Z490" s="462"/>
    </row>
    <row r="491" ht="21.0" customHeight="1">
      <c r="A491" s="462"/>
      <c r="B491" s="462"/>
      <c r="C491" s="462"/>
      <c r="D491" s="462"/>
      <c r="E491" s="462"/>
      <c r="F491" s="465"/>
      <c r="G491" s="465"/>
      <c r="H491" s="462"/>
      <c r="I491" s="462"/>
      <c r="J491" s="462"/>
      <c r="K491" s="462"/>
      <c r="L491" s="462"/>
      <c r="M491" s="462"/>
      <c r="N491" s="462"/>
      <c r="O491" s="462"/>
      <c r="P491" s="462"/>
      <c r="Q491" s="462"/>
      <c r="R491" s="462"/>
      <c r="S491" s="462"/>
      <c r="T491" s="462"/>
      <c r="U491" s="462"/>
      <c r="V491" s="462"/>
      <c r="W491" s="462"/>
      <c r="X491" s="462"/>
      <c r="Y491" s="462"/>
      <c r="Z491" s="462"/>
    </row>
    <row r="492" ht="21.0" customHeight="1">
      <c r="A492" s="462"/>
      <c r="B492" s="462"/>
      <c r="C492" s="462"/>
      <c r="D492" s="462"/>
      <c r="E492" s="462"/>
      <c r="F492" s="465"/>
      <c r="G492" s="465"/>
      <c r="H492" s="462"/>
      <c r="I492" s="462"/>
      <c r="J492" s="462"/>
      <c r="K492" s="462"/>
      <c r="L492" s="462"/>
      <c r="M492" s="462"/>
      <c r="N492" s="462"/>
      <c r="O492" s="462"/>
      <c r="P492" s="462"/>
      <c r="Q492" s="462"/>
      <c r="R492" s="462"/>
      <c r="S492" s="462"/>
      <c r="T492" s="462"/>
      <c r="U492" s="462"/>
      <c r="V492" s="462"/>
      <c r="W492" s="462"/>
      <c r="X492" s="462"/>
      <c r="Y492" s="462"/>
      <c r="Z492" s="462"/>
    </row>
    <row r="493" ht="21.0" customHeight="1">
      <c r="A493" s="462"/>
      <c r="B493" s="462"/>
      <c r="C493" s="462"/>
      <c r="D493" s="462"/>
      <c r="E493" s="462"/>
      <c r="F493" s="465"/>
      <c r="G493" s="465"/>
      <c r="H493" s="462"/>
      <c r="I493" s="462"/>
      <c r="J493" s="462"/>
      <c r="K493" s="462"/>
      <c r="L493" s="462"/>
      <c r="M493" s="462"/>
      <c r="N493" s="462"/>
      <c r="O493" s="462"/>
      <c r="P493" s="462"/>
      <c r="Q493" s="462"/>
      <c r="R493" s="462"/>
      <c r="S493" s="462"/>
      <c r="T493" s="462"/>
      <c r="U493" s="462"/>
      <c r="V493" s="462"/>
      <c r="W493" s="462"/>
      <c r="X493" s="462"/>
      <c r="Y493" s="462"/>
      <c r="Z493" s="462"/>
    </row>
    <row r="494" ht="21.0" customHeight="1">
      <c r="A494" s="462"/>
      <c r="B494" s="462"/>
      <c r="C494" s="462"/>
      <c r="D494" s="462"/>
      <c r="E494" s="462"/>
      <c r="F494" s="465"/>
      <c r="G494" s="465"/>
      <c r="H494" s="462"/>
      <c r="I494" s="462"/>
      <c r="J494" s="462"/>
      <c r="K494" s="462"/>
      <c r="L494" s="462"/>
      <c r="M494" s="462"/>
      <c r="N494" s="462"/>
      <c r="O494" s="462"/>
      <c r="P494" s="462"/>
      <c r="Q494" s="462"/>
      <c r="R494" s="462"/>
      <c r="S494" s="462"/>
      <c r="T494" s="462"/>
      <c r="U494" s="462"/>
      <c r="V494" s="462"/>
      <c r="W494" s="462"/>
      <c r="X494" s="462"/>
      <c r="Y494" s="462"/>
      <c r="Z494" s="462"/>
    </row>
    <row r="495" ht="21.0" customHeight="1">
      <c r="A495" s="462"/>
      <c r="B495" s="462"/>
      <c r="C495" s="462"/>
      <c r="D495" s="462"/>
      <c r="E495" s="462"/>
      <c r="F495" s="465"/>
      <c r="G495" s="465"/>
      <c r="H495" s="462"/>
      <c r="I495" s="462"/>
      <c r="J495" s="462"/>
      <c r="K495" s="462"/>
      <c r="L495" s="462"/>
      <c r="M495" s="462"/>
      <c r="N495" s="462"/>
      <c r="O495" s="462"/>
      <c r="P495" s="462"/>
      <c r="Q495" s="462"/>
      <c r="R495" s="462"/>
      <c r="S495" s="462"/>
      <c r="T495" s="462"/>
      <c r="U495" s="462"/>
      <c r="V495" s="462"/>
      <c r="W495" s="462"/>
      <c r="X495" s="462"/>
      <c r="Y495" s="462"/>
      <c r="Z495" s="462"/>
    </row>
    <row r="496" ht="21.0" customHeight="1">
      <c r="A496" s="462"/>
      <c r="B496" s="462"/>
      <c r="C496" s="462"/>
      <c r="D496" s="462"/>
      <c r="E496" s="462"/>
      <c r="F496" s="465"/>
      <c r="G496" s="465"/>
      <c r="H496" s="462"/>
      <c r="I496" s="462"/>
      <c r="J496" s="462"/>
      <c r="K496" s="462"/>
      <c r="L496" s="462"/>
      <c r="M496" s="462"/>
      <c r="N496" s="462"/>
      <c r="O496" s="462"/>
      <c r="P496" s="462"/>
      <c r="Q496" s="462"/>
      <c r="R496" s="462"/>
      <c r="S496" s="462"/>
      <c r="T496" s="462"/>
      <c r="U496" s="462"/>
      <c r="V496" s="462"/>
      <c r="W496" s="462"/>
      <c r="X496" s="462"/>
      <c r="Y496" s="462"/>
      <c r="Z496" s="462"/>
    </row>
    <row r="497" ht="21.0" customHeight="1">
      <c r="A497" s="462"/>
      <c r="B497" s="462"/>
      <c r="C497" s="462"/>
      <c r="D497" s="462"/>
      <c r="E497" s="462"/>
      <c r="F497" s="465"/>
      <c r="G497" s="465"/>
      <c r="H497" s="462"/>
      <c r="I497" s="462"/>
      <c r="J497" s="462"/>
      <c r="K497" s="462"/>
      <c r="L497" s="462"/>
      <c r="M497" s="462"/>
      <c r="N497" s="462"/>
      <c r="O497" s="462"/>
      <c r="P497" s="462"/>
      <c r="Q497" s="462"/>
      <c r="R497" s="462"/>
      <c r="S497" s="462"/>
      <c r="T497" s="462"/>
      <c r="U497" s="462"/>
      <c r="V497" s="462"/>
      <c r="W497" s="462"/>
      <c r="X497" s="462"/>
      <c r="Y497" s="462"/>
      <c r="Z497" s="462"/>
    </row>
    <row r="498" ht="21.0" customHeight="1">
      <c r="A498" s="462"/>
      <c r="B498" s="462"/>
      <c r="C498" s="462"/>
      <c r="D498" s="462"/>
      <c r="E498" s="462"/>
      <c r="F498" s="465"/>
      <c r="G498" s="465"/>
      <c r="H498" s="462"/>
      <c r="I498" s="462"/>
      <c r="J498" s="462"/>
      <c r="K498" s="462"/>
      <c r="L498" s="462"/>
      <c r="M498" s="462"/>
      <c r="N498" s="462"/>
      <c r="O498" s="462"/>
      <c r="P498" s="462"/>
      <c r="Q498" s="462"/>
      <c r="R498" s="462"/>
      <c r="S498" s="462"/>
      <c r="T498" s="462"/>
      <c r="U498" s="462"/>
      <c r="V498" s="462"/>
      <c r="W498" s="462"/>
      <c r="X498" s="462"/>
      <c r="Y498" s="462"/>
      <c r="Z498" s="462"/>
    </row>
    <row r="499" ht="21.0" customHeight="1">
      <c r="A499" s="462"/>
      <c r="B499" s="462"/>
      <c r="C499" s="462"/>
      <c r="D499" s="462"/>
      <c r="E499" s="462"/>
      <c r="F499" s="465"/>
      <c r="G499" s="465"/>
      <c r="H499" s="462"/>
      <c r="I499" s="462"/>
      <c r="J499" s="462"/>
      <c r="K499" s="462"/>
      <c r="L499" s="462"/>
      <c r="M499" s="462"/>
      <c r="N499" s="462"/>
      <c r="O499" s="462"/>
      <c r="P499" s="462"/>
      <c r="Q499" s="462"/>
      <c r="R499" s="462"/>
      <c r="S499" s="462"/>
      <c r="T499" s="462"/>
      <c r="U499" s="462"/>
      <c r="V499" s="462"/>
      <c r="W499" s="462"/>
      <c r="X499" s="462"/>
      <c r="Y499" s="462"/>
      <c r="Z499" s="462"/>
    </row>
    <row r="500" ht="21.0" customHeight="1">
      <c r="A500" s="462"/>
      <c r="B500" s="462"/>
      <c r="C500" s="462"/>
      <c r="D500" s="462"/>
      <c r="E500" s="462"/>
      <c r="F500" s="465"/>
      <c r="G500" s="465"/>
      <c r="H500" s="462"/>
      <c r="I500" s="462"/>
      <c r="J500" s="462"/>
      <c r="K500" s="462"/>
      <c r="L500" s="462"/>
      <c r="M500" s="462"/>
      <c r="N500" s="462"/>
      <c r="O500" s="462"/>
      <c r="P500" s="462"/>
      <c r="Q500" s="462"/>
      <c r="R500" s="462"/>
      <c r="S500" s="462"/>
      <c r="T500" s="462"/>
      <c r="U500" s="462"/>
      <c r="V500" s="462"/>
      <c r="W500" s="462"/>
      <c r="X500" s="462"/>
      <c r="Y500" s="462"/>
      <c r="Z500" s="462"/>
    </row>
    <row r="501" ht="21.0" customHeight="1">
      <c r="A501" s="462"/>
      <c r="B501" s="462"/>
      <c r="C501" s="462"/>
      <c r="D501" s="462"/>
      <c r="E501" s="462"/>
      <c r="F501" s="465"/>
      <c r="G501" s="465"/>
      <c r="H501" s="462"/>
      <c r="I501" s="462"/>
      <c r="J501" s="462"/>
      <c r="K501" s="462"/>
      <c r="L501" s="462"/>
      <c r="M501" s="462"/>
      <c r="N501" s="462"/>
      <c r="O501" s="462"/>
      <c r="P501" s="462"/>
      <c r="Q501" s="462"/>
      <c r="R501" s="462"/>
      <c r="S501" s="462"/>
      <c r="T501" s="462"/>
      <c r="U501" s="462"/>
      <c r="V501" s="462"/>
      <c r="W501" s="462"/>
      <c r="X501" s="462"/>
      <c r="Y501" s="462"/>
      <c r="Z501" s="462"/>
    </row>
    <row r="502" ht="21.0" customHeight="1">
      <c r="A502" s="462"/>
      <c r="B502" s="462"/>
      <c r="C502" s="462"/>
      <c r="D502" s="462"/>
      <c r="E502" s="462"/>
      <c r="F502" s="465"/>
      <c r="G502" s="465"/>
      <c r="H502" s="462"/>
      <c r="I502" s="462"/>
      <c r="J502" s="462"/>
      <c r="K502" s="462"/>
      <c r="L502" s="462"/>
      <c r="M502" s="462"/>
      <c r="N502" s="462"/>
      <c r="O502" s="462"/>
      <c r="P502" s="462"/>
      <c r="Q502" s="462"/>
      <c r="R502" s="462"/>
      <c r="S502" s="462"/>
      <c r="T502" s="462"/>
      <c r="U502" s="462"/>
      <c r="V502" s="462"/>
      <c r="W502" s="462"/>
      <c r="X502" s="462"/>
      <c r="Y502" s="462"/>
      <c r="Z502" s="462"/>
    </row>
    <row r="503" ht="21.0" customHeight="1">
      <c r="A503" s="462"/>
      <c r="B503" s="462"/>
      <c r="C503" s="462"/>
      <c r="D503" s="462"/>
      <c r="E503" s="462"/>
      <c r="F503" s="465"/>
      <c r="G503" s="465"/>
      <c r="H503" s="462"/>
      <c r="I503" s="462"/>
      <c r="J503" s="462"/>
      <c r="K503" s="462"/>
      <c r="L503" s="462"/>
      <c r="M503" s="462"/>
      <c r="N503" s="462"/>
      <c r="O503" s="462"/>
      <c r="P503" s="462"/>
      <c r="Q503" s="462"/>
      <c r="R503" s="462"/>
      <c r="S503" s="462"/>
      <c r="T503" s="462"/>
      <c r="U503" s="462"/>
      <c r="V503" s="462"/>
      <c r="W503" s="462"/>
      <c r="X503" s="462"/>
      <c r="Y503" s="462"/>
      <c r="Z503" s="462"/>
    </row>
    <row r="504" ht="21.0" customHeight="1">
      <c r="A504" s="462"/>
      <c r="B504" s="462"/>
      <c r="C504" s="462"/>
      <c r="D504" s="462"/>
      <c r="E504" s="462"/>
      <c r="F504" s="465"/>
      <c r="G504" s="465"/>
      <c r="H504" s="462"/>
      <c r="I504" s="462"/>
      <c r="J504" s="462"/>
      <c r="K504" s="462"/>
      <c r="L504" s="462"/>
      <c r="M504" s="462"/>
      <c r="N504" s="462"/>
      <c r="O504" s="462"/>
      <c r="P504" s="462"/>
      <c r="Q504" s="462"/>
      <c r="R504" s="462"/>
      <c r="S504" s="462"/>
      <c r="T504" s="462"/>
      <c r="U504" s="462"/>
      <c r="V504" s="462"/>
      <c r="W504" s="462"/>
      <c r="X504" s="462"/>
      <c r="Y504" s="462"/>
      <c r="Z504" s="462"/>
    </row>
    <row r="505" ht="21.0" customHeight="1">
      <c r="A505" s="462"/>
      <c r="B505" s="462"/>
      <c r="C505" s="462"/>
      <c r="D505" s="462"/>
      <c r="E505" s="462"/>
      <c r="F505" s="465"/>
      <c r="G505" s="465"/>
      <c r="H505" s="462"/>
      <c r="I505" s="462"/>
      <c r="J505" s="462"/>
      <c r="K505" s="462"/>
      <c r="L505" s="462"/>
      <c r="M505" s="462"/>
      <c r="N505" s="462"/>
      <c r="O505" s="462"/>
      <c r="P505" s="462"/>
      <c r="Q505" s="462"/>
      <c r="R505" s="462"/>
      <c r="S505" s="462"/>
      <c r="T505" s="462"/>
      <c r="U505" s="462"/>
      <c r="V505" s="462"/>
      <c r="W505" s="462"/>
      <c r="X505" s="462"/>
      <c r="Y505" s="462"/>
      <c r="Z505" s="462"/>
    </row>
    <row r="506" ht="21.0" customHeight="1">
      <c r="A506" s="462"/>
      <c r="B506" s="462"/>
      <c r="C506" s="462"/>
      <c r="D506" s="462"/>
      <c r="E506" s="462"/>
      <c r="F506" s="465"/>
      <c r="G506" s="465"/>
      <c r="H506" s="462"/>
      <c r="I506" s="462"/>
      <c r="J506" s="462"/>
      <c r="K506" s="462"/>
      <c r="L506" s="462"/>
      <c r="M506" s="462"/>
      <c r="N506" s="462"/>
      <c r="O506" s="462"/>
      <c r="P506" s="462"/>
      <c r="Q506" s="462"/>
      <c r="R506" s="462"/>
      <c r="S506" s="462"/>
      <c r="T506" s="462"/>
      <c r="U506" s="462"/>
      <c r="V506" s="462"/>
      <c r="W506" s="462"/>
      <c r="X506" s="462"/>
      <c r="Y506" s="462"/>
      <c r="Z506" s="462"/>
    </row>
    <row r="507" ht="21.0" customHeight="1">
      <c r="A507" s="462"/>
      <c r="B507" s="462"/>
      <c r="C507" s="462"/>
      <c r="D507" s="462"/>
      <c r="E507" s="462"/>
      <c r="F507" s="465"/>
      <c r="G507" s="465"/>
      <c r="H507" s="462"/>
      <c r="I507" s="462"/>
      <c r="J507" s="462"/>
      <c r="K507" s="462"/>
      <c r="L507" s="462"/>
      <c r="M507" s="462"/>
      <c r="N507" s="462"/>
      <c r="O507" s="462"/>
      <c r="P507" s="462"/>
      <c r="Q507" s="462"/>
      <c r="R507" s="462"/>
      <c r="S507" s="462"/>
      <c r="T507" s="462"/>
      <c r="U507" s="462"/>
      <c r="V507" s="462"/>
      <c r="W507" s="462"/>
      <c r="X507" s="462"/>
      <c r="Y507" s="462"/>
      <c r="Z507" s="462"/>
    </row>
    <row r="508" ht="21.0" customHeight="1">
      <c r="A508" s="462"/>
      <c r="B508" s="462"/>
      <c r="C508" s="462"/>
      <c r="D508" s="462"/>
      <c r="E508" s="462"/>
      <c r="F508" s="465"/>
      <c r="G508" s="465"/>
      <c r="H508" s="462"/>
      <c r="I508" s="462"/>
      <c r="J508" s="462"/>
      <c r="K508" s="462"/>
      <c r="L508" s="462"/>
      <c r="M508" s="462"/>
      <c r="N508" s="462"/>
      <c r="O508" s="462"/>
      <c r="P508" s="462"/>
      <c r="Q508" s="462"/>
      <c r="R508" s="462"/>
      <c r="S508" s="462"/>
      <c r="T508" s="462"/>
      <c r="U508" s="462"/>
      <c r="V508" s="462"/>
      <c r="W508" s="462"/>
      <c r="X508" s="462"/>
      <c r="Y508" s="462"/>
      <c r="Z508" s="462"/>
    </row>
    <row r="509" ht="21.0" customHeight="1">
      <c r="A509" s="462"/>
      <c r="B509" s="462"/>
      <c r="C509" s="462"/>
      <c r="D509" s="462"/>
      <c r="E509" s="462"/>
      <c r="F509" s="465"/>
      <c r="G509" s="465"/>
      <c r="H509" s="462"/>
      <c r="I509" s="462"/>
      <c r="J509" s="462"/>
      <c r="K509" s="462"/>
      <c r="L509" s="462"/>
      <c r="M509" s="462"/>
      <c r="N509" s="462"/>
      <c r="O509" s="462"/>
      <c r="P509" s="462"/>
      <c r="Q509" s="462"/>
      <c r="R509" s="462"/>
      <c r="S509" s="462"/>
      <c r="T509" s="462"/>
      <c r="U509" s="462"/>
      <c r="V509" s="462"/>
      <c r="W509" s="462"/>
      <c r="X509" s="462"/>
      <c r="Y509" s="462"/>
      <c r="Z509" s="462"/>
    </row>
    <row r="510" ht="21.0" customHeight="1">
      <c r="A510" s="462"/>
      <c r="B510" s="462"/>
      <c r="C510" s="462"/>
      <c r="D510" s="462"/>
      <c r="E510" s="462"/>
      <c r="F510" s="465"/>
      <c r="G510" s="465"/>
      <c r="H510" s="462"/>
      <c r="I510" s="462"/>
      <c r="J510" s="462"/>
      <c r="K510" s="462"/>
      <c r="L510" s="462"/>
      <c r="M510" s="462"/>
      <c r="N510" s="462"/>
      <c r="O510" s="462"/>
      <c r="P510" s="462"/>
      <c r="Q510" s="462"/>
      <c r="R510" s="462"/>
      <c r="S510" s="462"/>
      <c r="T510" s="462"/>
      <c r="U510" s="462"/>
      <c r="V510" s="462"/>
      <c r="W510" s="462"/>
      <c r="X510" s="462"/>
      <c r="Y510" s="462"/>
      <c r="Z510" s="462"/>
    </row>
    <row r="511" ht="21.0" customHeight="1">
      <c r="A511" s="462"/>
      <c r="B511" s="462"/>
      <c r="C511" s="462"/>
      <c r="D511" s="462"/>
      <c r="E511" s="462"/>
      <c r="F511" s="465"/>
      <c r="G511" s="465"/>
      <c r="H511" s="462"/>
      <c r="I511" s="462"/>
      <c r="J511" s="462"/>
      <c r="K511" s="462"/>
      <c r="L511" s="462"/>
      <c r="M511" s="462"/>
      <c r="N511" s="462"/>
      <c r="O511" s="462"/>
      <c r="P511" s="462"/>
      <c r="Q511" s="462"/>
      <c r="R511" s="462"/>
      <c r="S511" s="462"/>
      <c r="T511" s="462"/>
      <c r="U511" s="462"/>
      <c r="V511" s="462"/>
      <c r="W511" s="462"/>
      <c r="X511" s="462"/>
      <c r="Y511" s="462"/>
      <c r="Z511" s="462"/>
    </row>
    <row r="512" ht="21.0" customHeight="1">
      <c r="A512" s="462"/>
      <c r="B512" s="462"/>
      <c r="C512" s="462"/>
      <c r="D512" s="462"/>
      <c r="E512" s="462"/>
      <c r="F512" s="465"/>
      <c r="G512" s="465"/>
      <c r="H512" s="462"/>
      <c r="I512" s="462"/>
      <c r="J512" s="462"/>
      <c r="K512" s="462"/>
      <c r="L512" s="462"/>
      <c r="M512" s="462"/>
      <c r="N512" s="462"/>
      <c r="O512" s="462"/>
      <c r="P512" s="462"/>
      <c r="Q512" s="462"/>
      <c r="R512" s="462"/>
      <c r="S512" s="462"/>
      <c r="T512" s="462"/>
      <c r="U512" s="462"/>
      <c r="V512" s="462"/>
      <c r="W512" s="462"/>
      <c r="X512" s="462"/>
      <c r="Y512" s="462"/>
      <c r="Z512" s="462"/>
    </row>
    <row r="513" ht="21.0" customHeight="1">
      <c r="A513" s="462"/>
      <c r="B513" s="462"/>
      <c r="C513" s="462"/>
      <c r="D513" s="462"/>
      <c r="E513" s="462"/>
      <c r="F513" s="465"/>
      <c r="G513" s="465"/>
      <c r="H513" s="462"/>
      <c r="I513" s="462"/>
      <c r="J513" s="462"/>
      <c r="K513" s="462"/>
      <c r="L513" s="462"/>
      <c r="M513" s="462"/>
      <c r="N513" s="462"/>
      <c r="O513" s="462"/>
      <c r="P513" s="462"/>
      <c r="Q513" s="462"/>
      <c r="R513" s="462"/>
      <c r="S513" s="462"/>
      <c r="T513" s="462"/>
      <c r="U513" s="462"/>
      <c r="V513" s="462"/>
      <c r="W513" s="462"/>
      <c r="X513" s="462"/>
      <c r="Y513" s="462"/>
      <c r="Z513" s="462"/>
    </row>
    <row r="514" ht="21.0" customHeight="1">
      <c r="A514" s="462"/>
      <c r="B514" s="462"/>
      <c r="C514" s="462"/>
      <c r="D514" s="462"/>
      <c r="E514" s="462"/>
      <c r="F514" s="465"/>
      <c r="G514" s="465"/>
      <c r="H514" s="462"/>
      <c r="I514" s="462"/>
      <c r="J514" s="462"/>
      <c r="K514" s="462"/>
      <c r="L514" s="462"/>
      <c r="M514" s="462"/>
      <c r="N514" s="462"/>
      <c r="O514" s="462"/>
      <c r="P514" s="462"/>
      <c r="Q514" s="462"/>
      <c r="R514" s="462"/>
      <c r="S514" s="462"/>
      <c r="T514" s="462"/>
      <c r="U514" s="462"/>
      <c r="V514" s="462"/>
      <c r="W514" s="462"/>
      <c r="X514" s="462"/>
      <c r="Y514" s="462"/>
      <c r="Z514" s="462"/>
    </row>
    <row r="515" ht="21.0" customHeight="1">
      <c r="A515" s="462"/>
      <c r="B515" s="462"/>
      <c r="C515" s="462"/>
      <c r="D515" s="462"/>
      <c r="E515" s="462"/>
      <c r="F515" s="465"/>
      <c r="G515" s="465"/>
      <c r="H515" s="462"/>
      <c r="I515" s="462"/>
      <c r="J515" s="462"/>
      <c r="K515" s="462"/>
      <c r="L515" s="462"/>
      <c r="M515" s="462"/>
      <c r="N515" s="462"/>
      <c r="O515" s="462"/>
      <c r="P515" s="462"/>
      <c r="Q515" s="462"/>
      <c r="R515" s="462"/>
      <c r="S515" s="462"/>
      <c r="T515" s="462"/>
      <c r="U515" s="462"/>
      <c r="V515" s="462"/>
      <c r="W515" s="462"/>
      <c r="X515" s="462"/>
      <c r="Y515" s="462"/>
      <c r="Z515" s="462"/>
    </row>
    <row r="516" ht="21.0" customHeight="1">
      <c r="A516" s="462"/>
      <c r="B516" s="462"/>
      <c r="C516" s="462"/>
      <c r="D516" s="462"/>
      <c r="E516" s="462"/>
      <c r="F516" s="465"/>
      <c r="G516" s="465"/>
      <c r="H516" s="462"/>
      <c r="I516" s="462"/>
      <c r="J516" s="462"/>
      <c r="K516" s="462"/>
      <c r="L516" s="462"/>
      <c r="M516" s="462"/>
      <c r="N516" s="462"/>
      <c r="O516" s="462"/>
      <c r="P516" s="462"/>
      <c r="Q516" s="462"/>
      <c r="R516" s="462"/>
      <c r="S516" s="462"/>
      <c r="T516" s="462"/>
      <c r="U516" s="462"/>
      <c r="V516" s="462"/>
      <c r="W516" s="462"/>
      <c r="X516" s="462"/>
      <c r="Y516" s="462"/>
      <c r="Z516" s="462"/>
    </row>
    <row r="517" ht="21.0" customHeight="1">
      <c r="A517" s="462"/>
      <c r="B517" s="462"/>
      <c r="C517" s="462"/>
      <c r="D517" s="462"/>
      <c r="E517" s="462"/>
      <c r="F517" s="465"/>
      <c r="G517" s="465"/>
      <c r="H517" s="462"/>
      <c r="I517" s="462"/>
      <c r="J517" s="462"/>
      <c r="K517" s="462"/>
      <c r="L517" s="462"/>
      <c r="M517" s="462"/>
      <c r="N517" s="462"/>
      <c r="O517" s="462"/>
      <c r="P517" s="462"/>
      <c r="Q517" s="462"/>
      <c r="R517" s="462"/>
      <c r="S517" s="462"/>
      <c r="T517" s="462"/>
      <c r="U517" s="462"/>
      <c r="V517" s="462"/>
      <c r="W517" s="462"/>
      <c r="X517" s="462"/>
      <c r="Y517" s="462"/>
      <c r="Z517" s="462"/>
    </row>
    <row r="518" ht="21.0" customHeight="1">
      <c r="A518" s="462"/>
      <c r="B518" s="462"/>
      <c r="C518" s="462"/>
      <c r="D518" s="462"/>
      <c r="E518" s="462"/>
      <c r="F518" s="465"/>
      <c r="G518" s="465"/>
      <c r="H518" s="462"/>
      <c r="I518" s="462"/>
      <c r="J518" s="462"/>
      <c r="K518" s="462"/>
      <c r="L518" s="462"/>
      <c r="M518" s="462"/>
      <c r="N518" s="462"/>
      <c r="O518" s="462"/>
      <c r="P518" s="462"/>
      <c r="Q518" s="462"/>
      <c r="R518" s="462"/>
      <c r="S518" s="462"/>
      <c r="T518" s="462"/>
      <c r="U518" s="462"/>
      <c r="V518" s="462"/>
      <c r="W518" s="462"/>
      <c r="X518" s="462"/>
      <c r="Y518" s="462"/>
      <c r="Z518" s="462"/>
    </row>
    <row r="519" ht="21.0" customHeight="1">
      <c r="A519" s="462"/>
      <c r="B519" s="462"/>
      <c r="C519" s="462"/>
      <c r="D519" s="462"/>
      <c r="E519" s="462"/>
      <c r="F519" s="465"/>
      <c r="G519" s="465"/>
      <c r="H519" s="462"/>
      <c r="I519" s="462"/>
      <c r="J519" s="462"/>
      <c r="K519" s="462"/>
      <c r="L519" s="462"/>
      <c r="M519" s="462"/>
      <c r="N519" s="462"/>
      <c r="O519" s="462"/>
      <c r="P519" s="462"/>
      <c r="Q519" s="462"/>
      <c r="R519" s="462"/>
      <c r="S519" s="462"/>
      <c r="T519" s="462"/>
      <c r="U519" s="462"/>
      <c r="V519" s="462"/>
      <c r="W519" s="462"/>
      <c r="X519" s="462"/>
      <c r="Y519" s="462"/>
      <c r="Z519" s="462"/>
    </row>
    <row r="520" ht="21.0" customHeight="1">
      <c r="A520" s="462"/>
      <c r="B520" s="462"/>
      <c r="C520" s="462"/>
      <c r="D520" s="462"/>
      <c r="E520" s="462"/>
      <c r="F520" s="465"/>
      <c r="G520" s="465"/>
      <c r="H520" s="462"/>
      <c r="I520" s="462"/>
      <c r="J520" s="462"/>
      <c r="K520" s="462"/>
      <c r="L520" s="462"/>
      <c r="M520" s="462"/>
      <c r="N520" s="462"/>
      <c r="O520" s="462"/>
      <c r="P520" s="462"/>
      <c r="Q520" s="462"/>
      <c r="R520" s="462"/>
      <c r="S520" s="462"/>
      <c r="T520" s="462"/>
      <c r="U520" s="462"/>
      <c r="V520" s="462"/>
      <c r="W520" s="462"/>
      <c r="X520" s="462"/>
      <c r="Y520" s="462"/>
      <c r="Z520" s="462"/>
    </row>
    <row r="521" ht="21.0" customHeight="1">
      <c r="A521" s="462"/>
      <c r="B521" s="462"/>
      <c r="C521" s="462"/>
      <c r="D521" s="462"/>
      <c r="E521" s="462"/>
      <c r="F521" s="465"/>
      <c r="G521" s="465"/>
      <c r="H521" s="462"/>
      <c r="I521" s="462"/>
      <c r="J521" s="462"/>
      <c r="K521" s="462"/>
      <c r="L521" s="462"/>
      <c r="M521" s="462"/>
      <c r="N521" s="462"/>
      <c r="O521" s="462"/>
      <c r="P521" s="462"/>
      <c r="Q521" s="462"/>
      <c r="R521" s="462"/>
      <c r="S521" s="462"/>
      <c r="T521" s="462"/>
      <c r="U521" s="462"/>
      <c r="V521" s="462"/>
      <c r="W521" s="462"/>
      <c r="X521" s="462"/>
      <c r="Y521" s="462"/>
      <c r="Z521" s="462"/>
    </row>
    <row r="522" ht="21.0" customHeight="1">
      <c r="A522" s="462"/>
      <c r="B522" s="462"/>
      <c r="C522" s="462"/>
      <c r="D522" s="462"/>
      <c r="E522" s="462"/>
      <c r="F522" s="465"/>
      <c r="G522" s="465"/>
      <c r="H522" s="462"/>
      <c r="I522" s="462"/>
      <c r="J522" s="462"/>
      <c r="K522" s="462"/>
      <c r="L522" s="462"/>
      <c r="M522" s="462"/>
      <c r="N522" s="462"/>
      <c r="O522" s="462"/>
      <c r="P522" s="462"/>
      <c r="Q522" s="462"/>
      <c r="R522" s="462"/>
      <c r="S522" s="462"/>
      <c r="T522" s="462"/>
      <c r="U522" s="462"/>
      <c r="V522" s="462"/>
      <c r="W522" s="462"/>
      <c r="X522" s="462"/>
      <c r="Y522" s="462"/>
      <c r="Z522" s="462"/>
    </row>
    <row r="523" ht="21.0" customHeight="1">
      <c r="A523" s="462"/>
      <c r="B523" s="462"/>
      <c r="C523" s="462"/>
      <c r="D523" s="462"/>
      <c r="E523" s="462"/>
      <c r="F523" s="465"/>
      <c r="G523" s="465"/>
      <c r="H523" s="462"/>
      <c r="I523" s="462"/>
      <c r="J523" s="462"/>
      <c r="K523" s="462"/>
      <c r="L523" s="462"/>
      <c r="M523" s="462"/>
      <c r="N523" s="462"/>
      <c r="O523" s="462"/>
      <c r="P523" s="462"/>
      <c r="Q523" s="462"/>
      <c r="R523" s="462"/>
      <c r="S523" s="462"/>
      <c r="T523" s="462"/>
      <c r="U523" s="462"/>
      <c r="V523" s="462"/>
      <c r="W523" s="462"/>
      <c r="X523" s="462"/>
      <c r="Y523" s="462"/>
      <c r="Z523" s="462"/>
    </row>
    <row r="524" ht="21.0" customHeight="1">
      <c r="A524" s="462"/>
      <c r="B524" s="462"/>
      <c r="C524" s="462"/>
      <c r="D524" s="462"/>
      <c r="E524" s="462"/>
      <c r="F524" s="465"/>
      <c r="G524" s="465"/>
      <c r="H524" s="462"/>
      <c r="I524" s="462"/>
      <c r="J524" s="462"/>
      <c r="K524" s="462"/>
      <c r="L524" s="462"/>
      <c r="M524" s="462"/>
      <c r="N524" s="462"/>
      <c r="O524" s="462"/>
      <c r="P524" s="462"/>
      <c r="Q524" s="462"/>
      <c r="R524" s="462"/>
      <c r="S524" s="462"/>
      <c r="T524" s="462"/>
      <c r="U524" s="462"/>
      <c r="V524" s="462"/>
      <c r="W524" s="462"/>
      <c r="X524" s="462"/>
      <c r="Y524" s="462"/>
      <c r="Z524" s="462"/>
    </row>
    <row r="525" ht="21.0" customHeight="1">
      <c r="A525" s="462"/>
      <c r="B525" s="462"/>
      <c r="C525" s="462"/>
      <c r="D525" s="462"/>
      <c r="E525" s="462"/>
      <c r="F525" s="465"/>
      <c r="G525" s="465"/>
      <c r="H525" s="462"/>
      <c r="I525" s="462"/>
      <c r="J525" s="462"/>
      <c r="K525" s="462"/>
      <c r="L525" s="462"/>
      <c r="M525" s="462"/>
      <c r="N525" s="462"/>
      <c r="O525" s="462"/>
      <c r="P525" s="462"/>
      <c r="Q525" s="462"/>
      <c r="R525" s="462"/>
      <c r="S525" s="462"/>
      <c r="T525" s="462"/>
      <c r="U525" s="462"/>
      <c r="V525" s="462"/>
      <c r="W525" s="462"/>
      <c r="X525" s="462"/>
      <c r="Y525" s="462"/>
      <c r="Z525" s="462"/>
    </row>
    <row r="526" ht="21.0" customHeight="1">
      <c r="A526" s="462"/>
      <c r="B526" s="462"/>
      <c r="C526" s="462"/>
      <c r="D526" s="462"/>
      <c r="E526" s="462"/>
      <c r="F526" s="465"/>
      <c r="G526" s="465"/>
      <c r="H526" s="462"/>
      <c r="I526" s="462"/>
      <c r="J526" s="462"/>
      <c r="K526" s="462"/>
      <c r="L526" s="462"/>
      <c r="M526" s="462"/>
      <c r="N526" s="462"/>
      <c r="O526" s="462"/>
      <c r="P526" s="462"/>
      <c r="Q526" s="462"/>
      <c r="R526" s="462"/>
      <c r="S526" s="462"/>
      <c r="T526" s="462"/>
      <c r="U526" s="462"/>
      <c r="V526" s="462"/>
      <c r="W526" s="462"/>
      <c r="X526" s="462"/>
      <c r="Y526" s="462"/>
      <c r="Z526" s="462"/>
    </row>
    <row r="527" ht="21.0" customHeight="1">
      <c r="A527" s="462"/>
      <c r="B527" s="462"/>
      <c r="C527" s="462"/>
      <c r="D527" s="462"/>
      <c r="E527" s="462"/>
      <c r="F527" s="465"/>
      <c r="G527" s="465"/>
      <c r="H527" s="462"/>
      <c r="I527" s="462"/>
      <c r="J527" s="462"/>
      <c r="K527" s="462"/>
      <c r="L527" s="462"/>
      <c r="M527" s="462"/>
      <c r="N527" s="462"/>
      <c r="O527" s="462"/>
      <c r="P527" s="462"/>
      <c r="Q527" s="462"/>
      <c r="R527" s="462"/>
      <c r="S527" s="462"/>
      <c r="T527" s="462"/>
      <c r="U527" s="462"/>
      <c r="V527" s="462"/>
      <c r="W527" s="462"/>
      <c r="X527" s="462"/>
      <c r="Y527" s="462"/>
      <c r="Z527" s="462"/>
    </row>
    <row r="528" ht="21.0" customHeight="1">
      <c r="A528" s="462"/>
      <c r="B528" s="462"/>
      <c r="C528" s="462"/>
      <c r="D528" s="462"/>
      <c r="E528" s="462"/>
      <c r="F528" s="465"/>
      <c r="G528" s="465"/>
      <c r="H528" s="462"/>
      <c r="I528" s="462"/>
      <c r="J528" s="462"/>
      <c r="K528" s="462"/>
      <c r="L528" s="462"/>
      <c r="M528" s="462"/>
      <c r="N528" s="462"/>
      <c r="O528" s="462"/>
      <c r="P528" s="462"/>
      <c r="Q528" s="462"/>
      <c r="R528" s="462"/>
      <c r="S528" s="462"/>
      <c r="T528" s="462"/>
      <c r="U528" s="462"/>
      <c r="V528" s="462"/>
      <c r="W528" s="462"/>
      <c r="X528" s="462"/>
      <c r="Y528" s="462"/>
      <c r="Z528" s="462"/>
    </row>
    <row r="529" ht="21.0" customHeight="1">
      <c r="A529" s="462"/>
      <c r="B529" s="462"/>
      <c r="C529" s="462"/>
      <c r="D529" s="462"/>
      <c r="E529" s="462"/>
      <c r="F529" s="465"/>
      <c r="G529" s="465"/>
      <c r="H529" s="462"/>
      <c r="I529" s="462"/>
      <c r="J529" s="462"/>
      <c r="K529" s="462"/>
      <c r="L529" s="462"/>
      <c r="M529" s="462"/>
      <c r="N529" s="462"/>
      <c r="O529" s="462"/>
      <c r="P529" s="462"/>
      <c r="Q529" s="462"/>
      <c r="R529" s="462"/>
      <c r="S529" s="462"/>
      <c r="T529" s="462"/>
      <c r="U529" s="462"/>
      <c r="V529" s="462"/>
      <c r="W529" s="462"/>
      <c r="X529" s="462"/>
      <c r="Y529" s="462"/>
      <c r="Z529" s="462"/>
    </row>
    <row r="530" ht="21.0" customHeight="1">
      <c r="A530" s="462"/>
      <c r="B530" s="462"/>
      <c r="C530" s="462"/>
      <c r="D530" s="462"/>
      <c r="E530" s="462"/>
      <c r="F530" s="465"/>
      <c r="G530" s="465"/>
      <c r="H530" s="462"/>
      <c r="I530" s="462"/>
      <c r="J530" s="462"/>
      <c r="K530" s="462"/>
      <c r="L530" s="462"/>
      <c r="M530" s="462"/>
      <c r="N530" s="462"/>
      <c r="O530" s="462"/>
      <c r="P530" s="462"/>
      <c r="Q530" s="462"/>
      <c r="R530" s="462"/>
      <c r="S530" s="462"/>
      <c r="T530" s="462"/>
      <c r="U530" s="462"/>
      <c r="V530" s="462"/>
      <c r="W530" s="462"/>
      <c r="X530" s="462"/>
      <c r="Y530" s="462"/>
      <c r="Z530" s="462"/>
    </row>
    <row r="531" ht="21.0" customHeight="1">
      <c r="A531" s="462"/>
      <c r="B531" s="462"/>
      <c r="C531" s="462"/>
      <c r="D531" s="462"/>
      <c r="E531" s="462"/>
      <c r="F531" s="465"/>
      <c r="G531" s="465"/>
      <c r="H531" s="462"/>
      <c r="I531" s="462"/>
      <c r="J531" s="462"/>
      <c r="K531" s="462"/>
      <c r="L531" s="462"/>
      <c r="M531" s="462"/>
      <c r="N531" s="462"/>
      <c r="O531" s="462"/>
      <c r="P531" s="462"/>
      <c r="Q531" s="462"/>
      <c r="R531" s="462"/>
      <c r="S531" s="462"/>
      <c r="T531" s="462"/>
      <c r="U531" s="462"/>
      <c r="V531" s="462"/>
      <c r="W531" s="462"/>
      <c r="X531" s="462"/>
      <c r="Y531" s="462"/>
      <c r="Z531" s="462"/>
    </row>
    <row r="532" ht="21.0" customHeight="1">
      <c r="A532" s="462"/>
      <c r="B532" s="462"/>
      <c r="C532" s="462"/>
      <c r="D532" s="462"/>
      <c r="E532" s="462"/>
      <c r="F532" s="465"/>
      <c r="G532" s="465"/>
      <c r="H532" s="462"/>
      <c r="I532" s="462"/>
      <c r="J532" s="462"/>
      <c r="K532" s="462"/>
      <c r="L532" s="462"/>
      <c r="M532" s="462"/>
      <c r="N532" s="462"/>
      <c r="O532" s="462"/>
      <c r="P532" s="462"/>
      <c r="Q532" s="462"/>
      <c r="R532" s="462"/>
      <c r="S532" s="462"/>
      <c r="T532" s="462"/>
      <c r="U532" s="462"/>
      <c r="V532" s="462"/>
      <c r="W532" s="462"/>
      <c r="X532" s="462"/>
      <c r="Y532" s="462"/>
      <c r="Z532" s="462"/>
    </row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9.86"/>
    <col customWidth="1" min="2" max="2" width="1.29"/>
    <col customWidth="1" min="3" max="3" width="32.14"/>
    <col customWidth="1" min="4" max="6" width="9.14"/>
    <col customWidth="1" min="7" max="23" width="8.0"/>
  </cols>
  <sheetData>
    <row r="1" ht="12.75" customHeight="1">
      <c r="A1" s="486" t="s">
        <v>165</v>
      </c>
      <c r="B1" s="462"/>
      <c r="C1" s="462"/>
      <c r="D1" s="462"/>
      <c r="E1" s="462"/>
      <c r="F1" s="462"/>
      <c r="G1" s="462"/>
      <c r="H1" s="462"/>
      <c r="I1" s="462"/>
      <c r="J1" s="462"/>
      <c r="K1" s="462"/>
      <c r="L1" s="462"/>
      <c r="M1" s="462"/>
      <c r="N1" s="462"/>
      <c r="O1" s="462"/>
      <c r="P1" s="462"/>
      <c r="Q1" s="462"/>
      <c r="R1" s="462"/>
      <c r="S1" s="462"/>
      <c r="T1" s="462"/>
      <c r="U1" s="462"/>
      <c r="V1" s="462"/>
      <c r="W1" s="462"/>
    </row>
    <row r="2" ht="13.5" customHeight="1">
      <c r="A2" s="486" t="s">
        <v>166</v>
      </c>
      <c r="B2" s="462"/>
      <c r="C2" s="462"/>
      <c r="D2" s="462"/>
      <c r="E2" s="462"/>
      <c r="F2" s="462"/>
      <c r="G2" s="462"/>
      <c r="H2" s="462"/>
      <c r="I2" s="462"/>
      <c r="J2" s="462"/>
      <c r="K2" s="462"/>
      <c r="L2" s="462"/>
      <c r="M2" s="462"/>
      <c r="N2" s="462"/>
      <c r="O2" s="462"/>
      <c r="P2" s="462"/>
      <c r="Q2" s="462"/>
      <c r="R2" s="462"/>
      <c r="S2" s="462"/>
      <c r="T2" s="462"/>
      <c r="U2" s="462"/>
      <c r="V2" s="462"/>
      <c r="W2" s="462"/>
    </row>
    <row r="3" ht="13.5" customHeight="1">
      <c r="A3" s="487" t="s">
        <v>167</v>
      </c>
      <c r="B3" s="462"/>
      <c r="C3" s="488" t="s">
        <v>168</v>
      </c>
      <c r="D3" s="462"/>
      <c r="E3" s="462"/>
      <c r="F3" s="462"/>
      <c r="G3" s="462"/>
      <c r="H3" s="462"/>
      <c r="I3" s="462"/>
      <c r="J3" s="462"/>
      <c r="K3" s="462"/>
      <c r="L3" s="462"/>
      <c r="M3" s="462"/>
      <c r="N3" s="462"/>
      <c r="O3" s="462"/>
      <c r="P3" s="462"/>
      <c r="Q3" s="462"/>
      <c r="R3" s="462"/>
      <c r="S3" s="462"/>
      <c r="T3" s="462"/>
      <c r="U3" s="462"/>
      <c r="V3" s="462"/>
      <c r="W3" s="462"/>
    </row>
    <row r="4" ht="12.75" customHeight="1">
      <c r="A4" s="487" t="e">
        <v>#N/A</v>
      </c>
      <c r="B4" s="462"/>
      <c r="C4" s="462"/>
      <c r="D4" s="462"/>
      <c r="E4" s="462"/>
      <c r="F4" s="462"/>
      <c r="G4" s="462"/>
      <c r="H4" s="462"/>
      <c r="I4" s="462"/>
      <c r="J4" s="462"/>
      <c r="K4" s="462"/>
      <c r="L4" s="462"/>
      <c r="M4" s="462"/>
      <c r="N4" s="462"/>
      <c r="O4" s="462"/>
      <c r="P4" s="462"/>
      <c r="Q4" s="462"/>
      <c r="R4" s="462"/>
      <c r="S4" s="462"/>
      <c r="T4" s="462"/>
      <c r="U4" s="462"/>
      <c r="V4" s="462"/>
      <c r="W4" s="462"/>
    </row>
    <row r="5" ht="12.75" customHeight="1">
      <c r="A5" s="462"/>
      <c r="B5" s="462"/>
      <c r="C5" s="462"/>
      <c r="D5" s="462"/>
      <c r="E5" s="462"/>
      <c r="F5" s="462"/>
      <c r="G5" s="462"/>
      <c r="H5" s="462"/>
      <c r="I5" s="462"/>
      <c r="J5" s="462"/>
      <c r="K5" s="462"/>
      <c r="L5" s="462"/>
      <c r="M5" s="462"/>
      <c r="N5" s="462"/>
      <c r="O5" s="462"/>
      <c r="P5" s="462"/>
      <c r="Q5" s="462"/>
      <c r="R5" s="462"/>
      <c r="S5" s="462"/>
      <c r="T5" s="462"/>
      <c r="U5" s="462"/>
      <c r="V5" s="462"/>
      <c r="W5" s="462"/>
    </row>
    <row r="6" ht="13.5" customHeight="1">
      <c r="A6" s="462"/>
      <c r="B6" s="462"/>
      <c r="C6" s="462"/>
      <c r="D6" s="462"/>
      <c r="E6" s="462"/>
      <c r="F6" s="462"/>
      <c r="G6" s="462"/>
      <c r="H6" s="462"/>
      <c r="I6" s="462"/>
      <c r="J6" s="462"/>
      <c r="K6" s="462"/>
      <c r="L6" s="462"/>
      <c r="M6" s="462"/>
      <c r="N6" s="462"/>
      <c r="O6" s="462"/>
      <c r="P6" s="462"/>
      <c r="Q6" s="462"/>
      <c r="R6" s="462"/>
      <c r="S6" s="462"/>
      <c r="T6" s="462"/>
      <c r="U6" s="462"/>
      <c r="V6" s="462"/>
      <c r="W6" s="462"/>
    </row>
    <row r="7" ht="12.75" customHeight="1">
      <c r="A7" s="489" t="s">
        <v>169</v>
      </c>
      <c r="B7" s="462"/>
      <c r="C7" s="462"/>
      <c r="D7" s="462"/>
      <c r="E7" s="462"/>
      <c r="F7" s="462"/>
      <c r="G7" s="462"/>
      <c r="H7" s="462"/>
      <c r="I7" s="462"/>
      <c r="J7" s="462"/>
      <c r="K7" s="462"/>
      <c r="L7" s="462"/>
      <c r="M7" s="462"/>
      <c r="N7" s="462"/>
      <c r="O7" s="462"/>
      <c r="P7" s="462"/>
      <c r="Q7" s="462"/>
      <c r="R7" s="462"/>
      <c r="S7" s="462"/>
      <c r="T7" s="462"/>
      <c r="U7" s="462"/>
      <c r="V7" s="462"/>
      <c r="W7" s="462"/>
    </row>
    <row r="8" ht="12.75" customHeight="1">
      <c r="A8" s="490" t="s">
        <v>170</v>
      </c>
      <c r="B8" s="462"/>
      <c r="C8" s="462"/>
      <c r="D8" s="462"/>
      <c r="E8" s="462"/>
      <c r="F8" s="462"/>
      <c r="G8" s="462"/>
      <c r="H8" s="462"/>
      <c r="I8" s="462"/>
      <c r="J8" s="462"/>
      <c r="K8" s="462"/>
      <c r="L8" s="462"/>
      <c r="M8" s="462"/>
      <c r="N8" s="462"/>
      <c r="O8" s="462"/>
      <c r="P8" s="462"/>
      <c r="Q8" s="462"/>
      <c r="R8" s="462"/>
      <c r="S8" s="462"/>
      <c r="T8" s="462"/>
      <c r="U8" s="462"/>
      <c r="V8" s="462"/>
      <c r="W8" s="462"/>
    </row>
    <row r="9" ht="12.75" customHeight="1">
      <c r="A9" s="491" t="s">
        <v>171</v>
      </c>
      <c r="B9" s="462"/>
      <c r="C9" s="462"/>
      <c r="D9" s="462"/>
      <c r="E9" s="462"/>
      <c r="F9" s="462"/>
      <c r="G9" s="462"/>
      <c r="H9" s="462"/>
      <c r="I9" s="462"/>
      <c r="J9" s="462"/>
      <c r="K9" s="462"/>
      <c r="L9" s="462"/>
      <c r="M9" s="462"/>
      <c r="N9" s="462"/>
      <c r="O9" s="462"/>
      <c r="P9" s="462"/>
      <c r="Q9" s="462"/>
      <c r="R9" s="462"/>
      <c r="S9" s="462"/>
      <c r="T9" s="462"/>
      <c r="U9" s="462"/>
      <c r="V9" s="462"/>
      <c r="W9" s="462"/>
    </row>
    <row r="10" ht="12.75" customHeight="1">
      <c r="A10" s="490" t="s">
        <v>172</v>
      </c>
      <c r="B10" s="462"/>
      <c r="C10" s="462"/>
      <c r="D10" s="462"/>
      <c r="E10" s="462"/>
      <c r="F10" s="462"/>
      <c r="G10" s="462"/>
      <c r="H10" s="462"/>
      <c r="I10" s="462"/>
      <c r="J10" s="462"/>
      <c r="K10" s="462"/>
      <c r="L10" s="462"/>
      <c r="M10" s="462"/>
      <c r="N10" s="462"/>
      <c r="O10" s="462"/>
      <c r="P10" s="462"/>
      <c r="Q10" s="462"/>
      <c r="R10" s="462"/>
      <c r="S10" s="462"/>
      <c r="T10" s="462"/>
      <c r="U10" s="462"/>
      <c r="V10" s="462"/>
      <c r="W10" s="462"/>
    </row>
    <row r="11" ht="13.5" customHeight="1">
      <c r="A11" s="492" t="s">
        <v>173</v>
      </c>
      <c r="B11" s="462"/>
      <c r="C11" s="462"/>
      <c r="D11" s="462"/>
      <c r="E11" s="462"/>
      <c r="F11" s="462"/>
      <c r="G11" s="462"/>
      <c r="H11" s="462"/>
      <c r="I11" s="462"/>
      <c r="J11" s="462"/>
      <c r="K11" s="462"/>
      <c r="L11" s="462"/>
      <c r="M11" s="462"/>
      <c r="N11" s="462"/>
      <c r="O11" s="462"/>
      <c r="P11" s="462"/>
      <c r="Q11" s="462"/>
      <c r="R11" s="462"/>
      <c r="S11" s="462"/>
      <c r="T11" s="462"/>
      <c r="U11" s="462"/>
      <c r="V11" s="462"/>
      <c r="W11" s="462"/>
    </row>
    <row r="12" ht="12.75" customHeight="1">
      <c r="A12" s="462"/>
      <c r="B12" s="462"/>
      <c r="C12" s="462"/>
      <c r="D12" s="462"/>
      <c r="E12" s="462"/>
      <c r="F12" s="462"/>
      <c r="G12" s="462"/>
      <c r="H12" s="462"/>
      <c r="I12" s="462"/>
      <c r="J12" s="462"/>
      <c r="K12" s="462"/>
      <c r="L12" s="462"/>
      <c r="M12" s="462"/>
      <c r="N12" s="462"/>
      <c r="O12" s="462"/>
      <c r="P12" s="462"/>
      <c r="Q12" s="462"/>
      <c r="R12" s="462"/>
      <c r="S12" s="462"/>
      <c r="T12" s="462"/>
      <c r="U12" s="462"/>
      <c r="V12" s="462"/>
      <c r="W12" s="462"/>
    </row>
    <row r="13" ht="13.5" customHeight="1">
      <c r="A13" s="462"/>
      <c r="B13" s="462"/>
      <c r="C13" s="462"/>
      <c r="D13" s="462"/>
      <c r="E13" s="462"/>
      <c r="F13" s="462"/>
      <c r="G13" s="462"/>
      <c r="H13" s="462"/>
      <c r="I13" s="462"/>
      <c r="J13" s="462"/>
      <c r="K13" s="462"/>
      <c r="L13" s="462"/>
      <c r="M13" s="462"/>
      <c r="N13" s="462"/>
      <c r="O13" s="462"/>
      <c r="P13" s="462"/>
      <c r="Q13" s="462"/>
      <c r="R13" s="462"/>
      <c r="S13" s="462"/>
      <c r="T13" s="462"/>
      <c r="U13" s="462"/>
      <c r="V13" s="462"/>
      <c r="W13" s="462"/>
    </row>
    <row r="14" ht="13.5" customHeight="1">
      <c r="A14" s="488" t="s">
        <v>174</v>
      </c>
      <c r="B14" s="462"/>
      <c r="C14" s="462"/>
      <c r="D14" s="462"/>
      <c r="E14" s="462"/>
      <c r="F14" s="462"/>
      <c r="G14" s="462"/>
      <c r="H14" s="462"/>
      <c r="I14" s="462"/>
      <c r="J14" s="462"/>
      <c r="K14" s="462"/>
      <c r="L14" s="462"/>
      <c r="M14" s="462"/>
      <c r="N14" s="462"/>
      <c r="O14" s="462"/>
      <c r="P14" s="462"/>
      <c r="Q14" s="462"/>
      <c r="R14" s="462"/>
      <c r="S14" s="462"/>
      <c r="T14" s="462"/>
      <c r="U14" s="462"/>
      <c r="V14" s="462"/>
      <c r="W14" s="462"/>
    </row>
    <row r="15" ht="12.75" customHeight="1">
      <c r="A15" s="462"/>
      <c r="B15" s="462"/>
      <c r="C15" s="462"/>
      <c r="D15" s="462"/>
      <c r="E15" s="462"/>
      <c r="F15" s="462"/>
      <c r="G15" s="462"/>
      <c r="H15" s="462"/>
      <c r="I15" s="462"/>
      <c r="J15" s="462"/>
      <c r="K15" s="462"/>
      <c r="L15" s="462"/>
      <c r="M15" s="462"/>
      <c r="N15" s="462"/>
      <c r="O15" s="462"/>
      <c r="P15" s="462"/>
      <c r="Q15" s="462"/>
      <c r="R15" s="462"/>
      <c r="S15" s="462"/>
      <c r="T15" s="462"/>
      <c r="U15" s="462"/>
      <c r="V15" s="462"/>
      <c r="W15" s="462"/>
    </row>
    <row r="16" ht="13.5" customHeight="1">
      <c r="A16" s="462"/>
      <c r="B16" s="462"/>
      <c r="C16" s="462"/>
      <c r="D16" s="462"/>
      <c r="E16" s="462"/>
      <c r="F16" s="462"/>
      <c r="G16" s="462"/>
      <c r="H16" s="462"/>
      <c r="I16" s="462"/>
      <c r="J16" s="462"/>
      <c r="K16" s="462"/>
      <c r="L16" s="462"/>
      <c r="M16" s="462"/>
      <c r="N16" s="462"/>
      <c r="O16" s="462"/>
      <c r="P16" s="462"/>
      <c r="Q16" s="462"/>
      <c r="R16" s="462"/>
      <c r="S16" s="462"/>
      <c r="T16" s="462"/>
      <c r="U16" s="462"/>
      <c r="V16" s="462"/>
      <c r="W16" s="462"/>
    </row>
    <row r="17" ht="13.5" customHeight="1">
      <c r="A17" s="462"/>
      <c r="B17" s="462"/>
      <c r="C17" s="488" t="s">
        <v>175</v>
      </c>
      <c r="D17" s="462"/>
      <c r="E17" s="462"/>
      <c r="F17" s="462"/>
      <c r="G17" s="462"/>
      <c r="H17" s="462"/>
      <c r="I17" s="462"/>
      <c r="J17" s="462"/>
      <c r="K17" s="462"/>
      <c r="L17" s="462"/>
      <c r="M17" s="462"/>
      <c r="N17" s="462"/>
      <c r="O17" s="462"/>
      <c r="P17" s="462"/>
      <c r="Q17" s="462"/>
      <c r="R17" s="462"/>
      <c r="S17" s="462"/>
      <c r="T17" s="462"/>
      <c r="U17" s="462"/>
      <c r="V17" s="462"/>
      <c r="W17" s="462"/>
    </row>
    <row r="18" ht="12.75" customHeight="1">
      <c r="A18" s="462"/>
      <c r="B18" s="462"/>
      <c r="C18" s="462"/>
      <c r="D18" s="462"/>
      <c r="E18" s="462"/>
      <c r="F18" s="462"/>
      <c r="G18" s="462"/>
      <c r="H18" s="462"/>
      <c r="I18" s="462"/>
      <c r="J18" s="462"/>
      <c r="K18" s="462"/>
      <c r="L18" s="462"/>
      <c r="M18" s="462"/>
      <c r="N18" s="462"/>
      <c r="O18" s="462"/>
      <c r="P18" s="462"/>
      <c r="Q18" s="462"/>
      <c r="R18" s="462"/>
      <c r="S18" s="462"/>
      <c r="T18" s="462"/>
      <c r="U18" s="462"/>
      <c r="V18" s="462"/>
      <c r="W18" s="462"/>
    </row>
    <row r="19" ht="12.75" customHeight="1">
      <c r="A19" s="462"/>
      <c r="B19" s="462"/>
      <c r="C19" s="462"/>
      <c r="D19" s="462"/>
      <c r="E19" s="462"/>
      <c r="F19" s="462"/>
      <c r="G19" s="462"/>
      <c r="H19" s="462"/>
      <c r="I19" s="462"/>
      <c r="J19" s="462"/>
      <c r="K19" s="462"/>
      <c r="L19" s="462"/>
      <c r="M19" s="462"/>
      <c r="N19" s="462"/>
      <c r="O19" s="462"/>
      <c r="P19" s="462"/>
      <c r="Q19" s="462"/>
      <c r="R19" s="462"/>
      <c r="S19" s="462"/>
      <c r="T19" s="462"/>
      <c r="U19" s="462"/>
      <c r="V19" s="462"/>
      <c r="W19" s="462"/>
    </row>
    <row r="20" ht="12.75" customHeight="1">
      <c r="A20" s="493" t="s">
        <v>176</v>
      </c>
      <c r="B20" s="462"/>
      <c r="C20" s="462"/>
      <c r="D20" s="462"/>
      <c r="E20" s="462"/>
      <c r="F20" s="462"/>
      <c r="G20" s="462"/>
      <c r="H20" s="462"/>
      <c r="I20" s="462"/>
      <c r="J20" s="462"/>
      <c r="K20" s="462"/>
      <c r="L20" s="462"/>
      <c r="M20" s="462"/>
      <c r="N20" s="462"/>
      <c r="O20" s="462"/>
      <c r="P20" s="462"/>
      <c r="Q20" s="462"/>
      <c r="R20" s="462"/>
      <c r="S20" s="462"/>
      <c r="T20" s="462"/>
      <c r="U20" s="462"/>
      <c r="V20" s="462"/>
      <c r="W20" s="462"/>
    </row>
    <row r="21" ht="12.75" customHeight="1">
      <c r="A21" s="462"/>
      <c r="B21" s="462"/>
      <c r="C21" s="462"/>
      <c r="D21" s="462"/>
      <c r="E21" s="462"/>
      <c r="F21" s="462"/>
      <c r="G21" s="462"/>
      <c r="H21" s="462"/>
      <c r="I21" s="462"/>
      <c r="J21" s="462"/>
      <c r="K21" s="462"/>
      <c r="L21" s="462"/>
      <c r="M21" s="462"/>
      <c r="N21" s="462"/>
      <c r="O21" s="462"/>
      <c r="P21" s="462"/>
      <c r="Q21" s="462"/>
      <c r="R21" s="462"/>
      <c r="S21" s="462"/>
      <c r="T21" s="462"/>
      <c r="U21" s="462"/>
      <c r="V21" s="462"/>
      <c r="W21" s="462"/>
    </row>
    <row r="22" ht="12.75" customHeight="1">
      <c r="A22" s="462"/>
      <c r="B22" s="462"/>
      <c r="C22" s="462"/>
      <c r="D22" s="462"/>
      <c r="E22" s="462"/>
      <c r="F22" s="462"/>
      <c r="G22" s="462"/>
      <c r="H22" s="462"/>
      <c r="I22" s="462"/>
      <c r="J22" s="462"/>
      <c r="K22" s="462"/>
      <c r="L22" s="462"/>
      <c r="M22" s="462"/>
      <c r="N22" s="462"/>
      <c r="O22" s="462"/>
      <c r="P22" s="462"/>
      <c r="Q22" s="462"/>
      <c r="R22" s="462"/>
      <c r="S22" s="462"/>
      <c r="T22" s="462"/>
      <c r="U22" s="462"/>
      <c r="V22" s="462"/>
      <c r="W22" s="462"/>
    </row>
    <row r="23" ht="12.75" customHeight="1">
      <c r="A23" s="462"/>
      <c r="B23" s="462"/>
      <c r="C23" s="462"/>
      <c r="D23" s="462"/>
      <c r="E23" s="462"/>
      <c r="F23" s="462"/>
      <c r="G23" s="462"/>
      <c r="H23" s="462"/>
      <c r="I23" s="462"/>
      <c r="J23" s="462"/>
      <c r="K23" s="462"/>
      <c r="L23" s="462"/>
      <c r="M23" s="462"/>
      <c r="N23" s="462"/>
      <c r="O23" s="462"/>
      <c r="P23" s="462"/>
      <c r="Q23" s="462"/>
      <c r="R23" s="462"/>
      <c r="S23" s="462"/>
      <c r="T23" s="462"/>
      <c r="U23" s="462"/>
      <c r="V23" s="462"/>
      <c r="W23" s="462"/>
    </row>
    <row r="24" ht="12.75" customHeight="1">
      <c r="A24" s="462"/>
      <c r="B24" s="462"/>
      <c r="C24" s="462"/>
      <c r="D24" s="462"/>
      <c r="E24" s="462"/>
      <c r="F24" s="462"/>
      <c r="G24" s="462"/>
      <c r="H24" s="462"/>
      <c r="I24" s="462"/>
      <c r="J24" s="462"/>
      <c r="K24" s="462"/>
      <c r="L24" s="462"/>
      <c r="M24" s="462"/>
      <c r="N24" s="462"/>
      <c r="O24" s="462"/>
      <c r="P24" s="462"/>
      <c r="Q24" s="462"/>
      <c r="R24" s="462"/>
      <c r="S24" s="462"/>
      <c r="T24" s="462"/>
      <c r="U24" s="462"/>
      <c r="V24" s="462"/>
      <c r="W24" s="462"/>
    </row>
    <row r="25" ht="12.75" customHeight="1">
      <c r="A25" s="462"/>
      <c r="B25" s="462"/>
      <c r="C25" s="462"/>
      <c r="D25" s="462"/>
      <c r="E25" s="462"/>
      <c r="F25" s="462"/>
      <c r="G25" s="462"/>
      <c r="H25" s="462"/>
      <c r="I25" s="462"/>
      <c r="J25" s="462"/>
      <c r="K25" s="462"/>
      <c r="L25" s="462"/>
      <c r="M25" s="462"/>
      <c r="N25" s="462"/>
      <c r="O25" s="462"/>
      <c r="P25" s="462"/>
      <c r="Q25" s="462"/>
      <c r="R25" s="462"/>
      <c r="S25" s="462"/>
      <c r="T25" s="462"/>
      <c r="U25" s="462"/>
      <c r="V25" s="462"/>
      <c r="W25" s="462"/>
    </row>
    <row r="26" ht="13.5" customHeight="1">
      <c r="A26" s="462"/>
      <c r="B26" s="462"/>
      <c r="C26" s="494" t="s">
        <v>177</v>
      </c>
      <c r="D26" s="462"/>
      <c r="E26" s="462"/>
      <c r="F26" s="462"/>
      <c r="G26" s="462"/>
      <c r="H26" s="462"/>
      <c r="I26" s="462"/>
      <c r="J26" s="462"/>
      <c r="K26" s="462"/>
      <c r="L26" s="462"/>
      <c r="M26" s="462"/>
      <c r="N26" s="462"/>
      <c r="O26" s="462"/>
      <c r="P26" s="462"/>
      <c r="Q26" s="462"/>
      <c r="R26" s="462"/>
      <c r="S26" s="462"/>
      <c r="T26" s="462"/>
      <c r="U26" s="462"/>
      <c r="V26" s="462"/>
      <c r="W26" s="462"/>
    </row>
    <row r="27" ht="12.75" customHeight="1">
      <c r="A27" s="462"/>
      <c r="B27" s="462"/>
      <c r="C27" s="462"/>
      <c r="D27" s="462"/>
      <c r="E27" s="462"/>
      <c r="F27" s="462"/>
      <c r="G27" s="462"/>
      <c r="H27" s="462"/>
      <c r="I27" s="462"/>
      <c r="J27" s="462"/>
      <c r="K27" s="462"/>
      <c r="L27" s="462"/>
      <c r="M27" s="462"/>
      <c r="N27" s="462"/>
      <c r="O27" s="462"/>
      <c r="P27" s="462"/>
      <c r="Q27" s="462"/>
      <c r="R27" s="462"/>
      <c r="S27" s="462"/>
      <c r="T27" s="462"/>
      <c r="U27" s="462"/>
      <c r="V27" s="462"/>
      <c r="W27" s="462"/>
    </row>
    <row r="28" ht="12.75" customHeight="1">
      <c r="A28" s="462"/>
      <c r="B28" s="462"/>
      <c r="C28" s="462"/>
      <c r="D28" s="462"/>
      <c r="E28" s="462"/>
      <c r="F28" s="462"/>
      <c r="G28" s="462"/>
      <c r="H28" s="462"/>
      <c r="I28" s="462"/>
      <c r="J28" s="462"/>
      <c r="K28" s="462"/>
      <c r="L28" s="462"/>
      <c r="M28" s="462"/>
      <c r="N28" s="462"/>
      <c r="O28" s="462"/>
      <c r="P28" s="462"/>
      <c r="Q28" s="462"/>
      <c r="R28" s="462"/>
      <c r="S28" s="462"/>
      <c r="T28" s="462"/>
      <c r="U28" s="462"/>
      <c r="V28" s="462"/>
      <c r="W28" s="462"/>
    </row>
    <row r="29" ht="12.75" customHeight="1">
      <c r="A29" s="462"/>
      <c r="B29" s="462"/>
      <c r="C29" s="462"/>
      <c r="D29" s="462"/>
      <c r="E29" s="462"/>
      <c r="F29" s="462"/>
      <c r="G29" s="462"/>
      <c r="H29" s="462"/>
      <c r="I29" s="462"/>
      <c r="J29" s="462"/>
      <c r="K29" s="462"/>
      <c r="L29" s="462"/>
      <c r="M29" s="462"/>
      <c r="N29" s="462"/>
      <c r="O29" s="462"/>
      <c r="P29" s="462"/>
      <c r="Q29" s="462"/>
      <c r="R29" s="462"/>
      <c r="S29" s="462"/>
      <c r="T29" s="462"/>
      <c r="U29" s="462"/>
      <c r="V29" s="462"/>
      <c r="W29" s="462"/>
    </row>
    <row r="30" ht="12.75" customHeight="1">
      <c r="A30" s="462"/>
      <c r="B30" s="462"/>
      <c r="C30" s="462"/>
      <c r="D30" s="462"/>
      <c r="E30" s="462"/>
      <c r="F30" s="462"/>
      <c r="G30" s="462"/>
      <c r="H30" s="462"/>
      <c r="I30" s="462"/>
      <c r="J30" s="462"/>
      <c r="K30" s="462"/>
      <c r="L30" s="462"/>
      <c r="M30" s="462"/>
      <c r="N30" s="462"/>
      <c r="O30" s="462"/>
      <c r="P30" s="462"/>
      <c r="Q30" s="462"/>
      <c r="R30" s="462"/>
      <c r="S30" s="462"/>
      <c r="T30" s="462"/>
      <c r="U30" s="462"/>
      <c r="V30" s="462"/>
      <c r="W30" s="462"/>
    </row>
    <row r="31" ht="12.75" customHeight="1">
      <c r="A31" s="462"/>
      <c r="B31" s="462"/>
      <c r="C31" s="462"/>
      <c r="D31" s="462"/>
      <c r="E31" s="462"/>
      <c r="F31" s="462"/>
      <c r="G31" s="462"/>
      <c r="H31" s="462"/>
      <c r="I31" s="462"/>
      <c r="J31" s="462"/>
      <c r="K31" s="462"/>
      <c r="L31" s="462"/>
      <c r="M31" s="462"/>
      <c r="N31" s="462"/>
      <c r="O31" s="462"/>
      <c r="P31" s="462"/>
      <c r="Q31" s="462"/>
      <c r="R31" s="462"/>
      <c r="S31" s="462"/>
      <c r="T31" s="462"/>
      <c r="U31" s="462"/>
      <c r="V31" s="462"/>
      <c r="W31" s="462"/>
    </row>
    <row r="32" ht="12.75" customHeight="1">
      <c r="A32" s="462"/>
      <c r="B32" s="462"/>
      <c r="C32" s="462"/>
      <c r="D32" s="462"/>
      <c r="E32" s="462"/>
      <c r="F32" s="462"/>
      <c r="G32" s="462"/>
      <c r="H32" s="462"/>
      <c r="I32" s="462"/>
      <c r="J32" s="462"/>
      <c r="K32" s="462"/>
      <c r="L32" s="462"/>
      <c r="M32" s="462"/>
      <c r="N32" s="462"/>
      <c r="O32" s="462"/>
      <c r="P32" s="462"/>
      <c r="Q32" s="462"/>
      <c r="R32" s="462"/>
      <c r="S32" s="462"/>
      <c r="T32" s="462"/>
      <c r="U32" s="462"/>
      <c r="V32" s="462"/>
      <c r="W32" s="462"/>
    </row>
    <row r="33" ht="12.75" customHeight="1">
      <c r="A33" s="462"/>
      <c r="B33" s="462"/>
      <c r="C33" s="462"/>
      <c r="D33" s="462"/>
      <c r="E33" s="462"/>
      <c r="F33" s="462"/>
      <c r="G33" s="462"/>
      <c r="H33" s="462"/>
      <c r="I33" s="462"/>
      <c r="J33" s="462"/>
      <c r="K33" s="462"/>
      <c r="L33" s="462"/>
      <c r="M33" s="462"/>
      <c r="N33" s="462"/>
      <c r="O33" s="462"/>
      <c r="P33" s="462"/>
      <c r="Q33" s="462"/>
      <c r="R33" s="462"/>
      <c r="S33" s="462"/>
      <c r="T33" s="462"/>
      <c r="U33" s="462"/>
      <c r="V33" s="462"/>
      <c r="W33" s="462"/>
    </row>
    <row r="34" ht="12.75" customHeight="1">
      <c r="A34" s="462"/>
      <c r="B34" s="462"/>
      <c r="C34" s="462"/>
      <c r="D34" s="462"/>
      <c r="E34" s="462"/>
      <c r="F34" s="462"/>
      <c r="G34" s="462"/>
      <c r="H34" s="462"/>
      <c r="I34" s="462"/>
      <c r="J34" s="462"/>
      <c r="K34" s="462"/>
      <c r="L34" s="462"/>
      <c r="M34" s="462"/>
      <c r="N34" s="462"/>
      <c r="O34" s="462"/>
      <c r="P34" s="462"/>
      <c r="Q34" s="462"/>
      <c r="R34" s="462"/>
      <c r="S34" s="462"/>
      <c r="T34" s="462"/>
      <c r="U34" s="462"/>
      <c r="V34" s="462"/>
      <c r="W34" s="462"/>
    </row>
    <row r="35" ht="12.75" customHeight="1">
      <c r="A35" s="462"/>
      <c r="B35" s="462"/>
      <c r="C35" s="462"/>
      <c r="D35" s="462"/>
      <c r="E35" s="462"/>
      <c r="F35" s="462"/>
      <c r="G35" s="462"/>
      <c r="H35" s="462"/>
      <c r="I35" s="462"/>
      <c r="J35" s="462"/>
      <c r="K35" s="462"/>
      <c r="L35" s="462"/>
      <c r="M35" s="462"/>
      <c r="N35" s="462"/>
      <c r="O35" s="462"/>
      <c r="P35" s="462"/>
      <c r="Q35" s="462"/>
      <c r="R35" s="462"/>
      <c r="S35" s="462"/>
      <c r="T35" s="462"/>
      <c r="U35" s="462"/>
      <c r="V35" s="462"/>
      <c r="W35" s="462"/>
    </row>
    <row r="36" ht="12.75" customHeight="1">
      <c r="A36" s="462"/>
      <c r="B36" s="462"/>
      <c r="C36" s="462"/>
      <c r="D36" s="462"/>
      <c r="E36" s="462"/>
      <c r="F36" s="462"/>
      <c r="G36" s="462"/>
      <c r="H36" s="462"/>
      <c r="I36" s="462"/>
      <c r="J36" s="462"/>
      <c r="K36" s="462"/>
      <c r="L36" s="462"/>
      <c r="M36" s="462"/>
      <c r="N36" s="462"/>
      <c r="O36" s="462"/>
      <c r="P36" s="462"/>
      <c r="Q36" s="462"/>
      <c r="R36" s="462"/>
      <c r="S36" s="462"/>
      <c r="T36" s="462"/>
      <c r="U36" s="462"/>
      <c r="V36" s="462"/>
      <c r="W36" s="462"/>
    </row>
    <row r="37" ht="12.75" customHeight="1">
      <c r="A37" s="462"/>
      <c r="B37" s="462"/>
      <c r="C37" s="462"/>
      <c r="D37" s="462"/>
      <c r="E37" s="462"/>
      <c r="F37" s="462"/>
      <c r="G37" s="462"/>
      <c r="H37" s="462"/>
      <c r="I37" s="462"/>
      <c r="J37" s="462"/>
      <c r="K37" s="462"/>
      <c r="L37" s="462"/>
      <c r="M37" s="462"/>
      <c r="N37" s="462"/>
      <c r="O37" s="462"/>
      <c r="P37" s="462"/>
      <c r="Q37" s="462"/>
      <c r="R37" s="462"/>
      <c r="S37" s="462"/>
      <c r="T37" s="462"/>
      <c r="U37" s="462"/>
      <c r="V37" s="462"/>
      <c r="W37" s="462"/>
    </row>
    <row r="38" ht="12.75" customHeight="1">
      <c r="A38" s="462"/>
      <c r="B38" s="462"/>
      <c r="C38" s="462"/>
      <c r="D38" s="462"/>
      <c r="E38" s="462"/>
      <c r="F38" s="462"/>
      <c r="G38" s="462"/>
      <c r="H38" s="462"/>
      <c r="I38" s="462"/>
      <c r="J38" s="462"/>
      <c r="K38" s="462"/>
      <c r="L38" s="462"/>
      <c r="M38" s="462"/>
      <c r="N38" s="462"/>
      <c r="O38" s="462"/>
      <c r="P38" s="462"/>
      <c r="Q38" s="462"/>
      <c r="R38" s="462"/>
      <c r="S38" s="462"/>
      <c r="T38" s="462"/>
      <c r="U38" s="462"/>
      <c r="V38" s="462"/>
      <c r="W38" s="462"/>
    </row>
    <row r="39" ht="12.75" customHeight="1">
      <c r="A39" s="462"/>
      <c r="B39" s="462"/>
      <c r="C39" s="462"/>
      <c r="D39" s="462"/>
      <c r="E39" s="462"/>
      <c r="F39" s="462"/>
      <c r="G39" s="462"/>
      <c r="H39" s="462"/>
      <c r="I39" s="462"/>
      <c r="J39" s="462"/>
      <c r="K39" s="462"/>
      <c r="L39" s="462"/>
      <c r="M39" s="462"/>
      <c r="N39" s="462"/>
      <c r="O39" s="462"/>
      <c r="P39" s="462"/>
      <c r="Q39" s="462"/>
      <c r="R39" s="462"/>
      <c r="S39" s="462"/>
      <c r="T39" s="462"/>
      <c r="U39" s="462"/>
      <c r="V39" s="462"/>
      <c r="W39" s="462"/>
    </row>
    <row r="40" ht="12.75" customHeight="1">
      <c r="A40" s="462"/>
      <c r="B40" s="462"/>
      <c r="C40" s="462"/>
      <c r="D40" s="462"/>
      <c r="E40" s="462"/>
      <c r="F40" s="462"/>
      <c r="G40" s="462"/>
      <c r="H40" s="462"/>
      <c r="I40" s="462"/>
      <c r="J40" s="462"/>
      <c r="K40" s="462"/>
      <c r="L40" s="462"/>
      <c r="M40" s="462"/>
      <c r="N40" s="462"/>
      <c r="O40" s="462"/>
      <c r="P40" s="462"/>
      <c r="Q40" s="462"/>
      <c r="R40" s="462"/>
      <c r="S40" s="462"/>
      <c r="T40" s="462"/>
      <c r="U40" s="462"/>
      <c r="V40" s="462"/>
      <c r="W40" s="462"/>
    </row>
    <row r="41" ht="12.75" customHeight="1">
      <c r="A41" s="462"/>
      <c r="B41" s="462"/>
      <c r="C41" s="462"/>
      <c r="D41" s="462"/>
      <c r="E41" s="462"/>
      <c r="F41" s="462"/>
      <c r="G41" s="462"/>
      <c r="H41" s="462"/>
      <c r="I41" s="462"/>
      <c r="J41" s="462"/>
      <c r="K41" s="462"/>
      <c r="L41" s="462"/>
      <c r="M41" s="462"/>
      <c r="N41" s="462"/>
      <c r="O41" s="462"/>
      <c r="P41" s="462"/>
      <c r="Q41" s="462"/>
      <c r="R41" s="462"/>
      <c r="S41" s="462"/>
      <c r="T41" s="462"/>
      <c r="U41" s="462"/>
      <c r="V41" s="462"/>
      <c r="W41" s="462"/>
    </row>
    <row r="42" ht="12.75" customHeight="1">
      <c r="A42" s="462"/>
      <c r="B42" s="462"/>
      <c r="C42" s="462"/>
      <c r="D42" s="462"/>
      <c r="E42" s="462"/>
      <c r="F42" s="462"/>
      <c r="G42" s="462"/>
      <c r="H42" s="462"/>
      <c r="I42" s="462"/>
      <c r="J42" s="462"/>
      <c r="K42" s="462"/>
      <c r="L42" s="462"/>
      <c r="M42" s="462"/>
      <c r="N42" s="462"/>
      <c r="O42" s="462"/>
      <c r="P42" s="462"/>
      <c r="Q42" s="462"/>
      <c r="R42" s="462"/>
      <c r="S42" s="462"/>
      <c r="T42" s="462"/>
      <c r="U42" s="462"/>
      <c r="V42" s="462"/>
      <c r="W42" s="462"/>
    </row>
    <row r="43" ht="12.75" customHeight="1">
      <c r="A43" s="462"/>
      <c r="B43" s="462"/>
      <c r="C43" s="462"/>
      <c r="D43" s="462"/>
      <c r="E43" s="462"/>
      <c r="F43" s="462"/>
      <c r="G43" s="462"/>
      <c r="H43" s="462"/>
      <c r="I43" s="462"/>
      <c r="J43" s="462"/>
      <c r="K43" s="462"/>
      <c r="L43" s="462"/>
      <c r="M43" s="462"/>
      <c r="N43" s="462"/>
      <c r="O43" s="462"/>
      <c r="P43" s="462"/>
      <c r="Q43" s="462"/>
      <c r="R43" s="462"/>
      <c r="S43" s="462"/>
      <c r="T43" s="462"/>
      <c r="U43" s="462"/>
      <c r="V43" s="462"/>
      <c r="W43" s="462"/>
    </row>
    <row r="44" ht="12.75" customHeight="1">
      <c r="A44" s="462"/>
      <c r="B44" s="462"/>
      <c r="C44" s="462"/>
      <c r="D44" s="462"/>
      <c r="E44" s="462"/>
      <c r="F44" s="462"/>
      <c r="G44" s="462"/>
      <c r="H44" s="462"/>
      <c r="I44" s="462"/>
      <c r="J44" s="462"/>
      <c r="K44" s="462"/>
      <c r="L44" s="462"/>
      <c r="M44" s="462"/>
      <c r="N44" s="462"/>
      <c r="O44" s="462"/>
      <c r="P44" s="462"/>
      <c r="Q44" s="462"/>
      <c r="R44" s="462"/>
      <c r="S44" s="462"/>
      <c r="T44" s="462"/>
      <c r="U44" s="462"/>
      <c r="V44" s="462"/>
      <c r="W44" s="462"/>
    </row>
    <row r="45" ht="12.75" customHeight="1">
      <c r="A45" s="462"/>
      <c r="B45" s="462"/>
      <c r="C45" s="462"/>
      <c r="D45" s="462"/>
      <c r="E45" s="462"/>
      <c r="F45" s="462"/>
      <c r="G45" s="462"/>
      <c r="H45" s="462"/>
      <c r="I45" s="462"/>
      <c r="J45" s="462"/>
      <c r="K45" s="462"/>
      <c r="L45" s="462"/>
      <c r="M45" s="462"/>
      <c r="N45" s="462"/>
      <c r="O45" s="462"/>
      <c r="P45" s="462"/>
      <c r="Q45" s="462"/>
      <c r="R45" s="462"/>
      <c r="S45" s="462"/>
      <c r="T45" s="462"/>
      <c r="U45" s="462"/>
      <c r="V45" s="462"/>
      <c r="W45" s="462"/>
    </row>
    <row r="46" ht="12.75" customHeight="1">
      <c r="A46" s="462"/>
      <c r="B46" s="462"/>
      <c r="C46" s="462"/>
      <c r="D46" s="462"/>
      <c r="E46" s="462"/>
      <c r="F46" s="462"/>
      <c r="G46" s="462"/>
      <c r="H46" s="462"/>
      <c r="I46" s="462"/>
      <c r="J46" s="462"/>
      <c r="K46" s="462"/>
      <c r="L46" s="462"/>
      <c r="M46" s="462"/>
      <c r="N46" s="462"/>
      <c r="O46" s="462"/>
      <c r="P46" s="462"/>
      <c r="Q46" s="462"/>
      <c r="R46" s="462"/>
      <c r="S46" s="462"/>
      <c r="T46" s="462"/>
      <c r="U46" s="462"/>
      <c r="V46" s="462"/>
      <c r="W46" s="462"/>
    </row>
    <row r="47" ht="12.75" customHeight="1">
      <c r="A47" s="462"/>
      <c r="B47" s="462"/>
      <c r="C47" s="462"/>
      <c r="D47" s="462"/>
      <c r="E47" s="462"/>
      <c r="F47" s="462"/>
      <c r="G47" s="462"/>
      <c r="H47" s="462"/>
      <c r="I47" s="462"/>
      <c r="J47" s="462"/>
      <c r="K47" s="462"/>
      <c r="L47" s="462"/>
      <c r="M47" s="462"/>
      <c r="N47" s="462"/>
      <c r="O47" s="462"/>
      <c r="P47" s="462"/>
      <c r="Q47" s="462"/>
      <c r="R47" s="462"/>
      <c r="S47" s="462"/>
      <c r="T47" s="462"/>
      <c r="U47" s="462"/>
      <c r="V47" s="462"/>
      <c r="W47" s="462"/>
    </row>
    <row r="48" ht="12.75" customHeight="1">
      <c r="A48" s="462"/>
      <c r="B48" s="462"/>
      <c r="C48" s="462"/>
      <c r="D48" s="462"/>
      <c r="E48" s="462"/>
      <c r="F48" s="462"/>
      <c r="G48" s="462"/>
      <c r="H48" s="462"/>
      <c r="I48" s="462"/>
      <c r="J48" s="462"/>
      <c r="K48" s="462"/>
      <c r="L48" s="462"/>
      <c r="M48" s="462"/>
      <c r="N48" s="462"/>
      <c r="O48" s="462"/>
      <c r="P48" s="462"/>
      <c r="Q48" s="462"/>
      <c r="R48" s="462"/>
      <c r="S48" s="462"/>
      <c r="T48" s="462"/>
      <c r="U48" s="462"/>
      <c r="V48" s="462"/>
      <c r="W48" s="462"/>
    </row>
    <row r="49" ht="12.75" customHeight="1">
      <c r="A49" s="462"/>
      <c r="B49" s="462"/>
      <c r="C49" s="462"/>
      <c r="D49" s="462"/>
      <c r="E49" s="462"/>
      <c r="F49" s="462"/>
      <c r="G49" s="462"/>
      <c r="H49" s="462"/>
      <c r="I49" s="462"/>
      <c r="J49" s="462"/>
      <c r="K49" s="462"/>
      <c r="L49" s="462"/>
      <c r="M49" s="462"/>
      <c r="N49" s="462"/>
      <c r="O49" s="462"/>
      <c r="P49" s="462"/>
      <c r="Q49" s="462"/>
      <c r="R49" s="462"/>
      <c r="S49" s="462"/>
      <c r="T49" s="462"/>
      <c r="U49" s="462"/>
      <c r="V49" s="462"/>
      <c r="W49" s="462"/>
    </row>
    <row r="50" ht="12.75" customHeight="1">
      <c r="A50" s="462"/>
      <c r="B50" s="462"/>
      <c r="C50" s="462"/>
      <c r="D50" s="462"/>
      <c r="E50" s="462"/>
      <c r="F50" s="462"/>
      <c r="G50" s="462"/>
      <c r="H50" s="462"/>
      <c r="I50" s="462"/>
      <c r="J50" s="462"/>
      <c r="K50" s="462"/>
      <c r="L50" s="462"/>
      <c r="M50" s="462"/>
      <c r="N50" s="462"/>
      <c r="O50" s="462"/>
      <c r="P50" s="462"/>
      <c r="Q50" s="462"/>
      <c r="R50" s="462"/>
      <c r="S50" s="462"/>
      <c r="T50" s="462"/>
      <c r="U50" s="462"/>
      <c r="V50" s="462"/>
      <c r="W50" s="462"/>
    </row>
    <row r="51" ht="12.75" customHeight="1">
      <c r="A51" s="462"/>
      <c r="B51" s="462"/>
      <c r="C51" s="462"/>
      <c r="D51" s="462"/>
      <c r="E51" s="462"/>
      <c r="F51" s="462"/>
      <c r="G51" s="462"/>
      <c r="H51" s="462"/>
      <c r="I51" s="462"/>
      <c r="J51" s="462"/>
      <c r="K51" s="462"/>
      <c r="L51" s="462"/>
      <c r="M51" s="462"/>
      <c r="N51" s="462"/>
      <c r="O51" s="462"/>
      <c r="P51" s="462"/>
      <c r="Q51" s="462"/>
      <c r="R51" s="462"/>
      <c r="S51" s="462"/>
      <c r="T51" s="462"/>
      <c r="U51" s="462"/>
      <c r="V51" s="462"/>
      <c r="W51" s="462"/>
    </row>
    <row r="52" ht="12.75" customHeight="1">
      <c r="A52" s="462"/>
      <c r="B52" s="462"/>
      <c r="C52" s="462"/>
      <c r="D52" s="462"/>
      <c r="E52" s="462"/>
      <c r="F52" s="462"/>
      <c r="G52" s="462"/>
      <c r="H52" s="462"/>
      <c r="I52" s="462"/>
      <c r="J52" s="462"/>
      <c r="K52" s="462"/>
      <c r="L52" s="462"/>
      <c r="M52" s="462"/>
      <c r="N52" s="462"/>
      <c r="O52" s="462"/>
      <c r="P52" s="462"/>
      <c r="Q52" s="462"/>
      <c r="R52" s="462"/>
      <c r="S52" s="462"/>
      <c r="T52" s="462"/>
      <c r="U52" s="462"/>
      <c r="V52" s="462"/>
      <c r="W52" s="462"/>
    </row>
    <row r="53" ht="12.75" customHeight="1">
      <c r="A53" s="462"/>
      <c r="B53" s="462"/>
      <c r="C53" s="462"/>
      <c r="D53" s="462"/>
      <c r="E53" s="462"/>
      <c r="F53" s="462"/>
      <c r="G53" s="462"/>
      <c r="H53" s="462"/>
      <c r="I53" s="462"/>
      <c r="J53" s="462"/>
      <c r="K53" s="462"/>
      <c r="L53" s="462"/>
      <c r="M53" s="462"/>
      <c r="N53" s="462"/>
      <c r="O53" s="462"/>
      <c r="P53" s="462"/>
      <c r="Q53" s="462"/>
      <c r="R53" s="462"/>
      <c r="S53" s="462"/>
      <c r="T53" s="462"/>
      <c r="U53" s="462"/>
      <c r="V53" s="462"/>
      <c r="W53" s="462"/>
    </row>
    <row r="54" ht="12.75" customHeight="1">
      <c r="A54" s="462"/>
      <c r="B54" s="462"/>
      <c r="C54" s="462"/>
      <c r="D54" s="462"/>
      <c r="E54" s="462"/>
      <c r="F54" s="462"/>
      <c r="G54" s="462"/>
      <c r="H54" s="462"/>
      <c r="I54" s="462"/>
      <c r="J54" s="462"/>
      <c r="K54" s="462"/>
      <c r="L54" s="462"/>
      <c r="M54" s="462"/>
      <c r="N54" s="462"/>
      <c r="O54" s="462"/>
      <c r="P54" s="462"/>
      <c r="Q54" s="462"/>
      <c r="R54" s="462"/>
      <c r="S54" s="462"/>
      <c r="T54" s="462"/>
      <c r="U54" s="462"/>
      <c r="V54" s="462"/>
      <c r="W54" s="462"/>
    </row>
    <row r="55" ht="12.75" customHeight="1">
      <c r="A55" s="462"/>
      <c r="B55" s="462"/>
      <c r="C55" s="462"/>
      <c r="D55" s="462"/>
      <c r="E55" s="462"/>
      <c r="F55" s="462"/>
      <c r="G55" s="462"/>
      <c r="H55" s="462"/>
      <c r="I55" s="462"/>
      <c r="J55" s="462"/>
      <c r="K55" s="462"/>
      <c r="L55" s="462"/>
      <c r="M55" s="462"/>
      <c r="N55" s="462"/>
      <c r="O55" s="462"/>
      <c r="P55" s="462"/>
      <c r="Q55" s="462"/>
      <c r="R55" s="462"/>
      <c r="S55" s="462"/>
      <c r="T55" s="462"/>
      <c r="U55" s="462"/>
      <c r="V55" s="462"/>
      <c r="W55" s="462"/>
    </row>
    <row r="56" ht="12.75" customHeight="1">
      <c r="A56" s="462"/>
      <c r="B56" s="462"/>
      <c r="C56" s="462"/>
      <c r="D56" s="462"/>
      <c r="E56" s="462"/>
      <c r="F56" s="462"/>
      <c r="G56" s="462"/>
      <c r="H56" s="462"/>
      <c r="I56" s="462"/>
      <c r="J56" s="462"/>
      <c r="K56" s="462"/>
      <c r="L56" s="462"/>
      <c r="M56" s="462"/>
      <c r="N56" s="462"/>
      <c r="O56" s="462"/>
      <c r="P56" s="462"/>
      <c r="Q56" s="462"/>
      <c r="R56" s="462"/>
      <c r="S56" s="462"/>
      <c r="T56" s="462"/>
      <c r="U56" s="462"/>
      <c r="V56" s="462"/>
      <c r="W56" s="462"/>
    </row>
    <row r="57" ht="12.75" customHeight="1">
      <c r="A57" s="462"/>
      <c r="B57" s="462"/>
      <c r="C57" s="462"/>
      <c r="D57" s="462"/>
      <c r="E57" s="462"/>
      <c r="F57" s="462"/>
      <c r="G57" s="462"/>
      <c r="H57" s="462"/>
      <c r="I57" s="462"/>
      <c r="J57" s="462"/>
      <c r="K57" s="462"/>
      <c r="L57" s="462"/>
      <c r="M57" s="462"/>
      <c r="N57" s="462"/>
      <c r="O57" s="462"/>
      <c r="P57" s="462"/>
      <c r="Q57" s="462"/>
      <c r="R57" s="462"/>
      <c r="S57" s="462"/>
      <c r="T57" s="462"/>
      <c r="U57" s="462"/>
      <c r="V57" s="462"/>
      <c r="W57" s="462"/>
    </row>
    <row r="58" ht="12.75" customHeight="1">
      <c r="A58" s="462"/>
      <c r="B58" s="462"/>
      <c r="C58" s="462"/>
      <c r="D58" s="462"/>
      <c r="E58" s="462"/>
      <c r="F58" s="462"/>
      <c r="G58" s="462"/>
      <c r="H58" s="462"/>
      <c r="I58" s="462"/>
      <c r="J58" s="462"/>
      <c r="K58" s="462"/>
      <c r="L58" s="462"/>
      <c r="M58" s="462"/>
      <c r="N58" s="462"/>
      <c r="O58" s="462"/>
      <c r="P58" s="462"/>
      <c r="Q58" s="462"/>
      <c r="R58" s="462"/>
      <c r="S58" s="462"/>
      <c r="T58" s="462"/>
      <c r="U58" s="462"/>
      <c r="V58" s="462"/>
      <c r="W58" s="462"/>
    </row>
    <row r="59" ht="12.75" customHeight="1">
      <c r="A59" s="462"/>
      <c r="B59" s="462"/>
      <c r="C59" s="462"/>
      <c r="D59" s="462"/>
      <c r="E59" s="462"/>
      <c r="F59" s="462"/>
      <c r="G59" s="462"/>
      <c r="H59" s="462"/>
      <c r="I59" s="462"/>
      <c r="J59" s="462"/>
      <c r="K59" s="462"/>
      <c r="L59" s="462"/>
      <c r="M59" s="462"/>
      <c r="N59" s="462"/>
      <c r="O59" s="462"/>
      <c r="P59" s="462"/>
      <c r="Q59" s="462"/>
      <c r="R59" s="462"/>
      <c r="S59" s="462"/>
      <c r="T59" s="462"/>
      <c r="U59" s="462"/>
      <c r="V59" s="462"/>
      <c r="W59" s="462"/>
    </row>
    <row r="60" ht="12.75" customHeight="1">
      <c r="A60" s="462"/>
      <c r="B60" s="462"/>
      <c r="C60" s="462"/>
      <c r="D60" s="462"/>
      <c r="E60" s="462"/>
      <c r="F60" s="462"/>
      <c r="G60" s="462"/>
      <c r="H60" s="462"/>
      <c r="I60" s="462"/>
      <c r="J60" s="462"/>
      <c r="K60" s="462"/>
      <c r="L60" s="462"/>
      <c r="M60" s="462"/>
      <c r="N60" s="462"/>
      <c r="O60" s="462"/>
      <c r="P60" s="462"/>
      <c r="Q60" s="462"/>
      <c r="R60" s="462"/>
      <c r="S60" s="462"/>
      <c r="T60" s="462"/>
      <c r="U60" s="462"/>
      <c r="V60" s="462"/>
      <c r="W60" s="462"/>
    </row>
    <row r="61" ht="12.75" customHeight="1">
      <c r="A61" s="462"/>
      <c r="B61" s="462"/>
      <c r="C61" s="462"/>
      <c r="D61" s="462"/>
      <c r="E61" s="462"/>
      <c r="F61" s="462"/>
      <c r="G61" s="462"/>
      <c r="H61" s="462"/>
      <c r="I61" s="462"/>
      <c r="J61" s="462"/>
      <c r="K61" s="462"/>
      <c r="L61" s="462"/>
      <c r="M61" s="462"/>
      <c r="N61" s="462"/>
      <c r="O61" s="462"/>
      <c r="P61" s="462"/>
      <c r="Q61" s="462"/>
      <c r="R61" s="462"/>
      <c r="S61" s="462"/>
      <c r="T61" s="462"/>
      <c r="U61" s="462"/>
      <c r="V61" s="462"/>
      <c r="W61" s="462"/>
    </row>
    <row r="62" ht="12.75" customHeight="1">
      <c r="A62" s="462"/>
      <c r="B62" s="462"/>
      <c r="C62" s="462"/>
      <c r="D62" s="462"/>
      <c r="E62" s="462"/>
      <c r="F62" s="462"/>
      <c r="G62" s="462"/>
      <c r="H62" s="462"/>
      <c r="I62" s="462"/>
      <c r="J62" s="462"/>
      <c r="K62" s="462"/>
      <c r="L62" s="462"/>
      <c r="M62" s="462"/>
      <c r="N62" s="462"/>
      <c r="O62" s="462"/>
      <c r="P62" s="462"/>
      <c r="Q62" s="462"/>
      <c r="R62" s="462"/>
      <c r="S62" s="462"/>
      <c r="T62" s="462"/>
      <c r="U62" s="462"/>
      <c r="V62" s="462"/>
      <c r="W62" s="462"/>
    </row>
    <row r="63" ht="12.75" customHeight="1">
      <c r="A63" s="462"/>
      <c r="B63" s="462"/>
      <c r="C63" s="462"/>
      <c r="D63" s="462"/>
      <c r="E63" s="462"/>
      <c r="F63" s="462"/>
      <c r="G63" s="462"/>
      <c r="H63" s="462"/>
      <c r="I63" s="462"/>
      <c r="J63" s="462"/>
      <c r="K63" s="462"/>
      <c r="L63" s="462"/>
      <c r="M63" s="462"/>
      <c r="N63" s="462"/>
      <c r="O63" s="462"/>
      <c r="P63" s="462"/>
      <c r="Q63" s="462"/>
      <c r="R63" s="462"/>
      <c r="S63" s="462"/>
      <c r="T63" s="462"/>
      <c r="U63" s="462"/>
      <c r="V63" s="462"/>
      <c r="W63" s="462"/>
    </row>
    <row r="64" ht="12.75" customHeight="1">
      <c r="A64" s="462"/>
      <c r="B64" s="462"/>
      <c r="C64" s="462"/>
      <c r="D64" s="462"/>
      <c r="E64" s="462"/>
      <c r="F64" s="462"/>
      <c r="G64" s="462"/>
      <c r="H64" s="462"/>
      <c r="I64" s="462"/>
      <c r="J64" s="462"/>
      <c r="K64" s="462"/>
      <c r="L64" s="462"/>
      <c r="M64" s="462"/>
      <c r="N64" s="462"/>
      <c r="O64" s="462"/>
      <c r="P64" s="462"/>
      <c r="Q64" s="462"/>
      <c r="R64" s="462"/>
      <c r="S64" s="462"/>
      <c r="T64" s="462"/>
      <c r="U64" s="462"/>
      <c r="V64" s="462"/>
      <c r="W64" s="462"/>
    </row>
    <row r="65" ht="12.75" customHeight="1">
      <c r="A65" s="462"/>
      <c r="B65" s="462"/>
      <c r="C65" s="462"/>
      <c r="D65" s="462"/>
      <c r="E65" s="462"/>
      <c r="F65" s="462"/>
      <c r="G65" s="462"/>
      <c r="H65" s="462"/>
      <c r="I65" s="462"/>
      <c r="J65" s="462"/>
      <c r="K65" s="462"/>
      <c r="L65" s="462"/>
      <c r="M65" s="462"/>
      <c r="N65" s="462"/>
      <c r="O65" s="462"/>
      <c r="P65" s="462"/>
      <c r="Q65" s="462"/>
      <c r="R65" s="462"/>
      <c r="S65" s="462"/>
      <c r="T65" s="462"/>
      <c r="U65" s="462"/>
      <c r="V65" s="462"/>
      <c r="W65" s="462"/>
    </row>
    <row r="66" ht="12.75" customHeight="1">
      <c r="A66" s="462"/>
      <c r="B66" s="462"/>
      <c r="C66" s="462"/>
      <c r="D66" s="462"/>
      <c r="E66" s="462"/>
      <c r="F66" s="462"/>
      <c r="G66" s="462"/>
      <c r="H66" s="462"/>
      <c r="I66" s="462"/>
      <c r="J66" s="462"/>
      <c r="K66" s="462"/>
      <c r="L66" s="462"/>
      <c r="M66" s="462"/>
      <c r="N66" s="462"/>
      <c r="O66" s="462"/>
      <c r="P66" s="462"/>
      <c r="Q66" s="462"/>
      <c r="R66" s="462"/>
      <c r="S66" s="462"/>
      <c r="T66" s="462"/>
      <c r="U66" s="462"/>
      <c r="V66" s="462"/>
      <c r="W66" s="462"/>
    </row>
    <row r="67" ht="12.75" customHeight="1">
      <c r="A67" s="462"/>
      <c r="B67" s="462"/>
      <c r="C67" s="462"/>
      <c r="D67" s="462"/>
      <c r="E67" s="462"/>
      <c r="F67" s="462"/>
      <c r="G67" s="462"/>
      <c r="H67" s="462"/>
      <c r="I67" s="462"/>
      <c r="J67" s="462"/>
      <c r="K67" s="462"/>
      <c r="L67" s="462"/>
      <c r="M67" s="462"/>
      <c r="N67" s="462"/>
      <c r="O67" s="462"/>
      <c r="P67" s="462"/>
      <c r="Q67" s="462"/>
      <c r="R67" s="462"/>
      <c r="S67" s="462"/>
      <c r="T67" s="462"/>
      <c r="U67" s="462"/>
      <c r="V67" s="462"/>
      <c r="W67" s="462"/>
    </row>
    <row r="68" ht="12.75" customHeight="1">
      <c r="A68" s="462"/>
      <c r="B68" s="462"/>
      <c r="C68" s="462"/>
      <c r="D68" s="462"/>
      <c r="E68" s="462"/>
      <c r="F68" s="462"/>
      <c r="G68" s="462"/>
      <c r="H68" s="462"/>
      <c r="I68" s="462"/>
      <c r="J68" s="462"/>
      <c r="K68" s="462"/>
      <c r="L68" s="462"/>
      <c r="M68" s="462"/>
      <c r="N68" s="462"/>
      <c r="O68" s="462"/>
      <c r="P68" s="462"/>
      <c r="Q68" s="462"/>
      <c r="R68" s="462"/>
      <c r="S68" s="462"/>
      <c r="T68" s="462"/>
      <c r="U68" s="462"/>
      <c r="V68" s="462"/>
      <c r="W68" s="462"/>
    </row>
    <row r="69" ht="12.75" customHeight="1">
      <c r="A69" s="462"/>
      <c r="B69" s="462"/>
      <c r="C69" s="462"/>
      <c r="D69" s="462"/>
      <c r="E69" s="462"/>
      <c r="F69" s="462"/>
      <c r="G69" s="462"/>
      <c r="H69" s="462"/>
      <c r="I69" s="462"/>
      <c r="J69" s="462"/>
      <c r="K69" s="462"/>
      <c r="L69" s="462"/>
      <c r="M69" s="462"/>
      <c r="N69" s="462"/>
      <c r="O69" s="462"/>
      <c r="P69" s="462"/>
      <c r="Q69" s="462"/>
      <c r="R69" s="462"/>
      <c r="S69" s="462"/>
      <c r="T69" s="462"/>
      <c r="U69" s="462"/>
      <c r="V69" s="462"/>
      <c r="W69" s="462"/>
    </row>
    <row r="70" ht="12.75" customHeight="1">
      <c r="A70" s="462"/>
      <c r="B70" s="462"/>
      <c r="C70" s="462"/>
      <c r="D70" s="462"/>
      <c r="E70" s="462"/>
      <c r="F70" s="462"/>
      <c r="G70" s="462"/>
      <c r="H70" s="462"/>
      <c r="I70" s="462"/>
      <c r="J70" s="462"/>
      <c r="K70" s="462"/>
      <c r="L70" s="462"/>
      <c r="M70" s="462"/>
      <c r="N70" s="462"/>
      <c r="O70" s="462"/>
      <c r="P70" s="462"/>
      <c r="Q70" s="462"/>
      <c r="R70" s="462"/>
      <c r="S70" s="462"/>
      <c r="T70" s="462"/>
      <c r="U70" s="462"/>
      <c r="V70" s="462"/>
      <c r="W70" s="462"/>
    </row>
    <row r="71" ht="12.75" customHeight="1">
      <c r="A71" s="462"/>
      <c r="B71" s="462"/>
      <c r="C71" s="462"/>
      <c r="D71" s="462"/>
      <c r="E71" s="462"/>
      <c r="F71" s="462"/>
      <c r="G71" s="462"/>
      <c r="H71" s="462"/>
      <c r="I71" s="462"/>
      <c r="J71" s="462"/>
      <c r="K71" s="462"/>
      <c r="L71" s="462"/>
      <c r="M71" s="462"/>
      <c r="N71" s="462"/>
      <c r="O71" s="462"/>
      <c r="P71" s="462"/>
      <c r="Q71" s="462"/>
      <c r="R71" s="462"/>
      <c r="S71" s="462"/>
      <c r="T71" s="462"/>
      <c r="U71" s="462"/>
      <c r="V71" s="462"/>
      <c r="W71" s="462"/>
    </row>
    <row r="72" ht="12.75" customHeight="1">
      <c r="A72" s="462"/>
      <c r="B72" s="462"/>
      <c r="C72" s="462"/>
      <c r="D72" s="462"/>
      <c r="E72" s="462"/>
      <c r="F72" s="462"/>
      <c r="G72" s="462"/>
      <c r="H72" s="462"/>
      <c r="I72" s="462"/>
      <c r="J72" s="462"/>
      <c r="K72" s="462"/>
      <c r="L72" s="462"/>
      <c r="M72" s="462"/>
      <c r="N72" s="462"/>
      <c r="O72" s="462"/>
      <c r="P72" s="462"/>
      <c r="Q72" s="462"/>
      <c r="R72" s="462"/>
      <c r="S72" s="462"/>
      <c r="T72" s="462"/>
      <c r="U72" s="462"/>
      <c r="V72" s="462"/>
      <c r="W72" s="462"/>
    </row>
    <row r="73" ht="12.75" customHeight="1">
      <c r="A73" s="462"/>
      <c r="B73" s="462"/>
      <c r="C73" s="462"/>
      <c r="D73" s="462"/>
      <c r="E73" s="462"/>
      <c r="F73" s="462"/>
      <c r="G73" s="462"/>
      <c r="H73" s="462"/>
      <c r="I73" s="462"/>
      <c r="J73" s="462"/>
      <c r="K73" s="462"/>
      <c r="L73" s="462"/>
      <c r="M73" s="462"/>
      <c r="N73" s="462"/>
      <c r="O73" s="462"/>
      <c r="P73" s="462"/>
      <c r="Q73" s="462"/>
      <c r="R73" s="462"/>
      <c r="S73" s="462"/>
      <c r="T73" s="462"/>
      <c r="U73" s="462"/>
      <c r="V73" s="462"/>
      <c r="W73" s="462"/>
    </row>
    <row r="74" ht="12.75" customHeight="1">
      <c r="A74" s="462"/>
      <c r="B74" s="462"/>
      <c r="C74" s="462"/>
      <c r="D74" s="462"/>
      <c r="E74" s="462"/>
      <c r="F74" s="462"/>
      <c r="G74" s="462"/>
      <c r="H74" s="462"/>
      <c r="I74" s="462"/>
      <c r="J74" s="462"/>
      <c r="K74" s="462"/>
      <c r="L74" s="462"/>
      <c r="M74" s="462"/>
      <c r="N74" s="462"/>
      <c r="O74" s="462"/>
      <c r="P74" s="462"/>
      <c r="Q74" s="462"/>
      <c r="R74" s="462"/>
      <c r="S74" s="462"/>
      <c r="T74" s="462"/>
      <c r="U74" s="462"/>
      <c r="V74" s="462"/>
      <c r="W74" s="462"/>
    </row>
    <row r="75" ht="12.75" customHeight="1">
      <c r="A75" s="462"/>
      <c r="B75" s="462"/>
      <c r="C75" s="462"/>
      <c r="D75" s="462"/>
      <c r="E75" s="462"/>
      <c r="F75" s="462"/>
      <c r="G75" s="462"/>
      <c r="H75" s="462"/>
      <c r="I75" s="462"/>
      <c r="J75" s="462"/>
      <c r="K75" s="462"/>
      <c r="L75" s="462"/>
      <c r="M75" s="462"/>
      <c r="N75" s="462"/>
      <c r="O75" s="462"/>
      <c r="P75" s="462"/>
      <c r="Q75" s="462"/>
      <c r="R75" s="462"/>
      <c r="S75" s="462"/>
      <c r="T75" s="462"/>
      <c r="U75" s="462"/>
      <c r="V75" s="462"/>
      <c r="W75" s="462"/>
    </row>
    <row r="76" ht="12.75" customHeight="1">
      <c r="A76" s="462"/>
      <c r="B76" s="462"/>
      <c r="C76" s="462"/>
      <c r="D76" s="462"/>
      <c r="E76" s="462"/>
      <c r="F76" s="462"/>
      <c r="G76" s="462"/>
      <c r="H76" s="462"/>
      <c r="I76" s="462"/>
      <c r="J76" s="462"/>
      <c r="K76" s="462"/>
      <c r="L76" s="462"/>
      <c r="M76" s="462"/>
      <c r="N76" s="462"/>
      <c r="O76" s="462"/>
      <c r="P76" s="462"/>
      <c r="Q76" s="462"/>
      <c r="R76" s="462"/>
      <c r="S76" s="462"/>
      <c r="T76" s="462"/>
      <c r="U76" s="462"/>
      <c r="V76" s="462"/>
      <c r="W76" s="462"/>
    </row>
    <row r="77" ht="12.75" customHeight="1">
      <c r="A77" s="462"/>
      <c r="B77" s="462"/>
      <c r="C77" s="462"/>
      <c r="D77" s="462"/>
      <c r="E77" s="462"/>
      <c r="F77" s="462"/>
      <c r="G77" s="462"/>
      <c r="H77" s="462"/>
      <c r="I77" s="462"/>
      <c r="J77" s="462"/>
      <c r="K77" s="462"/>
      <c r="L77" s="462"/>
      <c r="M77" s="462"/>
      <c r="N77" s="462"/>
      <c r="O77" s="462"/>
      <c r="P77" s="462"/>
      <c r="Q77" s="462"/>
      <c r="R77" s="462"/>
      <c r="S77" s="462"/>
      <c r="T77" s="462"/>
      <c r="U77" s="462"/>
      <c r="V77" s="462"/>
      <c r="W77" s="462"/>
    </row>
    <row r="78" ht="12.75" customHeight="1">
      <c r="A78" s="462"/>
      <c r="B78" s="462"/>
      <c r="C78" s="462"/>
      <c r="D78" s="462"/>
      <c r="E78" s="462"/>
      <c r="F78" s="462"/>
      <c r="G78" s="462"/>
      <c r="H78" s="462"/>
      <c r="I78" s="462"/>
      <c r="J78" s="462"/>
      <c r="K78" s="462"/>
      <c r="L78" s="462"/>
      <c r="M78" s="462"/>
      <c r="N78" s="462"/>
      <c r="O78" s="462"/>
      <c r="P78" s="462"/>
      <c r="Q78" s="462"/>
      <c r="R78" s="462"/>
      <c r="S78" s="462"/>
      <c r="T78" s="462"/>
      <c r="U78" s="462"/>
      <c r="V78" s="462"/>
      <c r="W78" s="462"/>
    </row>
    <row r="79" ht="12.75" customHeight="1">
      <c r="A79" s="462"/>
      <c r="B79" s="462"/>
      <c r="C79" s="462"/>
      <c r="D79" s="462"/>
      <c r="E79" s="462"/>
      <c r="F79" s="462"/>
      <c r="G79" s="462"/>
      <c r="H79" s="462"/>
      <c r="I79" s="462"/>
      <c r="J79" s="462"/>
      <c r="K79" s="462"/>
      <c r="L79" s="462"/>
      <c r="M79" s="462"/>
      <c r="N79" s="462"/>
      <c r="O79" s="462"/>
      <c r="P79" s="462"/>
      <c r="Q79" s="462"/>
      <c r="R79" s="462"/>
      <c r="S79" s="462"/>
      <c r="T79" s="462"/>
      <c r="U79" s="462"/>
      <c r="V79" s="462"/>
      <c r="W79" s="462"/>
    </row>
    <row r="80" ht="12.75" customHeight="1">
      <c r="A80" s="462"/>
      <c r="B80" s="462"/>
      <c r="C80" s="462"/>
      <c r="D80" s="462"/>
      <c r="E80" s="462"/>
      <c r="F80" s="462"/>
      <c r="G80" s="462"/>
      <c r="H80" s="462"/>
      <c r="I80" s="462"/>
      <c r="J80" s="462"/>
      <c r="K80" s="462"/>
      <c r="L80" s="462"/>
      <c r="M80" s="462"/>
      <c r="N80" s="462"/>
      <c r="O80" s="462"/>
      <c r="P80" s="462"/>
      <c r="Q80" s="462"/>
      <c r="R80" s="462"/>
      <c r="S80" s="462"/>
      <c r="T80" s="462"/>
      <c r="U80" s="462"/>
      <c r="V80" s="462"/>
      <c r="W80" s="462"/>
    </row>
    <row r="81" ht="12.75" customHeight="1">
      <c r="A81" s="462"/>
      <c r="B81" s="462"/>
      <c r="C81" s="462"/>
      <c r="D81" s="462"/>
      <c r="E81" s="462"/>
      <c r="F81" s="462"/>
      <c r="G81" s="462"/>
      <c r="H81" s="462"/>
      <c r="I81" s="462"/>
      <c r="J81" s="462"/>
      <c r="K81" s="462"/>
      <c r="L81" s="462"/>
      <c r="M81" s="462"/>
      <c r="N81" s="462"/>
      <c r="O81" s="462"/>
      <c r="P81" s="462"/>
      <c r="Q81" s="462"/>
      <c r="R81" s="462"/>
      <c r="S81" s="462"/>
      <c r="T81" s="462"/>
      <c r="U81" s="462"/>
      <c r="V81" s="462"/>
      <c r="W81" s="462"/>
    </row>
    <row r="82" ht="12.75" customHeight="1">
      <c r="A82" s="462"/>
      <c r="B82" s="462"/>
      <c r="C82" s="462"/>
      <c r="D82" s="462"/>
      <c r="E82" s="462"/>
      <c r="F82" s="462"/>
      <c r="G82" s="462"/>
      <c r="H82" s="462"/>
      <c r="I82" s="462"/>
      <c r="J82" s="462"/>
      <c r="K82" s="462"/>
      <c r="L82" s="462"/>
      <c r="M82" s="462"/>
      <c r="N82" s="462"/>
      <c r="O82" s="462"/>
      <c r="P82" s="462"/>
      <c r="Q82" s="462"/>
      <c r="R82" s="462"/>
      <c r="S82" s="462"/>
      <c r="T82" s="462"/>
      <c r="U82" s="462"/>
      <c r="V82" s="462"/>
      <c r="W82" s="462"/>
    </row>
    <row r="83" ht="12.75" customHeight="1">
      <c r="A83" s="462"/>
      <c r="B83" s="462"/>
      <c r="C83" s="462"/>
      <c r="D83" s="462"/>
      <c r="E83" s="462"/>
      <c r="F83" s="462"/>
      <c r="G83" s="462"/>
      <c r="H83" s="462"/>
      <c r="I83" s="462"/>
      <c r="J83" s="462"/>
      <c r="K83" s="462"/>
      <c r="L83" s="462"/>
      <c r="M83" s="462"/>
      <c r="N83" s="462"/>
      <c r="O83" s="462"/>
      <c r="P83" s="462"/>
      <c r="Q83" s="462"/>
      <c r="R83" s="462"/>
      <c r="S83" s="462"/>
      <c r="T83" s="462"/>
      <c r="U83" s="462"/>
      <c r="V83" s="462"/>
      <c r="W83" s="462"/>
    </row>
    <row r="84" ht="12.75" customHeight="1">
      <c r="A84" s="462"/>
      <c r="B84" s="462"/>
      <c r="C84" s="462"/>
      <c r="D84" s="462"/>
      <c r="E84" s="462"/>
      <c r="F84" s="462"/>
      <c r="G84" s="462"/>
      <c r="H84" s="462"/>
      <c r="I84" s="462"/>
      <c r="J84" s="462"/>
      <c r="K84" s="462"/>
      <c r="L84" s="462"/>
      <c r="M84" s="462"/>
      <c r="N84" s="462"/>
      <c r="O84" s="462"/>
      <c r="P84" s="462"/>
      <c r="Q84" s="462"/>
      <c r="R84" s="462"/>
      <c r="S84" s="462"/>
      <c r="T84" s="462"/>
      <c r="U84" s="462"/>
      <c r="V84" s="462"/>
      <c r="W84" s="462"/>
    </row>
    <row r="85" ht="12.75" customHeight="1">
      <c r="A85" s="462"/>
      <c r="B85" s="462"/>
      <c r="C85" s="462"/>
      <c r="D85" s="462"/>
      <c r="E85" s="462"/>
      <c r="F85" s="462"/>
      <c r="G85" s="462"/>
      <c r="H85" s="462"/>
      <c r="I85" s="462"/>
      <c r="J85" s="462"/>
      <c r="K85" s="462"/>
      <c r="L85" s="462"/>
      <c r="M85" s="462"/>
      <c r="N85" s="462"/>
      <c r="O85" s="462"/>
      <c r="P85" s="462"/>
      <c r="Q85" s="462"/>
      <c r="R85" s="462"/>
      <c r="S85" s="462"/>
      <c r="T85" s="462"/>
      <c r="U85" s="462"/>
      <c r="V85" s="462"/>
      <c r="W85" s="462"/>
    </row>
    <row r="86" ht="12.75" customHeight="1">
      <c r="A86" s="462"/>
      <c r="B86" s="462"/>
      <c r="C86" s="462"/>
      <c r="D86" s="462"/>
      <c r="E86" s="462"/>
      <c r="F86" s="462"/>
      <c r="G86" s="462"/>
      <c r="H86" s="462"/>
      <c r="I86" s="462"/>
      <c r="J86" s="462"/>
      <c r="K86" s="462"/>
      <c r="L86" s="462"/>
      <c r="M86" s="462"/>
      <c r="N86" s="462"/>
      <c r="O86" s="462"/>
      <c r="P86" s="462"/>
      <c r="Q86" s="462"/>
      <c r="R86" s="462"/>
      <c r="S86" s="462"/>
      <c r="T86" s="462"/>
      <c r="U86" s="462"/>
      <c r="V86" s="462"/>
      <c r="W86" s="462"/>
    </row>
    <row r="87" ht="12.75" customHeight="1">
      <c r="A87" s="462"/>
      <c r="B87" s="462"/>
      <c r="C87" s="462"/>
      <c r="D87" s="462"/>
      <c r="E87" s="462"/>
      <c r="F87" s="462"/>
      <c r="G87" s="462"/>
      <c r="H87" s="462"/>
      <c r="I87" s="462"/>
      <c r="J87" s="462"/>
      <c r="K87" s="462"/>
      <c r="L87" s="462"/>
      <c r="M87" s="462"/>
      <c r="N87" s="462"/>
      <c r="O87" s="462"/>
      <c r="P87" s="462"/>
      <c r="Q87" s="462"/>
      <c r="R87" s="462"/>
      <c r="S87" s="462"/>
      <c r="T87" s="462"/>
      <c r="U87" s="462"/>
      <c r="V87" s="462"/>
      <c r="W87" s="462"/>
    </row>
    <row r="88" ht="12.75" customHeight="1">
      <c r="A88" s="462"/>
      <c r="B88" s="462"/>
      <c r="C88" s="462"/>
      <c r="D88" s="462"/>
      <c r="E88" s="462"/>
      <c r="F88" s="462"/>
      <c r="G88" s="462"/>
      <c r="H88" s="462"/>
      <c r="I88" s="462"/>
      <c r="J88" s="462"/>
      <c r="K88" s="462"/>
      <c r="L88" s="462"/>
      <c r="M88" s="462"/>
      <c r="N88" s="462"/>
      <c r="O88" s="462"/>
      <c r="P88" s="462"/>
      <c r="Q88" s="462"/>
      <c r="R88" s="462"/>
      <c r="S88" s="462"/>
      <c r="T88" s="462"/>
      <c r="U88" s="462"/>
      <c r="V88" s="462"/>
      <c r="W88" s="462"/>
    </row>
    <row r="89" ht="12.75" customHeight="1">
      <c r="A89" s="462"/>
      <c r="B89" s="462"/>
      <c r="C89" s="462"/>
      <c r="D89" s="462"/>
      <c r="E89" s="462"/>
      <c r="F89" s="462"/>
      <c r="G89" s="462"/>
      <c r="H89" s="462"/>
      <c r="I89" s="462"/>
      <c r="J89" s="462"/>
      <c r="K89" s="462"/>
      <c r="L89" s="462"/>
      <c r="M89" s="462"/>
      <c r="N89" s="462"/>
      <c r="O89" s="462"/>
      <c r="P89" s="462"/>
      <c r="Q89" s="462"/>
      <c r="R89" s="462"/>
      <c r="S89" s="462"/>
      <c r="T89" s="462"/>
      <c r="U89" s="462"/>
      <c r="V89" s="462"/>
      <c r="W89" s="462"/>
    </row>
    <row r="90" ht="12.75" customHeight="1">
      <c r="A90" s="462"/>
      <c r="B90" s="462"/>
      <c r="C90" s="462"/>
      <c r="D90" s="462"/>
      <c r="E90" s="462"/>
      <c r="F90" s="462"/>
      <c r="G90" s="462"/>
      <c r="H90" s="462"/>
      <c r="I90" s="462"/>
      <c r="J90" s="462"/>
      <c r="K90" s="462"/>
      <c r="L90" s="462"/>
      <c r="M90" s="462"/>
      <c r="N90" s="462"/>
      <c r="O90" s="462"/>
      <c r="P90" s="462"/>
      <c r="Q90" s="462"/>
      <c r="R90" s="462"/>
      <c r="S90" s="462"/>
      <c r="T90" s="462"/>
      <c r="U90" s="462"/>
      <c r="V90" s="462"/>
      <c r="W90" s="462"/>
    </row>
    <row r="91" ht="12.75" customHeight="1">
      <c r="A91" s="462"/>
      <c r="B91" s="462"/>
      <c r="C91" s="462"/>
      <c r="D91" s="462"/>
      <c r="E91" s="462"/>
      <c r="F91" s="462"/>
      <c r="G91" s="462"/>
      <c r="H91" s="462"/>
      <c r="I91" s="462"/>
      <c r="J91" s="462"/>
      <c r="K91" s="462"/>
      <c r="L91" s="462"/>
      <c r="M91" s="462"/>
      <c r="N91" s="462"/>
      <c r="O91" s="462"/>
      <c r="P91" s="462"/>
      <c r="Q91" s="462"/>
      <c r="R91" s="462"/>
      <c r="S91" s="462"/>
      <c r="T91" s="462"/>
      <c r="U91" s="462"/>
      <c r="V91" s="462"/>
      <c r="W91" s="462"/>
    </row>
    <row r="92" ht="12.75" customHeight="1">
      <c r="A92" s="462"/>
      <c r="B92" s="462"/>
      <c r="C92" s="462"/>
      <c r="D92" s="462"/>
      <c r="E92" s="462"/>
      <c r="F92" s="462"/>
      <c r="G92" s="462"/>
      <c r="H92" s="462"/>
      <c r="I92" s="462"/>
      <c r="J92" s="462"/>
      <c r="K92" s="462"/>
      <c r="L92" s="462"/>
      <c r="M92" s="462"/>
      <c r="N92" s="462"/>
      <c r="O92" s="462"/>
      <c r="P92" s="462"/>
      <c r="Q92" s="462"/>
      <c r="R92" s="462"/>
      <c r="S92" s="462"/>
      <c r="T92" s="462"/>
      <c r="U92" s="462"/>
      <c r="V92" s="462"/>
      <c r="W92" s="462"/>
    </row>
    <row r="93" ht="12.75" customHeight="1">
      <c r="A93" s="462"/>
      <c r="B93" s="462"/>
      <c r="C93" s="462"/>
      <c r="D93" s="462"/>
      <c r="E93" s="462"/>
      <c r="F93" s="462"/>
      <c r="G93" s="462"/>
      <c r="H93" s="462"/>
      <c r="I93" s="462"/>
      <c r="J93" s="462"/>
      <c r="K93" s="462"/>
      <c r="L93" s="462"/>
      <c r="M93" s="462"/>
      <c r="N93" s="462"/>
      <c r="O93" s="462"/>
      <c r="P93" s="462"/>
      <c r="Q93" s="462"/>
      <c r="R93" s="462"/>
      <c r="S93" s="462"/>
      <c r="T93" s="462"/>
      <c r="U93" s="462"/>
      <c r="V93" s="462"/>
      <c r="W93" s="462"/>
    </row>
    <row r="94" ht="12.75" customHeight="1">
      <c r="A94" s="462"/>
      <c r="B94" s="462"/>
      <c r="C94" s="462"/>
      <c r="D94" s="462"/>
      <c r="E94" s="462"/>
      <c r="F94" s="462"/>
      <c r="G94" s="462"/>
      <c r="H94" s="462"/>
      <c r="I94" s="462"/>
      <c r="J94" s="462"/>
      <c r="K94" s="462"/>
      <c r="L94" s="462"/>
      <c r="M94" s="462"/>
      <c r="N94" s="462"/>
      <c r="O94" s="462"/>
      <c r="P94" s="462"/>
      <c r="Q94" s="462"/>
      <c r="R94" s="462"/>
      <c r="S94" s="462"/>
      <c r="T94" s="462"/>
      <c r="U94" s="462"/>
      <c r="V94" s="462"/>
      <c r="W94" s="462"/>
    </row>
    <row r="95" ht="12.75" customHeight="1">
      <c r="A95" s="462"/>
      <c r="B95" s="462"/>
      <c r="C95" s="462"/>
      <c r="D95" s="462"/>
      <c r="E95" s="462"/>
      <c r="F95" s="462"/>
      <c r="G95" s="462"/>
      <c r="H95" s="462"/>
      <c r="I95" s="462"/>
      <c r="J95" s="462"/>
      <c r="K95" s="462"/>
      <c r="L95" s="462"/>
      <c r="M95" s="462"/>
      <c r="N95" s="462"/>
      <c r="O95" s="462"/>
      <c r="P95" s="462"/>
      <c r="Q95" s="462"/>
      <c r="R95" s="462"/>
      <c r="S95" s="462"/>
      <c r="T95" s="462"/>
      <c r="U95" s="462"/>
      <c r="V95" s="462"/>
      <c r="W95" s="462"/>
    </row>
    <row r="96" ht="12.75" customHeight="1">
      <c r="A96" s="462"/>
      <c r="B96" s="462"/>
      <c r="C96" s="462"/>
      <c r="D96" s="462"/>
      <c r="E96" s="462"/>
      <c r="F96" s="462"/>
      <c r="G96" s="462"/>
      <c r="H96" s="462"/>
      <c r="I96" s="462"/>
      <c r="J96" s="462"/>
      <c r="K96" s="462"/>
      <c r="L96" s="462"/>
      <c r="M96" s="462"/>
      <c r="N96" s="462"/>
      <c r="O96" s="462"/>
      <c r="P96" s="462"/>
      <c r="Q96" s="462"/>
      <c r="R96" s="462"/>
      <c r="S96" s="462"/>
      <c r="T96" s="462"/>
      <c r="U96" s="462"/>
      <c r="V96" s="462"/>
      <c r="W96" s="462"/>
    </row>
    <row r="97" ht="12.75" customHeight="1">
      <c r="A97" s="462"/>
      <c r="B97" s="462"/>
      <c r="C97" s="462"/>
      <c r="D97" s="462"/>
      <c r="E97" s="462"/>
      <c r="F97" s="462"/>
      <c r="G97" s="462"/>
      <c r="H97" s="462"/>
      <c r="I97" s="462"/>
      <c r="J97" s="462"/>
      <c r="K97" s="462"/>
      <c r="L97" s="462"/>
      <c r="M97" s="462"/>
      <c r="N97" s="462"/>
      <c r="O97" s="462"/>
      <c r="P97" s="462"/>
      <c r="Q97" s="462"/>
      <c r="R97" s="462"/>
      <c r="S97" s="462"/>
      <c r="T97" s="462"/>
      <c r="U97" s="462"/>
      <c r="V97" s="462"/>
      <c r="W97" s="462"/>
    </row>
    <row r="98" ht="12.75" customHeight="1">
      <c r="A98" s="462"/>
      <c r="B98" s="462"/>
      <c r="C98" s="462"/>
      <c r="D98" s="462"/>
      <c r="E98" s="462"/>
      <c r="F98" s="462"/>
      <c r="G98" s="462"/>
      <c r="H98" s="462"/>
      <c r="I98" s="462"/>
      <c r="J98" s="462"/>
      <c r="K98" s="462"/>
      <c r="L98" s="462"/>
      <c r="M98" s="462"/>
      <c r="N98" s="462"/>
      <c r="O98" s="462"/>
      <c r="P98" s="462"/>
      <c r="Q98" s="462"/>
      <c r="R98" s="462"/>
      <c r="S98" s="462"/>
      <c r="T98" s="462"/>
      <c r="U98" s="462"/>
      <c r="V98" s="462"/>
      <c r="W98" s="462"/>
    </row>
    <row r="99" ht="12.75" customHeight="1">
      <c r="A99" s="462"/>
      <c r="B99" s="462"/>
      <c r="C99" s="462"/>
      <c r="D99" s="462"/>
      <c r="E99" s="462"/>
      <c r="F99" s="462"/>
      <c r="G99" s="462"/>
      <c r="H99" s="462"/>
      <c r="I99" s="462"/>
      <c r="J99" s="462"/>
      <c r="K99" s="462"/>
      <c r="L99" s="462"/>
      <c r="M99" s="462"/>
      <c r="N99" s="462"/>
      <c r="O99" s="462"/>
      <c r="P99" s="462"/>
      <c r="Q99" s="462"/>
      <c r="R99" s="462"/>
      <c r="S99" s="462"/>
      <c r="T99" s="462"/>
      <c r="U99" s="462"/>
      <c r="V99" s="462"/>
      <c r="W99" s="462"/>
    </row>
    <row r="100" ht="12.75" customHeight="1">
      <c r="A100" s="462"/>
      <c r="B100" s="462"/>
      <c r="C100" s="462"/>
      <c r="D100" s="462"/>
      <c r="E100" s="462"/>
      <c r="F100" s="462"/>
      <c r="G100" s="462"/>
      <c r="H100" s="462"/>
      <c r="I100" s="462"/>
      <c r="J100" s="462"/>
      <c r="K100" s="462"/>
      <c r="L100" s="462"/>
      <c r="M100" s="462"/>
      <c r="N100" s="462"/>
      <c r="O100" s="462"/>
      <c r="P100" s="462"/>
      <c r="Q100" s="462"/>
      <c r="R100" s="462"/>
      <c r="S100" s="462"/>
      <c r="T100" s="462"/>
      <c r="U100" s="462"/>
      <c r="V100" s="462"/>
      <c r="W100" s="462"/>
    </row>
    <row r="101" ht="12.75" customHeight="1">
      <c r="A101" s="462"/>
      <c r="B101" s="462"/>
      <c r="C101" s="462"/>
      <c r="D101" s="462"/>
      <c r="E101" s="462"/>
      <c r="F101" s="462"/>
      <c r="G101" s="462"/>
      <c r="H101" s="462"/>
      <c r="I101" s="462"/>
      <c r="J101" s="462"/>
      <c r="K101" s="462"/>
      <c r="L101" s="462"/>
      <c r="M101" s="462"/>
      <c r="N101" s="462"/>
      <c r="O101" s="462"/>
      <c r="P101" s="462"/>
      <c r="Q101" s="462"/>
      <c r="R101" s="462"/>
      <c r="S101" s="462"/>
      <c r="T101" s="462"/>
      <c r="U101" s="462"/>
      <c r="V101" s="462"/>
      <c r="W101" s="462"/>
    </row>
    <row r="102" ht="12.75" customHeight="1">
      <c r="A102" s="462"/>
      <c r="B102" s="462"/>
      <c r="C102" s="462"/>
      <c r="D102" s="462"/>
      <c r="E102" s="462"/>
      <c r="F102" s="462"/>
      <c r="G102" s="462"/>
      <c r="H102" s="462"/>
      <c r="I102" s="462"/>
      <c r="J102" s="462"/>
      <c r="K102" s="462"/>
      <c r="L102" s="462"/>
      <c r="M102" s="462"/>
      <c r="N102" s="462"/>
      <c r="O102" s="462"/>
      <c r="P102" s="462"/>
      <c r="Q102" s="462"/>
      <c r="R102" s="462"/>
      <c r="S102" s="462"/>
      <c r="T102" s="462"/>
      <c r="U102" s="462"/>
      <c r="V102" s="462"/>
      <c r="W102" s="462"/>
    </row>
    <row r="103" ht="12.75" customHeight="1">
      <c r="A103" s="462"/>
      <c r="B103" s="462"/>
      <c r="C103" s="462"/>
      <c r="D103" s="462"/>
      <c r="E103" s="462"/>
      <c r="F103" s="462"/>
      <c r="G103" s="462"/>
      <c r="H103" s="462"/>
      <c r="I103" s="462"/>
      <c r="J103" s="462"/>
      <c r="K103" s="462"/>
      <c r="L103" s="462"/>
      <c r="M103" s="462"/>
      <c r="N103" s="462"/>
      <c r="O103" s="462"/>
      <c r="P103" s="462"/>
      <c r="Q103" s="462"/>
      <c r="R103" s="462"/>
      <c r="S103" s="462"/>
      <c r="T103" s="462"/>
      <c r="U103" s="462"/>
      <c r="V103" s="462"/>
      <c r="W103" s="462"/>
    </row>
    <row r="104" ht="12.75" customHeight="1">
      <c r="A104" s="462"/>
      <c r="B104" s="462"/>
      <c r="C104" s="462"/>
      <c r="D104" s="462"/>
      <c r="E104" s="462"/>
      <c r="F104" s="462"/>
      <c r="G104" s="462"/>
      <c r="H104" s="462"/>
      <c r="I104" s="462"/>
      <c r="J104" s="462"/>
      <c r="K104" s="462"/>
      <c r="L104" s="462"/>
      <c r="M104" s="462"/>
      <c r="N104" s="462"/>
      <c r="O104" s="462"/>
      <c r="P104" s="462"/>
      <c r="Q104" s="462"/>
      <c r="R104" s="462"/>
      <c r="S104" s="462"/>
      <c r="T104" s="462"/>
      <c r="U104" s="462"/>
      <c r="V104" s="462"/>
      <c r="W104" s="462"/>
    </row>
    <row r="105" ht="12.75" customHeight="1">
      <c r="A105" s="462"/>
      <c r="B105" s="462"/>
      <c r="C105" s="462"/>
      <c r="D105" s="462"/>
      <c r="E105" s="462"/>
      <c r="F105" s="462"/>
      <c r="G105" s="462"/>
      <c r="H105" s="462"/>
      <c r="I105" s="462"/>
      <c r="J105" s="462"/>
      <c r="K105" s="462"/>
      <c r="L105" s="462"/>
      <c r="M105" s="462"/>
      <c r="N105" s="462"/>
      <c r="O105" s="462"/>
      <c r="P105" s="462"/>
      <c r="Q105" s="462"/>
      <c r="R105" s="462"/>
      <c r="S105" s="462"/>
      <c r="T105" s="462"/>
      <c r="U105" s="462"/>
      <c r="V105" s="462"/>
      <c r="W105" s="462"/>
    </row>
    <row r="106" ht="12.75" customHeight="1">
      <c r="A106" s="462"/>
      <c r="B106" s="462"/>
      <c r="C106" s="462"/>
      <c r="D106" s="462"/>
      <c r="E106" s="462"/>
      <c r="F106" s="462"/>
      <c r="G106" s="462"/>
      <c r="H106" s="462"/>
      <c r="I106" s="462"/>
      <c r="J106" s="462"/>
      <c r="K106" s="462"/>
      <c r="L106" s="462"/>
      <c r="M106" s="462"/>
      <c r="N106" s="462"/>
      <c r="O106" s="462"/>
      <c r="P106" s="462"/>
      <c r="Q106" s="462"/>
      <c r="R106" s="462"/>
      <c r="S106" s="462"/>
      <c r="T106" s="462"/>
      <c r="U106" s="462"/>
      <c r="V106" s="462"/>
      <c r="W106" s="462"/>
    </row>
    <row r="107" ht="12.75" customHeight="1">
      <c r="A107" s="462"/>
      <c r="B107" s="462"/>
      <c r="C107" s="462"/>
      <c r="D107" s="462"/>
      <c r="E107" s="462"/>
      <c r="F107" s="462"/>
      <c r="G107" s="462"/>
      <c r="H107" s="462"/>
      <c r="I107" s="462"/>
      <c r="J107" s="462"/>
      <c r="K107" s="462"/>
      <c r="L107" s="462"/>
      <c r="M107" s="462"/>
      <c r="N107" s="462"/>
      <c r="O107" s="462"/>
      <c r="P107" s="462"/>
      <c r="Q107" s="462"/>
      <c r="R107" s="462"/>
      <c r="S107" s="462"/>
      <c r="T107" s="462"/>
      <c r="U107" s="462"/>
      <c r="V107" s="462"/>
      <c r="W107" s="462"/>
    </row>
    <row r="108" ht="12.75" customHeight="1">
      <c r="A108" s="462"/>
      <c r="B108" s="462"/>
      <c r="C108" s="462"/>
      <c r="D108" s="462"/>
      <c r="E108" s="462"/>
      <c r="F108" s="462"/>
      <c r="G108" s="462"/>
      <c r="H108" s="462"/>
      <c r="I108" s="462"/>
      <c r="J108" s="462"/>
      <c r="K108" s="462"/>
      <c r="L108" s="462"/>
      <c r="M108" s="462"/>
      <c r="N108" s="462"/>
      <c r="O108" s="462"/>
      <c r="P108" s="462"/>
      <c r="Q108" s="462"/>
      <c r="R108" s="462"/>
      <c r="S108" s="462"/>
      <c r="T108" s="462"/>
      <c r="U108" s="462"/>
      <c r="V108" s="462"/>
      <c r="W108" s="462"/>
    </row>
    <row r="109" ht="12.75" customHeight="1">
      <c r="A109" s="462"/>
      <c r="B109" s="462"/>
      <c r="C109" s="462"/>
      <c r="D109" s="462"/>
      <c r="E109" s="462"/>
      <c r="F109" s="462"/>
      <c r="G109" s="462"/>
      <c r="H109" s="462"/>
      <c r="I109" s="462"/>
      <c r="J109" s="462"/>
      <c r="K109" s="462"/>
      <c r="L109" s="462"/>
      <c r="M109" s="462"/>
      <c r="N109" s="462"/>
      <c r="O109" s="462"/>
      <c r="P109" s="462"/>
      <c r="Q109" s="462"/>
      <c r="R109" s="462"/>
      <c r="S109" s="462"/>
      <c r="T109" s="462"/>
      <c r="U109" s="462"/>
      <c r="V109" s="462"/>
      <c r="W109" s="462"/>
    </row>
    <row r="110" ht="12.75" customHeight="1">
      <c r="A110" s="462"/>
      <c r="B110" s="462"/>
      <c r="C110" s="462"/>
      <c r="D110" s="462"/>
      <c r="E110" s="462"/>
      <c r="F110" s="462"/>
      <c r="G110" s="462"/>
      <c r="H110" s="462"/>
      <c r="I110" s="462"/>
      <c r="J110" s="462"/>
      <c r="K110" s="462"/>
      <c r="L110" s="462"/>
      <c r="M110" s="462"/>
      <c r="N110" s="462"/>
      <c r="O110" s="462"/>
      <c r="P110" s="462"/>
      <c r="Q110" s="462"/>
      <c r="R110" s="462"/>
      <c r="S110" s="462"/>
      <c r="T110" s="462"/>
      <c r="U110" s="462"/>
      <c r="V110" s="462"/>
      <c r="W110" s="462"/>
    </row>
    <row r="111" ht="12.75" customHeight="1">
      <c r="A111" s="462"/>
      <c r="B111" s="462"/>
      <c r="C111" s="462"/>
      <c r="D111" s="462"/>
      <c r="E111" s="462"/>
      <c r="F111" s="462"/>
      <c r="G111" s="462"/>
      <c r="H111" s="462"/>
      <c r="I111" s="462"/>
      <c r="J111" s="462"/>
      <c r="K111" s="462"/>
      <c r="L111" s="462"/>
      <c r="M111" s="462"/>
      <c r="N111" s="462"/>
      <c r="O111" s="462"/>
      <c r="P111" s="462"/>
      <c r="Q111" s="462"/>
      <c r="R111" s="462"/>
      <c r="S111" s="462"/>
      <c r="T111" s="462"/>
      <c r="U111" s="462"/>
      <c r="V111" s="462"/>
      <c r="W111" s="462"/>
    </row>
    <row r="112" ht="12.75" customHeight="1">
      <c r="A112" s="462"/>
      <c r="B112" s="462"/>
      <c r="C112" s="462"/>
      <c r="D112" s="462"/>
      <c r="E112" s="462"/>
      <c r="F112" s="462"/>
      <c r="G112" s="462"/>
      <c r="H112" s="462"/>
      <c r="I112" s="462"/>
      <c r="J112" s="462"/>
      <c r="K112" s="462"/>
      <c r="L112" s="462"/>
      <c r="M112" s="462"/>
      <c r="N112" s="462"/>
      <c r="O112" s="462"/>
      <c r="P112" s="462"/>
      <c r="Q112" s="462"/>
      <c r="R112" s="462"/>
      <c r="S112" s="462"/>
      <c r="T112" s="462"/>
      <c r="U112" s="462"/>
      <c r="V112" s="462"/>
      <c r="W112" s="462"/>
    </row>
    <row r="113" ht="12.75" customHeight="1">
      <c r="A113" s="462"/>
      <c r="B113" s="462"/>
      <c r="C113" s="462"/>
      <c r="D113" s="462"/>
      <c r="E113" s="462"/>
      <c r="F113" s="462"/>
      <c r="G113" s="462"/>
      <c r="H113" s="462"/>
      <c r="I113" s="462"/>
      <c r="J113" s="462"/>
      <c r="K113" s="462"/>
      <c r="L113" s="462"/>
      <c r="M113" s="462"/>
      <c r="N113" s="462"/>
      <c r="O113" s="462"/>
      <c r="P113" s="462"/>
      <c r="Q113" s="462"/>
      <c r="R113" s="462"/>
      <c r="S113" s="462"/>
      <c r="T113" s="462"/>
      <c r="U113" s="462"/>
      <c r="V113" s="462"/>
      <c r="W113" s="462"/>
    </row>
    <row r="114" ht="12.75" customHeight="1">
      <c r="A114" s="462"/>
      <c r="B114" s="462"/>
      <c r="C114" s="462"/>
      <c r="D114" s="462"/>
      <c r="E114" s="462"/>
      <c r="F114" s="462"/>
      <c r="G114" s="462"/>
      <c r="H114" s="462"/>
      <c r="I114" s="462"/>
      <c r="J114" s="462"/>
      <c r="K114" s="462"/>
      <c r="L114" s="462"/>
      <c r="M114" s="462"/>
      <c r="N114" s="462"/>
      <c r="O114" s="462"/>
      <c r="P114" s="462"/>
      <c r="Q114" s="462"/>
      <c r="R114" s="462"/>
      <c r="S114" s="462"/>
      <c r="T114" s="462"/>
      <c r="U114" s="462"/>
      <c r="V114" s="462"/>
      <c r="W114" s="462"/>
    </row>
    <row r="115" ht="12.75" customHeight="1">
      <c r="A115" s="462"/>
      <c r="B115" s="462"/>
      <c r="C115" s="462"/>
      <c r="D115" s="462"/>
      <c r="E115" s="462"/>
      <c r="F115" s="462"/>
      <c r="G115" s="462"/>
      <c r="H115" s="462"/>
      <c r="I115" s="462"/>
      <c r="J115" s="462"/>
      <c r="K115" s="462"/>
      <c r="L115" s="462"/>
      <c r="M115" s="462"/>
      <c r="N115" s="462"/>
      <c r="O115" s="462"/>
      <c r="P115" s="462"/>
      <c r="Q115" s="462"/>
      <c r="R115" s="462"/>
      <c r="S115" s="462"/>
      <c r="T115" s="462"/>
      <c r="U115" s="462"/>
      <c r="V115" s="462"/>
      <c r="W115" s="462"/>
    </row>
    <row r="116" ht="12.75" customHeight="1">
      <c r="A116" s="462"/>
      <c r="B116" s="462"/>
      <c r="C116" s="462"/>
      <c r="D116" s="462"/>
      <c r="E116" s="462"/>
      <c r="F116" s="462"/>
      <c r="G116" s="462"/>
      <c r="H116" s="462"/>
      <c r="I116" s="462"/>
      <c r="J116" s="462"/>
      <c r="K116" s="462"/>
      <c r="L116" s="462"/>
      <c r="M116" s="462"/>
      <c r="N116" s="462"/>
      <c r="O116" s="462"/>
      <c r="P116" s="462"/>
      <c r="Q116" s="462"/>
      <c r="R116" s="462"/>
      <c r="S116" s="462"/>
      <c r="T116" s="462"/>
      <c r="U116" s="462"/>
      <c r="V116" s="462"/>
      <c r="W116" s="462"/>
    </row>
    <row r="117" ht="12.75" customHeight="1">
      <c r="A117" s="462"/>
      <c r="B117" s="462"/>
      <c r="C117" s="462"/>
      <c r="D117" s="462"/>
      <c r="E117" s="462"/>
      <c r="F117" s="462"/>
      <c r="G117" s="462"/>
      <c r="H117" s="462"/>
      <c r="I117" s="462"/>
      <c r="J117" s="462"/>
      <c r="K117" s="462"/>
      <c r="L117" s="462"/>
      <c r="M117" s="462"/>
      <c r="N117" s="462"/>
      <c r="O117" s="462"/>
      <c r="P117" s="462"/>
      <c r="Q117" s="462"/>
      <c r="R117" s="462"/>
      <c r="S117" s="462"/>
      <c r="T117" s="462"/>
      <c r="U117" s="462"/>
      <c r="V117" s="462"/>
      <c r="W117" s="462"/>
    </row>
    <row r="118" ht="12.75" customHeight="1">
      <c r="A118" s="462"/>
      <c r="B118" s="462"/>
      <c r="C118" s="462"/>
      <c r="D118" s="462"/>
      <c r="E118" s="462"/>
      <c r="F118" s="462"/>
      <c r="G118" s="462"/>
      <c r="H118" s="462"/>
      <c r="I118" s="462"/>
      <c r="J118" s="462"/>
      <c r="K118" s="462"/>
      <c r="L118" s="462"/>
      <c r="M118" s="462"/>
      <c r="N118" s="462"/>
      <c r="O118" s="462"/>
      <c r="P118" s="462"/>
      <c r="Q118" s="462"/>
      <c r="R118" s="462"/>
      <c r="S118" s="462"/>
      <c r="T118" s="462"/>
      <c r="U118" s="462"/>
      <c r="V118" s="462"/>
      <c r="W118" s="462"/>
    </row>
    <row r="119" ht="12.75" customHeight="1">
      <c r="A119" s="462"/>
      <c r="B119" s="462"/>
      <c r="C119" s="462"/>
      <c r="D119" s="462"/>
      <c r="E119" s="462"/>
      <c r="F119" s="462"/>
      <c r="G119" s="462"/>
      <c r="H119" s="462"/>
      <c r="I119" s="462"/>
      <c r="J119" s="462"/>
      <c r="K119" s="462"/>
      <c r="L119" s="462"/>
      <c r="M119" s="462"/>
      <c r="N119" s="462"/>
      <c r="O119" s="462"/>
      <c r="P119" s="462"/>
      <c r="Q119" s="462"/>
      <c r="R119" s="462"/>
      <c r="S119" s="462"/>
      <c r="T119" s="462"/>
      <c r="U119" s="462"/>
      <c r="V119" s="462"/>
      <c r="W119" s="462"/>
    </row>
    <row r="120" ht="12.75" customHeight="1">
      <c r="A120" s="462"/>
      <c r="B120" s="462"/>
      <c r="C120" s="462"/>
      <c r="D120" s="462"/>
      <c r="E120" s="462"/>
      <c r="F120" s="462"/>
      <c r="G120" s="462"/>
      <c r="H120" s="462"/>
      <c r="I120" s="462"/>
      <c r="J120" s="462"/>
      <c r="K120" s="462"/>
      <c r="L120" s="462"/>
      <c r="M120" s="462"/>
      <c r="N120" s="462"/>
      <c r="O120" s="462"/>
      <c r="P120" s="462"/>
      <c r="Q120" s="462"/>
      <c r="R120" s="462"/>
      <c r="S120" s="462"/>
      <c r="T120" s="462"/>
      <c r="U120" s="462"/>
      <c r="V120" s="462"/>
      <c r="W120" s="462"/>
    </row>
    <row r="121" ht="12.75" customHeight="1">
      <c r="A121" s="462"/>
      <c r="B121" s="462"/>
      <c r="C121" s="462"/>
      <c r="D121" s="462"/>
      <c r="E121" s="462"/>
      <c r="F121" s="462"/>
      <c r="G121" s="462"/>
      <c r="H121" s="462"/>
      <c r="I121" s="462"/>
      <c r="J121" s="462"/>
      <c r="K121" s="462"/>
      <c r="L121" s="462"/>
      <c r="M121" s="462"/>
      <c r="N121" s="462"/>
      <c r="O121" s="462"/>
      <c r="P121" s="462"/>
      <c r="Q121" s="462"/>
      <c r="R121" s="462"/>
      <c r="S121" s="462"/>
      <c r="T121" s="462"/>
      <c r="U121" s="462"/>
      <c r="V121" s="462"/>
      <c r="W121" s="462"/>
    </row>
    <row r="122" ht="12.75" customHeight="1">
      <c r="A122" s="462"/>
      <c r="B122" s="462"/>
      <c r="C122" s="462"/>
      <c r="D122" s="462"/>
      <c r="E122" s="462"/>
      <c r="F122" s="462"/>
      <c r="G122" s="462"/>
      <c r="H122" s="462"/>
      <c r="I122" s="462"/>
      <c r="J122" s="462"/>
      <c r="K122" s="462"/>
      <c r="L122" s="462"/>
      <c r="M122" s="462"/>
      <c r="N122" s="462"/>
      <c r="O122" s="462"/>
      <c r="P122" s="462"/>
      <c r="Q122" s="462"/>
      <c r="R122" s="462"/>
      <c r="S122" s="462"/>
      <c r="T122" s="462"/>
      <c r="U122" s="462"/>
      <c r="V122" s="462"/>
      <c r="W122" s="462"/>
    </row>
    <row r="123" ht="12.75" customHeight="1">
      <c r="A123" s="462"/>
      <c r="B123" s="462"/>
      <c r="C123" s="462"/>
      <c r="D123" s="462"/>
      <c r="E123" s="462"/>
      <c r="F123" s="462"/>
      <c r="G123" s="462"/>
      <c r="H123" s="462"/>
      <c r="I123" s="462"/>
      <c r="J123" s="462"/>
      <c r="K123" s="462"/>
      <c r="L123" s="462"/>
      <c r="M123" s="462"/>
      <c r="N123" s="462"/>
      <c r="O123" s="462"/>
      <c r="P123" s="462"/>
      <c r="Q123" s="462"/>
      <c r="R123" s="462"/>
      <c r="S123" s="462"/>
      <c r="T123" s="462"/>
      <c r="U123" s="462"/>
      <c r="V123" s="462"/>
      <c r="W123" s="462"/>
    </row>
    <row r="124" ht="12.75" customHeight="1">
      <c r="A124" s="462"/>
      <c r="B124" s="462"/>
      <c r="C124" s="462"/>
      <c r="D124" s="462"/>
      <c r="E124" s="462"/>
      <c r="F124" s="462"/>
      <c r="G124" s="462"/>
      <c r="H124" s="462"/>
      <c r="I124" s="462"/>
      <c r="J124" s="462"/>
      <c r="K124" s="462"/>
      <c r="L124" s="462"/>
      <c r="M124" s="462"/>
      <c r="N124" s="462"/>
      <c r="O124" s="462"/>
      <c r="P124" s="462"/>
      <c r="Q124" s="462"/>
      <c r="R124" s="462"/>
      <c r="S124" s="462"/>
      <c r="T124" s="462"/>
      <c r="U124" s="462"/>
      <c r="V124" s="462"/>
      <c r="W124" s="462"/>
    </row>
    <row r="125" ht="12.75" customHeight="1">
      <c r="A125" s="462"/>
      <c r="B125" s="462"/>
      <c r="C125" s="462"/>
      <c r="D125" s="462"/>
      <c r="E125" s="462"/>
      <c r="F125" s="462"/>
      <c r="G125" s="462"/>
      <c r="H125" s="462"/>
      <c r="I125" s="462"/>
      <c r="J125" s="462"/>
      <c r="K125" s="462"/>
      <c r="L125" s="462"/>
      <c r="M125" s="462"/>
      <c r="N125" s="462"/>
      <c r="O125" s="462"/>
      <c r="P125" s="462"/>
      <c r="Q125" s="462"/>
      <c r="R125" s="462"/>
      <c r="S125" s="462"/>
      <c r="T125" s="462"/>
      <c r="U125" s="462"/>
      <c r="V125" s="462"/>
      <c r="W125" s="462"/>
    </row>
    <row r="126" ht="12.75" customHeight="1">
      <c r="A126" s="462"/>
      <c r="B126" s="462"/>
      <c r="C126" s="462"/>
      <c r="D126" s="462"/>
      <c r="E126" s="462"/>
      <c r="F126" s="462"/>
      <c r="G126" s="462"/>
      <c r="H126" s="462"/>
      <c r="I126" s="462"/>
      <c r="J126" s="462"/>
      <c r="K126" s="462"/>
      <c r="L126" s="462"/>
      <c r="M126" s="462"/>
      <c r="N126" s="462"/>
      <c r="O126" s="462"/>
      <c r="P126" s="462"/>
      <c r="Q126" s="462"/>
      <c r="R126" s="462"/>
      <c r="S126" s="462"/>
      <c r="T126" s="462"/>
      <c r="U126" s="462"/>
      <c r="V126" s="462"/>
      <c r="W126" s="462"/>
    </row>
    <row r="127" ht="12.75" customHeight="1">
      <c r="A127" s="462"/>
      <c r="B127" s="462"/>
      <c r="C127" s="462"/>
      <c r="D127" s="462"/>
      <c r="E127" s="462"/>
      <c r="F127" s="462"/>
      <c r="G127" s="462"/>
      <c r="H127" s="462"/>
      <c r="I127" s="462"/>
      <c r="J127" s="462"/>
      <c r="K127" s="462"/>
      <c r="L127" s="462"/>
      <c r="M127" s="462"/>
      <c r="N127" s="462"/>
      <c r="O127" s="462"/>
      <c r="P127" s="462"/>
      <c r="Q127" s="462"/>
      <c r="R127" s="462"/>
      <c r="S127" s="462"/>
      <c r="T127" s="462"/>
      <c r="U127" s="462"/>
      <c r="V127" s="462"/>
      <c r="W127" s="462"/>
    </row>
    <row r="128" ht="12.75" customHeight="1">
      <c r="A128" s="462"/>
      <c r="B128" s="462"/>
      <c r="C128" s="462"/>
      <c r="D128" s="462"/>
      <c r="E128" s="462"/>
      <c r="F128" s="462"/>
      <c r="G128" s="462"/>
      <c r="H128" s="462"/>
      <c r="I128" s="462"/>
      <c r="J128" s="462"/>
      <c r="K128" s="462"/>
      <c r="L128" s="462"/>
      <c r="M128" s="462"/>
      <c r="N128" s="462"/>
      <c r="O128" s="462"/>
      <c r="P128" s="462"/>
      <c r="Q128" s="462"/>
      <c r="R128" s="462"/>
      <c r="S128" s="462"/>
      <c r="T128" s="462"/>
      <c r="U128" s="462"/>
      <c r="V128" s="462"/>
      <c r="W128" s="462"/>
    </row>
    <row r="129" ht="12.75" customHeight="1">
      <c r="A129" s="462"/>
      <c r="B129" s="462"/>
      <c r="C129" s="462"/>
      <c r="D129" s="462"/>
      <c r="E129" s="462"/>
      <c r="F129" s="462"/>
      <c r="G129" s="462"/>
      <c r="H129" s="462"/>
      <c r="I129" s="462"/>
      <c r="J129" s="462"/>
      <c r="K129" s="462"/>
      <c r="L129" s="462"/>
      <c r="M129" s="462"/>
      <c r="N129" s="462"/>
      <c r="O129" s="462"/>
      <c r="P129" s="462"/>
      <c r="Q129" s="462"/>
      <c r="R129" s="462"/>
      <c r="S129" s="462"/>
      <c r="T129" s="462"/>
      <c r="U129" s="462"/>
      <c r="V129" s="462"/>
      <c r="W129" s="462"/>
    </row>
    <row r="130" ht="12.75" customHeight="1">
      <c r="A130" s="462"/>
      <c r="B130" s="462"/>
      <c r="C130" s="462"/>
      <c r="D130" s="462"/>
      <c r="E130" s="462"/>
      <c r="F130" s="462"/>
      <c r="G130" s="462"/>
      <c r="H130" s="462"/>
      <c r="I130" s="462"/>
      <c r="J130" s="462"/>
      <c r="K130" s="462"/>
      <c r="L130" s="462"/>
      <c r="M130" s="462"/>
      <c r="N130" s="462"/>
      <c r="O130" s="462"/>
      <c r="P130" s="462"/>
      <c r="Q130" s="462"/>
      <c r="R130" s="462"/>
      <c r="S130" s="462"/>
      <c r="T130" s="462"/>
      <c r="U130" s="462"/>
      <c r="V130" s="462"/>
      <c r="W130" s="462"/>
    </row>
    <row r="131" ht="12.75" customHeight="1">
      <c r="A131" s="462"/>
      <c r="B131" s="462"/>
      <c r="C131" s="462"/>
      <c r="D131" s="462"/>
      <c r="E131" s="462"/>
      <c r="F131" s="462"/>
      <c r="G131" s="462"/>
      <c r="H131" s="462"/>
      <c r="I131" s="462"/>
      <c r="J131" s="462"/>
      <c r="K131" s="462"/>
      <c r="L131" s="462"/>
      <c r="M131" s="462"/>
      <c r="N131" s="462"/>
      <c r="O131" s="462"/>
      <c r="P131" s="462"/>
      <c r="Q131" s="462"/>
      <c r="R131" s="462"/>
      <c r="S131" s="462"/>
      <c r="T131" s="462"/>
      <c r="U131" s="462"/>
      <c r="V131" s="462"/>
      <c r="W131" s="462"/>
    </row>
    <row r="132" ht="12.75" customHeight="1">
      <c r="A132" s="462"/>
      <c r="B132" s="462"/>
      <c r="C132" s="462"/>
      <c r="D132" s="462"/>
      <c r="E132" s="462"/>
      <c r="F132" s="462"/>
      <c r="G132" s="462"/>
      <c r="H132" s="462"/>
      <c r="I132" s="462"/>
      <c r="J132" s="462"/>
      <c r="K132" s="462"/>
      <c r="L132" s="462"/>
      <c r="M132" s="462"/>
      <c r="N132" s="462"/>
      <c r="O132" s="462"/>
      <c r="P132" s="462"/>
      <c r="Q132" s="462"/>
      <c r="R132" s="462"/>
      <c r="S132" s="462"/>
      <c r="T132" s="462"/>
      <c r="U132" s="462"/>
      <c r="V132" s="462"/>
      <c r="W132" s="462"/>
    </row>
    <row r="133" ht="12.75" customHeight="1">
      <c r="A133" s="462"/>
      <c r="B133" s="462"/>
      <c r="C133" s="462"/>
      <c r="D133" s="462"/>
      <c r="E133" s="462"/>
      <c r="F133" s="462"/>
      <c r="G133" s="462"/>
      <c r="H133" s="462"/>
      <c r="I133" s="462"/>
      <c r="J133" s="462"/>
      <c r="K133" s="462"/>
      <c r="L133" s="462"/>
      <c r="M133" s="462"/>
      <c r="N133" s="462"/>
      <c r="O133" s="462"/>
      <c r="P133" s="462"/>
      <c r="Q133" s="462"/>
      <c r="R133" s="462"/>
      <c r="S133" s="462"/>
      <c r="T133" s="462"/>
      <c r="U133" s="462"/>
      <c r="V133" s="462"/>
      <c r="W133" s="462"/>
    </row>
    <row r="134" ht="12.75" customHeight="1">
      <c r="A134" s="462"/>
      <c r="B134" s="462"/>
      <c r="C134" s="462"/>
      <c r="D134" s="462"/>
      <c r="E134" s="462"/>
      <c r="F134" s="462"/>
      <c r="G134" s="462"/>
      <c r="H134" s="462"/>
      <c r="I134" s="462"/>
      <c r="J134" s="462"/>
      <c r="K134" s="462"/>
      <c r="L134" s="462"/>
      <c r="M134" s="462"/>
      <c r="N134" s="462"/>
      <c r="O134" s="462"/>
      <c r="P134" s="462"/>
      <c r="Q134" s="462"/>
      <c r="R134" s="462"/>
      <c r="S134" s="462"/>
      <c r="T134" s="462"/>
      <c r="U134" s="462"/>
      <c r="V134" s="462"/>
      <c r="W134" s="462"/>
    </row>
    <row r="135" ht="12.75" customHeight="1">
      <c r="A135" s="462"/>
      <c r="B135" s="462"/>
      <c r="C135" s="462"/>
      <c r="D135" s="462"/>
      <c r="E135" s="462"/>
      <c r="F135" s="462"/>
      <c r="G135" s="462"/>
      <c r="H135" s="462"/>
      <c r="I135" s="462"/>
      <c r="J135" s="462"/>
      <c r="K135" s="462"/>
      <c r="L135" s="462"/>
      <c r="M135" s="462"/>
      <c r="N135" s="462"/>
      <c r="O135" s="462"/>
      <c r="P135" s="462"/>
      <c r="Q135" s="462"/>
      <c r="R135" s="462"/>
      <c r="S135" s="462"/>
      <c r="T135" s="462"/>
      <c r="U135" s="462"/>
      <c r="V135" s="462"/>
      <c r="W135" s="462"/>
    </row>
    <row r="136" ht="12.75" customHeight="1">
      <c r="A136" s="462"/>
      <c r="B136" s="462"/>
      <c r="C136" s="462"/>
      <c r="D136" s="462"/>
      <c r="E136" s="462"/>
      <c r="F136" s="462"/>
      <c r="G136" s="462"/>
      <c r="H136" s="462"/>
      <c r="I136" s="462"/>
      <c r="J136" s="462"/>
      <c r="K136" s="462"/>
      <c r="L136" s="462"/>
      <c r="M136" s="462"/>
      <c r="N136" s="462"/>
      <c r="O136" s="462"/>
      <c r="P136" s="462"/>
      <c r="Q136" s="462"/>
      <c r="R136" s="462"/>
      <c r="S136" s="462"/>
      <c r="T136" s="462"/>
      <c r="U136" s="462"/>
      <c r="V136" s="462"/>
      <c r="W136" s="462"/>
    </row>
    <row r="137" ht="12.75" customHeight="1">
      <c r="A137" s="462"/>
      <c r="B137" s="462"/>
      <c r="C137" s="462"/>
      <c r="D137" s="462"/>
      <c r="E137" s="462"/>
      <c r="F137" s="462"/>
      <c r="G137" s="462"/>
      <c r="H137" s="462"/>
      <c r="I137" s="462"/>
      <c r="J137" s="462"/>
      <c r="K137" s="462"/>
      <c r="L137" s="462"/>
      <c r="M137" s="462"/>
      <c r="N137" s="462"/>
      <c r="O137" s="462"/>
      <c r="P137" s="462"/>
      <c r="Q137" s="462"/>
      <c r="R137" s="462"/>
      <c r="S137" s="462"/>
      <c r="T137" s="462"/>
      <c r="U137" s="462"/>
      <c r="V137" s="462"/>
      <c r="W137" s="462"/>
    </row>
    <row r="138" ht="12.75" customHeight="1">
      <c r="A138" s="462"/>
      <c r="B138" s="462"/>
      <c r="C138" s="462"/>
      <c r="D138" s="462"/>
      <c r="E138" s="462"/>
      <c r="F138" s="462"/>
      <c r="G138" s="462"/>
      <c r="H138" s="462"/>
      <c r="I138" s="462"/>
      <c r="J138" s="462"/>
      <c r="K138" s="462"/>
      <c r="L138" s="462"/>
      <c r="M138" s="462"/>
      <c r="N138" s="462"/>
      <c r="O138" s="462"/>
      <c r="P138" s="462"/>
      <c r="Q138" s="462"/>
      <c r="R138" s="462"/>
      <c r="S138" s="462"/>
      <c r="T138" s="462"/>
      <c r="U138" s="462"/>
      <c r="V138" s="462"/>
      <c r="W138" s="462"/>
    </row>
    <row r="139" ht="12.75" customHeight="1">
      <c r="A139" s="462"/>
      <c r="B139" s="462"/>
      <c r="C139" s="462"/>
      <c r="D139" s="462"/>
      <c r="E139" s="462"/>
      <c r="F139" s="462"/>
      <c r="G139" s="462"/>
      <c r="H139" s="462"/>
      <c r="I139" s="462"/>
      <c r="J139" s="462"/>
      <c r="K139" s="462"/>
      <c r="L139" s="462"/>
      <c r="M139" s="462"/>
      <c r="N139" s="462"/>
      <c r="O139" s="462"/>
      <c r="P139" s="462"/>
      <c r="Q139" s="462"/>
      <c r="R139" s="462"/>
      <c r="S139" s="462"/>
      <c r="T139" s="462"/>
      <c r="U139" s="462"/>
      <c r="V139" s="462"/>
      <c r="W139" s="462"/>
    </row>
    <row r="140" ht="12.75" customHeight="1">
      <c r="A140" s="462"/>
      <c r="B140" s="462"/>
      <c r="C140" s="462"/>
      <c r="D140" s="462"/>
      <c r="E140" s="462"/>
      <c r="F140" s="462"/>
      <c r="G140" s="462"/>
      <c r="H140" s="462"/>
      <c r="I140" s="462"/>
      <c r="J140" s="462"/>
      <c r="K140" s="462"/>
      <c r="L140" s="462"/>
      <c r="M140" s="462"/>
      <c r="N140" s="462"/>
      <c r="O140" s="462"/>
      <c r="P140" s="462"/>
      <c r="Q140" s="462"/>
      <c r="R140" s="462"/>
      <c r="S140" s="462"/>
      <c r="T140" s="462"/>
      <c r="U140" s="462"/>
      <c r="V140" s="462"/>
      <c r="W140" s="462"/>
    </row>
    <row r="141" ht="12.75" customHeight="1">
      <c r="A141" s="462"/>
      <c r="B141" s="462"/>
      <c r="C141" s="462"/>
      <c r="D141" s="462"/>
      <c r="E141" s="462"/>
      <c r="F141" s="462"/>
      <c r="G141" s="462"/>
      <c r="H141" s="462"/>
      <c r="I141" s="462"/>
      <c r="J141" s="462"/>
      <c r="K141" s="462"/>
      <c r="L141" s="462"/>
      <c r="M141" s="462"/>
      <c r="N141" s="462"/>
      <c r="O141" s="462"/>
      <c r="P141" s="462"/>
      <c r="Q141" s="462"/>
      <c r="R141" s="462"/>
      <c r="S141" s="462"/>
      <c r="T141" s="462"/>
      <c r="U141" s="462"/>
      <c r="V141" s="462"/>
      <c r="W141" s="462"/>
    </row>
    <row r="142" ht="12.75" customHeight="1">
      <c r="A142" s="462"/>
      <c r="B142" s="462"/>
      <c r="C142" s="462"/>
      <c r="D142" s="462"/>
      <c r="E142" s="462"/>
      <c r="F142" s="462"/>
      <c r="G142" s="462"/>
      <c r="H142" s="462"/>
      <c r="I142" s="462"/>
      <c r="J142" s="462"/>
      <c r="K142" s="462"/>
      <c r="L142" s="462"/>
      <c r="M142" s="462"/>
      <c r="N142" s="462"/>
      <c r="O142" s="462"/>
      <c r="P142" s="462"/>
      <c r="Q142" s="462"/>
      <c r="R142" s="462"/>
      <c r="S142" s="462"/>
      <c r="T142" s="462"/>
      <c r="U142" s="462"/>
      <c r="V142" s="462"/>
      <c r="W142" s="462"/>
    </row>
    <row r="143" ht="12.75" customHeight="1">
      <c r="A143" s="462"/>
      <c r="B143" s="462"/>
      <c r="C143" s="462"/>
      <c r="D143" s="462"/>
      <c r="E143" s="462"/>
      <c r="F143" s="462"/>
      <c r="G143" s="462"/>
      <c r="H143" s="462"/>
      <c r="I143" s="462"/>
      <c r="J143" s="462"/>
      <c r="K143" s="462"/>
      <c r="L143" s="462"/>
      <c r="M143" s="462"/>
      <c r="N143" s="462"/>
      <c r="O143" s="462"/>
      <c r="P143" s="462"/>
      <c r="Q143" s="462"/>
      <c r="R143" s="462"/>
      <c r="S143" s="462"/>
      <c r="T143" s="462"/>
      <c r="U143" s="462"/>
      <c r="V143" s="462"/>
      <c r="W143" s="462"/>
    </row>
    <row r="144" ht="12.75" customHeight="1">
      <c r="A144" s="462"/>
      <c r="B144" s="462"/>
      <c r="C144" s="462"/>
      <c r="D144" s="462"/>
      <c r="E144" s="462"/>
      <c r="F144" s="462"/>
      <c r="G144" s="462"/>
      <c r="H144" s="462"/>
      <c r="I144" s="462"/>
      <c r="J144" s="462"/>
      <c r="K144" s="462"/>
      <c r="L144" s="462"/>
      <c r="M144" s="462"/>
      <c r="N144" s="462"/>
      <c r="O144" s="462"/>
      <c r="P144" s="462"/>
      <c r="Q144" s="462"/>
      <c r="R144" s="462"/>
      <c r="S144" s="462"/>
      <c r="T144" s="462"/>
      <c r="U144" s="462"/>
      <c r="V144" s="462"/>
      <c r="W144" s="462"/>
    </row>
    <row r="145" ht="12.75" customHeight="1">
      <c r="A145" s="462"/>
      <c r="B145" s="462"/>
      <c r="C145" s="462"/>
      <c r="D145" s="462"/>
      <c r="E145" s="462"/>
      <c r="F145" s="462"/>
      <c r="G145" s="462"/>
      <c r="H145" s="462"/>
      <c r="I145" s="462"/>
      <c r="J145" s="462"/>
      <c r="K145" s="462"/>
      <c r="L145" s="462"/>
      <c r="M145" s="462"/>
      <c r="N145" s="462"/>
      <c r="O145" s="462"/>
      <c r="P145" s="462"/>
      <c r="Q145" s="462"/>
      <c r="R145" s="462"/>
      <c r="S145" s="462"/>
      <c r="T145" s="462"/>
      <c r="U145" s="462"/>
      <c r="V145" s="462"/>
      <c r="W145" s="462"/>
    </row>
    <row r="146" ht="12.75" customHeight="1">
      <c r="A146" s="462"/>
      <c r="B146" s="462"/>
      <c r="C146" s="462"/>
      <c r="D146" s="462"/>
      <c r="E146" s="462"/>
      <c r="F146" s="462"/>
      <c r="G146" s="462"/>
      <c r="H146" s="462"/>
      <c r="I146" s="462"/>
      <c r="J146" s="462"/>
      <c r="K146" s="462"/>
      <c r="L146" s="462"/>
      <c r="M146" s="462"/>
      <c r="N146" s="462"/>
      <c r="O146" s="462"/>
      <c r="P146" s="462"/>
      <c r="Q146" s="462"/>
      <c r="R146" s="462"/>
      <c r="S146" s="462"/>
      <c r="T146" s="462"/>
      <c r="U146" s="462"/>
      <c r="V146" s="462"/>
      <c r="W146" s="462"/>
    </row>
    <row r="147" ht="12.75" customHeight="1">
      <c r="A147" s="462"/>
      <c r="B147" s="462"/>
      <c r="C147" s="462"/>
      <c r="D147" s="462"/>
      <c r="E147" s="462"/>
      <c r="F147" s="462"/>
      <c r="G147" s="462"/>
      <c r="H147" s="462"/>
      <c r="I147" s="462"/>
      <c r="J147" s="462"/>
      <c r="K147" s="462"/>
      <c r="L147" s="462"/>
      <c r="M147" s="462"/>
      <c r="N147" s="462"/>
      <c r="O147" s="462"/>
      <c r="P147" s="462"/>
      <c r="Q147" s="462"/>
      <c r="R147" s="462"/>
      <c r="S147" s="462"/>
      <c r="T147" s="462"/>
      <c r="U147" s="462"/>
      <c r="V147" s="462"/>
      <c r="W147" s="462"/>
    </row>
    <row r="148" ht="12.75" customHeight="1">
      <c r="A148" s="462"/>
      <c r="B148" s="462"/>
      <c r="C148" s="462"/>
      <c r="D148" s="462"/>
      <c r="E148" s="462"/>
      <c r="F148" s="462"/>
      <c r="G148" s="462"/>
      <c r="H148" s="462"/>
      <c r="I148" s="462"/>
      <c r="J148" s="462"/>
      <c r="K148" s="462"/>
      <c r="L148" s="462"/>
      <c r="M148" s="462"/>
      <c r="N148" s="462"/>
      <c r="O148" s="462"/>
      <c r="P148" s="462"/>
      <c r="Q148" s="462"/>
      <c r="R148" s="462"/>
      <c r="S148" s="462"/>
      <c r="T148" s="462"/>
      <c r="U148" s="462"/>
      <c r="V148" s="462"/>
      <c r="W148" s="462"/>
    </row>
    <row r="149" ht="12.75" customHeight="1">
      <c r="A149" s="462"/>
      <c r="B149" s="462"/>
      <c r="C149" s="462"/>
      <c r="D149" s="462"/>
      <c r="E149" s="462"/>
      <c r="F149" s="462"/>
      <c r="G149" s="462"/>
      <c r="H149" s="462"/>
      <c r="I149" s="462"/>
      <c r="J149" s="462"/>
      <c r="K149" s="462"/>
      <c r="L149" s="462"/>
      <c r="M149" s="462"/>
      <c r="N149" s="462"/>
      <c r="O149" s="462"/>
      <c r="P149" s="462"/>
      <c r="Q149" s="462"/>
      <c r="R149" s="462"/>
      <c r="S149" s="462"/>
      <c r="T149" s="462"/>
      <c r="U149" s="462"/>
      <c r="V149" s="462"/>
      <c r="W149" s="462"/>
    </row>
    <row r="150" ht="12.75" customHeight="1">
      <c r="A150" s="462"/>
      <c r="B150" s="462"/>
      <c r="C150" s="462"/>
      <c r="D150" s="462"/>
      <c r="E150" s="462"/>
      <c r="F150" s="462"/>
      <c r="G150" s="462"/>
      <c r="H150" s="462"/>
      <c r="I150" s="462"/>
      <c r="J150" s="462"/>
      <c r="K150" s="462"/>
      <c r="L150" s="462"/>
      <c r="M150" s="462"/>
      <c r="N150" s="462"/>
      <c r="O150" s="462"/>
      <c r="P150" s="462"/>
      <c r="Q150" s="462"/>
      <c r="R150" s="462"/>
      <c r="S150" s="462"/>
      <c r="T150" s="462"/>
      <c r="U150" s="462"/>
      <c r="V150" s="462"/>
      <c r="W150" s="462"/>
    </row>
    <row r="151" ht="12.75" customHeight="1">
      <c r="A151" s="462"/>
      <c r="B151" s="462"/>
      <c r="C151" s="462"/>
      <c r="D151" s="462"/>
      <c r="E151" s="462"/>
      <c r="F151" s="462"/>
      <c r="G151" s="462"/>
      <c r="H151" s="462"/>
      <c r="I151" s="462"/>
      <c r="J151" s="462"/>
      <c r="K151" s="462"/>
      <c r="L151" s="462"/>
      <c r="M151" s="462"/>
      <c r="N151" s="462"/>
      <c r="O151" s="462"/>
      <c r="P151" s="462"/>
      <c r="Q151" s="462"/>
      <c r="R151" s="462"/>
      <c r="S151" s="462"/>
      <c r="T151" s="462"/>
      <c r="U151" s="462"/>
      <c r="V151" s="462"/>
      <c r="W151" s="462"/>
    </row>
    <row r="152" ht="12.75" customHeight="1">
      <c r="A152" s="462"/>
      <c r="B152" s="462"/>
      <c r="C152" s="462"/>
      <c r="D152" s="462"/>
      <c r="E152" s="462"/>
      <c r="F152" s="462"/>
      <c r="G152" s="462"/>
      <c r="H152" s="462"/>
      <c r="I152" s="462"/>
      <c r="J152" s="462"/>
      <c r="K152" s="462"/>
      <c r="L152" s="462"/>
      <c r="M152" s="462"/>
      <c r="N152" s="462"/>
      <c r="O152" s="462"/>
      <c r="P152" s="462"/>
      <c r="Q152" s="462"/>
      <c r="R152" s="462"/>
      <c r="S152" s="462"/>
      <c r="T152" s="462"/>
      <c r="U152" s="462"/>
      <c r="V152" s="462"/>
      <c r="W152" s="462"/>
    </row>
    <row r="153" ht="12.75" customHeight="1">
      <c r="A153" s="462"/>
      <c r="B153" s="462"/>
      <c r="C153" s="462"/>
      <c r="D153" s="462"/>
      <c r="E153" s="462"/>
      <c r="F153" s="462"/>
      <c r="G153" s="462"/>
      <c r="H153" s="462"/>
      <c r="I153" s="462"/>
      <c r="J153" s="462"/>
      <c r="K153" s="462"/>
      <c r="L153" s="462"/>
      <c r="M153" s="462"/>
      <c r="N153" s="462"/>
      <c r="O153" s="462"/>
      <c r="P153" s="462"/>
      <c r="Q153" s="462"/>
      <c r="R153" s="462"/>
      <c r="S153" s="462"/>
      <c r="T153" s="462"/>
      <c r="U153" s="462"/>
      <c r="V153" s="462"/>
      <c r="W153" s="462"/>
    </row>
    <row r="154" ht="12.75" customHeight="1">
      <c r="A154" s="462"/>
      <c r="B154" s="462"/>
      <c r="C154" s="462"/>
      <c r="D154" s="462"/>
      <c r="E154" s="462"/>
      <c r="F154" s="462"/>
      <c r="G154" s="462"/>
      <c r="H154" s="462"/>
      <c r="I154" s="462"/>
      <c r="J154" s="462"/>
      <c r="K154" s="462"/>
      <c r="L154" s="462"/>
      <c r="M154" s="462"/>
      <c r="N154" s="462"/>
      <c r="O154" s="462"/>
      <c r="P154" s="462"/>
      <c r="Q154" s="462"/>
      <c r="R154" s="462"/>
      <c r="S154" s="462"/>
      <c r="T154" s="462"/>
      <c r="U154" s="462"/>
      <c r="V154" s="462"/>
      <c r="W154" s="462"/>
    </row>
    <row r="155" ht="12.75" customHeight="1">
      <c r="A155" s="462"/>
      <c r="B155" s="462"/>
      <c r="C155" s="462"/>
      <c r="D155" s="462"/>
      <c r="E155" s="462"/>
      <c r="F155" s="462"/>
      <c r="G155" s="462"/>
      <c r="H155" s="462"/>
      <c r="I155" s="462"/>
      <c r="J155" s="462"/>
      <c r="K155" s="462"/>
      <c r="L155" s="462"/>
      <c r="M155" s="462"/>
      <c r="N155" s="462"/>
      <c r="O155" s="462"/>
      <c r="P155" s="462"/>
      <c r="Q155" s="462"/>
      <c r="R155" s="462"/>
      <c r="S155" s="462"/>
      <c r="T155" s="462"/>
      <c r="U155" s="462"/>
      <c r="V155" s="462"/>
      <c r="W155" s="462"/>
    </row>
    <row r="156" ht="12.75" customHeight="1">
      <c r="A156" s="462"/>
      <c r="B156" s="462"/>
      <c r="C156" s="462"/>
      <c r="D156" s="462"/>
      <c r="E156" s="462"/>
      <c r="F156" s="462"/>
      <c r="G156" s="462"/>
      <c r="H156" s="462"/>
      <c r="I156" s="462"/>
      <c r="J156" s="462"/>
      <c r="K156" s="462"/>
      <c r="L156" s="462"/>
      <c r="M156" s="462"/>
      <c r="N156" s="462"/>
      <c r="O156" s="462"/>
      <c r="P156" s="462"/>
      <c r="Q156" s="462"/>
      <c r="R156" s="462"/>
      <c r="S156" s="462"/>
      <c r="T156" s="462"/>
      <c r="U156" s="462"/>
      <c r="V156" s="462"/>
      <c r="W156" s="462"/>
    </row>
    <row r="157" ht="12.75" customHeight="1">
      <c r="A157" s="462"/>
      <c r="B157" s="462"/>
      <c r="C157" s="462"/>
      <c r="D157" s="462"/>
      <c r="E157" s="462"/>
      <c r="F157" s="462"/>
      <c r="G157" s="462"/>
      <c r="H157" s="462"/>
      <c r="I157" s="462"/>
      <c r="J157" s="462"/>
      <c r="K157" s="462"/>
      <c r="L157" s="462"/>
      <c r="M157" s="462"/>
      <c r="N157" s="462"/>
      <c r="O157" s="462"/>
      <c r="P157" s="462"/>
      <c r="Q157" s="462"/>
      <c r="R157" s="462"/>
      <c r="S157" s="462"/>
      <c r="T157" s="462"/>
      <c r="U157" s="462"/>
      <c r="V157" s="462"/>
      <c r="W157" s="462"/>
    </row>
    <row r="158" ht="12.75" customHeight="1">
      <c r="A158" s="462"/>
      <c r="B158" s="462"/>
      <c r="C158" s="462"/>
      <c r="D158" s="462"/>
      <c r="E158" s="462"/>
      <c r="F158" s="462"/>
      <c r="G158" s="462"/>
      <c r="H158" s="462"/>
      <c r="I158" s="462"/>
      <c r="J158" s="462"/>
      <c r="K158" s="462"/>
      <c r="L158" s="462"/>
      <c r="M158" s="462"/>
      <c r="N158" s="462"/>
      <c r="O158" s="462"/>
      <c r="P158" s="462"/>
      <c r="Q158" s="462"/>
      <c r="R158" s="462"/>
      <c r="S158" s="462"/>
      <c r="T158" s="462"/>
      <c r="U158" s="462"/>
      <c r="V158" s="462"/>
      <c r="W158" s="462"/>
    </row>
    <row r="159" ht="12.75" customHeight="1">
      <c r="A159" s="462"/>
      <c r="B159" s="462"/>
      <c r="C159" s="462"/>
      <c r="D159" s="462"/>
      <c r="E159" s="462"/>
      <c r="F159" s="462"/>
      <c r="G159" s="462"/>
      <c r="H159" s="462"/>
      <c r="I159" s="462"/>
      <c r="J159" s="462"/>
      <c r="K159" s="462"/>
      <c r="L159" s="462"/>
      <c r="M159" s="462"/>
      <c r="N159" s="462"/>
      <c r="O159" s="462"/>
      <c r="P159" s="462"/>
      <c r="Q159" s="462"/>
      <c r="R159" s="462"/>
      <c r="S159" s="462"/>
      <c r="T159" s="462"/>
      <c r="U159" s="462"/>
      <c r="V159" s="462"/>
      <c r="W159" s="462"/>
    </row>
    <row r="160" ht="12.75" customHeight="1">
      <c r="A160" s="462"/>
      <c r="B160" s="462"/>
      <c r="C160" s="462"/>
      <c r="D160" s="462"/>
      <c r="E160" s="462"/>
      <c r="F160" s="462"/>
      <c r="G160" s="462"/>
      <c r="H160" s="462"/>
      <c r="I160" s="462"/>
      <c r="J160" s="462"/>
      <c r="K160" s="462"/>
      <c r="L160" s="462"/>
      <c r="M160" s="462"/>
      <c r="N160" s="462"/>
      <c r="O160" s="462"/>
      <c r="P160" s="462"/>
      <c r="Q160" s="462"/>
      <c r="R160" s="462"/>
      <c r="S160" s="462"/>
      <c r="T160" s="462"/>
      <c r="U160" s="462"/>
      <c r="V160" s="462"/>
      <c r="W160" s="462"/>
    </row>
    <row r="161" ht="12.75" customHeight="1">
      <c r="A161" s="462"/>
      <c r="B161" s="462"/>
      <c r="C161" s="462"/>
      <c r="D161" s="462"/>
      <c r="E161" s="462"/>
      <c r="F161" s="462"/>
      <c r="G161" s="462"/>
      <c r="H161" s="462"/>
      <c r="I161" s="462"/>
      <c r="J161" s="462"/>
      <c r="K161" s="462"/>
      <c r="L161" s="462"/>
      <c r="M161" s="462"/>
      <c r="N161" s="462"/>
      <c r="O161" s="462"/>
      <c r="P161" s="462"/>
      <c r="Q161" s="462"/>
      <c r="R161" s="462"/>
      <c r="S161" s="462"/>
      <c r="T161" s="462"/>
      <c r="U161" s="462"/>
      <c r="V161" s="462"/>
      <c r="W161" s="462"/>
    </row>
    <row r="162" ht="12.75" customHeight="1">
      <c r="A162" s="462"/>
      <c r="B162" s="462"/>
      <c r="C162" s="462"/>
      <c r="D162" s="462"/>
      <c r="E162" s="462"/>
      <c r="F162" s="462"/>
      <c r="G162" s="462"/>
      <c r="H162" s="462"/>
      <c r="I162" s="462"/>
      <c r="J162" s="462"/>
      <c r="K162" s="462"/>
      <c r="L162" s="462"/>
      <c r="M162" s="462"/>
      <c r="N162" s="462"/>
      <c r="O162" s="462"/>
      <c r="P162" s="462"/>
      <c r="Q162" s="462"/>
      <c r="R162" s="462"/>
      <c r="S162" s="462"/>
      <c r="T162" s="462"/>
      <c r="U162" s="462"/>
      <c r="V162" s="462"/>
      <c r="W162" s="462"/>
    </row>
    <row r="163" ht="12.75" customHeight="1">
      <c r="A163" s="462"/>
      <c r="B163" s="462"/>
      <c r="C163" s="462"/>
      <c r="D163" s="462"/>
      <c r="E163" s="462"/>
      <c r="F163" s="462"/>
      <c r="G163" s="462"/>
      <c r="H163" s="462"/>
      <c r="I163" s="462"/>
      <c r="J163" s="462"/>
      <c r="K163" s="462"/>
      <c r="L163" s="462"/>
      <c r="M163" s="462"/>
      <c r="N163" s="462"/>
      <c r="O163" s="462"/>
      <c r="P163" s="462"/>
      <c r="Q163" s="462"/>
      <c r="R163" s="462"/>
      <c r="S163" s="462"/>
      <c r="T163" s="462"/>
      <c r="U163" s="462"/>
      <c r="V163" s="462"/>
      <c r="W163" s="462"/>
    </row>
    <row r="164" ht="12.75" customHeight="1">
      <c r="A164" s="462"/>
      <c r="B164" s="462"/>
      <c r="C164" s="462"/>
      <c r="D164" s="462"/>
      <c r="E164" s="462"/>
      <c r="F164" s="462"/>
      <c r="G164" s="462"/>
      <c r="H164" s="462"/>
      <c r="I164" s="462"/>
      <c r="J164" s="462"/>
      <c r="K164" s="462"/>
      <c r="L164" s="462"/>
      <c r="M164" s="462"/>
      <c r="N164" s="462"/>
      <c r="O164" s="462"/>
      <c r="P164" s="462"/>
      <c r="Q164" s="462"/>
      <c r="R164" s="462"/>
      <c r="S164" s="462"/>
      <c r="T164" s="462"/>
      <c r="U164" s="462"/>
      <c r="V164" s="462"/>
      <c r="W164" s="462"/>
    </row>
    <row r="165" ht="12.75" customHeight="1">
      <c r="A165" s="462"/>
      <c r="B165" s="462"/>
      <c r="C165" s="462"/>
      <c r="D165" s="462"/>
      <c r="E165" s="462"/>
      <c r="F165" s="462"/>
      <c r="G165" s="462"/>
      <c r="H165" s="462"/>
      <c r="I165" s="462"/>
      <c r="J165" s="462"/>
      <c r="K165" s="462"/>
      <c r="L165" s="462"/>
      <c r="M165" s="462"/>
      <c r="N165" s="462"/>
      <c r="O165" s="462"/>
      <c r="P165" s="462"/>
      <c r="Q165" s="462"/>
      <c r="R165" s="462"/>
      <c r="S165" s="462"/>
      <c r="T165" s="462"/>
      <c r="U165" s="462"/>
      <c r="V165" s="462"/>
      <c r="W165" s="462"/>
    </row>
    <row r="166" ht="12.75" customHeight="1">
      <c r="A166" s="462"/>
      <c r="B166" s="462"/>
      <c r="C166" s="462"/>
      <c r="D166" s="462"/>
      <c r="E166" s="462"/>
      <c r="F166" s="462"/>
      <c r="G166" s="462"/>
      <c r="H166" s="462"/>
      <c r="I166" s="462"/>
      <c r="J166" s="462"/>
      <c r="K166" s="462"/>
      <c r="L166" s="462"/>
      <c r="M166" s="462"/>
      <c r="N166" s="462"/>
      <c r="O166" s="462"/>
      <c r="P166" s="462"/>
      <c r="Q166" s="462"/>
      <c r="R166" s="462"/>
      <c r="S166" s="462"/>
      <c r="T166" s="462"/>
      <c r="U166" s="462"/>
      <c r="V166" s="462"/>
      <c r="W166" s="462"/>
    </row>
    <row r="167" ht="12.75" customHeight="1">
      <c r="A167" s="462"/>
      <c r="B167" s="462"/>
      <c r="C167" s="462"/>
      <c r="D167" s="462"/>
      <c r="E167" s="462"/>
      <c r="F167" s="462"/>
      <c r="G167" s="462"/>
      <c r="H167" s="462"/>
      <c r="I167" s="462"/>
      <c r="J167" s="462"/>
      <c r="K167" s="462"/>
      <c r="L167" s="462"/>
      <c r="M167" s="462"/>
      <c r="N167" s="462"/>
      <c r="O167" s="462"/>
      <c r="P167" s="462"/>
      <c r="Q167" s="462"/>
      <c r="R167" s="462"/>
      <c r="S167" s="462"/>
      <c r="T167" s="462"/>
      <c r="U167" s="462"/>
      <c r="V167" s="462"/>
      <c r="W167" s="462"/>
    </row>
    <row r="168" ht="12.75" customHeight="1">
      <c r="A168" s="462"/>
      <c r="B168" s="462"/>
      <c r="C168" s="462"/>
      <c r="D168" s="462"/>
      <c r="E168" s="462"/>
      <c r="F168" s="462"/>
      <c r="G168" s="462"/>
      <c r="H168" s="462"/>
      <c r="I168" s="462"/>
      <c r="J168" s="462"/>
      <c r="K168" s="462"/>
      <c r="L168" s="462"/>
      <c r="M168" s="462"/>
      <c r="N168" s="462"/>
      <c r="O168" s="462"/>
      <c r="P168" s="462"/>
      <c r="Q168" s="462"/>
      <c r="R168" s="462"/>
      <c r="S168" s="462"/>
      <c r="T168" s="462"/>
      <c r="U168" s="462"/>
      <c r="V168" s="462"/>
      <c r="W168" s="462"/>
    </row>
    <row r="169" ht="12.75" customHeight="1">
      <c r="A169" s="462"/>
      <c r="B169" s="462"/>
      <c r="C169" s="462"/>
      <c r="D169" s="462"/>
      <c r="E169" s="462"/>
      <c r="F169" s="462"/>
      <c r="G169" s="462"/>
      <c r="H169" s="462"/>
      <c r="I169" s="462"/>
      <c r="J169" s="462"/>
      <c r="K169" s="462"/>
      <c r="L169" s="462"/>
      <c r="M169" s="462"/>
      <c r="N169" s="462"/>
      <c r="O169" s="462"/>
      <c r="P169" s="462"/>
      <c r="Q169" s="462"/>
      <c r="R169" s="462"/>
      <c r="S169" s="462"/>
      <c r="T169" s="462"/>
      <c r="U169" s="462"/>
      <c r="V169" s="462"/>
      <c r="W169" s="462"/>
    </row>
    <row r="170" ht="12.75" customHeight="1">
      <c r="A170" s="462"/>
      <c r="B170" s="462"/>
      <c r="C170" s="462"/>
      <c r="D170" s="462"/>
      <c r="E170" s="462"/>
      <c r="F170" s="462"/>
      <c r="G170" s="462"/>
      <c r="H170" s="462"/>
      <c r="I170" s="462"/>
      <c r="J170" s="462"/>
      <c r="K170" s="462"/>
      <c r="L170" s="462"/>
      <c r="M170" s="462"/>
      <c r="N170" s="462"/>
      <c r="O170" s="462"/>
      <c r="P170" s="462"/>
      <c r="Q170" s="462"/>
      <c r="R170" s="462"/>
      <c r="S170" s="462"/>
      <c r="T170" s="462"/>
      <c r="U170" s="462"/>
      <c r="V170" s="462"/>
      <c r="W170" s="462"/>
    </row>
    <row r="171" ht="12.75" customHeight="1">
      <c r="A171" s="462"/>
      <c r="B171" s="462"/>
      <c r="C171" s="462"/>
      <c r="D171" s="462"/>
      <c r="E171" s="462"/>
      <c r="F171" s="462"/>
      <c r="G171" s="462"/>
      <c r="H171" s="462"/>
      <c r="I171" s="462"/>
      <c r="J171" s="462"/>
      <c r="K171" s="462"/>
      <c r="L171" s="462"/>
      <c r="M171" s="462"/>
      <c r="N171" s="462"/>
      <c r="O171" s="462"/>
      <c r="P171" s="462"/>
      <c r="Q171" s="462"/>
      <c r="R171" s="462"/>
      <c r="S171" s="462"/>
      <c r="T171" s="462"/>
      <c r="U171" s="462"/>
      <c r="V171" s="462"/>
      <c r="W171" s="462"/>
    </row>
    <row r="172" ht="12.75" customHeight="1">
      <c r="A172" s="462"/>
      <c r="B172" s="462"/>
      <c r="C172" s="462"/>
      <c r="D172" s="462"/>
      <c r="E172" s="462"/>
      <c r="F172" s="462"/>
      <c r="G172" s="462"/>
      <c r="H172" s="462"/>
      <c r="I172" s="462"/>
      <c r="J172" s="462"/>
      <c r="K172" s="462"/>
      <c r="L172" s="462"/>
      <c r="M172" s="462"/>
      <c r="N172" s="462"/>
      <c r="O172" s="462"/>
      <c r="P172" s="462"/>
      <c r="Q172" s="462"/>
      <c r="R172" s="462"/>
      <c r="S172" s="462"/>
      <c r="T172" s="462"/>
      <c r="U172" s="462"/>
      <c r="V172" s="462"/>
      <c r="W172" s="462"/>
    </row>
    <row r="173" ht="12.75" customHeight="1">
      <c r="A173" s="462"/>
      <c r="B173" s="462"/>
      <c r="C173" s="462"/>
      <c r="D173" s="462"/>
      <c r="E173" s="462"/>
      <c r="F173" s="462"/>
      <c r="G173" s="462"/>
      <c r="H173" s="462"/>
      <c r="I173" s="462"/>
      <c r="J173" s="462"/>
      <c r="K173" s="462"/>
      <c r="L173" s="462"/>
      <c r="M173" s="462"/>
      <c r="N173" s="462"/>
      <c r="O173" s="462"/>
      <c r="P173" s="462"/>
      <c r="Q173" s="462"/>
      <c r="R173" s="462"/>
      <c r="S173" s="462"/>
      <c r="T173" s="462"/>
      <c r="U173" s="462"/>
      <c r="V173" s="462"/>
      <c r="W173" s="462"/>
    </row>
    <row r="174" ht="12.75" customHeight="1">
      <c r="A174" s="462"/>
      <c r="B174" s="462"/>
      <c r="C174" s="462"/>
      <c r="D174" s="462"/>
      <c r="E174" s="462"/>
      <c r="F174" s="462"/>
      <c r="G174" s="462"/>
      <c r="H174" s="462"/>
      <c r="I174" s="462"/>
      <c r="J174" s="462"/>
      <c r="K174" s="462"/>
      <c r="L174" s="462"/>
      <c r="M174" s="462"/>
      <c r="N174" s="462"/>
      <c r="O174" s="462"/>
      <c r="P174" s="462"/>
      <c r="Q174" s="462"/>
      <c r="R174" s="462"/>
      <c r="S174" s="462"/>
      <c r="T174" s="462"/>
      <c r="U174" s="462"/>
      <c r="V174" s="462"/>
      <c r="W174" s="462"/>
    </row>
    <row r="175" ht="12.75" customHeight="1">
      <c r="A175" s="462"/>
      <c r="B175" s="462"/>
      <c r="C175" s="462"/>
      <c r="D175" s="462"/>
      <c r="E175" s="462"/>
      <c r="F175" s="462"/>
      <c r="G175" s="462"/>
      <c r="H175" s="462"/>
      <c r="I175" s="462"/>
      <c r="J175" s="462"/>
      <c r="K175" s="462"/>
      <c r="L175" s="462"/>
      <c r="M175" s="462"/>
      <c r="N175" s="462"/>
      <c r="O175" s="462"/>
      <c r="P175" s="462"/>
      <c r="Q175" s="462"/>
      <c r="R175" s="462"/>
      <c r="S175" s="462"/>
      <c r="T175" s="462"/>
      <c r="U175" s="462"/>
      <c r="V175" s="462"/>
      <c r="W175" s="462"/>
    </row>
    <row r="176" ht="12.75" customHeight="1">
      <c r="A176" s="462"/>
      <c r="B176" s="462"/>
      <c r="C176" s="462"/>
      <c r="D176" s="462"/>
      <c r="E176" s="462"/>
      <c r="F176" s="462"/>
      <c r="G176" s="462"/>
      <c r="H176" s="462"/>
      <c r="I176" s="462"/>
      <c r="J176" s="462"/>
      <c r="K176" s="462"/>
      <c r="L176" s="462"/>
      <c r="M176" s="462"/>
      <c r="N176" s="462"/>
      <c r="O176" s="462"/>
      <c r="P176" s="462"/>
      <c r="Q176" s="462"/>
      <c r="R176" s="462"/>
      <c r="S176" s="462"/>
      <c r="T176" s="462"/>
      <c r="U176" s="462"/>
      <c r="V176" s="462"/>
      <c r="W176" s="462"/>
    </row>
    <row r="177" ht="12.75" customHeight="1">
      <c r="A177" s="462"/>
      <c r="B177" s="462"/>
      <c r="C177" s="462"/>
      <c r="D177" s="462"/>
      <c r="E177" s="462"/>
      <c r="F177" s="462"/>
      <c r="G177" s="462"/>
      <c r="H177" s="462"/>
      <c r="I177" s="462"/>
      <c r="J177" s="462"/>
      <c r="K177" s="462"/>
      <c r="L177" s="462"/>
      <c r="M177" s="462"/>
      <c r="N177" s="462"/>
      <c r="O177" s="462"/>
      <c r="P177" s="462"/>
      <c r="Q177" s="462"/>
      <c r="R177" s="462"/>
      <c r="S177" s="462"/>
      <c r="T177" s="462"/>
      <c r="U177" s="462"/>
      <c r="V177" s="462"/>
      <c r="W177" s="462"/>
    </row>
    <row r="178" ht="12.75" customHeight="1">
      <c r="A178" s="462"/>
      <c r="B178" s="462"/>
      <c r="C178" s="462"/>
      <c r="D178" s="462"/>
      <c r="E178" s="462"/>
      <c r="F178" s="462"/>
      <c r="G178" s="462"/>
      <c r="H178" s="462"/>
      <c r="I178" s="462"/>
      <c r="J178" s="462"/>
      <c r="K178" s="462"/>
      <c r="L178" s="462"/>
      <c r="M178" s="462"/>
      <c r="N178" s="462"/>
      <c r="O178" s="462"/>
      <c r="P178" s="462"/>
      <c r="Q178" s="462"/>
      <c r="R178" s="462"/>
      <c r="S178" s="462"/>
      <c r="T178" s="462"/>
      <c r="U178" s="462"/>
      <c r="V178" s="462"/>
      <c r="W178" s="462"/>
    </row>
    <row r="179" ht="12.75" customHeight="1">
      <c r="A179" s="462"/>
      <c r="B179" s="462"/>
      <c r="C179" s="462"/>
      <c r="D179" s="462"/>
      <c r="E179" s="462"/>
      <c r="F179" s="462"/>
      <c r="G179" s="462"/>
      <c r="H179" s="462"/>
      <c r="I179" s="462"/>
      <c r="J179" s="462"/>
      <c r="K179" s="462"/>
      <c r="L179" s="462"/>
      <c r="M179" s="462"/>
      <c r="N179" s="462"/>
      <c r="O179" s="462"/>
      <c r="P179" s="462"/>
      <c r="Q179" s="462"/>
      <c r="R179" s="462"/>
      <c r="S179" s="462"/>
      <c r="T179" s="462"/>
      <c r="U179" s="462"/>
      <c r="V179" s="462"/>
      <c r="W179" s="462"/>
    </row>
    <row r="180" ht="12.75" customHeight="1">
      <c r="A180" s="462"/>
      <c r="B180" s="462"/>
      <c r="C180" s="462"/>
      <c r="D180" s="462"/>
      <c r="E180" s="462"/>
      <c r="F180" s="462"/>
      <c r="G180" s="462"/>
      <c r="H180" s="462"/>
      <c r="I180" s="462"/>
      <c r="J180" s="462"/>
      <c r="K180" s="462"/>
      <c r="L180" s="462"/>
      <c r="M180" s="462"/>
      <c r="N180" s="462"/>
      <c r="O180" s="462"/>
      <c r="P180" s="462"/>
      <c r="Q180" s="462"/>
      <c r="R180" s="462"/>
      <c r="S180" s="462"/>
      <c r="T180" s="462"/>
      <c r="U180" s="462"/>
      <c r="V180" s="462"/>
      <c r="W180" s="462"/>
    </row>
    <row r="181" ht="12.75" customHeight="1">
      <c r="A181" s="462"/>
      <c r="B181" s="462"/>
      <c r="C181" s="462"/>
      <c r="D181" s="462"/>
      <c r="E181" s="462"/>
      <c r="F181" s="462"/>
      <c r="G181" s="462"/>
      <c r="H181" s="462"/>
      <c r="I181" s="462"/>
      <c r="J181" s="462"/>
      <c r="K181" s="462"/>
      <c r="L181" s="462"/>
      <c r="M181" s="462"/>
      <c r="N181" s="462"/>
      <c r="O181" s="462"/>
      <c r="P181" s="462"/>
      <c r="Q181" s="462"/>
      <c r="R181" s="462"/>
      <c r="S181" s="462"/>
      <c r="T181" s="462"/>
      <c r="U181" s="462"/>
      <c r="V181" s="462"/>
      <c r="W181" s="462"/>
    </row>
    <row r="182" ht="12.75" customHeight="1">
      <c r="A182" s="462"/>
      <c r="B182" s="462"/>
      <c r="C182" s="462"/>
      <c r="D182" s="462"/>
      <c r="E182" s="462"/>
      <c r="F182" s="462"/>
      <c r="G182" s="462"/>
      <c r="H182" s="462"/>
      <c r="I182" s="462"/>
      <c r="J182" s="462"/>
      <c r="K182" s="462"/>
      <c r="L182" s="462"/>
      <c r="M182" s="462"/>
      <c r="N182" s="462"/>
      <c r="O182" s="462"/>
      <c r="P182" s="462"/>
      <c r="Q182" s="462"/>
      <c r="R182" s="462"/>
      <c r="S182" s="462"/>
      <c r="T182" s="462"/>
      <c r="U182" s="462"/>
      <c r="V182" s="462"/>
      <c r="W182" s="462"/>
    </row>
    <row r="183" ht="12.75" customHeight="1">
      <c r="A183" s="462"/>
      <c r="B183" s="462"/>
      <c r="C183" s="462"/>
      <c r="D183" s="462"/>
      <c r="E183" s="462"/>
      <c r="F183" s="462"/>
      <c r="G183" s="462"/>
      <c r="H183" s="462"/>
      <c r="I183" s="462"/>
      <c r="J183" s="462"/>
      <c r="K183" s="462"/>
      <c r="L183" s="462"/>
      <c r="M183" s="462"/>
      <c r="N183" s="462"/>
      <c r="O183" s="462"/>
      <c r="P183" s="462"/>
      <c r="Q183" s="462"/>
      <c r="R183" s="462"/>
      <c r="S183" s="462"/>
      <c r="T183" s="462"/>
      <c r="U183" s="462"/>
      <c r="V183" s="462"/>
      <c r="W183" s="462"/>
    </row>
    <row r="184" ht="12.75" customHeight="1">
      <c r="A184" s="462"/>
      <c r="B184" s="462"/>
      <c r="C184" s="462"/>
      <c r="D184" s="462"/>
      <c r="E184" s="462"/>
      <c r="F184" s="462"/>
      <c r="G184" s="462"/>
      <c r="H184" s="462"/>
      <c r="I184" s="462"/>
      <c r="J184" s="462"/>
      <c r="K184" s="462"/>
      <c r="L184" s="462"/>
      <c r="M184" s="462"/>
      <c r="N184" s="462"/>
      <c r="O184" s="462"/>
      <c r="P184" s="462"/>
      <c r="Q184" s="462"/>
      <c r="R184" s="462"/>
      <c r="S184" s="462"/>
      <c r="T184" s="462"/>
      <c r="U184" s="462"/>
      <c r="V184" s="462"/>
      <c r="W184" s="462"/>
    </row>
    <row r="185" ht="12.75" customHeight="1">
      <c r="A185" s="462"/>
      <c r="B185" s="462"/>
      <c r="C185" s="462"/>
      <c r="D185" s="462"/>
      <c r="E185" s="462"/>
      <c r="F185" s="462"/>
      <c r="G185" s="462"/>
      <c r="H185" s="462"/>
      <c r="I185" s="462"/>
      <c r="J185" s="462"/>
      <c r="K185" s="462"/>
      <c r="L185" s="462"/>
      <c r="M185" s="462"/>
      <c r="N185" s="462"/>
      <c r="O185" s="462"/>
      <c r="P185" s="462"/>
      <c r="Q185" s="462"/>
      <c r="R185" s="462"/>
      <c r="S185" s="462"/>
      <c r="T185" s="462"/>
      <c r="U185" s="462"/>
      <c r="V185" s="462"/>
      <c r="W185" s="462"/>
    </row>
    <row r="186" ht="12.75" customHeight="1">
      <c r="A186" s="462"/>
      <c r="B186" s="462"/>
      <c r="C186" s="462"/>
      <c r="D186" s="462"/>
      <c r="E186" s="462"/>
      <c r="F186" s="462"/>
      <c r="G186" s="462"/>
      <c r="H186" s="462"/>
      <c r="I186" s="462"/>
      <c r="J186" s="462"/>
      <c r="K186" s="462"/>
      <c r="L186" s="462"/>
      <c r="M186" s="462"/>
      <c r="N186" s="462"/>
      <c r="O186" s="462"/>
      <c r="P186" s="462"/>
      <c r="Q186" s="462"/>
      <c r="R186" s="462"/>
      <c r="S186" s="462"/>
      <c r="T186" s="462"/>
      <c r="U186" s="462"/>
      <c r="V186" s="462"/>
      <c r="W186" s="462"/>
    </row>
    <row r="187" ht="12.75" customHeight="1">
      <c r="A187" s="462"/>
      <c r="B187" s="462"/>
      <c r="C187" s="462"/>
      <c r="D187" s="462"/>
      <c r="E187" s="462"/>
      <c r="F187" s="462"/>
      <c r="G187" s="462"/>
      <c r="H187" s="462"/>
      <c r="I187" s="462"/>
      <c r="J187" s="462"/>
      <c r="K187" s="462"/>
      <c r="L187" s="462"/>
      <c r="M187" s="462"/>
      <c r="N187" s="462"/>
      <c r="O187" s="462"/>
      <c r="P187" s="462"/>
      <c r="Q187" s="462"/>
      <c r="R187" s="462"/>
      <c r="S187" s="462"/>
      <c r="T187" s="462"/>
      <c r="U187" s="462"/>
      <c r="V187" s="462"/>
      <c r="W187" s="462"/>
    </row>
    <row r="188" ht="12.75" customHeight="1">
      <c r="A188" s="462"/>
      <c r="B188" s="462"/>
      <c r="C188" s="462"/>
      <c r="D188" s="462"/>
      <c r="E188" s="462"/>
      <c r="F188" s="462"/>
      <c r="G188" s="462"/>
      <c r="H188" s="462"/>
      <c r="I188" s="462"/>
      <c r="J188" s="462"/>
      <c r="K188" s="462"/>
      <c r="L188" s="462"/>
      <c r="M188" s="462"/>
      <c r="N188" s="462"/>
      <c r="O188" s="462"/>
      <c r="P188" s="462"/>
      <c r="Q188" s="462"/>
      <c r="R188" s="462"/>
      <c r="S188" s="462"/>
      <c r="T188" s="462"/>
      <c r="U188" s="462"/>
      <c r="V188" s="462"/>
      <c r="W188" s="462"/>
    </row>
    <row r="189" ht="12.75" customHeight="1">
      <c r="A189" s="462"/>
      <c r="B189" s="462"/>
      <c r="C189" s="462"/>
      <c r="D189" s="462"/>
      <c r="E189" s="462"/>
      <c r="F189" s="462"/>
      <c r="G189" s="462"/>
      <c r="H189" s="462"/>
      <c r="I189" s="462"/>
      <c r="J189" s="462"/>
      <c r="K189" s="462"/>
      <c r="L189" s="462"/>
      <c r="M189" s="462"/>
      <c r="N189" s="462"/>
      <c r="O189" s="462"/>
      <c r="P189" s="462"/>
      <c r="Q189" s="462"/>
      <c r="R189" s="462"/>
      <c r="S189" s="462"/>
      <c r="T189" s="462"/>
      <c r="U189" s="462"/>
      <c r="V189" s="462"/>
      <c r="W189" s="462"/>
    </row>
    <row r="190" ht="12.75" customHeight="1">
      <c r="A190" s="462"/>
      <c r="B190" s="462"/>
      <c r="C190" s="462"/>
      <c r="D190" s="462"/>
      <c r="E190" s="462"/>
      <c r="F190" s="462"/>
      <c r="G190" s="462"/>
      <c r="H190" s="462"/>
      <c r="I190" s="462"/>
      <c r="J190" s="462"/>
      <c r="K190" s="462"/>
      <c r="L190" s="462"/>
      <c r="M190" s="462"/>
      <c r="N190" s="462"/>
      <c r="O190" s="462"/>
      <c r="P190" s="462"/>
      <c r="Q190" s="462"/>
      <c r="R190" s="462"/>
      <c r="S190" s="462"/>
      <c r="T190" s="462"/>
      <c r="U190" s="462"/>
      <c r="V190" s="462"/>
      <c r="W190" s="462"/>
    </row>
    <row r="191" ht="12.75" customHeight="1">
      <c r="A191" s="462"/>
      <c r="B191" s="462"/>
      <c r="C191" s="462"/>
      <c r="D191" s="462"/>
      <c r="E191" s="462"/>
      <c r="F191" s="462"/>
      <c r="G191" s="462"/>
      <c r="H191" s="462"/>
      <c r="I191" s="462"/>
      <c r="J191" s="462"/>
      <c r="K191" s="462"/>
      <c r="L191" s="462"/>
      <c r="M191" s="462"/>
      <c r="N191" s="462"/>
      <c r="O191" s="462"/>
      <c r="P191" s="462"/>
      <c r="Q191" s="462"/>
      <c r="R191" s="462"/>
      <c r="S191" s="462"/>
      <c r="T191" s="462"/>
      <c r="U191" s="462"/>
      <c r="V191" s="462"/>
      <c r="W191" s="462"/>
    </row>
    <row r="192" ht="12.75" customHeight="1">
      <c r="A192" s="462"/>
      <c r="B192" s="462"/>
      <c r="C192" s="462"/>
      <c r="D192" s="462"/>
      <c r="E192" s="462"/>
      <c r="F192" s="462"/>
      <c r="G192" s="462"/>
      <c r="H192" s="462"/>
      <c r="I192" s="462"/>
      <c r="J192" s="462"/>
      <c r="K192" s="462"/>
      <c r="L192" s="462"/>
      <c r="M192" s="462"/>
      <c r="N192" s="462"/>
      <c r="O192" s="462"/>
      <c r="P192" s="462"/>
      <c r="Q192" s="462"/>
      <c r="R192" s="462"/>
      <c r="S192" s="462"/>
      <c r="T192" s="462"/>
      <c r="U192" s="462"/>
      <c r="V192" s="462"/>
      <c r="W192" s="462"/>
    </row>
    <row r="193" ht="12.75" customHeight="1">
      <c r="A193" s="462"/>
      <c r="B193" s="462"/>
      <c r="C193" s="462"/>
      <c r="D193" s="462"/>
      <c r="E193" s="462"/>
      <c r="F193" s="462"/>
      <c r="G193" s="462"/>
      <c r="H193" s="462"/>
      <c r="I193" s="462"/>
      <c r="J193" s="462"/>
      <c r="K193" s="462"/>
      <c r="L193" s="462"/>
      <c r="M193" s="462"/>
      <c r="N193" s="462"/>
      <c r="O193" s="462"/>
      <c r="P193" s="462"/>
      <c r="Q193" s="462"/>
      <c r="R193" s="462"/>
      <c r="S193" s="462"/>
      <c r="T193" s="462"/>
      <c r="U193" s="462"/>
      <c r="V193" s="462"/>
      <c r="W193" s="462"/>
    </row>
    <row r="194" ht="12.75" customHeight="1">
      <c r="A194" s="462"/>
      <c r="B194" s="462"/>
      <c r="C194" s="462"/>
      <c r="D194" s="462"/>
      <c r="E194" s="462"/>
      <c r="F194" s="462"/>
      <c r="G194" s="462"/>
      <c r="H194" s="462"/>
      <c r="I194" s="462"/>
      <c r="J194" s="462"/>
      <c r="K194" s="462"/>
      <c r="L194" s="462"/>
      <c r="M194" s="462"/>
      <c r="N194" s="462"/>
      <c r="O194" s="462"/>
      <c r="P194" s="462"/>
      <c r="Q194" s="462"/>
      <c r="R194" s="462"/>
      <c r="S194" s="462"/>
      <c r="T194" s="462"/>
      <c r="U194" s="462"/>
      <c r="V194" s="462"/>
      <c r="W194" s="462"/>
    </row>
    <row r="195" ht="12.75" customHeight="1">
      <c r="A195" s="462"/>
      <c r="B195" s="462"/>
      <c r="C195" s="462"/>
      <c r="D195" s="462"/>
      <c r="E195" s="462"/>
      <c r="F195" s="462"/>
      <c r="G195" s="462"/>
      <c r="H195" s="462"/>
      <c r="I195" s="462"/>
      <c r="J195" s="462"/>
      <c r="K195" s="462"/>
      <c r="L195" s="462"/>
      <c r="M195" s="462"/>
      <c r="N195" s="462"/>
      <c r="O195" s="462"/>
      <c r="P195" s="462"/>
      <c r="Q195" s="462"/>
      <c r="R195" s="462"/>
      <c r="S195" s="462"/>
      <c r="T195" s="462"/>
      <c r="U195" s="462"/>
      <c r="V195" s="462"/>
      <c r="W195" s="462"/>
    </row>
    <row r="196" ht="12.75" customHeight="1">
      <c r="A196" s="462"/>
      <c r="B196" s="462"/>
      <c r="C196" s="462"/>
      <c r="D196" s="462"/>
      <c r="E196" s="462"/>
      <c r="F196" s="462"/>
      <c r="G196" s="462"/>
      <c r="H196" s="462"/>
      <c r="I196" s="462"/>
      <c r="J196" s="462"/>
      <c r="K196" s="462"/>
      <c r="L196" s="462"/>
      <c r="M196" s="462"/>
      <c r="N196" s="462"/>
      <c r="O196" s="462"/>
      <c r="P196" s="462"/>
      <c r="Q196" s="462"/>
      <c r="R196" s="462"/>
      <c r="S196" s="462"/>
      <c r="T196" s="462"/>
      <c r="U196" s="462"/>
      <c r="V196" s="462"/>
      <c r="W196" s="462"/>
    </row>
    <row r="197" ht="12.75" customHeight="1">
      <c r="A197" s="462"/>
      <c r="B197" s="462"/>
      <c r="C197" s="462"/>
      <c r="D197" s="462"/>
      <c r="E197" s="462"/>
      <c r="F197" s="462"/>
      <c r="G197" s="462"/>
      <c r="H197" s="462"/>
      <c r="I197" s="462"/>
      <c r="J197" s="462"/>
      <c r="K197" s="462"/>
      <c r="L197" s="462"/>
      <c r="M197" s="462"/>
      <c r="N197" s="462"/>
      <c r="O197" s="462"/>
      <c r="P197" s="462"/>
      <c r="Q197" s="462"/>
      <c r="R197" s="462"/>
      <c r="S197" s="462"/>
      <c r="T197" s="462"/>
      <c r="U197" s="462"/>
      <c r="V197" s="462"/>
      <c r="W197" s="462"/>
    </row>
    <row r="198" ht="12.75" customHeight="1">
      <c r="A198" s="462"/>
      <c r="B198" s="462"/>
      <c r="C198" s="462"/>
      <c r="D198" s="462"/>
      <c r="E198" s="462"/>
      <c r="F198" s="462"/>
      <c r="G198" s="462"/>
      <c r="H198" s="462"/>
      <c r="I198" s="462"/>
      <c r="J198" s="462"/>
      <c r="K198" s="462"/>
      <c r="L198" s="462"/>
      <c r="M198" s="462"/>
      <c r="N198" s="462"/>
      <c r="O198" s="462"/>
      <c r="P198" s="462"/>
      <c r="Q198" s="462"/>
      <c r="R198" s="462"/>
      <c r="S198" s="462"/>
      <c r="T198" s="462"/>
      <c r="U198" s="462"/>
      <c r="V198" s="462"/>
      <c r="W198" s="462"/>
    </row>
    <row r="199" ht="12.75" customHeight="1">
      <c r="A199" s="462"/>
      <c r="B199" s="462"/>
      <c r="C199" s="462"/>
      <c r="D199" s="462"/>
      <c r="E199" s="462"/>
      <c r="F199" s="462"/>
      <c r="G199" s="462"/>
      <c r="H199" s="462"/>
      <c r="I199" s="462"/>
      <c r="J199" s="462"/>
      <c r="K199" s="462"/>
      <c r="L199" s="462"/>
      <c r="M199" s="462"/>
      <c r="N199" s="462"/>
      <c r="O199" s="462"/>
      <c r="P199" s="462"/>
      <c r="Q199" s="462"/>
      <c r="R199" s="462"/>
      <c r="S199" s="462"/>
      <c r="T199" s="462"/>
      <c r="U199" s="462"/>
      <c r="V199" s="462"/>
      <c r="W199" s="462"/>
    </row>
    <row r="200" ht="12.75" customHeight="1">
      <c r="A200" s="462"/>
      <c r="B200" s="462"/>
      <c r="C200" s="462"/>
      <c r="D200" s="462"/>
      <c r="E200" s="462"/>
      <c r="F200" s="462"/>
      <c r="G200" s="462"/>
      <c r="H200" s="462"/>
      <c r="I200" s="462"/>
      <c r="J200" s="462"/>
      <c r="K200" s="462"/>
      <c r="L200" s="462"/>
      <c r="M200" s="462"/>
      <c r="N200" s="462"/>
      <c r="O200" s="462"/>
      <c r="P200" s="462"/>
      <c r="Q200" s="462"/>
      <c r="R200" s="462"/>
      <c r="S200" s="462"/>
      <c r="T200" s="462"/>
      <c r="U200" s="462"/>
      <c r="V200" s="462"/>
      <c r="W200" s="462"/>
    </row>
    <row r="201" ht="12.75" customHeight="1">
      <c r="A201" s="462"/>
      <c r="B201" s="462"/>
      <c r="C201" s="462"/>
      <c r="D201" s="462"/>
      <c r="E201" s="462"/>
      <c r="F201" s="462"/>
      <c r="G201" s="462"/>
      <c r="H201" s="462"/>
      <c r="I201" s="462"/>
      <c r="J201" s="462"/>
      <c r="K201" s="462"/>
      <c r="L201" s="462"/>
      <c r="M201" s="462"/>
      <c r="N201" s="462"/>
      <c r="O201" s="462"/>
      <c r="P201" s="462"/>
      <c r="Q201" s="462"/>
      <c r="R201" s="462"/>
      <c r="S201" s="462"/>
      <c r="T201" s="462"/>
      <c r="U201" s="462"/>
      <c r="V201" s="462"/>
      <c r="W201" s="462"/>
    </row>
    <row r="202" ht="12.75" customHeight="1">
      <c r="A202" s="462"/>
      <c r="B202" s="462"/>
      <c r="C202" s="462"/>
      <c r="D202" s="462"/>
      <c r="E202" s="462"/>
      <c r="F202" s="462"/>
      <c r="G202" s="462"/>
      <c r="H202" s="462"/>
      <c r="I202" s="462"/>
      <c r="J202" s="462"/>
      <c r="K202" s="462"/>
      <c r="L202" s="462"/>
      <c r="M202" s="462"/>
      <c r="N202" s="462"/>
      <c r="O202" s="462"/>
      <c r="P202" s="462"/>
      <c r="Q202" s="462"/>
      <c r="R202" s="462"/>
      <c r="S202" s="462"/>
      <c r="T202" s="462"/>
      <c r="U202" s="462"/>
      <c r="V202" s="462"/>
      <c r="W202" s="462"/>
    </row>
    <row r="203" ht="12.75" customHeight="1">
      <c r="A203" s="462"/>
      <c r="B203" s="462"/>
      <c r="C203" s="462"/>
      <c r="D203" s="462"/>
      <c r="E203" s="462"/>
      <c r="F203" s="462"/>
      <c r="G203" s="462"/>
      <c r="H203" s="462"/>
      <c r="I203" s="462"/>
      <c r="J203" s="462"/>
      <c r="K203" s="462"/>
      <c r="L203" s="462"/>
      <c r="M203" s="462"/>
      <c r="N203" s="462"/>
      <c r="O203" s="462"/>
      <c r="P203" s="462"/>
      <c r="Q203" s="462"/>
      <c r="R203" s="462"/>
      <c r="S203" s="462"/>
      <c r="T203" s="462"/>
      <c r="U203" s="462"/>
      <c r="V203" s="462"/>
      <c r="W203" s="462"/>
    </row>
    <row r="204" ht="12.75" customHeight="1">
      <c r="A204" s="462"/>
      <c r="B204" s="462"/>
      <c r="C204" s="462"/>
      <c r="D204" s="462"/>
      <c r="E204" s="462"/>
      <c r="F204" s="462"/>
      <c r="G204" s="462"/>
      <c r="H204" s="462"/>
      <c r="I204" s="462"/>
      <c r="J204" s="462"/>
      <c r="K204" s="462"/>
      <c r="L204" s="462"/>
      <c r="M204" s="462"/>
      <c r="N204" s="462"/>
      <c r="O204" s="462"/>
      <c r="P204" s="462"/>
      <c r="Q204" s="462"/>
      <c r="R204" s="462"/>
      <c r="S204" s="462"/>
      <c r="T204" s="462"/>
      <c r="U204" s="462"/>
      <c r="V204" s="462"/>
      <c r="W204" s="462"/>
    </row>
    <row r="205" ht="12.75" customHeight="1">
      <c r="A205" s="462"/>
      <c r="B205" s="462"/>
      <c r="C205" s="462"/>
      <c r="D205" s="462"/>
      <c r="E205" s="462"/>
      <c r="F205" s="462"/>
      <c r="G205" s="462"/>
      <c r="H205" s="462"/>
      <c r="I205" s="462"/>
      <c r="J205" s="462"/>
      <c r="K205" s="462"/>
      <c r="L205" s="462"/>
      <c r="M205" s="462"/>
      <c r="N205" s="462"/>
      <c r="O205" s="462"/>
      <c r="P205" s="462"/>
      <c r="Q205" s="462"/>
      <c r="R205" s="462"/>
      <c r="S205" s="462"/>
      <c r="T205" s="462"/>
      <c r="U205" s="462"/>
      <c r="V205" s="462"/>
      <c r="W205" s="462"/>
    </row>
    <row r="206" ht="12.75" customHeight="1">
      <c r="A206" s="462"/>
      <c r="B206" s="462"/>
      <c r="C206" s="462"/>
      <c r="D206" s="462"/>
      <c r="E206" s="462"/>
      <c r="F206" s="462"/>
      <c r="G206" s="462"/>
      <c r="H206" s="462"/>
      <c r="I206" s="462"/>
      <c r="J206" s="462"/>
      <c r="K206" s="462"/>
      <c r="L206" s="462"/>
      <c r="M206" s="462"/>
      <c r="N206" s="462"/>
      <c r="O206" s="462"/>
      <c r="P206" s="462"/>
      <c r="Q206" s="462"/>
      <c r="R206" s="462"/>
      <c r="S206" s="462"/>
      <c r="T206" s="462"/>
      <c r="U206" s="462"/>
      <c r="V206" s="462"/>
      <c r="W206" s="462"/>
    </row>
    <row r="207" ht="12.75" customHeight="1">
      <c r="A207" s="462"/>
      <c r="B207" s="462"/>
      <c r="C207" s="462"/>
      <c r="D207" s="462"/>
      <c r="E207" s="462"/>
      <c r="F207" s="462"/>
      <c r="G207" s="462"/>
      <c r="H207" s="462"/>
      <c r="I207" s="462"/>
      <c r="J207" s="462"/>
      <c r="K207" s="462"/>
      <c r="L207" s="462"/>
      <c r="M207" s="462"/>
      <c r="N207" s="462"/>
      <c r="O207" s="462"/>
      <c r="P207" s="462"/>
      <c r="Q207" s="462"/>
      <c r="R207" s="462"/>
      <c r="S207" s="462"/>
      <c r="T207" s="462"/>
      <c r="U207" s="462"/>
      <c r="V207" s="462"/>
      <c r="W207" s="462"/>
    </row>
    <row r="208" ht="12.75" customHeight="1">
      <c r="A208" s="462"/>
      <c r="B208" s="462"/>
      <c r="C208" s="462"/>
      <c r="D208" s="462"/>
      <c r="E208" s="462"/>
      <c r="F208" s="462"/>
      <c r="G208" s="462"/>
      <c r="H208" s="462"/>
      <c r="I208" s="462"/>
      <c r="J208" s="462"/>
      <c r="K208" s="462"/>
      <c r="L208" s="462"/>
      <c r="M208" s="462"/>
      <c r="N208" s="462"/>
      <c r="O208" s="462"/>
      <c r="P208" s="462"/>
      <c r="Q208" s="462"/>
      <c r="R208" s="462"/>
      <c r="S208" s="462"/>
      <c r="T208" s="462"/>
      <c r="U208" s="462"/>
      <c r="V208" s="462"/>
      <c r="W208" s="462"/>
    </row>
    <row r="209" ht="12.75" customHeight="1">
      <c r="A209" s="462"/>
      <c r="B209" s="462"/>
      <c r="C209" s="462"/>
      <c r="D209" s="462"/>
      <c r="E209" s="462"/>
      <c r="F209" s="462"/>
      <c r="G209" s="462"/>
      <c r="H209" s="462"/>
      <c r="I209" s="462"/>
      <c r="J209" s="462"/>
      <c r="K209" s="462"/>
      <c r="L209" s="462"/>
      <c r="M209" s="462"/>
      <c r="N209" s="462"/>
      <c r="O209" s="462"/>
      <c r="P209" s="462"/>
      <c r="Q209" s="462"/>
      <c r="R209" s="462"/>
      <c r="S209" s="462"/>
      <c r="T209" s="462"/>
      <c r="U209" s="462"/>
      <c r="V209" s="462"/>
      <c r="W209" s="462"/>
    </row>
    <row r="210" ht="12.75" customHeight="1">
      <c r="A210" s="462"/>
      <c r="B210" s="462"/>
      <c r="C210" s="462"/>
      <c r="D210" s="462"/>
      <c r="E210" s="462"/>
      <c r="F210" s="462"/>
      <c r="G210" s="462"/>
      <c r="H210" s="462"/>
      <c r="I210" s="462"/>
      <c r="J210" s="462"/>
      <c r="K210" s="462"/>
      <c r="L210" s="462"/>
      <c r="M210" s="462"/>
      <c r="N210" s="462"/>
      <c r="O210" s="462"/>
      <c r="P210" s="462"/>
      <c r="Q210" s="462"/>
      <c r="R210" s="462"/>
      <c r="S210" s="462"/>
      <c r="T210" s="462"/>
      <c r="U210" s="462"/>
      <c r="V210" s="462"/>
      <c r="W210" s="462"/>
    </row>
    <row r="211" ht="12.75" customHeight="1">
      <c r="A211" s="462"/>
      <c r="B211" s="462"/>
      <c r="C211" s="462"/>
      <c r="D211" s="462"/>
      <c r="E211" s="462"/>
      <c r="F211" s="462"/>
      <c r="G211" s="462"/>
      <c r="H211" s="462"/>
      <c r="I211" s="462"/>
      <c r="J211" s="462"/>
      <c r="K211" s="462"/>
      <c r="L211" s="462"/>
      <c r="M211" s="462"/>
      <c r="N211" s="462"/>
      <c r="O211" s="462"/>
      <c r="P211" s="462"/>
      <c r="Q211" s="462"/>
      <c r="R211" s="462"/>
      <c r="S211" s="462"/>
      <c r="T211" s="462"/>
      <c r="U211" s="462"/>
      <c r="V211" s="462"/>
      <c r="W211" s="462"/>
    </row>
    <row r="212" ht="12.75" customHeight="1">
      <c r="A212" s="462"/>
      <c r="B212" s="462"/>
      <c r="C212" s="462"/>
      <c r="D212" s="462"/>
      <c r="E212" s="462"/>
      <c r="F212" s="462"/>
      <c r="G212" s="462"/>
      <c r="H212" s="462"/>
      <c r="I212" s="462"/>
      <c r="J212" s="462"/>
      <c r="K212" s="462"/>
      <c r="L212" s="462"/>
      <c r="M212" s="462"/>
      <c r="N212" s="462"/>
      <c r="O212" s="462"/>
      <c r="P212" s="462"/>
      <c r="Q212" s="462"/>
      <c r="R212" s="462"/>
      <c r="S212" s="462"/>
      <c r="T212" s="462"/>
      <c r="U212" s="462"/>
      <c r="V212" s="462"/>
      <c r="W212" s="462"/>
    </row>
    <row r="213" ht="12.75" customHeight="1">
      <c r="A213" s="462"/>
      <c r="B213" s="462"/>
      <c r="C213" s="462"/>
      <c r="D213" s="462"/>
      <c r="E213" s="462"/>
      <c r="F213" s="462"/>
      <c r="G213" s="462"/>
      <c r="H213" s="462"/>
      <c r="I213" s="462"/>
      <c r="J213" s="462"/>
      <c r="K213" s="462"/>
      <c r="L213" s="462"/>
      <c r="M213" s="462"/>
      <c r="N213" s="462"/>
      <c r="O213" s="462"/>
      <c r="P213" s="462"/>
      <c r="Q213" s="462"/>
      <c r="R213" s="462"/>
      <c r="S213" s="462"/>
      <c r="T213" s="462"/>
      <c r="U213" s="462"/>
      <c r="V213" s="462"/>
      <c r="W213" s="462"/>
    </row>
    <row r="214" ht="12.75" customHeight="1">
      <c r="A214" s="462"/>
      <c r="B214" s="462"/>
      <c r="C214" s="462"/>
      <c r="D214" s="462"/>
      <c r="E214" s="462"/>
      <c r="F214" s="462"/>
      <c r="G214" s="462"/>
      <c r="H214" s="462"/>
      <c r="I214" s="462"/>
      <c r="J214" s="462"/>
      <c r="K214" s="462"/>
      <c r="L214" s="462"/>
      <c r="M214" s="462"/>
      <c r="N214" s="462"/>
      <c r="O214" s="462"/>
      <c r="P214" s="462"/>
      <c r="Q214" s="462"/>
      <c r="R214" s="462"/>
      <c r="S214" s="462"/>
      <c r="T214" s="462"/>
      <c r="U214" s="462"/>
      <c r="V214" s="462"/>
      <c r="W214" s="462"/>
    </row>
    <row r="215" ht="12.75" customHeight="1">
      <c r="A215" s="462"/>
      <c r="B215" s="462"/>
      <c r="C215" s="462"/>
      <c r="D215" s="462"/>
      <c r="E215" s="462"/>
      <c r="F215" s="462"/>
      <c r="G215" s="462"/>
      <c r="H215" s="462"/>
      <c r="I215" s="462"/>
      <c r="J215" s="462"/>
      <c r="K215" s="462"/>
      <c r="L215" s="462"/>
      <c r="M215" s="462"/>
      <c r="N215" s="462"/>
      <c r="O215" s="462"/>
      <c r="P215" s="462"/>
      <c r="Q215" s="462"/>
      <c r="R215" s="462"/>
      <c r="S215" s="462"/>
      <c r="T215" s="462"/>
      <c r="U215" s="462"/>
      <c r="V215" s="462"/>
      <c r="W215" s="462"/>
    </row>
    <row r="216" ht="12.75" customHeight="1">
      <c r="A216" s="462"/>
      <c r="B216" s="462"/>
      <c r="C216" s="462"/>
      <c r="D216" s="462"/>
      <c r="E216" s="462"/>
      <c r="F216" s="462"/>
      <c r="G216" s="462"/>
      <c r="H216" s="462"/>
      <c r="I216" s="462"/>
      <c r="J216" s="462"/>
      <c r="K216" s="462"/>
      <c r="L216" s="462"/>
      <c r="M216" s="462"/>
      <c r="N216" s="462"/>
      <c r="O216" s="462"/>
      <c r="P216" s="462"/>
      <c r="Q216" s="462"/>
      <c r="R216" s="462"/>
      <c r="S216" s="462"/>
      <c r="T216" s="462"/>
      <c r="U216" s="462"/>
      <c r="V216" s="462"/>
      <c r="W216" s="462"/>
    </row>
    <row r="217" ht="12.75" customHeight="1">
      <c r="A217" s="462"/>
      <c r="B217" s="462"/>
      <c r="C217" s="462"/>
      <c r="D217" s="462"/>
      <c r="E217" s="462"/>
      <c r="F217" s="462"/>
      <c r="G217" s="462"/>
      <c r="H217" s="462"/>
      <c r="I217" s="462"/>
      <c r="J217" s="462"/>
      <c r="K217" s="462"/>
      <c r="L217" s="462"/>
      <c r="M217" s="462"/>
      <c r="N217" s="462"/>
      <c r="O217" s="462"/>
      <c r="P217" s="462"/>
      <c r="Q217" s="462"/>
      <c r="R217" s="462"/>
      <c r="S217" s="462"/>
      <c r="T217" s="462"/>
      <c r="U217" s="462"/>
      <c r="V217" s="462"/>
      <c r="W217" s="462"/>
    </row>
    <row r="218" ht="12.75" customHeight="1">
      <c r="A218" s="462"/>
      <c r="B218" s="462"/>
      <c r="C218" s="462"/>
      <c r="D218" s="462"/>
      <c r="E218" s="462"/>
      <c r="F218" s="462"/>
      <c r="G218" s="462"/>
      <c r="H218" s="462"/>
      <c r="I218" s="462"/>
      <c r="J218" s="462"/>
      <c r="K218" s="462"/>
      <c r="L218" s="462"/>
      <c r="M218" s="462"/>
      <c r="N218" s="462"/>
      <c r="O218" s="462"/>
      <c r="P218" s="462"/>
      <c r="Q218" s="462"/>
      <c r="R218" s="462"/>
      <c r="S218" s="462"/>
      <c r="T218" s="462"/>
      <c r="U218" s="462"/>
      <c r="V218" s="462"/>
      <c r="W218" s="462"/>
    </row>
    <row r="219" ht="12.75" customHeight="1">
      <c r="A219" s="462"/>
      <c r="B219" s="462"/>
      <c r="C219" s="462"/>
      <c r="D219" s="462"/>
      <c r="E219" s="462"/>
      <c r="F219" s="462"/>
      <c r="G219" s="462"/>
      <c r="H219" s="462"/>
      <c r="I219" s="462"/>
      <c r="J219" s="462"/>
      <c r="K219" s="462"/>
      <c r="L219" s="462"/>
      <c r="M219" s="462"/>
      <c r="N219" s="462"/>
      <c r="O219" s="462"/>
      <c r="P219" s="462"/>
      <c r="Q219" s="462"/>
      <c r="R219" s="462"/>
      <c r="S219" s="462"/>
      <c r="T219" s="462"/>
      <c r="U219" s="462"/>
      <c r="V219" s="462"/>
      <c r="W219" s="462"/>
    </row>
    <row r="220" ht="12.75" customHeight="1">
      <c r="A220" s="462"/>
      <c r="B220" s="462"/>
      <c r="C220" s="462"/>
      <c r="D220" s="462"/>
      <c r="E220" s="462"/>
      <c r="F220" s="462"/>
      <c r="G220" s="462"/>
      <c r="H220" s="462"/>
      <c r="I220" s="462"/>
      <c r="J220" s="462"/>
      <c r="K220" s="462"/>
      <c r="L220" s="462"/>
      <c r="M220" s="462"/>
      <c r="N220" s="462"/>
      <c r="O220" s="462"/>
      <c r="P220" s="462"/>
      <c r="Q220" s="462"/>
      <c r="R220" s="462"/>
      <c r="S220" s="462"/>
      <c r="T220" s="462"/>
      <c r="U220" s="462"/>
      <c r="V220" s="462"/>
      <c r="W220" s="462"/>
    </row>
    <row r="221" ht="12.75" customHeight="1">
      <c r="A221" s="462"/>
      <c r="B221" s="462"/>
      <c r="C221" s="462"/>
      <c r="D221" s="462"/>
      <c r="E221" s="462"/>
      <c r="F221" s="462"/>
      <c r="G221" s="462"/>
      <c r="H221" s="462"/>
      <c r="I221" s="462"/>
      <c r="J221" s="462"/>
      <c r="K221" s="462"/>
      <c r="L221" s="462"/>
      <c r="M221" s="462"/>
      <c r="N221" s="462"/>
      <c r="O221" s="462"/>
      <c r="P221" s="462"/>
      <c r="Q221" s="462"/>
      <c r="R221" s="462"/>
      <c r="S221" s="462"/>
      <c r="T221" s="462"/>
      <c r="U221" s="462"/>
      <c r="V221" s="462"/>
      <c r="W221" s="462"/>
    </row>
    <row r="222" ht="12.75" customHeight="1">
      <c r="A222" s="462"/>
      <c r="B222" s="462"/>
      <c r="C222" s="462"/>
      <c r="D222" s="462"/>
      <c r="E222" s="462"/>
      <c r="F222" s="462"/>
      <c r="G222" s="462"/>
      <c r="H222" s="462"/>
      <c r="I222" s="462"/>
      <c r="J222" s="462"/>
      <c r="K222" s="462"/>
      <c r="L222" s="462"/>
      <c r="M222" s="462"/>
      <c r="N222" s="462"/>
      <c r="O222" s="462"/>
      <c r="P222" s="462"/>
      <c r="Q222" s="462"/>
      <c r="R222" s="462"/>
      <c r="S222" s="462"/>
      <c r="T222" s="462"/>
      <c r="U222" s="462"/>
      <c r="V222" s="462"/>
      <c r="W222" s="462"/>
    </row>
    <row r="223" ht="12.75" customHeight="1">
      <c r="A223" s="462"/>
      <c r="B223" s="462"/>
      <c r="C223" s="462"/>
      <c r="D223" s="462"/>
      <c r="E223" s="462"/>
      <c r="F223" s="462"/>
      <c r="G223" s="462"/>
      <c r="H223" s="462"/>
      <c r="I223" s="462"/>
      <c r="J223" s="462"/>
      <c r="K223" s="462"/>
      <c r="L223" s="462"/>
      <c r="M223" s="462"/>
      <c r="N223" s="462"/>
      <c r="O223" s="462"/>
      <c r="P223" s="462"/>
      <c r="Q223" s="462"/>
      <c r="R223" s="462"/>
      <c r="S223" s="462"/>
      <c r="T223" s="462"/>
      <c r="U223" s="462"/>
      <c r="V223" s="462"/>
      <c r="W223" s="462"/>
    </row>
    <row r="224" ht="12.75" customHeight="1">
      <c r="A224" s="462"/>
      <c r="B224" s="462"/>
      <c r="C224" s="462"/>
      <c r="D224" s="462"/>
      <c r="E224" s="462"/>
      <c r="F224" s="462"/>
      <c r="G224" s="462"/>
      <c r="H224" s="462"/>
      <c r="I224" s="462"/>
      <c r="J224" s="462"/>
      <c r="K224" s="462"/>
      <c r="L224" s="462"/>
      <c r="M224" s="462"/>
      <c r="N224" s="462"/>
      <c r="O224" s="462"/>
      <c r="P224" s="462"/>
      <c r="Q224" s="462"/>
      <c r="R224" s="462"/>
      <c r="S224" s="462"/>
      <c r="T224" s="462"/>
      <c r="U224" s="462"/>
      <c r="V224" s="462"/>
      <c r="W224" s="462"/>
    </row>
    <row r="225" ht="12.75" customHeight="1">
      <c r="A225" s="462"/>
      <c r="B225" s="462"/>
      <c r="C225" s="462"/>
      <c r="D225" s="462"/>
      <c r="E225" s="462"/>
      <c r="F225" s="462"/>
      <c r="G225" s="462"/>
      <c r="H225" s="462"/>
      <c r="I225" s="462"/>
      <c r="J225" s="462"/>
      <c r="K225" s="462"/>
      <c r="L225" s="462"/>
      <c r="M225" s="462"/>
      <c r="N225" s="462"/>
      <c r="O225" s="462"/>
      <c r="P225" s="462"/>
      <c r="Q225" s="462"/>
      <c r="R225" s="462"/>
      <c r="S225" s="462"/>
      <c r="T225" s="462"/>
      <c r="U225" s="462"/>
      <c r="V225" s="462"/>
      <c r="W225" s="462"/>
    </row>
    <row r="226" ht="12.75" customHeight="1">
      <c r="A226" s="462"/>
      <c r="B226" s="462"/>
      <c r="C226" s="462"/>
      <c r="D226" s="462"/>
      <c r="E226" s="462"/>
      <c r="F226" s="462"/>
      <c r="G226" s="462"/>
      <c r="H226" s="462"/>
      <c r="I226" s="462"/>
      <c r="J226" s="462"/>
      <c r="K226" s="462"/>
      <c r="L226" s="462"/>
      <c r="M226" s="462"/>
      <c r="N226" s="462"/>
      <c r="O226" s="462"/>
      <c r="P226" s="462"/>
      <c r="Q226" s="462"/>
      <c r="R226" s="462"/>
      <c r="S226" s="462"/>
      <c r="T226" s="462"/>
      <c r="U226" s="462"/>
      <c r="V226" s="462"/>
      <c r="W226" s="462"/>
    </row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